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Ex1.xml" ContentType="application/vnd.ms-office.chartex+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Ex3.xml" ContentType="application/vnd.ms-office.chartex+xml"/>
  <Override PartName="/xl/charts/style11.xml" ContentType="application/vnd.ms-office.chartstyle+xml"/>
  <Override PartName="/xl/charts/colors11.xml" ContentType="application/vnd.ms-office.chartcolorstyle+xml"/>
  <Override PartName="/xl/charts/chartEx4.xml" ContentType="application/vnd.ms-office.chartex+xml"/>
  <Override PartName="/xl/charts/style12.xml" ContentType="application/vnd.ms-office.chartstyle+xml"/>
  <Override PartName="/xl/charts/colors12.xml" ContentType="application/vnd.ms-office.chartcolorstyle+xml"/>
  <Override PartName="/xl/charts/chartEx5.xml" ContentType="application/vnd.ms-office.chartex+xml"/>
  <Override PartName="/xl/charts/style13.xml" ContentType="application/vnd.ms-office.chartstyle+xml"/>
  <Override PartName="/xl/charts/colors13.xml" ContentType="application/vnd.ms-office.chartcolorstyle+xml"/>
  <Override PartName="/xl/charts/chartEx6.xml" ContentType="application/vnd.ms-office.chartex+xml"/>
  <Override PartName="/xl/charts/style14.xml" ContentType="application/vnd.ms-office.chartstyle+xml"/>
  <Override PartName="/xl/charts/colors14.xml" ContentType="application/vnd.ms-office.chartcolorstyle+xml"/>
  <Override PartName="/xl/charts/chartEx7.xml" ContentType="application/vnd.ms-office.chartex+xml"/>
  <Override PartName="/xl/charts/style15.xml" ContentType="application/vnd.ms-office.chartstyle+xml"/>
  <Override PartName="/xl/charts/colors15.xml" ContentType="application/vnd.ms-office.chartcolorstyle+xml"/>
  <Override PartName="/xl/charts/chart9.xml" ContentType="application/vnd.openxmlformats-officedocument.drawingml.chart+xml"/>
  <Override PartName="/xl/charts/style16.xml" ContentType="application/vnd.ms-office.chartstyle+xml"/>
  <Override PartName="/xl/charts/colors16.xml" ContentType="application/vnd.ms-office.chartcolorstyle+xml"/>
  <Override PartName="/xl/charts/chart10.xml" ContentType="application/vnd.openxmlformats-officedocument.drawingml.chart+xml"/>
  <Override PartName="/xl/charts/style17.xml" ContentType="application/vnd.ms-office.chartstyle+xml"/>
  <Override PartName="/xl/charts/colors17.xml" ContentType="application/vnd.ms-office.chartcolorstyle+xml"/>
  <Override PartName="/xl/charts/chart11.xml" ContentType="application/vnd.openxmlformats-officedocument.drawingml.chart+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1"/>
  <workbookPr codeName="ThisWorkbook" defaultThemeVersion="166925"/>
  <mc:AlternateContent xmlns:mc="http://schemas.openxmlformats.org/markup-compatibility/2006">
    <mc:Choice Requires="x15">
      <x15ac:absPath xmlns:x15ac="http://schemas.microsoft.com/office/spreadsheetml/2010/11/ac" url="/Users/jacobwirz/Documents/Law School/2L/2L Spring/Administrative Law Research/Datasets/"/>
    </mc:Choice>
  </mc:AlternateContent>
  <xr:revisionPtr revIDLastSave="0" documentId="13_ncr:1_{3E8BF7C6-A3B9-0D4F-AFC1-92717CDEADAC}" xr6:coauthVersionLast="47" xr6:coauthVersionMax="47" xr10:uidLastSave="{00000000-0000-0000-0000-000000000000}"/>
  <bookViews>
    <workbookView xWindow="0" yWindow="500" windowWidth="28800" windowHeight="17500" activeTab="7" xr2:uid="{00000000-000D-0000-FFFF-FFFF00000000}"/>
  </bookViews>
  <sheets>
    <sheet name="Nolette Dataset" sheetId="1" r:id="rId1"/>
    <sheet name="Dataset (all Ps)" sheetId="3" r:id="rId2"/>
    <sheet name="Litigation Type Analysis" sheetId="11" r:id="rId3"/>
    <sheet name="Policy Area Analysis" sheetId="12" r:id="rId4"/>
    <sheet name="State Analysis (Annual Data)" sheetId="18" r:id="rId5"/>
    <sheet name="State Analysis" sheetId="9" r:id="rId6"/>
    <sheet name="Selected States" sheetId="7" r:id="rId7"/>
    <sheet name="State SG Dataset" sheetId="13" r:id="rId8"/>
    <sheet name="State SG Analysis" sheetId="14" r:id="rId9"/>
    <sheet name="State Budgets" sheetId="8" r:id="rId10"/>
    <sheet name="Circuit Court Partisanship" sheetId="10" r:id="rId11"/>
    <sheet name="Definitions" sheetId="2" r:id="rId12"/>
    <sheet name="Law School Rankings" sheetId="15" r:id="rId13"/>
    <sheet name="Litigation-Policy Type Analysis" sheetId="4" state="hidden" r:id="rId14"/>
  </sheets>
  <definedNames>
    <definedName name="_xlchart.v5.0" hidden="1">'Litigation-Policy Type Analysis'!$A$27</definedName>
    <definedName name="_xlchart.v5.1" hidden="1">'Litigation-Policy Type Analysis'!$A$28:$A$78</definedName>
    <definedName name="_xlchart.v5.10" hidden="1">'Litigation-Policy Type Analysis'!$J$27</definedName>
    <definedName name="_xlchart.v5.11" hidden="1">'Litigation-Policy Type Analysis'!$J$28:$J$78</definedName>
    <definedName name="_xlchart.v5.12" hidden="1">'Litigation-Policy Type Analysis'!$A$27</definedName>
    <definedName name="_xlchart.v5.13" hidden="1">'Litigation-Policy Type Analysis'!$A$28:$A$78</definedName>
    <definedName name="_xlchart.v5.14" hidden="1">'Litigation-Policy Type Analysis'!$D$27</definedName>
    <definedName name="_xlchart.v5.15" hidden="1">'Litigation-Policy Type Analysis'!$D$28:$D$78</definedName>
    <definedName name="_xlchart.v5.16" hidden="1">'Litigation-Policy Type Analysis'!$A$27</definedName>
    <definedName name="_xlchart.v5.17" hidden="1">'Litigation-Policy Type Analysis'!$A$28:$A$78</definedName>
    <definedName name="_xlchart.v5.18" hidden="1">'Litigation-Policy Type Analysis'!$F$27</definedName>
    <definedName name="_xlchart.v5.19" hidden="1">'Litigation-Policy Type Analysis'!$F$28:$F$78</definedName>
    <definedName name="_xlchart.v5.2" hidden="1">'Litigation-Policy Type Analysis'!$N$27</definedName>
    <definedName name="_xlchart.v5.20" hidden="1">'Litigation-Policy Type Analysis'!$A$27</definedName>
    <definedName name="_xlchart.v5.21" hidden="1">'Litigation-Policy Type Analysis'!$A$28:$A$78</definedName>
    <definedName name="_xlchart.v5.22" hidden="1">'Litigation-Policy Type Analysis'!$P$27</definedName>
    <definedName name="_xlchart.v5.23" hidden="1">'Litigation-Policy Type Analysis'!$P$28:$P$78</definedName>
    <definedName name="_xlchart.v5.24" hidden="1">'Litigation-Policy Type Analysis'!$A$27</definedName>
    <definedName name="_xlchart.v5.25" hidden="1">'Litigation-Policy Type Analysis'!$A$28:$A$78</definedName>
    <definedName name="_xlchart.v5.26" hidden="1">'Litigation-Policy Type Analysis'!$H$27</definedName>
    <definedName name="_xlchart.v5.27" hidden="1">'Litigation-Policy Type Analysis'!$H$28:$H$78</definedName>
    <definedName name="_xlchart.v5.3" hidden="1">'Litigation-Policy Type Analysis'!$N$28:$N$78</definedName>
    <definedName name="_xlchart.v5.4" hidden="1">'Litigation-Policy Type Analysis'!$A$27</definedName>
    <definedName name="_xlchart.v5.5" hidden="1">'Litigation-Policy Type Analysis'!$A$28:$A$78</definedName>
    <definedName name="_xlchart.v5.6" hidden="1">'Litigation-Policy Type Analysis'!$Q$27</definedName>
    <definedName name="_xlchart.v5.7" hidden="1">'Litigation-Policy Type Analysis'!$Q$28:$Q$78</definedName>
    <definedName name="_xlchart.v5.8" hidden="1">'Litigation-Policy Type Analysis'!$A$27</definedName>
    <definedName name="_xlchart.v5.9" hidden="1">'Litigation-Policy Type Analysis'!$A$28:$A$78</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55" i="18" l="1"/>
  <c r="F55" i="18"/>
  <c r="G55" i="18"/>
  <c r="H55" i="18"/>
  <c r="I55" i="18"/>
  <c r="J55" i="18"/>
  <c r="K55" i="18"/>
  <c r="L55" i="18"/>
  <c r="M55" i="18"/>
  <c r="N55" i="18"/>
  <c r="O55" i="18"/>
  <c r="P55" i="18"/>
  <c r="Q55" i="18"/>
  <c r="R55" i="18"/>
  <c r="S55" i="18"/>
  <c r="T55" i="18"/>
  <c r="U55" i="18"/>
  <c r="V55" i="18"/>
  <c r="W55" i="18"/>
  <c r="X55" i="18"/>
  <c r="Y55" i="18"/>
  <c r="Z55" i="18"/>
  <c r="AA55" i="18"/>
  <c r="AB55" i="18"/>
  <c r="AC55" i="18"/>
  <c r="AD55" i="18"/>
  <c r="AE55" i="18"/>
  <c r="AF55" i="18"/>
  <c r="AG55" i="18"/>
  <c r="AH55" i="18"/>
  <c r="AI55" i="18"/>
  <c r="AJ55" i="18"/>
  <c r="AK55" i="18"/>
  <c r="AL55" i="18"/>
  <c r="AM55" i="18"/>
  <c r="AN55" i="18"/>
  <c r="AO55" i="18"/>
  <c r="AP55" i="18"/>
  <c r="AQ55" i="18"/>
  <c r="AR55" i="18"/>
  <c r="AS55" i="18"/>
  <c r="AT55" i="18"/>
  <c r="AU55" i="18"/>
  <c r="AV55" i="18"/>
  <c r="AW55" i="18"/>
  <c r="D55" i="18"/>
  <c r="AQ4" i="18"/>
  <c r="AR4" i="18"/>
  <c r="AS4" i="18"/>
  <c r="AT4" i="18"/>
  <c r="AU4" i="18"/>
  <c r="AV4" i="18"/>
  <c r="AW4" i="18"/>
  <c r="AQ5" i="18"/>
  <c r="AR5" i="18"/>
  <c r="AS5" i="18"/>
  <c r="AT5" i="18"/>
  <c r="AU5" i="18"/>
  <c r="AV5" i="18"/>
  <c r="AW5" i="18"/>
  <c r="AQ6" i="18"/>
  <c r="AR6" i="18"/>
  <c r="AS6" i="18"/>
  <c r="AT6" i="18"/>
  <c r="AU6" i="18"/>
  <c r="AV6" i="18"/>
  <c r="AW6" i="18"/>
  <c r="AQ7" i="18"/>
  <c r="AR7" i="18"/>
  <c r="AS7" i="18"/>
  <c r="AT7" i="18"/>
  <c r="AU7" i="18"/>
  <c r="AV7" i="18"/>
  <c r="AW7" i="18"/>
  <c r="AQ8" i="18"/>
  <c r="AR8" i="18"/>
  <c r="AS8" i="18"/>
  <c r="AT8" i="18"/>
  <c r="AU8" i="18"/>
  <c r="AV8" i="18"/>
  <c r="AW8" i="18"/>
  <c r="AQ9" i="18"/>
  <c r="AR9" i="18"/>
  <c r="AS9" i="18"/>
  <c r="AT9" i="18"/>
  <c r="AU9" i="18"/>
  <c r="AV9" i="18"/>
  <c r="AW9" i="18"/>
  <c r="AQ10" i="18"/>
  <c r="AR10" i="18"/>
  <c r="AS10" i="18"/>
  <c r="AT10" i="18"/>
  <c r="AU10" i="18"/>
  <c r="AV10" i="18"/>
  <c r="AW10" i="18"/>
  <c r="AQ11" i="18"/>
  <c r="AR11" i="18"/>
  <c r="AS11" i="18"/>
  <c r="AT11" i="18"/>
  <c r="AU11" i="18"/>
  <c r="AV11" i="18"/>
  <c r="AW11" i="18"/>
  <c r="AQ12" i="18"/>
  <c r="AR12" i="18"/>
  <c r="AS12" i="18"/>
  <c r="AT12" i="18"/>
  <c r="AU12" i="18"/>
  <c r="AV12" i="18"/>
  <c r="AW12" i="18"/>
  <c r="AQ13" i="18"/>
  <c r="AR13" i="18"/>
  <c r="AS13" i="18"/>
  <c r="AT13" i="18"/>
  <c r="AU13" i="18"/>
  <c r="AV13" i="18"/>
  <c r="AW13" i="18"/>
  <c r="AQ14" i="18"/>
  <c r="AR14" i="18"/>
  <c r="AS14" i="18"/>
  <c r="AT14" i="18"/>
  <c r="AU14" i="18"/>
  <c r="AV14" i="18"/>
  <c r="AW14" i="18"/>
  <c r="AQ15" i="18"/>
  <c r="AR15" i="18"/>
  <c r="AS15" i="18"/>
  <c r="AT15" i="18"/>
  <c r="AU15" i="18"/>
  <c r="AV15" i="18"/>
  <c r="AW15" i="18"/>
  <c r="AQ16" i="18"/>
  <c r="AR16" i="18"/>
  <c r="AS16" i="18"/>
  <c r="AT16" i="18"/>
  <c r="AU16" i="18"/>
  <c r="AV16" i="18"/>
  <c r="AW16" i="18"/>
  <c r="AQ17" i="18"/>
  <c r="AR17" i="18"/>
  <c r="AS17" i="18"/>
  <c r="AT17" i="18"/>
  <c r="AU17" i="18"/>
  <c r="AV17" i="18"/>
  <c r="AW17" i="18"/>
  <c r="AQ18" i="18"/>
  <c r="AR18" i="18"/>
  <c r="AS18" i="18"/>
  <c r="AT18" i="18"/>
  <c r="AU18" i="18"/>
  <c r="AV18" i="18"/>
  <c r="AW18" i="18"/>
  <c r="AQ19" i="18"/>
  <c r="AR19" i="18"/>
  <c r="AS19" i="18"/>
  <c r="AT19" i="18"/>
  <c r="AU19" i="18"/>
  <c r="AV19" i="18"/>
  <c r="AW19" i="18"/>
  <c r="AQ20" i="18"/>
  <c r="AR20" i="18"/>
  <c r="AS20" i="18"/>
  <c r="AT20" i="18"/>
  <c r="AU20" i="18"/>
  <c r="AV20" i="18"/>
  <c r="AW20" i="18"/>
  <c r="AQ21" i="18"/>
  <c r="AR21" i="18"/>
  <c r="AS21" i="18"/>
  <c r="AT21" i="18"/>
  <c r="AU21" i="18"/>
  <c r="AV21" i="18"/>
  <c r="AW21" i="18"/>
  <c r="AQ22" i="18"/>
  <c r="AR22" i="18"/>
  <c r="AS22" i="18"/>
  <c r="AT22" i="18"/>
  <c r="AU22" i="18"/>
  <c r="AV22" i="18"/>
  <c r="AW22" i="18"/>
  <c r="AQ23" i="18"/>
  <c r="AR23" i="18"/>
  <c r="AS23" i="18"/>
  <c r="AT23" i="18"/>
  <c r="AU23" i="18"/>
  <c r="AV23" i="18"/>
  <c r="AW23" i="18"/>
  <c r="AQ24" i="18"/>
  <c r="AR24" i="18"/>
  <c r="AS24" i="18"/>
  <c r="AT24" i="18"/>
  <c r="AU24" i="18"/>
  <c r="AV24" i="18"/>
  <c r="AW24" i="18"/>
  <c r="AQ25" i="18"/>
  <c r="AR25" i="18"/>
  <c r="AS25" i="18"/>
  <c r="AT25" i="18"/>
  <c r="AU25" i="18"/>
  <c r="AV25" i="18"/>
  <c r="AW25" i="18"/>
  <c r="AQ26" i="18"/>
  <c r="AR26" i="18"/>
  <c r="AS26" i="18"/>
  <c r="AT26" i="18"/>
  <c r="AU26" i="18"/>
  <c r="AV26" i="18"/>
  <c r="AW26" i="18"/>
  <c r="AQ27" i="18"/>
  <c r="AR27" i="18"/>
  <c r="AS27" i="18"/>
  <c r="AT27" i="18"/>
  <c r="AU27" i="18"/>
  <c r="AV27" i="18"/>
  <c r="AW27" i="18"/>
  <c r="AQ28" i="18"/>
  <c r="AR28" i="18"/>
  <c r="AS28" i="18"/>
  <c r="AT28" i="18"/>
  <c r="AU28" i="18"/>
  <c r="AV28" i="18"/>
  <c r="AW28" i="18"/>
  <c r="AQ29" i="18"/>
  <c r="AR29" i="18"/>
  <c r="AS29" i="18"/>
  <c r="AT29" i="18"/>
  <c r="AU29" i="18"/>
  <c r="AV29" i="18"/>
  <c r="AW29" i="18"/>
  <c r="AQ30" i="18"/>
  <c r="AR30" i="18"/>
  <c r="AS30" i="18"/>
  <c r="AT30" i="18"/>
  <c r="AU30" i="18"/>
  <c r="AV30" i="18"/>
  <c r="AW30" i="18"/>
  <c r="AQ31" i="18"/>
  <c r="AR31" i="18"/>
  <c r="AS31" i="18"/>
  <c r="AT31" i="18"/>
  <c r="AU31" i="18"/>
  <c r="AV31" i="18"/>
  <c r="AW31" i="18"/>
  <c r="AQ32" i="18"/>
  <c r="AR32" i="18"/>
  <c r="AS32" i="18"/>
  <c r="AT32" i="18"/>
  <c r="AU32" i="18"/>
  <c r="AV32" i="18"/>
  <c r="AW32" i="18"/>
  <c r="AQ33" i="18"/>
  <c r="AR33" i="18"/>
  <c r="AS33" i="18"/>
  <c r="AT33" i="18"/>
  <c r="AU33" i="18"/>
  <c r="AV33" i="18"/>
  <c r="AW33" i="18"/>
  <c r="AQ34" i="18"/>
  <c r="AR34" i="18"/>
  <c r="AS34" i="18"/>
  <c r="AT34" i="18"/>
  <c r="AU34" i="18"/>
  <c r="AV34" i="18"/>
  <c r="AW34" i="18"/>
  <c r="AQ35" i="18"/>
  <c r="AR35" i="18"/>
  <c r="AS35" i="18"/>
  <c r="AT35" i="18"/>
  <c r="AU35" i="18"/>
  <c r="AV35" i="18"/>
  <c r="AW35" i="18"/>
  <c r="AQ36" i="18"/>
  <c r="AR36" i="18"/>
  <c r="AS36" i="18"/>
  <c r="AT36" i="18"/>
  <c r="AU36" i="18"/>
  <c r="AV36" i="18"/>
  <c r="AW36" i="18"/>
  <c r="AQ37" i="18"/>
  <c r="AR37" i="18"/>
  <c r="AS37" i="18"/>
  <c r="AT37" i="18"/>
  <c r="AU37" i="18"/>
  <c r="AV37" i="18"/>
  <c r="AW37" i="18"/>
  <c r="AQ38" i="18"/>
  <c r="AR38" i="18"/>
  <c r="AS38" i="18"/>
  <c r="AT38" i="18"/>
  <c r="AU38" i="18"/>
  <c r="AV38" i="18"/>
  <c r="AW38" i="18"/>
  <c r="AQ39" i="18"/>
  <c r="AR39" i="18"/>
  <c r="AS39" i="18"/>
  <c r="AT39" i="18"/>
  <c r="AU39" i="18"/>
  <c r="AV39" i="18"/>
  <c r="AW39" i="18"/>
  <c r="AQ40" i="18"/>
  <c r="AR40" i="18"/>
  <c r="AS40" i="18"/>
  <c r="AT40" i="18"/>
  <c r="AU40" i="18"/>
  <c r="AV40" i="18"/>
  <c r="AW40" i="18"/>
  <c r="AQ41" i="18"/>
  <c r="AR41" i="18"/>
  <c r="AS41" i="18"/>
  <c r="AT41" i="18"/>
  <c r="AU41" i="18"/>
  <c r="AV41" i="18"/>
  <c r="AW41" i="18"/>
  <c r="AQ42" i="18"/>
  <c r="AR42" i="18"/>
  <c r="AS42" i="18"/>
  <c r="AT42" i="18"/>
  <c r="AU42" i="18"/>
  <c r="AV42" i="18"/>
  <c r="AW42" i="18"/>
  <c r="AQ43" i="18"/>
  <c r="AR43" i="18"/>
  <c r="AS43" i="18"/>
  <c r="AT43" i="18"/>
  <c r="AU43" i="18"/>
  <c r="AV43" i="18"/>
  <c r="AW43" i="18"/>
  <c r="AQ44" i="18"/>
  <c r="AR44" i="18"/>
  <c r="AS44" i="18"/>
  <c r="AT44" i="18"/>
  <c r="AU44" i="18"/>
  <c r="AV44" i="18"/>
  <c r="AW44" i="18"/>
  <c r="AQ45" i="18"/>
  <c r="AR45" i="18"/>
  <c r="AS45" i="18"/>
  <c r="AT45" i="18"/>
  <c r="AU45" i="18"/>
  <c r="AV45" i="18"/>
  <c r="AW45" i="18"/>
  <c r="AQ46" i="18"/>
  <c r="AR46" i="18"/>
  <c r="AS46" i="18"/>
  <c r="AT46" i="18"/>
  <c r="AU46" i="18"/>
  <c r="AV46" i="18"/>
  <c r="AW46" i="18"/>
  <c r="AQ47" i="18"/>
  <c r="AR47" i="18"/>
  <c r="AS47" i="18"/>
  <c r="AT47" i="18"/>
  <c r="AU47" i="18"/>
  <c r="AV47" i="18"/>
  <c r="AW47" i="18"/>
  <c r="AQ48" i="18"/>
  <c r="AR48" i="18"/>
  <c r="AS48" i="18"/>
  <c r="AT48" i="18"/>
  <c r="AU48" i="18"/>
  <c r="AV48" i="18"/>
  <c r="AW48" i="18"/>
  <c r="AQ49" i="18"/>
  <c r="AR49" i="18"/>
  <c r="AS49" i="18"/>
  <c r="AT49" i="18"/>
  <c r="AU49" i="18"/>
  <c r="AV49" i="18"/>
  <c r="AW49" i="18"/>
  <c r="AQ50" i="18"/>
  <c r="AR50" i="18"/>
  <c r="AS50" i="18"/>
  <c r="AT50" i="18"/>
  <c r="AU50" i="18"/>
  <c r="AV50" i="18"/>
  <c r="AW50" i="18"/>
  <c r="AQ51" i="18"/>
  <c r="AR51" i="18"/>
  <c r="AS51" i="18"/>
  <c r="AT51" i="18"/>
  <c r="AU51" i="18"/>
  <c r="AV51" i="18"/>
  <c r="AW51" i="18"/>
  <c r="AQ52" i="18"/>
  <c r="AR52" i="18"/>
  <c r="AS52" i="18"/>
  <c r="AT52" i="18"/>
  <c r="AU52" i="18"/>
  <c r="AV52" i="18"/>
  <c r="AW52" i="18"/>
  <c r="AQ53" i="18"/>
  <c r="AR53" i="18"/>
  <c r="AS53" i="18"/>
  <c r="AT53" i="18"/>
  <c r="AU53" i="18"/>
  <c r="AV53" i="18"/>
  <c r="AW53" i="18"/>
  <c r="AP4" i="18"/>
  <c r="AP5" i="18"/>
  <c r="AP6" i="18"/>
  <c r="AP7" i="18"/>
  <c r="AP8" i="18"/>
  <c r="AP9" i="18"/>
  <c r="AP10" i="18"/>
  <c r="AP11" i="18"/>
  <c r="AP12" i="18"/>
  <c r="AP13" i="18"/>
  <c r="AP14" i="18"/>
  <c r="AP15" i="18"/>
  <c r="AP16" i="18"/>
  <c r="AP17" i="18"/>
  <c r="AP18" i="18"/>
  <c r="AP19" i="18"/>
  <c r="AP20" i="18"/>
  <c r="AP21" i="18"/>
  <c r="AP22" i="18"/>
  <c r="AP23" i="18"/>
  <c r="AP24" i="18"/>
  <c r="AP25" i="18"/>
  <c r="AP26" i="18"/>
  <c r="AP27" i="18"/>
  <c r="AP28" i="18"/>
  <c r="AP29" i="18"/>
  <c r="AP30" i="18"/>
  <c r="AP31" i="18"/>
  <c r="AP32" i="18"/>
  <c r="AP33" i="18"/>
  <c r="AP34" i="18"/>
  <c r="AP35" i="18"/>
  <c r="AP36" i="18"/>
  <c r="AP37" i="18"/>
  <c r="AP38" i="18"/>
  <c r="AP39" i="18"/>
  <c r="AP40" i="18"/>
  <c r="AP41" i="18"/>
  <c r="AP42" i="18"/>
  <c r="AP43" i="18"/>
  <c r="AP44" i="18"/>
  <c r="AP45" i="18"/>
  <c r="AP46" i="18"/>
  <c r="AP47" i="18"/>
  <c r="AP48" i="18"/>
  <c r="AP49" i="18"/>
  <c r="AP50" i="18"/>
  <c r="AP51" i="18"/>
  <c r="AP52" i="18"/>
  <c r="AP53" i="18"/>
  <c r="AO4" i="18"/>
  <c r="AO5" i="18"/>
  <c r="AO6" i="18"/>
  <c r="AO7" i="18"/>
  <c r="AO8" i="18"/>
  <c r="AO9" i="18"/>
  <c r="AO10" i="18"/>
  <c r="AO11" i="18"/>
  <c r="AO12" i="18"/>
  <c r="AO13" i="18"/>
  <c r="AO14" i="18"/>
  <c r="AO15" i="18"/>
  <c r="AO16" i="18"/>
  <c r="AO17" i="18"/>
  <c r="AO18" i="18"/>
  <c r="AO19" i="18"/>
  <c r="AO20" i="18"/>
  <c r="AO21" i="18"/>
  <c r="AO22" i="18"/>
  <c r="AO23" i="18"/>
  <c r="AO24" i="18"/>
  <c r="AO25" i="18"/>
  <c r="AO26" i="18"/>
  <c r="AO27" i="18"/>
  <c r="AO28" i="18"/>
  <c r="AO29" i="18"/>
  <c r="AO30" i="18"/>
  <c r="AO31" i="18"/>
  <c r="AO32" i="18"/>
  <c r="AO33" i="18"/>
  <c r="AO34" i="18"/>
  <c r="AO35" i="18"/>
  <c r="AO36" i="18"/>
  <c r="AO37" i="18"/>
  <c r="AO38" i="18"/>
  <c r="AO39" i="18"/>
  <c r="AO40" i="18"/>
  <c r="AO41" i="18"/>
  <c r="AO42" i="18"/>
  <c r="AO43" i="18"/>
  <c r="AO44" i="18"/>
  <c r="AO45" i="18"/>
  <c r="AO46" i="18"/>
  <c r="AO47" i="18"/>
  <c r="AO48" i="18"/>
  <c r="AO49" i="18"/>
  <c r="AO50" i="18"/>
  <c r="AO51" i="18"/>
  <c r="AO52" i="18"/>
  <c r="AO53" i="18"/>
  <c r="AN4" i="18"/>
  <c r="AN5" i="18"/>
  <c r="AN6" i="18"/>
  <c r="AN7" i="18"/>
  <c r="AN8" i="18"/>
  <c r="AN9" i="18"/>
  <c r="AN10" i="18"/>
  <c r="AN11" i="18"/>
  <c r="AN12" i="18"/>
  <c r="AN13" i="18"/>
  <c r="AN14" i="18"/>
  <c r="AN15" i="18"/>
  <c r="AN16" i="18"/>
  <c r="AN17" i="18"/>
  <c r="AN18" i="18"/>
  <c r="AN19" i="18"/>
  <c r="AN20" i="18"/>
  <c r="AN21" i="18"/>
  <c r="AN22" i="18"/>
  <c r="AN23" i="18"/>
  <c r="AN24" i="18"/>
  <c r="AN25" i="18"/>
  <c r="AN26" i="18"/>
  <c r="AN27" i="18"/>
  <c r="AN28" i="18"/>
  <c r="AN29" i="18"/>
  <c r="AN30" i="18"/>
  <c r="AN31" i="18"/>
  <c r="AN32" i="18"/>
  <c r="AN33" i="18"/>
  <c r="AN34" i="18"/>
  <c r="AN35" i="18"/>
  <c r="AN36" i="18"/>
  <c r="AN37" i="18"/>
  <c r="AN38" i="18"/>
  <c r="AN39" i="18"/>
  <c r="AN40" i="18"/>
  <c r="AN41" i="18"/>
  <c r="AN42" i="18"/>
  <c r="AN43" i="18"/>
  <c r="AN44" i="18"/>
  <c r="AN45" i="18"/>
  <c r="AN46" i="18"/>
  <c r="AN47" i="18"/>
  <c r="AN48" i="18"/>
  <c r="AN49" i="18"/>
  <c r="AN50" i="18"/>
  <c r="AN51" i="18"/>
  <c r="AN52" i="18"/>
  <c r="AN53" i="18"/>
  <c r="AM4" i="18"/>
  <c r="AM5" i="18"/>
  <c r="AM6" i="18"/>
  <c r="AM7" i="18"/>
  <c r="AM8" i="18"/>
  <c r="AM9" i="18"/>
  <c r="AM10" i="18"/>
  <c r="AM11" i="18"/>
  <c r="AM12" i="18"/>
  <c r="AM13" i="18"/>
  <c r="AM14" i="18"/>
  <c r="AM15" i="18"/>
  <c r="AM16" i="18"/>
  <c r="AM17" i="18"/>
  <c r="AM18" i="18"/>
  <c r="AM19" i="18"/>
  <c r="AM20" i="18"/>
  <c r="AM21" i="18"/>
  <c r="AM22" i="18"/>
  <c r="AM23" i="18"/>
  <c r="AM24" i="18"/>
  <c r="AM25" i="18"/>
  <c r="AM26" i="18"/>
  <c r="AM27" i="18"/>
  <c r="AM28" i="18"/>
  <c r="AM29" i="18"/>
  <c r="AM30" i="18"/>
  <c r="AM31" i="18"/>
  <c r="AM32" i="18"/>
  <c r="AM33" i="18"/>
  <c r="AM34" i="18"/>
  <c r="AM35" i="18"/>
  <c r="AM36" i="18"/>
  <c r="AM37" i="18"/>
  <c r="AM38" i="18"/>
  <c r="AM39" i="18"/>
  <c r="AM40" i="18"/>
  <c r="AM41" i="18"/>
  <c r="AM42" i="18"/>
  <c r="AM43" i="18"/>
  <c r="AM44" i="18"/>
  <c r="AM45" i="18"/>
  <c r="AM46" i="18"/>
  <c r="AM47" i="18"/>
  <c r="AM48" i="18"/>
  <c r="AM49" i="18"/>
  <c r="AM50" i="18"/>
  <c r="AM51" i="18"/>
  <c r="AM52" i="18"/>
  <c r="AM53" i="18"/>
  <c r="AL4" i="18"/>
  <c r="AL5" i="18"/>
  <c r="AL6" i="18"/>
  <c r="AL7" i="18"/>
  <c r="AL8" i="18"/>
  <c r="AL9" i="18"/>
  <c r="AL10" i="18"/>
  <c r="AL11" i="18"/>
  <c r="AL12" i="18"/>
  <c r="AL13" i="18"/>
  <c r="AL14" i="18"/>
  <c r="AL15" i="18"/>
  <c r="AL16" i="18"/>
  <c r="AL17" i="18"/>
  <c r="AL18" i="18"/>
  <c r="AL19" i="18"/>
  <c r="AL20" i="18"/>
  <c r="AL21" i="18"/>
  <c r="AL22" i="18"/>
  <c r="AL23" i="18"/>
  <c r="AL24" i="18"/>
  <c r="AL25" i="18"/>
  <c r="AL26" i="18"/>
  <c r="AL27" i="18"/>
  <c r="AL28" i="18"/>
  <c r="AL29" i="18"/>
  <c r="AL30" i="18"/>
  <c r="AL31" i="18"/>
  <c r="AL32" i="18"/>
  <c r="AL33" i="18"/>
  <c r="AL34" i="18"/>
  <c r="AL35" i="18"/>
  <c r="AL36" i="18"/>
  <c r="AL37" i="18"/>
  <c r="AL38" i="18"/>
  <c r="AL39" i="18"/>
  <c r="AL40" i="18"/>
  <c r="AL41" i="18"/>
  <c r="AL42" i="18"/>
  <c r="AL43" i="18"/>
  <c r="AL44" i="18"/>
  <c r="AL45" i="18"/>
  <c r="AL46" i="18"/>
  <c r="AL47" i="18"/>
  <c r="AL48" i="18"/>
  <c r="AL49" i="18"/>
  <c r="AL50" i="18"/>
  <c r="AL51" i="18"/>
  <c r="AL52" i="18"/>
  <c r="AL53" i="18"/>
  <c r="AK4" i="18"/>
  <c r="AK5" i="18"/>
  <c r="AK6" i="18"/>
  <c r="AK7" i="18"/>
  <c r="AK8" i="18"/>
  <c r="AK9" i="18"/>
  <c r="AK10" i="18"/>
  <c r="AK11" i="18"/>
  <c r="AK12" i="18"/>
  <c r="AK13" i="18"/>
  <c r="AK14" i="18"/>
  <c r="AK15" i="18"/>
  <c r="AK16" i="18"/>
  <c r="AK17" i="18"/>
  <c r="AK18" i="18"/>
  <c r="AK19" i="18"/>
  <c r="AK20" i="18"/>
  <c r="AK21" i="18"/>
  <c r="AK22" i="18"/>
  <c r="AK23" i="18"/>
  <c r="AK24" i="18"/>
  <c r="AK25" i="18"/>
  <c r="AK26" i="18"/>
  <c r="AK27" i="18"/>
  <c r="AK28" i="18"/>
  <c r="AK29" i="18"/>
  <c r="AK30" i="18"/>
  <c r="AK31" i="18"/>
  <c r="AK32" i="18"/>
  <c r="AK33" i="18"/>
  <c r="AK34" i="18"/>
  <c r="AK35" i="18"/>
  <c r="AK36" i="18"/>
  <c r="AK37" i="18"/>
  <c r="AK38" i="18"/>
  <c r="AK39" i="18"/>
  <c r="AK40" i="18"/>
  <c r="AK41" i="18"/>
  <c r="AK42" i="18"/>
  <c r="AK43" i="18"/>
  <c r="AK44" i="18"/>
  <c r="AK45" i="18"/>
  <c r="AK46" i="18"/>
  <c r="AK47" i="18"/>
  <c r="AK48" i="18"/>
  <c r="AK49" i="18"/>
  <c r="AK50" i="18"/>
  <c r="AK51" i="18"/>
  <c r="AK52" i="18"/>
  <c r="AK53" i="18"/>
  <c r="AJ4" i="18"/>
  <c r="AJ5" i="18"/>
  <c r="AJ6" i="18"/>
  <c r="AJ7" i="18"/>
  <c r="AJ8" i="18"/>
  <c r="AJ9" i="18"/>
  <c r="AJ10" i="18"/>
  <c r="AJ11" i="18"/>
  <c r="AJ12" i="18"/>
  <c r="AJ13" i="18"/>
  <c r="AJ14" i="18"/>
  <c r="AJ15" i="18"/>
  <c r="AJ16" i="18"/>
  <c r="AJ17" i="18"/>
  <c r="AJ18" i="18"/>
  <c r="AJ19" i="18"/>
  <c r="AJ20" i="18"/>
  <c r="AJ21" i="18"/>
  <c r="AJ22" i="18"/>
  <c r="AJ23" i="18"/>
  <c r="AJ24" i="18"/>
  <c r="AJ25" i="18"/>
  <c r="AJ26" i="18"/>
  <c r="AJ27" i="18"/>
  <c r="AJ28" i="18"/>
  <c r="AJ29" i="18"/>
  <c r="AJ30" i="18"/>
  <c r="AJ31" i="18"/>
  <c r="AJ32" i="18"/>
  <c r="AJ33" i="18"/>
  <c r="AJ34" i="18"/>
  <c r="AJ35" i="18"/>
  <c r="AJ36" i="18"/>
  <c r="AJ37" i="18"/>
  <c r="AJ38" i="18"/>
  <c r="AJ39" i="18"/>
  <c r="AJ40" i="18"/>
  <c r="AJ41" i="18"/>
  <c r="AJ42" i="18"/>
  <c r="AJ43" i="18"/>
  <c r="AJ44" i="18"/>
  <c r="AJ45" i="18"/>
  <c r="AJ46" i="18"/>
  <c r="AJ47" i="18"/>
  <c r="AJ48" i="18"/>
  <c r="AJ49" i="18"/>
  <c r="AJ50" i="18"/>
  <c r="AJ51" i="18"/>
  <c r="AJ52" i="18"/>
  <c r="AJ53" i="18"/>
  <c r="AI4" i="18"/>
  <c r="AI5" i="18"/>
  <c r="AI6" i="18"/>
  <c r="AI7" i="18"/>
  <c r="AI8" i="18"/>
  <c r="AI9" i="18"/>
  <c r="AI10" i="18"/>
  <c r="AI11" i="18"/>
  <c r="AI12" i="18"/>
  <c r="AI13" i="18"/>
  <c r="AI14" i="18"/>
  <c r="AI15" i="18"/>
  <c r="AI16" i="18"/>
  <c r="AI17" i="18"/>
  <c r="AI18" i="18"/>
  <c r="AI19" i="18"/>
  <c r="AI20" i="18"/>
  <c r="AI21" i="18"/>
  <c r="AI22" i="18"/>
  <c r="AI23" i="18"/>
  <c r="AI24" i="18"/>
  <c r="AI25" i="18"/>
  <c r="AI26" i="18"/>
  <c r="AI27" i="18"/>
  <c r="AI28" i="18"/>
  <c r="AI29" i="18"/>
  <c r="AI30" i="18"/>
  <c r="AI31" i="18"/>
  <c r="AI32" i="18"/>
  <c r="AI33" i="18"/>
  <c r="AI34" i="18"/>
  <c r="AI35" i="18"/>
  <c r="AI36" i="18"/>
  <c r="AI37" i="18"/>
  <c r="AI38" i="18"/>
  <c r="AI39" i="18"/>
  <c r="AI40" i="18"/>
  <c r="AI41" i="18"/>
  <c r="AI42" i="18"/>
  <c r="AI43" i="18"/>
  <c r="AI44" i="18"/>
  <c r="AI45" i="18"/>
  <c r="AI46" i="18"/>
  <c r="AI47" i="18"/>
  <c r="AI48" i="18"/>
  <c r="AI49" i="18"/>
  <c r="AI50" i="18"/>
  <c r="AI51" i="18"/>
  <c r="AI52" i="18"/>
  <c r="AI53" i="18"/>
  <c r="AH4" i="18"/>
  <c r="AH5" i="18"/>
  <c r="AH6" i="18"/>
  <c r="AH7" i="18"/>
  <c r="AH8" i="18"/>
  <c r="AH9" i="18"/>
  <c r="AH10" i="18"/>
  <c r="AH11" i="18"/>
  <c r="AH12" i="18"/>
  <c r="AH13" i="18"/>
  <c r="AH14" i="18"/>
  <c r="AH15" i="18"/>
  <c r="AH16" i="18"/>
  <c r="AH17" i="18"/>
  <c r="AH18" i="18"/>
  <c r="AH19" i="18"/>
  <c r="AH20" i="18"/>
  <c r="AH21" i="18"/>
  <c r="AH22" i="18"/>
  <c r="AH23" i="18"/>
  <c r="AH24" i="18"/>
  <c r="AH25" i="18"/>
  <c r="AH26" i="18"/>
  <c r="AH27" i="18"/>
  <c r="AH28" i="18"/>
  <c r="AH29" i="18"/>
  <c r="AH30" i="18"/>
  <c r="AH31" i="18"/>
  <c r="AH32" i="18"/>
  <c r="AH33" i="18"/>
  <c r="AH34" i="18"/>
  <c r="AH35" i="18"/>
  <c r="AH36" i="18"/>
  <c r="AH37" i="18"/>
  <c r="AH38" i="18"/>
  <c r="AH39" i="18"/>
  <c r="AH40" i="18"/>
  <c r="AH41" i="18"/>
  <c r="AH42" i="18"/>
  <c r="AH43" i="18"/>
  <c r="AH44" i="18"/>
  <c r="AH45" i="18"/>
  <c r="AH46" i="18"/>
  <c r="AH47" i="18"/>
  <c r="AH48" i="18"/>
  <c r="AH49" i="18"/>
  <c r="AH50" i="18"/>
  <c r="AH51" i="18"/>
  <c r="AH52" i="18"/>
  <c r="AH53" i="18"/>
  <c r="AG4" i="18"/>
  <c r="AG5" i="18"/>
  <c r="AG6" i="18"/>
  <c r="AG7" i="18"/>
  <c r="AG8" i="18"/>
  <c r="AG9" i="18"/>
  <c r="AG10" i="18"/>
  <c r="AG11" i="18"/>
  <c r="AG12" i="18"/>
  <c r="AG13" i="18"/>
  <c r="AG14" i="18"/>
  <c r="AG15" i="18"/>
  <c r="AG16" i="18"/>
  <c r="AG17" i="18"/>
  <c r="AG18" i="18"/>
  <c r="AG19" i="18"/>
  <c r="AG20" i="18"/>
  <c r="AG21" i="18"/>
  <c r="AG22" i="18"/>
  <c r="AG23" i="18"/>
  <c r="AG24" i="18"/>
  <c r="AG25" i="18"/>
  <c r="AG26" i="18"/>
  <c r="AG27" i="18"/>
  <c r="AG28" i="18"/>
  <c r="AG29" i="18"/>
  <c r="AG30" i="18"/>
  <c r="AG31" i="18"/>
  <c r="AG32" i="18"/>
  <c r="AG33" i="18"/>
  <c r="AG34" i="18"/>
  <c r="AG35" i="18"/>
  <c r="AG36" i="18"/>
  <c r="AG37" i="18"/>
  <c r="AG38" i="18"/>
  <c r="AG39" i="18"/>
  <c r="AG40" i="18"/>
  <c r="AG41" i="18"/>
  <c r="AG42" i="18"/>
  <c r="AG43" i="18"/>
  <c r="AG44" i="18"/>
  <c r="AG45" i="18"/>
  <c r="AG46" i="18"/>
  <c r="AG47" i="18"/>
  <c r="AG48" i="18"/>
  <c r="AG49" i="18"/>
  <c r="AG50" i="18"/>
  <c r="AG51" i="18"/>
  <c r="AG52" i="18"/>
  <c r="AG53" i="18"/>
  <c r="AF4" i="18"/>
  <c r="AF5" i="18"/>
  <c r="AF6" i="18"/>
  <c r="AF7" i="18"/>
  <c r="AF8" i="18"/>
  <c r="AF9" i="18"/>
  <c r="AF10" i="18"/>
  <c r="AF11" i="18"/>
  <c r="AF12" i="18"/>
  <c r="AF13" i="18"/>
  <c r="AF14" i="18"/>
  <c r="AF15" i="18"/>
  <c r="AF16" i="18"/>
  <c r="AF17" i="18"/>
  <c r="AF18" i="18"/>
  <c r="AF19" i="18"/>
  <c r="AF20" i="18"/>
  <c r="AF21" i="18"/>
  <c r="AF22" i="18"/>
  <c r="AF23" i="18"/>
  <c r="AF24" i="18"/>
  <c r="AF25" i="18"/>
  <c r="AF26" i="18"/>
  <c r="AF27" i="18"/>
  <c r="AF28" i="18"/>
  <c r="AF29" i="18"/>
  <c r="AF30" i="18"/>
  <c r="AF31" i="18"/>
  <c r="AF32" i="18"/>
  <c r="AF33" i="18"/>
  <c r="AF34" i="18"/>
  <c r="AF35" i="18"/>
  <c r="AF36" i="18"/>
  <c r="AF37" i="18"/>
  <c r="AF38" i="18"/>
  <c r="AF39" i="18"/>
  <c r="AF40" i="18"/>
  <c r="AF41" i="18"/>
  <c r="AF42" i="18"/>
  <c r="AF43" i="18"/>
  <c r="AF44" i="18"/>
  <c r="AF45" i="18"/>
  <c r="AF46" i="18"/>
  <c r="AF47" i="18"/>
  <c r="AF48" i="18"/>
  <c r="AF49" i="18"/>
  <c r="AF50" i="18"/>
  <c r="AF51" i="18"/>
  <c r="AF52" i="18"/>
  <c r="AF53" i="18"/>
  <c r="AE4" i="18"/>
  <c r="AE5" i="18"/>
  <c r="AE6" i="18"/>
  <c r="AE7" i="18"/>
  <c r="AE8" i="18"/>
  <c r="AE9" i="18"/>
  <c r="AE10" i="18"/>
  <c r="AE11" i="18"/>
  <c r="AE12" i="18"/>
  <c r="AE13" i="18"/>
  <c r="AE14" i="18"/>
  <c r="AE15" i="18"/>
  <c r="AE16" i="18"/>
  <c r="AE17" i="18"/>
  <c r="AE18" i="18"/>
  <c r="AE19" i="18"/>
  <c r="AE20" i="18"/>
  <c r="AE21" i="18"/>
  <c r="AE22" i="18"/>
  <c r="AE23" i="18"/>
  <c r="AE24" i="18"/>
  <c r="AE25" i="18"/>
  <c r="AE26" i="18"/>
  <c r="AE27" i="18"/>
  <c r="AE28" i="18"/>
  <c r="AE29" i="18"/>
  <c r="AE30" i="18"/>
  <c r="AE31" i="18"/>
  <c r="AE32" i="18"/>
  <c r="AE33" i="18"/>
  <c r="AE34" i="18"/>
  <c r="AE35" i="18"/>
  <c r="AE36" i="18"/>
  <c r="AE37" i="18"/>
  <c r="AE38" i="18"/>
  <c r="AE39" i="18"/>
  <c r="AE40" i="18"/>
  <c r="AE41" i="18"/>
  <c r="AE42" i="18"/>
  <c r="AE43" i="18"/>
  <c r="AE44" i="18"/>
  <c r="AE45" i="18"/>
  <c r="AE46" i="18"/>
  <c r="AE47" i="18"/>
  <c r="AE48" i="18"/>
  <c r="AE49" i="18"/>
  <c r="AE50" i="18"/>
  <c r="AE51" i="18"/>
  <c r="AE52" i="18"/>
  <c r="AE53" i="18"/>
  <c r="AD4" i="18"/>
  <c r="AD5" i="18"/>
  <c r="AD6" i="18"/>
  <c r="AD7" i="18"/>
  <c r="AD8" i="18"/>
  <c r="AD9" i="18"/>
  <c r="AD10" i="18"/>
  <c r="AD11" i="18"/>
  <c r="AD12" i="18"/>
  <c r="AD13" i="18"/>
  <c r="AD14" i="18"/>
  <c r="AD15" i="18"/>
  <c r="AD16" i="18"/>
  <c r="AD17" i="18"/>
  <c r="AD18" i="18"/>
  <c r="AD19" i="18"/>
  <c r="AD20" i="18"/>
  <c r="AD21" i="18"/>
  <c r="AD22" i="18"/>
  <c r="AD23" i="18"/>
  <c r="AD24" i="18"/>
  <c r="AD25" i="18"/>
  <c r="AD26" i="18"/>
  <c r="AD27" i="18"/>
  <c r="AD28" i="18"/>
  <c r="AD29" i="18"/>
  <c r="AD30" i="18"/>
  <c r="AD31" i="18"/>
  <c r="AD32" i="18"/>
  <c r="AD33" i="18"/>
  <c r="AD34" i="18"/>
  <c r="AD35" i="18"/>
  <c r="AD36" i="18"/>
  <c r="AD37" i="18"/>
  <c r="AD38" i="18"/>
  <c r="AD39" i="18"/>
  <c r="AD40" i="18"/>
  <c r="AD41" i="18"/>
  <c r="AD42" i="18"/>
  <c r="AD43" i="18"/>
  <c r="AD44" i="18"/>
  <c r="AD45" i="18"/>
  <c r="AD46" i="18"/>
  <c r="AD47" i="18"/>
  <c r="AD48" i="18"/>
  <c r="AD49" i="18"/>
  <c r="AD50" i="18"/>
  <c r="AD51" i="18"/>
  <c r="AD52" i="18"/>
  <c r="AD53" i="18"/>
  <c r="AC4" i="18"/>
  <c r="AC5" i="18"/>
  <c r="AC6" i="18"/>
  <c r="AC7" i="18"/>
  <c r="AC8" i="18"/>
  <c r="AC9" i="18"/>
  <c r="AC10" i="18"/>
  <c r="AC11" i="18"/>
  <c r="AC12" i="18"/>
  <c r="AC13" i="18"/>
  <c r="AC14" i="18"/>
  <c r="AC15" i="18"/>
  <c r="AC16" i="18"/>
  <c r="AC17" i="18"/>
  <c r="AC18" i="18"/>
  <c r="AC19" i="18"/>
  <c r="AC20" i="18"/>
  <c r="AC21" i="18"/>
  <c r="AC22" i="18"/>
  <c r="AC23" i="18"/>
  <c r="AC24" i="18"/>
  <c r="AC25" i="18"/>
  <c r="AC26" i="18"/>
  <c r="AC27" i="18"/>
  <c r="AC28" i="18"/>
  <c r="AC29" i="18"/>
  <c r="AC30" i="18"/>
  <c r="AC31" i="18"/>
  <c r="AC32" i="18"/>
  <c r="AC33" i="18"/>
  <c r="AC34" i="18"/>
  <c r="AC35" i="18"/>
  <c r="AC36" i="18"/>
  <c r="AC37" i="18"/>
  <c r="AC38" i="18"/>
  <c r="AC39" i="18"/>
  <c r="AC40" i="18"/>
  <c r="AC41" i="18"/>
  <c r="AC42" i="18"/>
  <c r="AC43" i="18"/>
  <c r="AC44" i="18"/>
  <c r="AC45" i="18"/>
  <c r="AC46" i="18"/>
  <c r="AC47" i="18"/>
  <c r="AC48" i="18"/>
  <c r="AC49" i="18"/>
  <c r="AC50" i="18"/>
  <c r="AC51" i="18"/>
  <c r="AC52" i="18"/>
  <c r="AC53" i="18"/>
  <c r="AB4" i="18"/>
  <c r="AB5" i="18"/>
  <c r="AB6" i="18"/>
  <c r="AB7" i="18"/>
  <c r="AB8" i="18"/>
  <c r="AB9" i="18"/>
  <c r="AB10" i="18"/>
  <c r="AB11" i="18"/>
  <c r="AB12" i="18"/>
  <c r="AB13" i="18"/>
  <c r="AB14" i="18"/>
  <c r="AB15" i="18"/>
  <c r="AB16" i="18"/>
  <c r="AB17" i="18"/>
  <c r="AB18" i="18"/>
  <c r="AB19" i="18"/>
  <c r="AB20" i="18"/>
  <c r="AB21" i="18"/>
  <c r="AB22" i="18"/>
  <c r="AB23" i="18"/>
  <c r="AB24" i="18"/>
  <c r="AB25" i="18"/>
  <c r="AB26" i="18"/>
  <c r="AB27" i="18"/>
  <c r="AB28" i="18"/>
  <c r="AB29" i="18"/>
  <c r="AB30" i="18"/>
  <c r="AB31" i="18"/>
  <c r="AB32" i="18"/>
  <c r="AB33" i="18"/>
  <c r="AB34" i="18"/>
  <c r="AB35" i="18"/>
  <c r="AB36" i="18"/>
  <c r="AB37" i="18"/>
  <c r="AB38" i="18"/>
  <c r="AB39" i="18"/>
  <c r="AB40" i="18"/>
  <c r="AB41" i="18"/>
  <c r="AB42" i="18"/>
  <c r="AB43" i="18"/>
  <c r="AB44" i="18"/>
  <c r="AB45" i="18"/>
  <c r="AB46" i="18"/>
  <c r="AB47" i="18"/>
  <c r="AB48" i="18"/>
  <c r="AB49" i="18"/>
  <c r="AB50" i="18"/>
  <c r="AB51" i="18"/>
  <c r="AB52" i="18"/>
  <c r="AB53" i="18"/>
  <c r="AW3" i="18"/>
  <c r="AV3" i="18"/>
  <c r="AU3" i="18"/>
  <c r="AT3" i="18"/>
  <c r="AS3" i="18"/>
  <c r="AR3" i="18"/>
  <c r="AQ3" i="18"/>
  <c r="AP3" i="18"/>
  <c r="AO3" i="18"/>
  <c r="AN3" i="18"/>
  <c r="AM3" i="18"/>
  <c r="AL3" i="18"/>
  <c r="AK3" i="18"/>
  <c r="AJ3" i="18"/>
  <c r="AI3" i="18"/>
  <c r="AH3" i="18"/>
  <c r="AG3" i="18"/>
  <c r="AF3" i="18"/>
  <c r="AE3" i="18"/>
  <c r="AD3" i="18"/>
  <c r="AC3" i="18"/>
  <c r="AB3" i="18"/>
  <c r="AA4" i="18"/>
  <c r="AA5" i="18"/>
  <c r="AA6" i="18"/>
  <c r="AA7" i="18"/>
  <c r="AA8" i="18"/>
  <c r="AA9" i="18"/>
  <c r="AA10" i="18"/>
  <c r="AA11" i="18"/>
  <c r="AA12" i="18"/>
  <c r="AA13" i="18"/>
  <c r="AA14" i="18"/>
  <c r="AA15" i="18"/>
  <c r="AA16" i="18"/>
  <c r="AA17" i="18"/>
  <c r="AA18" i="18"/>
  <c r="AA19" i="18"/>
  <c r="AA20" i="18"/>
  <c r="AA21" i="18"/>
  <c r="AA22" i="18"/>
  <c r="AA23" i="18"/>
  <c r="AA24" i="18"/>
  <c r="AA25" i="18"/>
  <c r="AA26" i="18"/>
  <c r="AA27" i="18"/>
  <c r="AA28" i="18"/>
  <c r="AA29" i="18"/>
  <c r="AA30" i="18"/>
  <c r="AA31" i="18"/>
  <c r="AA32" i="18"/>
  <c r="AA33" i="18"/>
  <c r="AA34" i="18"/>
  <c r="AA35" i="18"/>
  <c r="AA36" i="18"/>
  <c r="AA37" i="18"/>
  <c r="AA38" i="18"/>
  <c r="AA39" i="18"/>
  <c r="AA40" i="18"/>
  <c r="AA41" i="18"/>
  <c r="AA42" i="18"/>
  <c r="AA43" i="18"/>
  <c r="AA44" i="18"/>
  <c r="AA45" i="18"/>
  <c r="AA46" i="18"/>
  <c r="AA47" i="18"/>
  <c r="AA48" i="18"/>
  <c r="AA49" i="18"/>
  <c r="AA50" i="18"/>
  <c r="AA51" i="18"/>
  <c r="AA52" i="18"/>
  <c r="AA53" i="18"/>
  <c r="AA3" i="18"/>
  <c r="Z4" i="18"/>
  <c r="Z5" i="18"/>
  <c r="Z6" i="18"/>
  <c r="Z7" i="18"/>
  <c r="Z8" i="18"/>
  <c r="Z9" i="18"/>
  <c r="Z10" i="18"/>
  <c r="Z11" i="18"/>
  <c r="Z12" i="18"/>
  <c r="Z13" i="18"/>
  <c r="Z14" i="18"/>
  <c r="Z15" i="18"/>
  <c r="Z16" i="18"/>
  <c r="Z17" i="18"/>
  <c r="Z18" i="18"/>
  <c r="Z19" i="18"/>
  <c r="Z20" i="18"/>
  <c r="Z21" i="18"/>
  <c r="Z22" i="18"/>
  <c r="Z23" i="18"/>
  <c r="Z24" i="18"/>
  <c r="Z25" i="18"/>
  <c r="Z26" i="18"/>
  <c r="Z27" i="18"/>
  <c r="Z28" i="18"/>
  <c r="Z29" i="18"/>
  <c r="Z30" i="18"/>
  <c r="Z31" i="18"/>
  <c r="Z32" i="18"/>
  <c r="Z33" i="18"/>
  <c r="Z34" i="18"/>
  <c r="Z35" i="18"/>
  <c r="Z36" i="18"/>
  <c r="Z37" i="18"/>
  <c r="Z38" i="18"/>
  <c r="Z39" i="18"/>
  <c r="Z40" i="18"/>
  <c r="Z41" i="18"/>
  <c r="Z42" i="18"/>
  <c r="Z43" i="18"/>
  <c r="Z44" i="18"/>
  <c r="Z45" i="18"/>
  <c r="Z46" i="18"/>
  <c r="Z47" i="18"/>
  <c r="Z48" i="18"/>
  <c r="Z49" i="18"/>
  <c r="Z50" i="18"/>
  <c r="Z51" i="18"/>
  <c r="Z52" i="18"/>
  <c r="Z53" i="18"/>
  <c r="Y4" i="18"/>
  <c r="Y5" i="18"/>
  <c r="Y6" i="18"/>
  <c r="Y7" i="18"/>
  <c r="Y8" i="18"/>
  <c r="Y9" i="18"/>
  <c r="Y10" i="18"/>
  <c r="Y11" i="18"/>
  <c r="Y12" i="18"/>
  <c r="Y13" i="18"/>
  <c r="Y14" i="18"/>
  <c r="Y15" i="18"/>
  <c r="Y16" i="18"/>
  <c r="Y17" i="18"/>
  <c r="Y18" i="18"/>
  <c r="Y19" i="18"/>
  <c r="Y20" i="18"/>
  <c r="Y21" i="18"/>
  <c r="Y22" i="18"/>
  <c r="Y23" i="18"/>
  <c r="Y24" i="18"/>
  <c r="Y25" i="18"/>
  <c r="Y26" i="18"/>
  <c r="Y27" i="18"/>
  <c r="Y28" i="18"/>
  <c r="Y29" i="18"/>
  <c r="Y30" i="18"/>
  <c r="Y31" i="18"/>
  <c r="Y32" i="18"/>
  <c r="Y33" i="18"/>
  <c r="Y34" i="18"/>
  <c r="Y35" i="18"/>
  <c r="Y36" i="18"/>
  <c r="Y37" i="18"/>
  <c r="Y38" i="18"/>
  <c r="Y39" i="18"/>
  <c r="Y40" i="18"/>
  <c r="Y41" i="18"/>
  <c r="Y42" i="18"/>
  <c r="Y43" i="18"/>
  <c r="Y44" i="18"/>
  <c r="Y45" i="18"/>
  <c r="Y46" i="18"/>
  <c r="Y47" i="18"/>
  <c r="Y48" i="18"/>
  <c r="Y49" i="18"/>
  <c r="Y50" i="18"/>
  <c r="Y51" i="18"/>
  <c r="Y52" i="18"/>
  <c r="Y53" i="18"/>
  <c r="X4" i="18"/>
  <c r="X5" i="18"/>
  <c r="X6" i="18"/>
  <c r="X7" i="18"/>
  <c r="X8" i="18"/>
  <c r="X9" i="18"/>
  <c r="X10" i="18"/>
  <c r="X11" i="18"/>
  <c r="X12" i="18"/>
  <c r="X13" i="18"/>
  <c r="X14" i="18"/>
  <c r="X15" i="18"/>
  <c r="X16" i="18"/>
  <c r="X17" i="18"/>
  <c r="X18" i="18"/>
  <c r="X19" i="18"/>
  <c r="X20" i="18"/>
  <c r="X21" i="18"/>
  <c r="X22" i="18"/>
  <c r="X23" i="18"/>
  <c r="X24" i="18"/>
  <c r="X25" i="18"/>
  <c r="X26" i="18"/>
  <c r="X27" i="18"/>
  <c r="X28" i="18"/>
  <c r="X29" i="18"/>
  <c r="X30" i="18"/>
  <c r="X31" i="18"/>
  <c r="X32" i="18"/>
  <c r="X33" i="18"/>
  <c r="X34" i="18"/>
  <c r="X35" i="18"/>
  <c r="X36" i="18"/>
  <c r="X37" i="18"/>
  <c r="X38" i="18"/>
  <c r="X39" i="18"/>
  <c r="X40" i="18"/>
  <c r="X41" i="18"/>
  <c r="X42" i="18"/>
  <c r="X43" i="18"/>
  <c r="X44" i="18"/>
  <c r="X45" i="18"/>
  <c r="X46" i="18"/>
  <c r="X47" i="18"/>
  <c r="X48" i="18"/>
  <c r="X49" i="18"/>
  <c r="X50" i="18"/>
  <c r="X51" i="18"/>
  <c r="X52" i="18"/>
  <c r="X53" i="18"/>
  <c r="W4" i="18"/>
  <c r="W5" i="18"/>
  <c r="W6" i="18"/>
  <c r="W7" i="18"/>
  <c r="W8" i="18"/>
  <c r="W9" i="18"/>
  <c r="W10" i="18"/>
  <c r="W11" i="18"/>
  <c r="W12" i="18"/>
  <c r="W13" i="18"/>
  <c r="W14" i="18"/>
  <c r="W15" i="18"/>
  <c r="W16" i="18"/>
  <c r="W17" i="18"/>
  <c r="W18" i="18"/>
  <c r="W19" i="18"/>
  <c r="W20" i="18"/>
  <c r="W21" i="18"/>
  <c r="W22" i="18"/>
  <c r="W23" i="18"/>
  <c r="W24" i="18"/>
  <c r="W25" i="18"/>
  <c r="W26" i="18"/>
  <c r="W27" i="18"/>
  <c r="W28" i="18"/>
  <c r="W29" i="18"/>
  <c r="W30" i="18"/>
  <c r="W31" i="18"/>
  <c r="W32" i="18"/>
  <c r="W33" i="18"/>
  <c r="W34" i="18"/>
  <c r="W35" i="18"/>
  <c r="W36" i="18"/>
  <c r="W37" i="18"/>
  <c r="W38" i="18"/>
  <c r="W39" i="18"/>
  <c r="W40" i="18"/>
  <c r="W41" i="18"/>
  <c r="W42" i="18"/>
  <c r="W43" i="18"/>
  <c r="W44" i="18"/>
  <c r="W45" i="18"/>
  <c r="W46" i="18"/>
  <c r="W47" i="18"/>
  <c r="W48" i="18"/>
  <c r="W49" i="18"/>
  <c r="W50" i="18"/>
  <c r="W51" i="18"/>
  <c r="W52" i="18"/>
  <c r="W53" i="18"/>
  <c r="V4" i="18"/>
  <c r="V5" i="18"/>
  <c r="V6" i="18"/>
  <c r="V7" i="18"/>
  <c r="V8" i="18"/>
  <c r="V9" i="18"/>
  <c r="V10" i="18"/>
  <c r="V11" i="18"/>
  <c r="V12" i="18"/>
  <c r="V13" i="18"/>
  <c r="V14" i="18"/>
  <c r="V15" i="18"/>
  <c r="V16" i="18"/>
  <c r="V17" i="18"/>
  <c r="V18" i="18"/>
  <c r="V19" i="18"/>
  <c r="V20" i="18"/>
  <c r="V21" i="18"/>
  <c r="V22" i="18"/>
  <c r="V23" i="18"/>
  <c r="V24" i="18"/>
  <c r="V25" i="18"/>
  <c r="V26" i="18"/>
  <c r="V27" i="18"/>
  <c r="V28" i="18"/>
  <c r="V29" i="18"/>
  <c r="V30" i="18"/>
  <c r="V31" i="18"/>
  <c r="V32" i="18"/>
  <c r="V33" i="18"/>
  <c r="V34" i="18"/>
  <c r="V35" i="18"/>
  <c r="V36" i="18"/>
  <c r="V37" i="18"/>
  <c r="V38" i="18"/>
  <c r="V39" i="18"/>
  <c r="V40" i="18"/>
  <c r="V41" i="18"/>
  <c r="V42" i="18"/>
  <c r="V43" i="18"/>
  <c r="V44" i="18"/>
  <c r="V45" i="18"/>
  <c r="V46" i="18"/>
  <c r="V47" i="18"/>
  <c r="V48" i="18"/>
  <c r="V49" i="18"/>
  <c r="V50" i="18"/>
  <c r="V51" i="18"/>
  <c r="V52" i="18"/>
  <c r="V53" i="18"/>
  <c r="U53" i="18"/>
  <c r="U4" i="18"/>
  <c r="U5" i="18"/>
  <c r="U6" i="18"/>
  <c r="U7" i="18"/>
  <c r="U8" i="18"/>
  <c r="U9" i="18"/>
  <c r="U10" i="18"/>
  <c r="U11" i="18"/>
  <c r="U12" i="18"/>
  <c r="U13" i="18"/>
  <c r="U14" i="18"/>
  <c r="U15" i="18"/>
  <c r="U16" i="18"/>
  <c r="U17" i="18"/>
  <c r="U18" i="18"/>
  <c r="U19" i="18"/>
  <c r="U20" i="18"/>
  <c r="U21" i="18"/>
  <c r="U22" i="18"/>
  <c r="U23" i="18"/>
  <c r="U24" i="18"/>
  <c r="U25" i="18"/>
  <c r="U26" i="18"/>
  <c r="U27" i="18"/>
  <c r="U28" i="18"/>
  <c r="U29" i="18"/>
  <c r="U30" i="18"/>
  <c r="U31" i="18"/>
  <c r="U32" i="18"/>
  <c r="U33" i="18"/>
  <c r="U34" i="18"/>
  <c r="U35" i="18"/>
  <c r="U36" i="18"/>
  <c r="U37" i="18"/>
  <c r="U38" i="18"/>
  <c r="U39" i="18"/>
  <c r="U40" i="18"/>
  <c r="U41" i="18"/>
  <c r="U42" i="18"/>
  <c r="U43" i="18"/>
  <c r="U44" i="18"/>
  <c r="U45" i="18"/>
  <c r="U46" i="18"/>
  <c r="U47" i="18"/>
  <c r="U48" i="18"/>
  <c r="U49" i="18"/>
  <c r="U50" i="18"/>
  <c r="U51" i="18"/>
  <c r="U52" i="18"/>
  <c r="T4" i="18"/>
  <c r="T5" i="18"/>
  <c r="T6" i="18"/>
  <c r="T7" i="18"/>
  <c r="T8" i="18"/>
  <c r="T9" i="18"/>
  <c r="T10" i="18"/>
  <c r="T11" i="18"/>
  <c r="T12" i="18"/>
  <c r="T13" i="18"/>
  <c r="T14" i="18"/>
  <c r="T15" i="18"/>
  <c r="T16" i="18"/>
  <c r="T17" i="18"/>
  <c r="T18" i="18"/>
  <c r="T19" i="18"/>
  <c r="T20" i="18"/>
  <c r="T21" i="18"/>
  <c r="T22" i="18"/>
  <c r="T23" i="18"/>
  <c r="T24" i="18"/>
  <c r="T25" i="18"/>
  <c r="T26" i="18"/>
  <c r="T27" i="18"/>
  <c r="T28" i="18"/>
  <c r="T29" i="18"/>
  <c r="T30" i="18"/>
  <c r="T31" i="18"/>
  <c r="T32" i="18"/>
  <c r="T33" i="18"/>
  <c r="T34" i="18"/>
  <c r="T35" i="18"/>
  <c r="T36" i="18"/>
  <c r="T37" i="18"/>
  <c r="T38" i="18"/>
  <c r="T39" i="18"/>
  <c r="T40" i="18"/>
  <c r="T41" i="18"/>
  <c r="T42" i="18"/>
  <c r="T43" i="18"/>
  <c r="T44" i="18"/>
  <c r="T45" i="18"/>
  <c r="T46" i="18"/>
  <c r="T47" i="18"/>
  <c r="T48" i="18"/>
  <c r="T49" i="18"/>
  <c r="T50" i="18"/>
  <c r="T51" i="18"/>
  <c r="T52" i="18"/>
  <c r="T53" i="18"/>
  <c r="S4" i="18"/>
  <c r="S5" i="18"/>
  <c r="S6" i="18"/>
  <c r="S7" i="18"/>
  <c r="S8" i="18"/>
  <c r="S9" i="18"/>
  <c r="S10" i="18"/>
  <c r="S11" i="18"/>
  <c r="S12" i="18"/>
  <c r="S13" i="18"/>
  <c r="S14" i="18"/>
  <c r="S15" i="18"/>
  <c r="S16" i="18"/>
  <c r="S17" i="18"/>
  <c r="S18" i="18"/>
  <c r="S19" i="18"/>
  <c r="S20" i="18"/>
  <c r="S21" i="18"/>
  <c r="S22" i="18"/>
  <c r="S23" i="18"/>
  <c r="S24" i="18"/>
  <c r="S25" i="18"/>
  <c r="S26" i="18"/>
  <c r="S27" i="18"/>
  <c r="S28" i="18"/>
  <c r="S29" i="18"/>
  <c r="S30" i="18"/>
  <c r="S31" i="18"/>
  <c r="S32" i="18"/>
  <c r="S33" i="18"/>
  <c r="S34" i="18"/>
  <c r="S35" i="18"/>
  <c r="S36" i="18"/>
  <c r="S37" i="18"/>
  <c r="S38" i="18"/>
  <c r="S39" i="18"/>
  <c r="S40" i="18"/>
  <c r="S41" i="18"/>
  <c r="S42" i="18"/>
  <c r="S43" i="18"/>
  <c r="S44" i="18"/>
  <c r="S45" i="18"/>
  <c r="S46" i="18"/>
  <c r="S47" i="18"/>
  <c r="S48" i="18"/>
  <c r="S49" i="18"/>
  <c r="S50" i="18"/>
  <c r="S51" i="18"/>
  <c r="S52" i="18"/>
  <c r="S53" i="18"/>
  <c r="R4" i="18"/>
  <c r="R5" i="18"/>
  <c r="R6" i="18"/>
  <c r="R7" i="18"/>
  <c r="R8" i="18"/>
  <c r="R9" i="18"/>
  <c r="R10" i="18"/>
  <c r="R11" i="18"/>
  <c r="R12" i="18"/>
  <c r="R13" i="18"/>
  <c r="R14" i="18"/>
  <c r="R15" i="18"/>
  <c r="R16" i="18"/>
  <c r="R17" i="18"/>
  <c r="R18" i="18"/>
  <c r="R19" i="18"/>
  <c r="R20" i="18"/>
  <c r="R21" i="18"/>
  <c r="R22" i="18"/>
  <c r="R23" i="18"/>
  <c r="R24" i="18"/>
  <c r="R25" i="18"/>
  <c r="R26" i="18"/>
  <c r="R27" i="18"/>
  <c r="R28" i="18"/>
  <c r="R29" i="18"/>
  <c r="R30" i="18"/>
  <c r="R31" i="18"/>
  <c r="R32" i="18"/>
  <c r="R33" i="18"/>
  <c r="R34" i="18"/>
  <c r="R35" i="18"/>
  <c r="R36" i="18"/>
  <c r="R37" i="18"/>
  <c r="R38" i="18"/>
  <c r="R39" i="18"/>
  <c r="R40" i="18"/>
  <c r="R41" i="18"/>
  <c r="R42" i="18"/>
  <c r="R43" i="18"/>
  <c r="R44" i="18"/>
  <c r="R45" i="18"/>
  <c r="R46" i="18"/>
  <c r="R47" i="18"/>
  <c r="R48" i="18"/>
  <c r="R49" i="18"/>
  <c r="R50" i="18"/>
  <c r="R51" i="18"/>
  <c r="R52" i="18"/>
  <c r="R53" i="18"/>
  <c r="Q4" i="18"/>
  <c r="Q5" i="18"/>
  <c r="Q6" i="18"/>
  <c r="Q7" i="18"/>
  <c r="Q8" i="18"/>
  <c r="Q9" i="18"/>
  <c r="Q10" i="18"/>
  <c r="Q11" i="18"/>
  <c r="Q12" i="18"/>
  <c r="Q13" i="18"/>
  <c r="Q14" i="18"/>
  <c r="Q15" i="18"/>
  <c r="Q16" i="18"/>
  <c r="Q17" i="18"/>
  <c r="Q18" i="18"/>
  <c r="Q19" i="18"/>
  <c r="Q20" i="18"/>
  <c r="Q21" i="18"/>
  <c r="Q22" i="18"/>
  <c r="Q23" i="18"/>
  <c r="Q24" i="18"/>
  <c r="Q25" i="18"/>
  <c r="Q26" i="18"/>
  <c r="Q27" i="18"/>
  <c r="Q28" i="18"/>
  <c r="Q29" i="18"/>
  <c r="Q30" i="18"/>
  <c r="Q31" i="18"/>
  <c r="Q32" i="18"/>
  <c r="Q33" i="18"/>
  <c r="Q34" i="18"/>
  <c r="Q35" i="18"/>
  <c r="Q36" i="18"/>
  <c r="Q37" i="18"/>
  <c r="Q38" i="18"/>
  <c r="Q39" i="18"/>
  <c r="Q40" i="18"/>
  <c r="Q41" i="18"/>
  <c r="Q42" i="18"/>
  <c r="Q43" i="18"/>
  <c r="Q44" i="18"/>
  <c r="Q45" i="18"/>
  <c r="Q46" i="18"/>
  <c r="Q47" i="18"/>
  <c r="Q48" i="18"/>
  <c r="Q49" i="18"/>
  <c r="Q50" i="18"/>
  <c r="Q51" i="18"/>
  <c r="Q52" i="18"/>
  <c r="Q53" i="18"/>
  <c r="P4" i="18"/>
  <c r="P5" i="18"/>
  <c r="P6" i="18"/>
  <c r="P7" i="18"/>
  <c r="P8" i="18"/>
  <c r="P9" i="18"/>
  <c r="P10" i="18"/>
  <c r="P11" i="18"/>
  <c r="P12" i="18"/>
  <c r="P13" i="18"/>
  <c r="P14" i="18"/>
  <c r="P15" i="18"/>
  <c r="P16" i="18"/>
  <c r="P17" i="18"/>
  <c r="P18" i="18"/>
  <c r="P19" i="18"/>
  <c r="P20" i="18"/>
  <c r="P21" i="18"/>
  <c r="P22" i="18"/>
  <c r="P23" i="18"/>
  <c r="P24" i="18"/>
  <c r="P25" i="18"/>
  <c r="P26" i="18"/>
  <c r="P27" i="18"/>
  <c r="P28" i="18"/>
  <c r="P29" i="18"/>
  <c r="P30" i="18"/>
  <c r="P31" i="18"/>
  <c r="P32" i="18"/>
  <c r="P33" i="18"/>
  <c r="P34" i="18"/>
  <c r="P35" i="18"/>
  <c r="P36" i="18"/>
  <c r="P37" i="18"/>
  <c r="P38" i="18"/>
  <c r="P39" i="18"/>
  <c r="P40" i="18"/>
  <c r="P41" i="18"/>
  <c r="P42" i="18"/>
  <c r="P43" i="18"/>
  <c r="P44" i="18"/>
  <c r="P45" i="18"/>
  <c r="P46" i="18"/>
  <c r="P47" i="18"/>
  <c r="P48" i="18"/>
  <c r="P49" i="18"/>
  <c r="P50" i="18"/>
  <c r="P51" i="18"/>
  <c r="P52" i="18"/>
  <c r="P53" i="18"/>
  <c r="O4" i="18"/>
  <c r="O5" i="18"/>
  <c r="O6" i="18"/>
  <c r="O7" i="18"/>
  <c r="O8" i="18"/>
  <c r="O9" i="18"/>
  <c r="O10" i="18"/>
  <c r="O11" i="18"/>
  <c r="O12" i="18"/>
  <c r="O13" i="18"/>
  <c r="O14" i="18"/>
  <c r="O15" i="18"/>
  <c r="O16" i="18"/>
  <c r="O17" i="18"/>
  <c r="O18" i="18"/>
  <c r="O19" i="18"/>
  <c r="O20" i="18"/>
  <c r="O21" i="18"/>
  <c r="O22" i="18"/>
  <c r="O23" i="18"/>
  <c r="O24" i="18"/>
  <c r="O25" i="18"/>
  <c r="O26" i="18"/>
  <c r="O27" i="18"/>
  <c r="O28" i="18"/>
  <c r="O29" i="18"/>
  <c r="O30" i="18"/>
  <c r="O31" i="18"/>
  <c r="O32" i="18"/>
  <c r="O33" i="18"/>
  <c r="O34" i="18"/>
  <c r="O35" i="18"/>
  <c r="O36" i="18"/>
  <c r="O37" i="18"/>
  <c r="O38" i="18"/>
  <c r="O39" i="18"/>
  <c r="O40" i="18"/>
  <c r="O41" i="18"/>
  <c r="O42" i="18"/>
  <c r="O43" i="18"/>
  <c r="O44" i="18"/>
  <c r="O45" i="18"/>
  <c r="O46" i="18"/>
  <c r="O47" i="18"/>
  <c r="O48" i="18"/>
  <c r="O49" i="18"/>
  <c r="O50" i="18"/>
  <c r="O51" i="18"/>
  <c r="O52" i="18"/>
  <c r="O53" i="18"/>
  <c r="N4" i="18"/>
  <c r="N5" i="18"/>
  <c r="N6" i="18"/>
  <c r="N7" i="18"/>
  <c r="N8" i="18"/>
  <c r="N9" i="18"/>
  <c r="N10" i="18"/>
  <c r="N11" i="18"/>
  <c r="N12" i="18"/>
  <c r="N13" i="18"/>
  <c r="N14" i="18"/>
  <c r="N15" i="18"/>
  <c r="N16" i="18"/>
  <c r="N17" i="18"/>
  <c r="N18" i="18"/>
  <c r="N19" i="18"/>
  <c r="N20" i="18"/>
  <c r="N21" i="18"/>
  <c r="N22" i="18"/>
  <c r="N23" i="18"/>
  <c r="N24" i="18"/>
  <c r="N25" i="18"/>
  <c r="N26" i="18"/>
  <c r="N27" i="18"/>
  <c r="N28" i="18"/>
  <c r="N29" i="18"/>
  <c r="N30" i="18"/>
  <c r="N31" i="18"/>
  <c r="N32" i="18"/>
  <c r="N33" i="18"/>
  <c r="N34" i="18"/>
  <c r="N35" i="18"/>
  <c r="N36" i="18"/>
  <c r="N37" i="18"/>
  <c r="N38" i="18"/>
  <c r="N39" i="18"/>
  <c r="N40" i="18"/>
  <c r="N41" i="18"/>
  <c r="N42" i="18"/>
  <c r="N43" i="18"/>
  <c r="N44" i="18"/>
  <c r="N45" i="18"/>
  <c r="N46" i="18"/>
  <c r="N47" i="18"/>
  <c r="N48" i="18"/>
  <c r="N49" i="18"/>
  <c r="N50" i="18"/>
  <c r="N51" i="18"/>
  <c r="N52" i="18"/>
  <c r="N53" i="18"/>
  <c r="M4" i="18"/>
  <c r="M5" i="18"/>
  <c r="M6" i="18"/>
  <c r="M7" i="18"/>
  <c r="M8" i="18"/>
  <c r="M9" i="18"/>
  <c r="M10" i="18"/>
  <c r="M11" i="18"/>
  <c r="M12" i="18"/>
  <c r="M13" i="18"/>
  <c r="M14" i="18"/>
  <c r="M15" i="18"/>
  <c r="M16" i="18"/>
  <c r="M17" i="18"/>
  <c r="M18" i="18"/>
  <c r="M19" i="18"/>
  <c r="M20" i="18"/>
  <c r="M21" i="18"/>
  <c r="M22" i="18"/>
  <c r="M23" i="18"/>
  <c r="M24" i="18"/>
  <c r="M25" i="18"/>
  <c r="M26" i="18"/>
  <c r="M27" i="18"/>
  <c r="M28" i="18"/>
  <c r="M29" i="18"/>
  <c r="M30" i="18"/>
  <c r="M31" i="18"/>
  <c r="M32" i="18"/>
  <c r="M33" i="18"/>
  <c r="M34" i="18"/>
  <c r="M35" i="18"/>
  <c r="M36" i="18"/>
  <c r="M37" i="18"/>
  <c r="M38" i="18"/>
  <c r="M39" i="18"/>
  <c r="M40" i="18"/>
  <c r="M41" i="18"/>
  <c r="M42" i="18"/>
  <c r="M43" i="18"/>
  <c r="M44" i="18"/>
  <c r="M45" i="18"/>
  <c r="M46" i="18"/>
  <c r="M47" i="18"/>
  <c r="M48" i="18"/>
  <c r="M49" i="18"/>
  <c r="M50" i="18"/>
  <c r="M51" i="18"/>
  <c r="M52" i="18"/>
  <c r="M53" i="18"/>
  <c r="L4" i="18"/>
  <c r="L5" i="18"/>
  <c r="L6" i="18"/>
  <c r="L7" i="18"/>
  <c r="L8" i="18"/>
  <c r="L9" i="18"/>
  <c r="L10" i="18"/>
  <c r="L11" i="18"/>
  <c r="L12" i="18"/>
  <c r="L13" i="18"/>
  <c r="L14" i="18"/>
  <c r="L15" i="18"/>
  <c r="L16" i="18"/>
  <c r="L17" i="18"/>
  <c r="L18" i="18"/>
  <c r="L19" i="18"/>
  <c r="L20" i="18"/>
  <c r="L21" i="18"/>
  <c r="L22" i="18"/>
  <c r="L23" i="18"/>
  <c r="L24" i="18"/>
  <c r="L25" i="18"/>
  <c r="L26" i="18"/>
  <c r="L27" i="18"/>
  <c r="L28" i="18"/>
  <c r="L29" i="18"/>
  <c r="L30" i="18"/>
  <c r="L31" i="18"/>
  <c r="L32" i="18"/>
  <c r="L33" i="18"/>
  <c r="L34" i="18"/>
  <c r="L35" i="18"/>
  <c r="L36" i="18"/>
  <c r="L37" i="18"/>
  <c r="L38" i="18"/>
  <c r="L39" i="18"/>
  <c r="L40" i="18"/>
  <c r="L41" i="18"/>
  <c r="L42" i="18"/>
  <c r="L43" i="18"/>
  <c r="L44" i="18"/>
  <c r="L45" i="18"/>
  <c r="L46" i="18"/>
  <c r="L47" i="18"/>
  <c r="L48" i="18"/>
  <c r="L49" i="18"/>
  <c r="L50" i="18"/>
  <c r="L51" i="18"/>
  <c r="L52" i="18"/>
  <c r="L53" i="18"/>
  <c r="K4" i="18"/>
  <c r="K5" i="18"/>
  <c r="K6" i="18"/>
  <c r="K7" i="18"/>
  <c r="K8" i="18"/>
  <c r="K9" i="18"/>
  <c r="K10" i="18"/>
  <c r="K11" i="18"/>
  <c r="K12" i="18"/>
  <c r="K13" i="18"/>
  <c r="K14" i="18"/>
  <c r="K15" i="18"/>
  <c r="K16" i="18"/>
  <c r="K17" i="18"/>
  <c r="K18" i="18"/>
  <c r="K19" i="18"/>
  <c r="K20" i="18"/>
  <c r="K21" i="18"/>
  <c r="K22" i="18"/>
  <c r="K23" i="18"/>
  <c r="K24" i="18"/>
  <c r="K25" i="18"/>
  <c r="K26" i="18"/>
  <c r="K27" i="18"/>
  <c r="K28" i="18"/>
  <c r="K29" i="18"/>
  <c r="K30" i="18"/>
  <c r="K31" i="18"/>
  <c r="K32" i="18"/>
  <c r="K33" i="18"/>
  <c r="K34" i="18"/>
  <c r="K35" i="18"/>
  <c r="K36" i="18"/>
  <c r="K37" i="18"/>
  <c r="K38" i="18"/>
  <c r="K39" i="18"/>
  <c r="K40" i="18"/>
  <c r="K41" i="18"/>
  <c r="K42" i="18"/>
  <c r="K43" i="18"/>
  <c r="K44" i="18"/>
  <c r="K45" i="18"/>
  <c r="K46" i="18"/>
  <c r="K47" i="18"/>
  <c r="K48" i="18"/>
  <c r="K49" i="18"/>
  <c r="K50" i="18"/>
  <c r="K51" i="18"/>
  <c r="K52" i="18"/>
  <c r="K53" i="18"/>
  <c r="J4" i="18"/>
  <c r="J5" i="18"/>
  <c r="J6" i="18"/>
  <c r="J7" i="18"/>
  <c r="J8" i="18"/>
  <c r="J9" i="18"/>
  <c r="J10" i="18"/>
  <c r="J11" i="18"/>
  <c r="J12" i="18"/>
  <c r="J13" i="18"/>
  <c r="J14" i="18"/>
  <c r="J15" i="18"/>
  <c r="J16" i="18"/>
  <c r="J17" i="18"/>
  <c r="J18" i="18"/>
  <c r="J19" i="18"/>
  <c r="J20" i="18"/>
  <c r="J21" i="18"/>
  <c r="J22" i="18"/>
  <c r="J23" i="18"/>
  <c r="J24" i="18"/>
  <c r="J25" i="18"/>
  <c r="J26" i="18"/>
  <c r="J27" i="18"/>
  <c r="J28" i="18"/>
  <c r="J29" i="18"/>
  <c r="J30" i="18"/>
  <c r="J31" i="18"/>
  <c r="J32" i="18"/>
  <c r="J33" i="18"/>
  <c r="J34" i="18"/>
  <c r="J35" i="18"/>
  <c r="J36" i="18"/>
  <c r="J37" i="18"/>
  <c r="J38" i="18"/>
  <c r="J39" i="18"/>
  <c r="J40" i="18"/>
  <c r="J41" i="18"/>
  <c r="J42" i="18"/>
  <c r="J43" i="18"/>
  <c r="J44" i="18"/>
  <c r="J45" i="18"/>
  <c r="J46" i="18"/>
  <c r="J47" i="18"/>
  <c r="J48" i="18"/>
  <c r="J49" i="18"/>
  <c r="J50" i="18"/>
  <c r="J51" i="18"/>
  <c r="J52" i="18"/>
  <c r="J53" i="18"/>
  <c r="I4" i="18"/>
  <c r="I5" i="18"/>
  <c r="I6" i="18"/>
  <c r="I7" i="18"/>
  <c r="I8" i="18"/>
  <c r="I9" i="18"/>
  <c r="I10" i="18"/>
  <c r="I11" i="18"/>
  <c r="I12" i="18"/>
  <c r="I13" i="18"/>
  <c r="I14" i="18"/>
  <c r="I15" i="18"/>
  <c r="I16" i="18"/>
  <c r="I17" i="18"/>
  <c r="I18" i="18"/>
  <c r="I19" i="18"/>
  <c r="I20" i="18"/>
  <c r="I21" i="18"/>
  <c r="I22" i="18"/>
  <c r="I23" i="18"/>
  <c r="I24" i="18"/>
  <c r="I25" i="18"/>
  <c r="I26" i="18"/>
  <c r="I27" i="18"/>
  <c r="I28" i="18"/>
  <c r="I29" i="18"/>
  <c r="I30" i="18"/>
  <c r="I31" i="18"/>
  <c r="I32" i="18"/>
  <c r="I33" i="18"/>
  <c r="I34" i="18"/>
  <c r="I35" i="18"/>
  <c r="I36" i="18"/>
  <c r="I37" i="18"/>
  <c r="I38" i="18"/>
  <c r="I39" i="18"/>
  <c r="I40" i="18"/>
  <c r="I41" i="18"/>
  <c r="I42" i="18"/>
  <c r="I43" i="18"/>
  <c r="I44" i="18"/>
  <c r="I45" i="18"/>
  <c r="I46" i="18"/>
  <c r="I47" i="18"/>
  <c r="I48" i="18"/>
  <c r="I49" i="18"/>
  <c r="I50" i="18"/>
  <c r="I51" i="18"/>
  <c r="I52" i="18"/>
  <c r="I53" i="18"/>
  <c r="H4" i="18"/>
  <c r="H5" i="18"/>
  <c r="H6" i="18"/>
  <c r="H7" i="18"/>
  <c r="H8" i="18"/>
  <c r="H9" i="18"/>
  <c r="H10" i="18"/>
  <c r="H11" i="18"/>
  <c r="H12" i="18"/>
  <c r="H13" i="18"/>
  <c r="H14" i="18"/>
  <c r="H15" i="18"/>
  <c r="H16" i="18"/>
  <c r="H17" i="18"/>
  <c r="H18" i="18"/>
  <c r="H19" i="18"/>
  <c r="H20" i="18"/>
  <c r="H21" i="18"/>
  <c r="H22" i="18"/>
  <c r="H23" i="18"/>
  <c r="H24" i="18"/>
  <c r="H25" i="18"/>
  <c r="H26" i="18"/>
  <c r="H27" i="18"/>
  <c r="H28" i="18"/>
  <c r="H29" i="18"/>
  <c r="H30" i="18"/>
  <c r="H31" i="18"/>
  <c r="H32" i="18"/>
  <c r="H33" i="18"/>
  <c r="H34" i="18"/>
  <c r="H35" i="18"/>
  <c r="H36" i="18"/>
  <c r="H37" i="18"/>
  <c r="H38" i="18"/>
  <c r="H39" i="18"/>
  <c r="H40" i="18"/>
  <c r="H41" i="18"/>
  <c r="H42" i="18"/>
  <c r="H43" i="18"/>
  <c r="H44" i="18"/>
  <c r="H45" i="18"/>
  <c r="H46" i="18"/>
  <c r="H47" i="18"/>
  <c r="H48" i="18"/>
  <c r="H49" i="18"/>
  <c r="H50" i="18"/>
  <c r="H51" i="18"/>
  <c r="H52" i="18"/>
  <c r="H53" i="18"/>
  <c r="G4" i="18"/>
  <c r="G5" i="18"/>
  <c r="G6" i="18"/>
  <c r="G7" i="18"/>
  <c r="G8" i="18"/>
  <c r="G9" i="18"/>
  <c r="G10" i="18"/>
  <c r="G11" i="18"/>
  <c r="G12" i="18"/>
  <c r="G13" i="18"/>
  <c r="G14" i="18"/>
  <c r="G15" i="18"/>
  <c r="G16" i="18"/>
  <c r="G17" i="18"/>
  <c r="G18" i="18"/>
  <c r="G19" i="18"/>
  <c r="G20" i="18"/>
  <c r="G21" i="18"/>
  <c r="G22" i="18"/>
  <c r="G23" i="18"/>
  <c r="G24" i="18"/>
  <c r="G25" i="18"/>
  <c r="G26" i="18"/>
  <c r="G27" i="18"/>
  <c r="G28" i="18"/>
  <c r="G29" i="18"/>
  <c r="G30" i="18"/>
  <c r="G31" i="18"/>
  <c r="G32" i="18"/>
  <c r="G33" i="18"/>
  <c r="G34" i="18"/>
  <c r="G35" i="18"/>
  <c r="G36" i="18"/>
  <c r="G37" i="18"/>
  <c r="G38" i="18"/>
  <c r="G39" i="18"/>
  <c r="G40" i="18"/>
  <c r="G41" i="18"/>
  <c r="G42" i="18"/>
  <c r="G43" i="18"/>
  <c r="G44" i="18"/>
  <c r="G45" i="18"/>
  <c r="G46" i="18"/>
  <c r="G47" i="18"/>
  <c r="G48" i="18"/>
  <c r="G49" i="18"/>
  <c r="G50" i="18"/>
  <c r="G51" i="18"/>
  <c r="G52" i="18"/>
  <c r="G5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E4" i="18"/>
  <c r="E5" i="18"/>
  <c r="E6" i="18"/>
  <c r="E7" i="18"/>
  <c r="E8" i="18"/>
  <c r="E9" i="18"/>
  <c r="E10" i="18"/>
  <c r="E11" i="18"/>
  <c r="E12" i="18"/>
  <c r="E13" i="18"/>
  <c r="E14" i="18"/>
  <c r="E15" i="18"/>
  <c r="E16" i="18"/>
  <c r="E17" i="18"/>
  <c r="E18" i="18"/>
  <c r="E19" i="18"/>
  <c r="E20" i="18"/>
  <c r="E21" i="18"/>
  <c r="E22" i="18"/>
  <c r="E23" i="18"/>
  <c r="E24" i="18"/>
  <c r="E25" i="18"/>
  <c r="E26" i="18"/>
  <c r="E27" i="18"/>
  <c r="E28" i="18"/>
  <c r="E29" i="18"/>
  <c r="E30" i="18"/>
  <c r="E31" i="18"/>
  <c r="E32" i="18"/>
  <c r="E33" i="18"/>
  <c r="E34" i="18"/>
  <c r="E35" i="18"/>
  <c r="E36" i="18"/>
  <c r="E37" i="18"/>
  <c r="E38" i="18"/>
  <c r="E39" i="18"/>
  <c r="E40" i="18"/>
  <c r="E41" i="18"/>
  <c r="E42" i="18"/>
  <c r="E43" i="18"/>
  <c r="E44" i="18"/>
  <c r="E45" i="18"/>
  <c r="E46" i="18"/>
  <c r="E47" i="18"/>
  <c r="E48" i="18"/>
  <c r="E49" i="18"/>
  <c r="E50" i="18"/>
  <c r="E51" i="18"/>
  <c r="E52" i="18"/>
  <c r="E53" i="18"/>
  <c r="Z3" i="18"/>
  <c r="Y3" i="18"/>
  <c r="X3" i="18"/>
  <c r="W3" i="18"/>
  <c r="V3" i="18"/>
  <c r="U3" i="18"/>
  <c r="T3" i="18"/>
  <c r="S3" i="18"/>
  <c r="R3" i="18"/>
  <c r="Q3" i="18"/>
  <c r="P3" i="18"/>
  <c r="O3" i="18"/>
  <c r="N3" i="18"/>
  <c r="M3" i="18"/>
  <c r="L3" i="18"/>
  <c r="K3" i="18"/>
  <c r="J3" i="18"/>
  <c r="I3" i="18"/>
  <c r="H3" i="18"/>
  <c r="G3" i="18"/>
  <c r="F3" i="18"/>
  <c r="E3" i="18"/>
  <c r="D4" i="18"/>
  <c r="D5" i="18"/>
  <c r="D6" i="18"/>
  <c r="D7" i="18"/>
  <c r="D8" i="18"/>
  <c r="D9" i="18"/>
  <c r="D10" i="18"/>
  <c r="D11" i="18"/>
  <c r="D12" i="18"/>
  <c r="D13" i="18"/>
  <c r="D14" i="18"/>
  <c r="D15" i="18"/>
  <c r="D16" i="18"/>
  <c r="D17" i="18"/>
  <c r="D18" i="18"/>
  <c r="D19" i="18"/>
  <c r="D20" i="18"/>
  <c r="D21" i="18"/>
  <c r="D22" i="18"/>
  <c r="D23" i="18"/>
  <c r="D24" i="18"/>
  <c r="D25" i="18"/>
  <c r="D26" i="18"/>
  <c r="D27" i="18"/>
  <c r="D28" i="18"/>
  <c r="D29" i="18"/>
  <c r="D30" i="18"/>
  <c r="D31" i="18"/>
  <c r="D32" i="18"/>
  <c r="D33" i="18"/>
  <c r="D34" i="18"/>
  <c r="D35" i="18"/>
  <c r="D36" i="18"/>
  <c r="D37" i="18"/>
  <c r="D38" i="18"/>
  <c r="D39" i="18"/>
  <c r="D40" i="18"/>
  <c r="D41" i="18"/>
  <c r="D42" i="18"/>
  <c r="D43" i="18"/>
  <c r="D44" i="18"/>
  <c r="D45" i="18"/>
  <c r="D46" i="18"/>
  <c r="D47" i="18"/>
  <c r="D48" i="18"/>
  <c r="D49" i="18"/>
  <c r="D50" i="18"/>
  <c r="D51" i="18"/>
  <c r="D52" i="18"/>
  <c r="D53" i="18"/>
  <c r="D3" i="18"/>
  <c r="AI40" i="9"/>
  <c r="AI22" i="9"/>
  <c r="AI4" i="9"/>
  <c r="AJ4" i="9" s="1"/>
  <c r="AI5" i="9"/>
  <c r="AJ5" i="9" s="1"/>
  <c r="AI6" i="9"/>
  <c r="AI7" i="9"/>
  <c r="AI8" i="9"/>
  <c r="AJ8" i="9" s="1"/>
  <c r="AI9" i="9"/>
  <c r="AJ9" i="9" s="1"/>
  <c r="AI10" i="9"/>
  <c r="AJ10" i="9" s="1"/>
  <c r="AI11" i="9"/>
  <c r="AJ11" i="9" s="1"/>
  <c r="AI12" i="9"/>
  <c r="AI13" i="9"/>
  <c r="AJ13" i="9" s="1"/>
  <c r="AI14" i="9"/>
  <c r="AI15" i="9"/>
  <c r="AJ15" i="9" s="1"/>
  <c r="AI16" i="9"/>
  <c r="AJ16" i="9" s="1"/>
  <c r="AI17" i="9"/>
  <c r="AJ17" i="9" s="1"/>
  <c r="AI18" i="9"/>
  <c r="AJ18" i="9" s="1"/>
  <c r="AI19" i="9"/>
  <c r="AJ19" i="9" s="1"/>
  <c r="AI20" i="9"/>
  <c r="AI21" i="9"/>
  <c r="AJ21" i="9" s="1"/>
  <c r="AI23" i="9"/>
  <c r="AJ23" i="9" s="1"/>
  <c r="AI24" i="9"/>
  <c r="AJ24" i="9" s="1"/>
  <c r="AI25" i="9"/>
  <c r="AJ25" i="9" s="1"/>
  <c r="AI26" i="9"/>
  <c r="AJ26" i="9" s="1"/>
  <c r="AI27" i="9"/>
  <c r="AJ27" i="9" s="1"/>
  <c r="AI28" i="9"/>
  <c r="AJ28" i="9" s="1"/>
  <c r="AI29" i="9"/>
  <c r="AJ29" i="9" s="1"/>
  <c r="AI30" i="9"/>
  <c r="AJ30" i="9" s="1"/>
  <c r="AI31" i="9"/>
  <c r="AJ31" i="9" s="1"/>
  <c r="AI32" i="9"/>
  <c r="AJ32" i="9" s="1"/>
  <c r="AI33" i="9"/>
  <c r="AJ33" i="9" s="1"/>
  <c r="AI34" i="9"/>
  <c r="AJ34" i="9" s="1"/>
  <c r="AI35" i="9"/>
  <c r="AJ35" i="9" s="1"/>
  <c r="AI36" i="9"/>
  <c r="AI37" i="9"/>
  <c r="AI38" i="9"/>
  <c r="AJ38" i="9" s="1"/>
  <c r="AI39" i="9"/>
  <c r="AJ39" i="9" s="1"/>
  <c r="AI41" i="9"/>
  <c r="AI42" i="9"/>
  <c r="AJ42" i="9" s="1"/>
  <c r="AI43" i="9"/>
  <c r="AJ43" i="9" s="1"/>
  <c r="AI44" i="9"/>
  <c r="AI45" i="9"/>
  <c r="AI46" i="9"/>
  <c r="AI47" i="9"/>
  <c r="AJ47" i="9" s="1"/>
  <c r="AI48" i="9"/>
  <c r="AJ48" i="9" s="1"/>
  <c r="AI49" i="9"/>
  <c r="AJ49" i="9" s="1"/>
  <c r="AI50" i="9"/>
  <c r="AJ50" i="9" s="1"/>
  <c r="AI51" i="9"/>
  <c r="AJ51" i="9" s="1"/>
  <c r="AI52" i="9"/>
  <c r="AJ52" i="9" s="1"/>
  <c r="AI53" i="9"/>
  <c r="AJ53" i="9" s="1"/>
  <c r="AI3" i="9"/>
  <c r="AJ3" i="9" s="1"/>
  <c r="AJ6" i="9"/>
  <c r="AJ7" i="9"/>
  <c r="AJ20" i="9"/>
  <c r="AJ36" i="9"/>
  <c r="AJ37" i="9"/>
  <c r="AJ44" i="9"/>
  <c r="AJ45" i="9"/>
  <c r="AJ12" i="9"/>
  <c r="AJ14" i="9"/>
  <c r="AJ22" i="9"/>
  <c r="AJ40" i="9"/>
  <c r="AJ41" i="9"/>
  <c r="AJ46" i="9"/>
  <c r="F2" i="13"/>
  <c r="F3" i="13"/>
  <c r="F4" i="13"/>
  <c r="F5" i="13"/>
  <c r="F6" i="13"/>
  <c r="F7" i="13"/>
  <c r="F8" i="13"/>
  <c r="F9" i="13"/>
  <c r="F10" i="13"/>
  <c r="F11" i="13"/>
  <c r="F12" i="13"/>
  <c r="F13" i="13"/>
  <c r="F14" i="13"/>
  <c r="F15" i="13"/>
  <c r="F16" i="13"/>
  <c r="F17" i="13"/>
  <c r="F18" i="13"/>
  <c r="F19" i="13"/>
  <c r="F20" i="13"/>
  <c r="F21" i="13"/>
  <c r="F22" i="13"/>
  <c r="F23" i="13"/>
  <c r="F24" i="13"/>
  <c r="F25" i="13"/>
  <c r="F26" i="13"/>
  <c r="F27" i="13"/>
  <c r="F28" i="13"/>
  <c r="F29" i="13"/>
  <c r="F30" i="13"/>
  <c r="F31" i="13"/>
  <c r="F32" i="13"/>
  <c r="F33" i="13"/>
  <c r="F34" i="13"/>
  <c r="F35" i="13"/>
  <c r="F36" i="13"/>
  <c r="F37" i="13"/>
  <c r="F38" i="13"/>
  <c r="F39" i="13"/>
  <c r="F40" i="13"/>
  <c r="F41" i="13"/>
  <c r="F42" i="13"/>
  <c r="F43" i="13"/>
  <c r="F44" i="13"/>
  <c r="F45" i="13"/>
  <c r="F46" i="13"/>
  <c r="F47" i="13"/>
  <c r="F48" i="13"/>
  <c r="F49" i="13"/>
  <c r="F50" i="13"/>
  <c r="F51" i="13"/>
  <c r="F52" i="13"/>
  <c r="F53" i="13"/>
  <c r="F54" i="13"/>
  <c r="F55" i="13"/>
  <c r="F56" i="13"/>
  <c r="F57" i="13"/>
  <c r="F58" i="13"/>
  <c r="F59" i="13"/>
  <c r="F60" i="13"/>
  <c r="F61" i="13"/>
  <c r="F62" i="13"/>
  <c r="F63" i="13"/>
  <c r="F64" i="13"/>
  <c r="F65" i="13"/>
  <c r="F66" i="13"/>
  <c r="F67" i="13"/>
  <c r="F68" i="13"/>
  <c r="F69" i="13"/>
  <c r="F70" i="13"/>
  <c r="F71" i="13"/>
  <c r="F72" i="13"/>
  <c r="F73" i="13"/>
  <c r="F74" i="13"/>
  <c r="F75" i="13"/>
  <c r="F76" i="13"/>
  <c r="F77" i="13"/>
  <c r="F78" i="13"/>
  <c r="F79" i="13"/>
  <c r="F80" i="13"/>
  <c r="F81" i="13"/>
  <c r="F82" i="13"/>
  <c r="F83" i="13"/>
  <c r="F84" i="13"/>
  <c r="F85" i="13"/>
  <c r="F86" i="13"/>
  <c r="F87" i="13"/>
  <c r="F88" i="13"/>
  <c r="F89" i="13"/>
  <c r="F90" i="13"/>
  <c r="F91" i="13"/>
  <c r="F92" i="13"/>
  <c r="F93" i="13"/>
  <c r="F94" i="13"/>
  <c r="F95" i="13"/>
  <c r="F96" i="13"/>
  <c r="F97" i="13"/>
  <c r="F98" i="13"/>
  <c r="F99" i="13"/>
  <c r="F100" i="13"/>
  <c r="F101" i="13"/>
  <c r="F102" i="13"/>
  <c r="F103" i="13"/>
  <c r="F104" i="13"/>
  <c r="F105" i="13"/>
  <c r="F106" i="13"/>
  <c r="F107" i="13"/>
  <c r="F108" i="13"/>
  <c r="F109" i="13"/>
  <c r="F110" i="13"/>
  <c r="F111" i="13"/>
  <c r="F112" i="13"/>
  <c r="F113" i="13"/>
  <c r="F114" i="13"/>
  <c r="F115" i="13"/>
  <c r="F116" i="13"/>
  <c r="F117" i="13"/>
  <c r="F118" i="13"/>
  <c r="F119" i="13"/>
  <c r="F120" i="13"/>
  <c r="F121" i="13"/>
  <c r="F122" i="13"/>
  <c r="F123" i="13"/>
  <c r="F124" i="13"/>
  <c r="F125" i="13"/>
  <c r="F126" i="13"/>
  <c r="F127" i="13"/>
  <c r="F128" i="13"/>
  <c r="F129" i="13"/>
  <c r="F130" i="13"/>
  <c r="F131" i="13"/>
  <c r="F132" i="13"/>
  <c r="F133" i="13"/>
  <c r="F134" i="13"/>
  <c r="F135" i="13"/>
  <c r="F136" i="13"/>
  <c r="F137" i="13"/>
  <c r="F138" i="13"/>
  <c r="F139" i="13"/>
  <c r="F140" i="13"/>
  <c r="F141" i="13"/>
  <c r="F142" i="13"/>
  <c r="F143" i="13"/>
  <c r="F144" i="13"/>
  <c r="F145" i="13"/>
  <c r="F146" i="13"/>
  <c r="F147" i="13"/>
  <c r="F148" i="13"/>
  <c r="J129" i="13"/>
  <c r="H129" i="13"/>
  <c r="Z22" i="9"/>
  <c r="Z23" i="9"/>
  <c r="Z41" i="9"/>
  <c r="Z53" i="9"/>
  <c r="Y4" i="9"/>
  <c r="Y5" i="9"/>
  <c r="Y6" i="9"/>
  <c r="Y7" i="9"/>
  <c r="Y8" i="9"/>
  <c r="Y9" i="9"/>
  <c r="AC9" i="9" s="1"/>
  <c r="Y10" i="9"/>
  <c r="AC10" i="9" s="1"/>
  <c r="Y11" i="9"/>
  <c r="AC11" i="9" s="1"/>
  <c r="Y12" i="9"/>
  <c r="Y13" i="9"/>
  <c r="AD13" i="9" s="1"/>
  <c r="Y14" i="9"/>
  <c r="Y15" i="9"/>
  <c r="Y16" i="9"/>
  <c r="Y17" i="9"/>
  <c r="AC17" i="9" s="1"/>
  <c r="Y18" i="9"/>
  <c r="Y19" i="9"/>
  <c r="Y20" i="9"/>
  <c r="AD20" i="9" s="1"/>
  <c r="Y21" i="9"/>
  <c r="AD21" i="9" s="1"/>
  <c r="Y22" i="9"/>
  <c r="Y23" i="9"/>
  <c r="Y24" i="9"/>
  <c r="Y25" i="9"/>
  <c r="AC25" i="9" s="1"/>
  <c r="Y26" i="9"/>
  <c r="AC26" i="9" s="1"/>
  <c r="Y27" i="9"/>
  <c r="AC27" i="9" s="1"/>
  <c r="Y28" i="9"/>
  <c r="AD28" i="9" s="1"/>
  <c r="Y29" i="9"/>
  <c r="AD29" i="9" s="1"/>
  <c r="Y30" i="9"/>
  <c r="Y31" i="9"/>
  <c r="Y32" i="9"/>
  <c r="Y33" i="9"/>
  <c r="AC33" i="9" s="1"/>
  <c r="Y34" i="9"/>
  <c r="Y35" i="9"/>
  <c r="AC35" i="9" s="1"/>
  <c r="Y36" i="9"/>
  <c r="AD36" i="9" s="1"/>
  <c r="Y37" i="9"/>
  <c r="AD37" i="9" s="1"/>
  <c r="Y38" i="9"/>
  <c r="Y39" i="9"/>
  <c r="Y40" i="9"/>
  <c r="Y41" i="9"/>
  <c r="AC41" i="9" s="1"/>
  <c r="Y42" i="9"/>
  <c r="Y43" i="9"/>
  <c r="Y44" i="9"/>
  <c r="AD44" i="9" s="1"/>
  <c r="Y45" i="9"/>
  <c r="AD45" i="9" s="1"/>
  <c r="Y46" i="9"/>
  <c r="Y47" i="9"/>
  <c r="Y48" i="9"/>
  <c r="Y49" i="9"/>
  <c r="Y50" i="9"/>
  <c r="AC50" i="9" s="1"/>
  <c r="Y51" i="9"/>
  <c r="AC51" i="9" s="1"/>
  <c r="Y52" i="9"/>
  <c r="AD52" i="9" s="1"/>
  <c r="Y53" i="9"/>
  <c r="AD53" i="9" s="1"/>
  <c r="Y3" i="9"/>
  <c r="H97" i="13"/>
  <c r="H17" i="13"/>
  <c r="H18" i="13"/>
  <c r="H65" i="13"/>
  <c r="H66" i="13"/>
  <c r="H49" i="13"/>
  <c r="H50" i="13"/>
  <c r="H51" i="13"/>
  <c r="H52" i="13"/>
  <c r="H121" i="13"/>
  <c r="H122" i="13"/>
  <c r="H123" i="13"/>
  <c r="H124" i="13"/>
  <c r="H125" i="13"/>
  <c r="H126" i="13"/>
  <c r="H127" i="13"/>
  <c r="H128" i="13"/>
  <c r="H63" i="13"/>
  <c r="H64" i="13"/>
  <c r="H116" i="13"/>
  <c r="H2" i="13"/>
  <c r="H3" i="13"/>
  <c r="H4" i="13"/>
  <c r="H5" i="13"/>
  <c r="H6" i="13"/>
  <c r="H7" i="13"/>
  <c r="H42" i="13"/>
  <c r="H43" i="13"/>
  <c r="H44" i="13"/>
  <c r="H45" i="13"/>
  <c r="H46" i="13"/>
  <c r="H98" i="13"/>
  <c r="H99" i="13"/>
  <c r="H19" i="13"/>
  <c r="H20" i="13"/>
  <c r="H21" i="13"/>
  <c r="H119" i="13"/>
  <c r="H120" i="13"/>
  <c r="H47" i="13"/>
  <c r="H48" i="13"/>
  <c r="H91" i="13"/>
  <c r="H92" i="13"/>
  <c r="H22" i="13"/>
  <c r="H23" i="13"/>
  <c r="H144" i="13"/>
  <c r="H145" i="13"/>
  <c r="H93" i="13"/>
  <c r="H10" i="13"/>
  <c r="H11" i="13"/>
  <c r="H12" i="13"/>
  <c r="H13" i="13"/>
  <c r="H14" i="13"/>
  <c r="H24" i="13"/>
  <c r="H25" i="13"/>
  <c r="H26" i="13"/>
  <c r="H115" i="13"/>
  <c r="H57" i="13"/>
  <c r="H58" i="13"/>
  <c r="H59" i="13"/>
  <c r="H60" i="13"/>
  <c r="H8" i="13"/>
  <c r="H9" i="13"/>
  <c r="H15" i="13"/>
  <c r="H16" i="13"/>
  <c r="H37" i="13"/>
  <c r="H38" i="13"/>
  <c r="H39" i="13"/>
  <c r="H40" i="13"/>
  <c r="H41" i="13"/>
  <c r="H61" i="13"/>
  <c r="H62" i="13"/>
  <c r="H73" i="13"/>
  <c r="H74" i="13"/>
  <c r="H75" i="13"/>
  <c r="H76" i="13"/>
  <c r="H77" i="13"/>
  <c r="H78" i="13"/>
  <c r="H79" i="13"/>
  <c r="H80" i="13"/>
  <c r="H81" i="13"/>
  <c r="H82" i="13"/>
  <c r="H83" i="13"/>
  <c r="H84" i="13"/>
  <c r="H85" i="13"/>
  <c r="H89" i="13"/>
  <c r="H90" i="13"/>
  <c r="H100" i="13"/>
  <c r="H101" i="13"/>
  <c r="H102" i="13"/>
  <c r="H103" i="13"/>
  <c r="H104" i="13"/>
  <c r="H105" i="13"/>
  <c r="H106" i="13"/>
  <c r="H107" i="13"/>
  <c r="H108" i="13"/>
  <c r="H109" i="13"/>
  <c r="H117" i="13"/>
  <c r="H118" i="13"/>
  <c r="H130" i="13"/>
  <c r="H131" i="13"/>
  <c r="H132" i="13"/>
  <c r="H146" i="13"/>
  <c r="H147" i="13"/>
  <c r="H67" i="13"/>
  <c r="H68" i="13"/>
  <c r="H69" i="13"/>
  <c r="H70" i="13"/>
  <c r="H71" i="13"/>
  <c r="H72" i="13"/>
  <c r="H27" i="13"/>
  <c r="H28" i="13"/>
  <c r="H29" i="13"/>
  <c r="H94" i="13"/>
  <c r="H95" i="13"/>
  <c r="H113" i="13"/>
  <c r="H114" i="13"/>
  <c r="H148" i="13"/>
  <c r="H133" i="13"/>
  <c r="H134" i="13"/>
  <c r="H135" i="13"/>
  <c r="H136" i="13"/>
  <c r="H137" i="13"/>
  <c r="H138" i="13"/>
  <c r="H139" i="13"/>
  <c r="H140" i="13"/>
  <c r="H141" i="13"/>
  <c r="H142" i="13"/>
  <c r="H143" i="13"/>
  <c r="H55" i="13"/>
  <c r="H56" i="13"/>
  <c r="H30" i="13"/>
  <c r="H31" i="13"/>
  <c r="H32" i="13"/>
  <c r="H33" i="13"/>
  <c r="H34" i="13"/>
  <c r="H35" i="13"/>
  <c r="H36" i="13"/>
  <c r="H53" i="13"/>
  <c r="H54" i="13"/>
  <c r="H86" i="13"/>
  <c r="H87" i="13"/>
  <c r="H88" i="13"/>
  <c r="H110" i="13"/>
  <c r="H111" i="13"/>
  <c r="H112" i="13"/>
  <c r="H96" i="13"/>
  <c r="F9" i="11"/>
  <c r="J97" i="13"/>
  <c r="J17" i="13"/>
  <c r="J18" i="13"/>
  <c r="J65" i="13"/>
  <c r="Z24" i="9" s="1"/>
  <c r="J66" i="13"/>
  <c r="J49" i="13"/>
  <c r="J50" i="13"/>
  <c r="J51" i="13"/>
  <c r="J52" i="13"/>
  <c r="J121" i="13"/>
  <c r="J122" i="13"/>
  <c r="J123" i="13"/>
  <c r="J124" i="13"/>
  <c r="J125" i="13"/>
  <c r="J126" i="13"/>
  <c r="J127" i="13"/>
  <c r="J128" i="13"/>
  <c r="J63" i="13"/>
  <c r="J64" i="13"/>
  <c r="J116" i="13"/>
  <c r="Z43" i="9" s="1"/>
  <c r="J2" i="13"/>
  <c r="J3" i="13"/>
  <c r="J4" i="13"/>
  <c r="J5" i="13"/>
  <c r="J6" i="13"/>
  <c r="J7" i="13"/>
  <c r="J42" i="13"/>
  <c r="J43" i="13"/>
  <c r="J44" i="13"/>
  <c r="J45" i="13"/>
  <c r="J46" i="13"/>
  <c r="J98" i="13"/>
  <c r="J99" i="13"/>
  <c r="J19" i="13"/>
  <c r="J20" i="13"/>
  <c r="J21" i="13"/>
  <c r="J119" i="13"/>
  <c r="J120" i="13"/>
  <c r="J47" i="13"/>
  <c r="J48" i="13"/>
  <c r="J91" i="13"/>
  <c r="J92" i="13"/>
  <c r="J22" i="13"/>
  <c r="J23" i="13"/>
  <c r="J144" i="13"/>
  <c r="J145" i="13"/>
  <c r="J93" i="13"/>
  <c r="Z33" i="9" s="1"/>
  <c r="J10" i="13"/>
  <c r="J11" i="13"/>
  <c r="J12" i="13"/>
  <c r="J13" i="13"/>
  <c r="J14" i="13"/>
  <c r="J24" i="13"/>
  <c r="J25" i="13"/>
  <c r="J26" i="13"/>
  <c r="J115" i="13"/>
  <c r="Z42" i="9" s="1"/>
  <c r="J57" i="13"/>
  <c r="J58" i="13"/>
  <c r="J59" i="13"/>
  <c r="J60" i="13"/>
  <c r="J8" i="13"/>
  <c r="J9" i="13"/>
  <c r="J15" i="13"/>
  <c r="J16" i="13"/>
  <c r="J37" i="13"/>
  <c r="J38" i="13"/>
  <c r="J39" i="13"/>
  <c r="J40" i="13"/>
  <c r="J41" i="13"/>
  <c r="J61" i="13"/>
  <c r="J62" i="13"/>
  <c r="J73" i="13"/>
  <c r="J74" i="13"/>
  <c r="J75" i="13"/>
  <c r="J76" i="13"/>
  <c r="J77" i="13"/>
  <c r="J78" i="13"/>
  <c r="J79" i="13"/>
  <c r="J80" i="13"/>
  <c r="J81" i="13"/>
  <c r="J82" i="13"/>
  <c r="J83" i="13"/>
  <c r="J84" i="13"/>
  <c r="J85" i="13"/>
  <c r="J89" i="13"/>
  <c r="J90" i="13"/>
  <c r="J100" i="13"/>
  <c r="J101" i="13"/>
  <c r="J102" i="13"/>
  <c r="J103" i="13"/>
  <c r="J104" i="13"/>
  <c r="J105" i="13"/>
  <c r="J106" i="13"/>
  <c r="J107" i="13"/>
  <c r="J108" i="13"/>
  <c r="J109" i="13"/>
  <c r="J117" i="13"/>
  <c r="J118" i="13"/>
  <c r="J130" i="13"/>
  <c r="J131" i="13"/>
  <c r="J132" i="13"/>
  <c r="J146" i="13"/>
  <c r="J147" i="13"/>
  <c r="J67" i="13"/>
  <c r="J68" i="13"/>
  <c r="J69" i="13"/>
  <c r="J70" i="13"/>
  <c r="J71" i="13"/>
  <c r="J72" i="13"/>
  <c r="J27" i="13"/>
  <c r="J28" i="13"/>
  <c r="J29" i="13"/>
  <c r="J94" i="13"/>
  <c r="J95" i="13"/>
  <c r="J113" i="13"/>
  <c r="J114" i="13"/>
  <c r="J148" i="13"/>
  <c r="Z52" i="9" s="1"/>
  <c r="J133" i="13"/>
  <c r="J134" i="13"/>
  <c r="J135" i="13"/>
  <c r="J136" i="13"/>
  <c r="J137" i="13"/>
  <c r="J138" i="13"/>
  <c r="J139" i="13"/>
  <c r="J140" i="13"/>
  <c r="J141" i="13"/>
  <c r="J142" i="13"/>
  <c r="J143" i="13"/>
  <c r="J55" i="13"/>
  <c r="J56" i="13"/>
  <c r="J30" i="13"/>
  <c r="J31" i="13"/>
  <c r="J32" i="13"/>
  <c r="J33" i="13"/>
  <c r="J34" i="13"/>
  <c r="J35" i="13"/>
  <c r="J36" i="13"/>
  <c r="J53" i="13"/>
  <c r="J54" i="13"/>
  <c r="J86" i="13"/>
  <c r="Z30" i="9" s="1"/>
  <c r="J87" i="13"/>
  <c r="J88" i="13"/>
  <c r="J110" i="13"/>
  <c r="J111" i="13"/>
  <c r="J112" i="13"/>
  <c r="J96" i="13"/>
  <c r="Z35" i="9" s="1"/>
  <c r="A301" i="3"/>
  <c r="P1" i="7"/>
  <c r="P3" i="7"/>
  <c r="P2" i="7"/>
  <c r="B3" i="3"/>
  <c r="B4" i="3"/>
  <c r="B5" i="3"/>
  <c r="B6" i="3"/>
  <c r="B7" i="3"/>
  <c r="B8" i="3"/>
  <c r="B9" i="3"/>
  <c r="B10" i="3"/>
  <c r="B11" i="3"/>
  <c r="B12" i="3"/>
  <c r="B13" i="3"/>
  <c r="B14" i="3"/>
  <c r="B15" i="3"/>
  <c r="B16" i="3"/>
  <c r="B17" i="3"/>
  <c r="B18" i="3"/>
  <c r="B19" i="3"/>
  <c r="B20" i="3"/>
  <c r="B21" i="3"/>
  <c r="B22" i="3"/>
  <c r="B23" i="3"/>
  <c r="B24" i="3"/>
  <c r="B25" i="3"/>
  <c r="B26" i="3"/>
  <c r="B27" i="3"/>
  <c r="B28" i="3"/>
  <c r="B29" i="3"/>
  <c r="B30" i="3"/>
  <c r="B31" i="3"/>
  <c r="B32" i="3"/>
  <c r="B33" i="3"/>
  <c r="B34" i="3"/>
  <c r="B35" i="3"/>
  <c r="B36" i="3"/>
  <c r="B37" i="3"/>
  <c r="B38" i="3"/>
  <c r="B39" i="3"/>
  <c r="B40" i="3"/>
  <c r="B41" i="3"/>
  <c r="B42" i="3"/>
  <c r="B43" i="3"/>
  <c r="B44" i="3"/>
  <c r="B45" i="3"/>
  <c r="B46" i="3"/>
  <c r="B47" i="3"/>
  <c r="B48" i="3"/>
  <c r="B49" i="3"/>
  <c r="B50" i="3"/>
  <c r="B51" i="3"/>
  <c r="B52" i="3"/>
  <c r="B53" i="3"/>
  <c r="B54" i="3"/>
  <c r="B55" i="3"/>
  <c r="B56" i="3"/>
  <c r="B57" i="3"/>
  <c r="B58" i="3"/>
  <c r="B59" i="3"/>
  <c r="B60" i="3"/>
  <c r="B61" i="3"/>
  <c r="B62" i="3"/>
  <c r="B63" i="3"/>
  <c r="B64" i="3"/>
  <c r="B65" i="3"/>
  <c r="B66" i="3"/>
  <c r="B67" i="3"/>
  <c r="B68" i="3"/>
  <c r="B69" i="3"/>
  <c r="B70" i="3"/>
  <c r="B71" i="3"/>
  <c r="B72" i="3"/>
  <c r="B73" i="3"/>
  <c r="B74" i="3"/>
  <c r="B75" i="3"/>
  <c r="B76" i="3"/>
  <c r="B77" i="3"/>
  <c r="B78" i="3"/>
  <c r="B79" i="3"/>
  <c r="B80" i="3"/>
  <c r="B81" i="3"/>
  <c r="B82" i="3"/>
  <c r="B83" i="3"/>
  <c r="B84" i="3"/>
  <c r="B85" i="3"/>
  <c r="B86" i="3"/>
  <c r="B87" i="3"/>
  <c r="B88" i="3"/>
  <c r="B89" i="3"/>
  <c r="B90" i="3"/>
  <c r="B91" i="3"/>
  <c r="B92" i="3"/>
  <c r="B93" i="3"/>
  <c r="B94" i="3"/>
  <c r="B95" i="3"/>
  <c r="B96" i="3"/>
  <c r="B97" i="3"/>
  <c r="B98" i="3"/>
  <c r="B99" i="3"/>
  <c r="B100" i="3"/>
  <c r="B101" i="3"/>
  <c r="B102" i="3"/>
  <c r="B103" i="3"/>
  <c r="B104" i="3"/>
  <c r="B105" i="3"/>
  <c r="B106" i="3"/>
  <c r="B107" i="3"/>
  <c r="B108" i="3"/>
  <c r="B109" i="3"/>
  <c r="B110" i="3"/>
  <c r="B111" i="3"/>
  <c r="B112" i="3"/>
  <c r="B113" i="3"/>
  <c r="B114" i="3"/>
  <c r="B115" i="3"/>
  <c r="B116" i="3"/>
  <c r="B117" i="3"/>
  <c r="B118" i="3"/>
  <c r="B119" i="3"/>
  <c r="B120" i="3"/>
  <c r="B121" i="3"/>
  <c r="B122" i="3"/>
  <c r="B123" i="3"/>
  <c r="B124" i="3"/>
  <c r="B125" i="3"/>
  <c r="B126" i="3"/>
  <c r="B127" i="3"/>
  <c r="B128" i="3"/>
  <c r="B129" i="3"/>
  <c r="B130" i="3"/>
  <c r="B131" i="3"/>
  <c r="B132" i="3"/>
  <c r="B133" i="3"/>
  <c r="B134" i="3"/>
  <c r="B135" i="3"/>
  <c r="B136" i="3"/>
  <c r="B137" i="3"/>
  <c r="B138" i="3"/>
  <c r="B139" i="3"/>
  <c r="B140" i="3"/>
  <c r="B141" i="3"/>
  <c r="B142" i="3"/>
  <c r="B143" i="3"/>
  <c r="B144" i="3"/>
  <c r="B145" i="3"/>
  <c r="B146" i="3"/>
  <c r="B147" i="3"/>
  <c r="B148" i="3"/>
  <c r="B149" i="3"/>
  <c r="B150" i="3"/>
  <c r="B151" i="3"/>
  <c r="B152" i="3"/>
  <c r="B153" i="3"/>
  <c r="B154" i="3"/>
  <c r="B155" i="3"/>
  <c r="B156" i="3"/>
  <c r="B157" i="3"/>
  <c r="B158" i="3"/>
  <c r="B159" i="3"/>
  <c r="B160" i="3"/>
  <c r="B161" i="3"/>
  <c r="B162" i="3"/>
  <c r="B163" i="3"/>
  <c r="B164" i="3"/>
  <c r="B165" i="3"/>
  <c r="B166" i="3"/>
  <c r="B167" i="3"/>
  <c r="B168" i="3"/>
  <c r="B169" i="3"/>
  <c r="B170" i="3"/>
  <c r="B171" i="3"/>
  <c r="B172" i="3"/>
  <c r="B173" i="3"/>
  <c r="B174" i="3"/>
  <c r="B175" i="3"/>
  <c r="B176" i="3"/>
  <c r="B177" i="3"/>
  <c r="B178" i="3"/>
  <c r="B179" i="3"/>
  <c r="B180" i="3"/>
  <c r="B181" i="3"/>
  <c r="B182" i="3"/>
  <c r="B183" i="3"/>
  <c r="B184" i="3"/>
  <c r="B185" i="3"/>
  <c r="B186" i="3"/>
  <c r="B187" i="3"/>
  <c r="B188" i="3"/>
  <c r="B189" i="3"/>
  <c r="B190" i="3"/>
  <c r="B191" i="3"/>
  <c r="B192" i="3"/>
  <c r="B193" i="3"/>
  <c r="B194" i="3"/>
  <c r="B195" i="3"/>
  <c r="B196" i="3"/>
  <c r="B197" i="3"/>
  <c r="B198" i="3"/>
  <c r="B199" i="3"/>
  <c r="B200" i="3"/>
  <c r="B201" i="3"/>
  <c r="B202" i="3"/>
  <c r="B203" i="3"/>
  <c r="B204" i="3"/>
  <c r="B205" i="3"/>
  <c r="B206" i="3"/>
  <c r="B207" i="3"/>
  <c r="B208" i="3"/>
  <c r="B209" i="3"/>
  <c r="B210" i="3"/>
  <c r="B211" i="3"/>
  <c r="B212" i="3"/>
  <c r="B213" i="3"/>
  <c r="B214" i="3"/>
  <c r="B215" i="3"/>
  <c r="B216" i="3"/>
  <c r="B217" i="3"/>
  <c r="B218" i="3"/>
  <c r="B219" i="3"/>
  <c r="B220" i="3"/>
  <c r="B221" i="3"/>
  <c r="B222" i="3"/>
  <c r="B223" i="3"/>
  <c r="B224" i="3"/>
  <c r="B225" i="3"/>
  <c r="B226" i="3"/>
  <c r="B227" i="3"/>
  <c r="B228" i="3"/>
  <c r="B229" i="3"/>
  <c r="B230" i="3"/>
  <c r="B231" i="3"/>
  <c r="B232" i="3"/>
  <c r="B233" i="3"/>
  <c r="B234" i="3"/>
  <c r="B235" i="3"/>
  <c r="B236" i="3"/>
  <c r="B237" i="3"/>
  <c r="B238" i="3"/>
  <c r="B239" i="3"/>
  <c r="B240" i="3"/>
  <c r="B241" i="3"/>
  <c r="B242" i="3"/>
  <c r="B243" i="3"/>
  <c r="B244" i="3"/>
  <c r="B245" i="3"/>
  <c r="B246" i="3"/>
  <c r="B247" i="3"/>
  <c r="B248" i="3"/>
  <c r="B249" i="3"/>
  <c r="B250" i="3"/>
  <c r="B251" i="3"/>
  <c r="B252" i="3"/>
  <c r="B253" i="3"/>
  <c r="B254" i="3"/>
  <c r="B255" i="3"/>
  <c r="B256" i="3"/>
  <c r="B257" i="3"/>
  <c r="B258" i="3"/>
  <c r="B259" i="3"/>
  <c r="B260" i="3"/>
  <c r="B261" i="3"/>
  <c r="B262" i="3"/>
  <c r="B263" i="3"/>
  <c r="B264" i="3"/>
  <c r="B265" i="3"/>
  <c r="B266" i="3"/>
  <c r="B267" i="3"/>
  <c r="B268" i="3"/>
  <c r="B269" i="3"/>
  <c r="B270" i="3"/>
  <c r="B271" i="3"/>
  <c r="B272" i="3"/>
  <c r="B273" i="3"/>
  <c r="B274" i="3"/>
  <c r="B275" i="3"/>
  <c r="B276" i="3"/>
  <c r="B277" i="3"/>
  <c r="B278" i="3"/>
  <c r="B279" i="3"/>
  <c r="B280" i="3"/>
  <c r="B281" i="3"/>
  <c r="B282" i="3"/>
  <c r="B283" i="3"/>
  <c r="B284" i="3"/>
  <c r="B285" i="3"/>
  <c r="B286" i="3"/>
  <c r="B287" i="3"/>
  <c r="B288" i="3"/>
  <c r="B289" i="3"/>
  <c r="B290" i="3"/>
  <c r="B291" i="3"/>
  <c r="B292" i="3"/>
  <c r="B293" i="3"/>
  <c r="B294" i="3"/>
  <c r="B295" i="3"/>
  <c r="B296" i="3"/>
  <c r="B297" i="3"/>
  <c r="B298" i="3"/>
  <c r="B299" i="3"/>
  <c r="B300" i="3"/>
  <c r="B301" i="3"/>
  <c r="B302" i="3"/>
  <c r="B303" i="3"/>
  <c r="B304" i="3"/>
  <c r="B305" i="3"/>
  <c r="B306" i="3"/>
  <c r="B307" i="3"/>
  <c r="B308" i="3"/>
  <c r="B309" i="3"/>
  <c r="B310" i="3"/>
  <c r="B311" i="3"/>
  <c r="B312" i="3"/>
  <c r="B313" i="3"/>
  <c r="B314" i="3"/>
  <c r="B315" i="3"/>
  <c r="B316" i="3"/>
  <c r="B317" i="3"/>
  <c r="B318" i="3"/>
  <c r="B319" i="3"/>
  <c r="B320" i="3"/>
  <c r="B321" i="3"/>
  <c r="B322" i="3"/>
  <c r="B323" i="3"/>
  <c r="B324" i="3"/>
  <c r="B325" i="3"/>
  <c r="B326" i="3"/>
  <c r="B327" i="3"/>
  <c r="B328" i="3"/>
  <c r="B329" i="3"/>
  <c r="B330" i="3"/>
  <c r="B331" i="3"/>
  <c r="B332" i="3"/>
  <c r="B333" i="3"/>
  <c r="B334" i="3"/>
  <c r="B335" i="3"/>
  <c r="B336" i="3"/>
  <c r="B337" i="3"/>
  <c r="B338" i="3"/>
  <c r="B339" i="3"/>
  <c r="B340" i="3"/>
  <c r="B341" i="3"/>
  <c r="B342" i="3"/>
  <c r="B343" i="3"/>
  <c r="B344" i="3"/>
  <c r="B345" i="3"/>
  <c r="B346" i="3"/>
  <c r="B347" i="3"/>
  <c r="B348" i="3"/>
  <c r="B349" i="3"/>
  <c r="B350" i="3"/>
  <c r="B351" i="3"/>
  <c r="B352" i="3"/>
  <c r="B353" i="3"/>
  <c r="B354" i="3"/>
  <c r="B355" i="3"/>
  <c r="B356" i="3"/>
  <c r="B357" i="3"/>
  <c r="B358" i="3"/>
  <c r="B359" i="3"/>
  <c r="B360" i="3"/>
  <c r="B361" i="3"/>
  <c r="B362" i="3"/>
  <c r="B363" i="3"/>
  <c r="B364" i="3"/>
  <c r="B365" i="3"/>
  <c r="B366" i="3"/>
  <c r="B367" i="3"/>
  <c r="B368" i="3"/>
  <c r="B369" i="3"/>
  <c r="B370" i="3"/>
  <c r="B371" i="3"/>
  <c r="B372" i="3"/>
  <c r="B373" i="3"/>
  <c r="B374" i="3"/>
  <c r="B375" i="3"/>
  <c r="B376" i="3"/>
  <c r="B377" i="3"/>
  <c r="B378" i="3"/>
  <c r="B379" i="3"/>
  <c r="B380" i="3"/>
  <c r="B381" i="3"/>
  <c r="B2" i="3"/>
  <c r="A3" i="3"/>
  <c r="A4" i="3"/>
  <c r="A5" i="3"/>
  <c r="A6" i="3"/>
  <c r="A7" i="3"/>
  <c r="A8" i="3"/>
  <c r="A9" i="3"/>
  <c r="A10" i="3"/>
  <c r="A11" i="3"/>
  <c r="A12" i="3"/>
  <c r="A13" i="3"/>
  <c r="A14" i="3"/>
  <c r="A15" i="3"/>
  <c r="A16" i="3"/>
  <c r="A17" i="3"/>
  <c r="A18" i="3"/>
  <c r="A19" i="3"/>
  <c r="A20" i="3"/>
  <c r="A21" i="3"/>
  <c r="A22" i="3"/>
  <c r="A23" i="3"/>
  <c r="A24" i="3"/>
  <c r="A25" i="3"/>
  <c r="A26" i="3"/>
  <c r="A27" i="3"/>
  <c r="A28" i="3"/>
  <c r="A29" i="3"/>
  <c r="A30" i="3"/>
  <c r="A31" i="3"/>
  <c r="A32" i="3"/>
  <c r="A33" i="3"/>
  <c r="A34" i="3"/>
  <c r="A35" i="3"/>
  <c r="A36" i="3"/>
  <c r="A37" i="3"/>
  <c r="A38" i="3"/>
  <c r="A39" i="3"/>
  <c r="A40" i="3"/>
  <c r="A41" i="3"/>
  <c r="A42" i="3"/>
  <c r="A43" i="3"/>
  <c r="A44" i="3"/>
  <c r="A45" i="3"/>
  <c r="A46" i="3"/>
  <c r="A47" i="3"/>
  <c r="A48" i="3"/>
  <c r="A49" i="3"/>
  <c r="A50" i="3"/>
  <c r="A51" i="3"/>
  <c r="A52" i="3"/>
  <c r="A53" i="3"/>
  <c r="A54" i="3"/>
  <c r="A55" i="3"/>
  <c r="A56" i="3"/>
  <c r="A57" i="3"/>
  <c r="A58" i="3"/>
  <c r="A59" i="3"/>
  <c r="A60" i="3"/>
  <c r="A61" i="3"/>
  <c r="A62" i="3"/>
  <c r="A63" i="3"/>
  <c r="A64" i="3"/>
  <c r="A65" i="3"/>
  <c r="A66" i="3"/>
  <c r="A67" i="3"/>
  <c r="A68" i="3"/>
  <c r="A69" i="3"/>
  <c r="A70" i="3"/>
  <c r="A71" i="3"/>
  <c r="A72" i="3"/>
  <c r="A73" i="3"/>
  <c r="A74" i="3"/>
  <c r="A75" i="3"/>
  <c r="A76" i="3"/>
  <c r="A77" i="3"/>
  <c r="A78" i="3"/>
  <c r="A79" i="3"/>
  <c r="A80" i="3"/>
  <c r="A81" i="3"/>
  <c r="A82" i="3"/>
  <c r="A83" i="3"/>
  <c r="A84" i="3"/>
  <c r="A85" i="3"/>
  <c r="A86" i="3"/>
  <c r="A87" i="3"/>
  <c r="A88" i="3"/>
  <c r="A89" i="3"/>
  <c r="A90" i="3"/>
  <c r="A91" i="3"/>
  <c r="A92" i="3"/>
  <c r="A93" i="3"/>
  <c r="A94" i="3"/>
  <c r="A95" i="3"/>
  <c r="A96" i="3"/>
  <c r="A97" i="3"/>
  <c r="A98" i="3"/>
  <c r="A99" i="3"/>
  <c r="A100" i="3"/>
  <c r="A101" i="3"/>
  <c r="A102" i="3"/>
  <c r="A103" i="3"/>
  <c r="A104" i="3"/>
  <c r="A105" i="3"/>
  <c r="A106" i="3"/>
  <c r="A107" i="3"/>
  <c r="A108" i="3"/>
  <c r="A109" i="3"/>
  <c r="A110" i="3"/>
  <c r="A111" i="3"/>
  <c r="A112" i="3"/>
  <c r="A113" i="3"/>
  <c r="A114" i="3"/>
  <c r="A115" i="3"/>
  <c r="A116" i="3"/>
  <c r="A117" i="3"/>
  <c r="A118" i="3"/>
  <c r="A119" i="3"/>
  <c r="A120" i="3"/>
  <c r="A121" i="3"/>
  <c r="A122" i="3"/>
  <c r="A123" i="3"/>
  <c r="A124" i="3"/>
  <c r="A125" i="3"/>
  <c r="A126" i="3"/>
  <c r="A127" i="3"/>
  <c r="A128" i="3"/>
  <c r="A129" i="3"/>
  <c r="A130" i="3"/>
  <c r="A131" i="3"/>
  <c r="A132" i="3"/>
  <c r="A133" i="3"/>
  <c r="A134" i="3"/>
  <c r="A135" i="3"/>
  <c r="A136" i="3"/>
  <c r="A137" i="3"/>
  <c r="A138" i="3"/>
  <c r="A139" i="3"/>
  <c r="A140" i="3"/>
  <c r="A141" i="3"/>
  <c r="A142" i="3"/>
  <c r="A143" i="3"/>
  <c r="A144" i="3"/>
  <c r="A145" i="3"/>
  <c r="A146" i="3"/>
  <c r="A147" i="3"/>
  <c r="A148" i="3"/>
  <c r="A149" i="3"/>
  <c r="A150" i="3"/>
  <c r="A151" i="3"/>
  <c r="A152" i="3"/>
  <c r="A153" i="3"/>
  <c r="A154" i="3"/>
  <c r="A155" i="3"/>
  <c r="A156" i="3"/>
  <c r="A157" i="3"/>
  <c r="A158" i="3"/>
  <c r="A159" i="3"/>
  <c r="A160" i="3"/>
  <c r="A161" i="3"/>
  <c r="A162" i="3"/>
  <c r="A163" i="3"/>
  <c r="A164" i="3"/>
  <c r="A165" i="3"/>
  <c r="A166" i="3"/>
  <c r="A167" i="3"/>
  <c r="A168" i="3"/>
  <c r="A169" i="3"/>
  <c r="A170" i="3"/>
  <c r="A171" i="3"/>
  <c r="A172" i="3"/>
  <c r="A173" i="3"/>
  <c r="A174" i="3"/>
  <c r="A175" i="3"/>
  <c r="A176" i="3"/>
  <c r="A177" i="3"/>
  <c r="A178" i="3"/>
  <c r="A179" i="3"/>
  <c r="A180" i="3"/>
  <c r="A181" i="3"/>
  <c r="A182" i="3"/>
  <c r="A183" i="3"/>
  <c r="A184" i="3"/>
  <c r="A185" i="3"/>
  <c r="A186" i="3"/>
  <c r="A187" i="3"/>
  <c r="A188" i="3"/>
  <c r="A189" i="3"/>
  <c r="A190" i="3"/>
  <c r="A191" i="3"/>
  <c r="A192" i="3"/>
  <c r="A193" i="3"/>
  <c r="A194" i="3"/>
  <c r="A195" i="3"/>
  <c r="A196" i="3"/>
  <c r="A197" i="3"/>
  <c r="A198" i="3"/>
  <c r="A199" i="3"/>
  <c r="A200" i="3"/>
  <c r="A201" i="3"/>
  <c r="A202" i="3"/>
  <c r="A203" i="3"/>
  <c r="A204" i="3"/>
  <c r="A205" i="3"/>
  <c r="A206" i="3"/>
  <c r="A207" i="3"/>
  <c r="A208" i="3"/>
  <c r="A209" i="3"/>
  <c r="A210" i="3"/>
  <c r="A211" i="3"/>
  <c r="A212" i="3"/>
  <c r="A213" i="3"/>
  <c r="A214" i="3"/>
  <c r="A215" i="3"/>
  <c r="A216" i="3"/>
  <c r="A217" i="3"/>
  <c r="A218" i="3"/>
  <c r="A219" i="3"/>
  <c r="A220" i="3"/>
  <c r="A221" i="3"/>
  <c r="A222" i="3"/>
  <c r="A223" i="3"/>
  <c r="A224" i="3"/>
  <c r="A225" i="3"/>
  <c r="A226" i="3"/>
  <c r="A227" i="3"/>
  <c r="A228" i="3"/>
  <c r="A229" i="3"/>
  <c r="A230" i="3"/>
  <c r="A231" i="3"/>
  <c r="A232" i="3"/>
  <c r="A233" i="3"/>
  <c r="A234" i="3"/>
  <c r="A235" i="3"/>
  <c r="A236" i="3"/>
  <c r="A237" i="3"/>
  <c r="A238" i="3"/>
  <c r="A239" i="3"/>
  <c r="A240" i="3"/>
  <c r="A241" i="3"/>
  <c r="A242" i="3"/>
  <c r="A243" i="3"/>
  <c r="A244" i="3"/>
  <c r="A245" i="3"/>
  <c r="A246" i="3"/>
  <c r="A247" i="3"/>
  <c r="A248" i="3"/>
  <c r="A249" i="3"/>
  <c r="A250" i="3"/>
  <c r="A251" i="3"/>
  <c r="A252" i="3"/>
  <c r="A253" i="3"/>
  <c r="A254" i="3"/>
  <c r="A255" i="3"/>
  <c r="A256" i="3"/>
  <c r="A257" i="3"/>
  <c r="A258" i="3"/>
  <c r="A259" i="3"/>
  <c r="A260" i="3"/>
  <c r="A261" i="3"/>
  <c r="A262" i="3"/>
  <c r="A263" i="3"/>
  <c r="A264" i="3"/>
  <c r="A265" i="3"/>
  <c r="A266" i="3"/>
  <c r="A267" i="3"/>
  <c r="A268" i="3"/>
  <c r="A269" i="3"/>
  <c r="A270" i="3"/>
  <c r="A271" i="3"/>
  <c r="A272" i="3"/>
  <c r="A273" i="3"/>
  <c r="A274" i="3"/>
  <c r="A275" i="3"/>
  <c r="A276" i="3"/>
  <c r="A277" i="3"/>
  <c r="A278" i="3"/>
  <c r="A279" i="3"/>
  <c r="A280" i="3"/>
  <c r="A281" i="3"/>
  <c r="A282" i="3"/>
  <c r="A283" i="3"/>
  <c r="A284" i="3"/>
  <c r="A285" i="3"/>
  <c r="A286" i="3"/>
  <c r="A287" i="3"/>
  <c r="A288" i="3"/>
  <c r="A289" i="3"/>
  <c r="A290" i="3"/>
  <c r="A291" i="3"/>
  <c r="A292" i="3"/>
  <c r="A293" i="3"/>
  <c r="A294" i="3"/>
  <c r="A295" i="3"/>
  <c r="A296" i="3"/>
  <c r="A297" i="3"/>
  <c r="A298" i="3"/>
  <c r="A299" i="3"/>
  <c r="A300" i="3"/>
  <c r="A302" i="3"/>
  <c r="A303" i="3"/>
  <c r="A304" i="3"/>
  <c r="A305" i="3"/>
  <c r="A306" i="3"/>
  <c r="A307" i="3"/>
  <c r="A308" i="3"/>
  <c r="A309" i="3"/>
  <c r="A310" i="3"/>
  <c r="A311" i="3"/>
  <c r="A312" i="3"/>
  <c r="A313" i="3"/>
  <c r="A314" i="3"/>
  <c r="A315" i="3"/>
  <c r="A316" i="3"/>
  <c r="A317" i="3"/>
  <c r="A318" i="3"/>
  <c r="A319" i="3"/>
  <c r="A320" i="3"/>
  <c r="A321" i="3"/>
  <c r="A322" i="3"/>
  <c r="A323" i="3"/>
  <c r="A324" i="3"/>
  <c r="A325" i="3"/>
  <c r="A326" i="3"/>
  <c r="A327" i="3"/>
  <c r="A328" i="3"/>
  <c r="A329" i="3"/>
  <c r="A330" i="3"/>
  <c r="A331" i="3"/>
  <c r="A332" i="3"/>
  <c r="A333" i="3"/>
  <c r="A334" i="3"/>
  <c r="A335" i="3"/>
  <c r="A336" i="3"/>
  <c r="A337" i="3"/>
  <c r="A338" i="3"/>
  <c r="A339" i="3"/>
  <c r="A340" i="3"/>
  <c r="A341" i="3"/>
  <c r="A342" i="3"/>
  <c r="A343" i="3"/>
  <c r="A344" i="3"/>
  <c r="A345" i="3"/>
  <c r="A346" i="3"/>
  <c r="A347" i="3"/>
  <c r="A348" i="3"/>
  <c r="A349" i="3"/>
  <c r="A350" i="3"/>
  <c r="A351" i="3"/>
  <c r="A352" i="3"/>
  <c r="A353" i="3"/>
  <c r="A354" i="3"/>
  <c r="A355" i="3"/>
  <c r="A356" i="3"/>
  <c r="A357" i="3"/>
  <c r="A358" i="3"/>
  <c r="A359" i="3"/>
  <c r="A360" i="3"/>
  <c r="A361" i="3"/>
  <c r="A362" i="3"/>
  <c r="A363" i="3"/>
  <c r="A364" i="3"/>
  <c r="A365" i="3"/>
  <c r="A366" i="3"/>
  <c r="A367" i="3"/>
  <c r="A368" i="3"/>
  <c r="A369" i="3"/>
  <c r="A370" i="3"/>
  <c r="A371" i="3"/>
  <c r="A372" i="3"/>
  <c r="A373" i="3"/>
  <c r="A374" i="3"/>
  <c r="A375" i="3"/>
  <c r="A376" i="3"/>
  <c r="A377" i="3"/>
  <c r="A378" i="3"/>
  <c r="A379" i="3"/>
  <c r="A380" i="3"/>
  <c r="A381" i="3"/>
  <c r="A2" i="3"/>
  <c r="H3" i="3"/>
  <c r="H4" i="3"/>
  <c r="H5" i="3"/>
  <c r="H6" i="3"/>
  <c r="H7" i="3"/>
  <c r="H8" i="3"/>
  <c r="H9" i="3"/>
  <c r="H10" i="3"/>
  <c r="H11" i="3"/>
  <c r="H12" i="3"/>
  <c r="H13" i="3"/>
  <c r="H14" i="3"/>
  <c r="H15" i="3"/>
  <c r="H16" i="3"/>
  <c r="H17" i="3"/>
  <c r="H18" i="3"/>
  <c r="H19" i="3"/>
  <c r="H20" i="3"/>
  <c r="H21" i="3"/>
  <c r="H22" i="3"/>
  <c r="H23" i="3"/>
  <c r="H24" i="3"/>
  <c r="H25" i="3"/>
  <c r="H26" i="3"/>
  <c r="H27" i="3"/>
  <c r="H28" i="3"/>
  <c r="H29" i="3"/>
  <c r="H30" i="3"/>
  <c r="H31" i="3"/>
  <c r="H32" i="3"/>
  <c r="H33" i="3"/>
  <c r="H34" i="3"/>
  <c r="H35" i="3"/>
  <c r="H36" i="3"/>
  <c r="H37" i="3"/>
  <c r="H38" i="3"/>
  <c r="H39" i="3"/>
  <c r="H40" i="3"/>
  <c r="H41" i="3"/>
  <c r="H42" i="3"/>
  <c r="H43" i="3"/>
  <c r="H44" i="3"/>
  <c r="H45" i="3"/>
  <c r="H46" i="3"/>
  <c r="H47" i="3"/>
  <c r="H48" i="3"/>
  <c r="H49" i="3"/>
  <c r="H50" i="3"/>
  <c r="H51" i="3"/>
  <c r="H52" i="3"/>
  <c r="H53" i="3"/>
  <c r="H54" i="3"/>
  <c r="H55" i="3"/>
  <c r="H56" i="3"/>
  <c r="H57" i="3"/>
  <c r="H58" i="3"/>
  <c r="H59" i="3"/>
  <c r="H60" i="3"/>
  <c r="H61" i="3"/>
  <c r="H62" i="3"/>
  <c r="H63" i="3"/>
  <c r="H64" i="3"/>
  <c r="H65" i="3"/>
  <c r="H66" i="3"/>
  <c r="H67" i="3"/>
  <c r="H68" i="3"/>
  <c r="H69" i="3"/>
  <c r="H70" i="3"/>
  <c r="H71" i="3"/>
  <c r="H72" i="3"/>
  <c r="H73" i="3"/>
  <c r="H74" i="3"/>
  <c r="H75" i="3"/>
  <c r="H76" i="3"/>
  <c r="H77" i="3"/>
  <c r="H78" i="3"/>
  <c r="H79" i="3"/>
  <c r="H80" i="3"/>
  <c r="H81" i="3"/>
  <c r="H82" i="3"/>
  <c r="H83" i="3"/>
  <c r="H84" i="3"/>
  <c r="H85" i="3"/>
  <c r="H86" i="3"/>
  <c r="H87" i="3"/>
  <c r="H88" i="3"/>
  <c r="H89" i="3"/>
  <c r="H90" i="3"/>
  <c r="H91" i="3"/>
  <c r="H92" i="3"/>
  <c r="H93" i="3"/>
  <c r="H94" i="3"/>
  <c r="H95" i="3"/>
  <c r="H96" i="3"/>
  <c r="H97" i="3"/>
  <c r="H98" i="3"/>
  <c r="H99" i="3"/>
  <c r="H100" i="3"/>
  <c r="H101" i="3"/>
  <c r="H102" i="3"/>
  <c r="H103" i="3"/>
  <c r="H104" i="3"/>
  <c r="H105" i="3"/>
  <c r="H106" i="3"/>
  <c r="H107" i="3"/>
  <c r="H108" i="3"/>
  <c r="H109" i="3"/>
  <c r="H110" i="3"/>
  <c r="H111" i="3"/>
  <c r="H112" i="3"/>
  <c r="H113" i="3"/>
  <c r="H114" i="3"/>
  <c r="H115" i="3"/>
  <c r="H116" i="3"/>
  <c r="H117" i="3"/>
  <c r="H118" i="3"/>
  <c r="H119" i="3"/>
  <c r="H120" i="3"/>
  <c r="H121" i="3"/>
  <c r="H122" i="3"/>
  <c r="H123" i="3"/>
  <c r="H124" i="3"/>
  <c r="H125" i="3"/>
  <c r="H126" i="3"/>
  <c r="H127" i="3"/>
  <c r="H128" i="3"/>
  <c r="H129" i="3"/>
  <c r="H130" i="3"/>
  <c r="H131" i="3"/>
  <c r="H132" i="3"/>
  <c r="H133" i="3"/>
  <c r="H134" i="3"/>
  <c r="H135" i="3"/>
  <c r="H136" i="3"/>
  <c r="H137" i="3"/>
  <c r="H138" i="3"/>
  <c r="H139" i="3"/>
  <c r="H140" i="3"/>
  <c r="H141" i="3"/>
  <c r="H142" i="3"/>
  <c r="H143" i="3"/>
  <c r="H144" i="3"/>
  <c r="H145" i="3"/>
  <c r="H146" i="3"/>
  <c r="H147" i="3"/>
  <c r="H148" i="3"/>
  <c r="H149" i="3"/>
  <c r="H150" i="3"/>
  <c r="H151" i="3"/>
  <c r="H152" i="3"/>
  <c r="H153" i="3"/>
  <c r="H154" i="3"/>
  <c r="H155" i="3"/>
  <c r="H156" i="3"/>
  <c r="H157" i="3"/>
  <c r="H158" i="3"/>
  <c r="H159" i="3"/>
  <c r="H160" i="3"/>
  <c r="H161" i="3"/>
  <c r="H162" i="3"/>
  <c r="H163" i="3"/>
  <c r="H164" i="3"/>
  <c r="H165" i="3"/>
  <c r="H166" i="3"/>
  <c r="H167" i="3"/>
  <c r="H168" i="3"/>
  <c r="H169" i="3"/>
  <c r="H170" i="3"/>
  <c r="H171" i="3"/>
  <c r="H172" i="3"/>
  <c r="H173" i="3"/>
  <c r="H174" i="3"/>
  <c r="H175" i="3"/>
  <c r="H176" i="3"/>
  <c r="H177" i="3"/>
  <c r="H178" i="3"/>
  <c r="H179" i="3"/>
  <c r="H180" i="3"/>
  <c r="H181" i="3"/>
  <c r="H182" i="3"/>
  <c r="H183" i="3"/>
  <c r="H184" i="3"/>
  <c r="H185" i="3"/>
  <c r="H186" i="3"/>
  <c r="H187" i="3"/>
  <c r="H188" i="3"/>
  <c r="H189" i="3"/>
  <c r="H190" i="3"/>
  <c r="H191" i="3"/>
  <c r="H192" i="3"/>
  <c r="H193" i="3"/>
  <c r="H194" i="3"/>
  <c r="H195" i="3"/>
  <c r="H196" i="3"/>
  <c r="H197" i="3"/>
  <c r="H198" i="3"/>
  <c r="H199" i="3"/>
  <c r="H200" i="3"/>
  <c r="H201" i="3"/>
  <c r="H202" i="3"/>
  <c r="H203" i="3"/>
  <c r="H204" i="3"/>
  <c r="H205" i="3"/>
  <c r="H206" i="3"/>
  <c r="H207" i="3"/>
  <c r="H208" i="3"/>
  <c r="H209" i="3"/>
  <c r="H210" i="3"/>
  <c r="H211" i="3"/>
  <c r="H212" i="3"/>
  <c r="H213" i="3"/>
  <c r="H214" i="3"/>
  <c r="H215" i="3"/>
  <c r="H216" i="3"/>
  <c r="H217" i="3"/>
  <c r="H218" i="3"/>
  <c r="H219" i="3"/>
  <c r="H220" i="3"/>
  <c r="H221" i="3"/>
  <c r="H222" i="3"/>
  <c r="H223" i="3"/>
  <c r="H224" i="3"/>
  <c r="H225" i="3"/>
  <c r="H226" i="3"/>
  <c r="H227" i="3"/>
  <c r="H228" i="3"/>
  <c r="H229" i="3"/>
  <c r="H230" i="3"/>
  <c r="H231" i="3"/>
  <c r="H232" i="3"/>
  <c r="H233" i="3"/>
  <c r="H234" i="3"/>
  <c r="H235" i="3"/>
  <c r="H236" i="3"/>
  <c r="H237" i="3"/>
  <c r="H238" i="3"/>
  <c r="H239" i="3"/>
  <c r="H240" i="3"/>
  <c r="H241" i="3"/>
  <c r="H242" i="3"/>
  <c r="H243" i="3"/>
  <c r="H244" i="3"/>
  <c r="H245" i="3"/>
  <c r="H246" i="3"/>
  <c r="H247" i="3"/>
  <c r="H248" i="3"/>
  <c r="H249" i="3"/>
  <c r="H250" i="3"/>
  <c r="H251" i="3"/>
  <c r="H252" i="3"/>
  <c r="H253" i="3"/>
  <c r="H254" i="3"/>
  <c r="H255" i="3"/>
  <c r="H256" i="3"/>
  <c r="H257" i="3"/>
  <c r="H258" i="3"/>
  <c r="H259" i="3"/>
  <c r="H260" i="3"/>
  <c r="H261" i="3"/>
  <c r="H262" i="3"/>
  <c r="H263" i="3"/>
  <c r="H264" i="3"/>
  <c r="H265" i="3"/>
  <c r="H266" i="3"/>
  <c r="H267" i="3"/>
  <c r="H268" i="3"/>
  <c r="H269" i="3"/>
  <c r="H270" i="3"/>
  <c r="H271" i="3"/>
  <c r="H272" i="3"/>
  <c r="H273" i="3"/>
  <c r="H274" i="3"/>
  <c r="H275" i="3"/>
  <c r="H276" i="3"/>
  <c r="H277" i="3"/>
  <c r="H278" i="3"/>
  <c r="H279" i="3"/>
  <c r="H280" i="3"/>
  <c r="H281" i="3"/>
  <c r="H282" i="3"/>
  <c r="H283" i="3"/>
  <c r="H284" i="3"/>
  <c r="H285" i="3"/>
  <c r="H286" i="3"/>
  <c r="H287" i="3"/>
  <c r="H288" i="3"/>
  <c r="H289" i="3"/>
  <c r="H290" i="3"/>
  <c r="H291" i="3"/>
  <c r="H292" i="3"/>
  <c r="H293" i="3"/>
  <c r="H294" i="3"/>
  <c r="H295" i="3"/>
  <c r="H296" i="3"/>
  <c r="H297" i="3"/>
  <c r="H298" i="3"/>
  <c r="H299" i="3"/>
  <c r="H300" i="3"/>
  <c r="H301" i="3"/>
  <c r="H302" i="3"/>
  <c r="H303" i="3"/>
  <c r="H304" i="3"/>
  <c r="H305" i="3"/>
  <c r="H306" i="3"/>
  <c r="H307" i="3"/>
  <c r="H308" i="3"/>
  <c r="H309" i="3"/>
  <c r="H310" i="3"/>
  <c r="H311" i="3"/>
  <c r="H312" i="3"/>
  <c r="H313" i="3"/>
  <c r="H314" i="3"/>
  <c r="H315" i="3"/>
  <c r="H316" i="3"/>
  <c r="H317" i="3"/>
  <c r="H318" i="3"/>
  <c r="H319" i="3"/>
  <c r="H320" i="3"/>
  <c r="H321" i="3"/>
  <c r="H322" i="3"/>
  <c r="H323" i="3"/>
  <c r="H324" i="3"/>
  <c r="H325" i="3"/>
  <c r="H326" i="3"/>
  <c r="H327" i="3"/>
  <c r="H328" i="3"/>
  <c r="H329" i="3"/>
  <c r="H330" i="3"/>
  <c r="H331" i="3"/>
  <c r="H332" i="3"/>
  <c r="H333" i="3"/>
  <c r="H334" i="3"/>
  <c r="H335" i="3"/>
  <c r="H336" i="3"/>
  <c r="H337" i="3"/>
  <c r="H338" i="3"/>
  <c r="H339" i="3"/>
  <c r="H340" i="3"/>
  <c r="H341" i="3"/>
  <c r="H342" i="3"/>
  <c r="H343" i="3"/>
  <c r="H344" i="3"/>
  <c r="H345" i="3"/>
  <c r="H346" i="3"/>
  <c r="H347" i="3"/>
  <c r="H348" i="3"/>
  <c r="H349" i="3"/>
  <c r="H350" i="3"/>
  <c r="H351" i="3"/>
  <c r="H352" i="3"/>
  <c r="H353" i="3"/>
  <c r="H354" i="3"/>
  <c r="H355" i="3"/>
  <c r="H356" i="3"/>
  <c r="H357" i="3"/>
  <c r="H358" i="3"/>
  <c r="H359" i="3"/>
  <c r="H360" i="3"/>
  <c r="H361" i="3"/>
  <c r="H362" i="3"/>
  <c r="H363" i="3"/>
  <c r="H364" i="3"/>
  <c r="H365" i="3"/>
  <c r="H366" i="3"/>
  <c r="H367" i="3"/>
  <c r="H368" i="3"/>
  <c r="H369" i="3"/>
  <c r="H370" i="3"/>
  <c r="H371" i="3"/>
  <c r="H372" i="3"/>
  <c r="H373" i="3"/>
  <c r="H374" i="3"/>
  <c r="H375" i="3"/>
  <c r="H376" i="3"/>
  <c r="H377" i="3"/>
  <c r="H378" i="3"/>
  <c r="H379" i="3"/>
  <c r="H380" i="3"/>
  <c r="H381" i="3"/>
  <c r="H2" i="3"/>
  <c r="G19" i="9"/>
  <c r="E25" i="9"/>
  <c r="D7" i="9"/>
  <c r="J240" i="3"/>
  <c r="G5" i="12"/>
  <c r="G6" i="12"/>
  <c r="G7" i="12"/>
  <c r="G8" i="12"/>
  <c r="G9" i="12"/>
  <c r="G10" i="12"/>
  <c r="G11" i="12"/>
  <c r="G12" i="12"/>
  <c r="G13" i="12"/>
  <c r="G14" i="12"/>
  <c r="G15" i="12"/>
  <c r="G4" i="12"/>
  <c r="F5" i="12"/>
  <c r="F6" i="12"/>
  <c r="F7" i="12"/>
  <c r="F8" i="12"/>
  <c r="F9" i="12"/>
  <c r="F10" i="12"/>
  <c r="F11" i="12"/>
  <c r="F12" i="12"/>
  <c r="F13" i="12"/>
  <c r="F14" i="12"/>
  <c r="F15" i="12"/>
  <c r="F4" i="12"/>
  <c r="E14" i="9"/>
  <c r="B3" i="10"/>
  <c r="B4" i="10"/>
  <c r="B5" i="10"/>
  <c r="B6" i="10"/>
  <c r="X21" i="9" s="1"/>
  <c r="B7" i="10"/>
  <c r="X25" i="9" s="1"/>
  <c r="B8" i="10"/>
  <c r="B9" i="10"/>
  <c r="X18" i="9" s="1"/>
  <c r="B10" i="10"/>
  <c r="X40" i="9" s="1"/>
  <c r="B11" i="10"/>
  <c r="B12" i="10"/>
  <c r="B13" i="10"/>
  <c r="B2" i="10"/>
  <c r="X4" i="9"/>
  <c r="X6" i="9"/>
  <c r="X7" i="9"/>
  <c r="X8" i="9"/>
  <c r="X9" i="9"/>
  <c r="X10" i="9"/>
  <c r="X11" i="9"/>
  <c r="X12" i="9"/>
  <c r="X13" i="9"/>
  <c r="X14" i="9"/>
  <c r="X15" i="9"/>
  <c r="X16" i="9"/>
  <c r="X17" i="9"/>
  <c r="X19" i="9"/>
  <c r="X20" i="9"/>
  <c r="X22" i="9"/>
  <c r="X23" i="9"/>
  <c r="X24" i="9"/>
  <c r="X27" i="9"/>
  <c r="X28" i="9"/>
  <c r="X30" i="9"/>
  <c r="X31" i="9"/>
  <c r="X32" i="9"/>
  <c r="X33" i="9"/>
  <c r="X34" i="9"/>
  <c r="X35" i="9"/>
  <c r="X36" i="9"/>
  <c r="X38" i="9"/>
  <c r="X39" i="9"/>
  <c r="X41" i="9"/>
  <c r="X42" i="9"/>
  <c r="X43" i="9"/>
  <c r="X44" i="9"/>
  <c r="X45" i="9"/>
  <c r="X47" i="9"/>
  <c r="X48" i="9"/>
  <c r="X49" i="9"/>
  <c r="X51" i="9"/>
  <c r="X52" i="9"/>
  <c r="X53" i="9"/>
  <c r="X3" i="9"/>
  <c r="D44" i="9"/>
  <c r="D3" i="9"/>
  <c r="D35" i="9"/>
  <c r="V4" i="9"/>
  <c r="V5" i="9"/>
  <c r="V6" i="9"/>
  <c r="V7" i="9"/>
  <c r="V8" i="9"/>
  <c r="V9" i="9"/>
  <c r="V10" i="9"/>
  <c r="V11" i="9"/>
  <c r="V12" i="9"/>
  <c r="V13" i="9"/>
  <c r="V14" i="9"/>
  <c r="V15" i="9"/>
  <c r="V16" i="9"/>
  <c r="V17" i="9"/>
  <c r="V18" i="9"/>
  <c r="V19" i="9"/>
  <c r="V20" i="9"/>
  <c r="V21" i="9"/>
  <c r="V22" i="9"/>
  <c r="V23" i="9"/>
  <c r="V24" i="9"/>
  <c r="V25" i="9"/>
  <c r="V26" i="9"/>
  <c r="V27" i="9"/>
  <c r="V28" i="9"/>
  <c r="V29" i="9"/>
  <c r="V30" i="9"/>
  <c r="V31" i="9"/>
  <c r="V32" i="9"/>
  <c r="V33" i="9"/>
  <c r="V34" i="9"/>
  <c r="V35" i="9"/>
  <c r="V36" i="9"/>
  <c r="V37" i="9"/>
  <c r="V38" i="9"/>
  <c r="V39" i="9"/>
  <c r="V40" i="9"/>
  <c r="V41" i="9"/>
  <c r="V42" i="9"/>
  <c r="V43" i="9"/>
  <c r="V44" i="9"/>
  <c r="V45" i="9"/>
  <c r="V46" i="9"/>
  <c r="V47" i="9"/>
  <c r="V48" i="9"/>
  <c r="V49" i="9"/>
  <c r="V50" i="9"/>
  <c r="V51" i="9"/>
  <c r="V52" i="9"/>
  <c r="V53" i="9"/>
  <c r="U3" i="9"/>
  <c r="V3" i="9" s="1"/>
  <c r="S4" i="9"/>
  <c r="T4" i="9" s="1"/>
  <c r="S5" i="9"/>
  <c r="T5" i="9" s="1"/>
  <c r="S6" i="9"/>
  <c r="T6" i="9" s="1"/>
  <c r="S7" i="9"/>
  <c r="T7" i="9" s="1"/>
  <c r="S8" i="9"/>
  <c r="T8" i="9" s="1"/>
  <c r="S9" i="9"/>
  <c r="T9" i="9" s="1"/>
  <c r="S10" i="9"/>
  <c r="T10" i="9" s="1"/>
  <c r="S11" i="9"/>
  <c r="T11" i="9" s="1"/>
  <c r="S12" i="9"/>
  <c r="T12" i="9" s="1"/>
  <c r="S13" i="9"/>
  <c r="T13" i="9" s="1"/>
  <c r="S14" i="9"/>
  <c r="T14" i="9" s="1"/>
  <c r="S15" i="9"/>
  <c r="T15" i="9" s="1"/>
  <c r="S16" i="9"/>
  <c r="T16" i="9" s="1"/>
  <c r="S17" i="9"/>
  <c r="T17" i="9" s="1"/>
  <c r="S18" i="9"/>
  <c r="T18" i="9" s="1"/>
  <c r="S19" i="9"/>
  <c r="T19" i="9" s="1"/>
  <c r="S20" i="9"/>
  <c r="T20" i="9" s="1"/>
  <c r="S21" i="9"/>
  <c r="T21" i="9" s="1"/>
  <c r="S22" i="9"/>
  <c r="T22" i="9" s="1"/>
  <c r="S23" i="9"/>
  <c r="T23" i="9" s="1"/>
  <c r="S24" i="9"/>
  <c r="T24" i="9" s="1"/>
  <c r="S25" i="9"/>
  <c r="T25" i="9" s="1"/>
  <c r="S26" i="9"/>
  <c r="T26" i="9" s="1"/>
  <c r="S27" i="9"/>
  <c r="T27" i="9" s="1"/>
  <c r="S28" i="9"/>
  <c r="T28" i="9" s="1"/>
  <c r="S29" i="9"/>
  <c r="T29" i="9" s="1"/>
  <c r="S30" i="9"/>
  <c r="T30" i="9" s="1"/>
  <c r="S31" i="9"/>
  <c r="T31" i="9" s="1"/>
  <c r="S32" i="9"/>
  <c r="T32" i="9" s="1"/>
  <c r="S33" i="9"/>
  <c r="T33" i="9" s="1"/>
  <c r="S34" i="9"/>
  <c r="T34" i="9" s="1"/>
  <c r="S35" i="9"/>
  <c r="T35" i="9" s="1"/>
  <c r="S36" i="9"/>
  <c r="T36" i="9" s="1"/>
  <c r="S37" i="9"/>
  <c r="T37" i="9" s="1"/>
  <c r="S38" i="9"/>
  <c r="T38" i="9" s="1"/>
  <c r="S39" i="9"/>
  <c r="T39" i="9" s="1"/>
  <c r="S40" i="9"/>
  <c r="T40" i="9" s="1"/>
  <c r="S41" i="9"/>
  <c r="T41" i="9" s="1"/>
  <c r="S42" i="9"/>
  <c r="T42" i="9" s="1"/>
  <c r="S43" i="9"/>
  <c r="T43" i="9" s="1"/>
  <c r="S44" i="9"/>
  <c r="T44" i="9" s="1"/>
  <c r="S45" i="9"/>
  <c r="T45" i="9" s="1"/>
  <c r="S46" i="9"/>
  <c r="T46" i="9" s="1"/>
  <c r="S47" i="9"/>
  <c r="T47" i="9" s="1"/>
  <c r="S48" i="9"/>
  <c r="T48" i="9" s="1"/>
  <c r="S49" i="9"/>
  <c r="T49" i="9" s="1"/>
  <c r="S50" i="9"/>
  <c r="T50" i="9" s="1"/>
  <c r="S51" i="9"/>
  <c r="T51" i="9" s="1"/>
  <c r="S52" i="9"/>
  <c r="T52" i="9" s="1"/>
  <c r="S53" i="9"/>
  <c r="T53" i="9" s="1"/>
  <c r="S3" i="9"/>
  <c r="T3" i="9" s="1"/>
  <c r="Q4" i="9"/>
  <c r="Q5" i="9"/>
  <c r="Q6" i="9"/>
  <c r="Q7" i="9"/>
  <c r="Q8" i="9"/>
  <c r="Q9" i="9"/>
  <c r="Q10" i="9"/>
  <c r="Q11" i="9"/>
  <c r="Q12" i="9"/>
  <c r="Q13" i="9"/>
  <c r="Q14" i="9"/>
  <c r="Q15" i="9"/>
  <c r="Q16" i="9"/>
  <c r="Q17" i="9"/>
  <c r="Q18" i="9"/>
  <c r="Q19" i="9"/>
  <c r="Q20" i="9"/>
  <c r="Q21" i="9"/>
  <c r="Q22" i="9"/>
  <c r="Q23" i="9"/>
  <c r="Q24" i="9"/>
  <c r="Q25" i="9"/>
  <c r="Q26" i="9"/>
  <c r="Q27" i="9"/>
  <c r="Q28" i="9"/>
  <c r="Q29" i="9"/>
  <c r="Q30" i="9"/>
  <c r="Q31" i="9"/>
  <c r="Q32" i="9"/>
  <c r="Q33" i="9"/>
  <c r="Q34" i="9"/>
  <c r="Q35" i="9"/>
  <c r="Q36" i="9"/>
  <c r="Q37" i="9"/>
  <c r="Q38" i="9"/>
  <c r="Q39" i="9"/>
  <c r="Q40" i="9"/>
  <c r="Q41" i="9"/>
  <c r="Q42" i="9"/>
  <c r="Q43" i="9"/>
  <c r="Q44" i="9"/>
  <c r="Q45" i="9"/>
  <c r="Q46" i="9"/>
  <c r="Q47" i="9"/>
  <c r="Q48" i="9"/>
  <c r="Q49" i="9"/>
  <c r="Q50" i="9"/>
  <c r="Q51" i="9"/>
  <c r="Q52" i="9"/>
  <c r="Q53" i="9"/>
  <c r="Q3" i="9"/>
  <c r="E3" i="9"/>
  <c r="F3" i="9"/>
  <c r="G3" i="9"/>
  <c r="E4" i="9"/>
  <c r="F4" i="9"/>
  <c r="G4" i="9"/>
  <c r="E5" i="9"/>
  <c r="F5" i="9"/>
  <c r="G5" i="9"/>
  <c r="E6" i="9"/>
  <c r="F6" i="9"/>
  <c r="G6" i="9"/>
  <c r="E7" i="9"/>
  <c r="F7" i="9"/>
  <c r="G7" i="9"/>
  <c r="E8" i="9"/>
  <c r="F8" i="9"/>
  <c r="G8" i="9"/>
  <c r="E9" i="9"/>
  <c r="F9" i="9"/>
  <c r="G9" i="9"/>
  <c r="E10" i="9"/>
  <c r="F10" i="9"/>
  <c r="G10" i="9"/>
  <c r="E11" i="9"/>
  <c r="F11" i="9"/>
  <c r="G11" i="9"/>
  <c r="E12" i="9"/>
  <c r="F12" i="9"/>
  <c r="G12" i="9"/>
  <c r="E13" i="9"/>
  <c r="F13" i="9"/>
  <c r="G13" i="9"/>
  <c r="F14" i="9"/>
  <c r="G14" i="9"/>
  <c r="E15" i="9"/>
  <c r="F15" i="9"/>
  <c r="G15" i="9"/>
  <c r="E16" i="9"/>
  <c r="F16" i="9"/>
  <c r="G16" i="9"/>
  <c r="E17" i="9"/>
  <c r="F17" i="9"/>
  <c r="G17" i="9"/>
  <c r="E18" i="9"/>
  <c r="F18" i="9"/>
  <c r="G18" i="9"/>
  <c r="E19" i="9"/>
  <c r="F19" i="9"/>
  <c r="E20" i="9"/>
  <c r="F20" i="9"/>
  <c r="G20" i="9"/>
  <c r="E21" i="9"/>
  <c r="F21" i="9"/>
  <c r="G21" i="9"/>
  <c r="E22" i="9"/>
  <c r="F22" i="9"/>
  <c r="G22" i="9"/>
  <c r="E23" i="9"/>
  <c r="F23" i="9"/>
  <c r="G23" i="9"/>
  <c r="E24" i="9"/>
  <c r="F24" i="9"/>
  <c r="G24" i="9"/>
  <c r="F25" i="9"/>
  <c r="G25" i="9"/>
  <c r="E26" i="9"/>
  <c r="F26" i="9"/>
  <c r="G26" i="9"/>
  <c r="E27" i="9"/>
  <c r="F27" i="9"/>
  <c r="G27" i="9"/>
  <c r="E28" i="9"/>
  <c r="F28" i="9"/>
  <c r="G28" i="9"/>
  <c r="E29" i="9"/>
  <c r="F29" i="9"/>
  <c r="G29" i="9"/>
  <c r="E30" i="9"/>
  <c r="F30" i="9"/>
  <c r="G30" i="9"/>
  <c r="E31" i="9"/>
  <c r="F31" i="9"/>
  <c r="G31" i="9"/>
  <c r="E32" i="9"/>
  <c r="F32" i="9"/>
  <c r="G32" i="9"/>
  <c r="E33" i="9"/>
  <c r="F33" i="9"/>
  <c r="G33" i="9"/>
  <c r="E34" i="9"/>
  <c r="F34" i="9"/>
  <c r="G34" i="9"/>
  <c r="E35" i="9"/>
  <c r="F35" i="9"/>
  <c r="G35" i="9"/>
  <c r="E36" i="9"/>
  <c r="F36" i="9"/>
  <c r="G36" i="9"/>
  <c r="E37" i="9"/>
  <c r="F37" i="9"/>
  <c r="G37" i="9"/>
  <c r="E38" i="9"/>
  <c r="F38" i="9"/>
  <c r="G38" i="9"/>
  <c r="E39" i="9"/>
  <c r="F39" i="9"/>
  <c r="G39" i="9"/>
  <c r="E40" i="9"/>
  <c r="F40" i="9"/>
  <c r="G40" i="9"/>
  <c r="E41" i="9"/>
  <c r="F41" i="9"/>
  <c r="G41" i="9"/>
  <c r="E42" i="9"/>
  <c r="F42" i="9"/>
  <c r="G42" i="9"/>
  <c r="E43" i="9"/>
  <c r="F43" i="9"/>
  <c r="G43" i="9"/>
  <c r="E44" i="9"/>
  <c r="F44" i="9"/>
  <c r="G44" i="9"/>
  <c r="E45" i="9"/>
  <c r="F45" i="9"/>
  <c r="G45" i="9"/>
  <c r="E46" i="9"/>
  <c r="F46" i="9"/>
  <c r="G46" i="9"/>
  <c r="E47" i="9"/>
  <c r="F47" i="9"/>
  <c r="G47" i="9"/>
  <c r="E48" i="9"/>
  <c r="F48" i="9"/>
  <c r="G48" i="9"/>
  <c r="E49" i="9"/>
  <c r="F49" i="9"/>
  <c r="G49" i="9"/>
  <c r="E50" i="9"/>
  <c r="F50" i="9"/>
  <c r="G50" i="9"/>
  <c r="E51" i="9"/>
  <c r="F51" i="9"/>
  <c r="G51" i="9"/>
  <c r="E52" i="9"/>
  <c r="F52" i="9"/>
  <c r="G52" i="9"/>
  <c r="E53" i="9"/>
  <c r="F53" i="9"/>
  <c r="G53" i="9"/>
  <c r="D4" i="9"/>
  <c r="D5" i="9"/>
  <c r="D6" i="9"/>
  <c r="D8" i="9"/>
  <c r="D9" i="9"/>
  <c r="D10" i="9"/>
  <c r="D11" i="9"/>
  <c r="D12" i="9"/>
  <c r="D13" i="9"/>
  <c r="D14" i="9"/>
  <c r="D15" i="9"/>
  <c r="D16" i="9"/>
  <c r="D17" i="9"/>
  <c r="D18" i="9"/>
  <c r="D19" i="9"/>
  <c r="D20" i="9"/>
  <c r="D21" i="9"/>
  <c r="D22" i="9"/>
  <c r="D23" i="9"/>
  <c r="D24" i="9"/>
  <c r="D25" i="9"/>
  <c r="D26" i="9"/>
  <c r="D27" i="9"/>
  <c r="D28" i="9"/>
  <c r="D29" i="9"/>
  <c r="D30" i="9"/>
  <c r="D31" i="9"/>
  <c r="D32" i="9"/>
  <c r="D33" i="9"/>
  <c r="D34" i="9"/>
  <c r="D36" i="9"/>
  <c r="D37" i="9"/>
  <c r="D38" i="9"/>
  <c r="D39" i="9"/>
  <c r="D40" i="9"/>
  <c r="D41" i="9"/>
  <c r="D42" i="9"/>
  <c r="D43" i="9"/>
  <c r="D45" i="9"/>
  <c r="D46" i="9"/>
  <c r="D47" i="9"/>
  <c r="D48" i="9"/>
  <c r="D49" i="9"/>
  <c r="D50" i="9"/>
  <c r="D51" i="9"/>
  <c r="D52" i="9"/>
  <c r="D53" i="9"/>
  <c r="J2" i="3"/>
  <c r="J3" i="3"/>
  <c r="S29" i="4"/>
  <c r="S30" i="4"/>
  <c r="S31" i="4"/>
  <c r="S32" i="4"/>
  <c r="S33" i="4"/>
  <c r="S34" i="4"/>
  <c r="S35" i="4"/>
  <c r="S36" i="4"/>
  <c r="S37" i="4"/>
  <c r="S38" i="4"/>
  <c r="S39" i="4"/>
  <c r="S40" i="4"/>
  <c r="S41" i="4"/>
  <c r="S42" i="4"/>
  <c r="S43" i="4"/>
  <c r="S44" i="4"/>
  <c r="S45" i="4"/>
  <c r="S46" i="4"/>
  <c r="S47" i="4"/>
  <c r="S48" i="4"/>
  <c r="S49" i="4"/>
  <c r="S50" i="4"/>
  <c r="S51" i="4"/>
  <c r="S52" i="4"/>
  <c r="S53" i="4"/>
  <c r="S54" i="4"/>
  <c r="S55" i="4"/>
  <c r="S56" i="4"/>
  <c r="S57" i="4"/>
  <c r="S58" i="4"/>
  <c r="S59" i="4"/>
  <c r="S60" i="4"/>
  <c r="S61" i="4"/>
  <c r="S62" i="4"/>
  <c r="S63" i="4"/>
  <c r="S64" i="4"/>
  <c r="S65" i="4"/>
  <c r="S66" i="4"/>
  <c r="S67" i="4"/>
  <c r="S68" i="4"/>
  <c r="S69" i="4"/>
  <c r="S70" i="4"/>
  <c r="S71" i="4"/>
  <c r="S72" i="4"/>
  <c r="S73" i="4"/>
  <c r="S74" i="4"/>
  <c r="S75" i="4"/>
  <c r="S76" i="4"/>
  <c r="S77" i="4"/>
  <c r="S78" i="4"/>
  <c r="R28" i="4"/>
  <c r="S28" i="4" s="1"/>
  <c r="O29" i="4"/>
  <c r="O30" i="4"/>
  <c r="O31" i="4"/>
  <c r="O32" i="4"/>
  <c r="O33" i="4"/>
  <c r="O34" i="4"/>
  <c r="O35" i="4"/>
  <c r="O36" i="4"/>
  <c r="O37" i="4"/>
  <c r="O38" i="4"/>
  <c r="O39" i="4"/>
  <c r="O40" i="4"/>
  <c r="O41" i="4"/>
  <c r="O42" i="4"/>
  <c r="O43" i="4"/>
  <c r="O44" i="4"/>
  <c r="O45" i="4"/>
  <c r="O46" i="4"/>
  <c r="O47" i="4"/>
  <c r="O48" i="4"/>
  <c r="O49" i="4"/>
  <c r="O50" i="4"/>
  <c r="O51" i="4"/>
  <c r="O52" i="4"/>
  <c r="O53" i="4"/>
  <c r="O54" i="4"/>
  <c r="O55" i="4"/>
  <c r="O56" i="4"/>
  <c r="O57" i="4"/>
  <c r="O58" i="4"/>
  <c r="O59" i="4"/>
  <c r="O60" i="4"/>
  <c r="O61" i="4"/>
  <c r="O62" i="4"/>
  <c r="O63" i="4"/>
  <c r="O64" i="4"/>
  <c r="O65" i="4"/>
  <c r="O66" i="4"/>
  <c r="O67" i="4"/>
  <c r="O68" i="4"/>
  <c r="O69" i="4"/>
  <c r="O70" i="4"/>
  <c r="O71" i="4"/>
  <c r="O72" i="4"/>
  <c r="O73" i="4"/>
  <c r="O74" i="4"/>
  <c r="O75" i="4"/>
  <c r="O76" i="4"/>
  <c r="O77" i="4"/>
  <c r="O78" i="4"/>
  <c r="O28" i="4"/>
  <c r="F2" i="3"/>
  <c r="F3" i="3"/>
  <c r="F4" i="3"/>
  <c r="F5" i="3"/>
  <c r="F6" i="3"/>
  <c r="F348" i="3"/>
  <c r="C3" i="3"/>
  <c r="C4" i="3"/>
  <c r="C5" i="3"/>
  <c r="C6" i="3"/>
  <c r="C7" i="3"/>
  <c r="C8" i="3"/>
  <c r="C9" i="3"/>
  <c r="C10" i="3"/>
  <c r="C11" i="3"/>
  <c r="C12" i="3"/>
  <c r="C13" i="3"/>
  <c r="C14" i="3"/>
  <c r="C15" i="3"/>
  <c r="C16" i="3"/>
  <c r="C17" i="3"/>
  <c r="C18" i="3"/>
  <c r="C19" i="3"/>
  <c r="C20" i="3"/>
  <c r="C21" i="3"/>
  <c r="C22" i="3"/>
  <c r="C23" i="3"/>
  <c r="C24" i="3"/>
  <c r="C25" i="3"/>
  <c r="C26" i="3"/>
  <c r="C27" i="3"/>
  <c r="C28" i="3"/>
  <c r="C29" i="3"/>
  <c r="C30" i="3"/>
  <c r="C31" i="3"/>
  <c r="C32" i="3"/>
  <c r="C33" i="3"/>
  <c r="C34" i="3"/>
  <c r="C35" i="3"/>
  <c r="C36" i="3"/>
  <c r="C37" i="3"/>
  <c r="C38" i="3"/>
  <c r="C39" i="3"/>
  <c r="C40" i="3"/>
  <c r="C41" i="3"/>
  <c r="C42" i="3"/>
  <c r="C43" i="3"/>
  <c r="C44" i="3"/>
  <c r="C45" i="3"/>
  <c r="C46" i="3"/>
  <c r="C47" i="3"/>
  <c r="C48" i="3"/>
  <c r="C49" i="3"/>
  <c r="C50" i="3"/>
  <c r="C51" i="3"/>
  <c r="C52" i="3"/>
  <c r="C53" i="3"/>
  <c r="C54" i="3"/>
  <c r="C55" i="3"/>
  <c r="C56" i="3"/>
  <c r="C57" i="3"/>
  <c r="C58" i="3"/>
  <c r="C59" i="3"/>
  <c r="C60" i="3"/>
  <c r="C61" i="3"/>
  <c r="C62" i="3"/>
  <c r="C63" i="3"/>
  <c r="C64" i="3"/>
  <c r="C65" i="3"/>
  <c r="C66" i="3"/>
  <c r="C67" i="3"/>
  <c r="C68" i="3"/>
  <c r="C69" i="3"/>
  <c r="C70" i="3"/>
  <c r="C71" i="3"/>
  <c r="C72" i="3"/>
  <c r="C73" i="3"/>
  <c r="C74" i="3"/>
  <c r="C75" i="3"/>
  <c r="C76" i="3"/>
  <c r="C77" i="3"/>
  <c r="C78" i="3"/>
  <c r="C79" i="3"/>
  <c r="C80" i="3"/>
  <c r="C81" i="3"/>
  <c r="C82" i="3"/>
  <c r="C83" i="3"/>
  <c r="C84" i="3"/>
  <c r="C85" i="3"/>
  <c r="C86" i="3"/>
  <c r="C87" i="3"/>
  <c r="C88" i="3"/>
  <c r="C89" i="3"/>
  <c r="C90" i="3"/>
  <c r="C91" i="3"/>
  <c r="C92" i="3"/>
  <c r="C93" i="3"/>
  <c r="C94" i="3"/>
  <c r="C95" i="3"/>
  <c r="C96" i="3"/>
  <c r="C97" i="3"/>
  <c r="C98" i="3"/>
  <c r="C99" i="3"/>
  <c r="C100" i="3"/>
  <c r="C101" i="3"/>
  <c r="C102" i="3"/>
  <c r="C103" i="3"/>
  <c r="C104" i="3"/>
  <c r="C105" i="3"/>
  <c r="C106" i="3"/>
  <c r="C107" i="3"/>
  <c r="C108" i="3"/>
  <c r="C109" i="3"/>
  <c r="C110" i="3"/>
  <c r="C111" i="3"/>
  <c r="C112" i="3"/>
  <c r="C113" i="3"/>
  <c r="C114" i="3"/>
  <c r="C115" i="3"/>
  <c r="C116" i="3"/>
  <c r="C117" i="3"/>
  <c r="C118" i="3"/>
  <c r="C119" i="3"/>
  <c r="C120" i="3"/>
  <c r="C121" i="3"/>
  <c r="C122" i="3"/>
  <c r="C123" i="3"/>
  <c r="C124" i="3"/>
  <c r="C125" i="3"/>
  <c r="C126" i="3"/>
  <c r="C127" i="3"/>
  <c r="C128" i="3"/>
  <c r="C129" i="3"/>
  <c r="C130" i="3"/>
  <c r="C131" i="3"/>
  <c r="C132" i="3"/>
  <c r="C133" i="3"/>
  <c r="C134" i="3"/>
  <c r="C135" i="3"/>
  <c r="C136" i="3"/>
  <c r="C137" i="3"/>
  <c r="C138" i="3"/>
  <c r="C139" i="3"/>
  <c r="C140" i="3"/>
  <c r="C141" i="3"/>
  <c r="C142" i="3"/>
  <c r="C143" i="3"/>
  <c r="C144" i="3"/>
  <c r="C145" i="3"/>
  <c r="C146" i="3"/>
  <c r="C147" i="3"/>
  <c r="C148" i="3"/>
  <c r="C149" i="3"/>
  <c r="C150" i="3"/>
  <c r="C151" i="3"/>
  <c r="C152" i="3"/>
  <c r="C153" i="3"/>
  <c r="C154" i="3"/>
  <c r="C155" i="3"/>
  <c r="C156" i="3"/>
  <c r="C157" i="3"/>
  <c r="C158" i="3"/>
  <c r="C159" i="3"/>
  <c r="C160" i="3"/>
  <c r="C161" i="3"/>
  <c r="C162" i="3"/>
  <c r="C163" i="3"/>
  <c r="C164" i="3"/>
  <c r="C165" i="3"/>
  <c r="C166" i="3"/>
  <c r="C167" i="3"/>
  <c r="C168" i="3"/>
  <c r="C169" i="3"/>
  <c r="C170" i="3"/>
  <c r="C171" i="3"/>
  <c r="C172" i="3"/>
  <c r="C173" i="3"/>
  <c r="C174" i="3"/>
  <c r="C175" i="3"/>
  <c r="C176" i="3"/>
  <c r="C177" i="3"/>
  <c r="C178" i="3"/>
  <c r="C179" i="3"/>
  <c r="C180" i="3"/>
  <c r="C181" i="3"/>
  <c r="C182" i="3"/>
  <c r="C183" i="3"/>
  <c r="C184" i="3"/>
  <c r="C185" i="3"/>
  <c r="C186" i="3"/>
  <c r="C187" i="3"/>
  <c r="C188" i="3"/>
  <c r="C189" i="3"/>
  <c r="C190" i="3"/>
  <c r="C191" i="3"/>
  <c r="C192" i="3"/>
  <c r="C193" i="3"/>
  <c r="C194" i="3"/>
  <c r="C195" i="3"/>
  <c r="C196" i="3"/>
  <c r="C197" i="3"/>
  <c r="C198" i="3"/>
  <c r="C199" i="3"/>
  <c r="C200" i="3"/>
  <c r="C201" i="3"/>
  <c r="C202" i="3"/>
  <c r="C203" i="3"/>
  <c r="C204" i="3"/>
  <c r="C205" i="3"/>
  <c r="C206" i="3"/>
  <c r="C207" i="3"/>
  <c r="C208" i="3"/>
  <c r="C209" i="3"/>
  <c r="C210" i="3"/>
  <c r="C211" i="3"/>
  <c r="C212" i="3"/>
  <c r="C213" i="3"/>
  <c r="C214" i="3"/>
  <c r="C215" i="3"/>
  <c r="C216" i="3"/>
  <c r="C217" i="3"/>
  <c r="C218" i="3"/>
  <c r="C219" i="3"/>
  <c r="C220" i="3"/>
  <c r="C221" i="3"/>
  <c r="C222" i="3"/>
  <c r="C223" i="3"/>
  <c r="C224" i="3"/>
  <c r="C225" i="3"/>
  <c r="C226" i="3"/>
  <c r="C227" i="3"/>
  <c r="C228" i="3"/>
  <c r="C229" i="3"/>
  <c r="C230" i="3"/>
  <c r="C231" i="3"/>
  <c r="C232" i="3"/>
  <c r="C233" i="3"/>
  <c r="C234" i="3"/>
  <c r="C235" i="3"/>
  <c r="C236" i="3"/>
  <c r="C237" i="3"/>
  <c r="C238" i="3"/>
  <c r="C239" i="3"/>
  <c r="C240" i="3"/>
  <c r="C241" i="3"/>
  <c r="C242" i="3"/>
  <c r="C243" i="3"/>
  <c r="C244" i="3"/>
  <c r="C245" i="3"/>
  <c r="C246" i="3"/>
  <c r="C247" i="3"/>
  <c r="C248" i="3"/>
  <c r="C249" i="3"/>
  <c r="C250" i="3"/>
  <c r="C251" i="3"/>
  <c r="C252" i="3"/>
  <c r="C253" i="3"/>
  <c r="C254" i="3"/>
  <c r="C255" i="3"/>
  <c r="C256" i="3"/>
  <c r="C257" i="3"/>
  <c r="C258" i="3"/>
  <c r="C259" i="3"/>
  <c r="C260" i="3"/>
  <c r="C261" i="3"/>
  <c r="C262" i="3"/>
  <c r="C263" i="3"/>
  <c r="C264" i="3"/>
  <c r="C265" i="3"/>
  <c r="C266" i="3"/>
  <c r="C267" i="3"/>
  <c r="C268" i="3"/>
  <c r="C269" i="3"/>
  <c r="C270" i="3"/>
  <c r="C271" i="3"/>
  <c r="C272" i="3"/>
  <c r="C273" i="3"/>
  <c r="C274" i="3"/>
  <c r="C275" i="3"/>
  <c r="C276" i="3"/>
  <c r="C277" i="3"/>
  <c r="C278" i="3"/>
  <c r="C279" i="3"/>
  <c r="C280" i="3"/>
  <c r="C281" i="3"/>
  <c r="C282" i="3"/>
  <c r="C283" i="3"/>
  <c r="C284" i="3"/>
  <c r="C285" i="3"/>
  <c r="C286" i="3"/>
  <c r="C287" i="3"/>
  <c r="C288" i="3"/>
  <c r="C289" i="3"/>
  <c r="C290" i="3"/>
  <c r="C291" i="3"/>
  <c r="C292" i="3"/>
  <c r="C293" i="3"/>
  <c r="C294" i="3"/>
  <c r="C295" i="3"/>
  <c r="C296" i="3"/>
  <c r="C297" i="3"/>
  <c r="C298" i="3"/>
  <c r="C299" i="3"/>
  <c r="C300" i="3"/>
  <c r="C301" i="3"/>
  <c r="C302" i="3"/>
  <c r="C303" i="3"/>
  <c r="C304" i="3"/>
  <c r="C305" i="3"/>
  <c r="C306" i="3"/>
  <c r="C307" i="3"/>
  <c r="C308" i="3"/>
  <c r="C309" i="3"/>
  <c r="C310" i="3"/>
  <c r="C311" i="3"/>
  <c r="C312" i="3"/>
  <c r="C313" i="3"/>
  <c r="C314" i="3"/>
  <c r="C315" i="3"/>
  <c r="C316" i="3"/>
  <c r="C317" i="3"/>
  <c r="C318" i="3"/>
  <c r="C319" i="3"/>
  <c r="C320" i="3"/>
  <c r="C321" i="3"/>
  <c r="C322" i="3"/>
  <c r="C323" i="3"/>
  <c r="C324" i="3"/>
  <c r="C325" i="3"/>
  <c r="C326" i="3"/>
  <c r="C327" i="3"/>
  <c r="C328" i="3"/>
  <c r="C329" i="3"/>
  <c r="C330" i="3"/>
  <c r="C331" i="3"/>
  <c r="C332" i="3"/>
  <c r="C333" i="3"/>
  <c r="C334" i="3"/>
  <c r="C335" i="3"/>
  <c r="C336" i="3"/>
  <c r="C337" i="3"/>
  <c r="C338" i="3"/>
  <c r="C339" i="3"/>
  <c r="C340" i="3"/>
  <c r="C341" i="3"/>
  <c r="C342" i="3"/>
  <c r="C343" i="3"/>
  <c r="C344" i="3"/>
  <c r="C345" i="3"/>
  <c r="C346" i="3"/>
  <c r="C347" i="3"/>
  <c r="C348" i="3"/>
  <c r="C349" i="3"/>
  <c r="C350" i="3"/>
  <c r="C351" i="3"/>
  <c r="C352" i="3"/>
  <c r="C353" i="3"/>
  <c r="C354" i="3"/>
  <c r="C355" i="3"/>
  <c r="C356" i="3"/>
  <c r="C357" i="3"/>
  <c r="C358" i="3"/>
  <c r="C359" i="3"/>
  <c r="C360" i="3"/>
  <c r="C361" i="3"/>
  <c r="C362" i="3"/>
  <c r="C363" i="3"/>
  <c r="C364" i="3"/>
  <c r="C365" i="3"/>
  <c r="C366" i="3"/>
  <c r="C367" i="3"/>
  <c r="C368" i="3"/>
  <c r="C369" i="3"/>
  <c r="C370" i="3"/>
  <c r="C371" i="3"/>
  <c r="C372" i="3"/>
  <c r="C373" i="3"/>
  <c r="C374" i="3"/>
  <c r="C375" i="3"/>
  <c r="C376" i="3"/>
  <c r="C377" i="3"/>
  <c r="C378" i="3"/>
  <c r="C379" i="3"/>
  <c r="C380" i="3"/>
  <c r="C381" i="3"/>
  <c r="C2" i="3"/>
  <c r="E3" i="3"/>
  <c r="E4" i="3"/>
  <c r="E5" i="3"/>
  <c r="E6" i="3"/>
  <c r="E7" i="3"/>
  <c r="E8" i="3"/>
  <c r="E9" i="3"/>
  <c r="E10" i="3"/>
  <c r="E11" i="3"/>
  <c r="E12" i="3"/>
  <c r="E13" i="3"/>
  <c r="E14" i="3"/>
  <c r="E15" i="3"/>
  <c r="E16" i="3"/>
  <c r="E17" i="3"/>
  <c r="E18" i="3"/>
  <c r="E19" i="3"/>
  <c r="E20" i="3"/>
  <c r="E21" i="3"/>
  <c r="E22" i="3"/>
  <c r="E23" i="3"/>
  <c r="E24" i="3"/>
  <c r="E25" i="3"/>
  <c r="E26" i="3"/>
  <c r="E27" i="3"/>
  <c r="E28" i="3"/>
  <c r="E29" i="3"/>
  <c r="E30" i="3"/>
  <c r="E31" i="3"/>
  <c r="E32" i="3"/>
  <c r="E33" i="3"/>
  <c r="E34" i="3"/>
  <c r="E35" i="3"/>
  <c r="E36" i="3"/>
  <c r="E37" i="3"/>
  <c r="E38" i="3"/>
  <c r="E39" i="3"/>
  <c r="E40" i="3"/>
  <c r="E41" i="3"/>
  <c r="E42" i="3"/>
  <c r="E43" i="3"/>
  <c r="E44" i="3"/>
  <c r="E45" i="3"/>
  <c r="E46" i="3"/>
  <c r="E47" i="3"/>
  <c r="E48" i="3"/>
  <c r="E49" i="3"/>
  <c r="E50" i="3"/>
  <c r="E51" i="3"/>
  <c r="E52" i="3"/>
  <c r="E53" i="3"/>
  <c r="E54" i="3"/>
  <c r="E55" i="3"/>
  <c r="E56" i="3"/>
  <c r="E57" i="3"/>
  <c r="E58" i="3"/>
  <c r="E59" i="3"/>
  <c r="E60" i="3"/>
  <c r="E61" i="3"/>
  <c r="E62" i="3"/>
  <c r="E63" i="3"/>
  <c r="E64" i="3"/>
  <c r="E65" i="3"/>
  <c r="E66" i="3"/>
  <c r="E67" i="3"/>
  <c r="E68" i="3"/>
  <c r="E69" i="3"/>
  <c r="E70" i="3"/>
  <c r="E71" i="3"/>
  <c r="E72" i="3"/>
  <c r="E73" i="3"/>
  <c r="E74" i="3"/>
  <c r="E75" i="3"/>
  <c r="E76" i="3"/>
  <c r="E77" i="3"/>
  <c r="E78" i="3"/>
  <c r="E79" i="3"/>
  <c r="E80" i="3"/>
  <c r="E81" i="3"/>
  <c r="E82" i="3"/>
  <c r="E83" i="3"/>
  <c r="E84" i="3"/>
  <c r="E85" i="3"/>
  <c r="E86" i="3"/>
  <c r="E87" i="3"/>
  <c r="E88" i="3"/>
  <c r="E89" i="3"/>
  <c r="E90" i="3"/>
  <c r="E91" i="3"/>
  <c r="E92" i="3"/>
  <c r="E93" i="3"/>
  <c r="E94" i="3"/>
  <c r="E95" i="3"/>
  <c r="E96" i="3"/>
  <c r="E97" i="3"/>
  <c r="E98" i="3"/>
  <c r="E99" i="3"/>
  <c r="E100" i="3"/>
  <c r="E101" i="3"/>
  <c r="E102" i="3"/>
  <c r="E103" i="3"/>
  <c r="E104" i="3"/>
  <c r="E105" i="3"/>
  <c r="E106" i="3"/>
  <c r="E107" i="3"/>
  <c r="E108" i="3"/>
  <c r="E109" i="3"/>
  <c r="E110" i="3"/>
  <c r="E111" i="3"/>
  <c r="E112" i="3"/>
  <c r="E113" i="3"/>
  <c r="E114" i="3"/>
  <c r="E115" i="3"/>
  <c r="E116" i="3"/>
  <c r="E117" i="3"/>
  <c r="E118" i="3"/>
  <c r="E119" i="3"/>
  <c r="E120" i="3"/>
  <c r="E121" i="3"/>
  <c r="E122" i="3"/>
  <c r="E123" i="3"/>
  <c r="E124" i="3"/>
  <c r="E125" i="3"/>
  <c r="E126" i="3"/>
  <c r="E127" i="3"/>
  <c r="E128" i="3"/>
  <c r="E129" i="3"/>
  <c r="E130" i="3"/>
  <c r="E131" i="3"/>
  <c r="E132" i="3"/>
  <c r="E133" i="3"/>
  <c r="E134" i="3"/>
  <c r="E135" i="3"/>
  <c r="E136" i="3"/>
  <c r="E137" i="3"/>
  <c r="E138" i="3"/>
  <c r="E139" i="3"/>
  <c r="E140" i="3"/>
  <c r="E141" i="3"/>
  <c r="E142" i="3"/>
  <c r="E143" i="3"/>
  <c r="E144" i="3"/>
  <c r="E145" i="3"/>
  <c r="E146" i="3"/>
  <c r="E147" i="3"/>
  <c r="E148" i="3"/>
  <c r="E149" i="3"/>
  <c r="E150" i="3"/>
  <c r="E151" i="3"/>
  <c r="E152" i="3"/>
  <c r="E153" i="3"/>
  <c r="E154" i="3"/>
  <c r="E155" i="3"/>
  <c r="E156" i="3"/>
  <c r="E157" i="3"/>
  <c r="E158" i="3"/>
  <c r="E159" i="3"/>
  <c r="E160" i="3"/>
  <c r="E161" i="3"/>
  <c r="E162" i="3"/>
  <c r="E163" i="3"/>
  <c r="E164" i="3"/>
  <c r="E165" i="3"/>
  <c r="E166" i="3"/>
  <c r="E167" i="3"/>
  <c r="E168" i="3"/>
  <c r="E169" i="3"/>
  <c r="E170" i="3"/>
  <c r="E171" i="3"/>
  <c r="E172" i="3"/>
  <c r="E173" i="3"/>
  <c r="E174" i="3"/>
  <c r="E175" i="3"/>
  <c r="E176" i="3"/>
  <c r="E177" i="3"/>
  <c r="E178" i="3"/>
  <c r="E179" i="3"/>
  <c r="E180" i="3"/>
  <c r="E181" i="3"/>
  <c r="E182" i="3"/>
  <c r="E183" i="3"/>
  <c r="E184" i="3"/>
  <c r="E185" i="3"/>
  <c r="E186" i="3"/>
  <c r="E187" i="3"/>
  <c r="E188" i="3"/>
  <c r="E189" i="3"/>
  <c r="E190" i="3"/>
  <c r="E191" i="3"/>
  <c r="E192" i="3"/>
  <c r="E193" i="3"/>
  <c r="E194" i="3"/>
  <c r="E195" i="3"/>
  <c r="E196" i="3"/>
  <c r="E197" i="3"/>
  <c r="E198" i="3"/>
  <c r="E199" i="3"/>
  <c r="E200" i="3"/>
  <c r="E201" i="3"/>
  <c r="E202" i="3"/>
  <c r="E203" i="3"/>
  <c r="E204" i="3"/>
  <c r="E205" i="3"/>
  <c r="E206" i="3"/>
  <c r="E207" i="3"/>
  <c r="E208" i="3"/>
  <c r="E209" i="3"/>
  <c r="E210" i="3"/>
  <c r="E211" i="3"/>
  <c r="E212" i="3"/>
  <c r="E213" i="3"/>
  <c r="E214" i="3"/>
  <c r="E215" i="3"/>
  <c r="E216" i="3"/>
  <c r="E217" i="3"/>
  <c r="E218" i="3"/>
  <c r="E219" i="3"/>
  <c r="E220" i="3"/>
  <c r="E221" i="3"/>
  <c r="E222" i="3"/>
  <c r="E223" i="3"/>
  <c r="E224" i="3"/>
  <c r="E225" i="3"/>
  <c r="E226" i="3"/>
  <c r="E227" i="3"/>
  <c r="E228" i="3"/>
  <c r="E229" i="3"/>
  <c r="E230" i="3"/>
  <c r="E231" i="3"/>
  <c r="E232" i="3"/>
  <c r="E233" i="3"/>
  <c r="E234" i="3"/>
  <c r="E235" i="3"/>
  <c r="E236" i="3"/>
  <c r="E237" i="3"/>
  <c r="E238" i="3"/>
  <c r="E239" i="3"/>
  <c r="E240" i="3"/>
  <c r="E241" i="3"/>
  <c r="E242" i="3"/>
  <c r="E243" i="3"/>
  <c r="E244" i="3"/>
  <c r="E245" i="3"/>
  <c r="E246" i="3"/>
  <c r="E247" i="3"/>
  <c r="E248" i="3"/>
  <c r="E249" i="3"/>
  <c r="E250" i="3"/>
  <c r="E251" i="3"/>
  <c r="E252" i="3"/>
  <c r="E253" i="3"/>
  <c r="E254" i="3"/>
  <c r="E255" i="3"/>
  <c r="E256" i="3"/>
  <c r="E257" i="3"/>
  <c r="E258" i="3"/>
  <c r="E259" i="3"/>
  <c r="E260" i="3"/>
  <c r="E261" i="3"/>
  <c r="E262" i="3"/>
  <c r="E263" i="3"/>
  <c r="E264" i="3"/>
  <c r="E265" i="3"/>
  <c r="E266" i="3"/>
  <c r="E267" i="3"/>
  <c r="E268" i="3"/>
  <c r="E269" i="3"/>
  <c r="E270" i="3"/>
  <c r="E271" i="3"/>
  <c r="E272" i="3"/>
  <c r="E273" i="3"/>
  <c r="E274" i="3"/>
  <c r="E275" i="3"/>
  <c r="E276" i="3"/>
  <c r="E277" i="3"/>
  <c r="E278" i="3"/>
  <c r="E279" i="3"/>
  <c r="E280" i="3"/>
  <c r="E281" i="3"/>
  <c r="E282" i="3"/>
  <c r="E283" i="3"/>
  <c r="E284" i="3"/>
  <c r="E285" i="3"/>
  <c r="E286" i="3"/>
  <c r="E287" i="3"/>
  <c r="E288" i="3"/>
  <c r="E289" i="3"/>
  <c r="E290" i="3"/>
  <c r="E291" i="3"/>
  <c r="E292" i="3"/>
  <c r="E293" i="3"/>
  <c r="E294" i="3"/>
  <c r="E295" i="3"/>
  <c r="E296" i="3"/>
  <c r="E297" i="3"/>
  <c r="E298" i="3"/>
  <c r="E299" i="3"/>
  <c r="E300" i="3"/>
  <c r="E301" i="3"/>
  <c r="E302" i="3"/>
  <c r="E303" i="3"/>
  <c r="E304" i="3"/>
  <c r="E305" i="3"/>
  <c r="E306" i="3"/>
  <c r="E307" i="3"/>
  <c r="E308" i="3"/>
  <c r="E309" i="3"/>
  <c r="E310" i="3"/>
  <c r="E311" i="3"/>
  <c r="E312" i="3"/>
  <c r="E313" i="3"/>
  <c r="E314" i="3"/>
  <c r="E315" i="3"/>
  <c r="E316" i="3"/>
  <c r="E317" i="3"/>
  <c r="E318" i="3"/>
  <c r="E319" i="3"/>
  <c r="E320" i="3"/>
  <c r="E321" i="3"/>
  <c r="E322" i="3"/>
  <c r="E323" i="3"/>
  <c r="E324" i="3"/>
  <c r="E325" i="3"/>
  <c r="E326" i="3"/>
  <c r="E327" i="3"/>
  <c r="E328" i="3"/>
  <c r="E329" i="3"/>
  <c r="E330" i="3"/>
  <c r="E331" i="3"/>
  <c r="E332" i="3"/>
  <c r="E333" i="3"/>
  <c r="E334" i="3"/>
  <c r="E335" i="3"/>
  <c r="E336" i="3"/>
  <c r="E337" i="3"/>
  <c r="E338" i="3"/>
  <c r="E339" i="3"/>
  <c r="E340" i="3"/>
  <c r="E341" i="3"/>
  <c r="E342" i="3"/>
  <c r="E343" i="3"/>
  <c r="E344" i="3"/>
  <c r="E345" i="3"/>
  <c r="E346" i="3"/>
  <c r="E347" i="3"/>
  <c r="E348" i="3"/>
  <c r="E349" i="3"/>
  <c r="E350" i="3"/>
  <c r="E351" i="3"/>
  <c r="E352" i="3"/>
  <c r="E353" i="3"/>
  <c r="E354" i="3"/>
  <c r="E355" i="3"/>
  <c r="E356" i="3"/>
  <c r="E357" i="3"/>
  <c r="E358" i="3"/>
  <c r="E359" i="3"/>
  <c r="E360" i="3"/>
  <c r="E361" i="3"/>
  <c r="E362" i="3"/>
  <c r="E363" i="3"/>
  <c r="E364" i="3"/>
  <c r="E365" i="3"/>
  <c r="E366" i="3"/>
  <c r="E367" i="3"/>
  <c r="E368" i="3"/>
  <c r="E369" i="3"/>
  <c r="E370" i="3"/>
  <c r="E371" i="3"/>
  <c r="E372" i="3"/>
  <c r="E373" i="3"/>
  <c r="E374" i="3"/>
  <c r="E375" i="3"/>
  <c r="E376" i="3"/>
  <c r="E377" i="3"/>
  <c r="E378" i="3"/>
  <c r="E379" i="3"/>
  <c r="E380" i="3"/>
  <c r="E381" i="3"/>
  <c r="E2"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F2" i="14" l="1"/>
  <c r="AC43" i="9"/>
  <c r="AC32" i="9"/>
  <c r="AC24" i="9"/>
  <c r="AC16" i="9"/>
  <c r="AA23" i="9"/>
  <c r="AC42" i="9"/>
  <c r="AC34" i="9"/>
  <c r="AA22" i="9"/>
  <c r="AD12" i="9"/>
  <c r="AD4" i="9"/>
  <c r="AC19" i="9"/>
  <c r="AC18" i="9"/>
  <c r="AC40" i="9"/>
  <c r="AC8" i="9"/>
  <c r="AC49" i="9"/>
  <c r="AC48" i="9"/>
  <c r="H20" i="9"/>
  <c r="B62" i="13" s="1"/>
  <c r="AD5" i="9"/>
  <c r="Z12" i="9"/>
  <c r="Z40" i="9"/>
  <c r="Z47" i="9"/>
  <c r="Z27" i="9"/>
  <c r="Z9" i="9"/>
  <c r="Z14" i="9"/>
  <c r="Z51" i="9"/>
  <c r="Z16" i="9"/>
  <c r="Z18" i="9"/>
  <c r="Z49" i="9"/>
  <c r="Z34" i="9"/>
  <c r="Z44" i="9"/>
  <c r="Z38" i="9"/>
  <c r="Z13" i="9"/>
  <c r="Z19" i="9"/>
  <c r="Z32" i="9"/>
  <c r="Z39" i="9"/>
  <c r="Z37" i="9"/>
  <c r="Z6" i="9"/>
  <c r="Z15" i="9"/>
  <c r="Z48" i="9"/>
  <c r="Z11" i="9"/>
  <c r="Z20" i="9"/>
  <c r="Z31" i="9"/>
  <c r="Z28" i="9"/>
  <c r="Z4" i="9"/>
  <c r="Z10" i="9"/>
  <c r="Z50" i="9"/>
  <c r="Z45" i="9"/>
  <c r="Z3" i="9"/>
  <c r="Z17" i="9"/>
  <c r="Z8" i="9"/>
  <c r="Z21" i="9"/>
  <c r="Z46" i="9"/>
  <c r="Z7" i="9"/>
  <c r="Z25" i="9"/>
  <c r="Z29" i="9"/>
  <c r="Z26" i="9"/>
  <c r="Z5" i="9"/>
  <c r="Z36" i="9"/>
  <c r="AA47" i="9"/>
  <c r="AA39" i="9"/>
  <c r="AA31" i="9"/>
  <c r="AA15" i="9"/>
  <c r="AA7" i="9"/>
  <c r="AA3" i="9"/>
  <c r="AA46" i="9"/>
  <c r="AA38" i="9"/>
  <c r="AA30" i="9"/>
  <c r="AA14" i="9"/>
  <c r="AA6" i="9"/>
  <c r="AA53" i="9"/>
  <c r="H5" i="9"/>
  <c r="B14" i="13" s="1"/>
  <c r="AA45" i="9"/>
  <c r="AA37" i="9"/>
  <c r="AA29" i="9"/>
  <c r="AA21" i="9"/>
  <c r="AA13" i="9"/>
  <c r="AA5" i="9"/>
  <c r="AC47" i="9"/>
  <c r="AC39" i="9"/>
  <c r="AC31" i="9"/>
  <c r="AC23" i="9"/>
  <c r="AC15" i="9"/>
  <c r="AC7" i="9"/>
  <c r="AD51" i="9"/>
  <c r="AD43" i="9"/>
  <c r="AD35" i="9"/>
  <c r="AD27" i="9"/>
  <c r="AD19" i="9"/>
  <c r="AD11" i="9"/>
  <c r="B10" i="13"/>
  <c r="AA52" i="9"/>
  <c r="AA44" i="9"/>
  <c r="AA36" i="9"/>
  <c r="AA28" i="9"/>
  <c r="AA20" i="9"/>
  <c r="AA12" i="9"/>
  <c r="AA4" i="9"/>
  <c r="AC46" i="9"/>
  <c r="AC38" i="9"/>
  <c r="AC30" i="9"/>
  <c r="AC22" i="9"/>
  <c r="AC14" i="9"/>
  <c r="AC6" i="9"/>
  <c r="AD50" i="9"/>
  <c r="AD42" i="9"/>
  <c r="AD34" i="9"/>
  <c r="AD26" i="9"/>
  <c r="AD18" i="9"/>
  <c r="AD10" i="9"/>
  <c r="AA51" i="9"/>
  <c r="AA43" i="9"/>
  <c r="AA35" i="9"/>
  <c r="AA27" i="9"/>
  <c r="AA19" i="9"/>
  <c r="AA11" i="9"/>
  <c r="AC53" i="9"/>
  <c r="AC45" i="9"/>
  <c r="AC37" i="9"/>
  <c r="AC29" i="9"/>
  <c r="AC21" i="9"/>
  <c r="AC13" i="9"/>
  <c r="AC5" i="9"/>
  <c r="AD49" i="9"/>
  <c r="AD41" i="9"/>
  <c r="AD33" i="9"/>
  <c r="AD25" i="9"/>
  <c r="AD17" i="9"/>
  <c r="AD9" i="9"/>
  <c r="B61" i="13"/>
  <c r="AA50" i="9"/>
  <c r="AA42" i="9"/>
  <c r="AA34" i="9"/>
  <c r="AA26" i="9"/>
  <c r="AA18" i="9"/>
  <c r="AA10" i="9"/>
  <c r="AC52" i="9"/>
  <c r="AC44" i="9"/>
  <c r="AC36" i="9"/>
  <c r="AC28" i="9"/>
  <c r="AC20" i="9"/>
  <c r="AC12" i="9"/>
  <c r="AC4" i="9"/>
  <c r="AD48" i="9"/>
  <c r="AD40" i="9"/>
  <c r="AD32" i="9"/>
  <c r="AD24" i="9"/>
  <c r="AD16" i="9"/>
  <c r="AD8" i="9"/>
  <c r="AA49" i="9"/>
  <c r="AA41" i="9"/>
  <c r="AA33" i="9"/>
  <c r="AA25" i="9"/>
  <c r="AA17" i="9"/>
  <c r="AA9" i="9"/>
  <c r="AC3" i="9"/>
  <c r="AD47" i="9"/>
  <c r="AD39" i="9"/>
  <c r="AD31" i="9"/>
  <c r="AD23" i="9"/>
  <c r="AD15" i="9"/>
  <c r="AD7" i="9"/>
  <c r="AA48" i="9"/>
  <c r="AA40" i="9"/>
  <c r="AA32" i="9"/>
  <c r="AA24" i="9"/>
  <c r="AA16" i="9"/>
  <c r="AA8" i="9"/>
  <c r="AD3" i="9"/>
  <c r="AD46" i="9"/>
  <c r="AD38" i="9"/>
  <c r="AD30" i="9"/>
  <c r="AD22" i="9"/>
  <c r="AD14" i="9"/>
  <c r="AD6" i="9"/>
  <c r="B11" i="13"/>
  <c r="B13" i="13"/>
  <c r="H10" i="9"/>
  <c r="B12" i="13"/>
  <c r="H13" i="10"/>
  <c r="H5" i="10"/>
  <c r="H12" i="10"/>
  <c r="H4" i="10"/>
  <c r="H11" i="10"/>
  <c r="H10" i="10"/>
  <c r="H9" i="10"/>
  <c r="H3" i="10"/>
  <c r="L13" i="9"/>
  <c r="M22" i="9"/>
  <c r="J10" i="9"/>
  <c r="M19" i="9"/>
  <c r="J5" i="9"/>
  <c r="H8" i="10"/>
  <c r="J9" i="9"/>
  <c r="H7" i="10"/>
  <c r="H2" i="10"/>
  <c r="H6" i="10"/>
  <c r="K5" i="9"/>
  <c r="J23" i="9"/>
  <c r="L10" i="9"/>
  <c r="M17" i="9"/>
  <c r="M7" i="9"/>
  <c r="H15" i="9"/>
  <c r="M49" i="9"/>
  <c r="M25" i="9"/>
  <c r="K23" i="9"/>
  <c r="K15" i="9"/>
  <c r="J46" i="9"/>
  <c r="J22" i="9"/>
  <c r="K52" i="9"/>
  <c r="K44" i="9"/>
  <c r="J50" i="9"/>
  <c r="J42" i="9"/>
  <c r="J26" i="9"/>
  <c r="J18" i="9"/>
  <c r="L53" i="9"/>
  <c r="M42" i="9"/>
  <c r="K40" i="9"/>
  <c r="M26" i="9"/>
  <c r="L21" i="9"/>
  <c r="M10" i="9"/>
  <c r="K8" i="9"/>
  <c r="L5" i="9"/>
  <c r="G24" i="11"/>
  <c r="J48" i="9"/>
  <c r="J40" i="9"/>
  <c r="J32" i="9"/>
  <c r="J24" i="9"/>
  <c r="J16" i="9"/>
  <c r="J8" i="9"/>
  <c r="M52" i="9"/>
  <c r="K50" i="9"/>
  <c r="L47" i="9"/>
  <c r="M44" i="9"/>
  <c r="K42" i="9"/>
  <c r="L39" i="9"/>
  <c r="M36" i="9"/>
  <c r="K34" i="9"/>
  <c r="L31" i="9"/>
  <c r="M28" i="9"/>
  <c r="K26" i="9"/>
  <c r="L23" i="9"/>
  <c r="M20" i="9"/>
  <c r="K18" i="9"/>
  <c r="L15" i="9"/>
  <c r="M12" i="9"/>
  <c r="K10" i="9"/>
  <c r="L7" i="9"/>
  <c r="M4" i="9"/>
  <c r="J39" i="9"/>
  <c r="J7" i="9"/>
  <c r="K47" i="9"/>
  <c r="L20" i="9"/>
  <c r="L4" i="9"/>
  <c r="H7" i="9"/>
  <c r="L41" i="9"/>
  <c r="L25" i="9"/>
  <c r="K20" i="9"/>
  <c r="L9" i="9"/>
  <c r="J30" i="9"/>
  <c r="L33" i="9"/>
  <c r="L17" i="9"/>
  <c r="K12" i="9"/>
  <c r="M43" i="9"/>
  <c r="D28" i="4"/>
  <c r="J31" i="9"/>
  <c r="J15" i="9"/>
  <c r="M33" i="9"/>
  <c r="M9" i="9"/>
  <c r="K7" i="9"/>
  <c r="B8" i="4"/>
  <c r="J3" i="9"/>
  <c r="J38" i="9"/>
  <c r="J14" i="9"/>
  <c r="J6" i="9"/>
  <c r="M30" i="9"/>
  <c r="K28" i="9"/>
  <c r="M14" i="9"/>
  <c r="M6" i="9"/>
  <c r="K4" i="9"/>
  <c r="D34" i="4"/>
  <c r="N12" i="12"/>
  <c r="J53" i="9"/>
  <c r="J45" i="9"/>
  <c r="J37" i="9"/>
  <c r="J29" i="9"/>
  <c r="J21" i="9"/>
  <c r="J13" i="9"/>
  <c r="L46" i="9"/>
  <c r="K41" i="9"/>
  <c r="L38" i="9"/>
  <c r="M27" i="9"/>
  <c r="K25" i="9"/>
  <c r="L22" i="9"/>
  <c r="M11" i="9"/>
  <c r="K9" i="9"/>
  <c r="M3" i="9"/>
  <c r="J52" i="9"/>
  <c r="J44" i="9"/>
  <c r="J36" i="9"/>
  <c r="J28" i="9"/>
  <c r="J20" i="9"/>
  <c r="J12" i="9"/>
  <c r="J4" i="9"/>
  <c r="L51" i="9"/>
  <c r="M48" i="9"/>
  <c r="K46" i="9"/>
  <c r="L43" i="9"/>
  <c r="M40" i="9"/>
  <c r="K38" i="9"/>
  <c r="L35" i="9"/>
  <c r="M32" i="9"/>
  <c r="K30" i="9"/>
  <c r="L27" i="9"/>
  <c r="M24" i="9"/>
  <c r="K22" i="9"/>
  <c r="L19" i="9"/>
  <c r="M16" i="9"/>
  <c r="K14" i="9"/>
  <c r="L11" i="9"/>
  <c r="M8" i="9"/>
  <c r="K6" i="9"/>
  <c r="L3" i="9"/>
  <c r="H4" i="9"/>
  <c r="M41" i="9"/>
  <c r="K39" i="9"/>
  <c r="B7" i="4"/>
  <c r="M38" i="9"/>
  <c r="K36" i="9"/>
  <c r="M51" i="9"/>
  <c r="K49" i="9"/>
  <c r="M35" i="9"/>
  <c r="K33" i="9"/>
  <c r="L30" i="9"/>
  <c r="K17" i="9"/>
  <c r="L14" i="9"/>
  <c r="L6" i="9"/>
  <c r="J51" i="9"/>
  <c r="J43" i="9"/>
  <c r="J35" i="9"/>
  <c r="J27" i="9"/>
  <c r="J19" i="9"/>
  <c r="J11" i="9"/>
  <c r="M53" i="9"/>
  <c r="K51" i="9"/>
  <c r="L48" i="9"/>
  <c r="M45" i="9"/>
  <c r="K43" i="9"/>
  <c r="L40" i="9"/>
  <c r="M37" i="9"/>
  <c r="K35" i="9"/>
  <c r="L32" i="9"/>
  <c r="M29" i="9"/>
  <c r="K27" i="9"/>
  <c r="L24" i="9"/>
  <c r="M21" i="9"/>
  <c r="K19" i="9"/>
  <c r="L16" i="9"/>
  <c r="M13" i="9"/>
  <c r="K11" i="9"/>
  <c r="L8" i="9"/>
  <c r="M5" i="9"/>
  <c r="K3" i="9"/>
  <c r="H12" i="9"/>
  <c r="L49" i="9"/>
  <c r="J34" i="9"/>
  <c r="K48" i="9"/>
  <c r="L37" i="9"/>
  <c r="K32" i="9"/>
  <c r="K24" i="9"/>
  <c r="J47" i="9"/>
  <c r="L52" i="9"/>
  <c r="L44" i="9"/>
  <c r="L36" i="9"/>
  <c r="K31" i="9"/>
  <c r="L28" i="9"/>
  <c r="L12" i="9"/>
  <c r="J44" i="4"/>
  <c r="B6" i="4"/>
  <c r="M46" i="9"/>
  <c r="N5" i="12"/>
  <c r="M50" i="9"/>
  <c r="L45" i="9"/>
  <c r="M34" i="9"/>
  <c r="L29" i="9"/>
  <c r="M18" i="9"/>
  <c r="K16" i="9"/>
  <c r="F3" i="11"/>
  <c r="J49" i="9"/>
  <c r="J41" i="9"/>
  <c r="J33" i="9"/>
  <c r="J25" i="9"/>
  <c r="J17" i="9"/>
  <c r="K53" i="9"/>
  <c r="L50" i="9"/>
  <c r="M47" i="9"/>
  <c r="K45" i="9"/>
  <c r="L42" i="9"/>
  <c r="M39" i="9"/>
  <c r="K37" i="9"/>
  <c r="L34" i="9"/>
  <c r="M31" i="9"/>
  <c r="K29" i="9"/>
  <c r="L26" i="9"/>
  <c r="M23" i="9"/>
  <c r="K21" i="9"/>
  <c r="L18" i="9"/>
  <c r="M15" i="9"/>
  <c r="K13" i="9"/>
  <c r="H18" i="9"/>
  <c r="B3" i="4"/>
  <c r="G4" i="11"/>
  <c r="G12" i="11"/>
  <c r="G20" i="11"/>
  <c r="H13" i="12"/>
  <c r="J14" i="12"/>
  <c r="F5" i="11"/>
  <c r="I5" i="11" s="1"/>
  <c r="J5" i="11" s="1"/>
  <c r="F17" i="11"/>
  <c r="F25" i="11"/>
  <c r="H10" i="12"/>
  <c r="L13" i="12"/>
  <c r="F7" i="11"/>
  <c r="F11" i="11"/>
  <c r="H11" i="11" s="1"/>
  <c r="F15" i="11"/>
  <c r="H15" i="11" s="1"/>
  <c r="F19" i="11"/>
  <c r="F23" i="11"/>
  <c r="H7" i="12"/>
  <c r="J9" i="12"/>
  <c r="L9" i="12"/>
  <c r="N9" i="12"/>
  <c r="G3" i="11"/>
  <c r="H3" i="11" s="1"/>
  <c r="G7" i="11"/>
  <c r="H7" i="11" s="1"/>
  <c r="G15" i="11"/>
  <c r="G19" i="11"/>
  <c r="G23" i="11"/>
  <c r="H15" i="12"/>
  <c r="H6" i="12"/>
  <c r="J4" i="12"/>
  <c r="J8" i="12"/>
  <c r="L4" i="12"/>
  <c r="L8" i="12"/>
  <c r="N4" i="12"/>
  <c r="N8" i="12"/>
  <c r="G11" i="11"/>
  <c r="G101" i="4"/>
  <c r="F4" i="11"/>
  <c r="F8" i="11"/>
  <c r="F12" i="11"/>
  <c r="F16" i="11"/>
  <c r="F20" i="11"/>
  <c r="F24" i="11"/>
  <c r="I24" i="11" s="1"/>
  <c r="J24" i="11" s="1"/>
  <c r="H14" i="12"/>
  <c r="H5" i="12"/>
  <c r="J15" i="12"/>
  <c r="J7" i="12"/>
  <c r="L15" i="12"/>
  <c r="L7" i="12"/>
  <c r="N15" i="12"/>
  <c r="N7" i="12"/>
  <c r="L14" i="12"/>
  <c r="N14" i="12"/>
  <c r="N6" i="12"/>
  <c r="G8" i="11"/>
  <c r="G16" i="11"/>
  <c r="H4" i="12"/>
  <c r="J6" i="12"/>
  <c r="L6" i="12"/>
  <c r="F13" i="11"/>
  <c r="F21" i="11"/>
  <c r="H12" i="12"/>
  <c r="J13" i="12"/>
  <c r="J5" i="12"/>
  <c r="L5" i="12"/>
  <c r="N13" i="12"/>
  <c r="G5" i="11"/>
  <c r="G9" i="11"/>
  <c r="G13" i="11"/>
  <c r="G17" i="11"/>
  <c r="G21" i="11"/>
  <c r="G25" i="11"/>
  <c r="H25" i="11" s="1"/>
  <c r="H11" i="12"/>
  <c r="J12" i="12"/>
  <c r="L12" i="12"/>
  <c r="H85" i="4"/>
  <c r="F6" i="11"/>
  <c r="F10" i="11"/>
  <c r="F14" i="11"/>
  <c r="F18" i="11"/>
  <c r="I18" i="11" s="1"/>
  <c r="J18" i="11" s="1"/>
  <c r="F22" i="11"/>
  <c r="H22" i="11" s="1"/>
  <c r="H9" i="12"/>
  <c r="J11" i="12"/>
  <c r="L11" i="12"/>
  <c r="N11" i="12"/>
  <c r="D86" i="4"/>
  <c r="G6" i="11"/>
  <c r="G10" i="11"/>
  <c r="G14" i="11"/>
  <c r="G18" i="11"/>
  <c r="G22" i="11"/>
  <c r="H8" i="12"/>
  <c r="J10" i="12"/>
  <c r="L10" i="12"/>
  <c r="N10" i="12"/>
  <c r="H5" i="11"/>
  <c r="H23" i="11"/>
  <c r="H24" i="11"/>
  <c r="H42" i="9"/>
  <c r="H11" i="9"/>
  <c r="H50" i="9"/>
  <c r="H16" i="9"/>
  <c r="H8" i="9"/>
  <c r="H23" i="9"/>
  <c r="H22" i="9"/>
  <c r="H14" i="9"/>
  <c r="H6" i="9"/>
  <c r="H29" i="9"/>
  <c r="H21" i="9"/>
  <c r="H13" i="9"/>
  <c r="H44" i="9"/>
  <c r="X46" i="9"/>
  <c r="X37" i="9"/>
  <c r="X29" i="9"/>
  <c r="X5" i="9"/>
  <c r="X50" i="9"/>
  <c r="X26" i="9"/>
  <c r="H32" i="9"/>
  <c r="H24" i="9"/>
  <c r="H33" i="9"/>
  <c r="H25" i="9"/>
  <c r="H17" i="9"/>
  <c r="H9" i="9"/>
  <c r="H48" i="9"/>
  <c r="H40" i="9"/>
  <c r="H31" i="9"/>
  <c r="H47" i="9"/>
  <c r="H39" i="9"/>
  <c r="H30" i="9"/>
  <c r="H35" i="9"/>
  <c r="H46" i="9"/>
  <c r="B129" i="13" s="1"/>
  <c r="H38" i="9"/>
  <c r="H3" i="9"/>
  <c r="H49" i="9"/>
  <c r="D8" i="7" s="1"/>
  <c r="E8" i="7" s="1"/>
  <c r="H41" i="9"/>
  <c r="H53" i="9"/>
  <c r="D41" i="7" s="1"/>
  <c r="E41" i="7" s="1"/>
  <c r="H45" i="9"/>
  <c r="H37" i="9"/>
  <c r="H28" i="9"/>
  <c r="H52" i="9"/>
  <c r="H36" i="9"/>
  <c r="H27" i="9"/>
  <c r="H19" i="9"/>
  <c r="H51" i="9"/>
  <c r="H43" i="9"/>
  <c r="H34" i="9"/>
  <c r="H26" i="9"/>
  <c r="D8" i="4"/>
  <c r="E8" i="4" s="1"/>
  <c r="D6" i="4"/>
  <c r="E6" i="4" s="1"/>
  <c r="B94" i="4"/>
  <c r="B86" i="4"/>
  <c r="D90" i="4"/>
  <c r="F86" i="4"/>
  <c r="H91" i="4"/>
  <c r="H83" i="4"/>
  <c r="F119" i="4"/>
  <c r="F111" i="4"/>
  <c r="F103" i="4"/>
  <c r="G117" i="4"/>
  <c r="G108" i="4"/>
  <c r="G100" i="4"/>
  <c r="D52" i="4"/>
  <c r="B93" i="4"/>
  <c r="B83" i="4"/>
  <c r="D89" i="4"/>
  <c r="F94" i="4"/>
  <c r="F85" i="4"/>
  <c r="H90" i="4"/>
  <c r="F118" i="4"/>
  <c r="F110" i="4"/>
  <c r="F102" i="4"/>
  <c r="G116" i="4"/>
  <c r="G107" i="4"/>
  <c r="G99" i="4"/>
  <c r="J34" i="4"/>
  <c r="B92" i="4"/>
  <c r="B84" i="4"/>
  <c r="D88" i="4"/>
  <c r="F93" i="4"/>
  <c r="F83" i="4"/>
  <c r="H89" i="4"/>
  <c r="F117" i="4"/>
  <c r="F109" i="4"/>
  <c r="F101" i="4"/>
  <c r="G115" i="4"/>
  <c r="G106" i="4"/>
  <c r="F98" i="4"/>
  <c r="H35" i="4"/>
  <c r="D3" i="4"/>
  <c r="C3" i="4" s="1"/>
  <c r="B91" i="4"/>
  <c r="B85" i="4"/>
  <c r="D87" i="4"/>
  <c r="F92" i="4"/>
  <c r="F84" i="4"/>
  <c r="H88" i="4"/>
  <c r="F116" i="4"/>
  <c r="F108" i="4"/>
  <c r="F100" i="4"/>
  <c r="G114" i="4"/>
  <c r="G105" i="4"/>
  <c r="G98" i="4"/>
  <c r="F36" i="4"/>
  <c r="B90" i="4"/>
  <c r="D83" i="4"/>
  <c r="F91" i="4"/>
  <c r="F88" i="4"/>
  <c r="H87" i="4"/>
  <c r="F115" i="4"/>
  <c r="F107" i="4"/>
  <c r="F99" i="4"/>
  <c r="H99" i="4" s="1"/>
  <c r="G113" i="4"/>
  <c r="G104" i="4"/>
  <c r="G111" i="4"/>
  <c r="H111" i="4" s="1"/>
  <c r="H31" i="4"/>
  <c r="B89" i="4"/>
  <c r="D93" i="4"/>
  <c r="D85" i="4"/>
  <c r="F90" i="4"/>
  <c r="H94" i="4"/>
  <c r="H86" i="4"/>
  <c r="F114" i="4"/>
  <c r="I114" i="4" s="1"/>
  <c r="J114" i="4" s="1"/>
  <c r="F106" i="4"/>
  <c r="G120" i="4"/>
  <c r="G112" i="4"/>
  <c r="G103" i="4"/>
  <c r="H103" i="4" s="1"/>
  <c r="B4" i="4"/>
  <c r="D17" i="4"/>
  <c r="E17" i="4" s="1"/>
  <c r="D29" i="4"/>
  <c r="B88" i="4"/>
  <c r="D92" i="4"/>
  <c r="D84" i="4"/>
  <c r="F89" i="4"/>
  <c r="H93" i="4"/>
  <c r="F113" i="4"/>
  <c r="F105" i="4"/>
  <c r="H105" i="4" s="1"/>
  <c r="G119" i="4"/>
  <c r="G110" i="4"/>
  <c r="G102" i="4"/>
  <c r="D7" i="4"/>
  <c r="B5" i="4"/>
  <c r="B17" i="4"/>
  <c r="B12" i="4"/>
  <c r="B87" i="4"/>
  <c r="D91" i="4"/>
  <c r="D94" i="4"/>
  <c r="F87" i="4"/>
  <c r="H92" i="4"/>
  <c r="H84" i="4"/>
  <c r="F120" i="4"/>
  <c r="H120" i="4" s="1"/>
  <c r="F112" i="4"/>
  <c r="F104" i="4"/>
  <c r="G118" i="4"/>
  <c r="G109" i="4"/>
  <c r="D76" i="4"/>
  <c r="D60" i="4"/>
  <c r="D36" i="4"/>
  <c r="F78" i="4"/>
  <c r="F62" i="4"/>
  <c r="F54" i="4"/>
  <c r="F46" i="4"/>
  <c r="F38" i="4"/>
  <c r="H73" i="4"/>
  <c r="H57" i="4"/>
  <c r="H49" i="4"/>
  <c r="H41" i="4"/>
  <c r="H33" i="4"/>
  <c r="J76" i="4"/>
  <c r="J68" i="4"/>
  <c r="J52" i="4"/>
  <c r="D4" i="4"/>
  <c r="D73" i="4"/>
  <c r="D65" i="4"/>
  <c r="D57" i="4"/>
  <c r="D49" i="4"/>
  <c r="D41" i="4"/>
  <c r="D33" i="4"/>
  <c r="F75" i="4"/>
  <c r="F67" i="4"/>
  <c r="F59" i="4"/>
  <c r="F51" i="4"/>
  <c r="F43" i="4"/>
  <c r="F35" i="4"/>
  <c r="H78" i="4"/>
  <c r="H70" i="4"/>
  <c r="H62" i="4"/>
  <c r="H54" i="4"/>
  <c r="H46" i="4"/>
  <c r="H38" i="4"/>
  <c r="H30" i="4"/>
  <c r="J73" i="4"/>
  <c r="J65" i="4"/>
  <c r="J57" i="4"/>
  <c r="J49" i="4"/>
  <c r="J41" i="4"/>
  <c r="J33" i="4"/>
  <c r="D44" i="4"/>
  <c r="D72" i="4"/>
  <c r="D64" i="4"/>
  <c r="D56" i="4"/>
  <c r="D48" i="4"/>
  <c r="D40" i="4"/>
  <c r="D32" i="4"/>
  <c r="F74" i="4"/>
  <c r="F66" i="4"/>
  <c r="F58" i="4"/>
  <c r="F50" i="4"/>
  <c r="F42" i="4"/>
  <c r="F34" i="4"/>
  <c r="H77" i="4"/>
  <c r="H69" i="4"/>
  <c r="H61" i="4"/>
  <c r="H53" i="4"/>
  <c r="H45" i="4"/>
  <c r="H37" i="4"/>
  <c r="H29" i="4"/>
  <c r="J72" i="4"/>
  <c r="J64" i="4"/>
  <c r="J56" i="4"/>
  <c r="J48" i="4"/>
  <c r="J40" i="4"/>
  <c r="J32" i="4"/>
  <c r="H65" i="4"/>
  <c r="D71" i="4"/>
  <c r="D63" i="4"/>
  <c r="D55" i="4"/>
  <c r="D47" i="4"/>
  <c r="D39" i="4"/>
  <c r="D31" i="4"/>
  <c r="F73" i="4"/>
  <c r="F65" i="4"/>
  <c r="F57" i="4"/>
  <c r="F49" i="4"/>
  <c r="F41" i="4"/>
  <c r="F33" i="4"/>
  <c r="H76" i="4"/>
  <c r="H68" i="4"/>
  <c r="H60" i="4"/>
  <c r="H52" i="4"/>
  <c r="H44" i="4"/>
  <c r="H36" i="4"/>
  <c r="J28" i="4"/>
  <c r="J71" i="4"/>
  <c r="J63" i="4"/>
  <c r="J55" i="4"/>
  <c r="J47" i="4"/>
  <c r="J39" i="4"/>
  <c r="J31" i="4"/>
  <c r="D78" i="4"/>
  <c r="D70" i="4"/>
  <c r="D54" i="4"/>
  <c r="D46" i="4"/>
  <c r="D38" i="4"/>
  <c r="D30" i="4"/>
  <c r="F72" i="4"/>
  <c r="F64" i="4"/>
  <c r="F56" i="4"/>
  <c r="F48" i="4"/>
  <c r="F40" i="4"/>
  <c r="F32" i="4"/>
  <c r="H75" i="4"/>
  <c r="H67" i="4"/>
  <c r="H59" i="4"/>
  <c r="H51" i="4"/>
  <c r="H43" i="4"/>
  <c r="J70" i="4"/>
  <c r="J54" i="4"/>
  <c r="J46" i="4"/>
  <c r="J30" i="4"/>
  <c r="D62" i="4"/>
  <c r="J78" i="4"/>
  <c r="J62" i="4"/>
  <c r="J38" i="4"/>
  <c r="D77" i="4"/>
  <c r="D69" i="4"/>
  <c r="D61" i="4"/>
  <c r="D53" i="4"/>
  <c r="D45" i="4"/>
  <c r="D37" i="4"/>
  <c r="F28" i="4"/>
  <c r="F71" i="4"/>
  <c r="F63" i="4"/>
  <c r="F55" i="4"/>
  <c r="F47" i="4"/>
  <c r="F39" i="4"/>
  <c r="F31" i="4"/>
  <c r="H74" i="4"/>
  <c r="H66" i="4"/>
  <c r="H58" i="4"/>
  <c r="H50" i="4"/>
  <c r="H42" i="4"/>
  <c r="H34" i="4"/>
  <c r="J77" i="4"/>
  <c r="J69" i="4"/>
  <c r="J61" i="4"/>
  <c r="J53" i="4"/>
  <c r="J45" i="4"/>
  <c r="J37" i="4"/>
  <c r="J29" i="4"/>
  <c r="J36" i="4"/>
  <c r="D68" i="4"/>
  <c r="F70" i="4"/>
  <c r="F30" i="4"/>
  <c r="J60" i="4"/>
  <c r="D5" i="4"/>
  <c r="D75" i="4"/>
  <c r="D67" i="4"/>
  <c r="D59" i="4"/>
  <c r="D51" i="4"/>
  <c r="D43" i="4"/>
  <c r="D35" i="4"/>
  <c r="F77" i="4"/>
  <c r="F69" i="4"/>
  <c r="F61" i="4"/>
  <c r="F53" i="4"/>
  <c r="F45" i="4"/>
  <c r="F37" i="4"/>
  <c r="F29" i="4"/>
  <c r="H72" i="4"/>
  <c r="H64" i="4"/>
  <c r="H56" i="4"/>
  <c r="H48" i="4"/>
  <c r="H40" i="4"/>
  <c r="H32" i="4"/>
  <c r="J75" i="4"/>
  <c r="J67" i="4"/>
  <c r="J59" i="4"/>
  <c r="J51" i="4"/>
  <c r="J43" i="4"/>
  <c r="J35" i="4"/>
  <c r="D74" i="4"/>
  <c r="D66" i="4"/>
  <c r="D58" i="4"/>
  <c r="D50" i="4"/>
  <c r="D42" i="4"/>
  <c r="F76" i="4"/>
  <c r="F68" i="4"/>
  <c r="F60" i="4"/>
  <c r="F52" i="4"/>
  <c r="F44" i="4"/>
  <c r="H28" i="4"/>
  <c r="H71" i="4"/>
  <c r="H63" i="4"/>
  <c r="H55" i="4"/>
  <c r="H47" i="4"/>
  <c r="H39" i="4"/>
  <c r="J74" i="4"/>
  <c r="J66" i="4"/>
  <c r="J58" i="4"/>
  <c r="J50" i="4"/>
  <c r="J42" i="4"/>
  <c r="B16" i="4"/>
  <c r="B20" i="4"/>
  <c r="B13" i="4"/>
  <c r="D16" i="4"/>
  <c r="B19" i="4"/>
  <c r="D23" i="4"/>
  <c r="B18" i="4"/>
  <c r="D22" i="4"/>
  <c r="D15" i="4"/>
  <c r="D21" i="4"/>
  <c r="D14" i="4"/>
  <c r="D20" i="4"/>
  <c r="D13" i="4"/>
  <c r="B23" i="4"/>
  <c r="D19" i="4"/>
  <c r="D12" i="4"/>
  <c r="B22" i="4"/>
  <c r="B15" i="4"/>
  <c r="D18" i="4"/>
  <c r="B21" i="4"/>
  <c r="B14" i="4"/>
  <c r="C7" i="4"/>
  <c r="E7" i="4"/>
  <c r="N20" i="9" l="1"/>
  <c r="N7" i="9"/>
  <c r="N16" i="9"/>
  <c r="N5" i="9"/>
  <c r="F8" i="7" s="1"/>
  <c r="G8" i="7" s="1"/>
  <c r="N42" i="9"/>
  <c r="N36" i="9"/>
  <c r="N21" i="9"/>
  <c r="F49" i="7" s="1"/>
  <c r="G49" i="7" s="1"/>
  <c r="N30" i="9"/>
  <c r="N49" i="9"/>
  <c r="N44" i="9"/>
  <c r="N40" i="9"/>
  <c r="D10" i="7"/>
  <c r="E10" i="7" s="1"/>
  <c r="N14" i="9"/>
  <c r="N9" i="9"/>
  <c r="F5" i="7" s="1"/>
  <c r="G5" i="7" s="1"/>
  <c r="N13" i="9"/>
  <c r="F36" i="7" s="1"/>
  <c r="G36" i="7" s="1"/>
  <c r="N3" i="9"/>
  <c r="N19" i="9"/>
  <c r="D11" i="7"/>
  <c r="E11" i="7" s="1"/>
  <c r="F3" i="7"/>
  <c r="G3" i="7" s="1"/>
  <c r="N41" i="9"/>
  <c r="F10" i="7" s="1"/>
  <c r="G10" i="7" s="1"/>
  <c r="N47" i="9"/>
  <c r="N43" i="9"/>
  <c r="N51" i="9"/>
  <c r="N50" i="9"/>
  <c r="F6" i="7" s="1"/>
  <c r="G6" i="7" s="1"/>
  <c r="N4" i="9"/>
  <c r="N22" i="9"/>
  <c r="F19" i="7" s="1"/>
  <c r="G19" i="7" s="1"/>
  <c r="N10" i="9"/>
  <c r="F11" i="7" s="1"/>
  <c r="G11" i="7" s="1"/>
  <c r="N52" i="9"/>
  <c r="F18" i="7" s="1"/>
  <c r="G18" i="7" s="1"/>
  <c r="D22" i="7"/>
  <c r="E22" i="7" s="1"/>
  <c r="B75" i="13"/>
  <c r="B74" i="13"/>
  <c r="B73" i="13"/>
  <c r="D48" i="7"/>
  <c r="E48" i="7" s="1"/>
  <c r="B78" i="13"/>
  <c r="B79" i="13"/>
  <c r="B80" i="13"/>
  <c r="D29" i="7"/>
  <c r="E29" i="7" s="1"/>
  <c r="B131" i="13"/>
  <c r="B132" i="13"/>
  <c r="B130" i="13"/>
  <c r="D14" i="7"/>
  <c r="E14" i="7" s="1"/>
  <c r="B70" i="13"/>
  <c r="B71" i="13"/>
  <c r="B72" i="13"/>
  <c r="B69" i="13"/>
  <c r="B67" i="13"/>
  <c r="B68" i="13"/>
  <c r="D31" i="7"/>
  <c r="E31" i="7" s="1"/>
  <c r="B15" i="13"/>
  <c r="B16" i="13"/>
  <c r="N23" i="9"/>
  <c r="F9" i="7" s="1"/>
  <c r="G9" i="7" s="1"/>
  <c r="D37" i="7"/>
  <c r="E37" i="7" s="1"/>
  <c r="B116" i="13"/>
  <c r="D38" i="7"/>
  <c r="E38" i="7" s="1"/>
  <c r="B119" i="13"/>
  <c r="B120" i="13"/>
  <c r="D46" i="7"/>
  <c r="E46" i="7" s="1"/>
  <c r="B7" i="13"/>
  <c r="B6" i="13"/>
  <c r="B2" i="13"/>
  <c r="B3" i="13"/>
  <c r="B4" i="13"/>
  <c r="B5" i="13"/>
  <c r="D33" i="7"/>
  <c r="E33" i="7" s="1"/>
  <c r="B89" i="13"/>
  <c r="B90" i="13"/>
  <c r="D4" i="7"/>
  <c r="E4" i="7" s="1"/>
  <c r="B65" i="13"/>
  <c r="B66" i="13"/>
  <c r="D28" i="7"/>
  <c r="E28" i="7" s="1"/>
  <c r="B118" i="13"/>
  <c r="B117" i="13"/>
  <c r="B27" i="13"/>
  <c r="B28" i="13"/>
  <c r="B29" i="13"/>
  <c r="D42" i="7"/>
  <c r="E42" i="7" s="1"/>
  <c r="B30" i="13"/>
  <c r="B31" i="13"/>
  <c r="B32" i="13"/>
  <c r="B33" i="13"/>
  <c r="B34" i="13"/>
  <c r="B35" i="13"/>
  <c r="B36" i="13"/>
  <c r="N26" i="9"/>
  <c r="D30" i="7"/>
  <c r="E30" i="7" s="1"/>
  <c r="B8" i="13"/>
  <c r="B9" i="13"/>
  <c r="D47" i="7"/>
  <c r="E47" i="7" s="1"/>
  <c r="B103" i="13"/>
  <c r="B104" i="13"/>
  <c r="B102" i="13"/>
  <c r="B105" i="13"/>
  <c r="B106" i="13"/>
  <c r="B107" i="13"/>
  <c r="B108" i="13"/>
  <c r="B109" i="13"/>
  <c r="D17" i="7"/>
  <c r="E17" i="7" s="1"/>
  <c r="B113" i="13"/>
  <c r="B114" i="13"/>
  <c r="D34" i="7"/>
  <c r="E34" i="7" s="1"/>
  <c r="B92" i="13"/>
  <c r="B91" i="13"/>
  <c r="D12" i="7"/>
  <c r="E12" i="7" s="1"/>
  <c r="B115" i="13"/>
  <c r="N53" i="9"/>
  <c r="F41" i="7" s="1"/>
  <c r="G41" i="7" s="1"/>
  <c r="N24" i="9"/>
  <c r="N27" i="9"/>
  <c r="N6" i="9"/>
  <c r="F31" i="7" s="1"/>
  <c r="G31" i="7" s="1"/>
  <c r="D26" i="7"/>
  <c r="E26" i="7" s="1"/>
  <c r="B47" i="13"/>
  <c r="B48" i="13"/>
  <c r="B24" i="13"/>
  <c r="B25" i="13"/>
  <c r="B26" i="13"/>
  <c r="D51" i="7"/>
  <c r="E51" i="7" s="1"/>
  <c r="B146" i="13"/>
  <c r="B147" i="13"/>
  <c r="B58" i="13"/>
  <c r="B59" i="13"/>
  <c r="B57" i="13"/>
  <c r="B60" i="13"/>
  <c r="D52" i="7"/>
  <c r="E52" i="7" s="1"/>
  <c r="B121" i="13"/>
  <c r="B122" i="13"/>
  <c r="B128" i="13"/>
  <c r="B123" i="13"/>
  <c r="B124" i="13"/>
  <c r="B125" i="13"/>
  <c r="B126" i="13"/>
  <c r="B127" i="13"/>
  <c r="D20" i="7"/>
  <c r="E20" i="7" s="1"/>
  <c r="B133" i="13"/>
  <c r="B134" i="13"/>
  <c r="B135" i="13"/>
  <c r="B56" i="13"/>
  <c r="B55" i="13"/>
  <c r="N31" i="9"/>
  <c r="D27" i="7"/>
  <c r="E27" i="7" s="1"/>
  <c r="B76" i="13"/>
  <c r="B77" i="13"/>
  <c r="D2" i="7"/>
  <c r="E2" i="7" s="1"/>
  <c r="B97" i="13"/>
  <c r="B96" i="13"/>
  <c r="B38" i="13"/>
  <c r="B39" i="13"/>
  <c r="B37" i="13"/>
  <c r="B40" i="13"/>
  <c r="B41" i="13"/>
  <c r="D24" i="7"/>
  <c r="E24" i="7" s="1"/>
  <c r="B19" i="13"/>
  <c r="B20" i="13"/>
  <c r="B21" i="13"/>
  <c r="N17" i="9"/>
  <c r="N29" i="9"/>
  <c r="F32" i="7" s="1"/>
  <c r="G32" i="7" s="1"/>
  <c r="N12" i="9"/>
  <c r="N32" i="9"/>
  <c r="F34" i="7" s="1"/>
  <c r="G34" i="7" s="1"/>
  <c r="N8" i="9"/>
  <c r="D16" i="7"/>
  <c r="E16" i="7" s="1"/>
  <c r="B95" i="13"/>
  <c r="B94" i="13"/>
  <c r="D50" i="7"/>
  <c r="E50" i="7" s="1"/>
  <c r="B100" i="13"/>
  <c r="B101" i="13"/>
  <c r="D7" i="7"/>
  <c r="E7" i="7" s="1"/>
  <c r="B93" i="13"/>
  <c r="B42" i="13"/>
  <c r="B43" i="13"/>
  <c r="B44" i="13"/>
  <c r="B45" i="13"/>
  <c r="B46" i="13"/>
  <c r="D23" i="7"/>
  <c r="E23" i="7" s="1"/>
  <c r="B99" i="13"/>
  <c r="B98" i="13"/>
  <c r="D44" i="7"/>
  <c r="E44" i="7" s="1"/>
  <c r="B86" i="13"/>
  <c r="B87" i="13"/>
  <c r="B88" i="13"/>
  <c r="B22" i="13"/>
  <c r="B23" i="13"/>
  <c r="B63" i="13"/>
  <c r="B64" i="13"/>
  <c r="B52" i="13"/>
  <c r="B49" i="13"/>
  <c r="B50" i="13"/>
  <c r="B51" i="13"/>
  <c r="N15" i="9"/>
  <c r="N28" i="9"/>
  <c r="F48" i="7" s="1"/>
  <c r="G48" i="7" s="1"/>
  <c r="D21" i="7"/>
  <c r="E21" i="7" s="1"/>
  <c r="F21" i="7"/>
  <c r="G21" i="7" s="1"/>
  <c r="F39" i="7"/>
  <c r="G39" i="7" s="1"/>
  <c r="D18" i="7"/>
  <c r="E18" i="7" s="1"/>
  <c r="B148" i="13"/>
  <c r="D39" i="7"/>
  <c r="E39" i="7" s="1"/>
  <c r="B138" i="13"/>
  <c r="B139" i="13"/>
  <c r="B137" i="13"/>
  <c r="B140" i="13"/>
  <c r="B141" i="13"/>
  <c r="B142" i="13"/>
  <c r="B143" i="13"/>
  <c r="B136" i="13"/>
  <c r="D45" i="7"/>
  <c r="E45" i="7" s="1"/>
  <c r="B110" i="13"/>
  <c r="B111" i="13"/>
  <c r="B112" i="13"/>
  <c r="D43" i="7"/>
  <c r="E43" i="7" s="1"/>
  <c r="B54" i="13"/>
  <c r="B53" i="13"/>
  <c r="D32" i="7"/>
  <c r="E32" i="7" s="1"/>
  <c r="B83" i="13"/>
  <c r="B84" i="13"/>
  <c r="B85" i="13"/>
  <c r="B82" i="13"/>
  <c r="B81" i="13"/>
  <c r="D6" i="7"/>
  <c r="E6" i="7" s="1"/>
  <c r="B144" i="13"/>
  <c r="B145" i="13"/>
  <c r="D3" i="7"/>
  <c r="E3" i="7" s="1"/>
  <c r="B17" i="13"/>
  <c r="B18" i="13"/>
  <c r="H119" i="4"/>
  <c r="H112" i="4"/>
  <c r="H106" i="4"/>
  <c r="I7" i="11"/>
  <c r="J7" i="11" s="1"/>
  <c r="N48" i="9"/>
  <c r="F20" i="7" s="1"/>
  <c r="G20" i="7" s="1"/>
  <c r="N11" i="9"/>
  <c r="I9" i="11"/>
  <c r="J9" i="11" s="1"/>
  <c r="H16" i="11"/>
  <c r="I19" i="11"/>
  <c r="J19" i="11" s="1"/>
  <c r="C8" i="4"/>
  <c r="K10" i="12"/>
  <c r="O11" i="12"/>
  <c r="K6" i="11"/>
  <c r="N34" i="9"/>
  <c r="F16" i="7" s="1"/>
  <c r="G16" i="7" s="1"/>
  <c r="N37" i="9"/>
  <c r="N39" i="9"/>
  <c r="F45" i="7" s="1"/>
  <c r="G45" i="7" s="1"/>
  <c r="N38" i="9"/>
  <c r="I11" i="11"/>
  <c r="J11" i="11" s="1"/>
  <c r="H12" i="11"/>
  <c r="N45" i="9"/>
  <c r="F38" i="7" s="1"/>
  <c r="G38" i="7" s="1"/>
  <c r="N33" i="9"/>
  <c r="F7" i="7" s="1"/>
  <c r="G7" i="7" s="1"/>
  <c r="N25" i="9"/>
  <c r="H104" i="4"/>
  <c r="H118" i="4"/>
  <c r="L22" i="11"/>
  <c r="K3" i="11"/>
  <c r="N35" i="9"/>
  <c r="F12" i="7" s="1"/>
  <c r="G12" i="7" s="1"/>
  <c r="I20" i="11"/>
  <c r="J20" i="11" s="1"/>
  <c r="I17" i="11"/>
  <c r="J17" i="11" s="1"/>
  <c r="E3" i="4"/>
  <c r="C6" i="4"/>
  <c r="N46" i="9"/>
  <c r="G10" i="10"/>
  <c r="D25" i="7"/>
  <c r="E25" i="7" s="1"/>
  <c r="I12" i="11"/>
  <c r="J12" i="11" s="1"/>
  <c r="M10" i="12"/>
  <c r="H17" i="11"/>
  <c r="O5" i="12"/>
  <c r="I4" i="11"/>
  <c r="J4" i="11" s="1"/>
  <c r="N18" i="9"/>
  <c r="C17" i="4"/>
  <c r="G3" i="10"/>
  <c r="D5" i="7"/>
  <c r="E5" i="7" s="1"/>
  <c r="D19" i="7"/>
  <c r="E19" i="7" s="1"/>
  <c r="G2" i="10"/>
  <c r="H113" i="4"/>
  <c r="G7" i="10"/>
  <c r="O14" i="12"/>
  <c r="I8" i="12"/>
  <c r="G5" i="10"/>
  <c r="D9" i="7"/>
  <c r="E9" i="7" s="1"/>
  <c r="G9" i="10"/>
  <c r="D40" i="7"/>
  <c r="E40" i="7" s="1"/>
  <c r="G13" i="10"/>
  <c r="D15" i="7"/>
  <c r="E15" i="7" s="1"/>
  <c r="I13" i="11"/>
  <c r="J13" i="11" s="1"/>
  <c r="L58" i="4"/>
  <c r="D35" i="7"/>
  <c r="E35" i="7" s="1"/>
  <c r="G11" i="10"/>
  <c r="G12" i="10"/>
  <c r="D36" i="7"/>
  <c r="E36" i="7" s="1"/>
  <c r="H20" i="11"/>
  <c r="G4" i="10"/>
  <c r="D49" i="7"/>
  <c r="E49" i="7" s="1"/>
  <c r="G6" i="10"/>
  <c r="D13" i="7"/>
  <c r="E13" i="7" s="1"/>
  <c r="G8" i="10"/>
  <c r="O4" i="12"/>
  <c r="L6" i="11"/>
  <c r="M6" i="11" s="1"/>
  <c r="O6" i="11" s="1"/>
  <c r="L3" i="11"/>
  <c r="I6" i="11"/>
  <c r="J6" i="11" s="1"/>
  <c r="H13" i="11"/>
  <c r="O15" i="12"/>
  <c r="L10" i="11"/>
  <c r="K18" i="11"/>
  <c r="K5" i="12"/>
  <c r="M15" i="12"/>
  <c r="M4" i="12"/>
  <c r="I15" i="11"/>
  <c r="J15" i="11" s="1"/>
  <c r="I14" i="11"/>
  <c r="J14" i="11" s="1"/>
  <c r="K14" i="11"/>
  <c r="K13" i="12"/>
  <c r="K7" i="12"/>
  <c r="I8" i="11"/>
  <c r="J8" i="11" s="1"/>
  <c r="K8" i="12"/>
  <c r="K14" i="12"/>
  <c r="O12" i="12"/>
  <c r="H10" i="11"/>
  <c r="K10" i="11"/>
  <c r="I12" i="12"/>
  <c r="K15" i="12"/>
  <c r="K4" i="12"/>
  <c r="I13" i="12"/>
  <c r="I21" i="11"/>
  <c r="J21" i="11" s="1"/>
  <c r="I5" i="12"/>
  <c r="I6" i="12"/>
  <c r="M9" i="12"/>
  <c r="M13" i="12"/>
  <c r="M14" i="12"/>
  <c r="I14" i="12"/>
  <c r="I15" i="12"/>
  <c r="K9" i="12"/>
  <c r="I10" i="12"/>
  <c r="I115" i="4"/>
  <c r="J115" i="4" s="1"/>
  <c r="E5" i="4"/>
  <c r="H114" i="4"/>
  <c r="I92" i="4"/>
  <c r="H6" i="11"/>
  <c r="H18" i="11"/>
  <c r="H4" i="11"/>
  <c r="O7" i="12"/>
  <c r="O9" i="12"/>
  <c r="K11" i="12"/>
  <c r="M12" i="12"/>
  <c r="M6" i="12"/>
  <c r="I7" i="12"/>
  <c r="I25" i="11"/>
  <c r="J25" i="11" s="1"/>
  <c r="H14" i="11"/>
  <c r="H21" i="11"/>
  <c r="O10" i="12"/>
  <c r="M11" i="12"/>
  <c r="H115" i="4"/>
  <c r="G87" i="4"/>
  <c r="I106" i="4"/>
  <c r="J106" i="4" s="1"/>
  <c r="I100" i="4"/>
  <c r="J100" i="4" s="1"/>
  <c r="H9" i="11"/>
  <c r="H8" i="11"/>
  <c r="O8" i="12"/>
  <c r="L18" i="11"/>
  <c r="I9" i="12"/>
  <c r="K12" i="12"/>
  <c r="K6" i="12"/>
  <c r="I23" i="11"/>
  <c r="J23" i="11" s="1"/>
  <c r="O13" i="12"/>
  <c r="C4" i="4"/>
  <c r="E94" i="4"/>
  <c r="C88" i="4"/>
  <c r="I10" i="11"/>
  <c r="J10" i="11" s="1"/>
  <c r="O6" i="12"/>
  <c r="L14" i="11"/>
  <c r="I22" i="11"/>
  <c r="J22" i="11" s="1"/>
  <c r="K22" i="11"/>
  <c r="I11" i="12"/>
  <c r="M5" i="12"/>
  <c r="I4" i="12"/>
  <c r="M7" i="12"/>
  <c r="I16" i="11"/>
  <c r="J16" i="11" s="1"/>
  <c r="M8" i="12"/>
  <c r="H19" i="11"/>
  <c r="I3" i="11"/>
  <c r="J3" i="11" s="1"/>
  <c r="I27" i="9"/>
  <c r="I40" i="9"/>
  <c r="I21" i="9"/>
  <c r="I11" i="9"/>
  <c r="I16" i="9"/>
  <c r="I10" i="9"/>
  <c r="I50" i="9"/>
  <c r="I18" i="9"/>
  <c r="I28" i="9"/>
  <c r="I38" i="9"/>
  <c r="I44" i="9"/>
  <c r="I12" i="9"/>
  <c r="I34" i="9"/>
  <c r="I37" i="9"/>
  <c r="I46" i="9"/>
  <c r="I14" i="9"/>
  <c r="I3" i="9"/>
  <c r="I24" i="9"/>
  <c r="I52" i="9"/>
  <c r="I32" i="9"/>
  <c r="I51" i="9"/>
  <c r="I53" i="9"/>
  <c r="I30" i="9"/>
  <c r="I17" i="9"/>
  <c r="I5" i="9"/>
  <c r="I36" i="9"/>
  <c r="I29" i="9"/>
  <c r="I43" i="9"/>
  <c r="I39" i="9"/>
  <c r="I25" i="9"/>
  <c r="I23" i="9"/>
  <c r="I42" i="9"/>
  <c r="I7" i="9"/>
  <c r="I48" i="9"/>
  <c r="I26" i="9"/>
  <c r="I6" i="9"/>
  <c r="I45" i="9"/>
  <c r="I35" i="9"/>
  <c r="I9" i="9"/>
  <c r="I22" i="9"/>
  <c r="I4" i="9"/>
  <c r="I41" i="9"/>
  <c r="I19" i="9"/>
  <c r="I49" i="9"/>
  <c r="I47" i="9"/>
  <c r="I31" i="9"/>
  <c r="I33" i="9"/>
  <c r="I13" i="9"/>
  <c r="I8" i="9"/>
  <c r="I20" i="9"/>
  <c r="I15" i="9"/>
  <c r="H100" i="4"/>
  <c r="I84" i="4"/>
  <c r="G89" i="4"/>
  <c r="E93" i="4"/>
  <c r="G92" i="4"/>
  <c r="C84" i="4"/>
  <c r="I118" i="4"/>
  <c r="J118" i="4" s="1"/>
  <c r="G86" i="4"/>
  <c r="E84" i="4"/>
  <c r="C89" i="4"/>
  <c r="I87" i="4"/>
  <c r="E87" i="4"/>
  <c r="H101" i="4"/>
  <c r="I101" i="4"/>
  <c r="J101" i="4" s="1"/>
  <c r="C92" i="4"/>
  <c r="I90" i="4"/>
  <c r="E92" i="4"/>
  <c r="G88" i="4"/>
  <c r="C85" i="4"/>
  <c r="H109" i="4"/>
  <c r="I109" i="4"/>
  <c r="J109" i="4" s="1"/>
  <c r="G85" i="4"/>
  <c r="E90" i="4"/>
  <c r="G91" i="4"/>
  <c r="C91" i="4"/>
  <c r="H117" i="4"/>
  <c r="I117" i="4"/>
  <c r="J117" i="4" s="1"/>
  <c r="G94" i="4"/>
  <c r="I103" i="4"/>
  <c r="J103" i="4" s="1"/>
  <c r="C86" i="4"/>
  <c r="E91" i="4"/>
  <c r="I86" i="4"/>
  <c r="E86" i="4"/>
  <c r="H108" i="4"/>
  <c r="I108" i="4"/>
  <c r="J108" i="4" s="1"/>
  <c r="I89" i="4"/>
  <c r="E89" i="4"/>
  <c r="I111" i="4"/>
  <c r="J111" i="4" s="1"/>
  <c r="C94" i="4"/>
  <c r="I104" i="4"/>
  <c r="J104" i="4" s="1"/>
  <c r="C87" i="4"/>
  <c r="I105" i="4"/>
  <c r="J105" i="4" s="1"/>
  <c r="I94" i="4"/>
  <c r="E83" i="4"/>
  <c r="H116" i="4"/>
  <c r="I116" i="4"/>
  <c r="J116" i="4" s="1"/>
  <c r="G83" i="4"/>
  <c r="C83" i="4"/>
  <c r="I119" i="4"/>
  <c r="J119" i="4" s="1"/>
  <c r="I112" i="4"/>
  <c r="J112" i="4" s="1"/>
  <c r="I113" i="4"/>
  <c r="J113" i="4" s="1"/>
  <c r="G90" i="4"/>
  <c r="I99" i="4"/>
  <c r="J99" i="4" s="1"/>
  <c r="C90" i="4"/>
  <c r="I88" i="4"/>
  <c r="I98" i="4"/>
  <c r="J98" i="4" s="1"/>
  <c r="G93" i="4"/>
  <c r="H102" i="4"/>
  <c r="I102" i="4"/>
  <c r="J102" i="4" s="1"/>
  <c r="C93" i="4"/>
  <c r="I83" i="4"/>
  <c r="I120" i="4"/>
  <c r="J120" i="4" s="1"/>
  <c r="I93" i="4"/>
  <c r="E85" i="4"/>
  <c r="H107" i="4"/>
  <c r="I107" i="4"/>
  <c r="J107" i="4" s="1"/>
  <c r="G84" i="4"/>
  <c r="E88" i="4"/>
  <c r="I110" i="4"/>
  <c r="J110" i="4" s="1"/>
  <c r="H110" i="4"/>
  <c r="I91" i="4"/>
  <c r="I85" i="4"/>
  <c r="L35" i="4"/>
  <c r="P28" i="4"/>
  <c r="K50" i="4"/>
  <c r="I71" i="4"/>
  <c r="L43" i="4"/>
  <c r="L62" i="4"/>
  <c r="L61" i="4"/>
  <c r="L39" i="4"/>
  <c r="L73" i="4"/>
  <c r="L60" i="4"/>
  <c r="I31" i="4"/>
  <c r="K44" i="4"/>
  <c r="G44" i="4"/>
  <c r="L59" i="4"/>
  <c r="L34" i="4"/>
  <c r="K66" i="4"/>
  <c r="G47" i="4"/>
  <c r="K63" i="4"/>
  <c r="I55" i="4"/>
  <c r="G76" i="4"/>
  <c r="K51" i="4"/>
  <c r="I64" i="4"/>
  <c r="G77" i="4"/>
  <c r="K60" i="4"/>
  <c r="K53" i="4"/>
  <c r="I66" i="4"/>
  <c r="G28" i="4"/>
  <c r="K62" i="4"/>
  <c r="I51" i="4"/>
  <c r="G64" i="4"/>
  <c r="K31" i="4"/>
  <c r="I44" i="4"/>
  <c r="G57" i="4"/>
  <c r="L71" i="4"/>
  <c r="I29" i="4"/>
  <c r="G42" i="4"/>
  <c r="L56" i="4"/>
  <c r="K65" i="4"/>
  <c r="I78" i="4"/>
  <c r="L41" i="4"/>
  <c r="K76" i="4"/>
  <c r="G54" i="4"/>
  <c r="K42" i="4"/>
  <c r="I63" i="4"/>
  <c r="L42" i="4"/>
  <c r="K59" i="4"/>
  <c r="I72" i="4"/>
  <c r="G30" i="4"/>
  <c r="K61" i="4"/>
  <c r="I74" i="4"/>
  <c r="L37" i="4"/>
  <c r="K78" i="4"/>
  <c r="I59" i="4"/>
  <c r="G72" i="4"/>
  <c r="K39" i="4"/>
  <c r="I52" i="4"/>
  <c r="G65" i="4"/>
  <c r="I65" i="4"/>
  <c r="I37" i="4"/>
  <c r="G50" i="4"/>
  <c r="L64" i="4"/>
  <c r="K73" i="4"/>
  <c r="G35" i="4"/>
  <c r="P49" i="4"/>
  <c r="L49" i="4"/>
  <c r="I33" i="4"/>
  <c r="G62" i="4"/>
  <c r="K34" i="4"/>
  <c r="G29" i="4"/>
  <c r="G70" i="4"/>
  <c r="K69" i="4"/>
  <c r="G31" i="4"/>
  <c r="L45" i="4"/>
  <c r="I67" i="4"/>
  <c r="L30" i="4"/>
  <c r="K47" i="4"/>
  <c r="I60" i="4"/>
  <c r="G73" i="4"/>
  <c r="K32" i="4"/>
  <c r="I45" i="4"/>
  <c r="G58" i="4"/>
  <c r="L72" i="4"/>
  <c r="I30" i="4"/>
  <c r="G43" i="4"/>
  <c r="L57" i="4"/>
  <c r="I41" i="4"/>
  <c r="G78" i="4"/>
  <c r="L50" i="4"/>
  <c r="K67" i="4"/>
  <c r="K58" i="4"/>
  <c r="I28" i="4"/>
  <c r="K75" i="4"/>
  <c r="G37" i="4"/>
  <c r="L51" i="4"/>
  <c r="L68" i="4"/>
  <c r="K77" i="4"/>
  <c r="G39" i="4"/>
  <c r="L53" i="4"/>
  <c r="K30" i="4"/>
  <c r="I75" i="4"/>
  <c r="L38" i="4"/>
  <c r="K55" i="4"/>
  <c r="I68" i="4"/>
  <c r="L31" i="4"/>
  <c r="K40" i="4"/>
  <c r="I53" i="4"/>
  <c r="G66" i="4"/>
  <c r="L44" i="4"/>
  <c r="I38" i="4"/>
  <c r="G51" i="4"/>
  <c r="L65" i="4"/>
  <c r="I49" i="4"/>
  <c r="L36" i="4"/>
  <c r="G36" i="4"/>
  <c r="I32" i="4"/>
  <c r="P34" i="4"/>
  <c r="I34" i="4"/>
  <c r="L46" i="4"/>
  <c r="G59" i="4"/>
  <c r="I35" i="4"/>
  <c r="L66" i="4"/>
  <c r="K36" i="4"/>
  <c r="K46" i="4"/>
  <c r="I76" i="4"/>
  <c r="K48" i="4"/>
  <c r="K33" i="4"/>
  <c r="I57" i="4"/>
  <c r="G52" i="4"/>
  <c r="L74" i="4"/>
  <c r="I40" i="4"/>
  <c r="G53" i="4"/>
  <c r="L67" i="4"/>
  <c r="K29" i="4"/>
  <c r="I42" i="4"/>
  <c r="G55" i="4"/>
  <c r="L69" i="4"/>
  <c r="K54" i="4"/>
  <c r="G40" i="4"/>
  <c r="L54" i="4"/>
  <c r="K71" i="4"/>
  <c r="G33" i="4"/>
  <c r="L47" i="4"/>
  <c r="K56" i="4"/>
  <c r="I69" i="4"/>
  <c r="L32" i="4"/>
  <c r="K41" i="4"/>
  <c r="I54" i="4"/>
  <c r="G67" i="4"/>
  <c r="I73" i="4"/>
  <c r="L76" i="4"/>
  <c r="G32" i="4"/>
  <c r="I61" i="4"/>
  <c r="K74" i="4"/>
  <c r="I39" i="4"/>
  <c r="G60" i="4"/>
  <c r="K35" i="4"/>
  <c r="I48" i="4"/>
  <c r="G61" i="4"/>
  <c r="L75" i="4"/>
  <c r="K37" i="4"/>
  <c r="I50" i="4"/>
  <c r="G63" i="4"/>
  <c r="L77" i="4"/>
  <c r="K70" i="4"/>
  <c r="G48" i="4"/>
  <c r="L70" i="4"/>
  <c r="K28" i="4"/>
  <c r="G41" i="4"/>
  <c r="L55" i="4"/>
  <c r="K64" i="4"/>
  <c r="I77" i="4"/>
  <c r="L40" i="4"/>
  <c r="K49" i="4"/>
  <c r="I62" i="4"/>
  <c r="G75" i="4"/>
  <c r="K52" i="4"/>
  <c r="G38" i="4"/>
  <c r="L28" i="4"/>
  <c r="L29" i="4"/>
  <c r="G45" i="4"/>
  <c r="G74" i="4"/>
  <c r="I46" i="4"/>
  <c r="I47" i="4"/>
  <c r="G68" i="4"/>
  <c r="K43" i="4"/>
  <c r="I56" i="4"/>
  <c r="G69" i="4"/>
  <c r="K45" i="4"/>
  <c r="I58" i="4"/>
  <c r="G71" i="4"/>
  <c r="K38" i="4"/>
  <c r="I43" i="4"/>
  <c r="G56" i="4"/>
  <c r="L78" i="4"/>
  <c r="I36" i="4"/>
  <c r="G49" i="4"/>
  <c r="L63" i="4"/>
  <c r="K72" i="4"/>
  <c r="G34" i="4"/>
  <c r="L48" i="4"/>
  <c r="K57" i="4"/>
  <c r="I70" i="4"/>
  <c r="L33" i="4"/>
  <c r="K68" i="4"/>
  <c r="G46" i="4"/>
  <c r="L52" i="4"/>
  <c r="E28" i="4"/>
  <c r="E74" i="4"/>
  <c r="E70" i="4"/>
  <c r="E55" i="4"/>
  <c r="E40" i="4"/>
  <c r="E47" i="4"/>
  <c r="E32" i="4"/>
  <c r="E76" i="4"/>
  <c r="E75" i="4"/>
  <c r="E77" i="4"/>
  <c r="E78" i="4"/>
  <c r="E63" i="4"/>
  <c r="E48" i="4"/>
  <c r="E33" i="4"/>
  <c r="E71" i="4"/>
  <c r="E56" i="4"/>
  <c r="E41" i="4"/>
  <c r="E64" i="4"/>
  <c r="E49" i="4"/>
  <c r="E67" i="4"/>
  <c r="E69" i="4"/>
  <c r="E54" i="4"/>
  <c r="E37" i="4"/>
  <c r="E43" i="4"/>
  <c r="E45" i="4"/>
  <c r="E62" i="4"/>
  <c r="E30" i="4"/>
  <c r="E72" i="4"/>
  <c r="E57" i="4"/>
  <c r="E29" i="4"/>
  <c r="E35" i="4"/>
  <c r="E50" i="4"/>
  <c r="E58" i="4"/>
  <c r="E51" i="4"/>
  <c r="E68" i="4"/>
  <c r="E53" i="4"/>
  <c r="E38" i="4"/>
  <c r="E31" i="4"/>
  <c r="E44" i="4"/>
  <c r="E65" i="4"/>
  <c r="E36" i="4"/>
  <c r="E52" i="4"/>
  <c r="E42" i="4"/>
  <c r="E66" i="4"/>
  <c r="E59" i="4"/>
  <c r="E61" i="4"/>
  <c r="E46" i="4"/>
  <c r="E39" i="4"/>
  <c r="E73" i="4"/>
  <c r="E60" i="4"/>
  <c r="E34" i="4"/>
  <c r="P59" i="4"/>
  <c r="P52" i="4"/>
  <c r="P67" i="4"/>
  <c r="P75" i="4"/>
  <c r="P77" i="4"/>
  <c r="P78" i="4"/>
  <c r="P66" i="4"/>
  <c r="P71" i="4"/>
  <c r="E4" i="4"/>
  <c r="C5" i="4"/>
  <c r="P50" i="4"/>
  <c r="P58" i="4"/>
  <c r="P51" i="4"/>
  <c r="P68" i="4"/>
  <c r="P53" i="4"/>
  <c r="P38" i="4"/>
  <c r="P31" i="4"/>
  <c r="P72" i="4"/>
  <c r="P61" i="4"/>
  <c r="P46" i="4"/>
  <c r="P39" i="4"/>
  <c r="P57" i="4"/>
  <c r="P69" i="4"/>
  <c r="P54" i="4"/>
  <c r="P47" i="4"/>
  <c r="P44" i="4"/>
  <c r="P65" i="4"/>
  <c r="P36" i="4"/>
  <c r="P70" i="4"/>
  <c r="P55" i="4"/>
  <c r="P32" i="4"/>
  <c r="P73" i="4"/>
  <c r="P60" i="4"/>
  <c r="P63" i="4"/>
  <c r="P40" i="4"/>
  <c r="P76" i="4"/>
  <c r="P48" i="4"/>
  <c r="P74" i="4"/>
  <c r="P42" i="4"/>
  <c r="P35" i="4"/>
  <c r="P37" i="4"/>
  <c r="P29" i="4"/>
  <c r="P56" i="4"/>
  <c r="P33" i="4"/>
  <c r="P43" i="4"/>
  <c r="P45" i="4"/>
  <c r="P62" i="4"/>
  <c r="P30" i="4"/>
  <c r="P64" i="4"/>
  <c r="P41" i="4"/>
  <c r="C23" i="4"/>
  <c r="C15" i="4"/>
  <c r="E18" i="4"/>
  <c r="C22" i="4"/>
  <c r="C12" i="4"/>
  <c r="E16" i="4"/>
  <c r="C21" i="4"/>
  <c r="E14" i="4"/>
  <c r="E20" i="4"/>
  <c r="E13" i="4"/>
  <c r="E19" i="4"/>
  <c r="E23" i="4"/>
  <c r="C19" i="4"/>
  <c r="E21" i="4"/>
  <c r="C13" i="4"/>
  <c r="E12" i="4"/>
  <c r="E15" i="4"/>
  <c r="C20" i="4"/>
  <c r="E22" i="4"/>
  <c r="C16" i="4"/>
  <c r="C14" i="4"/>
  <c r="C18" i="4"/>
  <c r="C3" i="14" l="1"/>
  <c r="C2" i="14"/>
  <c r="F4" i="14"/>
  <c r="C4" i="14"/>
  <c r="F3" i="14"/>
  <c r="F13" i="7"/>
  <c r="G13" i="7" s="1"/>
  <c r="O51" i="9"/>
  <c r="O24" i="9"/>
  <c r="F50" i="7"/>
  <c r="G50" i="7" s="1"/>
  <c r="F24" i="7"/>
  <c r="G24" i="7" s="1"/>
  <c r="F28" i="7"/>
  <c r="G28" i="7" s="1"/>
  <c r="O28" i="9"/>
  <c r="F26" i="7"/>
  <c r="G26" i="7" s="1"/>
  <c r="F42" i="7"/>
  <c r="G42" i="7" s="1"/>
  <c r="F51" i="7"/>
  <c r="G51" i="7" s="1"/>
  <c r="F37" i="7"/>
  <c r="G37" i="7" s="1"/>
  <c r="F17" i="7"/>
  <c r="G17" i="7" s="1"/>
  <c r="F47" i="7"/>
  <c r="G47" i="7" s="1"/>
  <c r="F40" i="7"/>
  <c r="G40" i="7" s="1"/>
  <c r="F52" i="7"/>
  <c r="G52" i="7" s="1"/>
  <c r="F35" i="7"/>
  <c r="G35" i="7" s="1"/>
  <c r="F23" i="7"/>
  <c r="G23" i="7" s="1"/>
  <c r="O29" i="9"/>
  <c r="O49" i="9"/>
  <c r="O22" i="9"/>
  <c r="O21" i="9"/>
  <c r="O48" i="9"/>
  <c r="B3" i="14"/>
  <c r="D3" i="14" s="1"/>
  <c r="B2" i="14"/>
  <c r="E2" i="14" s="1"/>
  <c r="D4" i="14"/>
  <c r="B4" i="14"/>
  <c r="E4" i="14" s="1"/>
  <c r="F44" i="7"/>
  <c r="G44" i="7" s="1"/>
  <c r="F14" i="7"/>
  <c r="G14" i="7" s="1"/>
  <c r="F15" i="7"/>
  <c r="G15" i="7" s="1"/>
  <c r="F30" i="7"/>
  <c r="G30" i="7" s="1"/>
  <c r="F22" i="7"/>
  <c r="G22" i="7" s="1"/>
  <c r="F46" i="7"/>
  <c r="G46" i="7" s="1"/>
  <c r="F27" i="7"/>
  <c r="G27" i="7" s="1"/>
  <c r="F25" i="7"/>
  <c r="G25" i="7" s="1"/>
  <c r="F2" i="7"/>
  <c r="G2" i="7" s="1"/>
  <c r="F43" i="7"/>
  <c r="G43" i="7" s="1"/>
  <c r="F33" i="7"/>
  <c r="G33" i="7" s="1"/>
  <c r="F4" i="7"/>
  <c r="G4" i="7" s="1"/>
  <c r="F29" i="7"/>
  <c r="G29" i="7" s="1"/>
  <c r="O25" i="9"/>
  <c r="M3" i="11"/>
  <c r="O3" i="11" s="1"/>
  <c r="O6" i="9"/>
  <c r="O52" i="9"/>
  <c r="O20" i="9"/>
  <c r="O42" i="9"/>
  <c r="O26" i="9"/>
  <c r="O37" i="9"/>
  <c r="O19" i="9"/>
  <c r="O7" i="9"/>
  <c r="O46" i="9"/>
  <c r="O50" i="9"/>
  <c r="O47" i="9"/>
  <c r="O13" i="9"/>
  <c r="O11" i="9"/>
  <c r="O3" i="9"/>
  <c r="O8" i="9"/>
  <c r="O38" i="9"/>
  <c r="O53" i="9"/>
  <c r="O23" i="9"/>
  <c r="O4" i="9"/>
  <c r="O5" i="9"/>
  <c r="O40" i="9"/>
  <c r="O35" i="9"/>
  <c r="O39" i="9"/>
  <c r="O44" i="9"/>
  <c r="O15" i="9"/>
  <c r="O32" i="9"/>
  <c r="O18" i="9"/>
  <c r="O45" i="9"/>
  <c r="O27" i="9"/>
  <c r="O43" i="9"/>
  <c r="O30" i="9"/>
  <c r="O41" i="9"/>
  <c r="O33" i="9"/>
  <c r="O34" i="9"/>
  <c r="O14" i="9"/>
  <c r="N6" i="11"/>
  <c r="O36" i="9"/>
  <c r="O10" i="9"/>
  <c r="O9" i="9"/>
  <c r="O17" i="9"/>
  <c r="O12" i="9"/>
  <c r="O31" i="9"/>
  <c r="O16" i="9"/>
  <c r="N3" i="11"/>
  <c r="M22" i="11"/>
  <c r="O22" i="11" s="1"/>
  <c r="M18" i="11"/>
  <c r="O18" i="11" s="1"/>
  <c r="M10" i="11"/>
  <c r="O10" i="11" s="1"/>
  <c r="M14" i="11"/>
  <c r="O14" i="11" s="1"/>
  <c r="Q72" i="4"/>
  <c r="M29" i="4"/>
  <c r="Q35" i="4"/>
  <c r="M61" i="4"/>
  <c r="Q32" i="4"/>
  <c r="Q59" i="4"/>
  <c r="Q57" i="4"/>
  <c r="Q43" i="4"/>
  <c r="Q53" i="4"/>
  <c r="Q64" i="4"/>
  <c r="Q37" i="4"/>
  <c r="Q60" i="4"/>
  <c r="Q47" i="4"/>
  <c r="Q50" i="4"/>
  <c r="Q67" i="4"/>
  <c r="M63" i="4"/>
  <c r="M38" i="4"/>
  <c r="M34" i="4"/>
  <c r="M40" i="4"/>
  <c r="M67" i="4"/>
  <c r="Q34" i="4"/>
  <c r="M44" i="4"/>
  <c r="M57" i="4"/>
  <c r="M64" i="4"/>
  <c r="M42" i="4"/>
  <c r="M56" i="4"/>
  <c r="M73" i="4"/>
  <c r="M77" i="4"/>
  <c r="M54" i="4"/>
  <c r="M58" i="4"/>
  <c r="M78" i="4"/>
  <c r="M49" i="4"/>
  <c r="M28" i="4"/>
  <c r="M53" i="4"/>
  <c r="M30" i="4"/>
  <c r="M37" i="4"/>
  <c r="M60" i="4"/>
  <c r="Q69" i="4"/>
  <c r="M33" i="4"/>
  <c r="Q74" i="4"/>
  <c r="M55" i="4"/>
  <c r="Q36" i="4"/>
  <c r="Q39" i="4"/>
  <c r="Q68" i="4"/>
  <c r="Q78" i="4"/>
  <c r="M48" i="4"/>
  <c r="M69" i="4"/>
  <c r="M31" i="4"/>
  <c r="M45" i="4"/>
  <c r="M43" i="4"/>
  <c r="Q73" i="4"/>
  <c r="Q52" i="4"/>
  <c r="Q62" i="4"/>
  <c r="Q31" i="4"/>
  <c r="Q55" i="4"/>
  <c r="Q71" i="4"/>
  <c r="Q48" i="4"/>
  <c r="M74" i="4"/>
  <c r="M36" i="4"/>
  <c r="M72" i="4"/>
  <c r="Q33" i="4"/>
  <c r="Q40" i="4"/>
  <c r="Q65" i="4"/>
  <c r="Q46" i="4"/>
  <c r="Q51" i="4"/>
  <c r="Q77" i="4"/>
  <c r="M52" i="4"/>
  <c r="M75" i="4"/>
  <c r="M65" i="4"/>
  <c r="M68" i="4"/>
  <c r="M50" i="4"/>
  <c r="Q49" i="4"/>
  <c r="M41" i="4"/>
  <c r="M62" i="4"/>
  <c r="Q30" i="4"/>
  <c r="Q54" i="4"/>
  <c r="Q42" i="4"/>
  <c r="Q45" i="4"/>
  <c r="Q38" i="4"/>
  <c r="Q70" i="4"/>
  <c r="Q66" i="4"/>
  <c r="M32" i="4"/>
  <c r="M66" i="4"/>
  <c r="M71" i="4"/>
  <c r="M59" i="4"/>
  <c r="Q76" i="4"/>
  <c r="Q56" i="4"/>
  <c r="Q41" i="4"/>
  <c r="Q29" i="4"/>
  <c r="Q63" i="4"/>
  <c r="Q44" i="4"/>
  <c r="Q61" i="4"/>
  <c r="Q58" i="4"/>
  <c r="Q75" i="4"/>
  <c r="Q28" i="4"/>
  <c r="M70" i="4"/>
  <c r="M76" i="4"/>
  <c r="M47" i="4"/>
  <c r="M46" i="4"/>
  <c r="M51" i="4"/>
  <c r="M39" i="4"/>
  <c r="M35" i="4"/>
  <c r="H98" i="4"/>
  <c r="D2" i="14" l="1"/>
  <c r="E3" i="14"/>
  <c r="N18" i="11"/>
  <c r="N10" i="11"/>
  <c r="N22" i="11"/>
  <c r="N14" i="11"/>
</calcChain>
</file>

<file path=xl/sharedStrings.xml><?xml version="1.0" encoding="utf-8"?>
<sst xmlns="http://schemas.openxmlformats.org/spreadsheetml/2006/main" count="21264" uniqueCount="6522">
  <si>
    <t>Entry Last Updated</t>
  </si>
  <si>
    <t>Ôªø#</t>
  </si>
  <si>
    <t>Case Caption</t>
  </si>
  <si>
    <t>Year</t>
  </si>
  <si>
    <t>Administration</t>
  </si>
  <si>
    <t>Date AGs
Initiated</t>
  </si>
  <si>
    <t>Date Case Resolved</t>
  </si>
  <si>
    <t>Litigation Target</t>
  </si>
  <si>
    <t>General Policy</t>
  </si>
  <si>
    <t>Specific Policy</t>
  </si>
  <si>
    <t># of Suing AGs</t>
  </si>
  <si>
    <t>Docket or Citation</t>
  </si>
  <si>
    <t>Docket in Original Court</t>
  </si>
  <si>
    <t>Original Court</t>
  </si>
  <si>
    <t>Division (Dist. Ct.)</t>
  </si>
  <si>
    <t>Circuit Filed In</t>
  </si>
  <si>
    <t>Courts Reached</t>
  </si>
  <si>
    <t>Appeal Involved?</t>
  </si>
  <si>
    <t>Current or Final Court</t>
  </si>
  <si>
    <t>Description</t>
  </si>
  <si>
    <t>Posture of AG Participants</t>
  </si>
  <si>
    <t>Type of Multistate Entry</t>
  </si>
  <si>
    <t>Nature of Challenge</t>
  </si>
  <si>
    <t>Posture Towards Feds</t>
  </si>
  <si>
    <t>National or Regional Focus</t>
  </si>
  <si>
    <t>Regulation or Law at Issue</t>
  </si>
  <si>
    <t>Litigation Timeline</t>
  </si>
  <si>
    <t>Injunction Issued?</t>
  </si>
  <si>
    <t>Any Judicial Action?</t>
  </si>
  <si>
    <t>Current Status or Resolution</t>
  </si>
  <si>
    <t>Category of Case Status</t>
  </si>
  <si>
    <t>General Success of Plaintiff AG Coalition</t>
  </si>
  <si>
    <t>Results in District Court</t>
  </si>
  <si>
    <t>Results in Court of Appeals</t>
  </si>
  <si>
    <t>Results in Supreme Court</t>
  </si>
  <si>
    <t>Before Judge(s)</t>
  </si>
  <si>
    <t>Judge Nominated By (Dist. Ct.)</t>
  </si>
  <si>
    <t>Judges Nominated By (App. Ct.)</t>
  </si>
  <si>
    <t>Consolidated or Related Cases</t>
  </si>
  <si>
    <t>Significant Case Filings</t>
  </si>
  <si>
    <t>Judicial Opinions and Rulings</t>
  </si>
  <si>
    <t>Lead Plaintiff State(s)</t>
  </si>
  <si>
    <t>Initial Plaintiff States</t>
  </si>
  <si>
    <t>Intervenor-Plaintiff State(s)</t>
  </si>
  <si>
    <t>State Defendants or Intervenor-Defendants</t>
  </si>
  <si>
    <t>Amici State(s) for Plaintiffs</t>
  </si>
  <si>
    <t>Amici State(s) for Defendants</t>
  </si>
  <si>
    <t>Party of AG Coalition Opposing Feds</t>
  </si>
  <si>
    <t>State vs. State Conflict?</t>
  </si>
  <si>
    <t>Other Government Parties</t>
  </si>
  <si>
    <t># Dem AGs vs. Feds</t>
  </si>
  <si>
    <t># GOP AGs vs. Feds</t>
  </si>
  <si>
    <t># Dem AGs with Feds</t>
  </si>
  <si>
    <t># GOP AGs with Feds</t>
  </si>
  <si>
    <t>Votes of Republican-Nominated Judges (Panel)</t>
  </si>
  <si>
    <t>Votes of Democratic-Nominated Judges (Panel)</t>
  </si>
  <si>
    <t>Votes of Republican-Nominated Judges (En Banc)</t>
  </si>
  <si>
    <t>Votes of Democratic-Nominated Judges (En Banc)</t>
  </si>
  <si>
    <t>Votes of Republican-Nominated Justices (SCOTUS)</t>
  </si>
  <si>
    <t>Votes of Democratic-Nominated Justices (SCOTUS)</t>
  </si>
  <si>
    <t>Cases Cited (Complaint or Petition)</t>
  </si>
  <si>
    <t>Causes of Action</t>
  </si>
  <si>
    <t>Number of Causes of Action</t>
  </si>
  <si>
    <t>Forms of Relief Requested</t>
  </si>
  <si>
    <t>Attorney(s) of Record</t>
  </si>
  <si>
    <t>Attorneys Involved (Original)</t>
  </si>
  <si>
    <t>Private Parties Involved?</t>
  </si>
  <si>
    <t>Previous Multistate Activity Related to Policy (Letters and Comments)</t>
  </si>
  <si>
    <t>Ohio v. EPA</t>
  </si>
  <si>
    <t>Joe Biden</t>
  </si>
  <si>
    <t>U.S. Environmental Protection Agency</t>
  </si>
  <si>
    <t>Environment</t>
  </si>
  <si>
    <t>Good Neighbor Plan</t>
  </si>
  <si>
    <t>23-01183</t>
  </si>
  <si>
    <t>D.C. Cir.</t>
  </si>
  <si>
    <t>N/A</t>
  </si>
  <si>
    <t>D.C.</t>
  </si>
  <si>
    <t>Court of Appeals</t>
  </si>
  <si>
    <t>No</t>
  </si>
  <si>
    <t>Multistate Initial Plaintiffs</t>
  </si>
  <si>
    <t>Case Involves Multistate Original Plaintiffs</t>
  </si>
  <si>
    <t>Challenge to New Rule(s) or Regulation(s)</t>
  </si>
  <si>
    <t>Opposition</t>
  </si>
  <si>
    <t>Regionally Focused Litigation</t>
  </si>
  <si>
    <t>The states filed their original petition for review on 7/17/23. The defendants filed a response on 8/18/23.</t>
  </si>
  <si>
    <t>No Injunction Issued (Not Requested or No Judicial Action)</t>
  </si>
  <si>
    <t>Currently pending.</t>
  </si>
  <si>
    <t>Case Active, Original Court, Pre-Argument Briefing</t>
  </si>
  <si>
    <t>Case Pending</t>
  </si>
  <si>
    <t>N/A - Case Filed in Circuit Court</t>
  </si>
  <si>
    <t>TBD (D.C. Cir.)</t>
  </si>
  <si>
    <t>N/A (Not Filed in District Court)</t>
  </si>
  <si>
    <t>(2023.07.17) Ohio v. EPA - D.C. Cir. - Petition for Review</t>
  </si>
  <si>
    <t>OH</t>
  </si>
  <si>
    <t>NY, CT, DE, IL, MD, NJ, WI, MA, PA, DC</t>
  </si>
  <si>
    <t>Republican</t>
  </si>
  <si>
    <t>Yes</t>
  </si>
  <si>
    <t>Iowa v. EPA</t>
  </si>
  <si>
    <t>Clean Air Act Waiver re: California Advanced Clean Trucks Regulation</t>
  </si>
  <si>
    <t>23-01144</t>
  </si>
  <si>
    <t>In March 2022, the EPA reinstated California's ability under the Clean Air Act to implement its own greenhouse gas emission standards and zero-emission vehicle sales mandates. Subsequently, in April 2023, the California Air Resources Board approved a regulation mandating diesel medium- and heavy-duty on-road vehicles to be gradually replaced by zero-emission vehicles. The AGs challenged the EPA's approval of this regulation, claiming that California's regulation will force other states to abide by California's standards and raise costs nationwide.</t>
  </si>
  <si>
    <t>AGs on Both Sides</t>
  </si>
  <si>
    <t>Nationally Focused Litigation</t>
  </si>
  <si>
    <t>88 Fed Reg. 20,688 (Apr. 6, 2023) [California State Motor Vehicle and Engine Pollution Control Standards; Heavy-Duty Vehicle and Engine Emission Warranty and Maintenance Provisions; Advanced Clean Trucks; Zero Emission Airport Shuttle; Zero Emission Power Train Certification; Waiver of Preemption; Notice of Decision]</t>
  </si>
  <si>
    <t>The states filed their original petition for review on 6/5/23. On 6/28/23, several states filed a motion to intervene as respondents supporting the challenged regulation.</t>
  </si>
  <si>
    <t>23-1143, 23-1144, 23-1145, 23-1146, 23-1147, 23-1148</t>
  </si>
  <si>
    <t>(2023.06.05) Iowa v. EPA - D.C. Cir. - Petition for Review</t>
  </si>
  <si>
    <t>IA</t>
  </si>
  <si>
    <t>IA, AL, AR, GA, IN, KS, KY, LA, MS, MO, MT, NE, ND, OH, OK, SC, UT, WV, WY</t>
  </si>
  <si>
    <t>DC, PA, MA, WA, VT, RI, OR, NC, NY, NJ, MN, MD, ME, IL, HI, DE, CT, CO, CA</t>
  </si>
  <si>
    <t>Eric H. Wessan (IA)</t>
  </si>
  <si>
    <t>Louisiana v. Department of Homeland Security</t>
  </si>
  <si>
    <t>U.S. Department of Homeland Security, Federal Emergency Management Agency (DHS)</t>
  </si>
  <si>
    <t>Other</t>
  </si>
  <si>
    <t>National Flood Insurance Program Risk Ratings</t>
  </si>
  <si>
    <t>2:23-cv-01839</t>
  </si>
  <si>
    <t>E.D. La.</t>
  </si>
  <si>
    <t>New Orleans</t>
  </si>
  <si>
    <t>Fifth</t>
  </si>
  <si>
    <t>District Court</t>
  </si>
  <si>
    <t>The states filed their original complaint on 6/1/23 and a motion for preliminary injunction on 6/14/23. On 8/7/23, the federal defendants filed a motion to dismiss, and filed a response to the preliminary injunction on 8/9/23. The plaintiffs filed a reply to the response on 8/14/23.</t>
  </si>
  <si>
    <t>¬†Darrel James Papillion (E.D. La.)</t>
  </si>
  <si>
    <t>Democratic-Nominated Judge (Biden)</t>
  </si>
  <si>
    <t>(2023.06.01) Louisiana v. DHS - E.D. La. - Complaint</t>
  </si>
  <si>
    <t>LA</t>
  </si>
  <si>
    <t>LA, FL, ID, KY, MS, MT, ND, SC, TX, VA</t>
  </si>
  <si>
    <t>Indiana v. Mayorkas</t>
  </si>
  <si>
    <t>U.S. Department of Homeland Security, U.S. Customs and Border Protection (DHS), U.S. Immigration and Customs Enforcement (DHS), U.S. Border Patrol (DHS), U.S. Department of Justice, Executive Office for Immigration Review (DOJ)</t>
  </si>
  <si>
    <t>Immigration</t>
  </si>
  <si>
    <t>Circumvention of Lawful Pathways Rule</t>
  </si>
  <si>
    <t>1:23-cv-00106</t>
  </si>
  <si>
    <t>D.N.D.</t>
  </si>
  <si>
    <t>Eighth</t>
  </si>
  <si>
    <t>The states filed their original complaint on 5/31/23.</t>
  </si>
  <si>
    <t>Daniel M. Traynor (D.N.D.)</t>
  </si>
  <si>
    <t>Republican-Nominated Judge (Trump)</t>
  </si>
  <si>
    <t>(2023.05.31) Indiana v. Mayorkas - D.N.D. - Complaint</t>
  </si>
  <si>
    <t>IN, ND</t>
  </si>
  <si>
    <t>IN, ND, AK, AR, FL, ID, IA, KY, MS, MO, MT, NH, OK, SC, TN, UT, VA, WY</t>
  </si>
  <si>
    <t>Missouri v. EPA</t>
  </si>
  <si>
    <t>Cybersecurity Rule under the Safe Drinking Water Act</t>
  </si>
  <si>
    <t>23-01787</t>
  </si>
  <si>
    <t>8th Cir.</t>
  </si>
  <si>
    <t>The AGs challenged a new cybersecurity rule under the Safe Drinking Water Act that requires smaller water systems to comply with the rule. According to the AGs, the rule will place significant costs on small and rural public water systems. The petition challenges the rule as violating the Administrative Procedure Act.</t>
  </si>
  <si>
    <t>The states filed their original petition on 4/17/23.¬† The EPA filed a motion to transfer venue to the D.C. Circuit on 5/25/23, which the states opposed on 6/5/23. The federal defendants replied to the opposition on 6/12/23. Private party intervenors filed a motion to stay on 6/12/23, which was supported by the plaintiff states and opposed by the federal defendants. On 7/12/23, the court granted the stay. The states filed an petitioner's brief on 7/25/23.</t>
  </si>
  <si>
    <t>TBD</t>
  </si>
  <si>
    <t>(2023.04.17) Missouri v. EPA - 8th Cir. - Petition for Review</t>
  </si>
  <si>
    <t>MO</t>
  </si>
  <si>
    <t>MO, AR, IA</t>
  </si>
  <si>
    <t>Washington v. FDA</t>
  </si>
  <si>
    <t>U.S. Food and Drug Administration (HHS), U.S. Department of Health and Human Services</t>
  </si>
  <si>
    <t>Civil Rights</t>
  </si>
  <si>
    <t>Availability of Abortion Pill</t>
  </si>
  <si>
    <t>23-35294</t>
  </si>
  <si>
    <t>1:23-cv-03026</t>
  </si>
  <si>
    <t>E.D. Wash.</t>
  </si>
  <si>
    <t>Ninth</t>
  </si>
  <si>
    <t>District Court, Court of Appeals</t>
  </si>
  <si>
    <t>The AGs challenged the U.S. Food and Drug Administration over restrictions on the distribution of mifepristone, a pill used in medication abortions. According to the AGs, the FDA imposed "particularly burdensome" limitations on the distribution of the drug.</t>
  </si>
  <si>
    <t>Other Challenge</t>
  </si>
  <si>
    <t>No Injunction Issued (Denied)</t>
  </si>
  <si>
    <t>The district court mostly denied the plaintiff states' motion for preliminary injunction.</t>
  </si>
  <si>
    <t>Thomas O. Rice (E.D. Wash.)</t>
  </si>
  <si>
    <t>Democratic-Nominated Judge (Obama)</t>
  </si>
  <si>
    <t>(2023.02.23) Washington v. FDA - Complaint (E.D. Wash.)</t>
  </si>
  <si>
    <t>WA</t>
  </si>
  <si>
    <t>WA, OR, AZ, CO, CT, DE, IL, MI, NV, NM, RI, VT (subsequently DC, HI, ME, MD, MN, PA)</t>
  </si>
  <si>
    <t>ID, IA, MT, NE, SC, TX, UT</t>
  </si>
  <si>
    <t>Democratic</t>
  </si>
  <si>
    <t>West Virginia v. EPA</t>
  </si>
  <si>
    <t>U.S. Environmental Protection Agency, U.S. Army Corps of Engineers (DoD)</t>
  </si>
  <si>
    <t>Waters of the United States Rule</t>
  </si>
  <si>
    <t>23-02411</t>
  </si>
  <si>
    <t>3:23-cv-00032</t>
  </si>
  <si>
    <t>88 Fed. Reg. 3004 (Jan. 18, 2023)</t>
  </si>
  <si>
    <t>The states filed their original complaint on 2/16/23, and a motion for preliminary injunction on 2/21/23. The federal defendants filed a response on 3/10/23, to which the plaintiff states replied on 4/5/23. On 4/12/23, the district court granted the states' motion for preliminary injunction.¬† Following the federal defendants' filing their answer to the complaint in district court on 4/24/23, the federal defendants filed an interlocutory appeal to the Eighth Circuit on 6/12/23 (23-2411). Meanwhile, the defendants filed a motion to stay the district court case on 6/26/23. The district court granted this motion on 7/18/23. On 7/11/23, the federal defendants filed a motion to hold the Eighth Circuit appeal in abeyance pending publication of a new rule regarding the definition of waters of the United States. The court granted this motion on 7/17/23.</t>
  </si>
  <si>
    <t>National Injunction Issued</t>
  </si>
  <si>
    <t>The district court issued a preliminary injunction blocking the policy in April 2023. The injunction is now being appealed to the Eighth Circuit, but being held in abeyance pending the finalization of a rule redefining waters of the United States.</t>
  </si>
  <si>
    <t>Case Active, Appellate Court, Stayed or Held in Abeyance</t>
  </si>
  <si>
    <t>Success, Injunction Only</t>
  </si>
  <si>
    <t>Daniel L. Hovland (D.N.D.)TBD (8th Cir.)</t>
  </si>
  <si>
    <t>Republican-Nominated Judge (W. Bush)</t>
  </si>
  <si>
    <t>(2023.02.16) West Virginia v. EPA - Complaint (D.N.D.)</t>
  </si>
  <si>
    <t>WV, ND</t>
  </si>
  <si>
    <t>WV, ND, GA, IA, AL, AK, AR, FL, IN, KS, LA, MS, MO, MT, NE, NH, OH, OK, SC, SD, TN, UT, VA, WY</t>
  </si>
  <si>
    <t>Firearms Regulatory Accountability Coalition v. Garland</t>
  </si>
  <si>
    <t>U.S. Department of Justice, Bureau of Alcohol, Tobacco, Firearms and Explosives (DOJ)</t>
  </si>
  <si>
    <t>Regulation of Pistol Stabilizing Braces</t>
  </si>
  <si>
    <t>1:23-cv-00024</t>
  </si>
  <si>
    <t>88 Fed. Reg. 6,478 (Jan. 31, 2023) [Factoring Criteria for Firearms with Attached "Stabilizing Braces"]</t>
  </si>
  <si>
    <t>The states filed their original complaint on 2/9/23. The next day, the coalition also filed a motion for preliminary injunction. The federal defendants filed a response on 3/6/23, to which the states replied on 3/13/23.</t>
  </si>
  <si>
    <t>Motion for Injunction Pending</t>
  </si>
  <si>
    <t>Daniel L. Hovland (D.N.D.)</t>
  </si>
  <si>
    <t>(2023.02.09) Firearms Regulatory Accountability Coalition v. Garland - Complaint (D.N.D.)</t>
  </si>
  <si>
    <t>WV, ND, AL, AK, AR, FL, GA, ID, IN, IA, KS, KY, LA, MS, MO, MT, NE, NH, OK, SC, SD, TN, UT, VA, WY</t>
  </si>
  <si>
    <t>Utah v. Walsh</t>
  </si>
  <si>
    <t>U.S. Department of Labor</t>
  </si>
  <si>
    <t>Investment Duties Rule</t>
  </si>
  <si>
    <t>2:23-cv-00016</t>
  </si>
  <si>
    <t>N.D. Tex.</t>
  </si>
  <si>
    <t>The states filed their original complaint on 1/26/23. On 2/7/23, the federal defendants filed a motion to transfer venue. On 2/24/23, the plaintiff states filed a motion for preliminary injunction, to which the federal defendants responded on 3/28/23 and the states replied on 4/11/23. The states filed an amended complaint on 2/28/23. On 3/28/23, the court denied the federal defendants' motion to transfer venue. The states filed a motion for summary judgment on 5/16/23, and the federal defendants filed a cross-motion for summary judgment on 6/2/23.</t>
  </si>
  <si>
    <t>Matthew J. Kacsmaryk</t>
  </si>
  <si>
    <t>(2023.01.26) Utah v. Walsh - Complaint (N.D. Tex.)</t>
  </si>
  <si>
    <t>UT, TX, VA, LA</t>
  </si>
  <si>
    <t>UT, TX, VA, LA, AL, AK, AR, FL, GA, IN, ID, IA, KS, KY, MS, MO, MT, NE, NH, ND, OH, SC, TN, WV, WY</t>
  </si>
  <si>
    <t>Texas v. U.S. Department of Homeland Security</t>
  </si>
  <si>
    <t>U.S. Department of Homeland Security, U.S. Citizenship and Immigration Services (DHS), U.S. Customs and Border Protection (DHS), U.S. Immigration and Customs Enforcement (DHS)</t>
  </si>
  <si>
    <t>Immigration Parole Program</t>
  </si>
  <si>
    <t>6:23-cv-00007</t>
  </si>
  <si>
    <t>S.D. Tex.</t>
  </si>
  <si>
    <t xml:space="preserve">Decision Memorandum Creating Parole Program for Nationals of Cuba, Haiti, Nicaragua, and Venezuela (December 22, 2022). </t>
  </si>
  <si>
    <t>The states filed their original complaint on 1/24/23. The states filed an amended complaint and request for preliminary injunction on 2/14/23. On 5/12/23, the plaintiff states filed a motion for a temporary restraining order. The federal defendants filed a response in opposition to the preliminary injunction on 6/20/23, to which the states replied on 6/27/23. On 8/17/23, a group of states filed an amicus brief in support of the defendants. The court held a bench trial for two days beginning on 8/24/23.</t>
  </si>
  <si>
    <t>The states have filed a motion for preliminary injunction, which remains pending.</t>
  </si>
  <si>
    <t>Drew B. Tipton</t>
  </si>
  <si>
    <t>(2023.01.24) Texas v. U.S. Department of Homeland Security - Complaint (S.D. Tex.)</t>
  </si>
  <si>
    <t>TX</t>
  </si>
  <si>
    <t>TX, AL, AK, AR, FL, ID, IA, KS, KY, LA, MS, MO, MT, NE, OH, SC, TN, UT, WV, WY, OK</t>
  </si>
  <si>
    <t>NY, CA, CT, DE, HI, IL, ME, MA, MI, MN, NV, NJ, OR, RI, WA, DC</t>
  </si>
  <si>
    <t>California v. EPA</t>
  </si>
  <si>
    <t>Airplane Emissions Rule</t>
  </si>
  <si>
    <t>23-01020</t>
  </si>
  <si>
    <t>The plaintiff AGs, along with several environmental interest groups in a related case, filed this petition over a rule issued in November 2022 that the plaintiffs argue failed to adequately curb deadly particulate matter emissions from aircraft.</t>
  </si>
  <si>
    <t>The states filed their original petition on 1/20/23. On 2/7/23, the court held the case in abeyance pending further rulemaking by the federal defendants. On 8/11/23, the plaintiffs filed a motion to voluntarily dismiss the case, which was granted on 8/17/23.</t>
  </si>
  <si>
    <t>After further rulemaking by the federal defendants, the plaintiffs voluntarily dismissed the lawsuit in August 2023.</t>
  </si>
  <si>
    <t>Case Closed, Voluntarily Dismissed</t>
  </si>
  <si>
    <t>Success, Agency Reversed Policy</t>
  </si>
  <si>
    <t>N/A - Never Appealed to Supreme Court</t>
  </si>
  <si>
    <t>N/A (case dismissed prior to panel assignment)</t>
  </si>
  <si>
    <t>N/A (No Judges Assigned)</t>
  </si>
  <si>
    <t>(2023.01.20) California v. EPA - Petition for Review (D.C. Cir.)</t>
  </si>
  <si>
    <t>CA</t>
  </si>
  <si>
    <t>CA, CT, IL, MD, MA, NJ, NY, OR, PA, VT, WA</t>
  </si>
  <si>
    <t>Texas v. HHS</t>
  </si>
  <si>
    <t>U.S. Department of Health and Human Services</t>
  </si>
  <si>
    <t>Health Care</t>
  </si>
  <si>
    <t>Public Health Emergency Rule</t>
  </si>
  <si>
    <t>4:23-cv-00066</t>
  </si>
  <si>
    <t>Fort Worth</t>
  </si>
  <si>
    <t>82 Fed. Reg. 6890 (Jan 19, 2017).</t>
  </si>
  <si>
    <t>The plaintiff states filed their original complaint on 1/18/23. The federal defendants filed a response and objection on 3/3/23. The federal defendants filed a motion to dismiss on 3/27/23, to which the plaintiff states responded on 5/1/23. The federal defendants filed a reply on 5/15/23. On 8/18/23, the district court granted the federal government's motion to dismiss, holding that the states lacked standing to bring the suit.</t>
  </si>
  <si>
    <t>In August 2023, the district court dismissed the case, holding that the states lacked standing to sue.</t>
  </si>
  <si>
    <t>Case Active, Original Court, Appeal Period Open from Final Court Decision</t>
  </si>
  <si>
    <t>Failure, Procedural Dismissal</t>
  </si>
  <si>
    <t>Terry R. Means (N.D. Tex.)</t>
  </si>
  <si>
    <t>Republican-Nominated Judge (H.W. Bush)</t>
  </si>
  <si>
    <t>(2023.01.18) Texas v. HHS - Complaint (N.D. Tex.)</t>
  </si>
  <si>
    <t>TX, OK</t>
  </si>
  <si>
    <t>Huisha-Huisha v. Mayorkas</t>
  </si>
  <si>
    <t>U.S. Department of Homeland Security, U.S. Customs and Border Protection (DHS), U.S. Border Patrol (DHS), Centers for Disease Control and Prevention (HHS), U.S. Department of Health and Human Services</t>
  </si>
  <si>
    <t>Title 42 Termination Order</t>
  </si>
  <si>
    <t>22-05325</t>
  </si>
  <si>
    <t>1:21-cv-00100</t>
  </si>
  <si>
    <t>D.D.C.</t>
  </si>
  <si>
    <t>District of Columbia</t>
  </si>
  <si>
    <t>The states filed a motion to intervene in Huisha-Huisha v. Mayorkas, a case in which a judge terminated the Title 42 policy promulgated by the Trump Administration at the outset of the COVID-19 pandemic. Title 42 grants the federal government the power to deny entry of people and products into the country to limit the spread of a communicable disease. According to the states, termination of Title 42 will exacerbate "the costs imposed on the States. Allowing intervention will ensure those interests are represented."</t>
  </si>
  <si>
    <t>Multistate Intervenor-Plaintiffs (Failed Motion)</t>
  </si>
  <si>
    <t>Case Involves Failed Multistate Intervenors Only</t>
  </si>
  <si>
    <t>The D.C. Circuit denied the states' motion to intervene as untimely. The proposed intervenors are now participating as amici.</t>
  </si>
  <si>
    <t>Case Active, Appellate Court, Pre-Argument Briefing</t>
  </si>
  <si>
    <t>Neither Win Nor Loss</t>
  </si>
  <si>
    <t>Emmet G. Sullivan (D.D.C.)Patricia A. Millett, Justin R. Walker, and Florence Y. Pan (D.C. Cir.)</t>
  </si>
  <si>
    <t>Democratic-Nominated Judge (Clinton)</t>
  </si>
  <si>
    <t>Democratic-Nominated Majority</t>
  </si>
  <si>
    <t>(2022.11.21) Huisha-Huisha v. Mayorkas - Motion to Intervene (D.D.C.)</t>
  </si>
  <si>
    <t>(2022.12.16) Huisha-Huisha v. Mayorkas - Order Denying Motion to Intervene (D.C. Cir.)</t>
  </si>
  <si>
    <t>AZ, LA</t>
  </si>
  <si>
    <t>AZ, LA, AL, AK, KS, KY, MS, NE, OH, OK, SC, TX, VA, WV, WY (subsequently MO, MT, TN, UT)</t>
  </si>
  <si>
    <t>Nebraska v. Biden</t>
  </si>
  <si>
    <t>President, U.S. Department of Education</t>
  </si>
  <si>
    <t>Education</t>
  </si>
  <si>
    <t>Student Debt Forgiveness</t>
  </si>
  <si>
    <t>22-506</t>
  </si>
  <si>
    <t>4:22-cv-01040</t>
  </si>
  <si>
    <t>E.D. Mo.</t>
  </si>
  <si>
    <t>District Court, Court of Appeals, Supreme Court</t>
  </si>
  <si>
    <t>U.S. Supreme Court</t>
  </si>
  <si>
    <t>The plaintiff states challenge the Biden Administration's action to cancel $10,000 to $20,000 of student loan debt to individuals making less than $125,000 annually, or $250,000 annually for a married person filing jointly. According to the AGs, the policy is both "economically unwise and downright unfair" and "is yet another example in a long line of unlawful regulatory actions. No statute permits President Biden to unilaterally relieve millions of individuals from their obligation to pay loans they voluntarily assumed." Their complaint argues that the HEROES Act, which the Biden Administration claims for authority to cancel the debt, does not support this power.</t>
  </si>
  <si>
    <t>Challenge to Presidential Executive Action(s)</t>
  </si>
  <si>
    <t>87 Fed. Reg. 52,943, 52,944 (Aug. 30, 2022) [Notice of Debt Cancellation Legal Memorandum]</t>
  </si>
  <si>
    <t>The plaintiff states filed their original complaint on 9/29/22, and both a temporary restraining order and a preliminary injunction motion on the same day. The federal defendants filed a motion opposing the preliminary injunction motion on 10/7/22, to which the plaintiff states replied on 10/11/22.On 10/20/22, the court determined that the states lacked standing to bring this lawsuit and dismissed the case. According to the court, "While Plaintiffs present important and significant challenges to the debt relief plan, the current Plaintiffs are unable to proceed to the resolution of these challenges." The plaintiffs filed a motion for injunction pending appeal on 10/20/22, which the district court denied the next day.¬†The plaintiff states filed an appeal to the 8th Circuit (22-03179). They filed an emergency motion pending appeal on 10/21/22, which the court granted the same day, temporarily prohibiting the federal government from discharging debt. On 11/14/22, the court granted the emergency motion for injunction pending appeal. They also filed a cert petition to the U.S. Supreme Court (22-506), which granted cert on 12/1/22. Due to that action, the plaintiff states on 12/12/22 filed a motion to hold the circuit court case in abeyance pending the Supreme Court's decision. The court granted this motion on 12/14/22. The Supreme Court heard argument in the case on 2/28/23.On 6/30/23, the Court reversed and remanded to the district court. According to the Court, at least Missouri had standing to sue due to MOEHLA existing as a state instrumentality that the Missouri Attorney General could represent. On the merits, the Court concluded that the Biden Administration's reliance on the HEROES Act's grant of authority to the department to "waive or modify" loan regulations in this case exceeded its authority, replying in part on the "major questions doctrine."</t>
  </si>
  <si>
    <t>The district court dismissed the case due to the states' lack of standing. The plaintiffs appealed to the 8th Circuit, which issued an emergency injunction blocking the federal government from discharging student debt prior to resolution of underlying issues. On appeal, the U.S. Supreme Court reversed the district court, holding both that at least one state had standing and that the administration's actions eliminating student loans were unlawful.</t>
  </si>
  <si>
    <t>Case Closed, Appellate Court, Final Decision and Appeals Exhausted</t>
  </si>
  <si>
    <t>Success, Upheld or Issued Merits Decision</t>
  </si>
  <si>
    <t>Henry Edward Autrey (E.D. Mo.)Bobby E. Shepherd, Ralph R. Erickson, L. Steven Grasz (8th Cir.)</t>
  </si>
  <si>
    <t>Republican-Nominated Majority</t>
  </si>
  <si>
    <t>(2022.09.29) Nebraska v. Biden - Complaint (E.D. Mo.)</t>
  </si>
  <si>
    <t>(2022.10.20) Nebraska v. Biden - Opinion (E.D. Mo.)(2022.11.14) Nebraska v. Biden - Opinion (8th Cir.)</t>
  </si>
  <si>
    <t>NE, MO</t>
  </si>
  <si>
    <t>NE, MO, AR, IA (by req. of Gov.), KS, SC</t>
  </si>
  <si>
    <t>0 (Iowa participating by req. of Gov.)</t>
  </si>
  <si>
    <t>Ultra Vires Review, U.S. Constitution, Article II [Separation of Powers], Administrative Procedure Act, 5 U.S.C. ¬ß706(2)(A) [Arbitrary and Capricious Rulemaking], Administrative Procedure Act, 5 U.S.C. ¬ß706(2)(B) [Rulemaking Contrary to Constitutional Right], Administrative Procedure Act, 5 U.S.C. ¬ß706(2)(C) [Rulemaking In Excess of Statutory Jurisdiction]</t>
  </si>
  <si>
    <t>Declaratory Relief, Injunctive Relief (Temporary Restraining Order), Injunctive Relief (Preliminary), Injunctive Relief (Permanent), Vacate Challenged Policy, Attorney Fees and Costs</t>
  </si>
  <si>
    <t>James A. Campbell (NE)</t>
  </si>
  <si>
    <t>Morehouse Enterprises v. ATF</t>
  </si>
  <si>
    <t>Bureau of Alcohol, Tobacco, Firearms and Explosives (DOJ), U.S. Department of Justice</t>
  </si>
  <si>
    <t>Regulation of Firearm Parts Manufacturers</t>
  </si>
  <si>
    <t>22-02854</t>
  </si>
  <si>
    <t>3:22-cv-00116</t>
  </si>
  <si>
    <t>Knoxville</t>
  </si>
  <si>
    <t>87 Fed. Reg. 24652 (Apr. 26, 2022) ["Definition of 'Frame or Receiver' and Identification of Firearms"]</t>
  </si>
  <si>
    <t>The private party plaintiff (Morehouse Enterprises, LLC) filed its original complaint on 7/5/22, and the states joined in an amended complaint filed on 7/27/22. The private parties filed a motion for preliminary injunction on 7/25/22, to which the federal defendants responded 8/15/22. A coalition of AGs supporting the federal government's position filed an amicus brief on 8/17/22. On 8/23/22, the court denied the motion for injunction.¬†The plaintiffs filed an interlocutory appeal to the 8th Circuit on 8/25/22 (22-2854) and a motion for injunction pending appeal in the district court the same day. The federal defendants responded to the motion for injunction on 9/8/22. The plaintiffs filed a motion to stay proceedings in the district court pending interlocutory appeal on 9/23/22, which the federal defendants opposed on 9/26/22. Meanwhile, the 8th Circuit denied the injunction pending appeal on 9/27/22. On 10/4/22, the court denied the states' motion for injunction pending appeal by a 2-1 vote (Judge Grasz voted to grant the motion). The appellants filed their brief on 10/20/22, and the appellees filed their brief on 11/28/22. On 12/5/22, several states filed an amicus brief supporting the federal defendants. The plaintiff states filed a reply brief on 12/20/22. The court held oral argument on 3/14/23.While a decision was pending, Arizona voluntarily dismissed itself from the lawsuit. On 8/22/23, the 8th Circuit filed an opinion affirming the district court's denial of a preliminary injunction. According to the panel, the plaintiffs failed to show how the rule, if left in effect while the case proceeded, "would prevent them from engaging in constitutionally protected conduct."</t>
  </si>
  <si>
    <t>The district court denied the plaintiffs' request for preliminary injunction. The plaintiffs filed an interlocutory appeal to the Ninth Circuit, which affirmed the district court's denial of the injunction.</t>
  </si>
  <si>
    <t>Case Active, Appellate Court, Appeal Period Open from Final Court Decision</t>
  </si>
  <si>
    <t>Failure, Denied Injunction Only</t>
  </si>
  <si>
    <t>Failure, Injunction Denied Only</t>
  </si>
  <si>
    <t>Failure, Injunction Denied or Reversed Only</t>
  </si>
  <si>
    <t>Peter D. Welte (D.N.D.)Steven M. Colloton, Raymond W. Gruender, and Michael Melloy (8th Cir.)</t>
  </si>
  <si>
    <t>22-2812, 22-2854</t>
  </si>
  <si>
    <t>(2022.07.27) Morehouse Enterprises v. ATF - Amended Complaint (D.N.D.)</t>
  </si>
  <si>
    <t>(2022.08.23) Morehouse Enterprises v. ATF - Opinion Denying Injunction (D.N.D.)</t>
  </si>
  <si>
    <t>AZ, WV</t>
  </si>
  <si>
    <t>AZ, WV, AK, AR, ID, IN, KS, KY, LA, MO, MT, NE, OK, SC, TX, UT, WY</t>
  </si>
  <si>
    <t>CA, CO, CT, DE, DC, HI, IL, ME, MD, MA, MI, MN, NJ, NY, NC, OR, PA, RI, WA, WI</t>
  </si>
  <si>
    <t xml:space="preserve">Administrative Procedure Act, U.S.C. ¬ß706(2)(A) [Arbitrary and Capricious Rulemaking], Administrative Procedure Act, U.S.C. ¬ß706(2)(C) [Rulemaking In Excess of Statutory Jurisdiction], Administrative Procedure Act, U.S.C. ¬ß553(b) [Rulemaking Followed Improper Procedures], Administrative Procedure Act, U.S.C. ¬ß706(2)(D) [Rulemaking Followed Improper Procedures], Administrative Procedure Act, U.S.C. ¬ß706(2)(B) [Rulemaking Contrary to Constitutional Right], U.S. Constitution, Article I, Section 7 [Separation of Powers] (Presentment Clause) , U.S. Constitution, Fifth Amendment [Due Process] (Void for Vagueness) , U.S. Constitution, Second Amendment [Right to Keep and Bear Arms], 18 U.S.C. ¬ß926(a) [Firearms Licensing and Records], U.S. Constitution, First Amendment [Freedom of Speech], U.S. Constitution, Article I, Section 1 [Separation of Powers] (Non-Delegation Doctrine) </t>
  </si>
  <si>
    <t>Declaratory Relief, Injunctive Relief (Unspecified), Attorney Fees and Costs</t>
  </si>
  <si>
    <t>Stephen D. Stamboulieh (Private)</t>
  </si>
  <si>
    <t>Tennessee v. U.S. Department of Agriculture</t>
  </si>
  <si>
    <t>U.S. Department of Agriculture, Food and Nutrition Service (USDA)</t>
  </si>
  <si>
    <t>Gender Identity Discrimination Policy</t>
  </si>
  <si>
    <t>3:22-cv-00257</t>
  </si>
  <si>
    <t>E.D. Tenn.</t>
  </si>
  <si>
    <t>Sixth</t>
  </si>
  <si>
    <t>Challenge to Non-Regulatory Guidance(s), Challenge to New Rule(s) or Regulation(s)</t>
  </si>
  <si>
    <t>USDA, CRD 01-2022 (May 5, 2022) ["Application of Bostock v. Clayton County to Program Discrimination Complaint Processing-Policy Update"]; 87 Fed. Reg. 35855 (June 14, 2022) ["Supplemental Nutrition Assistance Program: Civil Rights Update to the Federal-State Agreement"]</t>
  </si>
  <si>
    <t>The district court dismissed the case in its entirety. Appeals are possible.</t>
  </si>
  <si>
    <t>Failure, Merits Decision</t>
  </si>
  <si>
    <t>Travis R McDonough (E.D. Tenn.)</t>
  </si>
  <si>
    <t>(2022.07.26) Tennessee v. U.S. Department of Agriculture - Complaint (E.D. Tenn.)</t>
  </si>
  <si>
    <t>TN, IN</t>
  </si>
  <si>
    <t>TN, IN, AL, AK, AZ, AR, GA, KS, KY, LA, MS, MO, MT, NE, OH, OK, SC, SD, TX, UT, VA, WV</t>
  </si>
  <si>
    <t xml:space="preserve">Administrative Procedure Act, U.S.C. ¬ß553(b) [Rulemaking Followed Improper Procedures], Administrative Procedure Act, U.S.C. ¬ß706(2)(D) [Rulemaking Followed Improper Procedures], Administrative Procedure Act, U.S.C. ¬ß706(2)(A) [Arbitrary and Capricious Rulemaking], Administrative Procedure Act, U.S.C. ¬ß706(2)(C) [Rulemaking In Excess of Statutory Jurisdiction], Administrative Procedure Act, U.S.C. ¬ß706(2)(B) [Rulemaking Contrary to Constitutional Right], U.S. Constitution, Article I, Section 8 [Enumerated Powers of Congress] (Spending Clause), U.S. Constitution, First Amendment [Freedom of Speech], U.S. Constitution, First Amendment [Freedom of Religion], U.S. Constitution, Tenth Amendment [State Power] (Anticommandeering Doctrine), U.S. Constitution, Article I, Section 1 [Separation of Powers] (Non-Delegation Doctrine) </t>
  </si>
  <si>
    <t>Declaratory Relief, Vacate Challenged Policy, Injunctive Relief (Preliminary), Injunctive Relief (Permanent)</t>
  </si>
  <si>
    <t>Brandon J. Smith (TN); Melinda Holmes (IN)</t>
  </si>
  <si>
    <t>Texas v. NHTSA</t>
  </si>
  <si>
    <t>National Highway Traffic Safety Administration (DoT), U.S. Department of Transportation</t>
  </si>
  <si>
    <t>Fuel Economy Standards for Vehicles</t>
  </si>
  <si>
    <t>22-01144</t>
  </si>
  <si>
    <t>The AGs filed their original petition on 6/30/22. On 8/1/22, several states motioned to intervene on behalf of the federal defendants, which was granted on 8/3/22. The NHTSA filed a response to the petition on 8/31/22. The court issued a briefing schedule on 9/22/22, scheduling oral argument for September 2023. The petitioners filed their opening brief on 11/17/22. On 12/1/22, several states filed an amicus supporting the petitioners. The federal respondents filed their brief on 3/21/23. Several states intervened to support the federal respondents, and filed a brief on 4/11/23. The petitioners filed a reply brief on 5/5/23, and the petitioners, respondents, and intervenors for respondents filed their final briefs on 5/19/23. Oral argument is scheduled for 9/14/23.</t>
  </si>
  <si>
    <t>No Injunction Issued (Not Requested)</t>
  </si>
  <si>
    <t>22-1080, 22-1144, 22-1145</t>
  </si>
  <si>
    <t>(2022.06.30) Texas v. NHTSA - Petition for Review [D.C. Cir.]</t>
  </si>
  <si>
    <t>TX, AR, IN, KY, LA, MS, MT, NE, OH, SC, UT</t>
  </si>
  <si>
    <t>CA, CO, CT, DE, HI, IL, ME, MD, MI, MN, NV, NJ, NM, NY, NC, OR, VT, WA, WI</t>
  </si>
  <si>
    <t>WV, AL, KS, MO, OK, TN, VA, WY</t>
  </si>
  <si>
    <t>Ryan S. Baasch (TX)</t>
  </si>
  <si>
    <t>Louisiana v. Horseracing Integrity and Safety Authority</t>
  </si>
  <si>
    <t>Horseracing Integrity and Safety Authority, Federal Trade Commission</t>
  </si>
  <si>
    <t>Regulation of Horseracing</t>
  </si>
  <si>
    <t>22-30458</t>
  </si>
  <si>
    <t>6:22-cv-01934</t>
  </si>
  <si>
    <t>W.D. La.</t>
  </si>
  <si>
    <t>5th Cir.</t>
  </si>
  <si>
    <t>Challenge to Federal Statute(s)</t>
  </si>
  <si>
    <t>Horseracing Integrity and Safety Act of 2020</t>
  </si>
  <si>
    <t>The AGs filed their original complaint on 6/29/22, along with a temporary restraining order seeking to block the imminent implementation of the policy. The judge held a hearing on 6/30/22 and denied the motion for a TRO. The federal defendants filed a memorandum in opposition to the motion for preliminary injunction on 7/15/22, to which the plaintiffs replied on 7/22/22. On 7/26/22, the judge granted the motion for preliminary injunction. The federal defendants filed an emergency motion to stay this injunction, but Judge Doughty denied this request for a stay on 7/29/22. The federal defendants appealed the issuance of an injunction to the Fifth Circuit on 7/29/22 (22-30458) and motioned to stay the injunction pending appeal on 8/1/22. The plaintiff states opposed this motion on 8/3/22. On that same day, the court granted the motion temporarily pending further consideration of the motion to stay. On 8/8/22, the court granted a stay of the district court's order in part, staying the injunction except for a few of the challenged rules. the appellants filed their brief on 8/15/22 and the appellees filed their brief on 8/19/22. The appellants filed a reply brief on 8/23/22. Meanwhile, the district court denied the plaintiffs' motion to enforce the preliminary injunction and hold the defendants in contempt on 8/15/22.¬†The court held oral argument on 8/30/22. Om 11/18/22, the Fifth Circuit lifted the temporary stay in the case. On 1/31/23, the Fifth Circuit denied the motion to vacate the panel's opinion and the motion to reinstate the previous stay pending appeal. The motions for panel rehearing were also denied, and the case was remanded to the district court. The plaintiffs filed an amended complaint in the district court on 2/6/23, as well as a motion for preliminary injunction. The defendants filed a motion to strike the plaintiff's complaint, which was opposed by plaintiffs on 3/27/23. The defendants replied on 4/3/23.</t>
  </si>
  <si>
    <t>Local Injunction Issued</t>
  </si>
  <si>
    <t>The district court granted the plaintiffs' motion for preliminary injunction. The Fifth Circuit upheld the injunction in November 2022, and the merits case continues at the district court.</t>
  </si>
  <si>
    <t>Terry A. Doughty (W.D. La.)Carolyn Dineen King, Stuart Kyle Duncan, and Kurt D. Engelhardt (5th Cir.)</t>
  </si>
  <si>
    <t>(2022.06.29) Louisiana v. Horseracing Integrity and Safety Authority - Complaint (W.D.La.)</t>
  </si>
  <si>
    <t>LA, WV</t>
  </si>
  <si>
    <t>Louisiana State Racing Commission; West Virginia Racing Commission</t>
  </si>
  <si>
    <t>U.S. Constitution, Tenth Amendment [State Power] (Anticommandeering Doctrine), Administrative Procedure Act, U.S.C. ¬ß706(2)(C) [Rulemaking In Excess of Statutory Jurisdiction], Administrative Procedure Act, U.S.C. ¬ß706(2)(A) [Arbitrary and Capricious Rulemaking], U.S. Constitution, Seventh Amendment [Right to Jury Trial], U.S. Constitution, Fourth Amendment [Searches and Seizures], Administrative Procedure Act, U.S.C. ¬ß553(b) [Rulemaking Followed Improper Procedures]</t>
  </si>
  <si>
    <t>Declaratory Relief, Injunctive Relief (Temporary Restraining Order), Injunctive Relief (Unspecified), Attorney Fees and Costs</t>
  </si>
  <si>
    <t>Elizabeth B. Murrill (LA)</t>
  </si>
  <si>
    <t>California Clean Air Act Waiver</t>
  </si>
  <si>
    <t>22-01081</t>
  </si>
  <si>
    <t>87 Fed. Reg. 14332 (Mar. 14, 2022) [California State Motor Vehicle Pollution Control Standards; Advanced Clean Car Program; Reconsideration of a Previous Withdrawal of a Waiver of Preemption; Notice of Decision]</t>
  </si>
  <si>
    <t>The states filed their petition for review on 5/12/22. On 5/19/22, several states filed a motion to intervene on behalf of the federal defendants. The court set a briefing schedule on 9/22/22 that would schedule oral argument for September 2023. On 10/20/22, the petitioners filed their opening brief, and a corrected brief on 11/2/22. The federal defendants filed their respondent brief on 1/13/23. The state intervenors filed their brief on 2/13/23, and the petitioner states filed a reply brief on 3/10/23. The respondents and intervenors for respondents both filed their final brief on 3/20/23. The federal defendants filed a response on 5/1/23. Oral argument is scheduled for 9/15/23.</t>
  </si>
  <si>
    <t>Oral argument is scheduled for 9/15/23.</t>
  </si>
  <si>
    <t>22-1081, 22-1083, 22-1084, 22-1085</t>
  </si>
  <si>
    <t>(2022.05.12) Ohio v. EPA - Petition for Review [D.C. Cir.]</t>
  </si>
  <si>
    <t>OH, AL, AR, GA, IN, KS, KY, LA, MS, MO, MT, NE, OK, SC, TX, UT, WV</t>
  </si>
  <si>
    <t>CA, CO, CT, DE, HI, IL, ME, MD, MA, MN, NV, NJ, NM, NY, NC, OR, PA, RI, VT, WA</t>
  </si>
  <si>
    <t>Benjamin M. Flowers (OH)</t>
  </si>
  <si>
    <t>Colville v. Becerra</t>
  </si>
  <si>
    <t>U.S. Department of Health and Human Services, Centers for Medicare and Medicaid Services (HHS)</t>
  </si>
  <si>
    <t>Anti-Racism Plan in Federal Healthcare</t>
  </si>
  <si>
    <t>1:22-cv-00113</t>
  </si>
  <si>
    <t>S.D. Miss.</t>
  </si>
  <si>
    <t>86 Fed. Reg. 64996, 65384 (Nov. 19, 2021)</t>
  </si>
  <si>
    <t>The states filed their original complaint on 5/5/22. The federal defendants filed a motion to dismiss on 7/11/22. Following a motion hearing, the originally appointed judge Taylor McNeel recused himself and Judge Halil S. Ozerden was assigned to the case. The plaintiffs filed an amended complaint on 8/24/22 and a response to the motion to dismiss the same day. On 8/30/22, the court denied the federal defendant's motion to dismiss as moot due to the plaintiffs filing an amended complaint. The federal defendants filed a motion to dismiss this amended complaint on 9/23/22, to which the plaintiff states filed a memorandum in opposition on 11/21/22.On 3/28/23, the court filed an opinion granting in part and denying in part the defendants' motion to dismiss. The caption of the case was retitled to Mississippi v. Becerra. Arizona voluntarily dismissed itself from the lawsuit on 4/21/23. On 5/11/23, the federal defendants filed an answer to plaintiffs' amended complaint. The plaintiff states filed a motion for summary judgment on 6/9/23, and the federal defendants filed an opposition and a cross-motion for summary judgment on 7/28/23.</t>
  </si>
  <si>
    <t>Taylor McNeel (recused); Halil S. Ozerden (current) [S.D.Miss.]</t>
  </si>
  <si>
    <t>None</t>
  </si>
  <si>
    <t>(2022.05.05) Colville v. Becerra - Complaint [S.D. Miss.]</t>
  </si>
  <si>
    <t>MS</t>
  </si>
  <si>
    <t>MS, AL, AZ, AR, KY, LA, MO, MT</t>
  </si>
  <si>
    <t>Administrative Procedure Act, U.S.C. ¬ß706(2)(A) [Arbitrary and Capricious Rulemaking], Administrative Procedure Act, U.S.C. ¬ß706(2)(C) [Rulemaking In Excess of Statutory Jurisdiction]</t>
  </si>
  <si>
    <t>Declaratory Relief, Vacate Challenged Policy, Injunctive Relief (Unspecified)</t>
  </si>
  <si>
    <t>Jennifer M. Young (Private)</t>
  </si>
  <si>
    <t>Missouri v. Biden</t>
  </si>
  <si>
    <t xml:space="preserve">President; Press Secretary; U.S. Surgeon General (HHS); U.S. Department of Health and Human Services; Dr. Anthony Fauci; National Institute of Allergy and Infectious Diseases (HHS); Centers for Disease Control and Prevention (HHS); U.S. Department of Homeland Security; Cybersecurity and Infrastructure Security Agency (DHS) </t>
  </si>
  <si>
    <t>Disinformation Governance Board</t>
  </si>
  <si>
    <t>23-30445</t>
  </si>
  <si>
    <t>3:22-cv-01213</t>
  </si>
  <si>
    <t>Monroe</t>
  </si>
  <si>
    <t>The plaintiff AG challenged actions of the federal government, including the creation of a Disinformation Governance Board within the Department of Homeland Security. The Board's stated function of which was to combat foreign misinformation campaigns. According to the plaintiffs, the Board would be working with social media companies such as Meta, Twitter, and Youtube to censor and suppress free speech, including truthful information, related to COVID-19, election integrity, and other topics, under the guise of combating misinformation. The lawsuit incorporates four counts: (1) Violation of the First Amendment, ¬†(2) Action in Excess of Statutory Authority, and (3) Administrative Procedure Act Violations by HHS officials, and (4) Administrative Procedure Act violations by DHS officials.</t>
  </si>
  <si>
    <t>The plaintiff states filed their original complaint on 5/5/22 and a motion for preliminary injunction on 6/14/22. On 7/12/22, the judge granted the plaintiffs' motion to expedite preliminary inunction-related discovery. On that same day, the federal defendants filed a motion to dismiss. The plaintiff states filed an amended complaint on 8/2/22 and a Second Amended Complaint on 10/6/22. On 10/21/22, the court granted the plaintiffs' request to depose several individual defendants, including Dr. Anthony Fauci. The federal defendants filed a motion to stay on 10/27/22, and on 11/22/22, the federal defendants filed a motion to dismiss. The plaintiff states filed a response to the motion to dismiss on 1/6/23, to which the federal defendants replied on 2/8/23. The states sought to require the federal defendants to make additional disclosures related to the suit, which the judge granted on 1/25/23. On 3/20/23, the court granted in part and denied in part the motion to dismiss.¬†The federal defendants filed a memorandum in opposition to the preliminary injunction on 5/3/23, and a third amended complaint on 5/5/23. The states replied to the memorandum in opposition on 5/22/23. On 7/4/23, the district court granted the preliminary injunction. According to the court, "the Plaintiffs have presented substantial evidence in support of their claims that they were the victims of a far-reaching and widespread censorship campaign. This court finds that they are likely to succeed on the merits of their First Amendment free speech claim against the Defendants." The federal defendants filed a motion to stay pending appeal, which the district court denied on 7/10/23.The federal defendants filed an appeal to the Fifth Circuit on 7/5/23 (23-30445) and a motion to stay the injunction on 7/6/23. The court denied the stay on 7/10/23. The appellants filed their brief on 7/25/23, and the appellees filed their brief on 8/4/23. Several amici states filed a brief on behalf of the federal defendants on 7/28/23, and several other states filed a brief on behalf of the plaintiff states on 8/7/23. The federal defendants filed a reply brief on 8/8/23. The court held oral arguments on 8/10/23.</t>
  </si>
  <si>
    <t>The district court issued a national injunction blocking the policy on 7/4/23. The federal defendants are appealing this decision to the Fifth Circuit, which held oral argument on 8/10/23.</t>
  </si>
  <si>
    <t>Case Active, Appellate Court, Interlocutory Appeal</t>
  </si>
  <si>
    <t>Terry A. Doughty (W.D. La.)Edith Brown Clement, Jennifer Walker Elrod, Don R. Willett (5th Cir.)</t>
  </si>
  <si>
    <t>3:23-cv-0381; 1:23-cv-01059</t>
  </si>
  <si>
    <t>(2022.05.05) Missouri v. Biden - Complaint [W.D. La.]</t>
  </si>
  <si>
    <t>MO, LA</t>
  </si>
  <si>
    <t>UT, SC, NE, KS, IA, ID, MT, FL</t>
  </si>
  <si>
    <t>NY, AZ, CA, CO, CT, DE, HI, IL, ME, MA, MI, MN, NV, NJ, NM, OR, PA, RI, VT, WI, DC</t>
  </si>
  <si>
    <t>U.S. Constitution, First Amendment [Freedom of Speech], U.S. Constitution, Article I, Section 1 [Separation of Powers] (Non-Delegation Doctrine) , Canon of Constitutional Avoidance, Major Questions Doctrine, Clear Statement Rule, Administrative Procedure Act, U.S.C. ¬ß706(2)(A) [Arbitrary and Capricious Rulemaking], Administrative Procedure Act, U.S.C. ¬ß706(2)(B) [Rulemaking Contrary to Constitutional Right], Administrative Procedure Act, U.S.C. ¬ß706(2)(C) [Rulemaking In Excess of Statutory Jurisdiction], Administrative Procedure Act, U.S.C. ¬ß706(2)(D) [Rulemaking Followed Improper Procedures], Ultra Vires Review</t>
  </si>
  <si>
    <t>Declaratory Relief, Injunctive Relief (Preliminary), Injunctive Relief (Permanent)</t>
  </si>
  <si>
    <t>D. John Sauer (MO); Elizabeth B. Murrill (LA)</t>
  </si>
  <si>
    <t>Arizona v. Garland</t>
  </si>
  <si>
    <t>U.S. Department of Justice; Executive Office for Immigration Review (DOJ); U.S. Department of Homeland Security; U.S. Customs and Border Protection (DHS); U.S. Immigration and Customs Enforcement (DHS); U.S. Citizenship and Immigration Services (DHS); U.S. Border Patrol (DHS)</t>
  </si>
  <si>
    <t>Migrant Asylum Policy</t>
  </si>
  <si>
    <t>6:22-cv-01130</t>
  </si>
  <si>
    <t>Lafayette</t>
  </si>
  <si>
    <t>87 Fed. Reg. 18163 (Mar. 29, 2022)</t>
  </si>
  <si>
    <t>The states filed their original complaint on 4/28/22, and an amended complaint with additional state plaintiffs on 5/6/22. On 5/16/22, the states filed a motion for preliminary injunction. The court held proceedings on 5/18/22 in which it denied both a motion to transfer the case and a motion to stay. The plaintiffs withdrew their motion for preliminary inunction on 7/21/22, and signaled an intent to file a Second Amended Complaint. They filed this complaint on 11/10/22. The court held several status conferences regarding the status of jurisdictional discovery following this filing. Arizona voluntarily dismissed itself from the lawsuit on 2/16/23.</t>
  </si>
  <si>
    <t>David C. Joseph (W.D. La.)</t>
  </si>
  <si>
    <t>(2022.04.28) Arizona v. Garland - Complaint [W.D. La.]</t>
  </si>
  <si>
    <t>AZ</t>
  </si>
  <si>
    <t>AZ, LA, MO, AR, FL, GA, ID, KS, KY, MS, MT, NE, OK, SC, UT, WV (subsequently AL, AK, IN, WY)</t>
  </si>
  <si>
    <t>Administrative Procedure Act, U.S.C. ¬ß706(2)(A) [Arbitrary and Capricious Rulemaking], Administrative Procedure Act, U.S.C. ¬ß706(2)(C) [Rulemaking In Excess of Statutory Jurisdiction], Administrative Procedure Act, U.S.C. ¬ß706(2)(D) [Rulemaking Followed Improper Procedures], Administrative Procedure Act, U.S.C. ¬ß706(2)(B) [Rulemaking Contrary to Constitutional Right], U.S. Constitution, Article II, Section 3 (Take Care Clause)</t>
  </si>
  <si>
    <t>Declaratory Relief, Delay Effective Date of Challenged Policy, Vacate Challenged Policy, Injunctive Relief (Preliminary), Injunctive Relief (Permanent), Attorney Fees and Costs</t>
  </si>
  <si>
    <t>California v. U.S. Postal Service</t>
  </si>
  <si>
    <t>U.S. Postal Service</t>
  </si>
  <si>
    <t>Zero-Emission Postal Service Vehicles</t>
  </si>
  <si>
    <t>3:22-cv-02583</t>
  </si>
  <si>
    <t>N.D. Cal.</t>
  </si>
  <si>
    <t>San Francisco</t>
  </si>
  <si>
    <t>The states filed a lawsuit against the U.S. Postal Service challenging its environmental analysis for its Next Generation Delivery Vehicle Acquisition program. The lawsuit alleges that the Postal Service's plans to replace 90% of this fleet with fossil-fuel-powered, internal combustion engine vehicles fails to comply with the National Environmental Policy Act's (NEPA) requirements and should be vacated.</t>
  </si>
  <si>
    <t>The states filed their original complaint on 4/28/22 and an amended complaint with an additional state plaintiff on 6/10/22. On 8/1/22, the court stayed the case in light of pending proceedings in a related case.</t>
  </si>
  <si>
    <t>The case is currently stayed pending proceedings in a related case.</t>
  </si>
  <si>
    <t>Case Active, Original Court, Stayed or Held in Abeyance</t>
  </si>
  <si>
    <t>Araceli Martinez-Olguin (N.D. Cal.)</t>
  </si>
  <si>
    <t>3:22-cv-02576</t>
  </si>
  <si>
    <t>(2022.04.28) California v. U.S. Postal Service - Complaint [N.D. Cal.]</t>
  </si>
  <si>
    <t>CA, NY</t>
  </si>
  <si>
    <t>CA, NY, PA, CT, DE, IL, ME, MD, MI, NJ, NM, NC, OR, RI, VT, WA, DC (subsequently CO)</t>
  </si>
  <si>
    <t>City of New York (Plaintiffs)</t>
  </si>
  <si>
    <t>42 U.S.C. ¬ß 4332(2)(C) [National Environmental Policy Act]</t>
  </si>
  <si>
    <t>Declaratory Relief, Vacate Challenged Policy, Injunctive Relief (Unspecified), Attorney Fees and Costs</t>
  </si>
  <si>
    <t>Alabama v. Mayorkas</t>
  </si>
  <si>
    <t>U.S. Department of Homeland Security; U.S. Customs and Border Protection (DHS); U.S. Immigration and Customs Enforcement (DHS); U.S. Citizenship and Immigration Services (DHS)</t>
  </si>
  <si>
    <t>Deportation Policy</t>
  </si>
  <si>
    <t>4:22-cv-00418</t>
  </si>
  <si>
    <t>N.D. Ala.</t>
  </si>
  <si>
    <t>Eleventh</t>
  </si>
  <si>
    <t>The states' lawsuit challenges a memorandum issued in November 2021 by the Biden Administration, claiming that the action ignores federal law that requires the federal government to detain and deport aliens who have committed crimes in the country. According to the states, this action exceeded executive authority in violation of the Administrative Procedures Act and Constitution, and leads to harm to the states.</t>
  </si>
  <si>
    <t>Challenge to Non-Regulatory Guidance(s)</t>
  </si>
  <si>
    <t>DHS Memorandum ("the September 20, 2021 Memorandum")</t>
  </si>
  <si>
    <t>The states filed their original complaint on 4/4/22. The federal defendants filed a motion to dismiss on 6/21/22. On 7/13/22, the plaintiff states filed a motion to stay the case pending resolution of the states' stay application pending in the U.S. Supreme Court. The judge granted this motion on 7/15/22. On 8/3/22, the court further stayed the case until the Supreme Court's final decision in U.S. v. Texas.Following the Court's decision in U.S. v. Texas, which dismissed Texas's immigration challenge due to lack of state standing, the plaintiffs voluntarily dismissed this case on 6/30/23.</t>
  </si>
  <si>
    <t>The case was stayed pending resolution of U.S. v. Texas in the U.S. Supreme Court. Following that decision, which dismissed Texas's immigration challenge due to lack of state standing, the plaintiffs voluntarily dismissed this case on 6/30/23.</t>
  </si>
  <si>
    <t>N/A - Never Reached Circuit Court</t>
  </si>
  <si>
    <t>Corey L. Maze</t>
  </si>
  <si>
    <t>(2022.04.04) Alabama v. Mayorkas - Complaint [N.D. Ala.]</t>
  </si>
  <si>
    <t>AL</t>
  </si>
  <si>
    <t>AL, FL, GA</t>
  </si>
  <si>
    <t>Administrative Procedure Act, U.S.C. ¬ß706(2)(A) [Arbitrary and Capricious Rulemaking], Administrative Procedure Act, U.S.C. ¬ß706(2)(C) [Rulemaking In Excess of Statutory Jurisdiction], Administrative Procedure Act, U.S.C. ¬ß706(1) [Agency Action Unlawfully Withheld or Delayed], U.S. Constitution (Non-Specific Violation), 28 U.S.C. ¬ß2201 [Declaratory Judgment]</t>
  </si>
  <si>
    <t>Injunctive Relief (Permanent), Declaratory Relief, Attorney Fees and Costs, Vacate Challenged Policy, Compel Agency to Take Action</t>
  </si>
  <si>
    <t>Edmund G. LaCour Jr. (AL)</t>
  </si>
  <si>
    <t>Louisiana v. Centers for Disease Control and Prevention</t>
  </si>
  <si>
    <t>Centers for Disease Control and Prevention (HHS), U.S. Department of Health and Human Services, U.S. Department of Homeland Security, U.S. Immigration and Customs Enforcement (DHS), U.S. Border Patrol (DHS), U.S. Citizenship and Immigration Services (DHS), U.S. Department of Justice, Executive Office for Immigration Review (DOJ), President</t>
  </si>
  <si>
    <t>22-30303</t>
  </si>
  <si>
    <t>6:22-cv-00885</t>
  </si>
  <si>
    <t>This lawsuit challenges the Biden Administration's revocation of the Trump-era Title 42 public health order that closed the border to migrants and asylum seekers as a public health and safety measure during the pandemic. The states argue that the federal government's action was arbitrary and capricious in violation of the Administrative Procedure Act. Additionally, the states argue that the policy change would create a surge of migrants at the southern border that would overwhelm law enforcement agencies and place the states at a major risk for drug trafficking and cartel activity.</t>
  </si>
  <si>
    <t>The states filed their original complaint on 4/3/22 and an amended complaint with additional state plaintiffs on 4/14/22. The states filed a motion for preliminary injunction the same day, and a motion for a temporary restraining order on 4/21/22. The defendants filed a response to the TRO motion on 4/22/22, and the states replied on 4/25/22. The court granted the motion for a temporary restraining order on 4/27/22, and later extended it on 5/11/22. The federal defendants filed a response to the preliminary injunction motion on 4/29/22, to which the plaintiffs replied on 5/9/22. On 5/5/22, the plaintiffs filed an amended complaint with additional state plaintiffs.The court held hearings on the pending motions on 5/13/22, and on 5/20/22 the court granted the preliminary injunction. The federal defendants filed an appeal to the Fifth Circuit the same day (22-30303). On 6/3/22, the federal defendants filed a motion to stay the district court proceedings pending appeal. The plaintiffs filed a response to this motion on 6/16/22, to which the federal defendants filed a reply on 6/17/22. In the Fifth Circuit, the appellants filed their brief on 7/25/22. The appellees filed their brief on 8/24/22. The appellants filed a reply brief on 9/21/22. On 10/4/22, the court granted the federal government's motion to stay proceedings pending appeal. The appellees filed a response to the reply brief on 11/23/22, to which the federal defendants filed a response on 2/10/23. The case was originally calendared for oral argument on 3/8/23, but the court held the appeal in abeyance until 5/11/23. On 5/12/23, the federal defendants filed a motion to vacate the decision of the district court, to which the states responded on 5/26/23.On 6/13/23, the court held that the district court's preliminary injunction was moot, and thus granted the federal defendants' motion to vacate the injunction. The district court dismissed the case as moot on 6/14/23.</t>
  </si>
  <si>
    <t>The district court issued a preliminary injunction blocking the rule. The Biden Administration appealed to the Fifth Circuit. The case was calendared for oral argument on 3/8/23, but the panel subsequently held the case in abeyance until 5/11/23. On 6/13/23, the panel held that the district court's preliminary injunction was moot, and thus granted the federal defendants' motion to vacate the injunction. The district court dismissed the case as moot on 6/14/23.</t>
  </si>
  <si>
    <t>Case Closed, Dismissed as Moot</t>
  </si>
  <si>
    <t>Robert R. Summerhays (W.D. La.)N/A (5th Cir.) (judges not assigned before case dismissed as moot)</t>
  </si>
  <si>
    <t>(2022.04.03) Louisiana v. Centers for Disease Control and Prevention - Complaint [W.D. La.]</t>
  </si>
  <si>
    <t>LA, AZ, MO</t>
  </si>
  <si>
    <t>LA, AZ, MO, WV, SC, FL, MS, WY, GA, AL, AK, UT, TN, OH, ID, AR, NE, MT, OK, KY, KS (subsequently ND, TX, VA)</t>
  </si>
  <si>
    <t>Administrative Procedure Act, U.S.C. ¬ß706(2)(D) [Rulemaking Followed Improper Procedures], Administrative Procedure Act, U.S.C. ¬ß706(2)(A) [Arbitrary and Capricious Rulemaking], Administrative Procedure Act, U.S.C. ¬ß706(2)(C) [Rulemaking In Excess of Statutory Jurisdiction]</t>
  </si>
  <si>
    <t>Declaratory Relief, Vacate Challenged Policy, Injunctive Relief (Preliminary), Injunctive Relief (Permanent), Attorney Fees and Costs</t>
  </si>
  <si>
    <t>Florida v. Walensky</t>
  </si>
  <si>
    <t>Centers for Disease Control and Prevention; U.S. Department of Health and Human Services; Transportation Security Administration (DHS); U.S. Department of Homeland Security</t>
  </si>
  <si>
    <t>Mask Mandate for Transportation</t>
  </si>
  <si>
    <t>8:22-cv-00718</t>
  </si>
  <si>
    <t>M.D. Fla.</t>
  </si>
  <si>
    <t>The lawsuit challenges the federal government's requirement that all passengers on airlines, trains, and other transportation hubs wear a mask to control the spread of COVID-19. This requirement was originally set to expire on March 18, 2022, but was subsequently extended. According to the states' complaint, these actions are arbitrary and capricious and violate the Administrative Procedure Act. The complaint also alleges that the actions violate constitutional principles, including the non-delegation doctrine and the anti-commandeering principle.</t>
  </si>
  <si>
    <t>86 Fed. Reg. 8,025 (Feb. 3, 2021) ["Requirement for Persons to Wear Masks While on Conveyances and at Transportation Hubs"]</t>
  </si>
  <si>
    <t>The states filed their original complaint on 3/29/22. On 4/18/22, a judge in the Middle District of Florida struck down the challenged mask mandate in separate litigation (8:21-cv-1693). Following that decision, the federal defendants filed a motion to stay proceedings in this case pending the appeal in the other case (22-11287). The court granted this stay on 6/2/22.On 6/22/23, the Eleventh Circuit dismissed 22-11287 as moot. On 6/27/23, the plaintiffs in this case voluntarily dismissed the case as moot, and the case was closed.</t>
  </si>
  <si>
    <t>The case was stayed pending an appeal in related (but separate) litigation concerning the challenged mask policies. When that appeal was dismissed as moot in June 2023, this case was voluntarily dismissed.</t>
  </si>
  <si>
    <t>William F. Jung (M.D. Fla.)</t>
  </si>
  <si>
    <t>8:21-cv-01693</t>
  </si>
  <si>
    <t>(2022.03.29) Florida v. Walensky - Complaint [M.D. Fla.]</t>
  </si>
  <si>
    <t>FL</t>
  </si>
  <si>
    <t>FL, AL, AK, AZ, AR, GA, ID, IN, KS, KY, LA, MS, MO, MT, NE, OH, OK, SC, UT, VA, WV</t>
  </si>
  <si>
    <t>Administrative Procedure Act, U.S.C. ¬ß706(2)(A) [Arbitrary and Capricious Rulemaking], Administrative Procedure Act, U.S.C. ¬ß706(2)(C) [Rulemaking In Excess of Statutory Jurisdiction], Administrative Procedure Act, U.S.C. ¬ß706(2)(D) [Rulemaking Followed Improper Procedures], U.S. Constitution, Article I, Section 1 [Separation of Powers] (Non-Delegation Doctrine) , U.S. Constitution, Article I, Section 8 [Enumerated Powers of Congress] (Commerce Clause), U.S. Constitution, Tenth Amendment [State Power] (Unconstitutional Federal Police Power), U.S. Constitution, Tenth Amendment [State Power] (Anticommandeering Doctrine), Ultra Vires Review</t>
  </si>
  <si>
    <t>Vacate Challenged Policy, Injunctive Relief (Permanent), Declaratory Relief, Attorney Fees and Costs</t>
  </si>
  <si>
    <t>James H. Percival (FL)</t>
  </si>
  <si>
    <t>Louisiana v. U.S. Department of Energy</t>
  </si>
  <si>
    <t>U.S. Department of Energy</t>
  </si>
  <si>
    <t>Energy</t>
  </si>
  <si>
    <t>Energy Efficiency Standards for Consumer Appliances</t>
  </si>
  <si>
    <t>22-60146</t>
  </si>
  <si>
    <t>87 Fed. Reg. 2673 (January 19, 2022) ["Energy Conservation Program: Product Classes for Residential Dishwashers, Residential Clothes Washers, and Consumer Clothes Dryers"]</t>
  </si>
  <si>
    <t>The states filed their original petition on 3/17/22 and an appellant's brief on 7/6/22. The federal defendants filed their appellee's brief on 9/6/22, to which the appellants replied on 10/27/22. On 2/16/23, Arizona voluntarily dismissed its appeal. The case heard oral argument on 3/8/23.</t>
  </si>
  <si>
    <t>The court heard oral argument on 3/8/23.</t>
  </si>
  <si>
    <t>(2022.03.17) Louisiana v. DOE - Petition for Review (5th Cir.)(2022.07.06) Louisiana v. DOE - States' Opening Brief (5th Cir.)</t>
  </si>
  <si>
    <t>LA, AL, AZ, AR, KY, MO, MT, OK, SC, TN, TX, UT</t>
  </si>
  <si>
    <t>Improper Statutory Interpretation by Agency, Administrative Procedure Act, U.S.C. ¬ß706(2)(A) [Arbitrary and Capricious Rulemaking]</t>
  </si>
  <si>
    <t>Vacate Challenged Policy</t>
  </si>
  <si>
    <t>Drew C. Ensign (AZ)</t>
  </si>
  <si>
    <t>Indiana v. Biden</t>
  </si>
  <si>
    <t>President, U.S. Department of Justice, U.S. Department of Education</t>
  </si>
  <si>
    <t>Freedom of Information Act</t>
  </si>
  <si>
    <t>1:22-cv-00430</t>
  </si>
  <si>
    <t>S.D. Ind.</t>
  </si>
  <si>
    <t>Indianapolis</t>
  </si>
  <si>
    <t>Seventh</t>
  </si>
  <si>
    <t>The states filed their original complaint on 3/4/22, to which the federal defendants filed a partial answer on 4/25/22. On that same day, the federal defendants filed a motion to dismiss. The plaintiffs filed a response in opposition to this motion on 6/13/22, to which the federal defendants replied on 7/11/22.Following a series of status report filings, the court on 1/20/23 granted the federal defendants' motion to dismiss as applied to President Biden, the Executive Office of the President, Attorney General Garland, and Secretary Cardona. This case remained pending against the Department of Justice and the Department of Education. ¬†The court also ordered the states of Louisiana, Ohio, Oklahoma, and Utah to show cause as to why they should not be dismissed for lack of standing to seek relief under FOIA given there is no evidence they made the FOIA request that is the basis of this lawsuit. The states filed a response to this order on 1/24/23. On 2/13/23, the court dismissed Louisiana, Ohio, and Utah from the case, and granted Arizona's motion to voluntarily dismiss its lawsuit on 2/15/23. On 3/22/23, the plaintiff states voluntarily dismissed the case because the Department of Justice and the Department of Education responded to the FOIA request at issue in this case. The case was then closed.</t>
  </si>
  <si>
    <t>On 3/22/23, the plaintiff states voluntarily dismissed the case because the Department of Justice and the Department of Education responded to the FOIA request at issue in this case. The case was then closed.</t>
  </si>
  <si>
    <t>Case Closed, Agency Reversed Policy</t>
  </si>
  <si>
    <t>Jane Magnus-Stinson (S.D. Ind.)</t>
  </si>
  <si>
    <t>N/A (Never Reached Circuit Court)</t>
  </si>
  <si>
    <t>(2022.03.04) Indiana v. Biden - Complaint [S.D. Ind.]</t>
  </si>
  <si>
    <t>IN</t>
  </si>
  <si>
    <t>IN, AZ, AR, GA, KS, KY, LA, MO, MT, OH, OK, SC, TX, UT</t>
  </si>
  <si>
    <t>5 U.S.C. ¬ß552 [Freedom of Information Act]</t>
  </si>
  <si>
    <t>Preservation of Records, Declaratory Relief, Compel Agency to Take Action, Injunctive Relief (Unspecified), Attorney Fees and Costs, Production of Records</t>
  </si>
  <si>
    <t>Betsy DeNardi (IN)</t>
  </si>
  <si>
    <t>Texas v. EPA</t>
  </si>
  <si>
    <t>Greenhouse Gas Regulations for Vehicles</t>
  </si>
  <si>
    <t>22-01031</t>
  </si>
  <si>
    <t>The states filed their original petition for review on 2/28/22. The court consolidated this lawsuit with several similar challenges on 3/2/22. A group of environmental interest groups sought to intervene that same day, and 23 states sought to intervene supporting defendants on 3/8/22. The court set a briefing schedule on 9/22/22 that would schedule oral argument for September 2023. The plaintiffs filed their petitioner brief on 11/3/22, and the federal defendants filed its respondent brief on 2/24/23. The intervenors for respondents filed their brief on 3/21/23. The petitioner states filed a reply brief on 4/18/23, and the federal respondents filed their final brief on 4/26/23. The petitioners and intervenors for respondent both filed their final briefs on 4/27/23. Arizona voluntarily dismissed itself from the case on 5/15/23. Oral argument is scheduled for 9/14/23.</t>
  </si>
  <si>
    <t>Oral argument is scheduled for 9/14/23.</t>
  </si>
  <si>
    <t>22-1031, 22-1032, 22-1033, 22-1034, 22-1035, 22-1036, 22-1038</t>
  </si>
  <si>
    <t>(2022.02.28) Texas v. EPA - Petition for Review [D.C. Cir.]</t>
  </si>
  <si>
    <t>TX, AL, AK, AR, IN, KY, LA, MS, MO, MT, NE, OH, OK, SC, UT</t>
  </si>
  <si>
    <t>CA, CO, CT, DE, HI, IL, ME, MD, MI, MN, NV, NJ, NM, NY, NC, OR, RI, VT, WA, WI, MA, PA, DC</t>
  </si>
  <si>
    <t>Texas v. Biden</t>
  </si>
  <si>
    <t>President, U.S. Department of Labor</t>
  </si>
  <si>
    <t>Labor</t>
  </si>
  <si>
    <t>Contractor Minimum Wage Increase</t>
  </si>
  <si>
    <t>6:22-cv-00004</t>
  </si>
  <si>
    <t>Victoria</t>
  </si>
  <si>
    <t>This lawsuit challenges an executive order increasing the minimum wage for federal contractors. According to the complaint, "In pursuit of partisan political objectives, Defendants are unilaterally attempting to impose a radical policy‚Äîa dramatic and rapid increase in the minimum wage for federal contractors‚Äîwith little apparent regard for the widespread havoc on the economy that will result...Through leveraging the disproportionate bargaining power of the federal government, Defendants have decided to coerce federal contractors into abiding by a policy that Congress does not endorse, potentially affecting hundreds of thousands of businesses that employ as much as one-fifth of the entire U.S. labor force." The plaintiff states argue that the federal action will harm their economies and violates procedural requirements.</t>
  </si>
  <si>
    <t>Executive Order 14026 (April 27, 2021) [Increasing the Minimum Wage for Federal Contractors]; 86 Fed. Reg. 67126 (November 23, 2021)</t>
  </si>
  <si>
    <t>The states filed their original complaint on 2/10/22. The federal defendants filed a motion to dismiss on 4/29/22. On 5/5/22, a group of states filed an amicus brief supporting the federal defendants. The plaintiff states filed a response to the motion to dismiss on 7/8/22, to which the federal defendants replied on 8/12/22. The plaintiffs filed an additional reply on 8/26/22.</t>
  </si>
  <si>
    <t>The federal government's motion to dismiss has remained pending since August 2022.</t>
  </si>
  <si>
    <t>Drew B. Tipton (S.D. Tex.)</t>
  </si>
  <si>
    <t>(2022.02.10) Texas v. Biden - Complaint [S.D. Tex.]</t>
  </si>
  <si>
    <t>TX, LA, MS</t>
  </si>
  <si>
    <t>IL, CA, CT, DE, DC, ME, MD, MA, MI, MN, NV, NJ, NM, NY, OR, PA, RI, VT, WA</t>
  </si>
  <si>
    <t>Ultra Vires Review, Administrative Procedure Act, U.S.C. ¬ß706(2)(A) [Arbitrary and Capricious Rulemaking], Administrative Procedure Act, U.S.C. ¬ß706(2)(C) [Rulemaking In Excess of Statutory Jurisdiction], U.S. Constitution, Article I, Section 1 [Separation of Powers] (Non-Delegation Doctrine) , U.S. Constitution, Article I, Section 8 [Enumerated Powers of Congress] (Spending Clause)</t>
  </si>
  <si>
    <t>Declaratory Relief, Injunctive Relief (Permanent), Attorney Fees and Costs</t>
  </si>
  <si>
    <t>Christopher D. Hilton (TX)</t>
  </si>
  <si>
    <t>Christopher D. Hilton (TX); Elizabeth B. Murrill (LA); John V. Coghlan (MS)</t>
  </si>
  <si>
    <t>Arizona v. Walsh</t>
  </si>
  <si>
    <t>U.S. Department of Labor, President</t>
  </si>
  <si>
    <t>23-15179</t>
  </si>
  <si>
    <t>2:22-cv-00213¬†</t>
  </si>
  <si>
    <t>D. Ariz.</t>
  </si>
  <si>
    <t>Phoenix</t>
  </si>
  <si>
    <t>9th Cir.</t>
  </si>
  <si>
    <t>The AGs challenge a Biden Administration action that increases the minimum wage for federal contractors to $15 and expands overtime requirements for federal contractors. According to the plaintiff states, the policy, which they term the "Contractor Minimum Wage Mandate," covers one-fifth of the entire U.S. labor force and applies to industries such as law enforcement, whitewater rafting, and fast-food restaurants, and state agencies. The states claim that the policy violates the Procurement Act and the Spending Clause of the U.S. Constitution.¬†</t>
  </si>
  <si>
    <t>The states filed their original complaint on 2/9/22. The plaintiffs filed a motion to transfer a related case, but the court denied this motion on 3/1/22. The states filed a motion for preliminary injunction on 4/22/22, to which the federal defendants responded on 5/11/22. On the same day, the federal defendants filed a motion to dismiss. On 5/12/22, a group of states filed an amicus brief supporting the federal defendants. The plaintiff states filed a reply to the federal government's response to the preliminary injunction motion, as well as a response to the federal government's motion to dismiss, on 6/3/22. The federal government filed a reply to this latter response on 6/24/22. The court held proceedings on these various briefings on 7/12/22. On 1/6/23, the district court granted the federal defendant's motion to dismiss and denied the motion for preliminary injunction. While the court found that the states had standing, it rejected each of the plaintiff's counts in the complaint. The plaintiff states filed an appeal to the Ninth Circuit on 2/7/23 (23-15179). Because Arizona subsequently left the case, the case was recaptioned Nebraska v. Walsh on 3/2/23. The states filed their opening brief on 6/21/23.</t>
  </si>
  <si>
    <t>The district court granted the federal defendant's motion to dismiss. The states have appealed to the Ninth Circuit.</t>
  </si>
  <si>
    <t>John J. Tuchi (D. Ariz.)TBD (9th Cir.)</t>
  </si>
  <si>
    <t>(2022.02.09) Arizona v. Walsh - Complaint [D. Ariz.]</t>
  </si>
  <si>
    <t>(2023.01.06) Arizona v. Walsh - Opinion (D. Ariz.)</t>
  </si>
  <si>
    <t>AZ, ID, IN, NE, SC</t>
  </si>
  <si>
    <t>IL, CA, CT, DE, DC, ME, MD, MA, MI, MN, NV, NJ, MN, NY, OR, PA, RI, VT, WA</t>
  </si>
  <si>
    <t>40 U.S.C. ¬ß101 [Procurement Act - Non-statutory Violation], Administrative Procedure Act, U.S.C. ¬ß706(2)(A) [Arbitrary and Capricious Rulemaking], Administrative Procedure Act, U.S.C. ¬ß706(2)(C) [Rulemaking In Excess of Statutory Jurisdiction], U.S. Constitution, Article I, Section 1 [Separation of Powers] (Non-Delegation Doctrine) , U.S. Constitution, Article I, Section 8 [Enumerated Powers of Congress] (Spending Clause)</t>
  </si>
  <si>
    <t>President; U.S. Department of State; U.S. Department of Homeland Security; U.S. Citizenship and Immigration Services (DHS)</t>
  </si>
  <si>
    <t>Central American Minors Program</t>
  </si>
  <si>
    <t>3:22-cv-00780</t>
  </si>
  <si>
    <t>2:22-cv-00014</t>
  </si>
  <si>
    <t>Amarillo (subsequently transferred to Dallas)</t>
  </si>
  <si>
    <t>U.S. Department of State (Mar. 10, 2021) ["Restarting the Central American Minors Program"]</t>
  </si>
  <si>
    <t>The states filed their original complaint on 1/28/22, and an amended complaint on 3/14/22. The court directed an inter-district transfer on 4/6/22, thus changing the docket number associated with the case. The federal defendants filed periodic status reports regarding jurisdictional discovery throughout the remainder of 2022 and 2023.On 2/28/23, Arizona dismissed itself from the case.</t>
  </si>
  <si>
    <t>Currently pending. The federal defendants continue to file periodic status reports regarding jurisdictional discovery.</t>
  </si>
  <si>
    <t>Barbara M. G. Lynn (N.D. Tex.)</t>
  </si>
  <si>
    <t>(2022.01.28) Texas v. Biden - Complaint [N.D. Tex.]</t>
  </si>
  <si>
    <t>TX, AK, AR, FL, IN, MO, MT, OK¬†(subsequently SC, UT, LA, AL, AZ, ID, KY)</t>
  </si>
  <si>
    <t>Ultra Vires Review, Administrative Procedure Act, U.S.C. ¬ß706(2)(A) [Arbitrary and Capricious Rulemaking], Administrative Procedure Act, U.S.C. ¬ß553(b) [Rulemaking Followed Improper Procedures], U.S. Constitution, Article II, Section 3 (Take Care Clause)</t>
  </si>
  <si>
    <t>Gene P. Hamilton (American First Legal Foundation)</t>
  </si>
  <si>
    <t>Louisiana v. Becerra</t>
  </si>
  <si>
    <t>U.S. Department of Health and Human Services, Administration for Children and Families (HHS), Office of Head Start (HHS)</t>
  </si>
  <si>
    <t>COVID-19 Vaccine Rules (Head Start Program)</t>
  </si>
  <si>
    <t>22-30748</t>
  </si>
  <si>
    <t>3:21-cv-04370</t>
  </si>
  <si>
    <t>86 Fed. Reg. 68052 (Nov. 30, 2021) [Vaccine and Mask Requirements To Mitigate the Spread of COVID‚Äì19 in Head Start Programs]</t>
  </si>
  <si>
    <t>The district court issued a preliminary and then a permanent injunction blocking the vaccine policy from going into effect in the plaintiff states. The federal defendants have appealed to the Fifth Circuit.</t>
  </si>
  <si>
    <t>Success, Merits Decision</t>
  </si>
  <si>
    <t>Terry A. Doughty (W.D. La.)TBD (5th Cir.)</t>
  </si>
  <si>
    <t>2:21-cv-04386</t>
  </si>
  <si>
    <t>(2021.12.21) Louisiana v. Becerra - Complaint [W.D. La.]</t>
  </si>
  <si>
    <t>(2022.01.01) Louisiana v. Becerra - Order Granting Preliminary Injunction [W.D. La.]</t>
  </si>
  <si>
    <t>LA, AL, AK, AZ, AR, FL, GA, IN, IA (by req. of Gov.), KS, KY, MS, MO, MT, NE, ND, OH, OK, SC, SD, TN, UT, WV, WY</t>
  </si>
  <si>
    <t>Administrative Procedure Act, U.S.C. ¬ß706(2)(A) [Arbitrary and Capricious Rulemaking], Administrative Procedure Act, U.S.C. ¬ß706(2)(C) [Rulemaking In Excess of Statutory Jurisdiction], Major Questions Doctrine, U.S. Constitution, Article I, Section 1 [Separation of Powers] (Non-Delegation Doctrine) , 42 U.S.C. ¬ß9836 [Head Start Program Requirements], Administrative Procedure Act, U.S.C. ¬ß706(2)(D) [Rulemaking Followed Improper Procedures], 5 U.S.C. ¬ß801 [Congressional Review Act], U.S. Constitution, Tenth Amendment [State Power] (Unconstitutional Federal Police Power), U.S. Constitution, Tenth Amendment [State Power] (Anticommandeering Doctrine), U.S. Constitution, Article I, Section 8 [Enumerated Powers of Congress] (Spending Clause), 5 U.S.C. ¬ß601 [Treasury and General Government Appropriations Act], 28 U.S.C. ¬ß2201 [Declaratory Judgment]</t>
  </si>
  <si>
    <t>Declaratory Relief, Vacate Challenged Policy, Injunctive Relief (Preliminary), Injunctive Relief (Permanent), Delay Effective Date of Challenged Policy, Attorney Fees and Costs</t>
  </si>
  <si>
    <t>Elizabeth B. Murrill (LA); J. Scott St. John (LA); Morgan Brungard (LA); Josiah Kollmeyer (LA); Edmund G. LaCour Jr. (AL); Kristin Hansen (MT); David M.S. Dewhirst (MT); Charles E. Brasington (AK); James A. Campbell (NE); Robert J. Makar (AZ); Matthew Sagsveen (ND); Dylan L. Jacobs (AR); Benjamin M. Flowers (OH); Natalie P. Christmas (FL); Mithun Mansinghani (OK); Stephen J. Petrany (GA); Ross W. Bergethon (GA); Thomas T. Hydrick (SC); Thomas M. Fisher (IN); David M. McVey (SD); Samuel P. Langholz (IA); Jeffrey S. Thompson (IA); Andree S. Blumstein (TN); Shannon Grammel (KS); Melissa A. Holyoak (UT); Jeremy J. Sylvester (KY); Ryan Schelhaas (WY); Whitney H. Lipscomb (MS); John V. Coghlan (MS); Lindsay S. See (WV); D. John Sauer (MO)</t>
  </si>
  <si>
    <t>Arizona v. Biden</t>
  </si>
  <si>
    <t>President, U.S. Department of Homeland Security, U.S. Customs and Border Protection (DHS), U.S. Immigration and Customs Enforcement (DHS), U.S. Citizenship and Immigration Services (DHS)</t>
  </si>
  <si>
    <t>Guidance Regarding Immigrant Removals</t>
  </si>
  <si>
    <t>22-03272</t>
  </si>
  <si>
    <t>3:21-cv-00314</t>
  </si>
  <si>
    <t>S.D. Ohio</t>
  </si>
  <si>
    <t>6th Cir.</t>
  </si>
  <si>
    <t>DHS September 30 Permanent Guidance</t>
  </si>
  <si>
    <t>The district court granted a preliminary injunction to the plaintiff states. The federal government appealed, and the Sixth Circuit reversed the preliminary injunction on 7/5/22. The case was eventually voluntarily dismissed following the U.S. Supreme Court's decision in U.S. v. Texas, which limited state standing.</t>
  </si>
  <si>
    <t>Mixed Results (Initial Success Reversed on Appeal)</t>
  </si>
  <si>
    <t>Michael J. Newman (S.D. Ohio)Jeffrey S. Sutton, Karen Nelson Moore, and R. Guy Cole, Jr. (6th Cir.)</t>
  </si>
  <si>
    <t>(2021.11.18) Arizona v. Biden - Complaint [S.D. Ohio]</t>
  </si>
  <si>
    <t>(2022.07.05) Arizona v. Biden - Opinion [6th Cir.]</t>
  </si>
  <si>
    <t>AZ, MT, OH</t>
  </si>
  <si>
    <t>Unanimous Against Position of Plaintiff States</t>
  </si>
  <si>
    <t>Administrative Procedure Act, U.S.C. ¬ß706(2)(A) [Arbitrary and Capricious Rulemaking], Administrative Procedure Act, U.S.C. ¬ß706(2)(C) [Rulemaking In Excess of Statutory Jurisdiction], Administrative Procedure Act, U.S.C. ¬ß706(2)(D) [Rulemaking Followed Improper Procedures], Administrative Procedure Act, U.S.C. ¬ß553(b) [Rulemaking Followed Improper Procedures], U.S. Constitution, Article II, Section 3 (Take Care Clause)</t>
  </si>
  <si>
    <t>Declaratory Relief, Delay Effective Date of Challenged Policy, Vacate Challenged Policy, Attorney Fees and Costs</t>
  </si>
  <si>
    <t>COVID-19 Vaccine Rules (for Healthcare Facilities)</t>
  </si>
  <si>
    <t>21-30734</t>
  </si>
  <si>
    <t>3:21-cv-03970</t>
  </si>
  <si>
    <t>86 Fed. Reg. 61,555 (Nov. 5, 2021) [Medicare and Medicaid Programs; Omnibus COVID-19 Health Care Staff Vaccination]</t>
  </si>
  <si>
    <t>The states filed their original complaint, as well as a preliminary injunction, on 11/15/21. The states filed an amended complaint with two additional state plaintiffs on 11/22/21. The federal defendants filed an opposition to the preliminary injunction motion on 11/29/21, to which the states replied on 11/30/21. The same day, the judge granted the states' motion for preliminary injunction, applicable on a nationwide basis.¬†The federal defendants filed an appeal to the Fifth Circuit on 12/1/21 (21-30734), along with a motion to stay the injunction pending the appeal. The district court denied the motion to stay on 12/1/21. The federal defendants filed a motion to stay with the Fifth Circuit on 12/2/21, to which the states responded in opposition on 12/3/21. The federal defendants filed a reply on 12/5/21. On 12/15/21, the Fifth Circuit granted a stay of the district court's nationwide injunction but denied it as applied to the plaintiff states. On 1/6/22, the federal defendants asked the district court to stay further proceedings. The states opposed this motion on 1/14/22, and the court denied the motion to stay on 1/18/22.Meanwhile, in related cases challenging the vaccine rule, the U.S. Supreme Court granted the federal government's stay of the injunctions issued by W.D. La and another district court. Thus, litigation continued in the lower courts. On 1/31/22, the federal defendants filed an appellant brief in the 5th Circuit. The states filed a motion to remand the case to district court on 2/10/22, but this motion was denied on 2/12/22. On 2/16/22, the plaintiffs filed an amended petition for rehearing en banc. On 2/17/22, two states filed an amicus brief supporting the plaintiff states. Meanwhile, the district court denied the plaintiff states' motion to file a second amended complaint on 2/9/22. The Fifth Circuit denied a rehearing en banc on 3/3/22, as the states filed an appellees brief on 3/4/22. The federal defendants filed a reply brief on 3/14/22. The Fifth Circuit set oral argument for 6/6/22. In the district court, the federal defendants filed a motion to dismiss on 3/17/22, to which the states replied on 4/8/22. The defendants filed a response on 4/29/22.The Fifth Circuit held oral argument on 6/6/22. On 6/13/22, the court filed an unpublished opinion vacating the district court's preliminary injunction and remanding in light of the U.S. Supreme Court decision staying the preliminary injunction. Proceedings continued in the district court. On 11/3/22, the magistrate judge recommended that the plaintiff's complaint be dismissed. The plaintiff states objected on 11/17/22.On 12/2/22, the district court adopted the magistrate's recommendations and dismissed the lawsuit in its entirety. The recommendations had concluded that the U.S. Supreme Court's earlier decision in this and related litigation had rejected the plaintiff states' arguments, with the exception of the anti-commandeering argument. However, the recommendations also concluded that argument was not viable, because "the anti-commandeering principle 'does not apply when Congress evenhandedly regulates an activity in which both States and private actors engage.'" The district court adopted these recommendations and closed the case.</t>
  </si>
  <si>
    <t>The district court granted a nationwide injunction to the plaintiffs blocking the policy on 11/30/21. While on appeal to the Fifth Circuit, the circuit court granted a stay of the district court's nationwide injunction but denied it as applied to the plaintiff states. Subsequently, the U.S. Supreme Court granted a stay of the injunctions that had been issued in this and a related case. On remand, the district court dismissed the plaintiffs' complaint on the basis of the Supreme Court decision and recommendations of a magistrate judge.</t>
  </si>
  <si>
    <t>Case Closed, Original Court, Final Decision and Appeals Exhausted</t>
  </si>
  <si>
    <t>Mixed Results</t>
  </si>
  <si>
    <t>Terry A. Doughty [W.D. La.]E. Grady Jolly, Jennifer Walker Elrod, Catharina Haynes [5th Cir.]</t>
  </si>
  <si>
    <t>(2021.11.15) Louisiana v. Becerra - Complaint [W.D. La.]</t>
  </si>
  <si>
    <t>(2022.06.13) Louisiana v. Becerra - Opinion [5th Cir.](2022.11.03) Lousiana v. Becerra - Report and Recommendations of Magistrate Judge (W.D. La.) (2022.12.02) Louisiana v. Becerra - Judgment (W.D. La.)</t>
  </si>
  <si>
    <t>LA, MT, AL, AZ, GA, ID, IN, MS, OK, SC, UT, WV (subsequently KY, OH)</t>
  </si>
  <si>
    <t>TN, VA</t>
  </si>
  <si>
    <t xml:space="preserve">Unanimous For Position of Plaintiff States </t>
  </si>
  <si>
    <t>Republican-Appointed Justices Split</t>
  </si>
  <si>
    <t>Administrative Procedure Act, U.S.C. ¬ß706(2)(A) [Arbitrary and Capricious Rulemaking], Administrative Procedure Act, U.S.C. ¬ß706(2)(C) [Rulemaking In Excess of Statutory Jurisdiction], 42 U.S.C. ¬ß1395 [Social Security Act], Administrative Procedure Act, U.S.C. ¬ß706(2)(D) [Rulemaking Followed Improper Procedures], Administrative Procedure Act, U.S.C. ¬ß553(b) [Rulemaking Followed Improper Procedures], 5 U.S.C. ¬ß801 [Congressional Review Act], U.S. Constitution, Article I, Section 8 [Enumerated Powers of Congress] (Spending Clause), U.S. Constitution, Tenth Amendment [State Power] (Anticommandeering Doctrine), U.S. Constitution, Article I, Section 1 [Separation of Powers] (Non-Delegation Doctrine) , Major Questions Doctrine</t>
  </si>
  <si>
    <t>Vacate Challenged Policy, Declaratory Relief, Injunctive Relief (Preliminary), Injunctive Relief (Permanent), Delay Effective Date of Challenged Policy, Attorney Fees and Costs</t>
  </si>
  <si>
    <t>Connecticut v. FERC</t>
  </si>
  <si>
    <t>Federal Energy Regulatory Commission (DoE)</t>
  </si>
  <si>
    <t>ISO New England Energy Rates</t>
  </si>
  <si>
    <t>2*</t>
  </si>
  <si>
    <t>21-01198</t>
  </si>
  <si>
    <t>21-01222 (CT)21-01223 (MA)</t>
  </si>
  <si>
    <t>Consolidated Single-State Plaintiffs</t>
  </si>
  <si>
    <t>Case Involves Consolidated Single-State Plaintiffs Only</t>
  </si>
  <si>
    <t>The original petition involving these issues (21-1198) was filed by a private party plaintiff on 10/8/21. The case was consolidated with the two state cases (21-1222 and 21-1223) on 11/10/21. Massachusetts filed an amended petition for review on 1/17/22. Connecticut filed a motion to hold the case in abeyance on 7/8/22, which was granted on 7/27/22.</t>
  </si>
  <si>
    <t>The case is currently being held in abeyance.</t>
  </si>
  <si>
    <t>21-1198, 21-1222, 21-1223, 21-1224, 22-1001, 22-1008, 22-1026</t>
  </si>
  <si>
    <t>CT (21-1222)MA (21-1223)</t>
  </si>
  <si>
    <t>President, U.S. Department of Health and Human Services, Centers for Medicare and Medicaid Services (HHS)</t>
  </si>
  <si>
    <t>21-01463</t>
  </si>
  <si>
    <t>4:21-cv-01329</t>
  </si>
  <si>
    <t>St. Louis</t>
  </si>
  <si>
    <t>The states filed their original complaint on 11/10/21 and a motion for preliminary injunction on 11/12/21. The federal defendants filed a response in opposition on 11/22/21, and the states replied on 11/23/21. On 11/29/21, the district court granted the preliminary injunction, applicable to the plaintiff states.¬†The federal defendants appealed to the 8th Circuit on 11/30/21 (21-3725), along with a motion to stay pending appeal in both the district court and 8th Circuit. The District Court denied the motion to stay on 12/1/21. The plaintiff states filed a response to the stay request in the 8th Circuit on 12/8/21, to which the federal defendants replied on 12/9/21. On 12/13/21, the three-judge panel denied the stay pending appeal in a 2-1 vote. On 12/22/21, the district court stayed further proceedings in the district court pending appeal.Meanwhile, the U.S. Supreme Court agreed to hear arguments in challenges to both the health care worker policy challenged in this case, as well as the COVID policy applicable to large employers (21A240). On 1/13/22, the Court granted the federal government's request to stay the injunctions concerning the health care worker policy. Thus, litigation continued in the lower courts. On 1/31/22, the federal defendants filed an appellant brief in the 8th Circuit. On 2/23/22, the states filed an amended complaint as well as a motion to lift the stay in the district court. They filed their appellee brief in the Eighth Circuit on 2/28/22, to which the federal government replied on 3/22/22. Meanwhile, the district court denied the plaintiff states' motion to lift the stay on 3/23/22.On 4/11/22, the three-judge panel of the 8th Circuit vacated the district court's preliminary injunction and remanded to the district court for a determination of the merits of the states' claim for permanent injunctive relief. The plaintiffs filed a writ of certiorari to the U.S. Supreme Court on 5/19/22 (21-1463). As this was pending, the federal defendants filed an unopposed motion to stay the proceedings in district court, which the court granted on 5/27/22.On 10/3/22, the U.S. Supreme Court denied certiorari in this case. Subsequently, the federal defendants filed a motion to dismiss in the district court on 11/2/22. Meanwhile, the plaintiff states filed an amended complaint on 11/23/22. On 11/28/22, the states also filed a motion to vacate the motion to dismiss and declare the first amended complaint to be the operative complaint. The federal defendants filed a motion to dismiss the new complaint on 1/20/23. The states responded with a memorandum in opposition on 2/16/23, to which the federal defendants replied on 3/31/23. Due to the administration ending the challenged rules, the plaintiffs filed a motion to voluntarily dismiss the case on 7/19/23, and the case was dismissed two days later.</t>
  </si>
  <si>
    <t>The court granted a preliminary injunction to the plaintiffs on 11/29/21. The 8th Circuit denied the federal defendants' motion for stay pending appeal, but the U.S. Supreme Court granted the federal government's request to stay the injunctions concerning the health care worker policy pending appeal on 1/13/22. The 8th Circuit vacated the preliminary injunction on 4/11/22, which the plaintiffs appealed to the U.S. Supreme Court. The Court denied cert on 10/3/22, after which the plaintiffs filed an amended complaint in district court. The case was voluntarily dismissed in July 2023 following the Biden Administration's termination of the challenged policy.</t>
  </si>
  <si>
    <t>Matthew T. Schelp (E.D. Mo.)James Loken, Duane Benton, and Jane Kelly (8th Cir.)</t>
  </si>
  <si>
    <t>None.</t>
  </si>
  <si>
    <t>(2021.11.10) Missouri v. Biden - Complaint [E.D. Mo.]</t>
  </si>
  <si>
    <t>(2021.11.29) Missouri v. Biden - Memorandum and Order [E.D. Mo.]</t>
  </si>
  <si>
    <t>MO, NE, AR, KS, IA (by req. of Gov.), WY, AK, SD, ND, NH</t>
  </si>
  <si>
    <t>Administrative Procedure Act, U.S.C. ¬ß706(2)(A) [Arbitrary and Capricious Rulemaking], Administrative Procedure Act, U.S.C. ¬ß706(2)(C) [Rulemaking In Excess of Statutory Jurisdiction], Major Questions Doctrine, U.S. Constitution, Article I, Section 1 [Separation of Powers] (Non-Delegation Doctrine) , 42 U.S.C. ¬ß1395 [Social Security Act], Administrative Procedure Act, U.S.C. ¬ß706(2)(D) [Rulemaking Followed Improper Procedures], Administrative Procedure Act, U.S.C. ¬ß553(b) [Rulemaking Followed Improper Procedures], U.S. Constitution, Article I, Section 8 [Enumerated Powers of Congress] (Spending Clause), U.S. Constitution, Tenth Amendment [State Power] (Anticommandeering Doctrine), U.S. Constitution, Tenth Amendment [State Power] (Unconstitutional Federal Police Power)</t>
  </si>
  <si>
    <t>Jesus A. Osete (MO)</t>
  </si>
  <si>
    <t>Texas v. U.S. Department of Labor</t>
  </si>
  <si>
    <t>U.S. Department of Labor, Occupational Safety and Health Administration (Labor)</t>
  </si>
  <si>
    <t>COVID-19 Vaccine Rules (for Large Employers)</t>
  </si>
  <si>
    <t>21A24421A247</t>
  </si>
  <si>
    <t>21-6084521-07000 (6th Cir.)</t>
  </si>
  <si>
    <t>Court of Appeals, Supreme Court</t>
  </si>
  <si>
    <t>In response to the COVID-19 pandemic, the Biden Administration issued rules requiring workers for larger employers to either be vaccinated against COVID-19 or submit to regular testing. Several states challenged the rules, arguing that compulsory vaccination rules are properly within the states' police powers and not the powers of the federal government.¬†This lawsuit was filed parallel to other lawsuits challenging the COVID-19 vaccine mandate in the Sixth (21-04031), Eighth (21-03494), and Eleventh (21-13866) Circuits. Indiana also filed an individual lawsuit in the Seventh Circuit (21-03066).</t>
  </si>
  <si>
    <t>86 Fed. Reg. 61,402 (Nov. 5, 2021) [COVID-19 Vaccination and Testing; Emergency Temporary Standard]</t>
  </si>
  <si>
    <t>On 12/17/21, a three-judge panel voted 2-1 to grant the government's motion to dissolve the administrative stay that had blocked the COVID policy from going into effect. The plaintiff states, along with several private party plaintiffs, filed for a writ of certiorari before judgment to the U.S. Supreme Court. With three justices dissenting, the Court sided with the states and stayed the policy. The Biden Administration voluntarily dismissed its 6th Circuit appeal shortly after.</t>
  </si>
  <si>
    <t>Success, Upheld or Issued Injunction Only</t>
  </si>
  <si>
    <t>Edith Jones, Kyle Duncan, and Kurt Engelhardt (5th Cir.) [Republican-nominated majority; issued initial stay of policy]Julia Smith Gibbons, Jane Branstetter Stranch, and Joan L. Larsen (6th Cir.)</t>
  </si>
  <si>
    <t>21-7000, 21-4027, 21-4028, 21-4031, 21-4032, 21-4033, 21-4080, 21-4082, 21-4083, 21-4084, 21-4085, 21-4086, 21-4087, 21-4088, 21-4089, 21-4090, 21-4091, 21-4092, 21-4093, 21-4094, 21-4095, 21-4096, 21-4097, 21-4099, 21-4100, 21-4101, 21-4102, 21-4103</t>
  </si>
  <si>
    <t>(2021.11.05) Texas v. U.S. Department of Labor - Petition for Review [5th Cir.]</t>
  </si>
  <si>
    <t>(2021.11.12) Texas v. U.S. Department of Labor - Opinion Reaffirming Stay [5th Cir.]</t>
  </si>
  <si>
    <t>TX, LA, MS, SC, UT</t>
  </si>
  <si>
    <t>Republican-Appointed Judges Split</t>
  </si>
  <si>
    <t>Major Questions Doctrine, Administrative Procedure Act, U.S.C. ¬ß706(2)(A) [Arbitrary and Capricious Rulemaking], 29 U.S.C. ¬ß655 [Occupational Safety and Health Standards]</t>
  </si>
  <si>
    <t>William F. Cole (TX)</t>
  </si>
  <si>
    <t>Florida v. Occupational Safety and Health Administration</t>
  </si>
  <si>
    <t>Occupational Safety and Health Administration (Labor), U.S. Department of Labor</t>
  </si>
  <si>
    <t>21-1386621-07000 (6th Cir.)</t>
  </si>
  <si>
    <t>11th Cir.</t>
  </si>
  <si>
    <t>On 12/17/21, the three-judge panel voted 2-1 to grant the government's motion to dissolve the administrative stay that had blocked the COVID policy from going into effect. The plaintiff states, along with several private party plaintiffs, filed for a writ of certiorari before judgment to the U.S. Supreme Court. With three justices dissenting, the Court sided with the states and stayed the policy. The Biden Administration voluntarily dismissed its 6th Circuit appeal shortly after.</t>
  </si>
  <si>
    <t>N/A (11th Cir.) (case transferred to 6th Cir. before judicial action)Julia Smith Gibbons, Jane Branstetter Stranch, and Joan L. Larsen (6th Cir.)</t>
  </si>
  <si>
    <t>21-4027, 21-4028, 21-4031, 21-4032, 21-4033, 21-4080, 21-4082, 21-4083, 21-4084, 21-4085, 21-4086, 21-4087, 21-4088, 21-4089, 21-4090, 21-4091, 21-4092, 21-4093, 21-4094, 21-4095, 21-4096, 21-4097, 21-4099, 21-4100, 21-4101, 21-4102, 21-4103</t>
  </si>
  <si>
    <t>(2021.11.05) Florida v. Occupational Safety and Health Administration - Petition for Review [11th Cir.]</t>
  </si>
  <si>
    <t>FL, AL, GA</t>
  </si>
  <si>
    <t>Major Questions Doctrine, U.S. Constitution, Tenth Amendment [State Power] (Unconstitutional Federal Police Power), U.S. Constitution, Article I, Section 1 [Separation of Powers] (Non-Delegation Doctrine) , U.S. Constitution, First Amendment [Freedom of Religion], 29 U.S.C. ¬ß655 [Occupational Safety and Health Standards], 42 U.S.C. ¬ß2000bb [Religious Freedom Restoration Act]</t>
  </si>
  <si>
    <t>Injunctive Relief (Unspecified)</t>
  </si>
  <si>
    <t>Henry C. Whitaker (FL)</t>
  </si>
  <si>
    <t>Kentucky v. Occupational Health and Safety Administration</t>
  </si>
  <si>
    <t>21-04031 (original 6th Cir.)21-07000 (consolidated 6th Cir.)</t>
  </si>
  <si>
    <t>In response to the COVID-19 pandemic, the Biden Administration issued rules requiring workers for larger employers to either be vaccinated against COVID-19 or submit to regular testing. Several states challenged the rules, arguing that compulsory vaccination rules are properly within the states' police powers and not the powers of the federal government.¬†This lawsuit was filed parallel to other lawsuits challenging the COVID-19 vaccine mandate in the Fifth (21-60845), Eighth (21-03494), and Eleventh (21-13866) Circuits. Indiana also filed an individual lawsuit in the Seventh Circuit (21-03066).</t>
  </si>
  <si>
    <t>Julia Smith Gibbons, Jane Branstetter Stranch, and Joan L. Larsen (6th Cir.)</t>
  </si>
  <si>
    <t>21-7000, 21-4027, 21-4028, 21-4031, 21-4032, 21-4033, 21-4080, 21-4082, 21-4083, 21-4084, 21-4085, 21-4086, 21-4087, 21-4088, 21-4089, 21-4090, 21-4091, 21-4092, 21-4093, 21-4094, 21-4095, 21-4096, 21-4097, 21-4099, 21-4100, 21-4101, 21-4102, 21-4103, 21-4108, 21-4112, 21-4114, 21-4115, 21-4117, 21-4133, 21-4149, 21-4152, 21-4157</t>
  </si>
  <si>
    <t>(2021.11.05) Kentucky v. OHSA - Petition for Review [6th Cir.]</t>
  </si>
  <si>
    <t>KY</t>
  </si>
  <si>
    <t>KY, ID, KS, OH, OK, TN, WV</t>
  </si>
  <si>
    <t>29 U.S.C. ¬ß655 [Occupational Safety and Health Standards], U.S. Constitution, Article I, Section 1 [Separation of Powers] (Non-Delegation Doctrine) , Major Questions Doctrine, U.S. Constitution, Article I, Section 8 [Enumerated Powers of Congress] (Commerce Clause), U.S. Constitution, Tenth Amendment [State Power] (Unconstitutional Federal Police Power)</t>
  </si>
  <si>
    <t>Christopher L. Thacker (KY)</t>
  </si>
  <si>
    <t>President, Occupational Safety and Health Administration (Labor), U.S. Department of Labor</t>
  </si>
  <si>
    <t>21-03494 (8th Cir.)21-07000 (6th Cir.)</t>
  </si>
  <si>
    <t>In response to the COVID-19 pandemic, the Biden Administration issued rules requiring workers for larger employers to either be vaccinated against COVID-19 or submit to regular testing. Several states challenged the rules, arguing that compulsory vaccination rules are properly within the states' police powers and not the powers of the federal government. In addition to arguing that OSHA lacked the authority to issue the rules, the states argue that "the unlawful mandate will cause injuries and hardship to working families, inflict economic disruption and staffing shortages on the States and private employers, and impose even greater strains on struggling labor markets and supply chains."This lawsuit was filed parallel to other lawsuits challenging the COVID-19 vaccine mandate in the Fifth (21-60845), Sixth (21-04031), and Eleventh (21-13866) Circuits. Indiana also filed an individual lawsuit in the Seventh Circuit (21-03066).</t>
  </si>
  <si>
    <t>N/A (8th Cir.) (case transferred to 6th Cir. before judicial action)Julia Smith Gibbons, Jane Branstetter Stranch, and Joan L. Larsen (6th Cir.)</t>
  </si>
  <si>
    <t>(2021.11.05) Missouri v. Biden - Petition for Review [8th Cir.]</t>
  </si>
  <si>
    <t>(2021.12.15) MCP No. 165 [COVID Rule] - Order Denying Initial Hearing En Banc [6th Cir.](2021.12.17) MCP No. 165 [COVID Rule] - Opinion Dissolving Administrative Stay [6th Cir.](2022.01.13) Ohio v. Becerra - Granting Application for Stay [SCOTUS]</t>
  </si>
  <si>
    <t>MO, AZ, NE, MT, AR, IA (by req. of Gov.), ND, SD, AK, NH, WY</t>
  </si>
  <si>
    <t>29 U.S.C. ¬ß655 [Occupational Safety and Health Standards], U.S. Constitution, Tenth Amendment [State Power] (Unconstitutional Federal Police Power), U.S. Constitution, First Amendment [Freedom of Religion], Major Questions Doctrine, U.S. Constitution, Article I, Section 1 [Separation of Powers] (Non-Delegation Doctrine) , U.S. Constitution, Article I, Section 8 [Enumerated Powers of Congress] (Commerce Clause)</t>
  </si>
  <si>
    <t>D. John Sauer (MO)</t>
  </si>
  <si>
    <t>Louisiana v. Biden</t>
  </si>
  <si>
    <t>President, Federal Acquisition Regulatory Council, General Services Administration, Office of Personnel Management, Office of Management and Budget (EoP), Safer Federal Workforce Task Force, National Aeronautics and Space Administration, U.S. Department of Defense, U.S. Department of Veterans Affairs, U.S. Department of Health and Human Services, U.S. Department of Energy, Centers for Disease Control and Prevention (HHS)</t>
  </si>
  <si>
    <t>COVID-19 Vaccine Rules (for Federal Contractors)</t>
  </si>
  <si>
    <t>22-30019</t>
  </si>
  <si>
    <t>1:21-cv-03867 (W.D. La.)</t>
  </si>
  <si>
    <t>Alexandria</t>
  </si>
  <si>
    <t>Executive Order 14042</t>
  </si>
  <si>
    <t>The states filed their original complaint on 11/4/21 and a motion for preliminary injunction on 11/12/21. The states filed an amended complaint and motion for preliminary injunction on 11/24/21. The federal defendants filed an opposition to the injunction motion on 12/2/21. The court held a hearing on the motion on 12/6/21. Meanwhile, the federal defendants filed a motion to stay the case on 12/11/21, which the plaintiff states opposed on 12/13/21.On 12/16/21, the district court granted in part and denied in part the motion for preliminary injunction. The injunction was granted only in relation to contracts between the plaintiff states and the federal government, and not those involving private contractors or states not part of this lawsuit.The federal government appealed this decision to the Fifth Circuit (22-30019) on 1/11/22. The federal government filed its appellant's brief on 4/13/22. The appellees filed their brief on 6/13/22, to which the federal defendants responded on 7/5/22. On 6/20/22, a coalition of AGs filed an amicus brief supporting the plaintiffs.The court heard oral argument on 10/3/22. On 12/19/22, the court issued a 2-1 opinion affirming the injunction. The court characterized the vaccine mandate as "an exercise of proprietary authority that would permit [Biden] to unilaterally impose a healthcare decision on one-fifth of all employees in the United States." On 3/3/23, the plaintiffs and defendants filed a joint motion to stay proceedings. Due to the Biden Administration no longer enforcing the challenged rules in May 2023, the states voluntarily dismissed the case on 6/1/23.</t>
  </si>
  <si>
    <t>On 12/16/21, the district court granted in part and denied in part the plaintiff states' motion for preliminary injunction. The injunction was granted only in relation to contracts between the plaintiff states and the federal government, and not those involving private contractors or states not part of this lawsuit. On appeal, the Fifth Circuit upheld the injunction by a 2-1 vote.  Due to the Biden Administration no longer enforcing the challenged rules in May 2023, the states voluntarily dismissed the case on 6/1/23.</t>
  </si>
  <si>
    <t>Dee D. Drell (W.D. La.)James E. Graves, Jr., Don R. Willett, Kurt D. Engelhardt (5th Cir.)</t>
  </si>
  <si>
    <t>(2021.11.04) Louisiana v. Biden - Complaint [W.D. La.]</t>
  </si>
  <si>
    <t>(2021.12.16) Louisiana v. Biden - Order Granting Preliminary Inunction in Part [W.D. La.]</t>
  </si>
  <si>
    <t>LA, IN, MS</t>
  </si>
  <si>
    <t>WV, UT, TX, TN, SD, SC, OK, OH, NE, MT, MO, KY, KS, IA (by req. of Gov.), ID, GA, AR, AZ, AK, FL</t>
  </si>
  <si>
    <t>40 U.S.C. ¬ß101 [Procurement Act - Non-statutory Violation], Major Questions Doctrine, Administrative Procedure Act, U.S.C. ¬ß706(2)(C) [Rulemaking In Excess of Statutory Jurisdiction], U.S. Constitution, Article I, Section 1 [Separation of Powers] (Non-Delegation Doctrine) , U.S. Constitution, Tenth Amendment [State Power] (Unconstitutional Federal Police Power), U.S. Constitution, Tenth Amendment [State Power] (Anticommandeering Doctrine), U.S. Constitution, Article I, Section 8 [Enumerated Powers of Congress] (Spending Clause), Ultra Vires Review, Administrative Procedure Act, U.S.C. ¬ß706(2)(D) [Rulemaking Followed Improper Procedures], Administrative Procedure Act, U.S.C. ¬ß706(2)(A) [Arbitrary and Capricious Rulemaking], 41 U.S.C. ¬ß1707 [Procurement Policy Act], 28 U.S.C. ¬ß2201 [Declaratory Judgment]</t>
  </si>
  <si>
    <t>Vacate Challenged Policy, Injunctive Relief (Preliminary), Injunctive Relief (Permanent), Declaratory Relief, Attorney Fees and Costs</t>
  </si>
  <si>
    <t>Eilzabeth B. Murrill (LA)</t>
  </si>
  <si>
    <t>Kentucky v. Biden</t>
  </si>
  <si>
    <t>President; Safer Federal Workforce Task Force; Office of Management and Budget (EoP); General Services Administration; Federal Protective Service (DHS); U.S. Secret Service (DHS); Federal Emergency Management Agency (DHS); Centers for Disease Control and Prevention (HHS); Federal Acquisition Regulatory Council; U.S. Food and Drug Administration (HHS); U.S. Department of Health and Human Services; National Institutes of Health (HHS); U.S. Department of Labor; CPSC; ICE; U.S. Department of Homeland Security</t>
  </si>
  <si>
    <t xml:space="preserve">21-06147 </t>
  </si>
  <si>
    <t>3:21-cv-00055</t>
  </si>
  <si>
    <t>E.D. Ky.</t>
  </si>
  <si>
    <t>The states challenged a Biden Administration executive order requiring all employees of federal contractors be vaccinated against COVID-19 by 12/8/21. The lawsuit argues that the mandate violates federal procurement law and is an overreach of federal power. The lawsuit also argues that the order threatens the states "with the loss of millions of dollars in future contracting opportunities and will put undue pressure on [them] to create new policies, which threatens imminent irreparable harm."The lawsuit was filed parallel to other multistate lawsuits challenging the vaccine policy (4:21-cv-01300; 1:21-cv-00163; 5:21-cv-01069), as well as single-state challenges by Texas (3:21-cv-00309) and Oklahoma (5:21-cv-01069).</t>
  </si>
  <si>
    <t>The states filed their original complaint on 11/4/21 and a motion for preliminary injunction on 11/8/21. The plaintiffs filed an amended complaint on 11/15/21. The federal defendants filed a response to the motion for preliminary injunction on 11/16/21. On 11/30/21, the district court granted the motion for preliminary injunction, thereby enjoining the vaccine policy as applied to the plaintiff states. The federal defendants filed an appeal to the Sixth Circuit on 12/3/21 (21-6147), as well as an emergency motion to stay the injunction in the district court on the same day. The plaintiff states filed a response in opposition on 12/8/21, to which the federal defendants replied on 12/9/21. On 12/10/21, the district court denied the emergency motion to stay the injunction. On 12/20/21, the parties filed a joint motion to stay further proceedings in the district court pending the appeal. Meanwhile, the federal defendants had filed a motion with the Sixth Circuit on 12/10/21 to stay the district court's injunction pending appeal. The plaintiff states opposed this motion on 12/16/21, and the defendants replied on 12/20/21. On 1/3/22, the district court stayed further proceedings in that court pending resolution on the appeal. On 1/5/22 the Sixth Circuit denied the federal government's motion to stay the district court injunction pending appeal. The federal government filed its appellant brief on 2/1/22, and the states filed an appellee brief on 3/2/22. Florida joined as an amicus supporting the plaintiffs on 3/4/22, and another group of states filed an amicus brief supporting plaintiffs on 3/9/22. The federal defendants filed a reply brief on 4/13/22.Oral argument was held on 7/21/22. On 1/12/23, the Sixth Circuit issued its decision affirming the district courts issuance of the injunction but modifying its scope to prohibit the federal government from enforcing the contractor mandate against the parties only. According to the decision, the vaccine mandate was not authorized by federal procurement law.In district court, the federal defendants filed a motion to dismiss on 7/14/23. The plaintiffs filed a stipulation of dismissal due to mootness on 7/27/23, and the court dismissed the case the next day.</t>
  </si>
  <si>
    <t>On 11/30/21, the district court granted the motion for preliminary injunction, thereby enjoining the vaccine policy as applied to the plaintiff states. The federal defendants appealed to the Sixth Circuit, which narrowed the injunction but otherwise affirmed the district court. The case was subsequently stayed, but the stay was lifted on 6/14/23 and dismissed as moot in July 2023.</t>
  </si>
  <si>
    <t>Gregory F. VanTatenhove (E.D. Ky.)Eugene E. Siler, Jr., David W. McKeague, and Joan L. Larsen (6th Cir.)</t>
  </si>
  <si>
    <t>(2021.11.04) Kentucky v. Biden - Complaint [E.D. Ky.](2021.11.15) Kentucky v. Biden - First Amended Complaint [E.D. Ky.]</t>
  </si>
  <si>
    <t>(2021.11.30) Kentucky v. Biden - Opinion and Order re: Preliminary Injunction [E.D. Ky.](2022.01.05) Kentucky v. Biden - Opinion and Order Denying Stay [6th Cir.](2023.01.12) Kentucky v. Biden - Opinion (6th Cir.)</t>
  </si>
  <si>
    <t>KY, OH, TN</t>
  </si>
  <si>
    <t>(1) FL(2) AL, AK, AZ, AR, GA, ID, IN, IA (by req. of Gov.), KS, LA, MS, MO, MT, NE, OK, SC, SD, TX, UT, WV</t>
  </si>
  <si>
    <t>Georgia v. Biden</t>
  </si>
  <si>
    <t>President; Office of Personnel Management; General Services Administration; Office of Management and Budget (EoP); Safer Federal Workforce Task Force; U.S. Secret Service (DHS); Federal Protective Service (DHS); Federal Emergency Management Agency (DHS); Centers for Disease Control and Prevention (HHS); National Institutes of Health (HHS); National Science Foundation; U.S. Department of Veterans Affairs; U.S. Department of Commerce; Federal Acquisition Regulatory Council; U.S. Department of Defense; National Aeronautics and Space Administration; U.S. Department of Transportation; U.S. Department of Energy</t>
  </si>
  <si>
    <t>21-14269</t>
  </si>
  <si>
    <t>1:21-cv-00163</t>
  </si>
  <si>
    <t>S.D. Ga.</t>
  </si>
  <si>
    <t>The states challenged a Biden Administration executive order requiring all employees of federal contractors be vaccinated against COVID-19 by 12/8/21. The lawsuit argues that the mandate violates federal procurement law and is an overreach of federal power.The lawsuit was filed parallel to other multistate lawsuits challenging the vaccine policy (4:21-cv-01300; 3:21-cv-00055; 5:21-cv-01069), as well as single-state challenges by Texas (3:21-cv-00309) and Oklahoma (5:21-cv-01069).</t>
  </si>
  <si>
    <t>The states filed their original complaint on 10/29/21 and a motion for preliminary injunction on 11/5/21. The states filed a motion to expedite the briefing schedule, which was opposed by the federal defendants. On 11/12/21, the court granted the motion to expedite proceedings. The plaintiffs filed a First Amended Complaint an amended motion for preliminary injunction on 11/19/21, to which the federal defendants filed a response on 11/26/21. The states replied to the response on 11/30/21.¬†On 12/7/21, the district court granted the various plaintiffs' motions for preliminary injunction. This had the effect of enjoining the federal government "from enforcing the vaccine mandate for federal contractors and subcontractors in all covered contracts in any state or territory of the United States of America." On 12/9/21, the federal defendants filed an appeal to the Eleventh Circuit (21-14269) and filed a motion to stay the injunction pending appeal. While that motion was pending, the federal defendants also filed a motion to stay the district court proceedings pending appeal. On 12/23/21, the district court denied the motion to stay the preliminary injunction and ordered a stay on all further proceedings in the district court pending appeal. The district court later denied the federal government's request for clarification on the injunction on 1/21/22.Meanwhile, the federal defendants had filed a motion to stay the preliminary injunction with the 11th Circuit on 12/10/21, to which the states responded on 12/15/21. The plaintiff states filed an emergency motion for initial en banc hearing on 12/10/21. The court denied the federal defendants' motion for stay on 12/17/21 and the states' motion for en banc review on 12/28/21. The federal government filed its appellants brief on 1/18/22, and Georgia filed its appellees' brief on 2/8/22. A coalition of states filed an amicus brief supporting the plaintiffs on 2/15/22. On 2/22/22, the federal government filed a reply brief. Oral argument was held on 4/8/22. On 8/26/22, the 11th Circuit issued an opinion upholding the district court's preliminary injunction, but limiting it to the plaintiff states. The case continued in the district court, but due to the Biden Administration no longer enforcing the challenged rule in May 2023, the plaintiff¬†states voluntarily dismissed the case on 6/1/23.</t>
  </si>
  <si>
    <t>On 12/7/21, the district court granted the various plaintiffs' motions for preliminary injunction. This had the effect of enjoining the federal government "from enforcing the vaccine mandate for federal contractors and subcontractors in all covered contracts in any state or territory of the United States of America." On 8/26/22, the 11th Circuit issued an opinion upholding the district court's preliminary injunction, but limiting it to the plaintiff states. Following the Biden Administration's ending the rule in May 2023, the case was voluntarily dismissed.</t>
  </si>
  <si>
    <t>R. Stan Baker (S.D. Ga.)Britt C. Grant, R. Lanier Anderson III, and J.L. Edmondson (11th Cir.)</t>
  </si>
  <si>
    <t>(2021.10.29) Georgia v. Biden - Complaint [S.D. Ga.]</t>
  </si>
  <si>
    <t>(2021.12.07) Georgia v. Biden - Order Granting Preliminary Injunction [S.D. Ga.](2021.12.17) Georgia v. Biden - Order Denying Stay of Preliminary Injunction [11th Cir.]</t>
  </si>
  <si>
    <t>GA</t>
  </si>
  <si>
    <t>GA, AL, ID, KS, SC, UT, WV</t>
  </si>
  <si>
    <t>FL, AK, AR, AZ, IN, IA (by req. of Gov.), KY, LA, MS, MO, MT, NE, NH, OH, OK, SD, TN, TX</t>
  </si>
  <si>
    <t>Governors of GA, AL, ID, SC; the Board of Regents of the University System of Georgia; Georgia Department of Agriculture; Alabama Department of Agriculture and Industries; Alabama Department of Public Health; Alabama Department of Rehabilitation Services; Idaho State Board of Education</t>
  </si>
  <si>
    <t>President;  Office of Personnel Management; General Services Administration; Office of Management and Budget (EoP); Safer Federal Workforce Task Force; Federal Acquisition Regulatory Council; U.S. Department of Defense; National Aeronautics and Space Administration</t>
  </si>
  <si>
    <t>22-01104</t>
  </si>
  <si>
    <t>4:21-cv-01300</t>
  </si>
  <si>
    <t>The states challenged a Biden Administration executive order requiring all employees of federal contractors be vaccinated against COVID-19 by 12/8/21. The lawsuit argues that the mandate violates federal procurement law and is an overreach of federal power. The lawsuit was filed parallel to other multistate lawsuits challenging the vaccine policy (3:21-cv-00055; 1:21-cv-00163; 1:21-cv-03867), as well as single-state challenges by Texas (3:21-cv-00309) and Oklahoma (5:21-cv-01069).</t>
  </si>
  <si>
    <t>The states filed their original complaint on 10/29/21 and a motion for preliminary injunction on 11/4/21. The states filed a motion to expedite proceedings, which was opposed by the federal defendants. The federal defendants filed a response in opposition to the preliminary injunction motion on 11/18/21, to which the states replied on 11/22/21. Both sets of parties filed additional memoranda in favor of their respective positions on 12/10/21. On 12/20/21, the court granted the motion for preliminary injunction as applied to the plaintiff states.The federal defendants appealed the granting of the injunction to the 8th Circuit on 1/14/22 (22-1104). They filed their appellant brief on 4/11/22. The appellees filed their brief on 6/10/22, to which the federal defendants replied on 7/5/22. On 6/17/22, several states filed an amicus brief in support of the plaintiffs. The federal defendants filed an additional response on 9/1/22. The 8th Circuit held argument on 9/21/22. Meanwhile, the federal defendants filed a motion to dismiss on 5/15/23. The states responded on 5/31/23, to which the federal defendants replied on 6/2/23. On 6/7/23, the court dismissed the appeal. According to the court: "Based on the Revocation EO, the federal officials filed an unopposed motion to voluntarily dismiss the appeal, explaining the only relief from this court they had sought was the reversal or narrowing of the preliminary injunction barring enforcement of EO 14042. Because EO 14042 and its accompanying guidance have been revoked and can no longer be enforced, the federal officials acknowledge the purpose of their appeal no longer exists. We agree. As it is no longer possible to effectuate the relief requested, we conclude this appeal has become moot and dismiss it as such."The district court ordered the plaintiff states to show cause why the case should not be dismissed, and the states filed a response on 8/31/23.</t>
  </si>
  <si>
    <t>On 12/20/21, the court granted the plaintiff states' motion for preliminary injunction as applied to the plaintiff states. The federal defendants appealed to the Eighth Circuit, but the appeal was voluntarily dismissed following the revocation of the challenged executive order.</t>
  </si>
  <si>
    <t>Case Active, Appellate Court, Awaiting Decision After Argument</t>
  </si>
  <si>
    <t>David D. Noce (Magistrate Judge - original)Joseph S. Dueker (Magistrate Judge - transferred)Lavenski R. Smith, Jane Kelly, L. Steven Grasz (8th Cir.)</t>
  </si>
  <si>
    <t>N/A (Magistrate Judge Only)</t>
  </si>
  <si>
    <t>(2021.10.29) Missouri v. Biden - Complaint [E.D. Mo.]</t>
  </si>
  <si>
    <t>(2021.12.20) Missouri v. Biden - Order Granting Preliminary Injunction [E.D. Mo.]</t>
  </si>
  <si>
    <t>MO, NE, AK, AR, IA (by req. of Gov.), MT, NH, ND, SD, WY</t>
  </si>
  <si>
    <t>FL, AZ, GA, ID, KS, KY, LA, OH, OK, SC, TN, TX, UT, WV</t>
  </si>
  <si>
    <t>Ohio v. Becerra</t>
  </si>
  <si>
    <t>U.S. Department of Health and Human Services; Office of Population Affairs (HHS)</t>
  </si>
  <si>
    <t>Abortion Referral Ban</t>
  </si>
  <si>
    <t>21-04235</t>
  </si>
  <si>
    <t>1:21-cv-00675</t>
  </si>
  <si>
    <t>Cincinnati</t>
  </si>
  <si>
    <t>The states challenge a final rule of the Biden Administration that reversed a Trump Administration-era ban on abortion referrals. Specifically, the Trump-era rule created in 2019 required federally funded family-planning clinics to (1) be physically and financially independent of abortion clinics and (2) refrain from referring patients for abortions. According to the plaintiff states, the purpose of both of those rules was to build walls to prevent the funding of abortion with taxpayer money. The lawsuit claims that the new rules are arbitrary and capricious and violate the Administrative Procedure Act.</t>
  </si>
  <si>
    <t>86 Fed. Reg. 56144 (Oct. 7, 2021) [Ensuring Access to Equitable, Affordable, Client-Centered, Quality Family Planning Services]</t>
  </si>
  <si>
    <t>The states filed their original complaint, along with a motion for preliminary injunction, on 10/25/21. The federal defendants filed a response in opposition on 11/22/21, to which the plaintiff states replied on 12/3/21. On 11/29/21, a coalition of states filed an amicus brief in support of the federal defendants, and the same coalition filed a brief opposing the motion for preliminary injunction on 12/2/21.On 12/29/21, the court denied the motion for preliminary injunction. The states appealed this decision to the Sixth Circuit on 12/30/21 (21-04235) and filed a motion for injunction pending appeal to the district court on the same day. The district court rejected this motion on 1/3/22. On 1/4/22, the states filed a motion for injunction pending appeal at the Sixth Circuit, which several amici states supported on 1/12/22 and several others opposed on 1/14/22. The federal defendants filed a response on 1/14/22, to which the states replied on 1/20/22.¬†On 2/8/22, the 6th Circuit denied the states' request to issue an injunction pending appeal on the merits. Meanwhile, the states filed a motion to stay the proceedings in the district court pending appeal. The states filed their appellant brief on 2/22/22. Another group of states filed an amicus brief on 2/28/22 supporting the plaintiff states' position. On 3/24/22, the federal defendants filed an appellee brief. On 3/31/22, a group of states filed an amicus brief supporting the federal government. The states filed a reply brief on 4/11/22.The court held oral argument on 10/27/22. While awaiting decision, the district court granted Arizona's motion to voluntarily dismiss itself from the lawsuit on 4/10/23, with the Sixth Circuit doing so as well on 4/26/23.</t>
  </si>
  <si>
    <t>The district court denied that states' motion for preliminary injunction. On appeal, the 6th Circuit has denied the states' motion to issue an injunction pending appeal. The court held oral argument on 10/27/22.</t>
  </si>
  <si>
    <t>Timothy S. Black (S.D. Ohio)Danny Boggs, John Bush, and Joan Larsen (6th Cir.)</t>
  </si>
  <si>
    <t>(2021.10.25) Ohio v. Becerra - Complaint [S.D. Ohio]</t>
  </si>
  <si>
    <t>(2022.02.08) Ohio v. Becerra - Order Denying Injunction Pending Appeal [6th Cir.]</t>
  </si>
  <si>
    <t>OH, AL, AZ, AR, FL, KS, KY, MO, NE, OK, SC, WV</t>
  </si>
  <si>
    <t>MT, AK, GA, ID, IN, LA, MS, SD, TX (6th Cir.)</t>
  </si>
  <si>
    <t>CA, NY, CO, CT, DE, HI, IL, ME, MD, MA, MI, MN, NV, NJ, NM, NC, OR, PA, RI, VT, VA, WA, WI, DC</t>
  </si>
  <si>
    <t>President, U.S. Department of Homeland Security, U.S. Customs and Border Protection (DHS)</t>
  </si>
  <si>
    <t xml:space="preserve">Border Wall Construction </t>
  </si>
  <si>
    <t>22-40110</t>
  </si>
  <si>
    <t>6:21-cv-000527:21-cv-004207:21-cv-00272</t>
  </si>
  <si>
    <t>This lawsuit challenges the Biden Administration's halting of border wall construction along the U.S.-Mexico border. The Biden Administration had announced this policy, reversing wall construction begun by the Trump Administration, during its first day in office. According to the lawsuit,¬†Congress had set aside $1.375 billion for border wall construction and the Biden Administration lacks constitutional authority to refuse to spend money that Congress authorized for border wall construction.</t>
  </si>
  <si>
    <t xml:space="preserve"> 86 Fed. Reg. 7225 (Jan. 20, 2021) [Termination of Emergency with Respect to the Southern Border of the United States and Redirection of Funds Diverted to Border Wall Construction]</t>
  </si>
  <si>
    <t>The states filed their original complaint on 10/21/21. On 11/2/21, the case was transferred from the Corpus Christi Division to the McAllen Division of the district court. The states filed a motion for preliminary injunction on 11/8/21. On 11/29/21, the case was consolidated with similar cases under a new lead case docket number (7:21-cv-00272). On 12/8/21, the federal defendants filed a response in opposition to the motion for preliminary injunction, to which the states replied on 12/17/21. On 12/28/21, the federal defendants filed a motion to dismiss the plaintiff states' complaint. Because the states had filed an amended complaint on 12/22/21, the federal defendants filed a later motion to dismiss the amended complaint on 1/10/22. The states filed a response on 1/18/22, to which the federal defendants responded on 1/25/22. The defendants also filed a reply in support of dismissing the amended complaint on 2/14/22.With the U.S. Supreme Court granting certiorari in the related Texas v. Biden litigation, the district court cancelled the initial pretrial conference originally scheduled for 4/19/22. Texas appealed this decision to the Fifth Circuit on 2/25/22 (22-40110). On 3/14/22, the plaintiff states filed a motion for injunction pending appeal in the district court, which the district court denied the next day.After the Fifth Circuit expedited the appeal, the appellant states filed their brief on 4/18/22. The appellee federal government filed its appeal on 4/29/22, to which the appellants replied on 5/4/22. The court heard oral argument on 5/11/22. While the case was under advisement, the U.S. Supreme Court decided Biden v. Texas on 6/30/22. On 7/12/22, the federal defendants filed a notice of amendment to the DHS Border Wall Plan and motion to dismiss the appeal. The appellant states filed a response opposing the motion to dismiss on 7/22/22. On 7/29/22, the Fifth Circuit determined that this interlocutory appeal was moot and dismissed the appeal.On 8/3/22, the District Court granted the federal government's motion to dismiss all of the plaintiff states' claims and denied as moot the states' motion for preliminary injunction. According to the court's decision, "The State of Texas is an improper party and must be dismissed because it has impermissibly split its claims against the Government amongst state executive department officials. The State of Missouri lacks independent standing to challenge international border policy operating about a thousand miles from the State."The plaintiff states filed an appeal to the Fifth Circuit on 8/8/22. Meanwhile, the federal defendants filed an answer to the amended complaint on 8/17/22. On 1/25/23, the federal defendants filed an unopposed motion for a protective order governing use and disclosure of protected information, which the court granted the same day. The states filed a motion to compel production, but the court denied this motion on 3/31/23.On 6/16/23, the Fifth Circuit reversed and remanded the case, with instructions to the district court to expeditiously consider the States' motion for a preliminary injunction. According to the court, the states had standing to bring the suit. On 8/10/23, the district court case was reassigned to Judge Drew Tipton.</t>
  </si>
  <si>
    <t>Following the U.S. Supreme Court's decision in Biden v. Texas, the District Court granted the federal government's motion to dismiss the case due to the states lacking standing to sue. The states appealed to the Fifth Circuit, which reversed the district court with instructions to the district court to expeditiously consider the States' motion for a preliminary injunction.</t>
  </si>
  <si>
    <t>Success, Adverse Procedural Ruling Reversed</t>
  </si>
  <si>
    <t>Micaela Alvarez (S.D. Tex.) [Original]Drew Tipton (S.D. Tex.) [Transferred]Edith Jones, James Dennis, and James E. Graves, Jr. (5th Cir.)</t>
  </si>
  <si>
    <t>(2021.10.21) Missouri v. Biden - Complaint [S.D. Tex.]</t>
  </si>
  <si>
    <t>(2022.07.29) Missouri v. Biden - Decision (5th Cir.) (2022.08.03) Missouri v. Biden - Opinion and Order (S.D. Tex.)</t>
  </si>
  <si>
    <t>MO, TX</t>
  </si>
  <si>
    <t>General Land Office of Texas (plaintiffs)</t>
  </si>
  <si>
    <t>Tennessee v. U.S. Department of Education</t>
  </si>
  <si>
    <t>U.S. Department of Education</t>
  </si>
  <si>
    <t>Rights of Transgender Individuals</t>
  </si>
  <si>
    <t>22-05807</t>
  </si>
  <si>
    <t>3:21-cv-00308</t>
  </si>
  <si>
    <t>6ht Cir.</t>
  </si>
  <si>
    <t>On 7/15/22, the district court granted the plaintiff states' motion for preliminary injunction and denied the federal government's motion to dismiss. The federal defendants appealed to the Sixth Circuit, which held oral argument in April 2023.</t>
  </si>
  <si>
    <t>Charles E. Atchley, Jr. (E.D. Tenn.)TBD (6th Cir.)</t>
  </si>
  <si>
    <t>(2021.08.30) Tennessee v. U.S. Department of Education - Complaint [E.D. Tenn.]</t>
  </si>
  <si>
    <t>TN</t>
  </si>
  <si>
    <t>TN, AL, AK, AZ, AR, GA, ID, IN, KS, KY, LA, MS, MO, MT, NE, OH, OK, SC, SD, WV</t>
  </si>
  <si>
    <t>CA, CO, CT, DE, HI, IL, ME, MD, MA, MI, MN, NV, NJ, NM, NY, OR, RI, DC</t>
  </si>
  <si>
    <t>American Municipal Power v. FERC</t>
  </si>
  <si>
    <t>21-01173</t>
  </si>
  <si>
    <t>The states filed their original petition for review on 8/12/21. Following the case being consolidated with other challenges, the court held the case to be held in abeyance beginning on 12/1/21. The court removed the case from abeyance on 1/10/22 and ordered a briefing schedule. The petitioners filed their brief on 4/11/22, and the respondents filed their brief on 7/11/22. The petitioners filed a reply brief on 8/22/22 and a final brief on 9/15/22. The respondents filed their final brief on 9/13/22. Oral argument was held on 11/9/22.</t>
  </si>
  <si>
    <t>Oral argument was held on 11/9/22.</t>
  </si>
  <si>
    <t>Case Active, Original Court, Awaiting Decision After Argument</t>
  </si>
  <si>
    <t>Naomi Rao, Childs, Tatel (D.C. Cir.)</t>
  </si>
  <si>
    <t>21-1090, 21-1108, 21-1246</t>
  </si>
  <si>
    <t>DE, NJ, OH</t>
  </si>
  <si>
    <t>Bipartisan</t>
  </si>
  <si>
    <t>Office of the People's Counsel for the District of Columbia; West Virginia Consumer Advocate</t>
  </si>
  <si>
    <t>Arizona v. EPA</t>
  </si>
  <si>
    <t>Lead and Copper in Drinking Water</t>
  </si>
  <si>
    <t>21-01159</t>
  </si>
  <si>
    <t>86 Fed. Reg. 31,939 ("National Primary Drinking Water Regulations: Lead and Copper Rule Revisions; Delay of Effective and Compliance Dates")</t>
  </si>
  <si>
    <t>The AGs filed their original petition for review on 7/29/21, and a stay pending review on 8/24/21. The federal defendants filed a response and a motion to dismiss on 9/16/21. The states filed a petitioner's brief on 1/6/22, and subsequently a corrected petitioner's brief on 1/21/22. The federal government filed its respondent's brief on 3/21/22, to which the states replied on 6/6/22. Both the petitioners and respondents filed their final briefs on 6/28/22. The court held oral argument on 10/4/22. On 8/11/23, the court held that the petition must be dismissed due to the plaintiff states lacking standing.</t>
  </si>
  <si>
    <t>In August 2023, the D.C. Circuit dismissed the case due to lack of state standing.</t>
  </si>
  <si>
    <t>Gregory Katsas, A. Raymond Randolph, Judith W. Rodgers</t>
  </si>
  <si>
    <t>(2021.07.29) Arizona v. EPA - Petition for Review [D.C. Cir.]</t>
  </si>
  <si>
    <t>AZ, LA, OH, OK, TX</t>
  </si>
  <si>
    <t>Texas v. Yellen</t>
  </si>
  <si>
    <t>U.S. Department of the Treasury</t>
  </si>
  <si>
    <t>Federal Tax Mandate</t>
  </si>
  <si>
    <t xml:space="preserve">22-10560 </t>
  </si>
  <si>
    <t>2:21-cv-00079</t>
  </si>
  <si>
    <t>Amarillo</t>
  </si>
  <si>
    <t>Multistate Initial Plaintiffs, Multistate Amici</t>
  </si>
  <si>
    <t>¬ß9901 of the American Rescue Plan Act</t>
  </si>
  <si>
    <t>The states filed their original complaint on 5/3/21. On 7/12/21, the federal defendants filed a motion to dismiss, to which the states responded on 9/27/21. This response was accompanied by the states' motion for partial summary judgment. The federal defendants filed a response along with its own motion for summary judgment on 10/25/21, to which the states replied on 11/8/21.On 4/8/22, the district court granted the plaintiffs' summary judgment motion in part. The court found that the ARPA tax provision was "coercive and commandeers plaintiffs." The court enjoined the federal government from instituting the challenged tax provisions of ARPA.The federal defendants appealed to the Fifth Circuit on 6/6/22 (22-10560), and filed an appellants' brief on 8/24/22. The appellees filed their brief on 10/24/22. On 10/31/22, several states filed an amicus brief supporting the plaintiff states. The federal defendants filed a reply brief on 12/14/22. Oral argument occurred¬†on 4/3/23.</t>
  </si>
  <si>
    <t>On 4/8/22, the district court enjoined the federal defendants from enforcing the challenged ARPA tax provisions. The federal defendants have appealed to the Fifth Circuit. The court heard oral argument on 4/3/23.</t>
  </si>
  <si>
    <t>Matthew J. Kacsmaryk (N.D. Tex.)</t>
  </si>
  <si>
    <t>(2021.05.03) Texas v. Yellen - Complaint [N.D. Tex.]</t>
  </si>
  <si>
    <t>(2022.04.08) Texas v. Yellen - Opinion and Order [N.D. Tex.]</t>
  </si>
  <si>
    <t>TX, MS, LA</t>
  </si>
  <si>
    <t>WV, VA, UT, TN, SD, SC, OK, OH, NH, NE, MT, KY, KS, ID, AR, AL, AZ</t>
  </si>
  <si>
    <t>Oklahoma v. United States</t>
  </si>
  <si>
    <t>Federal Trade Commission</t>
  </si>
  <si>
    <t>Horseracing Authority</t>
  </si>
  <si>
    <t>5:21-cv-00104</t>
  </si>
  <si>
    <t>Lexington</t>
  </si>
  <si>
    <t>The states filed their original complaint on 4/26/21 and an amended complaint on 7/15/21. The federal defendants filed a motion to dismiss on 8/16/21. Various private parties filed a motion for summary judgment on 9/15/21, to which the federal defendants filed a combined response on 10/27/21. Several additional states joined as amici on 9/20/21.On 6/3/22, the district court issued an opinion dismissing the plaintiff states' challenge. According to the court, the statute contained an "intelligible principle" guiding the FTC's rulemaking authority. Further, the law provides the FTC sufficient authority and surveillance over the Authority to insure that it functions as a private entity that is subordinate to the FTC. The judge also upheld the Authority's enforcement power and held that the anti-commandeering doctrine was not violated.¬†The plaintiffs filed an appeal on 6/9/22 (22-5487), and filed an appellants brief on 7/19/22. A group of states filed an amicus for the plaintiffs on 7/26/22. The appellees filed their brief on 9/20/22, to which the appellants¬†replied on 10/11/22.Oral argument occurred on 12/7/22. While the opinion was pending, the court asked the parties for supplemental briefing concerning whether recent amendments to the Horseracing Safety and Integrity Act mooted the private delegation claims. The relevant parties filed their supplemental briefs on 1/12/23.On 3/3/23, the panel issued its opinion upholding the district court. According to the court, "as amended, the Horseracing Act gives the FTC the final say over implementation of the Act relative to the Horseracing Authority, allowing us to uphold the Act as constitutional in the face of this non-delegation challenge as well as the anti-commandeering challenge."¬† The states filed a petition for en banc rehearing on 4/17/23, to which the federal defendants responded on 5/2/23. The court denied en banc rehearing¬†on 5/18/23.</t>
  </si>
  <si>
    <t>On 6/3/22, the district court issued an opinion dismissing the plaintiff states' challenge. On appeal, the Sixth Circuit upheld the district court, subsequently denying rehearing en banc.</t>
  </si>
  <si>
    <t>Joseph M. Hood (E.D. Ky.)Jeffrey S. Sutton, Richard Allen Griffin, R. Guy Cole, Jr. (6th Cir.)</t>
  </si>
  <si>
    <t>(2021.04.26) Oklahoma v. United States - Complaint [E.D. Ky.]</t>
  </si>
  <si>
    <t>(2023.03.03) Oklahoma v. United States - Opinion (6th Cir.)</t>
  </si>
  <si>
    <t>OK, WV</t>
  </si>
  <si>
    <t>OK, WV (subsequently LA)</t>
  </si>
  <si>
    <t>OH, AK, AR, ID, MS, NE</t>
  </si>
  <si>
    <t>President, U.S. Department of Health and Human Services, Centers for Disease Control and Prevention (HHS), U.S. Department of Homeland Security, U.S. Customs and Border Protection (DHS), U.S. Immigration and Customs Enforcement (DHS)</t>
  </si>
  <si>
    <t>Title 42 Process</t>
  </si>
  <si>
    <t>1 (+1 amicus)</t>
  </si>
  <si>
    <t>4:21-cv-00579</t>
  </si>
  <si>
    <t>Single-State Initial Plaintiff, Single-State Amicus</t>
  </si>
  <si>
    <t>Case Involves Single-State Plaintiff with Multistate Amici Support Only</t>
  </si>
  <si>
    <t>Texas filed its original complaint on 4/22/21, and a motion for preliminary injunction on 6/23/21. The federal defendants filed a response on 7/6/21, to which Texas replied on 7/12/21. The federal government adopted a new CDC order affecting this litigation on 7/16/21, and the court subsequently denied the preliminary injunction as moot on 7/29/21. Texas filed an amended complaint against the new CDC order on 8/23/21, as well as a motion for injunction on 9/7/21. Missouri filed an amicus brief in support of Texas on 9/21/21. The federal defendants responded to Texas's injunction motion on 9/21/21, and filed a motion to dismiss the same day.On 3/4/22, the court dismissed a pair of Texas's claims but maintained the bulk of the challenge, and granted Texas's motion for preliminary injunction. The CDC subsequently adopted a new order, and the case was stayed. On 10/19/22, the parties agreed to voluntarily dismiss the case without prejudice in light of the new order.</t>
  </si>
  <si>
    <t>The district court granted a preliminary injunction blocking the administration's Title 42 policy. The case was stayed following the adoption of a new CDC order before being voluntarily dismissed by the parties.</t>
  </si>
  <si>
    <t>Mark Pittman (N.D. Tex.)</t>
  </si>
  <si>
    <t>(2021.04.22) Texas v. Biden - Complaint (N.D.Tex.)</t>
  </si>
  <si>
    <t>(2022.03.04) Texas v. Biden - Opinion and Order (N.D.Tex.)</t>
  </si>
  <si>
    <t>President; Council of Economic Advisers (EOP); Office of Management and Budget (EoP); Office of Science and Technology Policy (EoP); U.S. Department of the Treasury; U.S. Department of the Interior; Agriculture; U.S. Department of Commerce; U.S. Department of Health and Human Services; U.S. Department of Transportation; Energy; Council on Environmental Quality (EOP); U.S. Environmental Protection Agency; White House Office of Domestic Climate Policy (EoP); National Economic Council (EoP); National Highway Traffic Safety Administration (DoT)</t>
  </si>
  <si>
    <t>Executive Order on Social Costs of Greenhouse Gases</t>
  </si>
  <si>
    <t>22-30087</t>
  </si>
  <si>
    <t>2:21-cv-01074</t>
  </si>
  <si>
    <t>Executive Order 13990 ["Protecting Public Health and the Environment and Restoring Science to Tackle the Climate Crisis"]</t>
  </si>
  <si>
    <t>The district court issued a preliminary injunction blocking the policy on 2/11/22. The federal defendants appealed to the Fifth Circuit, which reversed the district court and dismissed the case due to lack of state standing.</t>
  </si>
  <si>
    <t>Judge James D. Cain, Jr. [W.D. La.]Jacques L. Wiener, Jr., Stephen A. Higginson, Cory T. Wilson [5th Cir.]</t>
  </si>
  <si>
    <t>(2021.04.22) Louisiana v. Biden - Complaint [W.D. La.]</t>
  </si>
  <si>
    <t>(2022.02.11) Louisiana v. Biden - Order Granting Preliminary Inunction [W.D. La.]</t>
  </si>
  <si>
    <t>LA, AL, FL, GA, KY, MS, SD, TX, WV, WY</t>
  </si>
  <si>
    <t>NY, CO, DE, IL, MD, MI, NJ, OR, VT, WA, WI, MA</t>
  </si>
  <si>
    <t>Florida v. Becerra</t>
  </si>
  <si>
    <t>U.S. Department of Health and Human Services; Centers for Disease Control and Prevention (HHS)</t>
  </si>
  <si>
    <t>Ban on Cruise Ships During COVID</t>
  </si>
  <si>
    <t>21-12243</t>
  </si>
  <si>
    <t>8:21-cv-00839</t>
  </si>
  <si>
    <t>Single-State Initial Plaintiff, Single-State Intervenor (Successful Motion)</t>
  </si>
  <si>
    <t>Case Involves Single-State Plaintiff with Intervenor Plaintiff(s)</t>
  </si>
  <si>
    <t>Challenge to Agency Order(s)</t>
  </si>
  <si>
    <t>CDC Technical Guidance for Phase 2a of its Phased Approach Under the No Sail Order</t>
  </si>
  <si>
    <t>The Florida AG filed an original complaint on 4/8/21, with the Alaska AG filing a motion to intervene as a plaintiff on 4/20/21. The Florida AG filed a motion for preliminary injunction on 4/22/21. As Alaska's motion to intervene remained pending, the Alaska AG filed an amicus brief supporting Florida's position. (Alaska's motion to intervene was eventually granted on 7/12/21.) Florida filed an amended motion for preliminary injunction on 5/5/21. Texas filed a motion to intervene the same day. The federal defendant filed a opposition to the motion for preliminary injunction on 5/5/21.Florida reached an agreement with the federal government on 5/6/21, prompting Alaska's AG to file a motion to stay the case on 5/7/21. The court construed this motion as a motion to amend its motion to intervene, which the court granted. The court appointed a mediator on 5/18/21. Meanwhile, the federal defendants filed a motion opposing Texas's motion to intervene.The court held a settlement conference on 5/27/21, which was continued to 6/1/21 and again to 6/11/21. The court then announced that settlement discussions had ended and the parties had reached an impasse. On 6/18/21, the court granted the preliminary injunction, staying it until 7/18/21. The federal defendants appealed this decision to the 11th Circuit (21-12243). The federal defendants filed a motion to stay the injunction pending appeal on 7/6/21, but the district court denied this the next day. On 7/26/21, the court held a hearing to determine whether the preliminary injunction should be immediately enforced, which Florida had urged. On 7/29/21, the court granted Texas's motion to intervene, and on 8/4/21 Texas filed an intervenor complaint.¬†Meanwhile, the federal defendants filed a motion to stay pending appeal on 7/7/21, to which Florida filed a response on 7/12/21. The court granted this stay on 7/17/21, but then reversed its decision in a second order on 7/23/21 denying the stay. The case remained pending until 1/18/22, when the federal defendants voluntarily dismissed the appeal following the expiration of the challenged no-sail order.With the expiration of the no-sail order, the plaintiff states filed motions to voluntarily dismiss the case on 2/10/22, and the district court dismissed the case on 2/15/22.</t>
  </si>
  <si>
    <t>On 6/18/21, the district court granted the plaintiffs' motion for preliminary injunction. The federal government filed an appeal to the 11th Circuit, but dismissed the appeal in January 2022 following the expiration of the challenged CDC policy. The plaintiff states voluntarily dismissed the district court case shortly after.</t>
  </si>
  <si>
    <t>Case Closed, Agency Reversed Decision</t>
  </si>
  <si>
    <t>Success (Injunction)</t>
  </si>
  <si>
    <t>No Judicial Action</t>
  </si>
  <si>
    <t>Steven D. Merryday [M.D. Fla.]</t>
  </si>
  <si>
    <t>(2021.04.08) Florida v. Becerra - Complaint [M.D. Fla.](2021.04.20) Florida v. Becerra - Alaska's Motion to Intervene [M.D. Fla.]</t>
  </si>
  <si>
    <t>AK, TX</t>
  </si>
  <si>
    <t>President; U.S. Department of Homeland Security; U.S. Immigration and Customs Enforcement (DHS); U.S. Customs and Border Protection (DHS)</t>
  </si>
  <si>
    <t>Migrant Protection Protocols</t>
  </si>
  <si>
    <t>21-954</t>
  </si>
  <si>
    <t>2:21-cv-00067</t>
  </si>
  <si>
    <t>Supreme Court</t>
  </si>
  <si>
    <t>Review of and Interim Revision of Civil Immigration Enforcement and Removal Policies and Priorities (Jan. 20, 2021)</t>
  </si>
  <si>
    <t>The district court issued a permanent injunction ordering the Biden Administration to continue the Trump-era Migrant Protection Protocols. In December 2021, the Fifth Circuit affirmed the district court's injunction. The U.S. Supreme Court reversed the lower court decision, holding that the Administration's revocation of the MPP was legally justified. The case continues on remand given the states' challenge to another MPP-related agency memorandum, which the district court stayed in December 2022.</t>
  </si>
  <si>
    <t>Matthew J. Kacsmaryk [N.D. Tex.]Rhesa Barksdale, Kurt Engelhardt, and Andrew Oldham [5th Cir.]</t>
  </si>
  <si>
    <t>(2021.04.13) Texas v. Biden [N.D. Tex.]</t>
  </si>
  <si>
    <t>(2021.08.13) Texas v. Biden - Memorandum Opinion and Order [N.D. Tex.].pdf(2021.12.21) Texas v. Biden - Opinion (with technical revisions) [5th Cir.](2022.06.30) Biden v. Texas - Opinion [SCOTUS]</t>
  </si>
  <si>
    <t>TX, MO</t>
  </si>
  <si>
    <t>UT, AL, AZ, AR, FL, GA, IN, KS, KY, LA, MS, MT, OH, OK, SC, WV</t>
  </si>
  <si>
    <t>Split</t>
  </si>
  <si>
    <t>Federal Defendants</t>
  </si>
  <si>
    <t>Kentucky v. Yellen</t>
  </si>
  <si>
    <t>21-06108</t>
  </si>
  <si>
    <t>3:21-cv-00017</t>
  </si>
  <si>
    <t>Frankfort</t>
  </si>
  <si>
    <t>The district court permanently enjoined the federal government from enforcing the tax policy against the two plaintiff states on 9/24/21. The federal defendants filed an appeal to the Sixth Circuit, which reversed the injunction as applied to Kentucky but affirmed it as applied to Tennessee. The federal defendants filed a petition for rehearing en banc, which was denied.</t>
  </si>
  <si>
    <t>Gregory F. VanTatenhove [E.D. Ky.]Bernice B. Donald, ¬†John K. Bush, and John B. Nalbandian [6th Cir.]</t>
  </si>
  <si>
    <t>(2021.04.06) Kentucky v. Yellen - Complaint [E.D. Ky.]</t>
  </si>
  <si>
    <t>KY, TN</t>
  </si>
  <si>
    <t>AZ, AL, AK, AR, ID, KS, LA, MS, MT, NE, NH, OH, OK, SC, SD, UT, WV</t>
  </si>
  <si>
    <t>Texas v. United States</t>
  </si>
  <si>
    <t>Custody of Criminal Aliens</t>
  </si>
  <si>
    <t>22-58</t>
  </si>
  <si>
    <t>6:21-cv-00016</t>
  </si>
  <si>
    <t>The AGs sued the Biden Administration for, in the words of the plaintiff AGs, its "refusal to take custody of criminal illegal aliens, including dangerous felons and drug manufacturers, as required by federal law." This alleged refusal was prompted by a pair off memorandum issued by the DHS and ICE. According to the complaint, "federal law requires Defendants to take custody of many criminal aliens, including those with final orders of removal, those convicted of drug offenses, and those convicted of crimes of moral turpitude. By refusing to take these criminal aliens into custody, Defendants have disregarded non-discretionary legal duties."</t>
  </si>
  <si>
    <t>The district court granted the plaintiff states' motion for a nationwide preliminary injunction. The case was appealed to the Fifth Circuit, but following new Biden Administration guidelines, the U.S. Supreme Court eventually accepted the case before judgment. The Court reversed the district court, holding that the states lacked standing to challenge the alleged lack of immigration enforcement.</t>
  </si>
  <si>
    <t>Drew B. Tipton [S.D. Tex.]Leslie Southwick, James Graves, Jr., and Gregg Costa [5th Cir.]</t>
  </si>
  <si>
    <t>(2021.04.06) Texas v. United States - Complaint [S.D. Tex.]</t>
  </si>
  <si>
    <t>(2021.08.19) Texas v. United States - Memorandum Opinion and Order [S.D. Tex.](2021.09.15) Texas v. United States - Order Partially Granting Stay of Injunction Pending Appeal [5th Cir.](2022.06.10) Texas v. United States - Memorandum Opinion and Order [S.D. Tex.]</t>
  </si>
  <si>
    <t>TX, LA</t>
  </si>
  <si>
    <t>AL, AZ, AR, FL, GA, IN, KS, KY, MS, MO, MT, NE, OH, OK, SC, WV, WYSD, UT (21-40618)</t>
  </si>
  <si>
    <t>West Virginia v. U.S. Department of the Treasury</t>
  </si>
  <si>
    <t>22-10168</t>
  </si>
  <si>
    <t>7:21-cv-00465</t>
  </si>
  <si>
    <t>On 11/15/21, the district court ruled in favor of the plaintiff states and permanently enjoined the "tax mandate." The federal government appealed to the 11th Circuit, which upheld the district court's injunction. The federal defendants have requested rehearing¬†en banc.</t>
  </si>
  <si>
    <t>L. Scott Coogler [N.D. Ala.]Robert J. Luck, Andrew L. Brasher, Edward E. Carnes [11th Cir.]</t>
  </si>
  <si>
    <t>(2021.03.31) West Virginia v. U.S. Department of the Treasury - Complaint [N.D. Ala.]</t>
  </si>
  <si>
    <t>(2021.11.15) West Virginia v. U.S. Department of the Treasury - Opinion [N.D. Ala.](2023.01.10) West Virginia v. U.S. Department of the Treasury - Opinion (11th Cir.)</t>
  </si>
  <si>
    <t>WV, AL</t>
  </si>
  <si>
    <t>WV, AL, AR, AK, FL, IA (by req. of Gov.), KS, MT, NH, OK, SC, SD, UT</t>
  </si>
  <si>
    <t>AZ, ID, KY, LA, MS, NE, OH, TN, TX</t>
  </si>
  <si>
    <t>Missouri v. Yellen</t>
  </si>
  <si>
    <t>American Rescue Plan Act Tax Provision</t>
  </si>
  <si>
    <t>1 (+19 amici)</t>
  </si>
  <si>
    <t>21-02118</t>
  </si>
  <si>
    <t>4:21-cv-00376</t>
  </si>
  <si>
    <t>This suit challenges what Arizona terms the "Tax Mandate" provision of the American Rescue Plan Act‚Äîa provision that the state argues allows the federal government to commandeer state taxing authority, and that the Act coerces the States into accepting. The case began as an Arizona-only lawsuit, but several state amici that were also involved in other litigation against this provision later joined the case.</t>
  </si>
  <si>
    <t>Single-State Initial Plaintiff, Multistate Amici</t>
  </si>
  <si>
    <t>Missouri filed its original complaint on 3/29/21 and a motion for preliminary injunction on 4/2/21. The federal defendants filed a response in opposition to the preliminary injunction motion on 4/23/21, to which Missouri replied on 4/27/21. On 5/11/21, the district court dismissed the case, holding that Missouri lacked standing and that the matter is not ripe for adjudication. Missouri filed an appeal to the 8th Circuit (21-2118) on 5/17/21. Missouri filed an appellant brief on 7/14/21. On 7/21/21, a multistate group of AGs filed an amicus in support of Missouri. The appellees filed their brief on 9/15/21, to which Missouri replied on 10/15/21. The 8th Circuit held oral arguments on 2/15/22.On 7/14/22, the 8th Circuit affirmed the district court's dismissal of the case on procedural grounds. The plaintiff states filed a writ of certiorari to the U.S. Supreme Court on 10/12/22, but the Court denied cert on 1/17/23 and the case was closed.</t>
  </si>
  <si>
    <t>The district court dismissed the suit, holding that Missouri lacked standing to sue. The 8th Circuit upheld this decision in July 2022, and the U.S. Supreme Court denied cert in January 2023.</t>
  </si>
  <si>
    <t>N/A - Denied Certiorari</t>
  </si>
  <si>
    <t>Henry Edward Autrey (E.D. Mo.)Lavenski R. Smith, Duane Benton, Jane Kelly (8th Cir.)</t>
  </si>
  <si>
    <t>(2021.03.29) Missouri v. Yellen - Complaint (E.D.Mo.)</t>
  </si>
  <si>
    <t>(2021.05.11) Missouri v. Yellen - Opinion and Order (E.D.Mo.)</t>
  </si>
  <si>
    <t>AZ, AL, AK, AR, ID, KS, KY, LA, MS, MT, NE, ND, OH, OK, SC, TN, TX, UT, WV</t>
  </si>
  <si>
    <t>Arizona v. Yellen</t>
  </si>
  <si>
    <t>American Rescue Plan Act Tax Policy</t>
  </si>
  <si>
    <t>1 (+21 amici)</t>
  </si>
  <si>
    <t>21-16227</t>
  </si>
  <si>
    <t>2:21-cv-00514</t>
  </si>
  <si>
    <t>Arizona filed its original complaint on 3/25/21, and a motion for preliminary injunction on 4/5/21. The federal defendants filed a response to the preliminary injunction motion on 4/30/21. On 7/22/21, the district court denied the preliminary injunction and dismissed the case, holding that Arizona lacked standing to bring the case. Arizona appealed the case to the Ninth Circuit (21-16227) on 7/23/21. Arizona submitted its opening brief on 8/20/21, and the federal defendants filed an answering brief on 10/5/21. Arizona filed a reply on 11/5/21. Meanwhile, a multistate group of AGs submitted an amicus brief in support of Arizona on 8/27/21.The Ninth Circuit held oral argument on 1/13/22. On 5/19/22, the three-judge panel reversed and remanded the district court opinion, holding that Arizona did have standing to pursue this action. Arizona requested a panel rehearing of one aspect of the decision, asking the court to address "the limited merits issue of whether the Spending Clause demands only that Congress disclose the existence of condition, or whether instead the content of the condition must also be 'unambiguous'". On 7/7/22, the panel unanimously voted to deny panel rehearing, and the case was sent back to the district court.The plaintiff states filed a motion for preliminary injunction on 10/7/22. The federal defendants filed a motion to dismiss and a response in opposition on 11/4/22, to which the plaintiff states responded on 11/25/22. The federal defendants replied on 12/23/22. On 1/23/23, Arizona filed a stipulation to hold the case in abeyance, which the court granted the following day. The court ordered the parties to provide a joint status report by 3/27/23.¬†On 3/24/23, Arizona filed a notice of voluntary dismissal, and the court granted the dismissal on 3/27/23, thereby closing the case.</t>
  </si>
  <si>
    <t>The district court originally found that Arizona lacked standing, but this was reversed on appeal to the Ninth Circuit. The case in the district court was held in abeyance and eventually voluntarily dismissed by Arizona in March 2023.</t>
  </si>
  <si>
    <t>Diane J Humetewa (D. Ariz.) [original judge]Roslyn O Silver (D. Ariz) [subsequent judge]Donald M. Gould, Mark J. Bennett, and Ryan D. Nelson (9th Cir.)</t>
  </si>
  <si>
    <t>OH, AK, AR, FL, ID, IA, KS, KY, LA, MS, MT, NE, NH, ND, OK, SC, SD, TN, TX, UT, WV</t>
  </si>
  <si>
    <t>President, U.S. Department of the Interior, Bureau of Land Management (Interior)</t>
  </si>
  <si>
    <t>Oil and Gas Leases</t>
  </si>
  <si>
    <t>21-30505</t>
  </si>
  <si>
    <t>2:21-cv-00778</t>
  </si>
  <si>
    <t>Lake Charles</t>
  </si>
  <si>
    <t>Executive Order 14008 ["Executive Order on Tackling the Climate Crisis at Home and Abroad"]</t>
  </si>
  <si>
    <t>On 6/15/21, the court granted the motion for preliminary injunction, applicable nationwide. However, the Fifth Circuit reversed the district court's injunction order and remanded the case. The District Court subsequently granted summary judgment to the states and issued a permanent injunction against the federal government.</t>
  </si>
  <si>
    <t>Terry A. Doughty (W.D. La.)Patrick E. Higginbotham, James L. Dennis, and James E. Graves, Jr. (5th Cir.)</t>
  </si>
  <si>
    <t>(2021.03.24) Louisiana v. Biden - Complaint [W.D. La.]</t>
  </si>
  <si>
    <t>(2022.08.17) Louisiana v. Biden - Opinion (5th Cir.)(2022.08.18) Louisiana v. Biden - Opinion (W.D. La.)</t>
  </si>
  <si>
    <t>LA, AL, AK, AR, GA, MS, MO, MT, NE, OK, TX, UT, WV</t>
  </si>
  <si>
    <t>Administrative Procedure Act, U.S.C. ¬ß706(1) [Agency Action Unlawfully Withheld or Delayed], Administrative Procedure Act, U.S.C. ¬ß706(2)(D) [Rulemaking Followed Improper Procedures], Administrative Procedure Act, U.S.C. ¬ß706(2)(A) [Arbitrary and Capricious Rulemaking], Administrative Procedure Act, U.S.C. ¬ß706(2)(C) [Rulemaking In Excess of Statutory Jurisdiction], 43 U.S.C. ¬ß1349 [Citizen Suits Regarding Energy Leases], Ultra Vires Review</t>
  </si>
  <si>
    <t>Elizabeth Murrill (LA)</t>
  </si>
  <si>
    <t>New York v. EPA</t>
  </si>
  <si>
    <t>Donald Trump</t>
  </si>
  <si>
    <t>Toxic Chemical Risk Evaluation</t>
  </si>
  <si>
    <t>21-70684</t>
  </si>
  <si>
    <t>86 Fed. Reg. 1,495 (Jan. 8, 2021) [Final Risk Evaluation for 1,4-Dioxane, Subsection 5.4.1;1,4-Dioxane; Final Toxic Substances Control Act (TSCA) Risk Evaluation]</t>
  </si>
  <si>
    <t>The states filed their original petition on 3/22/21. On 6/8/21, the federal defendants filed a motion to remand the case to the agency. The petitioners filed a response on 7/9/21, to which the federal defendants replied on 7/30/21. On 8/10/21, the court granted the federal defendants' motion to remand "for the limited purpose of permitting the agency to reconsider the challenged no-unreasonable-risk determinations." The court held the case in abeyance pending that reconsideration. The EPA has been issuing regular status reports since that date.</t>
  </si>
  <si>
    <t>The court granted the federal defendants' motion to remand "for the limited purpose of permitting the agency to reconsider the challenged no-unreasonable-risk determinations." The court has been holding the case in abeyance pending that reconsideration, with the agency filing periodic status reports.</t>
  </si>
  <si>
    <t>Mary M. Schroeder, A. Wallace Tashima, and Andrew D. Hurwitz</t>
  </si>
  <si>
    <t>(2021.03.22) New York v. EPA - Petition [9th Cir.]</t>
  </si>
  <si>
    <t>NY</t>
  </si>
  <si>
    <t>NY, HI, IL, MA, ME, MD, MN, NJ, OR, PA, RI, VT, VA, WA, DC</t>
  </si>
  <si>
    <t>City of New York</t>
  </si>
  <si>
    <t>Ohio v. Yellen</t>
  </si>
  <si>
    <t>Rescue Plan Act Tax Policy</t>
  </si>
  <si>
    <t>1 (+20 amici)</t>
  </si>
  <si>
    <t>¬†21-03787</t>
  </si>
  <si>
    <t>1:21-cv-00181</t>
  </si>
  <si>
    <t>This suit challenges what Ohio terms the "Tax Mandate" provision of the American Rescue Plan Act‚Äîa provision that the state argues allows the federal government to commandeer state taxing authority, and that the Act coerces the States into accepting. The case began as an Ohio-only lawsuit, but several amici joined the appeal to the 6th Circuit.</t>
  </si>
  <si>
    <t>The district court granted a permanent injunction blocking the tax policy as applied to Ohio. The federal government appealed to the Sixth Circuit, which reversed the district court on standing grounds and vacated the injunction. The plaintiffs did not appeal, and the case was closed.</t>
  </si>
  <si>
    <t>Douglas R. Cole (S.D. Ohio)Richard Allen Griffin, Bernice B. Donald, and John K. Bush (6th Cir.)</t>
  </si>
  <si>
    <t>(2021.03.17) Ohio v. Yellen - Complaint (S.D.Ohio)</t>
  </si>
  <si>
    <t>(2021.05.12) Ohio v. Yellen - Opinion and Order (S.D.Ohio) (2021.07.01) Ohio v. Yellen - Opinion and Order Granting Permanent Injunction (S.D.Ohio)(2022.11.18) Ohio v. Yellen - Opinion (6th Cir.)</t>
  </si>
  <si>
    <t>AZ, AL, AK, AR, FL, ID, KS, KY, LA, MS, MT, NE, OK, SC, SD, TN, TX,UT, WV, ND</t>
  </si>
  <si>
    <t>21-01090</t>
  </si>
  <si>
    <t>The states filed their original petition on 3/16/21. On 4/21/21, the private plaintiffs filed a motion to hold the cases in abeyance. FERC filed a reply on 5/3/21. Following the cases being consolidated with similar challenges on 12/1/21, the court ordered that this case be held in abeyance. On 1/10/22, the court ordered the case removed from abeyance and set a briefing schedule. The industry petitioners filed a petitioners' brief on 4/11/22, and the federal defendants filed a respondent's brief on 7/11/22. The petitioners filed a reply brief on 8/22/22 and their final brief on 9/15/22. The respondents filed their final brief on 9/13/22. The court held oral argument on 11/9/22.</t>
  </si>
  <si>
    <t>Briefing has continued in the case following the case being held in abeyance. The court held oral argument on 11/9/22.</t>
  </si>
  <si>
    <t>Neomi Rao, J. Michelle Childs, and David S. Tatel (D.C. Cir.)</t>
  </si>
  <si>
    <t>21-1108, 21-1173, 21-1246</t>
  </si>
  <si>
    <t>DE, OH</t>
  </si>
  <si>
    <t>President; U.S. Department of State; DoJ; U.S. Department of Homeland Security; U.S. Department of the Interior; U.S. Department of Energy; U.S. Environmental Protection Agency; U.S. Department of Transportation</t>
  </si>
  <si>
    <t>Keystone XL Pipeline</t>
  </si>
  <si>
    <t>3:21-cv-00065</t>
  </si>
  <si>
    <t>Galveston</t>
  </si>
  <si>
    <t>The states filed this lawsuit against the Biden administration for revoking the 2019 Presidential Permit for the Keystone XL pipeline. The lawsuit states that President Biden does not have the unilateral authority to change energy policy that Congress has set. The complaint argues that the power to regulate interstate and international commerce, including granting or rejecting permits for oil pipelines that cross an international border, resides with Congress and not the President.</t>
  </si>
  <si>
    <t>Executive Order 13990, 86 Fed. Reg. 7037 (January 20, 2021)</t>
  </si>
  <si>
    <t>The states filed their original complaint on 3/17/21, and an amended complaint with additional state plaintiffs on 6/1/21. The federal defendants filed a motion to dismiss on 7/12/21. The states filed a response to that motion on 8/23/21, to which the federal defendants replied on 9/20/21. The court held proceedings on this motion to dismiss on 12/8/21.On 1/6/22, the district court granted the motion to dismiss. According to the order, "the court takes TC Energy at its word that Keystone XL is dead. And because it is dead, any ruling this court makes on whether President Biden had the authority to revoke the permit would be advisory. Thus, the court has no jurisdiction and the case must be dismissed as moot." There were no appeals, and the case was closed.</t>
  </si>
  <si>
    <t>The district court granted the federal government's motion to dismiss on mootness grounds.</t>
  </si>
  <si>
    <t>Failure (Procedural)</t>
  </si>
  <si>
    <t>Jeffrey V. Brown (S.D. Tex.)</t>
  </si>
  <si>
    <t>(2021.03.17) Texas v. Biden - Complaint [S.D. Tex.]</t>
  </si>
  <si>
    <t>TX, MT</t>
  </si>
  <si>
    <t>TX, MT, AL, AZ, AR, GA, KS, KY, IN, LA, MS, MO, NE, ND, OK, SC, SD, UT, WV, WY, OH (subsequently AK, FL)</t>
  </si>
  <si>
    <t>New York v. Department of Energy</t>
  </si>
  <si>
    <t>Energy Efficiency Standards for Appliances</t>
  </si>
  <si>
    <t>21-00602</t>
  </si>
  <si>
    <t>2nd Cir.</t>
  </si>
  <si>
    <t>Second</t>
  </si>
  <si>
    <t>This lawsuit challenges two rules issued by the Trump administration that the AGs claim undermine strong national energy conservation standards for residential gas furnaces and commercial gas water heaters. The rules delay the adoption of updated energy efficiency standards for furnaces and water heaters and allow for the continued sale of residential gas furnaces and commercial gas water heaters that rely on older technologies.</t>
  </si>
  <si>
    <t>Opposing Regulations from Previous Administration</t>
  </si>
  <si>
    <t>The states filed their original petition for review on 3/16/21. The court granted the federal defendant's motion to hold the case in abeyance on 3/25/21, where the case remains.</t>
  </si>
  <si>
    <t>The case is currently held in abeyance pending further rulemaking.</t>
  </si>
  <si>
    <t>(2021.03.16) New York v. Department of Energy - Petition for Review [2nd Cir.]</t>
  </si>
  <si>
    <t>NY, CA, IL, DC, ME, MA, NV, MN, NM, OR, WA, VT</t>
  </si>
  <si>
    <t>Alabama v. U.S. Department of Commerce</t>
  </si>
  <si>
    <t>U.S. Department of Commerce, U.S. Census Bureau (Commerce)</t>
  </si>
  <si>
    <t>Voting and Elections</t>
  </si>
  <si>
    <t>2020 Census Data</t>
  </si>
  <si>
    <t>1 (+16 amici)</t>
  </si>
  <si>
    <t>3:21-cv-00211</t>
  </si>
  <si>
    <t>M.D. Ala.</t>
  </si>
  <si>
    <t>According to the complaint, Alabama challenges two allegedly unlawful actions by the U.S. Commerce Department and Census Bureau in relation to the 2020 decennial census: "(1) Defendants' decision to produce manipulated redistricting data to the States, and (2) Defendants' refusal to produce redistricting data on time." This case began with Alabama as a single-state plaintiff, but a multistate coalition of AGs filed an amicus in support of Alabama.</t>
  </si>
  <si>
    <t>Alabama filed its original complaint on 3/10/21 and a motion for preliminary injunction and writ of mandamus the next day. On 3/26/21, the court appointed a three-judge panel, given the subject-matter of the underlying dispute. A multistate coalition of AGs filed an amicus brief in support of Alabama on 4/13/21. The federal defendants filed a response to the preliminary inunction motion on 4/13/21, and Alabama replied on 4/20/21. On 6/29/21, the three- judge district court panel denied the preliminary inunction and writ of mandamus, and dismissed several of the causes of action alleged. The parties requested a stay of the proceedings, which was granted on 7/8/21. On 9/9/21, Alabama requested voluntary dismissal of the case, which was granted the same day.</t>
  </si>
  <si>
    <t>The three-judge district court panel assigned to this case denied a preliminary injunction and dismissed several counts of the original complaint. The remaining issues were resolved when the Census Bureau provided the requested data to the states.</t>
  </si>
  <si>
    <t>Emily C. Marks, Kevin C. Newsom, R. Austin Huffaker, Jr. (special three-judge district court panel, M.D. Ala.; all participating judges appointed by President Trump)</t>
  </si>
  <si>
    <t>(2021.03.10) Alabama v. U.S. Department of Commerce - Complaint (M.D. Ala.)(2021.04.13) Alabama v. U.S. Department of Commerce - Amicus in Support of Plaintiffs (M.D. Ala.)</t>
  </si>
  <si>
    <t>(2021.06.29) Alabama v. U.S. Department of Commerce - Memorandum Opinion and Order (M.D. Ala.)</t>
  </si>
  <si>
    <t>UT, AK, AR, FL, KY, LA, ME, MS, MT, NE, NM, OH, OK, SC, TX, WV</t>
  </si>
  <si>
    <t>Arizona v. U.S. Department of Homeland Security</t>
  </si>
  <si>
    <t>U.S. Department of Homeland Security</t>
  </si>
  <si>
    <t>Executive Order on Deportations</t>
  </si>
  <si>
    <t>21-16118</t>
  </si>
  <si>
    <t>2:21-cv-00186</t>
  </si>
  <si>
    <t>DHS Memorandum; Interim Guidance</t>
  </si>
  <si>
    <t>Arizona filed an original single-state complaint on 2/3/21, and Montana later joined the litigation on 3/8/21. The states filed a motion for a preliminary injunction on 3/8/21, to which the federal defendants responded in opposition on 3/26/21. On 4/8/21, the court denied as moot Plaintiffs' Motion for Preliminary Injunction regarding Section C of the January 20, 2021, Memorandum. With respect to Plaintiff's Motion regarding the February 18, 2021 Interim Guidance, the court allowed additional briefing to be allowed to separately address the request for a preliminary injunction of the Interim Guidance. On 5/13/21, both sets of parties filed responses to each other's motions for preliminary injunction and motion to dismiss. The court heard oral argument on these two motions on 5/27/21.On 6/30/21, the court granted the federal defendants' motion to dismiss plaintiffs' amended complaint and denied the plaintiffs' motion for preliminary injunction as moot. The plaintiffs filed an interlocutory appeal to the Ninth Circuit on 6/30/21 (21-16118). On 7/1/21, the plaintiffs filed an emergency motion for injunction pending appeal, and on 7/2/21 filed a motion for reconsideration of the order to dismiss the case. The federal defendants filed a response to the emergency motion on 7/9/21, to which the plaintiffs replied on 7/11/21. On 7/15/21, the court denied the states' emergency motion for injunction. The states filed a motion for reconsideration, which was denied on 8/12/21.Meanwhile, in the Ninth Circuit, the states filed an emergency motion for injunction pending appeal. The court denied this pending the district court reconsideration motion on 7/30/21. Following the states filing another motion for reconsideration of the 7/30/21 order, the court construed the states' motion as a renewed motion for injunction pending appeal. The federal defendants filed a response to this motion on 8/25/21, to which the states replied on 9/1/21. The states filed their opening brief on 9/1/21. On 10/29/21, the court ordered the case stayed until 12/6/21, on which date the federal defendants filed a motion to dismiss the case. The plaintiff states opposed this motion on 12/23/21, to which the federal defendants replied on 1/10/22.On 1/21/22, the court granted the federal government's motion to dismiss the case on mootness grounds, since the interim orders challenged in this case had since been replaced with new policies. The states filed an amended appeal to the Ninth Circuit on 1/25/22 and on 7/15/22 filed a petition for panel rehearing. The court granted this petition for panel rehearing on 4/18/23 for the purpose of vacating the district court orders denying plaintiffs' motion for preliminary injunction. The appeal was then closed.Meanwhile, on 7/11/23, the district court dismissed the case because the plaintiffs had not filed a Second Amended Complaint.</t>
  </si>
  <si>
    <t>The district court denied the plaintiff states' motion for preliminary injunction and dismissed the case. The states appealed to the Ninth Circuit, but the court dismissed the appeal on mootness grounds following the federal government's replacement of the interim policies challenged in this case. The Ninth Circuit granted rehearing in April 2023 in order to vacate the district court orders denying the plaintiffs' motion for preliminary injunction. The district court then dismissed the case after the plaintiffs did not filed a Second Amended Complaint.</t>
  </si>
  <si>
    <t>Susan R. Bolton [D. Ariz.]Richard C. Tallman, Morgan Christen, and Jacqueline H. Nguyen [9th Cir.]</t>
  </si>
  <si>
    <t>2:21-cv-00446</t>
  </si>
  <si>
    <t>(2021.03.08) Arizona v. U.S. Department of Homeland Security - Complaint [D.Ariz.]</t>
  </si>
  <si>
    <t>(2022.01.22) Arizona v. U.S. Department of Homeland Security - Order Dismissing Case [9th Cir.]</t>
  </si>
  <si>
    <t>AZ, MT</t>
  </si>
  <si>
    <t>President; Office of Management and Budget (EoP); U.S. Environmental Protection Agency; U.S. Department of Energy; Federal Energy Regulatory Commission (DoE); U.S. Department of Transportation; Agriculture; Bureau of Land Management (Interior); U.S. Department of the Interior</t>
  </si>
  <si>
    <t>21-03013</t>
  </si>
  <si>
    <t>4:21-cv-00287</t>
  </si>
  <si>
    <t>E.D.Mo.</t>
  </si>
  <si>
    <t>The district court granted the federal government's motion to dismiss and denied the states' motion for preliminary injunction. The states filed an appeal to the 8th Circuit on 9/1/21, which affirmed the district court's finding that the states lacked standing to sue. The states filed for an en banc rehearing, but the court denied this petition. In June 2023, the states filed a cert petition to the U.S. Supreme Court.</t>
  </si>
  <si>
    <t>Audrey G. Fleissig [E.D. Mo.]James Loken, Jane Kelly, and Katherine Menendez [8th Cir.]</t>
  </si>
  <si>
    <t>(2021.03.08) Missouri v. Biden - Complaint [E.D.Mo.]</t>
  </si>
  <si>
    <t>(2022.10.21) Missouri v. Biden - Opinion (8th Cir.)</t>
  </si>
  <si>
    <t>MO, AZ, AR, IN, KS, MT, NE, OH, OK, SC, TN, UT (subsequently AK)</t>
  </si>
  <si>
    <t>Lead and Copper Rule Revisions</t>
  </si>
  <si>
    <t>21-01076</t>
  </si>
  <si>
    <t>The AGs challenge a Trump-era rule revising nationwide standards for controlling and remediating lead in drinking water. According to the AGs, while the final rule includes certain necessary updates to the existing standard, these changes are overshadowed by the weakening of requirements and the rule's failure to protect the public from lead in drinking water to the maximum extent feasible, as required by law. In the lawsuit, the coalition argues that the EPA's update to the Lead and Copper Rule is arbitrary, capricious, and not in accordance with the Safe Drinking Water Act's prohibition on the weakening of existing drinking water standards.</t>
  </si>
  <si>
    <t>86 Fed. Reg. 4,198 (Jan. 15, 2021) ["National Primary Drinking Water Regulations: Lead and Copper Rule Revisions"]</t>
  </si>
  <si>
    <t>The states filed their original petition on 3/1/21. On 4/9/21, the EPA filed a motion to hold the case in abeyance pending further rulemaking, which the court granted the same day. The case remained in abeyance through February 2022, when a number of private parties opposed the continued abeyance status. The court removed the case from abeyance on 4/14/22. The petitioners filed their brief on 8/8/22.¬†On 12/9/22, the EPA filed an unopposed brief to remand the case to the agency while the agency develops a new record concerning the challenged rule. The brief asked for the court to retain jurisdiction during the pendency of the remand period. The court denied this motion on 2/1/23, and the cases were held in abeyance pending agency rulemaking.</t>
  </si>
  <si>
    <t>The case was held in abeyance given the change in presidential administrations until April 2022, and then placed back in abeyance in February 2023.</t>
  </si>
  <si>
    <t>21-1019, 21-1020, 21-1076</t>
  </si>
  <si>
    <t>(2021.03.01) New York v. EPA - Petition for Review [D.C. Cir.]</t>
  </si>
  <si>
    <t>NY, CA, IL, MD, MN, NJ, OR, PA, WI, DC</t>
  </si>
  <si>
    <t>New York v. National Highway Traffic Safety Administration</t>
  </si>
  <si>
    <t>National Highway Traffic Safety Administration (DoT)</t>
  </si>
  <si>
    <t>CAFE Standards</t>
  </si>
  <si>
    <t>21-00339</t>
  </si>
  <si>
    <t xml:space="preserve">The states challenged the the agency's decision, under former President Donald Trump, to delay fee increases for automakers who fail to meet fuel economy (CAFE) standards. </t>
  </si>
  <si>
    <t>Challenge to Failure of Agency to Issue Regulation(s)</t>
  </si>
  <si>
    <t>86 Fed. Reg. 3016  (Jan. 14, 2021)</t>
  </si>
  <si>
    <t>The states filed their original petition on 2/16/21. On 4/6/21, the court placed the case in abeyance pending further regulatory review. On 8/27/21, the states filed a letter joining a private plaintiff's motion to lift abeyance in the case and to immediately reinstate the Obama-era CAFE rules that were in place prior to the Trump Administration's regulations challenged in this case. On 1/13/22, the court denied this motion, and the case remained in abeyance.On 4/7/22, the federal defendants notified the court that NHTSA issued a final rule on 4/1/22 repealing the Trump-era regulations. The state parties filed a motion for continuance of abeyance on 5/9/22, which the court granted on 5/13/22. On 6/14/22, the parties filed a motion to voluntarily dismiss the case in light of the agency reversal of the challenged rules. The court granted this motion on 6/17/22 and the case was closed.</t>
  </si>
  <si>
    <t>Following the issuance of new agency rules reversing the challenged agency decision, the plaintiffs voluntarily dismissed the case.</t>
  </si>
  <si>
    <t>N/A (case dismissed before judges assigned)</t>
  </si>
  <si>
    <t>21-339, 21-139, 21-593</t>
  </si>
  <si>
    <t>(2021.02.16) New York v. NHTSA - Petition for Review [2nd Cir.]</t>
  </si>
  <si>
    <t>NY, CA</t>
  </si>
  <si>
    <t>NY, CA, CT, DE, IL, ME, MD, MA, MN, NJ, OR, PA, RI, VT, WA</t>
  </si>
  <si>
    <t>New York v. U.S. Department of Labor</t>
  </si>
  <si>
    <t>Religious Exemption for Federal Contractors</t>
  </si>
  <si>
    <t>1:21-cv-00536</t>
  </si>
  <si>
    <t>S.D.N.Y.</t>
  </si>
  <si>
    <t>Foley Square</t>
  </si>
  <si>
    <t>The states filed their original complaint on 1/21/21. The federal defendants indicated that the rule would be rescinded in the near future, so the court issued a stay of the case on 2/9/21. On 3/29/21, twelve states filed a motion to intervene on behalf of defendants, citing the risk that the federal defendants would enter a settlement agreement with the plaintiff states. The case remained stayed pending agency review of the challenged rule. On 5/2/23, the court dismissed the case as moot in light of agency's rescission of the challenged rules in the case.</t>
  </si>
  <si>
    <t>The federal defendants indicated that the rule would be rescinded in the near future, so the court issued a stay of the case on 2/9/21. Meanwhile, several AGs sought to intervene on behalf of the Trump-era rules. The case remained stayed until the federal defendants reversed the challenged rule in March 2023, after which the court dismissed this case as moot.</t>
  </si>
  <si>
    <t>Sidney H. Stein (S.D.N.Y.)</t>
  </si>
  <si>
    <t>(2021.01.21) New York v. U.S. Department of Labor - Complaint [S.D.N.Y.]</t>
  </si>
  <si>
    <t>NY, CA, CO, CT, DC, IL, MA, MI, MN, NV, NJ, NM, NC, PA, VT</t>
  </si>
  <si>
    <t>AL, AR, GA, KY, LA, IN, MS, MT, NE, SC, TX, WV</t>
  </si>
  <si>
    <t>California v. U.S. Department of Energy</t>
  </si>
  <si>
    <t>Energy Efficiency Standards for Household Appliances</t>
  </si>
  <si>
    <t>21-00108</t>
  </si>
  <si>
    <t>The states filed their original petition on 1/19/21. On 5/18/21, the court stayed briefing until 10/1/21, with the federal defendants filing status reports every 60 days. The court subsequently held the briefing schedule in abeyance, where the case currently remains.</t>
  </si>
  <si>
    <t>The case is currently stayed pending regulatory review of the challenged rule. The agency is filing status reports every 60 days.</t>
  </si>
  <si>
    <t>21-108, 21-428, 21-564</t>
  </si>
  <si>
    <t>(2021.01.19) California v. U.S. Department of Energy - Petition [2nd Cir.]</t>
  </si>
  <si>
    <t>CA, CT, IL, ME, MA, MI, MN, NJ, NM, NY, NV, OR, VT, WA, DC</t>
  </si>
  <si>
    <t>New York v. U.S. Department of Energy</t>
  </si>
  <si>
    <t>Energy Efficiency Standards</t>
  </si>
  <si>
    <t>21-00107</t>
  </si>
  <si>
    <t>The states challenged a final rule allowing manufacturers to set their own test procedures for compliance with energy efficiency standards. Test procedure regulations promulgated by the U.S. Department of Energy (DOE) specify how a product must be tested to determine its compliance with energy efficiency standards. According to the AGs, the final rule seeks to undermine this process by requiring the DOE to automatically grant interim waiver applications after 30 days and removing the one-year deadline for making a permanent waiver determination, opening the door for manufacturers to operate indefinitely without showing the efficiency of their products. In the lawsuit, the coalition argues that the rule violates the Energy Policy and Conservation Act and the Administrative Procedure Act.</t>
  </si>
  <si>
    <t>The case was voluntarily dismissed following the DOE's new rulemaking concerning the challenged rules in December 2021.</t>
  </si>
  <si>
    <t>Success, Voluntary Agency Reversal</t>
  </si>
  <si>
    <t>Success (Voluntary Agency Reversal)</t>
  </si>
  <si>
    <t>N/A (voluntary dismissal before argument)</t>
  </si>
  <si>
    <t>21-107, 21-563</t>
  </si>
  <si>
    <t>(2021.01.19) New York v. U.S. Department of Energy - Petition [2nd Cir.](2022.03.07) New York v. Department of Energy - Motion for Voluntary Dismissal [2nd Cir.]</t>
  </si>
  <si>
    <t>NY, CA, CT, IL, ME, MN, NV, NJ, NM, OR, WA, VT, MA, PA, DC</t>
  </si>
  <si>
    <t>Greenhouse Gas Regulation of Stationary Sources</t>
  </si>
  <si>
    <t>21-01035</t>
  </si>
  <si>
    <t>The states challenged a new final rule creating a new threshold to determine if an industry is a significant source of greenhouse gas (GHG) emissions. If the industry emits less than 3% of total U.S. GHG emissions, the rule states that it cannot be regulated under section 111 of the Clean Air Act. According to the AGs, this rule violates notice-and-comment requirements under the Administrative Procedure Act.</t>
  </si>
  <si>
    <t>The states filed their original petition on 1/19/21. On 3/17/21, the EPA filed a motion for voluntary vacatur and remand, stating that "EPA acknowledges that it failed to provide any public notice or opportunity for comment on the central elements of the Significant Contribution Rule, rendering it unlawful." On 4/5/21, the court granted the motion, vacated and remanded the rule, and closed the case.</t>
  </si>
  <si>
    <t>In April 2021, the court granted the EPA's motion to voluntary vacatur and remand, sending the rule back to the agency.</t>
  </si>
  <si>
    <t>Judith W. Rogers, Robert L. Wilkins, and David B. Sentelle</t>
  </si>
  <si>
    <t>21-1035, 21-1036, 21-1063</t>
  </si>
  <si>
    <t>(2021.01.19) California v. EPA (II) - Petition [D.C. Cir.]</t>
  </si>
  <si>
    <t>CA, CT, DE, IL, ME, MD, MA, MI, MN, NV, NM, NY, NC, OR, PA, RI, VT, VA, WA, WI, DC</t>
  </si>
  <si>
    <t>Cities of Boulder, Chicago, Los Angeles, New York, and South Miami; Broward County (FL).</t>
  </si>
  <si>
    <t xml:space="preserve">California v. EPA </t>
  </si>
  <si>
    <t>Pollution Controls on Major Sources</t>
  </si>
  <si>
    <t>21-01034</t>
  </si>
  <si>
    <t>The states filed their original petition on 1/19/21. Following the change in administrations, the federal defendants filed a motion to hold the case in abeyance on 2/17/21. The court granted this motion on 3/31/21, and the case has remained in abeyance.</t>
  </si>
  <si>
    <t>The case is held in abeyance pending further rulemaking.</t>
  </si>
  <si>
    <t>21-1024</t>
  </si>
  <si>
    <t>(2021.01.19) California v. EPA - Petition [D.C. Cir.]</t>
  </si>
  <si>
    <t>CA, DE, IL, MD, NJ, NY, OR, RI, WA, WI, MA, PA, VA</t>
  </si>
  <si>
    <t>City of Chicago; City of New York</t>
  </si>
  <si>
    <t>Failure to Strengthen NAAQS for Ozone</t>
  </si>
  <si>
    <t>21-01028</t>
  </si>
  <si>
    <t>The states filed their original petition on 1/19/21. Following the change in administrations, the EPA filed a motion to hold the case in abeyance on 2/18/21. The court granted this motion on 2/22/21. Meanwhile, several states sought to intervene on behalf of the EPA and in defense of the Trump-era regulations on 2/18/21, which the court granted on 9/21/21. On 11/2/21, the intervenor-respondents filed a motion opposing continued abeyance status, while the plaintiff states supported continued abeyance status on 11/5/21. The court directed continued abeyance status on 12/21/21.</t>
  </si>
  <si>
    <t>The court ordered the case held in abeyance on 2/22/21, where the case has remained as reevaluation of the rule continues.</t>
  </si>
  <si>
    <t>21-1028, 21-1060, 21-1073</t>
  </si>
  <si>
    <t>(2021.01.19) New York v. EPA (II) - Petition [D.C. Cir.]</t>
  </si>
  <si>
    <t>NY, CA, CT, DC, IL, MD, MA, MN, NJ, OR, PA, RI, VT, VA, WA, WI</t>
  </si>
  <si>
    <t>TX, AR, LA, MO, MT, MS</t>
  </si>
  <si>
    <t>New Jersey v. EPA</t>
  </si>
  <si>
    <t>New Source Review Under the Clean Air Act</t>
  </si>
  <si>
    <t>21-01033</t>
  </si>
  <si>
    <t>85 Fed. Reg. 74,890 (Nov. 24, 2020) ["Prevention of Significant Deterioration and Nonattainment New Source Review: Project Emissions Accounting"]</t>
  </si>
  <si>
    <t>The states filed their original petition on 1/19/21. Following the change in administrations, the court granted defendant's motion to hold the case in abeyance on 2/17/21.</t>
  </si>
  <si>
    <t>Following the change in administrations, the court granted defendant's motion to hold the case in abeyance on 2/17/21. The case continues in abeyance.</t>
  </si>
  <si>
    <t>21-1033, 18-1149, 21-1039, 21-1259</t>
  </si>
  <si>
    <t>(2021.01.19) New Jersey v. EPA - Petition [D.C. Cir.]</t>
  </si>
  <si>
    <t>NJ</t>
  </si>
  <si>
    <t>NJ, MD, MA, MN, OR, PA, WA, DC</t>
  </si>
  <si>
    <t>Clean Air Cost Benefit Rule</t>
  </si>
  <si>
    <t>21-01026</t>
  </si>
  <si>
    <t>The AG coalition challenges a Trump Administration rule requiring more detailed cost-benefit analyses before the EPA can take regulatory action. According to the AGs, the final rule will hinder future Administrations' efforts to regulate air pollution that harms public health and the environment, even when the benefits of such regulations greatly outweigh the costs. The coalition argues that the rule is arbitrary and capricious and contrary to the Clean Air Act.</t>
  </si>
  <si>
    <t>The states filed their original petition on 1/19/21. Following the change in administrations, this case was placed in abeyance pending further regulatory action on 2/23/21.</t>
  </si>
  <si>
    <t>Following the change in administrations, this case was placed in abeyance pending further regulatory action.</t>
  </si>
  <si>
    <t>21-1026, 21-1041, 21-1069</t>
  </si>
  <si>
    <t>(2021.01.19) New York v. EPA - Petition [D.C. Cir.]</t>
  </si>
  <si>
    <t>NY, CA, CT, IL, MD, MA, MN, NJ, NM, NC, OR, PA, RI, VT, VA, WA, WI, DC</t>
  </si>
  <si>
    <t>California v. Bernhardt</t>
  </si>
  <si>
    <t>U.S. Department of the Interior</t>
  </si>
  <si>
    <t>Critical Habitat Designations</t>
  </si>
  <si>
    <t>4:21-cv-00440</t>
  </si>
  <si>
    <t>N.D.Cal.</t>
  </si>
  <si>
    <t>The plaintiff states filed their original complaint on 1/19/21. Following the change in administrations, the district court on 2/16/21 granted the joint stipulation for a stay pending further regulatory action. On 10/7/21, the court lifted the stay in the case, but the case remained in the current state pending the resolution of parallel litigation in related cases.In June and July 2022, the federal defendants published two new rules altering the status of the challenged rules. Due to these regulatory changes, the plaintiffs voluntarily dismissed their complaint on 9/15/23.</t>
  </si>
  <si>
    <t>Following the change in administrations, the case was stayed for several months. Following the Biden Administration adopting new regulations, the plaintiffs voluntarily dismissed their claims.</t>
  </si>
  <si>
    <t>Jon S. Tigar</t>
  </si>
  <si>
    <t>19-cv-06013</t>
  </si>
  <si>
    <t>(2021.01.19) California v. Bernhardt - Complaint [N.D. Cal.]</t>
  </si>
  <si>
    <t>CA, MA</t>
  </si>
  <si>
    <t>CA, MA, MD, CT, IL, MI, MN, NV, NJ, NM, NY, NC, OR, PA, RI, VT, WA, WI</t>
  </si>
  <si>
    <t>Pennsylvania v. Scalia</t>
  </si>
  <si>
    <t>Tip Regulations</t>
  </si>
  <si>
    <t>2:21-cv-00258</t>
  </si>
  <si>
    <t>E.D.Pa.</t>
  </si>
  <si>
    <t>Third</t>
  </si>
  <si>
    <t xml:space="preserve"> 85 Fed. Reg. 86,756 (Dec. 30, 2020) ["Tip Regulations Under the Fair Labor Standards Act"]</t>
  </si>
  <si>
    <t>The states filed their original complaint on 1/19/21. On 3/19/21, the court ordered the case stayed pending further regulatory action by the Biden Administration. After several status reports, the agency announced that it had reversed the challenged portions of the tip rule. The states then requested voluntary dismissal of the case, which was granted on 11/16/21.</t>
  </si>
  <si>
    <t>The case was voluntarily dismissed following the Biden Administration's reversal of the challenged rules.</t>
  </si>
  <si>
    <t>Eduardo C. Robreno</t>
  </si>
  <si>
    <t>(2021.01.19) Pennsylvania v. Scalia - Complaint [E.D.Pa.]</t>
  </si>
  <si>
    <t>PA</t>
  </si>
  <si>
    <t>PA, IL, DE, DC, MD, MA, MI, NJ, NY</t>
  </si>
  <si>
    <t>Science Transparency Rule</t>
  </si>
  <si>
    <t>1:21-cv-00462</t>
  </si>
  <si>
    <t>86 Fed. Reg. 469 (Jan. 6, 2021) [Strengthening Transparency in Pivotal Science Underlying Significant Regulatory Actions and Influential Scientific Information]</t>
  </si>
  <si>
    <t>The states filed their original complaint on 1/19/21. Following the change in administrations, the parties filed a joint stipulation to stay the case pending further regulatory action. This motion was granted on 2/25/21 and the case was stayed. On 5/24/21, the Biden Administration vacated the rule, and the plaintiffs voluntarily dismissed the case on 6/8/21.</t>
  </si>
  <si>
    <t>The Biden Administration reversed the Trump-era rule in May 2021, and the case was voluntarily dismissed.</t>
  </si>
  <si>
    <t>J. Paul Oetken (S.D.N.Y.)</t>
  </si>
  <si>
    <t>(2021.01.19) New York v. EPA - Complaint [S.D.N.Y.]</t>
  </si>
  <si>
    <t>NY, CA, CT, DE, IL, ME, MD, MA, MI, MN, NJ, NM, NC, OR, PA, VT, WA, WI</t>
  </si>
  <si>
    <t>King County, WA; Cities of Chicago, New York, and Los Angeles</t>
  </si>
  <si>
    <t>New York v. U.S. Department of the Interior</t>
  </si>
  <si>
    <t>Migratory Birds</t>
  </si>
  <si>
    <t>1:21-cv-00448</t>
  </si>
  <si>
    <t>1:21-cv-00452</t>
  </si>
  <si>
    <t>The states filed their original complaint on 1/19/21. The case was consolidated with similar cases and the states' original case (1:21-cv-00452) was closed on 2/15/21. The case continued with combined state and environmental group plaintiffs under docket 1:21-cv-00448, National Audubon Society v. U.S. Fish and Wildlife Service.The defendants sought to stay this case for five months, but the court denied this motion on 5/18/21. On 5/21/21, the defendants filed the answer to the complaint. The states filed a joint motion for summary judgment along with the public interest group plaintiffs on 9/3/21. On 9/30/21, the federal defendants filed a letter motion to stay consideration of the summary judgment motion, which the court granted the same day.This latter action occurred one day after the Biden Administration announced new rules overturning the Trump-era policy concerning migratory birds. Following this reversal, the parties jointly requested that the lawsuit be dismissed without prejudice, which the court granted on 12/10/21, thereby closing the case.</t>
  </si>
  <si>
    <t>Following the Biden Administration's reversal of the challenged Trump-era policy on 9/29/21, the case was voluntarily dismissed by all parties.</t>
  </si>
  <si>
    <t>N/A - Never Appealed to Circuit Court</t>
  </si>
  <si>
    <t>Valerie E. Caproni</t>
  </si>
  <si>
    <t>1:18-cv-04596; 1:21-cv-00452</t>
  </si>
  <si>
    <t>(2021.01.19) New York v. U.S. Department of the Interior - Complaint [S.D.N.Y.]</t>
  </si>
  <si>
    <t>NY, CA, CT, IL, MD, MA, MN, NJ, NM, OR, PA, WA</t>
  </si>
  <si>
    <t>Airplane Emissions</t>
  </si>
  <si>
    <t>21-01018</t>
  </si>
  <si>
    <t>The AGs challenge the EPA's decision to regulate greenhouse gas (GHG) emissions from airplanes at a level that the AGs argue would result in limited or no reductions in emissions. According to the lawsuit, the EPA has not considered any form of emission control that would reduce GHGs, despite its determination that these emissions endanger public health and the environment. The AGs also allege that EPA also failed to consider the co-benefits of GHG regulation and the environmental justice impacts of pollution from aircrafts.</t>
  </si>
  <si>
    <t>86 Fed. Reg. 2,136 (Jan. 11, 2021) [Control of Air Pollution from Airplanes and Airplane Engines: GHG Emission Standards and Test Procedures]</t>
  </si>
  <si>
    <t>In June 2023, the court held that the EPA acted lawfully and denied the plaintiff states' petition. The appeal period remains open.</t>
  </si>
  <si>
    <t>Neomi Rao, J. Michelle Childs, Judith W. Rogers (D.C. Cir.)</t>
  </si>
  <si>
    <t>21-1018, 21-1021</t>
  </si>
  <si>
    <t>(2021.01.15) California v. EPA - Petition [D.C. Cir.]</t>
  </si>
  <si>
    <t>CA, CT, IL, MD, MA, MN, NJ, NY, OR, PA, VT, WA, DC</t>
  </si>
  <si>
    <t>NAAQS Standards for Ozone</t>
  </si>
  <si>
    <t>21-01014</t>
  </si>
  <si>
    <t>85 Fed. Reg. 82,684 (Dec. 18, 2020) ["Review of the National Ambient Air Quality Standards for Particulate Matter"]</t>
  </si>
  <si>
    <t>The coalition filed its original petition on 1/13/21. Following the change in administrations, the court granted the defendant's motion to hold the case in abeyance pending further regulatory action.</t>
  </si>
  <si>
    <t>Following the change in administrations, the court on 2/17/21 granted the defendant's motion to hold the case in abeyance. The case remains in abeyance pending further regulatory action.</t>
  </si>
  <si>
    <t>21-1014, 21-1027, 21-1054</t>
  </si>
  <si>
    <t>(2021.01.13) California v. EPA [D.C. Cir.]</t>
  </si>
  <si>
    <t>CA, CT, DE, IL, MD, MA, MI, MN, NJ, NY, OR, PA, RI, VT, VA, WA, WI</t>
  </si>
  <si>
    <t>New York v. Wheeler</t>
  </si>
  <si>
    <t>State Implementation Plans</t>
  </si>
  <si>
    <t>1:21-cv-00252</t>
  </si>
  <si>
    <t>The states filed their original complaint on 1/12/21. As the case continued, the shift in presidential administrations resulted in a new EPA Administrator. The EPA and plaintiff states worked on a settlement of the case and submitted a proposed consent order on 11/1/21. On 11/15/21, the court approved the consent order. The order requires EPA to act on the SIP submissions no later than April 30, 2022.</t>
  </si>
  <si>
    <t>On 11/15/21, the court approved a consent order agreed t0 by the parties, and closed the case. The order requires EPA to act on the SIP submissions no later than April 30, 2022.</t>
  </si>
  <si>
    <t>Case Closed, Settled</t>
  </si>
  <si>
    <t>Andrew L. Carter, Jr.</t>
  </si>
  <si>
    <t>(2021.01.12) New York v. Wheeler - Complaint [S.D.N.Y.]</t>
  </si>
  <si>
    <t>(2021.11.01) New York v. U.S. Department of Labor - Consent Decree [S.D.N.Y.]</t>
  </si>
  <si>
    <t>NY, CT, MA, DE, NJ</t>
  </si>
  <si>
    <t>New York v. Office of the Comptroller of the Currency</t>
  </si>
  <si>
    <t>Office of the Comptroller of the Currency (Treasury)</t>
  </si>
  <si>
    <t>Consumer Protection</t>
  </si>
  <si>
    <t>Predatory Lending</t>
  </si>
  <si>
    <t>1:21-cv-00057</t>
  </si>
  <si>
    <t>The states filed their original complaint on 1/5/21. The federal defendant filed its answer on 4/14/21. In the meantime, however, Congress used the Congressional Review Act to disapprove of the rule, and the True Lender Rule was terminated. Thus, on 7/12/21, the plaintiffs voluntarily dismissed the lawsuit.</t>
  </si>
  <si>
    <t>While the case was pending, Congress used the Congressional Review Act to disapprove of the True Lender Rule, and the rule was terminated. Thus, on 7/12/21, the plaintiffs voluntarily dismissed the lawsuit.</t>
  </si>
  <si>
    <t>Sidney H. Stein</t>
  </si>
  <si>
    <t>(2021.01.05) New York v. Office of the Comptroller of the Currency - Complaint [S.D.N.Y.]</t>
  </si>
  <si>
    <t>NY, CA, CO, DC, MA, MN, NJ, NC</t>
  </si>
  <si>
    <t>Washington v. Vought</t>
  </si>
  <si>
    <t>Office of Management and Budget (EoP)</t>
  </si>
  <si>
    <t>National Archives Building Sale</t>
  </si>
  <si>
    <t>2:21-cv-00002</t>
  </si>
  <si>
    <t>W.D. Wash.</t>
  </si>
  <si>
    <t>The states filed their original complaint on 1/4/21. On 1/7/21, the plaintiffs filed a motion for preliminary injunction. The federal defendants filed a response and a cross-motion to dismiss on 2/4/21. On 2/16/21, the court granted the plaintiff's motion for preliminary injunction. According to the court, "Defendants, their officers, agents, servants, employees, and attorneys, and those persons in active concert or participation with them are PRELIMINARILY ENJOINED from selling the Archives facility pursuant to duties established by FASTA and from taking any actions to facilitate or effectuate a sale of the Archives facility under FASTA until a final determination on the merits is issued by this Court."Following the preliminary injunction, the case was stayed. In April 2021, the Biden Administration announced that it was reversing approval of the sale of the federal building in Seattle. Due to this action, the plaintiffs filed a motion for voluntary dismissal on on 5/25/21, and the case was closed the next day.</t>
  </si>
  <si>
    <t>The court granted the plaintiff's motion for preliminary injunction blocking the sale on 2/16/21. The Biden Administration reversed the challenged Trump-era decision in April 2021 and the case was subsequently voluntarily dismissed.</t>
  </si>
  <si>
    <t>Success (Injunction Only)</t>
  </si>
  <si>
    <t>John C. Coughenour (W.D. Wash.)</t>
  </si>
  <si>
    <t>Republican-Nominated Judge (Reagan)</t>
  </si>
  <si>
    <t>2:20-cv-1231; 2:20-cv-1232; 2:20-cv-1233; 2:20-cv-1364</t>
  </si>
  <si>
    <t>(2021.01.04) Washington v. Vought - Complaint [W.D. Wash.]</t>
  </si>
  <si>
    <t>WA, OR</t>
  </si>
  <si>
    <t>Twenty-nine federally recognized tribes, Alaskan tribal entities, and tribal communities from Washington, Oregon, Idaho and Alaska.</t>
  </si>
  <si>
    <t>Energy Efficiency Standards for Residential Dishwashers</t>
  </si>
  <si>
    <t>20-4285</t>
  </si>
  <si>
    <t>85 Fed. Reg. 68,723 (October 30, 2020) [Energy Conservation Program for Appliance Standards: Establishment of a New Product Class for Residential Dishwashers]</t>
  </si>
  <si>
    <t>The states filed their petition for review on 12/29/20. With the change in administrations, the case was stayed. The federal defendants issued a notice of proposed rulemaking on 8/10/21, and the case remains in abeyance.</t>
  </si>
  <si>
    <t>With the change in administrations, the case was stayed. The federal defendants issued a notice of proposed rulemaking on 8/10/21, and the case remains in abeyance.</t>
  </si>
  <si>
    <t>20-4256, 20-4285</t>
  </si>
  <si>
    <t>(2020.12.29) California v. U.S. Department of Energy - Petition for Review [2nd Cir]</t>
  </si>
  <si>
    <t>CA, CT, IL, ME, MA, MI, MN, NV, NJ, NM, NY, OR, VT, WA, DC</t>
  </si>
  <si>
    <t>Regulation of Pesticides</t>
  </si>
  <si>
    <t>20-04174</t>
  </si>
  <si>
    <t>85 Fed. Reg. 68,760 (Oct. 30, 2020) [Pesticides; Agricultural Worker Protection Standard; Revision of the Application Exclusion Zone Requirements]</t>
  </si>
  <si>
    <t>The states filed their original petition for review on 12/17/20. On 1/15/21, the plaintiffs filed a motion to hold the case in abeyance. This was granted on 1/21/21.</t>
  </si>
  <si>
    <t>The case is currently held in abeyance pending a decision in a related district court case.</t>
  </si>
  <si>
    <t>(2020.12.17) New York v. EPA - Petition for Review [2nd Cir.]</t>
  </si>
  <si>
    <t>NY, CA, IL, MD, MN</t>
  </si>
  <si>
    <t xml:space="preserve">1:20-cv-10642 </t>
  </si>
  <si>
    <t xml:space="preserve"> 1:20-cv-10642</t>
  </si>
  <si>
    <t>The states filed their original complaint on 12/16/20. On 12/21/20, the plaintiffs filed notice that they had filed a protective petition at the Second Circuit (20-04174). On 1/8/21, the court ordered the EPA from taking any actions to finalize the rule until 1/22/21, following the EPA's notifying the court of certain errors in information underlying the rule. This stay of the rule effective date was extended for an additional thirty days on 1/19/21.Following the change in administrations, the parties agreed to extend the effective date of the challenged rule again several times. The preliminary injunction remained in affect during this time.</t>
  </si>
  <si>
    <t>The court has restrained the EPA from finalizing the rule and stayed this case. Following the change in administrations, the parties agreed to extend the effective date of the challenged rule again. The case is currently stayed.</t>
  </si>
  <si>
    <t>Lewis J. Liman</t>
  </si>
  <si>
    <t>1:20-cv-10645</t>
  </si>
  <si>
    <t>(2020.12.16) New York v. EPA - Complaint [S.D.N.Y.]</t>
  </si>
  <si>
    <t>New York v. Brouillette</t>
  </si>
  <si>
    <t>National Energy Efficiency Standards</t>
  </si>
  <si>
    <t>1:20-cv-09362</t>
  </si>
  <si>
    <t>The states filed their original complaint on 11/9/20, and an amended complaint with three additional state plaintiffs on 1/29/21. The case was related to 1:20-cv-09127. Following the change in administrations, the court granted a stay of the case on 3/25/21.On 4/10/22, the case was re-assigned to Judge Jesse M. Furman. Following settlement discussions, the parties lodged a consent degree on 9/20/22. The decree provides that the DOE will post final agency action concerning the regulations of products demanded by the states according to a schedule specified in the settlement.</t>
  </si>
  <si>
    <t>Following the change in administrations, the court granted a stay of the case. The stay was in place until the parties settled the litigation in September¬†2022.</t>
  </si>
  <si>
    <t>Alison J. Nathan (original judge in S.D.N.Y.)Jesse M. Furman (current judge in S.D.N.Y.)</t>
  </si>
  <si>
    <t>1:20-cv-09127</t>
  </si>
  <si>
    <t>(2020.11.09) New York v. Brouillette - Complaint [S.D.N.Y.]</t>
  </si>
  <si>
    <t>NY, CA, CO, CT, IL, ME, MD, MN, NJ, OR, VT, WA, MA, MI, DC (subsequently PA, NV, NM)</t>
  </si>
  <si>
    <t>City of New York (plaintiffs)</t>
  </si>
  <si>
    <t>Chemical Accidents Rule</t>
  </si>
  <si>
    <t>20-01437</t>
  </si>
  <si>
    <t>85 Fed. Reg. 55,286 (Sept. 4, 2020); [Accidental Release Prevention Requirements: Risk Management Programs Under the Clean Air Act; Final Action on Petitions for Reconsideration]</t>
  </si>
  <si>
    <t>The states filed their original petition for review on 11/3/20. The parties filed a joint unopposed motion to consolidate cases and hold them in abeyance on 11/20/20. On 12/7/20, the court ordered the case be held in abeyance pending further order of the court. Following the change in presidential administrations, the EPA filed a motion to hold the case in abeyance on 3/12/21. The court granted this motion on 3/16/21, and the case has remained in abeyance.</t>
  </si>
  <si>
    <t>The case is currently held in abeyance.</t>
  </si>
  <si>
    <t>20-01430, 20-01434</t>
  </si>
  <si>
    <t>(2020.11.03) New York v. Wheeler - Petition for Review [D.C. Cir.]</t>
  </si>
  <si>
    <t>NY, DC, DE, IL, ME, MD, MA, MI, MN, NJ, NM, OR, PA, RI, VT, WA, WI</t>
  </si>
  <si>
    <t>City of Philadelphia; Harris County (TX) (plaintiffs)</t>
  </si>
  <si>
    <t>California v. Dhillon</t>
  </si>
  <si>
    <t>U.S. Equal Employment Opportunity Commission</t>
  </si>
  <si>
    <t>Workforce Discrimination Data Access</t>
  </si>
  <si>
    <t xml:space="preserve"> 3:20-cv-07664</t>
  </si>
  <si>
    <t>The states filed their original complaint on 10/30/20, and an amended complaint with additional plaintiffs on 11/20/20. The federal defendants filed a motion to dismiss on 1/14/21, which the states opposed on 2/11/21. Following the change in administrations, this case was stayed on 2/25/21 pending further regulatory action. The parties then settled the case on 7/2/21, and the parties subsequently filed a motion to voluntarily dismiss the case on 7/12/21, and the case was closed the same day.</t>
  </si>
  <si>
    <t>The case was settled following the change in presidential administrations.</t>
  </si>
  <si>
    <t>Edward M. Chen (N.D. Cal.)</t>
  </si>
  <si>
    <t>(2020.10.30) California v. Dhillon - Complaint [N.D. Cal.]</t>
  </si>
  <si>
    <t>(2021.06.30) California v. Dhillon - Settlement Agreement [N.D.Cal.]</t>
  </si>
  <si>
    <t>CA, MD, MN (subsequently IL, NJ, NV)</t>
  </si>
  <si>
    <t>California Department of Fair Employment and Housing; Minnesota Department of Human Rights; Illinois Department of Human Rights (plaintiffs)</t>
  </si>
  <si>
    <t>Minnesota v. Wheeler</t>
  </si>
  <si>
    <t>Mercury Emissions</t>
  </si>
  <si>
    <t>20-01392</t>
  </si>
  <si>
    <t>The lawsuit challenges the Environmental Protection Agency (EPA) for its alleged failure to establish standards to control mercury pollution from taconite ore processing facilities. According to the AGs, the Administration has been under a court order since 2005 to regulate mercury emissions from taconite ore processing facilities, yet finalized a rule determining that it was not necessary to develop standards to control mercury emissions.</t>
  </si>
  <si>
    <t>85 Fed. Reg. 45,476 (July 28, 2020) ["National  Emission Standards for Hazardous Air  Pollutants: Taconite Iron Ore Processing Residual  Risk and Technology Review"]</t>
  </si>
  <si>
    <t>The states filed their original petition for review on 9/28/20. The federal defendants filed an unopposed motion to hold the case in abeyance on 10/30/20, which the court granted on 11/2/20. On 3/2/21, following the change in presidential administrations, both parties filed a motion to continue the case in abeyance, which the court granted.</t>
  </si>
  <si>
    <t>The court is holding the case in abeyance pending further agency action.</t>
  </si>
  <si>
    <t>(2020.09.28) Minnesota v. Wheeler - Petition for Review [D.C. Cir.]</t>
  </si>
  <si>
    <t>MN, MI</t>
  </si>
  <si>
    <t>California v. Wheeler</t>
  </si>
  <si>
    <t>Methane Emission Regulations</t>
  </si>
  <si>
    <t>20-01367</t>
  </si>
  <si>
    <t>20-1367</t>
  </si>
  <si>
    <t>The states filed their petition for review on 9/15/20. The EPA filed a response in opposition on 12/11/20, to which the states replied on 12/18/20. On 1/15/21, the court denied petitioners' request for a stay pending court review. The defendants filed a motion to hold the case in abeyance on 2/5/21, which the court granted on 2/19/21.</t>
  </si>
  <si>
    <t>After the change in administrations, the court granted the defendant's motion to hold the case in abeyance on 2/19/21.</t>
  </si>
  <si>
    <t>(2020.09.15) California v. Wheeler [D.C. Cir.]</t>
  </si>
  <si>
    <t>CA, CT, DE, IL, ME, MD, MA, MI, MN, NJ, NM, NY, NC, OR, PA, RI, VT, VA, WA, DC</t>
  </si>
  <si>
    <t>California Air Resources Board; the City and County of Denver; and the City of Chicago</t>
  </si>
  <si>
    <t>20-01357</t>
  </si>
  <si>
    <t>The states filed their original petition for review on 9/14/20. The case was consolidated with other cases (20-1359; 20-1363). The state plaintiffs filed a motion to expedite the case on 9/18/20, and the EPA filed a response on 9/28/20. North Dakota moved to intervene on behalf of the EPA on 10/14/20. The states filed a petitioner's brief on 12/7/20 and the EPA filed a respondent's brief on 1/15/21. On 2/1/21, following the change in administrations, the EPA filed a motion to hold the case in abeyance pending further rulemaking. The court granted this motion on 2/12/21.The case remained in abeyance until 7/1/21, when President Biden signed and enacted into law a joint resolution of Congress that disapproved the challenged rule pursuant to the Congressional Review Act. Following this action, the plaintiff states filed a motion to voluntarily dismiss the lawsuit on 7/29/21. This motion was granted on 8/25/21, and the case was dismissed and closed.</t>
  </si>
  <si>
    <t>On 7/1/21, President Biden signed and enacted into law a joint resolution of Congress that disapproved the challenged rule pursuant to the Congressional Review Act. Following this action, the plaintiff states filed a motion to voluntarily dismiss the lawsuit on 7/29/21. This motion was granted on 8/25/21, and the case was dismissed and closed.</t>
  </si>
  <si>
    <t>20-1357, 20-1359, 20-1363</t>
  </si>
  <si>
    <t>(2020.09.14) California v. Wheeler [D.C. Cir.]</t>
  </si>
  <si>
    <t>CA, CO, CT, DE, IL, ME, MD, MA, MI, MN, NJ, NM, NY, NC, OR, PA, RI, VT, VA, WA, DC</t>
  </si>
  <si>
    <t>ND</t>
  </si>
  <si>
    <t>California Air Resources Board; Colorado Department of Public Health and Environment; the City and County of Denver; and the City of Chicago</t>
  </si>
  <si>
    <t>Maryland v. EPA</t>
  </si>
  <si>
    <t>Chesapeake Bay Agreement Management Plans</t>
  </si>
  <si>
    <t>1:20-cv-02530</t>
  </si>
  <si>
    <t>Washington D.C.</t>
  </si>
  <si>
    <t>The states filed their original complaint on 9/10/20. New York filed a motion to intervene as defendants on 11/18/20, which was granted on 1/28/21. The federal defendants filed a motion to dismiss on 11/20/20.On 11/23/20, the court consolidated this with a similar private party challenge (1:20-cv-02529; Chesapeake Bay Foundation v. EPA). Following several months of the parties supplementing the administrative record in the case, the court on 8/23/21 ordered the EPA's motion to dismiss to be held in abeyance until fourteen days after the Court resolves the states' motion challenging the adequacy of the administrative record. On 10/7/21, New York filed a motion to dismiss on the basis of mootness. On 5/3/22, New York withdrew as a party.Following various status reports over the next year, the EPA and the remaining plaintiffs reached agreement on a proposed settlement in May 2023. Following the finalization of the settlement, the parties filed a joint stipulation of dismissal and the case was closed.</t>
  </si>
  <si>
    <t>The parties reached agreement on a proposed settlement in May 2023. Following the finalization of the settlement, the parties filed a joint stipulation of dismissal and the case was closed.</t>
  </si>
  <si>
    <t>Carl J. Nichols</t>
  </si>
  <si>
    <t>1:20-cv-02529</t>
  </si>
  <si>
    <t>(2020.09.10) Maryland v. EPA [D.D.C.]</t>
  </si>
  <si>
    <t>MD</t>
  </si>
  <si>
    <t>MD, DC, VA, DE</t>
  </si>
  <si>
    <t>New York State Department of Environmental Conservation (defendants)</t>
  </si>
  <si>
    <t>Washington v. Bernhardt</t>
  </si>
  <si>
    <t>Oil and Gas Drilling</t>
  </si>
  <si>
    <t>3:20-cv-00224</t>
  </si>
  <si>
    <t>D.Alaska</t>
  </si>
  <si>
    <t>The states filed their original complaint on 9/9/20. On 12/14/20, Alaska moved to intervene on behalf of the defendants. The court granted this motion on 12/31/2020, and Alaska filed an answer to the complaint on 1/6/21.Following the change in administrations, the case caption was changed to Washington v. De La Vega. On 2/9/21, BLM filed a motion to stay the proceedings. The court granted this stay on 2/12/21, with regular status reports due.</t>
  </si>
  <si>
    <t>The case remains stayed pending further regulatory action.</t>
  </si>
  <si>
    <t>Joshua M. Kindred</t>
  </si>
  <si>
    <t>(2020.09.09) Washington v. Bernhardt - Complaint [D.Alaska]</t>
  </si>
  <si>
    <t>WA, MA</t>
  </si>
  <si>
    <t>WA, MA, CA, CT, DE, IL, ME, MD, MI, MN, NJ, NY, OR, RI, VT</t>
  </si>
  <si>
    <t>AK</t>
  </si>
  <si>
    <t>California v. Council on Environmental Quality</t>
  </si>
  <si>
    <t>Council on Environmental Quality (EOP)</t>
  </si>
  <si>
    <t>National Environmental Policy Act Revisions</t>
  </si>
  <si>
    <t xml:space="preserve"> 3:20-cv-06057 </t>
  </si>
  <si>
    <t>85 Fed. Reg. 43,304 (July 16, 2020) ["Update to the Regulations Implementing the Procedural Provisions of the National Environmental Policy Act (Final Rule)"]</t>
  </si>
  <si>
    <t>The plaintiffs filed their original complaint of 8/28/20, and an amended complaint on 11/23/20. The defendants filed a motion to dismiss on 12/1/20, and the defendant-intervenors also filed a motion to dismiss on 12/7/20. The plaintiff states filed a response in opposition on 1/15/21.Following the change in presidential administrations, the defendants sought to stay the case. The court ordered the case stayed for 60 days. The stay has since been regularly extended with the defendants filing status reports as regulatory review continues.</t>
  </si>
  <si>
    <t>Following the change in presidential administrations, the court stayed the case as regulatory review of the challenged rules continues.</t>
  </si>
  <si>
    <t>Richard Seeborg</t>
  </si>
  <si>
    <t>3:20-cv-05199</t>
  </si>
  <si>
    <t>(2020.08.28) California v. Council on Environmental Quality - Complaint [N.D. Cal.]</t>
  </si>
  <si>
    <t>CA, WA, CO, CT, DE, IL, ME, MD, MN, NV, NJ, NM, NY, NC, OR, RI, VT, WI, MI, MA, PA, DC, GU</t>
  </si>
  <si>
    <t>Harris County (TX); City of New York; CT Department of Energy and Environmental Protection; New York State Department of Environmental Conservation</t>
  </si>
  <si>
    <t>New York v. Trump</t>
  </si>
  <si>
    <t>President, U.S. Postal Service</t>
  </si>
  <si>
    <t>Postal Service Operational Changes</t>
  </si>
  <si>
    <t>20-05352</t>
  </si>
  <si>
    <t>1:20-cv-02340</t>
  </si>
  <si>
    <t>The coalition filed its original complaint on 8/25/20. The plaintiffs filed a motion for preliminary injunction on 9/2/20, which the federal defendants opposed on 9/11/20. The plaintiffs filed a reply to the opposition on 9/16/20. The plaintiffs also filed a motion to expedite discovery on 9/14/20, to which the defendants responded on 9/18/20. On 9/27/20, the court issued a preliminary injunction, blocking the postal changes nationwide. The states filed a motion for summary judgment on 10/19/20, and the court granted the plaintiffs' motion to expedite consideration of this motion. The federal defendants filed a cross-motion for summary judgment on 10/26/20, which the states opposed on 10/29/20. The federal defendants filed a reply on 11/2/20.On 11/27/20, the defendants filed an appeal of the preliminary injunction to the DC Circuit (20-05352). On 1/19/21, the defendants filed a motion to voluntarily dismiss the appeal. The court dismissed the appeal on 2/10/21 and the appeal was closed. On 3/10/21, the federal defendants filed a motion to clarify in the district court, asking the court to clarify whether the preliminary injunction prohibits the agency "from moving a limited number of mail-processing machines to improve service and accommodate an unprecedented growth in package volume." The states filed an opposition to this motion to clarify on 3/22/21, and the federal defendants replied on 3/26/21.On 4/3/21, the court granted the motion to clarify. The court provided the following clarification: "The preliminary injunction does not prohibit the Postal Service from moving or removing mail-processing machines in the following circumstances: (1) removing or relocating mail-processing machines in order to open floor space needed for other operations, including new package-sorting machines or manual package sorting and staging; (2) moving mail-processing machines from facilities where machines are not needed to facilities where machines are needed; (3) removing machines that are no longer necessary because the addition of stacker modules (sort bins on machines) has increased the capacity of the remaining machines; and (4) removing machines that are outdated to make room for newer machines."On 5/12/21, the USPS filed a motion to modify or clarify the preliminary injunction, which the plaintiff states opposed on 5/26/21. The USPS filed a response to this opposition on 6/9/21, to which the states replied on 6/16/21. On 8/23/21, the court granted the motion to clarify the injunction.The case remained open without further action, other than a status report filed on 11/22/21, until the court granted in part and denied in part both the states' and the federal government's motions for summary judgment on 9/30/22. The federal defendants filed a motion to alter judgment on 10/28/22, which the plaintiff states opposed on 11/14/22. The federal defendants filed a reply to the opposition on 12/5/22. On 3/6/23, the court denied the motion to alter judgment. The federal defendants appealed to the DC Circuit on 5/4/23 (23-5103).</t>
  </si>
  <si>
    <t>On 9/27/20, the court issued a preliminary injunction, blocking the postal changes nationwide. The federal defendants filed an appeal, but voluntarily dismissed the appeal following the change in presidential administrations. The case remained open, and on 9/30/22, the court granted partial summary judgment for both the states and the federal government. The federal defendants appealed to the DC Circuit on 5/4/23. On 6/8/23, the court held the case held in abeyance pending settlement discussions between the parties, with status reports filed every 60 days.</t>
  </si>
  <si>
    <t>Emmet Sullivan (D.D.C.)TBD (D.C. Cir.)</t>
  </si>
  <si>
    <t>(2020.08.25) New York v. Trump - Complaint [D.D.C.]</t>
  </si>
  <si>
    <t>(2020.09.27) New York v. Trump - Order Granting Preliminary Injunction [D.D.C.]</t>
  </si>
  <si>
    <t>NY, HI, NJ</t>
  </si>
  <si>
    <t>City of New York; City and County of San Francisco</t>
  </si>
  <si>
    <t>Pennsylvania v. DeJoy</t>
  </si>
  <si>
    <t>2:20-cv-04096</t>
  </si>
  <si>
    <t>E.D. Pa.</t>
  </si>
  <si>
    <t>On 9/28/20, the district court issued a preliminary injunction in part, blocking the postal changes nationwide. The Trump Administration appealed, but the Biden Administration voluntarily dismissed the appeal. In May 2022, the parties reached a settlement in which the USPS agreed to make changes and continuously provide status reports to the AGs.</t>
  </si>
  <si>
    <t>Gerald McHugh Jr.</t>
  </si>
  <si>
    <t>(2020.08.21) Pennsylvania v. DeJoy - Complaint [E.D.Pa.]</t>
  </si>
  <si>
    <t>(2020.09.28) Pennsylvania v. DeJoy - Memorandum Granting Injunction [E.D.Pa.]</t>
  </si>
  <si>
    <t>PA, CA, DE, DC, ME, MA, NC</t>
  </si>
  <si>
    <t>Maryland v. U.S. Department of Transportation</t>
  </si>
  <si>
    <t>U.S. Department of Transportation</t>
  </si>
  <si>
    <t>Transportation of Liquefied Natural Gas</t>
  </si>
  <si>
    <t>20-01318</t>
  </si>
  <si>
    <t>85 Fed. Reg. 44,994 (July 24, 2020) ["Hazardous Materials: Liquefied Natural Gas by Rail"]</t>
  </si>
  <si>
    <t>The coalition filed its original petition on 8/18/20. On 8/28/20, the plaintiffs filed a motion to expedite discovery, which was granted on 9/4/20. The plaintiffs filed a motion for preliminary injunction on 9/2/20. On 10/15/20, the federal defendant filed a motion to dismiss for lack of jurisdiction and a response in opposition to the motion for preliminary injunction on 11/13/20.On 3/16/21, the court ordered the case held in abeyance pending additional rulemaking from the Biden Administration.</t>
  </si>
  <si>
    <t>On 3/16/21, the court ordered the case held in abeyance pending additional rulemaking from the Biden Administration.</t>
  </si>
  <si>
    <t>20-1318, 20-1431, 21-1009</t>
  </si>
  <si>
    <t>(2020.08.18) Maryland v. U.S. Department of Transportation - Complaint [D.C. Cir.]MD</t>
  </si>
  <si>
    <t>MD, NY, CA, DE, DC, IL, MA, MI, MN, NJ, OR, PA, RI, VT, WA</t>
  </si>
  <si>
    <t xml:space="preserve">Washington v. Trump </t>
  </si>
  <si>
    <t>President; U.S. Postal Service</t>
  </si>
  <si>
    <t>1:20-cv-03127</t>
  </si>
  <si>
    <t>E.D.Wash.</t>
  </si>
  <si>
    <t>The AGs challenge operational changes at the U.S. Postal Service that the coalition claims threaten critical mail delivery and could undermine the national election in November. The Postal Service cuts challenged in the lawsuit include eliminating staff overtime, halting outgoing mail processing at state distribution centers, and removing mail sorting equipment. According to the lawsuit, these changes were made with an attempt to disrupt mail-in voting in the November elections.</t>
  </si>
  <si>
    <t>The states filed their original complaint on 8/18/20. The plaintiffs filed a motion to expedite discovery on 8/23/20, which the court granted on 8/27/20. The states filed a motion for preliminary injunction on 9/9/20, which the defendants opposed on 9/15/20. On 9/17/20, the court granted the states' motion for preliminary injunction, blocking the changes nationwide. On 12/1/20, the defendants appealed to the Ninth Circuit (20-36047). Following the change in presidential administrations, the defendants filed a motion to voluntarily dismiss the appeal, which the Ninth Circuit granted on 1/26/21. All parties filed a motion for a 30-day stay in the district court, which the court granted on 1/29/21.On 2/16/21, all plaintiffs filed a notice of voluntary dismissal in the district court, and the case was dismissed and closed.</t>
  </si>
  <si>
    <t>The court granted the plaintiffs' motion for preliminary injunction, blocking the postal changes nationwide. The defendants appealed to the Ninth Circuit (20-36047), but voluntarily dismissed the appeal following the change in administrations. The plaintiffs subsequently voluntarily dismissed the District Court case, and the case was closed.</t>
  </si>
  <si>
    <t>Stanley A. Bastian</t>
  </si>
  <si>
    <t>(2020.08.18) Washington v. Trump - Complaint [E.D.Wash.]</t>
  </si>
  <si>
    <t>WA, CO, CT, IL, MD, MI, MN, NV, NM, OR, RI, VT, VA, WI</t>
  </si>
  <si>
    <t>Methylene Chloride Risk Evaluation</t>
  </si>
  <si>
    <t>20-73276</t>
  </si>
  <si>
    <t>20-02729</t>
  </si>
  <si>
    <t xml:space="preserve">85 Fed. Reg. 37,942 (June 24, 2020) ["Final Toxic Substances Control Act (TSCA) Risk Evaluation; Notice of Availability"] </t>
  </si>
  <si>
    <t>The states filed their original petition for review on 8/17/20. On 8/21/20, the EPA filed a motion to change venue. The Second Circuit granted this motion and transferred the case to the Ninth Circuit on 11/4/20. The litigation continued as 20-73276 in the Ninth Circuit. On 5/13/21, the federal defendants filed a motion to remand the case to the agency for reconsideration of the rule. The states filed a response on 6/1/21, to which the federal defendants replied on 6/18/21.On 7/14/21, the court granted EPA's request for voluntary remand for the limited purpose of permitting the agency to reconsider the challenged no-unreasonable-risk determinations. In the meantime, the case was held in abeyance as agency reconsideration occurs. The federal government filed periodic status reports. In November 2022, the EPA revised the standards at issue in the case. In the revised risk determination, EPA found that methylene chloride, as a whole chemical substance, presents an unreasonable risk of injury to health under the conditions of use. The case was eventually voluntarily dismissed by all parties in June 2023.</t>
  </si>
  <si>
    <t>The court granted EPA's request for voluntary remand for the limited purpose of permitting the agency to reconsider the challenged no-unreasonable-risk determinations. The EPA revised its standards, finding that methylene chloride, as a whole chemical substance, presents an unreasonable risk of injury to health under the conditions of use. The case was subsequently voluntarily dismissed by all parties.</t>
  </si>
  <si>
    <t>N/A (case voluntarily dismissed before judges assigned)</t>
  </si>
  <si>
    <t>20-72091, 20-73276</t>
  </si>
  <si>
    <t>(2020.08.17) New York v. Wheeler - Petition for Review [2nd Cir.]</t>
  </si>
  <si>
    <t>NY, DC, HI, IL, ME, MD, MA, MN, NJ, OR, RI, VT</t>
  </si>
  <si>
    <t>President; U.S. Department of Commerce; U.S. Census Bureau (Commerce)</t>
  </si>
  <si>
    <t>Census Count of Undocumented Immigrants</t>
  </si>
  <si>
    <t>20-00366</t>
  </si>
  <si>
    <t>1:20-cv-05770</t>
  </si>
  <si>
    <t>85 Fed. Reg. 44,679 (July 23, 2020) ["Memorandum on Excluding Illegal Aliens From the Apportionment Base Following the 2020 Census"]</t>
  </si>
  <si>
    <t>The states filed their original complaint on 7/24/20 and an amended complaint with additional plaintiffs on 8/3/20. The case was consolidated with a similar case (20-cv-5781). On 8/7/20, the court granted the plaintiffs' request for a three-judge panel of the Second Circuit to preside over this litigation. Meanwhile, the plaintiffs filed a motion for partial summary judgment in the District Court on 8/7/20.The defendants filed a motion to dismiss, which the plaintiffs opposed on 8/25/20. The defendants filed a reply on 8/28/20. On 9/10/20, the court entered final judgment for the plaintiffs. According to the court, "the Presidential Memorandum is an ultra vires violation of Congress's delegation of its constitutional responsibility to count the whole number of persons in each State and to apportion members of the House of Representatives among the States according to their respective numbers."The federal defendants appealed on 9/16/20 to the 2nd Cir. (20-02630) and the U.S. Supreme Court (20-00366). Following oral argument on 11/30/20, the Supreme Court vacated and remanded the case in a per curiam opinion on 12/18/20. According to the Court, "the standing and ripeness inquiries both lead to the conclusion that judicial resolution of this dispute is premature. Consistent with our determination that standing has not been shown and that the case is not ripe, we express no view on the merits of the constitutional and related statutory claims presented. We hold only that they are not suitable for adjudication at this time."Following this opinion, both the Second Circuit and district court cases were closed and dismissed without prejudice to refile when ripe.</t>
  </si>
  <si>
    <t>The court granted the plaintiff's request for the Second Circuit to designate a three-judge panel to oversee this litigation (20-02630). Meanwhile, the district court held for the plaintiffs and permanently enjoined the Administration for carrying out the Presidential Memorandum. The federal defendants appealed to the U.S. Supreme Court, which vacated the district court, holding that the cases were not yet ripe for review.</t>
  </si>
  <si>
    <t>Jesse M. Furman [S.D.N.Y.]</t>
  </si>
  <si>
    <t>1:20-cv-05770, 1:20-cv-05781</t>
  </si>
  <si>
    <t>(2020.07.24) New York v. Trump - Complaint [S.D.N.Y.] (2020.08.03) New York v. Trump - First Amended Complaint [S.D.N.Y.]</t>
  </si>
  <si>
    <t>(2020.12.18) New York v. Trump - Opinion [SCOTUS]</t>
  </si>
  <si>
    <t>NY, CO, CT, DE, DC, HI, IL, ME, MD, MA, MI, MN, NV, NJ, NM, NC, OR, PA, RI, VT, VA, WA, WI</t>
  </si>
  <si>
    <t>Cities of Central Falls, RI; Chicago; Columbus; New York; Philadelphia; Phoenix; Pittsburgh; Providence; San Francisco, and Seattle; Counties of San Francisco; Cameron; El Paso; Hidalgo; Howard; and Monterey; U.S. Conference of Mayors (plaintiffs)</t>
  </si>
  <si>
    <t>Water Quality Certification Rule</t>
  </si>
  <si>
    <t>21-16958</t>
  </si>
  <si>
    <t>4:20-cv-04869 (original)3:20-cv-04636 (related lead case)</t>
  </si>
  <si>
    <t>85 Fed. Reg. 42,210 (July 13, 2020) [Updating Regulations on Water Quality Certification]</t>
  </si>
  <si>
    <t>The district court vacated and remanded the rule to the EPA, but the Ninth Circuit reversed this remand on appeal. The case is now stayed at the district court pending additional rulemaking.</t>
  </si>
  <si>
    <t>William Alsup [N.D.Cal.]Susan P. Graber, Richard C. Tallman, and Michelle T. Friedland [9th Cir.]</t>
  </si>
  <si>
    <t>3:20-cv-04636; 3:20-cv-06137; 21-16958, 21-16960, 21-16961</t>
  </si>
  <si>
    <t>(2020.07.21) California v. Wheeler - Complaint [N.D.Cal.]</t>
  </si>
  <si>
    <t>(2021.10.21) California v. Wheeler - Order Remanding with Vacatur (N.D.Cal.) (2023.02.21) California v. Wheeler - Opinion (9th Cir.)</t>
  </si>
  <si>
    <t>CA, WA, NY</t>
  </si>
  <si>
    <t>CA, WA, NY, CO, CT, IL, ME, MD, MA, MI, MN, NV, NJ, NM, NC, OR, RI, VT, VA, WI, DC</t>
  </si>
  <si>
    <t>TX, LA, MT, AR, MS, MO, WV, WY</t>
  </si>
  <si>
    <t>Massachusetts v. EPA</t>
  </si>
  <si>
    <t>Mercury and Air Toxics Standards</t>
  </si>
  <si>
    <t>20-01265</t>
  </si>
  <si>
    <t>85 Fed. Reg. 31,286 (May 22, 2020) ["National Emission Standards for Hazardous Air Pollutants: Coal- and Oil-Fired Electric Utility Steam Generating Units‚ÄîReconsideration of Supplemental Finding and Residual Risk and Technology Review"]</t>
  </si>
  <si>
    <t>The AGs filed their original petition for review on 7/20/20. The case was consolidated with several similar challenges (20-1160, 20-1221, 20-1266, 20-1268, 20-1270, 20-127). On 8/28/20, several states filed a motion to intervene on behalf of EPA, which the court granted on 9/17/20. On 12/14/20, the EPA filed its response to the petition.On 2/12/21, following the change in administrations, the EPA filed a motion to hold the case in abeyance. The court granted this motion on 2/16/21. The EPA filed periodic status reports indicating that agency review of the challenged rule is continuing. The EPA published a new final rule on 3/6/23, but the case remains in abeyance due to continuing discussions among the parties.</t>
  </si>
  <si>
    <t>On 2/12/21, following the change in administrations, the EPA filed a motion to hold the case in abeyance. The court granted this motion on 2/16/21.</t>
  </si>
  <si>
    <t>(2020.07.20) Massachusetts v. EPA - Complaint [D.C. Cir.]</t>
  </si>
  <si>
    <t>MA</t>
  </si>
  <si>
    <t>MA, PA, VA, CA, CT, DE, IL, ME, MD, MI, MN, NJ, NM, NY, NC, OR, RI, VT, WA, WI, DC</t>
  </si>
  <si>
    <t>TX, AR, LA, MS, MO, MT, WV, WY</t>
  </si>
  <si>
    <t>County of Erie; Cities of Baltimore, Chicago, and New York</t>
  </si>
  <si>
    <t>New York v. HHS</t>
  </si>
  <si>
    <t>Gender Identity Discrimination in Health Care</t>
  </si>
  <si>
    <t>1:20-cv-05583</t>
  </si>
  <si>
    <t>85 Fed. Reg. 37,160 (June 19, 2020) [Final Rule, Nondiscrimination in Health and Health Education Programs or Activities, Delegation of Authority]</t>
  </si>
  <si>
    <t>The states filed their original complaint on 7/20/20. The states filed a motion for summary judgment on 9/10/20. The court denied this motion as premature on 9/22/20, as the administrative record in this case had yet to be compiled. The plaintiffs then filed a motion for summary judgment on the Administrative Procedure Act claims on 12/2/20, which the federal defendants opposed on 1/8/21. The federal defendants filed a motion to dismiss on 12/2/20, which the plaintiff states opposed on 1/8/21. On 1/20/21, the plaintiffs filed a reply on their summary judgment motion. On 2/10/21, following the change in presidential administrations, the HHS filed a motion to stay the case. The court granted this motion on 2/18/21. The case remains stayed.</t>
  </si>
  <si>
    <t>Following the change in presidential administrations, the court granted the parties' unopposed motion to stay the case pending further regulatory action. The case remains stayed as rulemaking continues.</t>
  </si>
  <si>
    <t>Alvin K. Hellerstein (S.D.N.Y.)</t>
  </si>
  <si>
    <t>(2020.07.20) New York v. HHS - Complaint [S.D.N.Y.]</t>
  </si>
  <si>
    <t>NY, CA, MA</t>
  </si>
  <si>
    <t>NY, CA, MA, CO, CT, DC, DE, HI, IL, ME, MD, MI, MN, NV, NJ, NM, NC, OR, PA, RI, VT, VA, WI</t>
  </si>
  <si>
    <t>Massachusetts v. Department of Homeland Security</t>
  </si>
  <si>
    <t>International Student Policy</t>
  </si>
  <si>
    <t>1:20-cv-11311</t>
  </si>
  <si>
    <t>D.Mass.</t>
  </si>
  <si>
    <t>Boston</t>
  </si>
  <si>
    <t>First</t>
  </si>
  <si>
    <t>July 6th Directive</t>
  </si>
  <si>
    <t>The states filed their original complaint on 7/13/20. This action followed three separate single-state challenges to the directive: California v. DHS on July 9 (3:20-cv-04592), Washington v. DHS on July 10 (2:20-cv-01070), and New York on July 13 (1:20-cv-05349). Following a conference between the parties in this case on 7/14/20, DHS agreed to rescind the rule. The plaintiffs provided a notice of voluntary dismissal on 10/7/20, and the case was closed the following day.</t>
  </si>
  <si>
    <t>One day after the states filed the lawsuit, DHS agreed to rescind the rule. The case remained pending status reports by the parties following this agreement, but was eventually voluntarily dismissed on 10/8/20.</t>
  </si>
  <si>
    <t>Allison D. Burroughs (D. Mass.)</t>
  </si>
  <si>
    <t>(2020.07.13) Massachusetts v. Department of Homeland Security - Complaint [D. Mass.]</t>
  </si>
  <si>
    <t>MA, CO, CT, DE, DC, IL, MD, MI, MN, NV, NJ, NM, OR, PA, RI, VT, VA, WI</t>
  </si>
  <si>
    <t>Michigan v. DeVos</t>
  </si>
  <si>
    <t>Equitable Services Rule</t>
  </si>
  <si>
    <t>3:20-cv-04478</t>
  </si>
  <si>
    <t>The coalition filed this lawsuit against a rule issued by U.S. Education Secretary Betsy DeVos that the AGs claim would unfairly limit the ability of public schools to use federal funds provided under the Coronavirus Aid, Relief and Economic Security (CARES) Act. The rule, issued July 1, requires local education agencies (LEAs) to choose between two methods for allocating CARES Act funds. The states claim that both contradict CARES Act requirements, as they do not distribute the money based on Title I, Part A allocations. The coalition also challenges the rule making all private school students potentially eligible for equitable services funded by CARES Act money.</t>
  </si>
  <si>
    <t>85 Fed. Reg. 39,479 (July 1, 2020) [Providing Equitable Services to Students and Teachers in Non-Public Schools]</t>
  </si>
  <si>
    <t>On 11/9/20, Judge Donato granted a permanent injunction to the plaintiffs and closed the case. The federal defendants indicated that they will not appeal.</t>
  </si>
  <si>
    <t>James Donato (N.D. Cal.)</t>
  </si>
  <si>
    <t>(2020.07.07) Michigan v. DeVos - Complaint [N.D. Cal.](2020.07.17) Michigan v. DeVos - First Amended Complaint [N.D. Cal.]</t>
  </si>
  <si>
    <t>(2020.11.09) Michigan v. DeVos - Order Granting Permanent Injunction [N.D. Cal.]</t>
  </si>
  <si>
    <t>MI, CA</t>
  </si>
  <si>
    <t>MI, CA, DC, NM, ME, WI (subsequently HI, PA, MD)</t>
  </si>
  <si>
    <t>Boards of Education for the Cities of New York, Chicago, Cleveland, and San Francisco (plaintiffs)</t>
  </si>
  <si>
    <t>Pennsylvania v. DeVos</t>
  </si>
  <si>
    <t>Gainful Employment Rules</t>
  </si>
  <si>
    <t>1:20-cv-01719</t>
  </si>
  <si>
    <t>84 Fed. Reg. 31,392 (July 1, 2019) [Program Integrity: Gainful Employment]</t>
  </si>
  <si>
    <t>The states filed their original complaint on 6/24/20. On 8/10/20, the court ordered the parties to address state standing issues as a threshold matter. The plaintiffs filed an amended complaint on 10/2/20, adding NM as a plaintiff. On 1/21/21, the defendants filed a motion to dismiss for lack of jurisdiction, which the plaintiffs opposed.Meanwhile, the original judge assigned to this case, Ketanji Brown Jackson, was elevated to the D.C. Circuit on 7/29/21 and the case was reassigned. After several status reports, the court stayed the case on 12/9/21 pending the conclusion of a rulemaking process that would affect the challenged rule in this case. The case remained stayed, with periodic status reports filed, throughout 2022. On 2/24/23, the case was transferred to Ana Reyes following Florence Pan's elevation to the D.C. Circuit.</t>
  </si>
  <si>
    <t>On 12/9/21, the court stayed this case pending rulemaking that would affect the challenged Trump-era rule in this case.</t>
  </si>
  <si>
    <t>Ketanji Brown Jackson (original)Florence Y. Pan (original transferee)Ana C. Reyes (second transferee)</t>
  </si>
  <si>
    <t>(2020.06.24) Pennsylvania v. DeVos - Complaint [D.D.C.]</t>
  </si>
  <si>
    <t>PA, MD, CO, NJ, CT, DE, DC, HI, IL, MA, MI, MN, NY, NC, OR, RI, VT, VA, WI (subsequently NM)</t>
  </si>
  <si>
    <t>Westmoreland Mining Holdings v. EPA</t>
  </si>
  <si>
    <t>20-01160</t>
  </si>
  <si>
    <t>Multistate Intervenor-Plaintiffs (Successful Motion)</t>
  </si>
  <si>
    <t>Case Involves Successful Multistate Intervenors Only</t>
  </si>
  <si>
    <t>Supporting Regulations; Alleged Lack of Federal Defense</t>
  </si>
  <si>
    <t>85 Fed. Reg. 31,286 (May 22, 2020)</t>
  </si>
  <si>
    <t>The states filed their motion to intervene on 6/22/20, which was eventually granted on 9/11/20. While that motion was pending, the court consolidated this case with several others (20-1221, 20-1265, 20-1266, 20-1268, 20-1270, 20-1271). Several parties filed motions to hold the case in abeyance, and two of the member cases were severed and held in abeyance. On 7/5/23, the various parties filed a joint motion to voluntarily dismiss the case, which the court granted on 7/13/23.</t>
  </si>
  <si>
    <t>Following the case being held in abeyance for several years, the various parties filed a joint motion to voluntarily dismiss the case, which the court granted on 7/13/23.</t>
  </si>
  <si>
    <t>TBD (case voluntarily dismissed before judges assigned)</t>
  </si>
  <si>
    <t>(2020.06.22) Westmoreland Mining Holdings v. EPA - Motion to Intervene as Respondents [D.C. Cir.]</t>
  </si>
  <si>
    <t>MA, PA, CA, CT, DE, IL, ME, MD, MI, MN, NJ, NY, NC, OR, RI, VT</t>
  </si>
  <si>
    <t>Title IX Sexual Assault Rules</t>
  </si>
  <si>
    <t>1:20-cv-01468</t>
  </si>
  <si>
    <t>85 Fed. Reg. 30,026 (May 19, 2020) [Nondiscrimination on the Basis of Sex in Education Programs or Activities Receiving Federal Financial Assistance]</t>
  </si>
  <si>
    <t>The states filed their original complaint on 6/4/20. The coalition then filed a motion for preliminary injunction on 6/23/20. A coalition of AGs filed an amicus brief supporting the federal defendants on 7/16/20. The court denied the plaintiff's motion for preliminary injunction on 8/12/20. The states filed a first amended complaint on 9/18/20, including NV as plaintiff. On 12/18/20, the plaintiff states filed a motion for summary judgment, and the federal defendants filed a cross-motion for summary judgment on 1/19/21. On 1/19/21, Texas filed a motion to intervene as a defendant, which the court granted, as well as a cross-motion for summary judgment. Texas also filed a memorandum in opposition to the plaintiff states' summary judgment motion on 1/19/21. On 2/4/21, the court granted the defendant's motion to stay the case. The court subsequently ordered the case held in abeyance pending further regulatory review.</t>
  </si>
  <si>
    <t>The court denied the plaintiffs' motion for preliminary injunction on 8/12/20. The court has since stayed the case pending further rulemaking.</t>
  </si>
  <si>
    <t>Failure (Injunction Denied Only)</t>
  </si>
  <si>
    <t>(2020.06.04) Pennsylvania v. DeVos - Complaint [D.D.C.](2020.07.16) Pennsylvania v. DeVos - Amicus in Support of Defendants [D.D.C.]</t>
  </si>
  <si>
    <t>(2020.08.12) Pennsylvania v. DeVos - Memorandum Opinion [D.D.C.]</t>
  </si>
  <si>
    <t>PA, NJ, CA</t>
  </si>
  <si>
    <t>PA, NJ, CA, CO, DE, DC, IL, MA, MI, MN, NM, NC, OR, RI, VT, VA, WA, WI (subsequently NV)</t>
  </si>
  <si>
    <t>TX, AL, AK, AR, FL, GA, IN, KY, LA, MS, OK, SC, SD, TN</t>
  </si>
  <si>
    <t>Vehicle Fuel Efficiency Standards</t>
  </si>
  <si>
    <t>20-01167</t>
  </si>
  <si>
    <t>The AG coalition challenges the Administration's Safer Affordable Fuel-Efficient Vehicles (SAFE) rule. The rule alters existing federal greenhouse gas emission standards and corporate average fuel economy standards, requiring automakers to make only smaller improvements to fuel economy ‚Äî on the order of 1.5 percent annually instead of the previously mandated annual increases of approximately 5 percent. According to the AGs, the rule will result in hundreds of millions of metric tons of avoidable carbon emissions into our atmosphere over the next decades. In the lawsuit, the coalition argue that the final rule unlawfully violates the Clean Air Act, the Energy Policy and Conservation Act, and the Administrative Procedure Act.Following the change in EPA Administrator, the caption of the case was changed to California v. Regan.</t>
  </si>
  <si>
    <t>85 Fed. Reg. 24,174 (Apr. 30, 2020) [The Safer Affordable Fuel-Efficient (SAFE) Vehicles Rule for Model Years 2021-2026 Passenger Cars and Light Trucks]</t>
  </si>
  <si>
    <t>The states filed their original petition for review on 5/27/20. The case was consolidated with several similar lawsuits (20-1145, 20-1168, 20-1169, 20-1173, 20-1174, 20-1176, 20-1177, 20-1230). The EPA filed its response in opposition on 7/9/20. Following the change in administrations, the defendants filed a motion to hold the case in abeyance pending further regulatory action. The plaintiffs filed a response in opposition on 3/1/21. On 4/2/21, the court ordered the case held in abeyance, with status reports filed every 90 days. This remained through 5/9/22, when the plaintiff states and various private parties filed a motion to govern future proceedings. The court continued to hold the cases in abeyance on 6/8/22.</t>
  </si>
  <si>
    <t>On 4/2/21, the court ordered the case held in abeyance, with the federal defendants filing status reports every 90 days.</t>
  </si>
  <si>
    <t>20-1145, 20-1168, 20-1169, 20-1173, 20-1174, 20-1176, 20-1177, 20-1230</t>
  </si>
  <si>
    <t>(2020.05.27) California v. Wheeler - Petition for Review [D.C. Cir.]</t>
  </si>
  <si>
    <t>CA, CO, CT, DE, HI, IL, ME, MD, MA, MI, MN, NV, NJ, NM, NY, NC, OR, PA, RI, VT, VA, WA, WI, DC</t>
  </si>
  <si>
    <t>The California Air Resources Board; the Cities of Los Angeles, New York, San Francisco, and Denver; and the Counties of San Francisco and Denver</t>
  </si>
  <si>
    <t>Enforcement of Environmental Rules</t>
  </si>
  <si>
    <t>20-01164</t>
  </si>
  <si>
    <t>The AGs brought this protective petition following the coalition's filing of a district court lawsuit in New York v. EPA (1:20-cv-03714). This protective petition is necessary, according to the AGs, in the case of the district court holding that it does not have jurisdiction to hear the case. In the district court case, the AGs brought the lawsuit challenging what they characterized as the EPA's new policy to stop enforcing requirements under a wide range of federal environmental laws due to the coronavirus disease 2019 (COVID-19) crisis. The policy states that the EPA does not intend to take enforcement action against companies that violate provisions of environmental laws such as the Clean Air, Clean Water, and Safe Drinking Water Acts, provided that the companies link COVID-19 to their non-compliance. The coalition argues this policy is overly broad, lacks transparency and accountability, and will result in higher pollution emissions by industry and corresponding impacts on public health and the environment.</t>
  </si>
  <si>
    <t>The AGs voluntarily dismissed the lawsuit after the EPA terminated the policy on 8/31/20.</t>
  </si>
  <si>
    <t>(2020.05.26) New York v. EPA - Petition for Review [D.C. Cir.]</t>
  </si>
  <si>
    <t>NY, CA, MD, MI, MN, OR, VT, VA</t>
  </si>
  <si>
    <t>1:20-cv-03714</t>
  </si>
  <si>
    <t>The states filed their original complaint on 5/13/20. The plaintiffs filed a motion for preliminary injunction on 6/8/20. On 8/31/20, the EPA notified plaintiffs that the challenged policy was terminated, and the states voluntarily dismissed the lawsuit.</t>
  </si>
  <si>
    <t>The EPA notified plaintiffs that the challenged policy was terminated on 8/31/20, and the states voluntarily dismissed the lawsuit.</t>
  </si>
  <si>
    <t>Colleen McMahon</t>
  </si>
  <si>
    <t>(2020.05.13) New York v. EPA - Complaint [S.D.N.Y.]</t>
  </si>
  <si>
    <t>NY, CA, IL, MD, MI, MN, OR, VT, VA</t>
  </si>
  <si>
    <t>Ozone Pollution</t>
  </si>
  <si>
    <t>20-1151</t>
  </si>
  <si>
    <t>The states filed their original petition for review on 5/11/20. The case was consolidated with similar litigation (17-1016, 17-1017, 20-1150, 20-1151, 20-1309). The states filed their petitioners brief on 10/16/20. The EPA filed its respondent's brief on 12/15/20.On 3/18/21, following the change in presidential administrations, the EPA filed a motion to hold this case in abeyance pending reevaluation of the Trump-era rule. The EPA renewed this request on 5/28/21 and again on 8/12/21, 10/22/21, 12/10/21, 1/27/22, 3/17/22, 4/20/22, 5/6/22, and 6/6/22. After each of these dates, the court revised the briefing schedule. After a federal government request to hold the case in abeyance on 6/29/22, the court ordered the cases held in abeyance on 7/1/22. The federal defendants have been filing regular status reports since that date.</t>
  </si>
  <si>
    <t>The case is being held in abeyance pending agency reevaluation of the challenged rule.</t>
  </si>
  <si>
    <t>17-1016, 17-1017, 20-1150, 20-1309</t>
  </si>
  <si>
    <t>(2020.05.11) New York v. Wheeler - Petition for Review [D.C. Cir.]</t>
  </si>
  <si>
    <t>NY, CT, IL, ME, MD, MN, NJ, OR, VA, WA, DC</t>
  </si>
  <si>
    <t>Waters of the U.S. Rule</t>
  </si>
  <si>
    <t>3:20-cv-03005</t>
  </si>
  <si>
    <t>Multistate Initial Plaintiffs, Multistate Intervenor-Defendants (Successful Motion)</t>
  </si>
  <si>
    <t>The states filed their original complaint on 5/1/20, and a motion for preliminary injunction on 5/18/20. The federal defendants filed an opposition to the motion on 5/20/20, to which the states responded on 5/22/20. On 6/1/20, several states filed a motion to intervene on behalf of the EPA. The court granted this motion to intervene on 6/10/20. On 6/19/20, the court denied the plaintiffs' motion for preliminary injunction. Several private parties had attempted to intervene on behalf of the EPA, but the court denied the motion on 8/13/20, which the private parties appealed to the Ninth Circuit in a separate appeal (20-16606). Meanwhile, on 11/23/20, California filed a motion for summary judgment. The defendants filed an opposition to this motion on 1/19/21, as did the E.P.A.-supporting states on 1/22/21. On 2/10/21, the federal defendants filed a motion to stay the case, which California opposed on 2/11/21 and the intervening states opposed on 2/16/21. The court granted the stay on 2/17/21. On 7/16/21, the federal defendants filed a motion to remand the challenged rule to the agency, which was opposed by the intervenor-defendant states as well as California on 8/9/21. The court granted the motion to remand on 9/16/21 and the case was closed.</t>
  </si>
  <si>
    <t>The plaintiff states filed a motion for preliminary injunction, which the court denied on 6/19/20. Meanwhile, several states intervened on behalf of the E.P.A's rule. The court granted the federal defendants' motion to remand in September 2021 and the case was closed.</t>
  </si>
  <si>
    <t>Richard Seeborg (N.D. Cal.)</t>
  </si>
  <si>
    <t>(2020.05.01) California v. Wheeler - Complaint [N.D. Cal.]</t>
  </si>
  <si>
    <t>(2020.06.19) California v. Wheeler - Order Denying Motion for Preliminary Injunction [N.D.Cal.](2021.09.16) California v. Wheeler - Opinion Granting Motion to Remand [N.D. Cal.]</t>
  </si>
  <si>
    <t>CA, NY, CA, IL, ME, MD, MI, NJ, NM, NC, OR, RI, VT, WA, WI, MA, VA, DC</t>
  </si>
  <si>
    <t>AL, AK, GA, IN, MS, OH, OK, TN, TX, WY, AR, ID, KS, KY, LA, MO, MT, ND, SC, SD, UT, WV</t>
  </si>
  <si>
    <t>North Carolina Department of Environmental Quality; City of New York</t>
  </si>
  <si>
    <t>Energy Conservation Standards (Process Rule)</t>
  </si>
  <si>
    <t>20-71068</t>
  </si>
  <si>
    <t>85 Fed. Reg. 8,626 (Feb. 14, 2020) [Energy Conservation Program for Appliance Standards]</t>
  </si>
  <si>
    <t>The plaintiff states filed their petition for review on 4/14/20. The case was consolidated with a similar case (20-71071), and on 6/30/20 the cases were held in abeyance pending the issuance of a pending final rule. The court granted an unopposed motion to keep the cases in abeyance until 11/2/20. On 11/3/20, the court lifted the stay and set a briefing schedule.Following the change in administrations, the defendants filed a motion to hold the case in abeyance pending further regulatory action. The court granted this order on 3/18/21, holding the case in abeyance until 8/2/21.</t>
  </si>
  <si>
    <t>Following the change in administrations, the case was held in abeyance pending further regulatory action.</t>
  </si>
  <si>
    <t>20-71071; 20-73091</t>
  </si>
  <si>
    <t>(2020.04.14) California v. U.S. Department of Energy - Petition for Review [9th Cir.]</t>
  </si>
  <si>
    <t>CA, CT, IL, ME, MA, MI, MN, NV, NJ, NY, OR, VT, WA, DC</t>
  </si>
  <si>
    <t>American Public Gas Association v. U.S. Department of Energy</t>
  </si>
  <si>
    <t>Energy Efficiency Standards for Commercial Packaged Boilers</t>
  </si>
  <si>
    <t>20-1068</t>
  </si>
  <si>
    <t>85 Fed. Reg. 1,592 (Jan. 20, 2020)</t>
  </si>
  <si>
    <t>The states filed their motion to intervene as respondents on 4/8/20. This motion was granted on 5/4/20. The case has been consolidated with similar litigation (20-1072; 20-1100). The Department of Energy filed a respondent's brief on 12/21/20. The intervenor states filed a intervenor-respondent brief on 2/25/21. The petitioner, respondents, and intervenor states all filed final briefs on 4/21/21. The court held oral argument on 9/9/21.On 1/18/22, the court issued an opinion remanding the rule to the agency: "Because we are not persuaded it was reasonable for the Secretary to conclude the Final Rule was supported by clear and convincing evidence, we remand the rule to the DOE to address several points raised by the petitioners within a limited time." The mandate issued 3/14/22 and the case was closed.</t>
  </si>
  <si>
    <t>The states' motion to intervene was granted on 5/4/20. In January 2022, the court remanded the case to the agency to correct defects in the rule identified by the court. The federal defendants did not appeal, and the case was closed.</t>
  </si>
  <si>
    <t>Failure (Panel on Merits)</t>
  </si>
  <si>
    <t>Sri Srinivasan, Ketanji Brown Jackson, and Douglas H. Ginsburg</t>
  </si>
  <si>
    <t>(2020.04.08) American Public Gas Association v. U.S. Department of Energy - Motion to Intervene [D.C. Cir.]</t>
  </si>
  <si>
    <t>(2022.01.18) American Public Gas Association v. U.S. Department of Energy - Opinion [D.C. Cir.]</t>
  </si>
  <si>
    <t>NY, OR, CA, NJ, VT, MD, IL, MA, MN, DC, ME, NV</t>
  </si>
  <si>
    <t>California v. Trump</t>
  </si>
  <si>
    <t>President, U.S. Department of Defense, U.S. Department of the Interior, U.S. Department of Homeland Security</t>
  </si>
  <si>
    <t>Border Wall Funding</t>
  </si>
  <si>
    <t>4:20-cv-01563</t>
  </si>
  <si>
    <t>Northern District (Oakland)</t>
  </si>
  <si>
    <t>The states filed their original complaint on 3/3/20, and a motion for partial summary judgment on 3/30/20. The federal defendants filed their own motion for partial summary judgment on 4/17/20. On 1/21/21, Judge Gilliam ordered the parties to file a status report regarding what effect President Biden's January 20, 2021 Executive Order terminating the national emergency declared by Proclamation 9844 and pausing work on the construction projects on the southern border wall has on these cases and the pending motions for summary judgment. Following a status report on 2/17/21, Judge Gilliam ordered another status report by 4/15/21.On 4/21/21, Judge Gilliam stayed the case in light of President Biden's Proclamation 9844 and pausing work on the construction projects on the southern border wall. On 4/30/21, the Biden Administration notified the court that all border wall projects would be cancelled. On 5/17/21, the court continued to stay the cases and held a case management conference on 6/22/21.On 9/13/21, the court referred settlement discussions to Magistrate Judge Donna M. Ryu. A settlement conference occurred on 11/19/21, and another conference on 3/15/22. Settlement discussions have continued since that date, and the court ordered a joint status report filed by both parties. Following additional status reports, the court ordered another settlement conference on 2/13/23. On 6/22/23, Virginia filed and the court granted a motion to voluntarily dismiss the state from the case. On 7/17/23, following settlement discussions to resolve the case, the plaintiffs filed a motion to voluntarily dismiss the litigation. The court granted the motion the same day. Wisconsin needed state legislative approval to dismiss the case, and Wisconsin dismissed the case on 8/2/23 and the case was closed.</t>
  </si>
  <si>
    <t>On 4/21/21, Judge Gilliam stayed the case in light of President Biden's Proclamation 9844 and pausing work on the construction projects on the southern border wall. The parties then engaged in settlement discussions, and reached a resolution in July 2023. The case was closed shortly after.</t>
  </si>
  <si>
    <t>Haywood S. Gilliam, Jr.</t>
  </si>
  <si>
    <t>(2020.03.03) California v. Trump - Complaint [N.D. Cal.]</t>
  </si>
  <si>
    <t>CA, CO, CT, HI, IL, ME, MD, MA, MI, MN, NV, NJ, NM, NY, OR, RI, VT, VA, WI (VA subsequently left)</t>
  </si>
  <si>
    <t>Energy Efficiency Standards for Light Bulbs</t>
  </si>
  <si>
    <t>20-00743</t>
  </si>
  <si>
    <t>Multistate Initial Plaintiffs, Multistate Intervenor-Plaintiffs (Successful Motion)</t>
  </si>
  <si>
    <t>Energy Conservation Program: Energy Conservation Standards for General Service Incandescent Lamps, 84 Fed. Reg. 71,626 (Dec. 27, 2019)</t>
  </si>
  <si>
    <t>The states filed their original petition for review on 2/28/20. On 3/23/20, the Department of Energy filed a motion to consolidate appeals and hold the appeals in abeyance. The court granted to motion to consolidate on 4/2/20, designating 20-00699 as the lead case. On 5/7/20, the court granted Colorado's motion to intervene.The case remained pending until 8/5/22, when the plaintiff states filed a motion to dismiss in light of the Biden Administration's announcement of new energy efficiency standards for lightbulbs in April 2022. The court granted this motion on 8/22/22, and the case was closed.</t>
  </si>
  <si>
    <t>The plaintiff states filed a motion to dismiss in light of the Biden Administration's announcement of new energy efficiency standards for lightbulbs in April 2022, and the case was dismissed in August 2022.</t>
  </si>
  <si>
    <t>N/A (voluntarily dismissed before judges assigned)</t>
  </si>
  <si>
    <t>20-699, 20-743</t>
  </si>
  <si>
    <t>(2020.02.28) New York v. Department of Energy - Petition for Review [2nd Cir.]</t>
  </si>
  <si>
    <t>NY, CA, CT, IL, MD, ME, MI, MN, NJ, NV, OR, VT, WA, MA, DC</t>
  </si>
  <si>
    <t>CO</t>
  </si>
  <si>
    <t>New York v. Scalia</t>
  </si>
  <si>
    <t>Joint Employment Standard under FLSA</t>
  </si>
  <si>
    <t>20-03806</t>
  </si>
  <si>
    <t>1:20-cv-01689</t>
  </si>
  <si>
    <t>Joint Employer Status Under the Fair Labor Standards Act, 85 Fed. Reg. 2,820 (Jan. 16, 2020)</t>
  </si>
  <si>
    <t>The states filed their original complaint on 2/26/20. The federal defendants filed a motion to dismiss on 5/11/20, which the states opposed on 5/21/20. The defendants filed their reply on 5/28/20. On 6/1/20, the court denied the agency's motion to dismiss, holding that the states had standing to sue. On 6/22/20, the plaintiffs filed a motion for summary judgment. The federal defendant filed its own motion of summary judgment on 7/17/20. On 9/8/20, the court granted the plaintiffs' motion for summary judgment in part. The court held that "The Department's novel interpretation for vertical joint employer liability conflicts with the FLSA and is arbitrary and capricious. But the Department's non-substantive revisions to horizontal joint employer liability are severables. But the Department's non-substantive revisions to horizontal joint employer liability are severable," such that those provisions remain in effect.On 11/6/20, the federal defendants filed an appeal to the Second Circuit (20-03806). The defendants filed their opening brief on 1/15/21. Following the change in administrations, on 3/31/21 the federal defendants filed a motion to hold the case in abeyance pending further rulemaking. However, several private intervenors opposed this motion, and the court denied the abeyance motion on 4/8/21. The states filed their brief on 4/16/21, and the federal defendants filed a reply on 5/28/21. On 10/6/21, the federal defendants filed a motion to dismiss for mootness following the Biden Administration's reversal of the Joint Employer Rule. On 10/29/21, the court granted the federal defendants' motion to dismiss and vacated the district court opinion. The court issued its mandate officially closing the case on 12/20/21.</t>
  </si>
  <si>
    <t>On 9/8/20, the court held in favor of the plaintiff states, holding that "the Department's novel interpretation for vertical joint employer liability conflicts with the FLSA and is arbitrary and capricious." The federal defendants filed an appeal to the Second Circuit, but the case was dismissed after the Biden Administration reversed the challenged rule.</t>
  </si>
  <si>
    <t>Gregory H. Woods [S.D.N.Y.]Robert D. Sack, Gerard E. Lynch, and Joseph Bianco [2nd Cir.]</t>
  </si>
  <si>
    <t>(2020.02.26) New York v. Scalia - Complaint [S.D.N.Y.]</t>
  </si>
  <si>
    <t>(2020.09.08) New York v. Scalia - Complaint [S.D.N.Y.]</t>
  </si>
  <si>
    <t>NY, PA</t>
  </si>
  <si>
    <t>NY, PA, CA, CO, DE, DC, IL, MD, MA, MI, MN, NJ, NM, OR, RI, VT, VA, WA</t>
  </si>
  <si>
    <t>New Jersey v. Wheeler</t>
  </si>
  <si>
    <t>NAAQS for Ozone</t>
  </si>
  <si>
    <t>1:20-cv-01425</t>
  </si>
  <si>
    <t>The states filed their original complaint on 2/19/20. The EPA filed an answer to the complaint on 4/30/20, to which the states replied on 5/4/20. The states filed a motion for summary judgment on 5/15/20, to which the federal defendants filed an opposition and cross-motion for summary judgment on 6/5/20. The court held oral argument on these motions on 7/14/20. On 7/28/20, court granted summary judgment to the plaintiffs. According to the court, "the EPA is directed to resolve the EPA's statutory duty to promulgate FIPs fully addressing the Good Neighbor obligations of the Upwind States with respect to the 2008 ozone NAAQS through a final rulemaking issued by March 15, 2021."The court subsequently awarded fees and costs to the plaintiff states and the case was closed.</t>
  </si>
  <si>
    <t>The court granted summary judgment to the plaintiffs, ordering the EPA to engage in rulemaking under the Good Neighbor provision.</t>
  </si>
  <si>
    <t>Success (Merits)</t>
  </si>
  <si>
    <t>John G. Koeltl</t>
  </si>
  <si>
    <t>(2020.02.19) New Jersey v. Wheeler - Complaint [S.D.N.Y.]</t>
  </si>
  <si>
    <t>(2020.07.28) New Jersey v. Wheeler - Opinion and Order [S.D.N.Y.]</t>
  </si>
  <si>
    <t>NJ, CT, DE, NY, MA</t>
  </si>
  <si>
    <t>California v. HHS</t>
  </si>
  <si>
    <t>Abortion Access</t>
  </si>
  <si>
    <t xml:space="preserve">20-16802 </t>
  </si>
  <si>
    <t>3:20-cv-00682</t>
  </si>
  <si>
    <t>Patient Protection and Affordable Care Act; Exchange Program Integrity, 84 Fed. Reg. 71,674 (Dec. 27, 2019)</t>
  </si>
  <si>
    <t>The states filed their original complaint on 1/30/20 and an amended complaint on 2/26/20. They filed a motion for summary judgment on 3/30/20. The federal defendants filed an opposition to this motion and a cross-motion for summary judgment on 4/20/20. The court held oral argument on these motions on 6/25/20. On 7/20/20, the court granted summary judgment to the plaintiffs, ruling that the agency's rule was arbitrary and capricious.The federal defendants appealed to the Ninth Circuit on 9/17/20 (20-16802), and filed their opening brief on 12/28/20. On 1/29/21, after the change in presidential administrations, the defendants filed an unopposed motion to stay proceedings. The court granted this motion on 2/2/21. The federal defendants filed a similar motion to stay on 4/2/21. On 4/6/21, the court further stayed the case. Following the case being stayed pending further rulemaking after the change in presidential administrations, HHS voluntarily dismissed the appeal on 9/29/21 and the case was closed.</t>
  </si>
  <si>
    <t>On 7/20/20, the court granted summary judgment to the plaintiffs, ruling that the agency's rule was arbitrary and capricious. The federal defendants appealed to the Ninth Circuit, but following the case being stayed pending further rulemaking after the change in presidential administrations, HHS voluntarily dismissed the appeal and the case was closed.</t>
  </si>
  <si>
    <t>Success (Merits Decision)</t>
  </si>
  <si>
    <t>Laurel Beeler (Magistrate Judge in N.D. Cal.)</t>
  </si>
  <si>
    <t>(2020.01.30) California v. HHS - Complaint [N.D. Cal.]</t>
  </si>
  <si>
    <t>(2020.07.20) California v. HHS - Order Granting Summary Judgment [N.D.Cal.]</t>
  </si>
  <si>
    <t>CA, NY, DC, ME, MD, OR, VT (subsequently CO)</t>
  </si>
  <si>
    <t>Virginia v. Ferriero</t>
  </si>
  <si>
    <t>Archivist of the United States</t>
  </si>
  <si>
    <t>Equal Rights Amendment</t>
  </si>
  <si>
    <t>21-05096</t>
  </si>
  <si>
    <t>1:20-cv-00242</t>
  </si>
  <si>
    <t>Three AGs, led by Virginia's Mark Herring, filed a lawsuit against the Archivist of the United States ‚Äî the federal officer who oversees the ratification process for constitutional amendments ‚Äî seeking to compel him "to carry out his statutory duty of recognizing the complete and final adoption of the Equal Rights Amendment." This follows a lawsuit filed by three AGs in December 2019 seeking to prevent the adoption of the Equal Rights Amendment (7:19-cv-02032).</t>
  </si>
  <si>
    <t>The district court dismissed the case, holding that the states failed to demonstrate standing and that the expiration for consideration of the ERA had passed. The plaintiff states appealed to the D.C. Circuit, which upheld the district court on standing grounds.</t>
  </si>
  <si>
    <t>Rudolph Contreras (D.D.C.)Robert L. Wilkins, Neomi Rao, and J. Michelle Childs (D.C. Cir.)</t>
  </si>
  <si>
    <t>(2020.01.30) Virginia v. Ferriero - Complaint [D.D.C.]</t>
  </si>
  <si>
    <t>(2021.03.05) Virginia v. Ferriero - Memorandum Opinion [D.D.C.]</t>
  </si>
  <si>
    <t>VA</t>
  </si>
  <si>
    <t>VA, IL, NV</t>
  </si>
  <si>
    <t>AL, LA, NE, SD, TN</t>
  </si>
  <si>
    <t>(1) NY, CT, CO, DE, HI, ME, MD, MA, MN, NJ, NM, NC, OR, PA, RI, VT, WA, WI, DC(2) MI</t>
  </si>
  <si>
    <t>MT, UT, AR, MO, OK, SC, TX</t>
  </si>
  <si>
    <t>Governor of Kansas (amicus for plaintiffs)</t>
  </si>
  <si>
    <t>20-01022</t>
  </si>
  <si>
    <t>84 Fed. Reg. 69,834 (Dec. 19, 2019) ["Accidental Release Prevention Requirements:  Risk Management Programs Under the Clean Air Act"]</t>
  </si>
  <si>
    <t>The states filed their petition for review on 1/29/20. The case was consolidated with several related cases (19-1260, 20-1005, 20-1034, 20-1040). On 3/13/20, the plaintiffs filed a motion to hold this case in abeyance to provide time for the EPA to take action on pending administrative petitions for reconsideration of the rule at issue in this litigation. The EPA opposed this motion, but the court granted it and held the case in abeyance on 5/15/20. The plaintiffs filed another motion to hold the case in abeyance and consolidate cases on 11/20/20. The court consolidated cases on 11/30/20. On 12/7/20, the court announced that the case remains in abeyance pending further order of the court.On 3/12/21, the defendants filed an unopposed motion to hold the case in abeyance. The court placed the case in abeyance on 3/16/21, where the case remains. A proposed rule is projected to be completed around December 2023.</t>
  </si>
  <si>
    <t>The case remains in abeyance pending further EPA rulemaking.</t>
  </si>
  <si>
    <t>19-1260, 20-1005, 20-1034, 20-1040, 20-1430, 20-1434, 20-1437</t>
  </si>
  <si>
    <t>(2020.01.29) New York v. Wheeler - Petition for Review [D.C.Cir.]</t>
  </si>
  <si>
    <t>NY, DC, IL, ME, MD, MA, MI, MN, NJ, NM, OR, PA, RI, VT, WI</t>
  </si>
  <si>
    <t>City of Philadelphia</t>
  </si>
  <si>
    <t>Washington State v. U.S. Department of State</t>
  </si>
  <si>
    <t>U.S. Department of State; U.S. Department of Commerce</t>
  </si>
  <si>
    <t>3D Printed Guns</t>
  </si>
  <si>
    <t>2:20-cv-00111</t>
  </si>
  <si>
    <t>Ninth Circuit</t>
  </si>
  <si>
    <t>State Final Rule, 85 Fed. Reg. 3,819 (Jan. 23, 2020); Commerce Final Rule, 85 Fed. Reg. 4,136 (Jan. 23, 2020)</t>
  </si>
  <si>
    <t>The court granted the plaintiff's motion for preliminary injunction on 3/6/20. The federal defendants appealed the injunction to the Ninth Circuit, which reversed and remanded to the district court with instructions to dismiss.</t>
  </si>
  <si>
    <t>Failure (Reversed Injunction)</t>
  </si>
  <si>
    <t>Richard A. Jones [W.D. Wash.]Jay Bybee, Ryan Nelson, and Robert Whaley [9th Cir.]</t>
  </si>
  <si>
    <t>(2020.01.23) Washington State v. U.S. Department of State - Complaint [W.D. Wash.]</t>
  </si>
  <si>
    <t>WA, CA, CO, CT, DE, DC, HI, IL, ME, MD, MA, MI, MN, NJ, NY, NC, OR, PA, RI, VT, VA (subsequently NM, WI)</t>
  </si>
  <si>
    <t>D.C. v. U.S. Department of Agriculture</t>
  </si>
  <si>
    <t>U.S. Department of Agriculture</t>
  </si>
  <si>
    <t>Food Stamp Benefits</t>
  </si>
  <si>
    <t>20-5371</t>
  </si>
  <si>
    <t>1:20-cv-00119</t>
  </si>
  <si>
    <t>84 Fed. Reg. 66,782 (Dec. 5, 2019)</t>
  </si>
  <si>
    <t>The district court granted a nationwide injunction blocking the rule changes on 3/13/20, followed by granting summary judgment to the plaintiffs on 10/18/20. The federal defendants appealed this decision to the D.C. Circuit, but voluntarily dismissed the appeal following the change in administrations.</t>
  </si>
  <si>
    <t>Beryl A. Howell [D.D.C.]N/A [D.C. Cir.] (case voluntarily dismissed before panel)</t>
  </si>
  <si>
    <t>(2020.01.16) D.C. v. U.S. Department of Agriculture - Complaint [D.D.C.]</t>
  </si>
  <si>
    <t>(2020.10.18) D.C. v. U.S. Department of Agriculture - Memorandum Opinion [D.D.C.]</t>
  </si>
  <si>
    <t>DC</t>
  </si>
  <si>
    <t>DC, NY, CA, CT, MD, MA, MI, MN, NV, NJ, OR, PA, RI, VT, VA (subsequently CO, HI, IL, ME, NM)</t>
  </si>
  <si>
    <t>AZ, AL, AR, GA, KY, LA, NE, SC, TX</t>
  </si>
  <si>
    <t>"Good Neighbor" Provisions re: Ozone Pollution</t>
  </si>
  <si>
    <t>1:20-cv-00419</t>
  </si>
  <si>
    <t>The states filed their original complaint on 1/16/20. On 2/14/20, the states voluntarily dismissed the lawsuit.</t>
  </si>
  <si>
    <t>The states voluntarily dismissed this lawsuit on 2/14/20.</t>
  </si>
  <si>
    <t>(2020.01.16) New York v. Wheeler - Complaint [S.D.N.Y.]</t>
  </si>
  <si>
    <t>NY, CT</t>
  </si>
  <si>
    <t>U.S. Environmental Protection Agency; U.S. Army Corps of Engineers (DoD)</t>
  </si>
  <si>
    <t>Recodification Rule</t>
  </si>
  <si>
    <t>1:19-cv-11673</t>
  </si>
  <si>
    <t>84 Fed. Reg. 56,626 (Oct. 22, 2019)</t>
  </si>
  <si>
    <t>The states filed their original complaint on 12/20/19. Several private parties filed a motion to intervene on behalf of the EPA, to which both the plaintiff states and E.P.A. responded on 4/2/20. The states filed a motion to voluntarily dismiss the lawsuit, which the court granted on 4/22/20, thus closing the case.</t>
  </si>
  <si>
    <t>The case was voluntarily dismissed by the state plaintiffs on 4/22/20.</t>
  </si>
  <si>
    <t>(2019.12.20) New York v. Wheeler - Complaint [S.D.N.Y.]</t>
  </si>
  <si>
    <t>NY, CA, CT, IL, ME, MD, MI, NJ, OR, RI, VT, WA, MA, VA, DC</t>
  </si>
  <si>
    <t>City of New York (plaintiff)</t>
  </si>
  <si>
    <t>Alabama v. Ferriero</t>
  </si>
  <si>
    <t>7:19-cv-02032</t>
  </si>
  <si>
    <t>The states filed their original complaint on 12/16/19. On 2/27/20, the states filed a motion to voluntarily dismiss, choosing instead to intervene in parallel D.D.C. litigation involving this issue. The court granted the motion on 3/2/20, and the case was dismissed without prejudice.</t>
  </si>
  <si>
    <t>The states voluntarily dismissed the case on 3/2/20, choosing instead to intervene in parallel litigation in D.D.C. (1:20-cv-00242).</t>
  </si>
  <si>
    <t>L. Scott Coogler</t>
  </si>
  <si>
    <t>(2019.12.16) Alabama v. Ferriero - Complaint [N.D. Ala.]</t>
  </si>
  <si>
    <t>AL, LA, SD</t>
  </si>
  <si>
    <t>Vehicle Emissions Standards (California Waiver)</t>
  </si>
  <si>
    <t>19-01239</t>
  </si>
  <si>
    <t>The federal Clean Air Act (CAA) authorizes California to apply for a waiver from EPA to set its own emissions standards for cars and light trucks, and other states are authorized to adopt those same standards for new cars and trucks sold within their state. In September 2019, the EPA denied California's waiver under this provision of the CAA. This lawsuit, brought by the AGs of California and other states that follow California's stricter emissions standards, challenges the EPA's determination.</t>
  </si>
  <si>
    <t xml:space="preserve">84 Fed. Reg. 51,310 (Sep. 27, 2019) </t>
  </si>
  <si>
    <t>The states filed their petition for review on 11/15/19. The case was consolidated with several similar cases (19-1230, 19-1241, 19-1242, 19-1243, 19-1245, 19-1246, 19-1249, 20-1175, 20-1178). On 11/26/19, thirteen states, lead by Ohio, filed a motion to intervene to defend the EPA's waiver determination. This motion was granted on 1/28/20. On 12/18/19, the NHTSA filed a motion to expedite the case. Meanwhile, the plaintiff states filed a motion to hold the case in abeyance on 12/26/19. Both filed responses to each side's motions on 1/10/20. On 3/5/20, the federal defendants filed a joint response, followed by a response in opposition on 3/9/20. The states filed additional responses on 4/3/20 and 5/4/20. The federal defendants filed a respondent's brief on 9/9/20. The state intervenors filed a brief for respondent on 9/21/20. The petitioners filed their reply brief on 10/13/20. The EPA and the petitioners both filed their final briefs on 10/27/20.On 2/1/21, following the change in presidential administrations, the NHTSA filed a motion to hold the case in abeyance pending further rulemaking. The state defendant-intervenors filed a motion in opposition. The court granted the motion on 2/8/21, with status reports filed every 90 days.On 1/21/22 and 1/26/22, the agency and various states involved filed motions to govern future proceedings. On 6/29/22, the court held the case in abeyance pending a decision in another case in front of the D.C. Circuit (22-1081).</t>
  </si>
  <si>
    <t>The court granted the defendants' motion to hold the case in abeyance on 2/8/21, with status reports filed every 90 days.</t>
  </si>
  <si>
    <t>19-1230, 19-1239, 19-1241, 19-1242, 19-1243, 19-1245, 19-1246, 19-1249, 20-1175, 20-1178</t>
  </si>
  <si>
    <t>(2019.11.15) California v. Wheeler - Petition for Review [D.C. Cir.]</t>
  </si>
  <si>
    <t>CA, CO, CT, DE, HI, IL, ME, MD, MN, NV, NJ, NM, NY, NC, OR, RI, VT, WA, WI, MA, PA, VA, MI, DC</t>
  </si>
  <si>
    <t>OH, AL, AK, AR, GA, IN, LA, MO, NE, SC, TX, UT, WV</t>
  </si>
  <si>
    <t>Cities of Los Angeles and New York (plaintiffs)</t>
  </si>
  <si>
    <t>Light Bulb Efficiency Standard</t>
  </si>
  <si>
    <t>19-03652</t>
  </si>
  <si>
    <t>84 Fed. Reg. 46,661 (Sept. 5, 2019)</t>
  </si>
  <si>
    <t>The states filed their original petition for review on 11/4/19. The federal defendants filed a motion to consolidate appeals on 12/11/19. The plaintiff states filed their brief on 3/16/20. The federal defendants filed their brief on 6/15/20, to which the states replied on 7/7/20.On 3/5/21, following the change in presidential administrations, the federal defendants filed a motion to hold the case in abeyance. The court granted this motion on 3/9/21 for 60 days. The federal defendants filed another abeyance motion on 5/10/21, but this motion was opposed by the plaintiff states and private party plaintiffs on 5/20/21. The federal defendants filed a reply on 5/27/21. On 6/1/21, the court granted the federal defendants motion and held the case in abeyance for 60 days. The court later continued this abeyance, which continued through 5/13/22 when the agency notified the court that it had published final rules replacing the challenged rules (87 Fed. Reg.27,461). The parties agreed to maintain abeyance status.On 8/5/22, the plaintiffs filed a motion to voluntarily dismiss the case, due to the new rules. The court granted the motion on 8/8/22, closing the case.</t>
  </si>
  <si>
    <t>On 3/9/21, following the change in presidential administrations, the court granted defendants' motion to hold the case in abeyance. DoE published final rules replacing the challenged rules in this case in May 2022, and the case was voluntarily dismissed shortly thereafter.</t>
  </si>
  <si>
    <t>N/A (voluntarily dismissed before panel assignment)</t>
  </si>
  <si>
    <t>(2019.11.04) New York v. Department of Energy - Petition for Review [2nd Cir.]</t>
  </si>
  <si>
    <t>NY, CA, CO, CT, DC, IL, ME, MD, MA, MI, MN, NJ, NV, OR, VT, WA</t>
  </si>
  <si>
    <t>Section 126 Denial (NOx Emissions)</t>
  </si>
  <si>
    <t>19-1231</t>
  </si>
  <si>
    <t>Section 126 of the Clean Air Act gives a state the authority to ask EPA to set emissions limits for specific sources of air pollution in other states that significantly contribute to nonattainment with pollution standards in their state. In this case, New York and New Jersey filed a petition demanding that EPA impose direct pollution limits on industrial sources in nine upwind states. About half of the industrial sources at issue are coal-fired power plants. The upwind states included Illinois, Indiana, Kentucky, Maryland, Michigan, Ohio, Pennsylvania, Virginia and West Virginia. The EPA denied that petition in October 2019, and the states challenged that denial.</t>
  </si>
  <si>
    <t>84 Fed. Reg. 56,058 (Oct. 18, 2019)</t>
  </si>
  <si>
    <t>The court held in favor of the states on 7/14/20, vacating EPA's denial of New York's petition.</t>
  </si>
  <si>
    <t>Success (Panel on Merits)</t>
  </si>
  <si>
    <t>Sri Srinivasan, Thomas B. Griffith, and Patricia A. Millett</t>
  </si>
  <si>
    <t>(2019.10.29) New York v. EPA - Petition for Review [D.C. Cir.]</t>
  </si>
  <si>
    <t>NY, NJ</t>
  </si>
  <si>
    <t>1:19-cv-03247</t>
  </si>
  <si>
    <t>Under the Clean Air Act, upwind states are required to submit plans that show how they will regulate the sources of air pollution within their borders that contribute to a failure by the downwind states to meet a federal clean air standard. The two plaintiff states brought a lawsuit against the EPA Administrator, requesting that the court order EPA to find that multiple upwind states failed to submit plans to address their ozone pollution contributions to the two states under the "Good Neighbor" provisions of the Clean Air Act. The plaintiff states also ask for the court to order EPA to issue a pollution plan for these allegedly delinquent states.¬†</t>
  </si>
  <si>
    <t>The states filed their original complaint on 10/29/19 and an amended complaint that included New York as plaintiff on 11/14/19. Shortly after the lawsuit was filed, the EPA directed the upwind states to submit "good neighbor" ozone plans. Due to this action, the states voluntarily dismissed the suit on 1/3/20.</t>
  </si>
  <si>
    <t>Shortly after the lawsuit was filed, the EPA directed the upwind states to submit "good neighbor" ozone plans. Due to this action, the downwind plaintiff states voluntarily dismissed the suit on 1/3/20.</t>
  </si>
  <si>
    <t>Amy Berman Jackson</t>
  </si>
  <si>
    <t>(2019.10.29) New Jersey v. Wheeler - Complaint [D.D.C.]</t>
  </si>
  <si>
    <t>NJ, CT (subsequently NY)</t>
  </si>
  <si>
    <t>Landfill Emissions Rule</t>
  </si>
  <si>
    <t>19-01227</t>
  </si>
  <si>
    <t>In August 2019, the Trump Administration's EPA issued new landfill emission rules related to timing and implementation of the Obama-era emission guidelines for existing landfills. The final rule aligns state plan timing requirements (related to landfill emissions) with Clean Air Act regulations that were finalized with the Affordable Clean Energy rule on July 8, 2019. This regulatory action occurred after a similar state coalition had sued claiming that the EPA was not fulfilling its duties to ensure compliance with the Obama-era rules (in California v. EPA, 4:18-cv-03237). In May 2019, the district court in that case required the EPA to respond to the state landfill emissions plans that the coalition claimed the EPA was unlawfully delaying through non-action. However, in light of the new rules issued in August 2019, the EPA asked the district court to amend that district court judgment. The states then filed this petition challenging the new August 2019 emission Final Rule.</t>
  </si>
  <si>
    <t>84 Fed. Reg. 44,547 (Aug. 26, 2019)</t>
  </si>
  <si>
    <t>The states filed their petition for review on 10/25/19. The court consolidated the case with Environmental Defense Fund v. EPA (19-1222). The petitioners filed their brief on 8/12/20. The respondent filed their brief on 10/23/20, to which the petitioners replied on 11/23/20. The EPA and the petitioners both filed their final briefs on 12/11/20. The case was scheduled for oral argument on 2/22/21, but the court granted defendants' motion to adjourn oral argument and hold the case in abeyance pending further rulemaking. On 3/4/21, the EPA filed a motion to vacate the rule and remand, to which the petitioner states agreed. On 4/5/21, the court granted the motion and vacated the rule, thus closing the case.</t>
  </si>
  <si>
    <t>On motion by the EPA, the court vacated the rule and remanded it to the agency in April 2021, thus closing the case.</t>
  </si>
  <si>
    <t>19-1222, 19-1227</t>
  </si>
  <si>
    <t>(2019.10.28) California v. EPA - Petition for Review [D.C. Cir.]</t>
  </si>
  <si>
    <t>CA, IL, MD, NJ, NM, OR, PA, RI, VT</t>
  </si>
  <si>
    <t>California Air Resources Board</t>
  </si>
  <si>
    <t>U.S. Department of the Interior; U.S. Department of Commerce; U.S. Fish and Wildlife Service (Interior); National Marine Fisheries Service (Commerce)</t>
  </si>
  <si>
    <t>Endangered Species Act</t>
  </si>
  <si>
    <t>22-70194</t>
  </si>
  <si>
    <t>4:19-cv-06013</t>
  </si>
  <si>
    <t>Challenge to New Regulation(s)</t>
  </si>
  <si>
    <t>The states filed their original complaint on 9/25/19, and an amended complaint on 10/22/19. The federal defendants filed a motion to dismiss on 12/6/19. On 12/9/19, several states filed a motion to intervene in support of the federal defendants. The plaintiff states filed an opposition to the motion to dismiss on 1/7/20, to which the federal defendants filed a reply on 1/24/20. The court held a motion hearing on 2/26/20. On 5/18/20, the court denied the federal defendants' motion to dismiss and granted the intervenor-defendants motion to intervene. The intervenor-defendant states filed an answer to the complaint on 5/29/20, and the federal defendants filed their answer on 6/1/20. The case remained in this state until 1/18/21, when the plaintiff states filed a motion for summary judgment.¬† Following the change in presidential administrations, the court granted the stipulation to stay proceedings on 2/9/21. The court terminated the existing summary judgment motion on 8/2/21, and the states filed a new summary judgment motion on 10/15/21. The federal defendants filed a response and motion to remand on 12/10/21. The plaintiff states opposed this motion to remand on 12/23/21, asking for vacatur of the challenged rules. The intervenor-states also opposed this motion, asking for the court to maintain the Trump-era rules.On 7/5/22, the court granted the motion to remand and vacated the challenged rules. The intervenor-defendant states and several private parties filed an appeal to the Ninth Circuit on 7/21/22 (22-16094). The district court denied these intervenor-states' motion to expedite a decision on their motion to stay pending appeal on 8/17/22. On 8/22/22, the 9th Circuit placed the case in abeyance pending the resolution of a motion in the district court. On 8/31/22, the intervenor states filed a writ of mandamus to the Ninth Circuit (22-70194) asking the court to immediately reverse the district court's vacatur of the challenged rules. On 9/21/22, the Ninth Circuit granted the writ of mandamus in part, holding that the district court should not have vacated the rules without ruling on their legal validity. The court urged the district court to revise its judgment accordingly.On 11/16/22, the district court altered its judgment to remand the rules to the agency without vacatur, consistent with the Ninth Circuit's opinion. On 2/2/23, the Ninth Circuit noted that the district court had granted the motion to alter judgment, and ordered the parties to show cause why the appeals should not be dismissed. The intervenor-defendant states filed a motion to voluntarily dismiss the appeals, which the Ninth Circuit granted on 2/17/23.</t>
  </si>
  <si>
    <t>Following briefing and then a change in presidential administrations, the court stayed this case for several months. In July 2022, the court remanded the case to the agency and vacated the Trump-era rules. On appeal, the Ninth Circuit reversed, holding that the district court should not have vacated the rules without ruling on their legal validity. However, the panel denied any broader mandamus relief. The district court subsequently altered its judgment to remand the rules to the agency without vacatur, consistent with the Ninth Circuit's opinion.¬†</t>
  </si>
  <si>
    <t>Jon S. Tigar (N.D. Cal.)Milan D. Smith, Daniel A. Bress, and Lawrence VanDyke (9th Cir.)</t>
  </si>
  <si>
    <t>(2019.09.25) California v. Bernhardt - Complaint [N.D. Cal.]</t>
  </si>
  <si>
    <t>CA, MA, MD, CO, CT, IL, MI, NV, NJ, NM, NY, NC, OR, PA, RI, VT, WA, DC¬†(subsequently MN, WI)</t>
  </si>
  <si>
    <t>AL, AZ, KS, MT, NE</t>
  </si>
  <si>
    <t>California v. Chao</t>
  </si>
  <si>
    <t>U.S. Department of Transportation; National Highway Traffic Safety Administration (DoT)</t>
  </si>
  <si>
    <t>SAFE Vehicles Rule</t>
  </si>
  <si>
    <t>1:19-cv-02826</t>
  </si>
  <si>
    <t>The states filed their original complaint on 9/20/19 and an amended complaint on 10/8/19. The court set the final filing deadline for briefing on the defendants' motion to dismiss for 12/30/19. The federal defendants filed a motion to dismiss and transfer to the D.C. Circuit on 12/3/19, which the states opposed. Meanwhile, the court consolidated this case with two similar challenges to the rule on 12/7/19 (1:19-cv-03436 and 1:19-cv-02907).On 2/11/20, the court stayed this case pending the outcome in related litigation in the D.C. Circuit (19-1230). On 11/15/21, the case was re-assigned to Judge Jia M. Cobb. Due to conclusion of discussions between the plaintiffs and federal defendants, the plaintiffs voluntarily dismissed their claims on 8/29/22 and the case was closed.</t>
  </si>
  <si>
    <t>The case is was stayed for several months pending the result of related litigation in the D.C. Circuit (19-1230). Following further discussions among the parties, the case was voluntarily dismissed by the plaintiffs on 8/29/2022.</t>
  </si>
  <si>
    <t>Ketanji Brown Jackson [original judge in D.D.C.]Jia M. Cobb [final judge in D.D.C.]</t>
  </si>
  <si>
    <t>1:19-cv-03436, 1:19-cv-02907</t>
  </si>
  <si>
    <t>(2019.09.20) California v. Chao - Complaint [D.D.C.]</t>
  </si>
  <si>
    <t>Cities of New York and Los Angeles</t>
  </si>
  <si>
    <t>New York v. Securities and Exchange Commission</t>
  </si>
  <si>
    <t>U.S. Securities and Exchange Commission</t>
  </si>
  <si>
    <t>Regulation Best Interest</t>
  </si>
  <si>
    <t>19-2893</t>
  </si>
  <si>
    <t>1:19-cv-08365 (S.D.N.Y.)19-2893 (Second Circuit)</t>
  </si>
  <si>
    <t>84 Fed. Reg. 33,318 (July 12, 2019)</t>
  </si>
  <si>
    <t>The states filed an original complaint on 9/9/19 in both the S.D.N.Y. (1:19-cv-08365) and the Second Circuit (19-2893). In the district court, the case was consolidated with a similar lawsuit (1:19-cv-08415) on 9/12/19. On 9/27/19, Judge Marrero dismissed the district court lawsuit for lack of jurisdiction, as the Second Circuit case proceeded. The court clarified on 10/8/19 that the dismissal was without prejudice.On 10/30/19, the federal defendants filed a motion to consolidate this case with a similar lawsuit (19-2886). The court granted this motion on 11/5/19. The SEC filed its brief on 3/3/20, and the states filed a reply on 4/14/20. The states filed a motion to expedite appeal on 4/30/20, which the court granted on 5/1/20.The court held oral arguments on 6/2/20. On 6/26/20, the court issued an opinion denying the petitions for review. According to the court, "Section 913(f) of the Dodd-Frank Act grants the SEC broad rulemaking authority, and Regulation Best Interest clearly falls within the discretion granted to the SEC by Congress. Although Regulation Best Interest may not be the policy that Petitioners would have preferred, it is what the SEC chose after a reasoned and lawful rulemaking process." The court's mandate was issued on 8/18/20 and the case was closed.</t>
  </si>
  <si>
    <t>The court ruled against the states, holding that the SEC's regulation was valid.</t>
  </si>
  <si>
    <t>Failure (Procedural Dismissal)</t>
  </si>
  <si>
    <t>Failure (Merits Decision)</t>
  </si>
  <si>
    <t>Victor Marrero [S.D.N.Y.]Richard J. Sullivan, Michael H. Park, and William J. Nardini [2nd Cir.]</t>
  </si>
  <si>
    <t>(2019.09.09) New York v. Securities and Exchange Commission - Complaint [S.D.N.Y.]</t>
  </si>
  <si>
    <t>NY, CA, CT, DE, ME, NM, OR, DC</t>
  </si>
  <si>
    <t>California v. McAleenan</t>
  </si>
  <si>
    <t>U.S. Department of Homeland Security; U.S. Department of Health and Human Services; U.S. Customs and Border Protection (DHS); Office of Refugee Resettlement (HHS)</t>
  </si>
  <si>
    <t>Detention of Minors in Immigration Custody</t>
  </si>
  <si>
    <t>2:19-cv-07390</t>
  </si>
  <si>
    <t>C.D. Cal.</t>
  </si>
  <si>
    <t>Western Division (Los Angeles)</t>
  </si>
  <si>
    <t>84 Fed. Reg. 44,392 (Aug. 23, 2019)</t>
  </si>
  <si>
    <t>The states filed their original complaint on 8/26/19. The federal defendants filed a response on 8/30/19. That same day, the plaintiffs filed a motion for preliminary injunction. The case was also related to original Flores case (2:85-cv-04544) and transferred from Judge John Walter to Judge Dolly Gee. On 9/16/19, the federal defendants filed a memorandum in opposition to the motion for preliminary injunction, to which the states filed a reply on 9/25/19.On 9/27/19, Judge Gee issued a permanent injunction in the Flores case, granting the motion to enforce the order filed by the plaintiffs in that case. Following that, Judge Gee ordered the parties to show cause in writing why this case should not be dismissed as moot. The states filed a response on 10/2/19, and the federal defendants filed a stipulation to stay case pending further proceedings on the same day. On 10/7/19, Judge Gee ordered the case stayed and placed in inactive status pending further proceedings in Flores v. Barr (19-56325).On 12/29/20, the Ninth Circuit held that several Trump Administration actions were inconsistent with the Flores settlement. Following that decision, Judge Gee lifted the stay in this case on 1/20/21, and set a schedule for further briefing. The plaintiffs filed a motion for preliminary injunction on 2/5/21. On 8/10/21, the court ordered that the second part of the definition of "Unaccompanied alien child (UAC)" in 45 C.F.R. Section 410.101 is stayed and the effective date is postponed for a year, until 8/6/22. The court further ordered that resolution of the legal claims in Section I.C. of the Argument section in Plaintiffs' narrowed preliminary injunction motion is stayed until the completion of HHS's rulemaking process as to 45 C.F.R. Section 410.101.Since that time, settlement discussions among the parties concerning how best to resolve the challenged issues in this case continued. The parties reached an agreement and filed a joint stipulation to dismiss the case on 7/14/23. The court granted the stipulation on 7/19/23, and the case was closed.</t>
  </si>
  <si>
    <t>On 9/27/19, Judge Gee issued a permanent injunction in the separate Flores case, granting the motion to enforce the order filed by the plaintiffs in that case. Following a stay pending further developments in Flores and a decision by the Ninth Circuit holding certain Trump Administration actions in violation of the Flores settlement, Judge Gee lifted the stay. In the meantime, settlement discussions continued until the parties reached an agreement and the case was closed.</t>
  </si>
  <si>
    <t>Dolly M. Gee</t>
  </si>
  <si>
    <t>(2019.08.26) California v. McAleenan - Complaint [C.D. Cal.]</t>
  </si>
  <si>
    <t>CA, MA, CT, DE, DC, IL, ME, MD, MI, MN, NV, NJ, NM, NY, OR, PA, RI, VT, VA, WA (VA subsequently left)</t>
  </si>
  <si>
    <t>New York v. Department of Homeland Security</t>
  </si>
  <si>
    <t>"Public Charge" Rule</t>
  </si>
  <si>
    <t>19-03591</t>
  </si>
  <si>
    <t>1:19-cv-07777</t>
  </si>
  <si>
    <t xml:space="preserve">84 Fed. Reg. 41,292 (Aug. 14, 2019) </t>
  </si>
  <si>
    <t>The states filed their original complaint on 8/20/19 and a motion for preliminary injunction on 9/9/19. The federal defendants filed their reply in opposition on 9/27/19, to which the states replied on 10/4/19. Oral argument on this motion occurred on 10/7/19. On 10/11/19, Judge Daniels granted the states' motion for preliminary injunction, blocking the rule nationwide. The federal defendants filed a motion to stay the injunction on 10/25/19 and an appeal to the Second Circuit on 10/30/19 (19-3591). The state plaintiffs filed a memorandum in opposition to the motion to stay on 11/8/19. The federal defendants also filed a motion to stay in the Second Circuit on 11/15/19, which the plaintiffs opposed on 11/25/19. The federal defendants replied to the opposition on 12/2/19. The federal defendants also filed a motion to stay pending appeal on 11/29/19 in the district court, which Judge Daniels denied on 12/2/19.The federal defendants filed their brief in the Second Circuit on 12/13/19, along with a motion to stay the injunction. On 1/8/20, the Second Circuit denied the motion to stay. The plaintiff states filed their brief on 1/24/20. Meanwhile, the federal defendants filed a request for stay to the Supreme Court, which the Court granted on 1/27/20. The Court denied a request to lift or modify the stay on 4/27/20.On 2/14/20, the federal defendants filed a motion to dismiss at the Second Circuit. The states filed a memorandum of law in opposition of the motion to dismiss on 2/28/20, to which the federal defendants replied on 3/6/20. The three-judge panel heard oral argument on 3/2/20. On 8/4/20, the panel upheld the district court, though it limited the injunction to only the plaintiff states.Meanwhile, the plaintiffs filed a motion for preliminary injunction in the district court on 4/28/20. The plaintiffs argued that this new injunction was necessary in light of the COVID-19 emergency. The federal defendants filed a response on 4/29/20, to which the states replied on 4/30/20. The court held oral argument on this motion on 5/18/20.On 7/29/20, the court held in favor of the plaintiffs, blocking the rule nationwide. Judge Daniels held that the coronavirus pandemic had rendered obsolete the U.S. Supreme Court's January 2020 stay. "What were previously theoretical harms have proven to be true...We no longer need to imagine the worst-case scenario; we are experiencing its dramatic effects in very real time."The federal defendants filed a motion to stay this decision as well as an interlocutory appeal to the Second Circuit on 8/3/20 (20-2537). On 8/12/20, the Second Circuit limited the applicability of the stay from nationwide to only the plaintiff states. On 9/11/20, the Second Circuit stayed the district court's preliminary injunction. On 10/2/20, the state plaintiffs filed an amended complaint in district court and followed with a motion for summary judgment on 10/27/20. The federal defendants filed an opposition to summary judgment and their own motion to dismiss on 11/17/20. The plaintiffs filed a reply in support of summary judgment on 12/10/20, and the defendants filed a reply in support of their motion to dismiss on 12/18/20.Following the change in administrations, the federal government notified the court of an executive action regarding the underlying issues in this litigation on 2/19/21. The court subsequently stayed the case pending regulatory action and a possible settlement. The court subsequently granted the defendants' motion to further stay the case. Meanwhile, the Biden Administration voluntarily dismissed the Second Circuit appeal on 3/17/21. On 9/30/21, the district court denied the various motions to dismiss and held the case in suspense. The parties continued to submit periodic status reports.¬† On 3/3/23, the various parties filed a motion for voluntary dismissal, given the change in policy by the federal defendants and the resolution of various litigation in other courts. The court granted the motion on 3/6/23, and the case was dismissed.</t>
  </si>
  <si>
    <t>On 10/11/19, Judge Daniels granted the states' motion for preliminary injunction, blocking the rule nationwide. The federal defendants appealed to the Second Circuit, which largely upheld the injunction but stayed it pending further litigation. The Biden Administration subsequently dropped this Trump-era appeal, and changed its policy. The plaintiffs eventually voluntarily¬†dismissed the case following these regulatory changes.</t>
  </si>
  <si>
    <t>George B. Daniels [S.D.N.Y.]Pierre N. Leval, Peter W. Hall, and Gerard E. Lynch [2nd Cir.]</t>
  </si>
  <si>
    <t>(2019.08.20) New York v. Department of Homeland Security - Complaint [S.D.N.Y.](2020.09.29) New York v. U.S. Department of Homeland Security - Decision and Order [S.D.N.Y.]</t>
  </si>
  <si>
    <t>NY, CT, VT</t>
  </si>
  <si>
    <t>California v. Department of Homeland Security</t>
  </si>
  <si>
    <t>19-17214</t>
  </si>
  <si>
    <t>4:19-cv-04975</t>
  </si>
  <si>
    <t>84 Fed. Reg. 41,292 (Aug. 14, 2019)</t>
  </si>
  <si>
    <t>On 10/11/19, Judge Hamilton granted the states' motion for preliminary injunction, blocking the rule in the states within the Ninth Circuit. On appeal, the Ninth Circuit upheld the stay. Meanwhile, on 8/3/20, Judge Hamilton ruled largely in favor of the Trump Administration on the merits, dismissing several of the states' claims. The case remained stayed pending the resolution of parallel cases in other courts until the plaintiffs voluntarily dismissed the case in January 2023.</t>
  </si>
  <si>
    <t>Mixed Results (Partial Success on Merits)</t>
  </si>
  <si>
    <t>Phyllis J. Hamilton (N.D. Cal.)Mary Schroeder, William Fletcher, and Lawrence VanDyke (9th Cir.)</t>
  </si>
  <si>
    <t>4:19-cv-04717; 19-17213, 19-17214, 19-35914</t>
  </si>
  <si>
    <t>(2019.08.16) California v. Department of Homeland Security - Complaint [N.D. Cal.]</t>
  </si>
  <si>
    <t>(2020.08.03) California v. DHS - Order Granting In Part Motion to Dismiss [N.D. Cal.]</t>
  </si>
  <si>
    <t>CA, DC, ME, PA, OR</t>
  </si>
  <si>
    <t>Washington v. Department of Homeland Security</t>
  </si>
  <si>
    <t>20-01775</t>
  </si>
  <si>
    <t>4:19-cv-05210</t>
  </si>
  <si>
    <t>Richland</t>
  </si>
  <si>
    <t>The states filed their original complaint on 8/14/19, and an amended complaint with an additional state plaintiff (Hawaii) on 9/5/19. The plaintiffs filed a motion for preliminary injunction on 9/6/19. The federal defendants filed a memorandum in opposition on 9/20/19, to which the states filed a reply on 9/27/19. The court held a motion hearing on 10/3/19. On 10/11/19, Judge Peterson granted the states' motion for preliminary injunction, blocking the rule nationwide. The federal defendants filed a motion to stay this injunction on 10/25/19, and appealed to the Ninth Circuit on 10/30/19 (19-35914). The plaintiffs filed a response to the motion to stay on 11/15/19. The court granted the motion to stay pending appeal on 12/5/19, and subsequently denied the states' request for reconsideration on banc on 2/18/20. Briefing continued following the stay, and the panel held argument on 9/15/20. On 12/2/20, the court affirmed the district court's injunction, though restricting it from its nationwide applicability. Following that decision, the defendants requested and received a stay of the mandate pending resolution of a writ of certiorari to the U.S. Supreme Court in two parallel cases (Wolf v. Cook County, 20-450 and Department of Homeland Security v. New York, 20-449). The federal defendants filed their cert petition in this case on 1/21/21 (20-962). The Supreme Court granted cert in the New York case (20-449) on 2/22/21, but the federal defendants (now under a different presidential administration) voluntarily dismissed their certiorari petition in all three parallel cases, including this case, on 3/9/21. Following that action, an Arizona-led coalition of AGs sought to intervene in this Ninth Circuit appeal on 3/10/21, which the plaintiff states and the federal defendants opposed on 3/22/21. On 4/8/21, the Ninth Circuit denied this motion to intervene. The proposed intervenor states then appealed this decision to deny intervention to the U.S. Supreme Court (20-1775) on 6/18/21. On 10/29/21, the Supreme Court granted certiorari on the procedural question of "Whether States with interests should be permitted to intervene to defend a rule when the United States ceases to defend," while denying cert to the two substantive questions about the rule that the Arizona-led coalition had raised. The case was argued on 2/23/22, but on 6/15/22, the Court dismissed the writ of certiorari as improvidently granted in a per curiam opinion (with Justices Roberts, Thomas, Alito, and Gorsuch concurring).As this various appellate litigation was ongoing during the interlocutory appeal, litigation continued in the district court. On 12/19/19, the plaintiffs filed a motion to compel production in the district court. The district court granted this motion on 4/17/20. The federal defendants filed a motion to dismiss on 5/22/20, to which the states responded on 6/12/20. The federal defendants filed a further reply on 6/26/20. On 9/14/20, the district court largely denied the federal defendants' motion to dismiss. However, plaintiffs' ultra vires claim was dismissed without prejudice and with leave to amend. The defendants filed a motion for reconsideration on 10/8/20, to which the plaintiffs replied on 10/21/20. The defendants filed an answer to the plaintiffs' complaint on 11/27/20. On 2/1/21, the judge denied the defendants' motion for reconsideration. On 3/3/21, following the change in presidential administrations, the district court held that a 2-week stay was "warranted to allow the DHS Defendants to concentrate their resources on the review required by Executive Order 14012 (Feb. 2, 2021)." The court subsequently extended the stay several times for the period under which the Supreme Court was considering appeals from this case. Following the Supreme Court's dismissal of the appeal, the district court stayed the case again pending the resolution of a cert petition in a related case: ¬†Texas v. Cook County, Illinois (22-234). Following the denial of cert in that case, the plaintiffs filed a motion to voluntarily dismiss this case on 2/27/23, which was granted on 3/1/23 and the case was closed.</t>
  </si>
  <si>
    <t>In October 2019, the district court granted the states' motion for preliminary injunction, blocking the rule nationwide. The defendants appealed this decision to the Ninth Circuit, which largely upheld the lower court. The defendants appealed to the Supreme Court, but later voluntarily dismissed the appeal following the change in presidential administrations. The case remained stayed in the lower courts pending the Supreme Court's disposition of the case, and eventually was voluntarily dismissed when the litigation was resolved.</t>
  </si>
  <si>
    <t>Rosanna Malouf Peterson (E.D. Wash.)Mary Schroeder, William Fletcher, and Lawrence VanDyke (9th Cir.)</t>
  </si>
  <si>
    <t>19-17213, 19-17214</t>
  </si>
  <si>
    <t>(2019.08.14) Washington v. Department of Homeland Security - Complaint [E.D. Wash.]</t>
  </si>
  <si>
    <t>(2022.06.15) Arizona v. City and County of San Francisco - Opinion [SCOTUS]</t>
  </si>
  <si>
    <t>WA, VA</t>
  </si>
  <si>
    <t>WA, VA, CO, DE, IL, MD, MA, MI, MN, NV, NJ, NM, RI (subsequently HI)</t>
  </si>
  <si>
    <t>AZ, AL, AR, IN, KS, LA, MS, MT, OK, TX, WV (denied)</t>
  </si>
  <si>
    <t>Affordable Clean Energy Rule</t>
  </si>
  <si>
    <t>20-1530</t>
  </si>
  <si>
    <t>19-1165</t>
  </si>
  <si>
    <t>84 Fed. Reg. 32,520 (July 8, 2019)</t>
  </si>
  <si>
    <t>The D.C. Circuit vacated the ACE Rule on 1/19/21, remanding the rule to the agency. The court issued a partial stay of its mandate on 2/22/21, pending further regulatory action. Meanwhile, the West Virginia-led coalition of state intervenors filed an appeal to the U.S. Supreme Court, which reversed the D.C. Circuit on 6/30/22.</t>
  </si>
  <si>
    <t>Patricia Millett, Cornelia T.L. Pillard, and Justin Walker</t>
  </si>
  <si>
    <t>19-1140, 19-1165, 19-1166, 19-1173, 19-1175, 19-1176, 19-1177, 19-1179, 19-1185, 19-1186, 19-1187, 19-1188</t>
  </si>
  <si>
    <t>(2019.08.13) New York v. EPA - Petition for Review [D.C. Cir.](2019.09.12) New York v. EPA - Motion to Intervene as Respondents [D.C. Cir.]</t>
  </si>
  <si>
    <t>(2021.01.19) New York v. EPA - Opinion [D.C. Cir.](2022.06.30) West Virginia v. EPA - Opinion [SCOTUS]</t>
  </si>
  <si>
    <t>NY, CA, CO, CT, DE, HI, IL, ME, MD, MA, MI, MN, NJ, NM, NC, OR, PA, RI, VT, VA, WA, WI, DC</t>
  </si>
  <si>
    <t>NV</t>
  </si>
  <si>
    <t>WV, AL, AK, AR, GA, IN, KS, LA, MO, MT, NE, OH, OK, SC, SD, TX, UT, WYND¬†(19-1140)</t>
  </si>
  <si>
    <t>City of Boulder (CO), City of Chicago, City of Los Angeles, City of New York, City of Philadelphia, and the City of South Miami (FL) (plaintiffs); Governors of Mississippi and Kentucky; Mississippi Public Service Commission (defendants)</t>
  </si>
  <si>
    <t xml:space="preserve">Plaintiff States </t>
  </si>
  <si>
    <t>Regulation of Chlorpyrifos</t>
  </si>
  <si>
    <t>19-71982</t>
  </si>
  <si>
    <t>Failure to Issue Regulation(s)</t>
  </si>
  <si>
    <t>The states filed their original complaint on 8/7/19. The plaintiffs then filed a motion to consolidate two other parallel cases (17-71636, 19-71979), which the federal defendants opposed in a motion filed on 8/22/19. The plaintiff states filed a reply to this motion on 9/3/19. D.C., Hawaii, and Oregon all filed motions to intervene on 9/6/19. On 10/16/19, the en banc court consolidated¬†this case with 17-71979 and referred this and the parallel cases to the same three-judge panel that heard League of United Latin American Citizens v. Wheeler (17-71636). The plaintiff states filed their opening brief for review on 12/6/19 and a reply brief on 4/20/20. The panel heard oral argument on 7/28/20.On 4/29/21, the panel filed an opinion by a 2-1 vote vacating the challenged orders. According to the court, "The 2017 Order and the 2019 Order are vacated, and the matter is remanded to the EPA, with instructions to (1) grant the 2007 Petition; (2) issue a final regulation within 60 days following issuance of the mandate that either (a) revokes all chlorpyrifos tolerances or (b) modifies chlorpyrifos tolerances and simultaneously certifies that, with the tolerances so modified, the EPA has determined that there is a reasonable certainty that no harm will result from aggregate exposure to the pesticide chemical residue, including all anticipated dietary exposures and all other exposures for which there is reliable information, including for infants and children; and (3) modify or cancel related FIFRA registrations for food use in a timely fashion consistent with the requirements of 21 U.S.C. 346a(a)(1)."The case was not appealed. The court's mandate issued 6/21/21, and the case was closed.</t>
  </si>
  <si>
    <t>The Ninth Circuit vacated the challenged Trump-era orders, and the Biden Administration did not appeal.</t>
  </si>
  <si>
    <t>Jay S. Bybee, Jacqueline H. Nguyen,¬†and Jed S. Rakoff</t>
  </si>
  <si>
    <t>(2019.08.07) New York v. Wheeler - Petition for Review [9th Cir.]</t>
  </si>
  <si>
    <t>NY, CA, WA, MD, VT, MA</t>
  </si>
  <si>
    <t>New York v. NHTSA</t>
  </si>
  <si>
    <t>Penalties for CAFE Violations</t>
  </si>
  <si>
    <t>19-02395</t>
  </si>
  <si>
    <t>84 Fed. Reg. 36,007 (July 26, 2019)</t>
  </si>
  <si>
    <t>The panel issued its opinion on 8/31/20, siding with the plaintiffs and vacating the rule. The federal defendants filed a petition for rehearing, which the court denied on 11/2/20. No further appeals were made.</t>
  </si>
  <si>
    <t>Richard J. Sullivan, Michael H. Park, William J. Nardini</t>
  </si>
  <si>
    <t>19-2395, 19-2508</t>
  </si>
  <si>
    <t>(2019.08.02) New York v. NHTSA - Petition for Review [2nd Cir.]</t>
  </si>
  <si>
    <t>(2020.08.31) New York v. NHTSA - Opinion [2nd Cir.]</t>
  </si>
  <si>
    <t>NY, CA, CT, DE, IL, MD, NJ, OR, RI, VT, WA, MA, DC (subsequently ME)</t>
  </si>
  <si>
    <t>Cloud Peak Energy v. U.S. Department of the Interior</t>
  </si>
  <si>
    <t>Valuation Rule</t>
  </si>
  <si>
    <t>21-08076</t>
  </si>
  <si>
    <t>2:19-cv-00120</t>
  </si>
  <si>
    <t>D. Wyo.</t>
  </si>
  <si>
    <t>Tenth</t>
  </si>
  <si>
    <t>10th Cir.</t>
  </si>
  <si>
    <t>Multistate Intervenor-Defendants (Successful Motion)</t>
  </si>
  <si>
    <t>81 Fed. Reg. 43,338 (July 1, 2016)</t>
  </si>
  <si>
    <t>The private party plaintiff, an energy company, brought its original complaint on 6/12/19 and a motion for preliminary injunction on 7/19/19. Several environmental groups sought to intervene to defend the rule on 7/25/19. The states filed their motion to intervene as respondents on 7/31/19, which the court granted on 8/6/19. On 8/16/19, the states filed a response in opposition to Cloud Peak Energy's previously filed motion for preliminary injunction. On 10/8/19, the court granted in part and denied in part the private party's motion for preliminary injunction. According to the court, "the 2016 Consolidated Federal Oil &amp;amp; Gas Federal &amp;amp; Indian Coal Valuation Reform Rule is enjoined from applying to taking effect as to federal and Indian coal valuations during the pendency of this action. Instead, the pre-2016 valuation methodologies applicable to coal shall continue to govern during this litigation. However, the 2016 Valuation Rule is not enjoined as to the new valuation methodologies for federal oil and gas."The federal defendants last filed a joint status report on 10/15/19. Since then, the court extended time to begin briefing. On 12/4/20, the federal government respondents filed for judgment, which various parties opposed on 4/6/21. The federal government and state intervenor-respondents filed a reply on 4/20/21. On 6/10/21, the petitioners filed a joint reply brief.On 9/8/21, the court upheld in part and reversed in part the 2016 Valuation Rule. Specifically, the federal and Indian coal-valuation provisions of the 2016 Valuation Rule were vacated. Meanwhile, "as the coal-specific 2016 Valuation Rule provisions have never been put into practice (due to the earlier preliminary injunction), the pre-2016 valuation methodologies for federal and Indian coal shall continue to govern." The court upheld the federal oil-valuation provisions and Federal gas-valuation provisions.¬†The private parties in the case filed an appeal to the 10th Circuit on 11/4/21 (21-8076). The federal defendants also filed a cross-appeal on 11/18/21 (21-08077). On 1/7/22, however, the federal defendants filed a motion to voluntarily dismiss their appeal, which the court granted on the same day. The private party appeal (21-8076) continues. In that case, the private parties filed their petitioner's brief on 2/28/22. The state respondents filed their brief on 3/30/22, and the appellants filed a reply brief on 5/4/22.Oral argument was held on 9/29/22. On 8/25/23, the Tenth Circuit affirmed the district court due to its finding that the plaintiffs "do[] not show that the agency acted arbitrarily and capriciously in enacting the challenged provisions of the 2016 regulations." In particular, "ONRR examined the relevant data and adequately explainedwhy it adopted each disputed feature of the three valuation methods‚Äîgross proceeds, index pricing, and default valuation."</t>
  </si>
  <si>
    <t>The district court upheld in part and reversed in part the 2016 Valuation Rule. Private parties involved filed an appeal to the 10th Circuit in 2021, and the 10th Circuit affirmed the district court in August 2023.</t>
  </si>
  <si>
    <t>Scott W. Skavdahl (D. Wyo.)Harris L. Hartz, Robert E. Bacharach, and Nancy L. Moritz (10th Cir.)</t>
  </si>
  <si>
    <t>(2019.07.31) Cloud Peak Energy v. U.S. Department of the Interior - Motion to Intervene [D. Wyo.]</t>
  </si>
  <si>
    <t>(2023.08.25) American Petroleum v. U.S. Department of the Interior - 10th Cir. - Opinion</t>
  </si>
  <si>
    <t>CA, NM</t>
  </si>
  <si>
    <t>New Jersey v. Mnuchin</t>
  </si>
  <si>
    <t>U.S. Department of the Treasury; Internal Revenue Service (Treasury)</t>
  </si>
  <si>
    <t>IRS Charitable Contributions</t>
  </si>
  <si>
    <t>1:19-cv-06642</t>
  </si>
  <si>
    <t>The lawsuit seeks to strike down a new IRS rule that would prevent residents of the plaintiff states from obtaining a full federal charitable deduction whenever they contribute to local governments and other qualifying institutions and receive tax credits in return. According to the states, at least 33 states have developed over 100 charitable contributions programs that provide a state or local tax benefit in return for a charitable contribution to a qualifying entity. These programs incentivize individuals to donate to causes ranging from natural resource preservation and aid for higher education to domestic violence shelters. The IRS previously treated charitable contributions made pursuant to these programs as fully deductible under federal tax law. However, the Final Rule requires taxpayers to subtract the value of any state and local tax credits they receive for charitable giving from their federal charitable contribution deduction.</t>
  </si>
  <si>
    <t xml:space="preserve"> 84 Fed. Reg. 27,513 (June 13, 2019)</t>
  </si>
  <si>
    <t>The states filed their original complaint on 7/17/19. The court set a briefing schedule, but¬† extended time to file further briefings several times in light of COVID-19 disruptions. On 7/1/20, the plaintiffs filed a motion for summary judgment and the federal defendants filed a motion to dismiss.</t>
  </si>
  <si>
    <t>The court has extended time to file further briefings several times in light of the COVID-19 disruptions, and the case remains pending.</t>
  </si>
  <si>
    <t>Paul G. Gardephe</t>
  </si>
  <si>
    <t>(2019.07.18) New Jersey v. Mnuchin - Complaint [S.D.N.Y.]</t>
  </si>
  <si>
    <t>NJ, NY, CT</t>
  </si>
  <si>
    <t>Chemical Data Reporting for Asbestos</t>
  </si>
  <si>
    <t>3:19-cv-03807</t>
  </si>
  <si>
    <t>84 Fed. Reg. 20,062 (May 8, 2019)</t>
  </si>
  <si>
    <t>On 12/22/20, the court granted summary judgment for the plaintiffs, ordering EPA to address information-gathering deficiencies. On 6/30/23, the EPA finalized new rules affecting the challenged regulations in this case.</t>
  </si>
  <si>
    <t>(2019.06.28) California v. EPA - Complaint [N.D. Cal]</t>
  </si>
  <si>
    <t>(2020.12.22) California v. EPA - Order Granting Summary Judgment for Plaintiffs [N.D. Cal.]</t>
  </si>
  <si>
    <t>CA, MA, CT, HI, ME, MD, MN, NJ, OR, WA, DC</t>
  </si>
  <si>
    <t>Conscience Rule</t>
  </si>
  <si>
    <t>20-00041</t>
  </si>
  <si>
    <t>1:19-cv-04676</t>
  </si>
  <si>
    <t>84 Fed. Reg. 23,170 (May 21, 2019)</t>
  </si>
  <si>
    <t>On 11/6/19, Judge Engelmayer granted the plaintiff states' motion for summary judgment, thus striking down the rule in its entirety. HHS appealed to the Second Circuit, but promulgated new rules replacing the challenged rules following the change in presidential administrations. Following the new rules, the plaintiffs dismissed the case.</t>
  </si>
  <si>
    <t>Paul Adam Engelmayer [S.D.N.Y.]N/A [2nd Cir.] (voluntarily dismissed before panel assigned)</t>
  </si>
  <si>
    <t>19-4254, 20-31, 20-32, 20-41</t>
  </si>
  <si>
    <t>(2019.05.21) New York v. HHS - Complaint [S.D.N.Y.](2019.06.14) New York v. HHS - Motion for Preliminary Injunction [S.D.N.Y.]</t>
  </si>
  <si>
    <t>(2019.11.06) New York v. HHS - Opinion and Order [S.D.N.Y.]</t>
  </si>
  <si>
    <t>NY, CO, CT, DE, DC, HI, IL, MD, MA, MI, MN, NV, NJ, NM, OR, PA, RI, VT, VA, WI</t>
  </si>
  <si>
    <t>OH, AL, AK, AZ, AR, GA, KY, LA, MO, MT, NE, OK, SC, SD, TN, UT</t>
  </si>
  <si>
    <t>Cities of New York and Chicago; Cook County, IL. On 5/21/19, California challenged the same rule in a separate but similar lawsuit in N.D. Cal. (3:19-cv-02769). On 5/28/19, Washington State also initiated a challenge to the same rule in E.D. Wash. (2:19-cv-00183).</t>
  </si>
  <si>
    <t>California v. Azar</t>
  </si>
  <si>
    <t>Medicaid In-Home Supportive Services Program</t>
  </si>
  <si>
    <t>21-15091</t>
  </si>
  <si>
    <t>3:19-cv-02552</t>
  </si>
  <si>
    <t>83 Fed. Reg. 32,252 (July 12, 2018)</t>
  </si>
  <si>
    <t>The states filed their original complaint on 5/13/19. On 6/20/19, the case was related to a similar lawsuit (19-cv-00426) and reassigned from Judge William Alsup to Judge Vince Chhabria. The parties held an initial case management conference on 8/21/19, during which the parties were ordered to meet and confer and file stipulation with proposed order outlining a schedule for defendant's Motion to Dismiss and Motion for Summary Judgment, and plaintiffs' Cross-Motion for Summary Judgment. The states filed an amended complaint the next day on 8/22/19. On 9/27/19, the federal defendants filed a motion to dismiss for lack of jurisdiction. The plaintiff states filed a motion for summary judgment on 11/15/19, and the federal defendants filed both a response and their own motion for summary judgment on 12/20/19. The states filed a reply on 1/23/20. The court held a motion hearing on 2/12/20.On 11/17/20, the court granted summary judgment for the plaintiff states. According to the court, "there is no clear prohibition on [the state] payroll practices [challenged by the federal government] in the Medicaid statute. At a minimum, the statute is ambiguous regarding their permissibility. In fact, considering the language of the statute as a whole, along with its legislative history and programmatic purpose, arguably the only reasonable interpretation of the statute is that it does not bar the payroll practices. Because the federal government's 2018 action was based on an erroneous interpretation of the Medicaid statute, that action must be vacated."The federal defendants filed an appeal to the 9th Cir. on 1/14/21 (21-15091). On 2/10/21, following the change in presidential administrations, the court temporarily closed the case for administrative purposes until 8/1/21. The case stayed in this state until 6/1/22, when the federal defendants filed an unopposed motion to dismiss the case voluntarily. On 6/27/22, the court reopened the case and granted the motion to voluntarily dismiss.</t>
  </si>
  <si>
    <t>The district court granted summary judgment for the states, holding that the federal government's rule was based upon an erroneous interpretation of the Medicaid statute. The federal defendants filed an appeal to the Ninth Circuit. On 2/10/21, following the change in presidential administrations, the Ninth Circuit temporarily closed the appeal for administrative purposes before eventually granting the federal government's voluntary dismissal on 6/27/22.</t>
  </si>
  <si>
    <t>Vince Girdhari Chhabria (N.D. Cal.)N/A (9th Cir.) [case dismissed before judges assigned]</t>
  </si>
  <si>
    <t>(2019.05.13) California v. Azar - Complaint [N.D. Cal.](2019.08.22) California v. Azar - Amended Complaint [N.D.Cal.]</t>
  </si>
  <si>
    <t>CA, CT, MA, OR, WA</t>
  </si>
  <si>
    <t>New York v. U.S. Department of the Treasury</t>
  </si>
  <si>
    <t>Donor Disclosure Requirements</t>
  </si>
  <si>
    <t>1:19-cv-04024</t>
  </si>
  <si>
    <t>Revenue Procedure 2018-38 (Jul. 16, 2018)</t>
  </si>
  <si>
    <t>The states filed their original complaint on 5/6/19. On 5/22/19, Judge Furman issued a scheduling order, which included directing the federal defendants to update the court on the status of document production by the end of June. The federal defendants filed an answer to the complaint on 6/11/19. On 7/29/19, the plaintiff states filed a motion for summary judgment, and the IRS filed a memorandum of law in opposition on 8/19/19. The states filed a reply memorandum on 8/26/19. On 12/13/19, Judge Furman held a conference with the parties in which the federal defendants agreed to produce key documents by 1/13/20 and the remainder of the requests on a rolling basis thereafter. The court approved this consent order on 2/4/20. Following additional status reports, the parties agreed to voluntarily dismiss the lawsuit on 9/15/20.</t>
  </si>
  <si>
    <t>On 12/13/19, Judge Furman held a conference with the parties in which the federal defendants agreed to produce key documents by 1/13/20 and the remainder of the requests on a rolling basis thereafter. This consent order was approved on 2/4/20. Following additional status reports, the parties agreed to voluntarily dismiss the lawsuit on 9/15/20.</t>
  </si>
  <si>
    <t>Jesse Matthew Furman</t>
  </si>
  <si>
    <t>(2019.05.06) New York v. U.S. Department of the Treasury - Complaint [S.D.N.Y.]</t>
  </si>
  <si>
    <t>President; Office of Management and Budget (EoP); U.S. Department of Energy; U.S. Department of Transportation; U.S. Department of Labor; U.S. Department of the Interior; U.S. Environmental Protection Agency; U.S. Department of Health and Human Services</t>
  </si>
  <si>
    <t>"2-for-1" Regulatory Order</t>
  </si>
  <si>
    <t>1:19-cv-00960</t>
  </si>
  <si>
    <t>Challenge to Presidential Executive Action(s), Challenge to Non-Regulatory Guidance(s)</t>
  </si>
  <si>
    <t>Executive Order 13,371 (Jan. 30, 2017), published as 82 Fed. Reg. 9,339 (Feb. 3, 2017); OMB Interim Guidance (Feb. 2, 2017); OMB Final Guidance (Apr. 5, 2017)</t>
  </si>
  <si>
    <t>The states filed their original complaint on 4/4/19. On 5/20/19, Judge Moss ordered the parties to confer whether this case should be consolidated with similar ongoing litigation in Public Citizen v. Trump (1:17-cv-00253). In the meantime, the federal defendants filed a motion to dismiss and summary judgment on 7/31/19. The states filed an opposition and cross-motion for partial summary judgment on 8/30/19, to which the federal defendants filed a reply on 9/13/19. The states filed a further reply on 10/4/19.On 4/2/20, Judge Moss granted summary judgment to the federal defendants, holding that the plaintiffs lacked standing to challenge the 2-for-1 order.</t>
  </si>
  <si>
    <t>On 4/2/20, Judge Moss granted summary judgment to the federal defendants, holding that the plaintiffs lacked standing to challenge the 2-for-1 order.</t>
  </si>
  <si>
    <t>Randolph D. Moss</t>
  </si>
  <si>
    <t>(2019.04.04) California v. Trump - Complaint [D.D.C.]</t>
  </si>
  <si>
    <t>(2020.04.02) California v. Trump - Memorandum Opinion [D.D.C.]</t>
  </si>
  <si>
    <t>CA, OR, MN</t>
  </si>
  <si>
    <t>New York v. U.S. Department of Agriculture</t>
  </si>
  <si>
    <t>Nutritional Standards for School Lunches</t>
  </si>
  <si>
    <t>1:19-cv-02956</t>
  </si>
  <si>
    <t>In 2018, the U.S. Department of Agriculture altered the federal nutritional standards for sodium and whole grains in school breakfasts and lunches that it had established in 2012. According to the AGs, "the agency made these changes without providing the public an opportunity to comment on them and in contravention of nutritional requirements for school meals established by Congress."</t>
  </si>
  <si>
    <t>83 Fed. Reg. 63,775 (Dec. 12, 2018)</t>
  </si>
  <si>
    <t>The states filed their original complaint on 4/3/19. The federal defendants filed a letter motion for conference regarding their proposed motion to dismiss on 6/7/19, and filed their motion to dismiss for lack of jurisdiction on 8/26/19. The plaintiffs filed an amended complaint on 9/16/19 and a memorandum of law in opposition to dismiss on 10/25/19. The federal defendants filed a reply memorandum on 11/18/19, and the states filed their reply on 2/5/20.On 4/16/20, the court denied the federal defendant's motion to dismiss, holding that the states had standing to challenging the regulatory changes. On 5/20/20, the parties filed a stipulation of voluntary dismissal, and the case was dismissed on 6/3/20. This followed the challenged rule being struck down in parallel litigation (8:19-cv-01004).</t>
  </si>
  <si>
    <t>The court denied the federal defendant's motion to dismiss, holding that the states had standing to continue the suit. Following the challenged rule being struck down in parallel litigation, the state plaintiffs voluntarily dismissed this case.</t>
  </si>
  <si>
    <t>Andrew Lamar Carter Jr.</t>
  </si>
  <si>
    <t>(2019.04.03) New York v. U.S. Department of Agriculture - Complaint [S.D.N.Y.]</t>
  </si>
  <si>
    <t>(2020.04.16) New York v. Department of Agriculture - Opinion and Order Denying Defendant's Motion to Dismiss [S.D.N.Y.]</t>
  </si>
  <si>
    <t>NY, CA, DC, IL, MN, NM, VT</t>
  </si>
  <si>
    <t>New Jersey v. Acosta</t>
  </si>
  <si>
    <t>Tracking of Workplace Injuries &amp; Illnesses Rule</t>
  </si>
  <si>
    <t>21-05016</t>
  </si>
  <si>
    <t>1:19-cv-00621</t>
  </si>
  <si>
    <t>84 Fed. Reg. 380 (Jan. 25, 2019)</t>
  </si>
  <si>
    <t>The states filed their original complaint on 3/6/19. On 6/7/19, the states filed a motion for summary judgment. On 7/19/19, the federal defendants also filed a motion for summary judgment, to which the states replied on 8/16/19. The federal defendants filed a reply to the states' opposition on 9/6/19.On 1/11/21, the court granted summary judgment for the defendants and denied the plaintiff's summary judgment motion. According to the court, "it was not arbitrary and capricious for OSHA to prioritize 'other agency initiatives with a proven record of effectiveness' over those with 'uncertain benefits.'" Further, nothing in OSHA's assessment "is unsupported by or contrary to the record. Both are supported by 'such relevant evidence as a reasonable mind might accept as adequate.'"The plaintiffs filed an appeal to the D.C. Circuit on 1/22/21 (21-5016). Following the change in administrations, the defendants filed a motion to hold the case in abeyance pending further regulatory action. The plaintiffs filed a response in opposition on 3/5/21. On 4/9/21, the court granted the motion to hold the cases in abeyance. The case remained in abeyance through 1/3/22, when the plaintiff states and several private party plaintiffs filed a motion to remove the case from abeyance. The federal defendants filed a motion to keep the case in abeyance on 2/15/22. On 3/31/22, the court granted the plaintiffs' motion and removed the case from abeyance. However, after filing a notice of proposed rulemaking on 3/30/22 that would alter the status of the challenged rule, the agency subsequently filed unopposed motions to hold the case in abeyance. The court granted several extensions until 3/6/23, when the court lifted the case from abeyance. The appellants filed their brief on 5/15/23. On 8/25/23, the plaintiffs filed an unopposed motion to dismiss the case as moot.</t>
  </si>
  <si>
    <t>The court granted summary judgment for the defendants, holding that the challenged rule was neither arbitrary nor capricious. The plaintiff states appealed to the D.C. Circuit. Following the change in administrations, the court granted a motion to hold the case in abeyance. This status remained until March 2023, when briefing resumed.</t>
  </si>
  <si>
    <t>Timothy J. Kelly</t>
  </si>
  <si>
    <t>21-5018</t>
  </si>
  <si>
    <t>(2019.03.06) New Jersey v. Acosta - Complaint [D.D.C.]</t>
  </si>
  <si>
    <t>(2021.01.11) New Jersey v. Acosta - Memorandum Opinion [D.D.C.]</t>
  </si>
  <si>
    <t>NJ, IL, MD, MA, MN, NY</t>
  </si>
  <si>
    <t>Oregon v. Azar</t>
  </si>
  <si>
    <t>Title X Family Planning Program</t>
  </si>
  <si>
    <t>19-35386</t>
  </si>
  <si>
    <t>6:19-cv-00317</t>
  </si>
  <si>
    <t>D. Ore.</t>
  </si>
  <si>
    <t>84 Fed. Reg. 7,714 (Mar. 4, 2019)</t>
  </si>
  <si>
    <t>The states filed their original complaint on 3/5/19. The states filed a motion for a preliminary injunction on 3/21/19. On 4/29/19, Judge McShane granted the states' motion for a preliminary injunction, blocking the rule nationwide. The defendants filed an appeal of this order to the 9th Circuit on 5/3/19 (19-35386). Several states filed an amicus brief supporting the federal defendants on 6/11/19. On 6/20/19, the 9th Circuit stayed the lower's court's injunction pending resolution of the appeal. The states filed an emergency motion for reconsideration of this stay on 6/26/19, and the 9th Circuit granted en banc review on 7/3/19. On 7/11/19, the en banc court rejected the states' requests for an emergency stay of the rules. The states filed an emergency motion for reconsideration of this en banc order on 7/25/19, which the court denied on 8/16/19. En banc oral argument occurred on 9/24/19. On 2/24/20, the en banc court ruled 7-4 in favor of the federal defendants, holding that the administration could withhold funding in the Title X family planning program. The majority held that the federal defendants were owed "broad deference" and acted reasonably, not arbitrarily or capriciously, in adopting the rule.On 4/8/20, the state plaintiffs filed a petition for rehearing en banc. The court denied this petition on 5/8/20. The private party plaintiffs filed a petition for certiorari to the U.S. Supreme Court on 10/1/20 (20-429).</t>
  </si>
  <si>
    <t>Judge McShane issued a preliminary nationwide injunction blocking the rule on 4/29/19. The 9th Circuit stayed this injunction on 6/20/19, and on appeal ruled in favor of HHS, vacating the injunction. Private party plaintiffs filed a petition for certiorari to the U.S. Supreme Court on 10/1/20 (20-429).</t>
  </si>
  <si>
    <t>Michael Jerome McShane [D. Ore.]Sidney R. Thomas, Edward Leavy, Kim McLane Wardlaw, William A. Fletcher, Richard A. Paez, Jay S. Bybee, Consuelo M. Callahan, Milan D. Smith, Jr., Sandra S. Ikuta, Eric D. Miller and Kenneth K. Lee [9th Cir.]</t>
  </si>
  <si>
    <t>(2019.03.21) Oregon v. Azar - Motion for Preliminary Injunction</t>
  </si>
  <si>
    <t>(2019.04.26) California v. Azar - Order Granting in Part Plaintiff's Motion for Preliminary Injunction [N.D. Cal.] (in related case, 3:19-cv-01184)(2019.04.29) Oregon v. Azar - Opinion and Order Granting Preliminary Injunction(2020.03.07) Oregon v. Azar - Opinion [9th Cir.]</t>
  </si>
  <si>
    <t>OR</t>
  </si>
  <si>
    <t>OR, NY, CO, CT, DE, DC, HI, IL, MD, MA, MI, MN, NV, NJ, NM, NC, PA, RI, VT, VA, WI</t>
  </si>
  <si>
    <t>OH, AL, AR, IN, LA, MO, NE, OK, SC, SD, TN, TX, UT (D)</t>
  </si>
  <si>
    <t>The CA AG filed a parallel case against the rule in the N.D.Cal. on 3/4/3019 (3:19-cv-01184). The judge in that case issued a California-specific preliminary injunction on 4/29/19. WA also filed a similar challenge on 3/5/19 (1:19-cv-3040) and won a preliminary injunction on 4/25/19.</t>
  </si>
  <si>
    <t>President, U.S. Department of Defense, U.S. Department of the Treasury, U.S. Department of the Interior, U.S. Department of Homeland Security</t>
  </si>
  <si>
    <t>National Emergency Declaration</t>
  </si>
  <si>
    <t>20-00685</t>
  </si>
  <si>
    <t>3:19-cv-00872</t>
  </si>
  <si>
    <t>Oakland</t>
  </si>
  <si>
    <t>Proclamation No. 9844, published as 84 Fed. Reg. 4,949 (Feb. 15, 2019)</t>
  </si>
  <si>
    <t>The states filed their original complaint on 2/18/19. The coalition filed an amended complaint with additional state plaintiffs (MA, RI, VT, WI) on 3/13/19. The AGs filed a motion for preliminary injunction on 4/8/19. On 4/25/19, the defendants filed an opposition to the motion for preliminary injunction. A motion hearing occurred on 5/17/19. On 5/24/19, the court granted the plaintiffs' motion for preliminary junction in part, blocking most of the wall construction. On 5/29/19, the coalition filed a new motion for preliminary injunction, this time specifically concerning the construction of a border wall in El Centro, California. The states filed a motion for summary judgment on 6/12/19, and the federal defendants also filed a motion for summary judgment on 6/19/19. On 6/28/19, the court granted the plaintiffs' motion for summary judgment in part, thus blocking wall construction.On 7/1/19, the federal defendants appealed to the Ninth Circuit (19-16299). CA and NM also cross-appealed concerning the parts of the wall funding that the judge did not block in the 6/28/19 decision (19-16336). The Ninth Circuit consolidated these two appeals on 7/15/19. Meanwhile, on 8/5/19, the state plaintiffs voluntarily dismissed one of their three original claims, namely that the diversion of funds from the Treasury Forfeiture Fund was illegal. The coalition filed a motion for partial summary judgment in district court on 10/11/19. The federal defendants filed an opposition and their own motion for partial summary judgment on 10/25/19, to which the states replied on 11/1/19. The defendants filed a reply to the plaintiffs' motion for partial summary judgment on 11/8/19. The court held a motion hearing on 11/20/19. On 12/11/19, Judge Gilliam granted partial summary judgment to the plaintiffs and denied the federal defendants' motion for summary judgment. According to the ruling, "the border barrier projects Defendants now assert are 'necessary to support the use of the armed forces' are the very same projects Defendants sought ‚Äî and failed ‚Äî to build under [the Department on Homeland Security's] civilian authority, because Congress would not appropriate the requested funds." Thus, the court blocked the use of the funds for the wall project.The federal defendants filed an appeal to the 9th Circuit on 12/13/19 (19-17502). On 1/3/20, the court ordered expedited consideration of the appeal. The plaintiff states filed a cross-appeal of the partial summary judgment order on 1/7/20 (20-15044). The federal defendants filed a motion to consolidate these and related appeals, which the court granted on 1/24/20. The states filed a second brief on cross-appeal on 2/13/20 and a cross-appeal reply brief on 3/2/20. The court held argument on 3/10/20.On 10/9/20, the Ninth Circuit affirmed the decision of the district court. According to the court, "We hold that the States and Sierra Club both have Article III standing and a cause of action to challenge the Federal Defendants border wall construction projects, that Section 2808 did not authorize the challenged construction, and that the district court did not abuse its discretion in either granting a permanent injunction to Sierra Club or in denying a separate permanent injunction to the States."The federal defendants filed an appeal to the U.S. Supreme Court on 11/17/20 (20-685). However, in the meantime the newly-elected Biden Administration revoked the challenged policy early in the administration. Thus, on 10/4/21, the Supreme Court granted the petition, vacated the lower court judgment and remanded the case to the district court to "consider what further proceedings are necessary and appropriate in light of the changed circumstances in this case." The 9th Circuit issued its order vacating the district court's order on 11/22/21, issuing its mandate on 12/1/21.The district court continued its stay of the case on 5/17/21 as settlement discussions began between the plaintiffs and the Biden Administration. Virginia filed a motion to dismiss itself from the lawsuit on 6/22/23, which the court granted the same day.On 7/17/23, the plaintiffs filed a motion to dismiss given regulatory changes at the federal level, and the court granted this motion on 8/2/23, thus closing the case.</t>
  </si>
  <si>
    <t>The district court issued a pair of preliminary injunctions blocking wall construction, and later awarded partial summary judgment to the plaintiff states. The case was eventually voluntarily dismissed following the change in policy across presidential administrations.</t>
  </si>
  <si>
    <t>Haywood Stirling Gilliam Jr. (N.D. Cal.)Sidney R. Thomas, Kim McLane Wardlaw, and Daniel Paul Collins (9th Cir.)</t>
  </si>
  <si>
    <t>(2019.03.13) California v. Trump - First Amended Complaint(2019.04.08) California v. Trump - Motion for Preliminary Injunction(2019.04.25) California v. Trump - Defendant's Opposition to Motion for Preliminary Injunction(2019.05.02) California v. Trump - Plaintiff States' Reply in Support of Preliminary Injunction [N.D. Cal.](2019.05.29) California v. Trump - Motion for Preliminary Injunction [N.D. Cal.](2019.06.12) California v. Trump - Motion for Partial Summary Judgment [N.D. Cal.]</t>
  </si>
  <si>
    <t>(2019.05.24) California v. Trump - Order Granting Plaintiffs' Motion for Preliminary Injunction In Part [N.D. Cal.]</t>
  </si>
  <si>
    <t>CA, CO, CT, DE, HI, IL, ME, MD, MI, MN, NV, NJ, NM, NY, OR, VA (subsequently MA, RI, VT, WI)</t>
  </si>
  <si>
    <t>Cross-State Air Pollution Rule</t>
  </si>
  <si>
    <t>19-1019</t>
  </si>
  <si>
    <t>83 Fed. Reg. 65,878 (Dec. 21, 2018)</t>
  </si>
  <si>
    <t>The states filed their original complaint on 1/30/19 and their appellant's brief on 4/19/19. Texas filed a motion to intervene as respondents on 3/1/19, which was later granted. The EPA filed its appellee brief on 6/14/19. The states filed an appellant's reply brief on 7/11/19 and their final brief on 7/26/19. The EPA filed its final brief on 7/31/19.On 10/1/19, the three-judge panel granted the petitions, thereby vacating the 2018 Close-Out Rule. According to the court, "the Close-Out Rule rests on an interpretation of the Good Neighbor Provision now rejected by this Court. At the same time, the rule imposes no obligations, so vacating it will cause no disruption. Thus, vacatur is appropriate." No appeals were taken, and the court issued the mandate on 11/5/20.</t>
  </si>
  <si>
    <t>On 10/1/19, the three-judge panel granted the petitions, thereby vacating the 2018 Close-Out Rule.</t>
  </si>
  <si>
    <t>Judith W. Rogers, Thomas B. Griffith, and Gregory G. Katsas</t>
  </si>
  <si>
    <t>(2019.01.30) New York v. EPA - Complaint [D.C. Cir]</t>
  </si>
  <si>
    <t>(2019.10.01) New York v. EPA - Judgment [D.C. Cir.]</t>
  </si>
  <si>
    <t>NY, CT, DE, MD, MA, NJ</t>
  </si>
  <si>
    <t>South Carolina Coastal Conservation League v. Ross</t>
  </si>
  <si>
    <t>U.S. Department of Commerce</t>
  </si>
  <si>
    <t>Seismic Testing Surveys</t>
  </si>
  <si>
    <t>2:18-cv-03326</t>
  </si>
  <si>
    <t>Multistate Intervenors (Successful Motion)</t>
  </si>
  <si>
    <t>83 Fed. Reg. 63,268 (Dec. 7, 2018)</t>
  </si>
  <si>
    <t>The original complaint was filed by the South Carolina Coastal Conservation League on 12/11/18, and the AGs filed their motion to intervene on 12/20/18.¬† Judge Gergel consolidated this case a similar one filed by a number of South Carolina municipalities against Ross and the NMFS. The South Carolina AG filed a motion to intervene in the case on 1/7/19. On 1/18/19, the court issued an injunction prohibiting the federal government from issuing permits until the government responds to the petitions to intervene. The federal government filed their response on 2/1/19. The judge granted the motions to intervene on 2/8/19. The AGs filed their intervenor complaints on 2/21/19 (SC) and 2/27/19 (Multistate). SC filed a motion for preliminary injunction on 3/1/19, and the multistate coalition did so on 3/5/19. The federal defendants filed their response to the motion on 3/13/19, to which the multistate coalition filed a reply on 3/26/19 and SC filed a reply on 4/3/19. On 8/26/19, the court denied the motions for preliminary injunction, without prejudice and with leave to refile. On 1/6/20, the court ordered the federal defendants to produce "all memos, emails and attachments containing factual information relied on or considered, directly or indirectly, including all emails, communications, memos or other information shared or received between agencies or with non-agency third-parties that were considered."On 2/18/20, the court granted the federal defendant's motion to dismiss the nuisance, trespass and admiralty claims, but denied the motion to dismiss the plaintiffs' other claims. The federal defendants filed an answer to the intervenor complaint on 3/3/20. After further discovery, the court conducted a status conference with counsel on 10/1/20 to discuss the status of this action in light of the Federal Defendants recent filings indicating that the Incidental Harassment Authorizations (IHAs) issued by the National Marine Fisheries Service are scheduled to expire on 11/30/20 and cannot be extended, renewed, or reissued without applicants making a new application and going through a full de novo review and public comment process. Counsel discussed various options of the Court regarding the disposition of this case in light of the expiration of the IHAs presently under challenge.¬†With agreement of the parties, the court voluntarily dismissed the case without prejudice on 10/6/20. According to the court, "The bottom line is that the seismic testing companies will not engage in seismic testing on the Outer Continental Shelf through November 30, 2020, at which point the IHAs under challenge will have expired. The expiration of the IHAs will render moot this lawsuit."</t>
  </si>
  <si>
    <t>The court denied the plaintiffs' motions for preliminary injunctions on 8/26/19, but without prejudice and with leave to refile. Following further discovery and briefing, the parties agreed to voluntarily dismiss this case given upcoming regulatory expirations that made this case moot.</t>
  </si>
  <si>
    <t>Richard Mark Gergel</t>
  </si>
  <si>
    <t>(2019.01.07) South Carolina Coastal Conservation League v. Ross - Motion to Intervene [SC](2019.02.01) South Carolina Coastal Conservation League v. Ross - Federal Defendants Response to Motion to Intervene [Response to Multistate](2019.02.01) South Carolina Coastal Conservation League v. Ross - Federal Defendants Response to Motion to Intervene [Response to SC](2019.02.04) South Carolina Coastal Conservation League v. Ross - Reply to Federal Defendants Response to Motion to Intervene [SC](2019.02.21) South Carolina Coastal Conservation League v. Ross - Complaint in Intervention [SC](2019.03.05) South Carolina Coastal Conservation League v. Ross - Memorandum Supporting Preliminary Injunction</t>
  </si>
  <si>
    <t>(2019.01.18) South Carolina Coastal Conservation League v. Ross - Order Granting Stay and All Writs Act Injunction(2019.02.08) South Carolina Coastal Conservation League v. Ross - Order Granting Motion to Intervene [Multistate]</t>
  </si>
  <si>
    <t>MD, CT, DE, ME, MA, NJ, NY, NC, VA, SC</t>
  </si>
  <si>
    <t>Downwinders at Risk v. EPA</t>
  </si>
  <si>
    <t>Air Toxic Requirements for Cement Plants</t>
  </si>
  <si>
    <t>18-01260</t>
  </si>
  <si>
    <t>83 Fed. Reg. 35,122 (Jul. 25, 2018)</t>
  </si>
  <si>
    <t>The original petition for review was filed by Downwinders at Risk on 9/21/18. The AGs filed a motion to intervene on 10/22/18. Also on 10/22/18, the court granted EPA's motion to hold the case in abeyance pending future agency action. Following several status reports by the federal defendants, the court directed the parties to file motions to govern future proceedings by 4/30/21. However, the agency under the Biden Administration requested and received continued abeyance status, where the case remains.</t>
  </si>
  <si>
    <t>The case is held in abeyance pending future agency action.</t>
  </si>
  <si>
    <t>CA, IL</t>
  </si>
  <si>
    <t>Failure to Control Upwind Ozone Pollution</t>
  </si>
  <si>
    <t>18-01285</t>
  </si>
  <si>
    <t>Single-State Initial Plaintiff, Multistate Intervenor-Plaintiffs (Successful Motion)</t>
  </si>
  <si>
    <t>83 Fed. Reg. 50,444 (Oct. 5, 2018)</t>
  </si>
  <si>
    <t>While the court upheld most of the EPA's denials of the states' petitions, it held that the EPA's determinations regarding non-catalytic controls was inadequate.</t>
  </si>
  <si>
    <t>Merrick Garland, Karen LeCraft Henderson, and Gregory Katsas</t>
  </si>
  <si>
    <t>(2018.10.15) Maryland v. EPA - Complaint [D.C. Cir.].pdf</t>
  </si>
  <si>
    <t>(2020.05.19) Maryland v. EPA - Opinion [D.C. Cir.]</t>
  </si>
  <si>
    <t>DE, NY, NJ</t>
  </si>
  <si>
    <t>Internal Revenue Service (Treasury)</t>
  </si>
  <si>
    <t>Health Insurance Providers Fee</t>
  </si>
  <si>
    <t>4:18-cv-00779</t>
  </si>
  <si>
    <t>Similar to the same coalition's 2015 lawsuit over the Health Insurance Providers' Fee in the Affordable Care Act, the AGs claim that the imposition of this fee in 2018 is unconstitutional and violates the Administrative Procedure Act.</t>
  </si>
  <si>
    <t>26 C.F.R. 57 (Apr. 1, 2014)</t>
  </si>
  <si>
    <t>The states filed their original complaint on 9/20/18. The coalition filed a motion for a preliminary injunction on 9/21/18. On 12/6/2018, the court stayed this case, pending the outcome in a related state case against the Health Insurance Providers' Fee (7:15-cv-00151). On 5/24/19, original plaintiff Wisconsin withdrew from the case. The court maintained the stay on 10/15/19, given the appeal in the related case (15-cv-00151).On 7/31/20, the Fifth Circuit ruled in the related case against the plaintiff states and in favor of the federal government. In light of this decision, the court maintained the stay until all appeal avenues were exhausted in that case. The case remained stayed until the plaintiff states voluntarily dismissed their appeal on 4/8/21.</t>
  </si>
  <si>
    <t>The case was stayed for several months pending appeals in related litigation before being voluntarily dismissed by the plaintiff states in April 2021.</t>
  </si>
  <si>
    <t>Reed Charles O'Connor</t>
  </si>
  <si>
    <t>TX, KS, LA, IN, WI, NE (WI later withdrew)</t>
  </si>
  <si>
    <t>California Air Resources Board v. Zinke</t>
  </si>
  <si>
    <t>Waste Prevention Rule</t>
  </si>
  <si>
    <t>4:18-cv-05712</t>
  </si>
  <si>
    <t>3:18-cv-05712</t>
  </si>
  <si>
    <t xml:space="preserve">The AGs filed suit against the Trump Administration for its alleged attempt to dismantle environmental waste protections. After attempting to delay and suspend its implementation, the Trump Administration acted to repeal the Waste Prevention Rule, prompting this lawsuit. This rule requires oil and natural gas producers to take cost-effective measures to cut wasteful leakage of methane on federal and tribal lands. </t>
  </si>
  <si>
    <t>81 Fed. Reg. 83,008 (Nov. 18, 2016)</t>
  </si>
  <si>
    <t>The states filed their original complaint on 9/18/18. Wyoming moved to intervene as a defendant on 10/29/18, which the court granted. On 3/1/19, Judge Yvonne Gonzalez Rogers set a hearing date of 1/14/20 for cross-motions for summary judgment. The plaintiffs filed their motion for summary judgment on 6/7/19, and the federal defendants filed a response and cross-motion for summary judgment on 8/12/19. Wyoming filed a cross-motion for summary judgment on 8/26/19. The plaintiff states filed their opposition/response on 10/2/19, to which the federal defendants filed a reply on 11/15/19. Wyoming filed a reply on 12/11/19. The court held a motion hearing on 3/4/20.On 7/15/20, Judge Rogers granted plaintiffs' motion for summary judgment and denied the defendant's motion for summary judgment. According to the decision, "the Court finds that the rulemaking process resulting in the Rescission was wholly inadequate. In its haste, BLM ignored its statutory mandate under the Mineral Leasing Act, repeatedly failed to justify numerous reversals in policy positions previously taken, and failed to consider scientific findings and institutions relied upon by both prior Republican and Democratic administrations."On 9/14/20, the federal defendant filed an appeal to the Ninth Circuit (20-16793). On 8/23/21, the court temporarily closed the case for administrative purposes until 12/31/21.</t>
  </si>
  <si>
    <t>The court granted the plaintiffs' motion for summary judgment on 7/15/20, holding that BLM's process was inadequate. The federal government has appealed to the Ninth Circuit.</t>
  </si>
  <si>
    <t>Yvonne Gonzalez Rogers</t>
  </si>
  <si>
    <t>(2020.07.15) California v. Bernhardt - Order Granting Summary Judgment [N.D. Cal.]</t>
  </si>
  <si>
    <t>WY</t>
  </si>
  <si>
    <t>Maryland v. United States</t>
  </si>
  <si>
    <t>U.S. Department of Justice; U.S. Department of Health and Human Services; Internal Revenue Service (Treasury)</t>
  </si>
  <si>
    <t>Constitutionality of the ACA</t>
  </si>
  <si>
    <t>1:18-cv-02849</t>
  </si>
  <si>
    <t>D. Md.</t>
  </si>
  <si>
    <t>131 Stat. 2054 [Tax Cuts and Jobs Act] (Dec. 22, 2017)</t>
  </si>
  <si>
    <t>Maryland brought its original complaint on 9/18/18. On 11/13/18, MD filed a motion in this case challenging the appointment of Matthew Whitaker as Acting U.S. Attorney General. On 11/26/18, several additional states filed an amicus brief supporting Maryland's position. On 2/1/19, the court granted the federal government's motion to dismiss, holding that Maryland lacked standing to challenge Whitaker's appointment and failed to state a valid legal claim.</t>
  </si>
  <si>
    <t>The court dismissed the case due to lack of standing and failure to state a claim.</t>
  </si>
  <si>
    <t>Ellen Lipton Hollander</t>
  </si>
  <si>
    <t>(2018.11.26) Maryland v. DOJ Amicus - Plaintiffs</t>
  </si>
  <si>
    <t>(2019.02.01) Maryland v. United States - Memorandum Opinion [D. Md.]</t>
  </si>
  <si>
    <t>DC, PA, CT, DE, HI, IL, ME, MA, NM, NY, NC, OR, RI, VA, WA (P)</t>
  </si>
  <si>
    <t>Vermont v. EPA</t>
  </si>
  <si>
    <t>Mercury Inventory Rule</t>
  </si>
  <si>
    <t>18-2670</t>
  </si>
  <si>
    <t>83 Fed. Reg. 30,054 (Jun. 27, 2018)</t>
  </si>
  <si>
    <t>On 6/5/20, the court ruled largely in favor of the states, holding that the Administration's exemption of product importers from mercury reporting requirements was an unlawful interpretation of the underlying statute.</t>
  </si>
  <si>
    <t>John M. Walker, Jr., Gerard E. Lynch, and Richard J. Sullivan</t>
  </si>
  <si>
    <t>(2018.12.14) Vermont v. EPA Amicus - Plaintiffs</t>
  </si>
  <si>
    <t>(2020.06.05) Vermont v. EPA - Opinion [2nd Cir.]</t>
  </si>
  <si>
    <t>VT</t>
  </si>
  <si>
    <t>OR, CT, HI, MA, ME, MD, MN, NJ, PA, RI, WA (P)</t>
  </si>
  <si>
    <t>New York v. Department of the Interior</t>
  </si>
  <si>
    <t>U.S. Department of the Interior; U.S. Fish and Wildlife Service (Interior)</t>
  </si>
  <si>
    <t>Migratory Bird Treaty Act</t>
  </si>
  <si>
    <t>20-03491</t>
  </si>
  <si>
    <t>1:18-cv-08084</t>
  </si>
  <si>
    <t>Challenge to Agency Opinion(s)</t>
  </si>
  <si>
    <t>Opinion M-37050 [Jorjani Opinion] (Dec. 22, 2017)</t>
  </si>
  <si>
    <t>The states filed their original complaint on 9/5/18. The Department of the Interior filed a motion to dismiss on 11/20/18. The states filed a memorandum in opposition of the motion to dismiss on 1/11/19, to which the federal government replied on 3/22/19. As these motions remained pending, the court consolidated similar litigation on 7/31/19 (with 18-cv-4596; 18-cv-4601). The existing motions were terminated and this case was officially closed, now to proceed under NRDC v. Department of the Interior (18-cv-4596). On the same day, the court largely denied the federal defendant's motion to dismiss. The federal defendant filed an answer to the original complaint on 9/6/19. The environmental and state plaintiffs filed a joint motion for summary judgment on 1/17/20. The federal defendants filed a cross-motion for summary judgment on 3/27/20, to which the states responded on 5/4/20 and the defendants replied on 6/5/20.¬†On 8/11/20, the court granted the plaintiff states' motion for summary judgment and denied defendants' motion for summary judgment. The decision vacated the Jorjani Opinion (M-37050) and remanded to the agency for further proceedings. The court held that the Opinion "is simply an unpersuasive interpretation of the unambiguous prohibition on killing protected birds."On 10/9/20, the defendants filed an appeal to the Second Circuit (20-03491). Following the change in administrations, the federal government reversed the Jorjani Opinion and this case was voluntarily dismissed by all parties on 3/2/21.</t>
  </si>
  <si>
    <t>On 8/11/20, the court held in favor of the plaintiff states, vacating the administrative opinion challenged in the case. The case was appealed by the Trump Administration, but subsequently dismissed by the Biden Administration following reversal of the Jorjani Opinion at issue in the case.</t>
  </si>
  <si>
    <t>Valerie E. Caproni [S.D.N.Y.]N/A [2nd Cir.]</t>
  </si>
  <si>
    <t>(2018.09.05) New York v. Dept of the Interior - Complaint [S.D.N.Y.]</t>
  </si>
  <si>
    <t>NY, CA, IL, MD, MA, NJ, NM, OR</t>
  </si>
  <si>
    <t>Illinois v. EPA</t>
  </si>
  <si>
    <t>NAAQS Ozone Designations</t>
  </si>
  <si>
    <t>18-1208</t>
  </si>
  <si>
    <t>Single-State Initial Plaintiff, Multistate Amici, Multistate Intervenor-Defendants (Successful Motion)</t>
  </si>
  <si>
    <t>83 Fed. Reg. 25,776 (Jun. 4, 2018)</t>
  </si>
  <si>
    <t>Illinois filed its original petition for review on 8/2/18. The case was consolidated with several similar challenges on the lead case of Clean Wisconsin v. EPA (18-1203). On 8/30/18, Texas filed a motion to intervene on behalf of EPA. On 8/31/18, Michigan and Wisconsin filed a motion to intervene on behalf of EPA. These motions to intervene were granted. On 2/1/19, several states filed an amicus brief supporting the plaintiffs, followed by a final amicus brief on 8/6/19. Both the EPA and the three state intervenors for EPA filed separate final briefs on 8/7/19. The court held oral argument on 11/6/19. The EPA and intervenor states filed supplemental briefs on 11/25/19.On 7/10/20, the court held largely in favor of the states, granting several of the petitions. Specifically, the court held that "(1) the EPAs motion to remand the designations of McHenry County, Porter County, El Paso County, Manitowoc County, and the Milwaukee-area counties for further explanation be granted; (2) the petitions for review of the designations of Jefferson County, Monroe County, Ottawa County, Weld County, Door County, and Sheboygan County be granted; (3) the petition for review of Lake County's designation be denied; and the defective designations be remanded to EPA with directions to complete the remand as expeditiously as practicable, for the reasons in the accompanying opinion."The court issued its mandate on 9/4/20.</t>
  </si>
  <si>
    <t>On 7/10/20, the court held largely in favor of Illinois and the supporting amici states, granting several of the petitions.</t>
  </si>
  <si>
    <t>David S. Tatel, Thomas P. Griffith, and Cornelia T.L. Pillard</t>
  </si>
  <si>
    <t>(2018.08.02) Illinois v. EPA - Petition for Review [D.C. Cir.]</t>
  </si>
  <si>
    <t>(2020.07.10) Illinois v. EPA - Opinion [D.C. Cir.]</t>
  </si>
  <si>
    <t>IL</t>
  </si>
  <si>
    <t>TX, WI, MI</t>
  </si>
  <si>
    <t>NY, MA, WA, VT, RI, OR, NJ, MN, MD, ME, DE, CT (P)</t>
  </si>
  <si>
    <t>City of Chicago</t>
  </si>
  <si>
    <t>Washington v. Department of State</t>
  </si>
  <si>
    <t>U.S. Department of State</t>
  </si>
  <si>
    <t>3D Printed Guns Settlement</t>
  </si>
  <si>
    <t>20-35030</t>
  </si>
  <si>
    <t>2:18-cv-01115</t>
  </si>
  <si>
    <t>Seattle</t>
  </si>
  <si>
    <t>The AGs argue that Trump Administration actions resulting from a settlement with Defense Distributed, an organization founded to distribute open-source code for 3D printed guns, violate the Administrative Procedure Act and the Tenth Amendment. On 7/31/18, several additional AGs joined the case in an amended complaint.</t>
  </si>
  <si>
    <t>Defense Distributed v. U.S. Dept. of State, 15-CV-372 RP (W.D. Texas) [Settlement Agreement]</t>
  </si>
  <si>
    <t>The states filed their original complaint on 7/30/18, along with a motion for a temporary restraining order. On 7/31/2018, U.S. District Court Judge Robert Lasnik granted Washington's request for a temporary restraining order blocking the distribution of the data files for downloadable 3D-printed firearms. The coalition filed an amended complaint on 8/2/18, reflecting additional state parties. The states then filed a motion for preliminary injunction on 8/9/18. The court granted this preliminary injunction on 8/27/18. The court denied the private defendants' motion to dismiss on 11/13/18. The states filed a motion for summary judgment on 2/15/19, with the federal defendants filing a cross-motion for summary judgment on 3/15/19. The states filed their reply on 5/24/19 and the federal defendants filed their final reply on 6/7/19. On 11/12/19, the court granted in part and denied in part the plaintiffs' motion for summary judgment. The decision effectively blocked the federal defendants from allowing downloads of the 3D printed guns. According to the court, the agency's actions were arbitrary and capricious because it did not offer adequate reasons to reverse the Obama-era agency's determination that publishing the blueprints for the guns could threaten national security.On 1/14/20, Defense Distributed filed an appeal to the Ninth Circuit (20-35030). The case was eventually consolidated with a similar appeal (20-35064). The state plaintiffs filed a motion to dismiss on 4/28/20. Defense Distributed filed a response on 5/8/20, to which the states replied on 5/15/20. Defense Distributed filed its opening brief on 5/26/20. On 6/19/20, the court called on the appellants to show cause why these appeals should not be dismissed for lack of standing. Following further briefing, the court granted the states' motion to dismiss on mootness grounds on 7/21/20.Defense Distributed filed a petition for rehearing en banc on 8/4/20. The court denied this petition on 1/5/21, and the case was closed.</t>
  </si>
  <si>
    <t>The court granted a preliminary injunction blocking distribution of plans for the 3D-printed guns on 8/27/19 and on 11/12/19 blocked the federal defendants from allowing downloads of the gun blueprints. Defense Distributed appealed to the Ninth Circuit, which dismissed the case on mootness grounds on 7/21/20. The court rejected a petition for en banc review on 1/5/21.</t>
  </si>
  <si>
    <t>Robert S. Lasnik [W.D. Wash]Sidney R. Thomas, Mary M. Schroeder, and Consuelo M. Callahan [9th Cir.]</t>
  </si>
  <si>
    <t>(2018.08.02) Washington v. Department of State - First Amended Complaint(2018.08.09) Washington v. Department of State - Motion for a Preliminary Injunction(2019.02.15) Washington v. Department of State - Plaintiffs' Motion for Summary Judgment</t>
  </si>
  <si>
    <t>(2018.07.31) Washington v. Department of State - Order Granting Emergency TRO(2018.08.27) Washington v. Department of State - Order Granting a Preliminary Injunction(2018.11.13) Washington v. Department of State - Order Denying Private Defendants' Motion to Dismiss(2020.07.21) Washington State v. U.S. Department of State - Order [9th Cir.]</t>
  </si>
  <si>
    <t>WA, CT, MD, NJ, NY, OR, MA, PA, DC (subsequently CA, CO, DE, HI, IL, IA, MN, NC, RI, VT, VA)</t>
  </si>
  <si>
    <t>New York v. Department of Labor</t>
  </si>
  <si>
    <t>Expansion of Association Health Plans</t>
  </si>
  <si>
    <t>19-5125</t>
  </si>
  <si>
    <t>1:18-cv-01747</t>
  </si>
  <si>
    <t>The AGs challenged a rule that the AGs alleged allows employers nationwide to group together as Association Health Plans (AHPs) and offer what the states characterized as "junk" health plans that evade ACA coverage requirements and consumer protections.</t>
  </si>
  <si>
    <t>83 Fed. Reg. 28,912 (Jun. 21, 2018)</t>
  </si>
  <si>
    <t>The states filed their original complaint on 7/26/18, followed by a motion for summary judgment on 8/23/18. A coalition of four states, led by Texas, filed an amicus supporting the defendants on 11/7/18. On 3/28/19, the court granted summary judgment for the plaintiff states.The federal defendants filed an appeal to the D.C. Circuit on 4/26/19 (19-5125). On 6/7/19, several states filed an amicus brief supporting the federal defendants. The plaintiff states filed their appellee brief on 7/15/19. The three-judge panel held oral arguments on 11/14/19. The federal defendants filed a FRAP 28(j) letter advising of additional authorities on 12/11/20, to which the plaintiff states responded on 12/23/20. On 1/28/21, following the change in presidential administrations, the defendants filed a motion to hold the case in abeyance. The court granted this motion on 2/8/21, and the case remains in abeyance.</t>
  </si>
  <si>
    <t>The district court granted summary judgment to the plaintiffs, setting aside the rule. The federal government appealed to the D.C. Circuit, which held oral arguments on 11/14/19. Following the change in administrations, the court granted the defendants' motion to hold this case in abeyance.</t>
  </si>
  <si>
    <t>John D. Bates [D.D.C.]Karen LeCraft Henderson, David S. Tatel, and Gregory G. Katsas [D.C. Cir.]</t>
  </si>
  <si>
    <t>(2018.11.07) New York v. Department of Labor - Amicus for Defendants [Multistate](2019.07.15) New York v. U.S. Department of Labor - Proof Brief for Appellees [D.C. Cir.]</t>
  </si>
  <si>
    <t>(2019.03.28) New York v. Department of Labor - Order Granting Plaintiffs' Motion for Summary Judgment</t>
  </si>
  <si>
    <t>NY, MA, DC, CA, DE, KY, MD, NJ, OR, PA, VA, WA</t>
  </si>
  <si>
    <t>TX, NE, GA, LA (subsequently AL, IN, KS, MT, ND, OK, SC, SD, TN, UT, WV [D.C. Cir]) (D)</t>
  </si>
  <si>
    <t>Oklahoma Insurance Department and Montana State Auditor (defendant-appellants); Governors of MS and KY (defendant-appellants)</t>
  </si>
  <si>
    <t>Glider Rule</t>
  </si>
  <si>
    <t>18-1192</t>
  </si>
  <si>
    <t>Conditional No Action Assurance Regarding Small Manufacturers of Glider Vehicles (Jul. 6, 2018)</t>
  </si>
  <si>
    <t>The states filed their petition for review on 7/19/18, which was consolidated with 18-1190 on the same day. On 7/26/18, Acting Administrator Wheeler withdrew the suspension of the Glider Rule. (Withdrawal letter here).¬†Because the federal government withdrew the rule, the case was dismissed on 8/22/18.</t>
  </si>
  <si>
    <t>The EPA withdrew the No Action Assurance on 7/26/18 and the case was subsequently dismissed as moot.</t>
  </si>
  <si>
    <t>Karen LeCraft Henderson, Sri Srinivasan, and Gregory G. Katsas</t>
  </si>
  <si>
    <t>(2018.08.22) California v. EPA - Order Granting Motion to Dismiss</t>
  </si>
  <si>
    <t>CA, DE, IL, ME, MD, MA, NJ, NY, NM, NC, OR, PA, RI, VT, WA, DC</t>
  </si>
  <si>
    <t>New York v. U.S. Department of Justice</t>
  </si>
  <si>
    <t>U.S. Department of Justice</t>
  </si>
  <si>
    <t>Sanctuary Cities</t>
  </si>
  <si>
    <t>19-267</t>
  </si>
  <si>
    <t>1:18-cv-06471</t>
  </si>
  <si>
    <t>FY 2017 and FY 2018 Byrne JAG Program Funding</t>
  </si>
  <si>
    <t>The states filed their original complaint on 7/18/18, and an amended complaint reflecting additional state plaintiffs (RI) on 8/6/18. The states filed a motion for partial summary judgment on 8/17/18. The federal defendants filed a motion to dismiss on 9/14/18. On 11/30/18, Judge Edgardo Ramos granted the states' motion for partial summary judgment, ruling that the Department of Justice's conditions on the FY 2017 grants were unlawful, and enjoined the department from imposing the conditions for the grants.The federal defendants appealed Judge Ramos's decision concerning the FY 2017 grants to the 2nd Circuit on 1/28/19 (19-267). After briefing, the court heard oral arguments on 6/18/19. The court requested supplemental briefing from both parties in July 2019.Meanwhile, on 11/4/19, the parties entered an agreement whereby the federal defendants "shall not disburse, expend, or revert to the Treasury the Fiscal Year 2019 Title II Juvenile Justice Delinquency Prevention funds allocated to Plaintiff States." This agreement lasted until 12/31/19 and was renewable every 30 days until the resolution of the ongoing litigation on the merits.On 2/26/20, the 2nd Circuit reversed the district court's award of partial summary judgment to the plaintiffs, ruling that the administration can withhold grant money from so-called "sanctuary cities." Specifically, the panel concluded that: "(1) The Attorney General was statutorily authorized to impose all three challenged conditions on Byrne grant applications...and [it] does not violate the Tenth Amendments anticommandeering principle...and (2) The Attorney General did not overlook important detrimental effects of the challenged conditions so as to make their imposition arbitrary and capricious."On 5/4/20, the plaintiff states filed a petition for rehearing en banc. On 7/13/20, the court denied en banc rehearing by a 12-4 vote. On 12/14/20, the plaintiffs filed a petition for writ of certiorari to the U.S. Supreme Court (20-795). On 3/12/21, following the change in presidential administrations, the plaintiffs dismissed their appeal to the Supreme Court. On 3/31/21, the Second Circuit vacated their administrative stay and issued its mandate. On remand to the district court, the states filed a motion for voluntary dismissal, which the court granted on 5/3/21.</t>
  </si>
  <si>
    <t>The district court sided with the states, ruling that DOJ's conditions on the FY 2017 grants were unlawful. However, a three-judge panel of the Second Circuit reversed, holding that the administration can withhold the grants. The full Second Circuit denied en banc review by a 12-4 vote. The states petitioned for certiorari to the U.S. Supreme Court (20-795), but dismissed their appeal following the change in presidential administrations.</t>
  </si>
  <si>
    <t>Edgardo Ramos [S.D.N.Y.]Ralph K. Winter, Jos√© A. Cabranes, and Reena Raggi [2nd Cir.]</t>
  </si>
  <si>
    <t>1:18-cv-06474</t>
  </si>
  <si>
    <t>(2019.04.17) New York v. DOJ - Brief for Appellees [2nd Cir.]</t>
  </si>
  <si>
    <t>(2018.11.30) New York v. DOJ - Opinion [S.D.N.Y.](2020.02.26) New York v. DOJ - Opinion [2nd Cir.]</t>
  </si>
  <si>
    <t>NY, NJ, CT, MA, VA, WA (subsequently RI)</t>
  </si>
  <si>
    <t>New York v. Mnunchin</t>
  </si>
  <si>
    <t>SALT Tax Deduction</t>
  </si>
  <si>
    <t>21-966</t>
  </si>
  <si>
    <t>1:18-cv-06427</t>
  </si>
  <si>
    <t>The lawsuit alleges that the new state and local tax deduction (SALT) cap in the 2017 tax bill harms the states and violates the Sixteenth Amendment and principles of equal state sovereignty.</t>
  </si>
  <si>
    <t>131 Stat. 2054 (2017) [Tax Cuts and Jobs Act]</t>
  </si>
  <si>
    <t>Judge Oetken granted the federal defendants' motion to dismiss on 9/30/19, thus upholding the SALT deduction cap. On 10/5/21, the Second Circuit upheld the district court, which the plaintiff states appealed to the U.S. Supreme Court. The Court denied certiorari on 4/18/22.</t>
  </si>
  <si>
    <t>Failure (Merits)</t>
  </si>
  <si>
    <t>James Paul Oetken [S.D.N.Y.]Robert D. Sack, Denny Chin, and Raymond J. Lohier, Jr. [2nd Cir.]</t>
  </si>
  <si>
    <t>(2018.07.17) New York v. Mnunchin - Complaint [S.D.N.Y.]</t>
  </si>
  <si>
    <t>(2021.10.05) New York v. Yellen - Opinion [2nd Cir.]</t>
  </si>
  <si>
    <t>NY, NJ, CT, MD</t>
  </si>
  <si>
    <t>Recission of Hydrofluorocarbons Regulation</t>
  </si>
  <si>
    <t>18-1174</t>
  </si>
  <si>
    <t>83 Fed. Reg. 18,431 (Apr. 27, 2018)</t>
  </si>
  <si>
    <t>On 4/7/20, the three-judge panel decided 2-1 in favor of the state plaintiffs, vacating the 2018 rule.</t>
  </si>
  <si>
    <t>David S. Tatel, Sri Srinivasan, and Neomi J. Rao</t>
  </si>
  <si>
    <t>(2018.06.26) New York v. EPA - Complaint [D.C. Cir.]</t>
  </si>
  <si>
    <t>(2020.04.07) New York v. EPA - Opinion [D.C. Cir.]</t>
  </si>
  <si>
    <t>NY, CA, DE, IL, MA, NJ, OR, VT, WA, DC, MN</t>
  </si>
  <si>
    <t>PA Dept of Enviromental Protection</t>
  </si>
  <si>
    <t>Washington v. United States</t>
  </si>
  <si>
    <t>U.S. Department of Homeland Security; U.S. Immigration and Customs Enforcement (DHS); U.S. Customs and Border Protection (DHS); U.S. Citizenship and Immigration Services (DHS); U.S. Department of Health and Human Services</t>
  </si>
  <si>
    <t>Family Border Separations</t>
  </si>
  <si>
    <t>3:18-cv-01979</t>
  </si>
  <si>
    <t>2:18-cv-00939</t>
  </si>
  <si>
    <t>The lawsuit filed by the AGs argues that the Trump Administration has violated the constitutional due process rights of the parents and children by separating them as a matter of course and without any finding that the parent poses a threat to the children.</t>
  </si>
  <si>
    <t>"Zero Tolerance" Immigration Policy</t>
  </si>
  <si>
    <t>The states filed their original complaint on 6/26/18 in W.D. Wash. (2:18-cv-00939). On 8/27/18 it was transferred to the Southern District of California (3:18-cv-01979). The federal government filed a motion to either bifurcate or hold the case in abeyance on 3/18/19, to which the states replied in opposition on 4/12/19. On 5/20/19, the court granted the federal defendant's motion to hold the case in abeyance pending proceedings in a related case.On 10/18/21, the plaintiff states filed a motion for voluntary dismissal, and the case was closed.</t>
  </si>
  <si>
    <t>On 10/18/21, the plaintiff states voluntarily dismissed the case following the change in presidential administrations, and the case was closed.</t>
  </si>
  <si>
    <t>Dana Makoto Sabraw</t>
  </si>
  <si>
    <t>WA, MA, CA, MD, OR, NM, PA, NJ, IA, IL, MN, RI, VA, NY, VT, NC, DE, DC</t>
  </si>
  <si>
    <t>Public Citizen v. Trump</t>
  </si>
  <si>
    <t>361 F. Supp. 3d 60</t>
  </si>
  <si>
    <t>1:17-cv-00253</t>
  </si>
  <si>
    <t>Multistate Intervenor-Plaintiffs (Failed Motion), Multistate Amici</t>
  </si>
  <si>
    <t>Challenge to New Regulation(s), Challenge to Non-Regulatory Guidance(s)</t>
  </si>
  <si>
    <t>82 Fed. Reg. 9,339 (Jan. 30, 2017); Final OMB Guidance (Apr. 5, 2017)</t>
  </si>
  <si>
    <t>Several private organizations filed the original complaint on 2/8/17. A coalition of states filed an amicus brief supporting the federal defendants on 4/17/17. On 6/4/18, CA and OR filed a motion to intervene. This motion was opposed by the federal defendants on 7/9/18, who claimed the order has no special effect on states that would justify their intervention. On 2/8/19, the court denied the AGs' motion to intervene, holding that it was premature given the uncertainty about whether the court had subject matter jurisdiction in this case.</t>
  </si>
  <si>
    <t>The court denied the AGs' motion to intervene as premature on 2/8/19. The AGs later filed a complaint in a separate case challenging the order on 4/4/19.</t>
  </si>
  <si>
    <t>(2017.04.17) Public Citizen v. Trump - Amicus for Defendants [Multistate]</t>
  </si>
  <si>
    <t>(2017.02.08) Public Citizen v. Trump - Memorandum Opinion and Order [D.D.C.]</t>
  </si>
  <si>
    <t>CA, OR</t>
  </si>
  <si>
    <t>AL, AZ, AR, GA, KS, LA, MI, NV, OK, SC, TX, WV, WI, WY (D)</t>
  </si>
  <si>
    <t>City of Council Bluffs v. U.S. Department of the Interior</t>
  </si>
  <si>
    <t>Tribal Gaming Rights</t>
  </si>
  <si>
    <t>1:17-cv-00033</t>
  </si>
  <si>
    <t>S.D. Iowa</t>
  </si>
  <si>
    <t>This is a challenge to the November 13, 2017 final decision of the United States Department of Interior and the National Indian Gaming Commission approving an amended gaming ordinance submitted by the Ponca Tribe of Nebraska. The Agency Decision concluded that lands in Carter Lake, Iowa taken into trust by the United States for the Tribe in approximately February 2003 were eligible for tribal gaming under the Indian Gaming Regulatory Act. The states challenged that decision in separately filed complaints.</t>
  </si>
  <si>
    <t>The City of Council Bluffs, IA filed its original complaint on 12/13/17. Iowa filed a motion to intervene on 5/25/18, and Nebraska followed with a similar motion on 5/30/18. Both motions were granted, and the states filed their intervenor complaints on 6/1/18. The plaintiff city filed a motion for summary judgment on 8/3/18, and the federal defendants filed a cross-motion for summary judgment on 9/20/18. On 3/26/19, the court granted partial summary judgment to the tribe, upholding the federal defendants' grant of a gaming license to the Ponca Tribe.On 8/26/19, the City of Council Bluffs filed an appeal (19-02898). The city and the state plaintiffs filed their appellant brief on 10/31/19, and the federal defendants filed an appellee brief on 12/18/19. The state plaintiffs filed a reply brief on 1/23/20.</t>
  </si>
  <si>
    <t>On 3/26/19, the court granted partial summary judgment to the Ponca Tribe, upholding the federal defendants' gaming decision. The case is currently on appeal (19-02898).</t>
  </si>
  <si>
    <t>Stephanie Marie Rose</t>
  </si>
  <si>
    <t>(2018.06.01) City of Council Bluffs v. U.S. Department of the Interior - Intervenor Complaint (IA) [S.D. Iowa] (2018.06.01) City of Council Bluffs v. U.S. Department of the Interior - Intervenor Complaint (NE) [S.D. Iowa]</t>
  </si>
  <si>
    <t>IA, NE</t>
  </si>
  <si>
    <t>City of Council Bluffs, Iowa</t>
  </si>
  <si>
    <t>Landfill Emissions Rules</t>
  </si>
  <si>
    <t>19-17480</t>
  </si>
  <si>
    <t>4:18-cv-03237</t>
  </si>
  <si>
    <t>Compel Enforcement of 81 Fed. Reg. 59,276 (Aug. 29, 2016)</t>
  </si>
  <si>
    <t>The states filed their original complaint on 5/31/18. On 12/21/18, Judge Gilliam denied the EPA's motion to dismiss as well as its motion to stay the case. The states filed a motion for summary judgment on 1/22/19. The court granted partial summary judgment to the plaintiff states on 5/6/19, ordering the EPA to address the state plans.The court directed the EPA to file a status report detailing the agency's compliance with the ruling on 8/6/19, which the agency filed the next day.¬† On 8/26/19, the EPA filed a motion to alter judgment, due to the agency's finalization of the Landfill Rules. A motion hearing occurred on 10/24/19, and the court denied the motion on 11/5/19. The EPA filed an appeal of this denial to the Ninth Circuit on 12/10/19. Judge Gilliam denied the EPA's motion to stay the decision pending appeal on 12/17/19. The federal defendants also filed a motion to stay in the Ninth Circuit, which the court granted on 1/10/20. The court also ordered the case to be expedited. The plaintiff states filed an answering brief on 3/16/20 and the EPA filed a reply brief on 4/15/20. Oral argument is scheduled for 7/17/20.</t>
  </si>
  <si>
    <t>The court granted partial summary judgment to the plaintiff states on 5/6/19, ordering the EPA to address the state plans. The EPA filed a motion to alter the final judgment in light of its finalization of new landfill rules, which the court denied. The EPA filed an appeal of this denial to the Ninth Circuit. Oral argument occurred on 7/17/20.</t>
  </si>
  <si>
    <t>Haywood Stirling Gilliam Jr.</t>
  </si>
  <si>
    <t>(2019.05.06) California v. EPA - Order Granting in Part Plaintiff's Motion for Summary Judgment [N.D. Cal.]</t>
  </si>
  <si>
    <t>CA, IL, MD, NM, OR, PA, RI, VT</t>
  </si>
  <si>
    <t>New York v. Pruitt</t>
  </si>
  <si>
    <t>Agricultural Worker Protection Standard Reconsideration</t>
  </si>
  <si>
    <t>1:18-cv-04739</t>
  </si>
  <si>
    <t>82 Fed. Reg. 60,576 (Dec. 21, 2017)</t>
  </si>
  <si>
    <t>The states filed their original complaint on 5/30/18. On 6/22/18, the EPA published a notice in the Federal Register stating that the expanded pesticide safety training materials are available for use. Due to this publication, the AGs voluntarily dismissed the lawsuit on 7/9/2018.</t>
  </si>
  <si>
    <t>The EPA published new rules on 6/22/18, leading to the AGs voluntarily dismissing this lawsuit.</t>
  </si>
  <si>
    <t>Katherine Bolan Forrest</t>
  </si>
  <si>
    <t>NY, MD, CA</t>
  </si>
  <si>
    <t>Barack Obama (Second Term)</t>
  </si>
  <si>
    <t>U.S. Department of Homeland Security, U.S. Immigration and Customs Enforcement (DHS), U.S. Customs and Border Protection (DHS), U.S. Citizenship and Immigration Services (DHS), U.S. Border Patrol (DHS)</t>
  </si>
  <si>
    <t>Deferred Action for Childhood Arrivals</t>
  </si>
  <si>
    <t>21-40680</t>
  </si>
  <si>
    <t>1:18-cv-00068</t>
  </si>
  <si>
    <t>Brownsville</t>
  </si>
  <si>
    <t>In the lawsuit, Texas AG Ken Paxton and the multi-state coalition urge the U.S. District Court for the Southern District of Texas to declare DACA unlawful and stop the federal government from issuing or renewing any DACA permits in the future.</t>
  </si>
  <si>
    <t>Multistate Initial Plaintiffs, Single-State Intervenor (Successful Motion)</t>
  </si>
  <si>
    <t>Deferred Action for Childhood Arrivals (June 15, 2012)</t>
  </si>
  <si>
    <t>The court issued an opinion vacating the DACA Memorandum and granting a permanent injunction to the plaintiff states, directing the federal government to halt any further DACA approvals. The Fifth Circuit upheld this district court ruling in October 2022, and the case continues in district court.</t>
  </si>
  <si>
    <t>Andrew S. Hanen (S.D. Tex.)Priscilla Richman, James Ho, and Kurt Englehardt (5th Cir.)</t>
  </si>
  <si>
    <t>(2022.10.05) Texas v. United States - Opinion (5th Cir.)</t>
  </si>
  <si>
    <t>TX, AL, AR, LA, NE, SC, WV (subsequently KS)</t>
  </si>
  <si>
    <t>NY, CA, CO, CT, DE, HI, IL, ME, MD, MA, MI, MN, NV, NM, NC, OR, PA, RI, VT, VA, WA, WI, DC (subsequently AZ; VA left)</t>
  </si>
  <si>
    <t>Governors of Maine and Mississippi (Maine later withdrew)</t>
  </si>
  <si>
    <t>Vehicle Emission Standards</t>
  </si>
  <si>
    <t>18-1114</t>
  </si>
  <si>
    <t>The AGs sued the U.S. Environmental Protection Agency (EPA) to challenge its withdrawal of Obama-era greenhouse gas emission standards in place for model year 2022-2025 vehicles.</t>
  </si>
  <si>
    <t>83 Fed. Reg. 16,077 (Apr. 13, 2018)</t>
  </si>
  <si>
    <t>On 10/25/19, the three-judge panel unanimously dismissed the case for lack of jurisdiction, holding that the lawsuit was premature.</t>
  </si>
  <si>
    <t>Failure (Panel on Procedural)</t>
  </si>
  <si>
    <t>Judith W. Rogers, Sri Srinivasan, and Cornelia Pillard</t>
  </si>
  <si>
    <t>(2019.02.14) California v. EPA - Amicus for Petitioners (CO) [D.C. Cir.]</t>
  </si>
  <si>
    <t>(2019.10.25) California v. EPA - Opinion [D.C. Cir.](2019.11.14) California v. EPA - Amended Opinion [D.C. Cir.]</t>
  </si>
  <si>
    <t>CA, CT, DE, IL, IA, ME, MD, MA, MN, NJ, NY, OR, PA, RI, VT, VA, WA, DC</t>
  </si>
  <si>
    <t>U.S. Chamber of Commerce v. U.S. Department of Labor</t>
  </si>
  <si>
    <t>Fiduciary Rule</t>
  </si>
  <si>
    <t>17-10238</t>
  </si>
  <si>
    <t>The AGs sought to intervene in the lawsuit in order to defend Obama-era regulations that require retirement investment advisors to put the interests of their clients above their own financial gain. A three-judge panel of the Fifth Circuit ruled 2-1 in March 2018 to vacate the rule, after which the states sought to intervene to defend the rule.</t>
  </si>
  <si>
    <t>Multistate Intervenor-Defendants (Failed Motion)</t>
  </si>
  <si>
    <t>81 Fed. Reg. 20,945 (Jun. 7, 2016)</t>
  </si>
  <si>
    <t>Several private parties filed an original complaint in this case on 3/1/17.¬† The court held oral arguments on 7/31/17. On 3/15/18, a three-judge panel voted 2-1 to strike down the rule. On 4/26/18, three states sought to intervene to defend the rule in an en banc rehearing of the case. On 5/2/18, the panel denied the states' motion to intervene. The court also denied a motion for reconsideration on 5/22/18.</t>
  </si>
  <si>
    <t>A three-judge panel denied the states' motion to intervene on 5/2/18.</t>
  </si>
  <si>
    <t>Carl E. Stewart, Edith H. Jones, and Edith Brown Clement</t>
  </si>
  <si>
    <t>&amp;nbsp;</t>
  </si>
  <si>
    <t>NY, CA, OR</t>
  </si>
  <si>
    <t>Methane Emissions Standards</t>
  </si>
  <si>
    <t>1:18-cv-00773</t>
  </si>
  <si>
    <t>82 Fed. Reg. 12,817 (Mar. 7, 2017)</t>
  </si>
  <si>
    <t>The states filed their original complaint on 4/5/18. Discovery and briefing is proceeding according to the court-ordered discovery plan. On 8/29/19, the EPA announced a proposed rule that would relax the Obama-era methane standards. The EPA filed a motion to stay the case pending conclusion of rulemaking on 9/27/19, to which the states filed an opposition on 10/18/19. The EPA filed a reply on 10/25/19. On 12/2/19, Judge Walton largely denied the motion to stay.Following several status conferences, the plaintiffs filed a motion for summary judgment on 7/3/20. Colorado filed an amicus brief supporting the plaintiffs on 7/10/20. On 8/14/20, the federal defendants filed a cross-motion for summary judgment. Meanwhile, the EPA finalized its methane rule on 9/15/20, which was challenged by a similar coalition in a separate case (20-1357). On 11/24/20, the EPA filed a motion to dismiss. The plaintiff states filed a memorandum in opposition to this motion to dismiss on 12/23/20, and the EPA filed a reply on 1/15/21.Meanwhile, the EPA provided notice of a new executive order concerning this policy on 2/4/21. On 2/12/21, the court denied both the plaintiffs' and defendants' motions for summary judgment, as well as the defendants' motion to dismiss the case as moot. The case was then stayed pending further regulatory developments. On 11/2/21, the EPA informed the court about its proposed rulemaking affecting the challenged rule.On 3/6/23, Iowa filed a motion to dismiss itself from the litigation. The court accepted this dismissal on 4/28/23.</t>
  </si>
  <si>
    <t>On 2/12/21, the court denied both the plaintiffs' and defendants' motions for summary judgment, as well as the defendants' motion to dismiss the case as moot. The case is currently stayed pending further regulatory developments.</t>
  </si>
  <si>
    <t>Reginald B. Walton (D.D.C.)</t>
  </si>
  <si>
    <t>NY, CA, CT, IL, IA, ME, MD, MA, NM, OR, PA, RI, VT, WA, DC (IA subsequently left)</t>
  </si>
  <si>
    <t>New York v. U.S. Department of Commerce</t>
  </si>
  <si>
    <t>U.S. Department of Commerce; U.S. Census Bureau (Commerce)</t>
  </si>
  <si>
    <t>Census Questions</t>
  </si>
  <si>
    <t>588 U.S. ___</t>
  </si>
  <si>
    <t>1:18-cv-02921</t>
  </si>
  <si>
    <t>Multistate Initial Plaintiffs, Multistate Amici, Single-State Amicus</t>
  </si>
  <si>
    <t>Questions Planned for the 2020 Census and American Community Survey (Mar. 29, 2018)</t>
  </si>
  <si>
    <t>The district court held for the states, a decision which was appealed to the Supreme Court. On 6/27/19, the Court partially upheld the district court, rejecting the Department's stated reasons for including the citizenship question. Following that decision, the district court permanently enjoined the federal government from adding the question, and retained jurisdiction of the case until the Census is completed.</t>
  </si>
  <si>
    <t>(2018.04.03) New York v. U.S. Department of Commerce - Complaint [S.D.N.Y.](2018.06.01) New York v. U.S. Department of Commerce - Amicus for Defendants [S.D.N.Y.]</t>
  </si>
  <si>
    <t>(2019.01.15) New York v. U.S. Department of Commerce - Findings of Fact and Conclusions of Law [S.D.N.Y.](2019.07.16) New York v. U.S. Department of Commerce - Order Issuing Permanent Injunction [S.D.N.Y.]</t>
  </si>
  <si>
    <t>NY, CT, DE, IL, IA, MD, MN, NJ, NM, NC, OR, RI, VT, WA, MA, PA, VA, DC¬†(subsequently CO)</t>
  </si>
  <si>
    <t>CA (P)OK, LA, AL, AR, FL, GA, IN, KS, MI, MO, MT, NE, SC, TN, TX, CO (subsequently SD) (D)</t>
  </si>
  <si>
    <t>Cities of Chicago, New York, Philadelphia, Providence, Seattle; City and County of San Francisco; U.S. Conference of Mayors (plaintiffs); Governors of Kentucky, Mississippi and Maine (defendants)</t>
  </si>
  <si>
    <t>U.S. Department of Health and Human Services; Internal Revenue Service (Treasury)</t>
  </si>
  <si>
    <t>Affordable Care Act</t>
  </si>
  <si>
    <t>19-840</t>
  </si>
  <si>
    <t>4:18-cv-00167 (N.D. Tex.)19-10011 (5th Cir.)</t>
  </si>
  <si>
    <t>The plaintiff AGs argued that after the passage of the GOP's tax plan in 2017 ‚Äî which also repealed a provision of the sweeping legislation known as "Obamacare" that required people to have health insurance ‚Äî the health care law is no longer constitutional.</t>
  </si>
  <si>
    <t>Multistate Initial Plaintiffs, Multistate Amici, Multistate Intervenor-Defendants (Successful Motion)</t>
  </si>
  <si>
    <t>124 Stat. 119 [Affordable Care Act] (Mar. 23, 2010)</t>
  </si>
  <si>
    <t>The states filed their original complaint on 2/26/18 and an amended complaint on 4/23/18. On 4/9/18, several states filed a motion to intervene in the case to defend the ACA, which the court granted on 5/16/18.¬† The plaintiffs filed a motion for preliminary injunction and summary judgment on 4/26/18. The court held oral argument on 9/5/18. On 12/14/18, Judge O'Connor ruled in favor of the plaintiffs by determining that the individual mandate is no longer a tax and is therefore an unconstitutional exercise of congressional authority. The judge also found that the individual mandate was inseverable from the rest of the ACA, which makes the entire ACA, not just the guaranteed issue and community rating provisions, unconstitutional. Judge O'Connor stayed this ruling pending further appeals on 12/30/18.On , 1/3/19, the DOJ and intervenor AGs appealed the case to the 5th Circuit (19-10011). Four additional states joined the appeal on behalf of the ACA on 4/12/19. Texas filed the plaintiff states' brief on 5/1/19. The state defendant-intervenors filed a reply brief on 5/20/19. Oral arguments were held on 7/9/19.On 12/18/19, the three-judge panel held for the plaintiff states and declared the individual mandate unconstitutional. According to the majority, both the states and the individual plaintiffs had standing to sue. On the merits, Congress's decision to lower the ACA's shared responsibility payment to $0 meant that it could no longer be considered a "tax" under Congress's use of the Article I, Section 8 taxing power. However, the court did not decide whether the individual mandate could be severed from the rest of the act, instead remanding this question back to the district court. The court denied rehearing en banc on 1/29/20.The intervenor states filed a petition for writ of certiorari to the Supreme Court on 1/3/20. Meanwhile, the Fifth Circuit issued its mandate on 2/6/20, formally closing the appeal. On 3/2/20, the Supreme Court granted certiorari. The states filed their petitioners' brief on 5/6/20. Ohio and Missouri filed an amicus brief on 5/13/20 in support of neither party. Texas filed its opening brief on 6/25/20. The intervenor states filed a reply brief on 7/29/20, to which Texas filed a reply on 8/18/20. The case was argued on 11/10/20.On 6/17/21, the Court reversed the Firth Circuit and remanded. The Court did not reach the merits of the case, but instead dismissed the case due to both the states and individual plaintiffs lacking standing to sue. Writing for the majority, Justice Breyer held that the states had not demonstrated a link between the unenforceable individual mandate and the costs associated with state residents enrolling in state-sponsored programs like Medicaid. Other alleged costs borne by the states were the result of other aspects of the ACA, not the individual mandate.Following remand, the case was dismissed in the district court and the case was closed.</t>
  </si>
  <si>
    <t>The district court struck down the ACA in its entirety on 12/14/18. The 5th Circuit upheld the district court on 12/18/19, declaring the individual mandate unconstitutional. However, on 6/17/21, the U.S. Supreme Court reversed the 5th Circuit, holding that the plaintiffs lacked standing to challenge the ACA.</t>
  </si>
  <si>
    <t>Success (Upheld Merits)</t>
  </si>
  <si>
    <t>Reed Charles O'Connor (N.D. Tex.)Jennifer Walker Elrod, Kurt D. Engelhardt, and Carolyn Dineen King [5th Cir.]</t>
  </si>
  <si>
    <t>(2018.02.26) Texas v. United States - Complaint [N.D. Tex.](2019.04.01) Texas v. United States - Amicus for Neither Party [5th Cir.](2019.05.01) Texas v. US - Brief of Appellees [5th Cir.](2019.05.22) Texas v. United States - State Defendants' Reply Brief [5th Cir.]</t>
  </si>
  <si>
    <t>(2018.12.14) Texas v. United States - Opinion and Order [N.D. Tex.]</t>
  </si>
  <si>
    <t>TX, WI¬†(WI later withdrew)</t>
  </si>
  <si>
    <t>TX, WI, AL, AR, AZ, FL, GA, IN, KS, LA, MO, NE, ND, SC, SD, TN, UT, WV (WI later withdrew)</t>
  </si>
  <si>
    <t>CA, CT, DE, HI, IL, KY, MA, NC, NJ, NY, OR, RI, VA, VT, WA, DC¬†(subsequently MI, IA, NV, CO; KY left)</t>
  </si>
  <si>
    <t>OH, MT (neither party)</t>
  </si>
  <si>
    <t>Governors of Maine and Mississippi (for plaintiffs; Maine later withdrew); Governor of Kentucky (for defendants, at SCOTUS)</t>
  </si>
  <si>
    <t>2018 Applicability Date Rule</t>
  </si>
  <si>
    <t>1:18-cv-01030</t>
  </si>
  <si>
    <t>1:18-cv-1030</t>
  </si>
  <si>
    <t>83 Fed. Reg. 5,200 (Feb. 6, 2018)</t>
  </si>
  <si>
    <t>The states filed their original complaint on 2/6/18. EPA filed a motion to transfer the case to S.D. Tex. on 2/14/18, which the court denied on 5/29/18. The states filed a motion for summary judgment on 5/1/18, and EPA filed a cross-motion for summary judgment on 6/28/18. Oral argument on the motions for summary judgment were held on 12/12/18. As a decision was pending, EPA voluntarily dismissed appeals in similar litigation concerning this rule in the Fourth and Ninth Circuits, both of which were reviewing district court opinions vacating the rule. In light of these dismissals, the court dismissed this case as moot on 3/19/19.</t>
  </si>
  <si>
    <t>The case was dismissed as moot following EPA's voluntarily dismissals of appeals of district court opinions vacating the rule in the Fourth and Ninth Circuits.</t>
  </si>
  <si>
    <t>James Paul Oetken</t>
  </si>
  <si>
    <t>(2018.05.29) New York v. Pruitt - Order Denying Transfer [S.D.N.Y.]</t>
  </si>
  <si>
    <t>NY, CA, CT, MD, MA, NJ, OR, RI, VT, WA, DC</t>
  </si>
  <si>
    <t>Basic Health Programs Funding</t>
  </si>
  <si>
    <t>1:18-cv-00683</t>
  </si>
  <si>
    <t>New York and Minnesota, the only states that provide Basic Health Programs under the Affordable Care Act, sued after HHS in December 2017 told state officials that it is cutting a quarter of the funding for the program.</t>
  </si>
  <si>
    <t>Agency Emails to States (Dec. 21, 2017)</t>
  </si>
  <si>
    <t>The states filed their original complaint on 1/26/18. On 5/3/18, the HHS agreed to pay the states the funding that they claimed that they were owed. After these payments were finalized, the case was voluntarily dismissed by the AGs on 9/17/18.</t>
  </si>
  <si>
    <t>On 5/3/18, HHS agreed to provide the states' funding. Following these payments, the case was voluntarily dismissed.</t>
  </si>
  <si>
    <t>Richard Joseph Sullivan</t>
  </si>
  <si>
    <t>NY, MN</t>
  </si>
  <si>
    <t>Ozone NAAQS Designations</t>
  </si>
  <si>
    <t>1:18-cv-00406</t>
  </si>
  <si>
    <t>Failure to Enforce 73 Fed. Reg. 16,436 (Mar. 27, 2008)</t>
  </si>
  <si>
    <t>The states filed their original complaint on 1/17/18 and a motion for summary judgment on 4/10/18. The court ruled in favor of the AGs' motion for summary judgment on 6/12/18, holding that the EPA violated the Clean Air Act by failing to promulgate new regulations. The court held that the EPA must create action plans to address this matter by 6/29/18, and must make the plans publicly available by 12/6/18.</t>
  </si>
  <si>
    <t>The court ruled in favor of the AGs' motion for summary judgment on 6/12/18, requiring the EPA to develop action plans.</t>
  </si>
  <si>
    <t>John George Koeltl</t>
  </si>
  <si>
    <t>New York v. FCC</t>
  </si>
  <si>
    <t>Federal Communications Commission</t>
  </si>
  <si>
    <t>Net Neutrality</t>
  </si>
  <si>
    <t>18-1055</t>
  </si>
  <si>
    <t>18-1013</t>
  </si>
  <si>
    <t>FCC 17-166 [Restoring Internet Freedom Order] (1/4/18)</t>
  </si>
  <si>
    <t>The three-judge panel largely upheld the FCC's order on 10/1/19, with the exception of its Preemption Directive (which the court vacated).</t>
  </si>
  <si>
    <t>Patricia A. Millett, Robert L. Wilkins, and Stephen F. Williams</t>
  </si>
  <si>
    <t>(2018.10.19) Mozilla Corporation v. FCC Amicus - Respondents</t>
  </si>
  <si>
    <t>(2019.10.01) New York v. FCC - Opinion [D.C. Cir.]</t>
  </si>
  <si>
    <t>NY, CA, CT, DE, HI, IL, IA, KY, ME, MD, MA, MN, MS, NM, NC, OR, PA, RI, VT, VA, WA, DC, NJ</t>
  </si>
  <si>
    <t>TX, AR, NE¬†(D)</t>
  </si>
  <si>
    <t>County of Santa Clara; Santa Clara County Central Fire Protection District; California Public Utilities Commission</t>
  </si>
  <si>
    <t>17-1273</t>
  </si>
  <si>
    <t>The lawsuits aims to force action under the Clean Air Act to ensure upwind states adequately control the pollution that blows into downwind states.</t>
  </si>
  <si>
    <t>Multistate Initial Plaintiffs, Single-State Amicus, Multistate Intervenor-Defendants (Successful Motion)</t>
  </si>
  <si>
    <t>82 Fed. Reg. 51,238 (November 3, 2017)</t>
  </si>
  <si>
    <t>The states filed their original petition for review on 12/26/17. On 1/24/18, several states filed a motion to intervene on behalf of the EPA, which the court granted. TN filed an amicus brief on behalf of EPA on 8/8/18. Following a briefing schedule, oral argument in this case was held on 11/28/18.On 4/23/19, the three-judge panel unanimously dismissed the states' petition for review, holding that EPA did not abuse its discretion. The states did not appeal, so the case is now closed.</t>
  </si>
  <si>
    <t>The D.C. Circuit rejected the states' arguments on 4/23/19, upholding the EPA's action.</t>
  </si>
  <si>
    <t xml:space="preserve">Robert L. Wilkins, Gregory G. Katsas, and A. Raymond Randolph </t>
  </si>
  <si>
    <t>(2017.12.26) New York v. EPA - Complaint</t>
  </si>
  <si>
    <t>(2019.04.23) New York v. EPA - Opinion [D.C. Cir.]</t>
  </si>
  <si>
    <t>NY, CT, DE, MD, MA, PA, RI, VT</t>
  </si>
  <si>
    <t>IN, MI, NC, OH, WV</t>
  </si>
  <si>
    <t>TN (D)</t>
  </si>
  <si>
    <t>California v. U.S. Bureau of Land Management</t>
  </si>
  <si>
    <t>Bureau of Land Management (Interior)</t>
  </si>
  <si>
    <t>18-15711</t>
  </si>
  <si>
    <t>3:17-cv-07186</t>
  </si>
  <si>
    <t>9th Circuit</t>
  </si>
  <si>
    <t>82 Fed. Reg. 58,050 (Dec. 8, 2017)</t>
  </si>
  <si>
    <t>The states filed their original complaint and a motion for preliminary injunction on 12/19/17. On 1/9/18, ND and TX filed a motion to intervene on behalf of BLM. That motion was granted on 2/26/18. On 2/22/18, Judge Orrick granted the plaintiff states' motion for preliminary injunction, saying that BLM must enforce it. On 4/23/18, BLM appealed to the 9th Circuit (18-15711). On 6/20/18, the BLM voluntarily dismissed its appeal due to pending issuance of a new rule. The BLM issued this rule on 9/18/18, which was also subject to litigation (4:18-cv-05712). Due to the expiration of the original Suspension Rule, this case was voluntarily dismissed on 3/29/19.</t>
  </si>
  <si>
    <t>On 2/22/18, the court ruled that BLM must enforce the rule. BLM issued a new rule on 9/18/18, which was subject to separate litigation (4:18-cv-05712). Due to adoption of the new rule, this case was voluntarily dismissed.</t>
  </si>
  <si>
    <t>William Horsley Orrick III</t>
  </si>
  <si>
    <t>TX, ND</t>
  </si>
  <si>
    <t>Massachusetts v. Department of Education</t>
  </si>
  <si>
    <t>Failure to Discharge Fraudulent Loans</t>
  </si>
  <si>
    <t>1:17-cv-02679</t>
  </si>
  <si>
    <t>The states sued the U.S. Department of Education, asking a U.S. District Court judge to declare that all student loan debt incurred by students at Corinthian schools is not legally enforceable by garnishing taxes or wages; to order the department to refund any money that was garnished; and to order the department to discharge all student debt from these students.</t>
  </si>
  <si>
    <t>The states filed their original complaint on 12/14/17. The federal defendants filed a motion to dismiss on 3/22/18. The states filed an amended complaint on 4/12/18, mooting the motion to dismiss. On 5/31/18, the defendants filed another motion to dismiss. On 10/12/18, the court granted this motion to dismiss the case, holding that the states lacked standing to bring the suit.</t>
  </si>
  <si>
    <t>On 10/12/18, the court dismissed the case, holding that the states lacked standing to bring the suit.</t>
  </si>
  <si>
    <t>Trevor N. McFadden</t>
  </si>
  <si>
    <t>MA, NY, IL</t>
  </si>
  <si>
    <t>The CA AG filed a parallel suit in the N.D.Cal. on the same day (3:17-cv-07106). The court in this California case held that the AG had standing to sue on 3/4/2019.</t>
  </si>
  <si>
    <t>California v. Pruitt</t>
  </si>
  <si>
    <t>4:17-cv-06936</t>
  </si>
  <si>
    <t>Failure to Enforce 80 Fed. Reg. 65,292 (Oct. 26, 2015)</t>
  </si>
  <si>
    <t>The states filed their original complaint on 12/5/17 and a motion for summary judgment on 12/29/17. On 1/23/18, the court consolidated this challenge with other similar cases under the lead case American Lung Association v. Pruitt (4:17-cv-06900). The court granted the plaintiffs' motion for summary judgment on 3/12/18, requiring the EPA to release its findings by 4/30/18.</t>
  </si>
  <si>
    <t>The court granted the plaintiffs' motion for summary judgment on 3/12/18, requiring the EPA to release its ozone findings.</t>
  </si>
  <si>
    <t>NY, CA, CT, IL, IA, ME, MA, MN, OR, PA, RI, VT, WA, DC, MD</t>
  </si>
  <si>
    <t>Stockman v. Trump</t>
  </si>
  <si>
    <t>President; U.S. Department of Defense; Joint Chiefs of Staff (DoD); U.S. Army (DoD); U.S. Navy (DoD); U.S. Air Force (DoD); U.S. Department of Homeland Security</t>
  </si>
  <si>
    <t>Transgender Military Ban</t>
  </si>
  <si>
    <t>18-678</t>
  </si>
  <si>
    <t>5:17-cv-01799</t>
  </si>
  <si>
    <t>The underlying suit was brought on behalf of transgender individuals alleging harm from President Trump's directive on 8/25/17 concerning transgender members of the military. Subsequently, California joined the suit as a plaintiff-intervenor and several amici states also participated in the case on behalf of the private and state plaintiffs.</t>
  </si>
  <si>
    <t>Single-State Intervenor (Successful Motion), Multistate Amici</t>
  </si>
  <si>
    <t>82 Fed. Reg. 41,319 (Aug. 25, 2017)</t>
  </si>
  <si>
    <t>The private party plaintiffs filed their original complaint on 9/5/17. Several states filed a motion to participate as amici supporting the plaintiffs on 11/6/17, which was granted on 11/9/17. California, which had also joined the proposed amicus brief, filed a motion to intervene in the case on 11/8/17. This motion was granted on 11/16/17. The court issued a preliminary injunction blocking the policy on 12/22/17.¬†After the military adopted a revised policy, the federal defendants filed a motion on 3/22/18 to dissolve the preliminary injunction. The plaintiffs opposed this motion, and the district court rejected it on 9/18/18. The federal defendants appealed to the 9th Circuit on 11/16/18 (18-56539) and sought a writ of certiorari before judgment to the U.S. Supreme Court on 11/26/18 (18-678).¬†On 12/19/18, the 9th Circuit held that proceedings in this case should be held in abeyance pending issuance of the court's mandate in a related case challenging the same policy (Karnoski v. Trump, 18-35347). On 1/22/19, the Supreme Court denied the petition before judgment but granted federal defendants' motion to stay the preliminary injunction pending further appeals. On 8/26/19, the Ninth Circuit (in 18-56539) vacated the district court's ruling that had denied the federal government's motion to dissolve the preliminary injunction.Meanwhile, discovery continued in the district court. The court set the case schedule on 7/15/19, with the discovery deadline set for 4/13/20 and trial scheduled for 11/17/20. On 7/26/19, the plaintiffs voluntarily dismissed President Trump from the lawsuit, continuing instead to litigate against only the additional original plaintiffs. The plaintiffs and intervenor-plaintiff California filed amended complaints on 10/11/19. On 10/7/19, the district court dissolved the original preliminary injunction issued on 12/22/17. The federal defendants filed an answer to the amended complaint on 11/12/19.On 2/28/20, the parties filed a joint stipulation to partially stay this case pending developments in the related Karnoski litigation. The court granted this motion on 3/3/20. The case remained stayed through the change in presidential administrations, as the Biden Administration issued an executive order reversing the challenged policy in this case. Following the executive order, this case was eventually dismissed voluntarily by all parties on 8/23/21.</t>
  </si>
  <si>
    <t>The district court issued a preliminary injunction, which was stayed by the U.S. Supreme Court on 1/22/19 pending resolution of appeals. Discovery in the case continued until the Biden Administration reversed the Trump-era policy, after which this case was voluntarily dismissed.</t>
  </si>
  <si>
    <t>Jesus Gilberto Bernal (C.D. Cal.)A. Wallace Tashima, Milan D. Smith Jr., and Mark J. Bennett (9th Cir.)</t>
  </si>
  <si>
    <t>(2017.11.08) Stockman v. Trump - Motion to Intervene (CA) [C.D. Cal.](2017.11.06) Stockman v. Trump - Amicus Supporting Plaintiffs [C.D. Cal.]</t>
  </si>
  <si>
    <t>MA, CA, CT, DE, HI, IL, IA, MD, NM, NY, OR, PA, RI, VT, DC</t>
  </si>
  <si>
    <t>Texas v. Zinke</t>
  </si>
  <si>
    <t>U.S. Department of the Interior; Bureau of Indian Affairs (Interior)</t>
  </si>
  <si>
    <t>Indian Child Welfare Act</t>
  </si>
  <si>
    <t>21-378</t>
  </si>
  <si>
    <t>4:17-cv-00868 [N.D. Tex.]18-11479 [5th Cir.]</t>
  </si>
  <si>
    <t>Texas filed a lawsuit in U.S. District Court alongside a Texas foster family challenging the Indian Child Welfare Act (ICWA), which Congress created in 1978. The Texas Family Code provides that all cases of custody and adoption must focus on the best interest of the child. However, ICWA mandates different rules for custody and adoption cases involving children from federally recognized Native American tribes that could compel a placement that is directly against the best interest of the child. Texas and other plaintiffs argue that this arrangement unconstitutionally discriminates on the basis of race.</t>
  </si>
  <si>
    <t>Challenge to New Regulation(s), Challenge to Federal Statute(s)</t>
  </si>
  <si>
    <t>81 Fed. Reg. 38,778 (June 14, 2016)</t>
  </si>
  <si>
    <t>On 10/4/18, the district court sided with the plaintiff states and held the Act unconstitutional. A 5th Circuit panel reversed the district court on 8/9/19, upholding the Act in its entirety. On 4/6/21, the en banc court held that Congress has the authority to enact the ICWA. However, the majority struck down a portion of the law that gives preference to Indigenous families in the adoption of Native American children. In June 2023, the Supreme Court affirmed in part and reversed in part, upholding the ICWA in its entirety.</t>
  </si>
  <si>
    <t>Reed Charles O'Connor [N.D. Tex.] Jacques L. Wiener, Jr., James L. Dennis, and Priscilla R. Owen [5th Cir.]</t>
  </si>
  <si>
    <t>(5.25.2018) Brackeen v. Zinke Amicus - Defendants [N.D.Tex](2019.01.14) Brakeen v. Zinke Amicus - Defendants [Fifth Circuit]</t>
  </si>
  <si>
    <t>(2018.10.04) Brakeen v. Zinke - Opinion [N.D.Tex.](2019.08.09) Brackeen v. Bernhardt - Opinion [5th Cir.](2021.04.06) Brackeen v. Haaland - Opinion [5th Cir.]</t>
  </si>
  <si>
    <t>TX, LA, IN</t>
  </si>
  <si>
    <t>CA, AK, AZ, CO, ID, IL, IA, ME, MA, MI, MN, MS, MT, NJ, NM, OR, RI, UT, VA, WA, WI¬†(subsequently CT, NV, NY, OK, PA, DC)OH</t>
  </si>
  <si>
    <t>Maryland v. Department of Education</t>
  </si>
  <si>
    <t>Gainful Employment Rule</t>
  </si>
  <si>
    <t>20-5268</t>
  </si>
  <si>
    <t>1:17-cv-02139</t>
  </si>
  <si>
    <t>82 Fed. Reg. 30,975 (July 5, 2017) [First Delay Notice]; 82 Fed. Reg. 39,362 (August 18, 2017) [Second Delay Notice]</t>
  </si>
  <si>
    <t>The district court dismissed the case, holding that the states lacked standing to challenge the rule. The D.C. Circuit panel reversed the district court and remanded with instructions to dismiss the case as moot.</t>
  </si>
  <si>
    <t>Ketanji Brown Jackson (D.D.C.)Karen LeCraft Henderson, Judith Rogers, and Gregory Katsas (D.C. Cir.)</t>
  </si>
  <si>
    <t>(2020.07.17) Maryland v. U.S. Department of Education - Memorandum Opinion [D.D.C.]</t>
  </si>
  <si>
    <t>MD, PA</t>
  </si>
  <si>
    <t>MD, PA, CA, CT, DC, DE, HI, IL, IA, MD, MA, MN, NY, NC, OR, PA, RI, VT, VA, WA</t>
  </si>
  <si>
    <t>DHS Immigration Records</t>
  </si>
  <si>
    <t>1:17-cv-12022</t>
  </si>
  <si>
    <t>D. Mass.</t>
  </si>
  <si>
    <t>In June 2017, the AGs issued numerous Freedom of Information Act (FOIA) requests to the U.S. Immigration and Customs Enforcement (ICE), U.S. Citizenship and Immigration Services (USCIS), and U.S. Customs and Border Protection (CBP) to obtain details regarding Deferred Action for Childhood Arrivals (DACA) recipients, arrests and detentions of individuals at sensitive locations such as schools and jobsites, and ICE/CBP detainer requests databases. Those requests went unanswered and subsequently led to this complaint.</t>
  </si>
  <si>
    <t>CBP-2017-071047 [FOIA Requests]</t>
  </si>
  <si>
    <t>The states filed their original complaint on 10/17/17. On 2/21/18, Judge Saylor held a scheduling conference setting dates for document production. Document production has continued according to the court-set schedule, with 10/7/19 set as the deadline to complete document production. On 10/2/19, the court closed the case as document production completed.</t>
  </si>
  <si>
    <t>The DHS completed its document production to the satisfaction of the parties, and the case was closed on 10/2/19.</t>
  </si>
  <si>
    <t>F. Dennis Saylor IV</t>
  </si>
  <si>
    <t>MA, CA, HI, IL, IA, MD, NY, OR, WA, DC</t>
  </si>
  <si>
    <t>California v. U.S. Department of the Interior</t>
  </si>
  <si>
    <t>4:17-cv-05948</t>
  </si>
  <si>
    <t>The AGs filed a lawsuit against the U.S. Department of the Interior for repealing the Obama-era Valuation Rule, which the states argue ensures taxpayers and States receive fair value for oil, gas, and coal extracted from public and tribal lands.</t>
  </si>
  <si>
    <t>82 Fed. Reg. 36,934 (Aug. 7, 2017)</t>
  </si>
  <si>
    <t>The court granted summary judgment for the state plaintiffs on their APA claims on 3/29/19.</t>
  </si>
  <si>
    <t>Saundra Brown Armstrong</t>
  </si>
  <si>
    <t>(2017.10.17) California v. U.S. Department of the Interior [N.D. Cal.]</t>
  </si>
  <si>
    <t>(2019.03.29) California v. U.S. Department of the Interior - Order re Cross-Motions for Summary Judgment [N.D. Cal.]</t>
  </si>
  <si>
    <t>U.S. Department of Health and Human Services; U.S. Department of the Treasury</t>
  </si>
  <si>
    <t>Health Care Subsidies</t>
  </si>
  <si>
    <t>3:17-cv-05895</t>
  </si>
  <si>
    <t>Failure to Make Cost-Sharing Reduction Payments Under 31 U.S.C. ¬ß 1324, 26 U.S.C. ¬ß 36B, and 42 U.S.C. ¬ß 18071</t>
  </si>
  <si>
    <t>After the district court denied a preliminary injunction to the states, the Administration acquiesced in a regulatory change that satisfied the states. Accordingly, the plaintiffs voluntarily dismissed the case.</t>
  </si>
  <si>
    <t>Vince Girdhari Chhabria</t>
  </si>
  <si>
    <t>NY, CA, CT, DE, IL, IA, KY, MD, MA, MN, NM, NC, OR, PA, RI, VT, VA, WA, DC</t>
  </si>
  <si>
    <t>Pennsylvania v. Trump</t>
  </si>
  <si>
    <t>President; U.S. Department of Health and Human Services; U.S. Department of the Treasury; U.S. Department of Labor</t>
  </si>
  <si>
    <t>Contraceptive Mandate</t>
  </si>
  <si>
    <t>19-00454</t>
  </si>
  <si>
    <t>2:17-cv-04540</t>
  </si>
  <si>
    <t>The states challenged two "interim final rules" that rolled back a requirement under the Affordable Care Act (ACA) for employers to include birth control coverage in their health insurance plans.</t>
  </si>
  <si>
    <t>IFR 2017-21852</t>
  </si>
  <si>
    <t>Pennsylvania filed its original complaint challenging the Interim Final Rules ("IFRs") on 10/11/17. The state filed a motion for preliminary injunction on 11/2/17.¬† Several states filed an amicus brief supporting Pennsylvania's motion on 11/28/17.¬† On 12/15/17, Judge Beetlestone issued a nationwide injunction blocking the Trump Administration's rules. The federal defendants filed an appeal to the 3rd Circuit on 2/6/18 (18-1253). While these appeals were pending, the federal defendants published two rules finalizing the IFRs on 11/15/18. PA filed an amended complaint challenging these final rules and including NJ as a plaintiff on 12/14/18. The states filed a second motion for preliminary injunction on 12/17/18. On 1/14/19, Judge Beetlestone issued a second national injunction, this time blocking the finalized version of the rules.The federal defendants appealed this injunction to the 3rd Circuit on 1/23/19 (19-1189). On 2/22/19, several states filed an amicus brief supporting the federal defendants. Oral arguments in that case occurred on 5/21/19. On 7/12/19, the Third Circuit held for the states, affirming the preliminary injunction. According to the majority, "the state plaintiffs are likely to succeed in proving that the Agencies did not follow the APA and that the regulations are not authorized under the ACA or required by the Religious Freedom Restoration Act."¬†The federal defendants filed a petition for writ of certiorari to the Supreme Court on 10/3/19. Meanwhile, in the district court, the federal defendants filed a motion to dismiss on 3/28/19. The state plaintiffs filed a motion for summary judgment on 5/15/19, and the federal defendants filed a cross-motion for summary judgment on 6/14/19. Given various appeals concerning this challenged rule, the district court stayed further proceedings on 7/31/19.On 1/17/20, the Supreme Court granted cert in this and a related case (19-454; 19-431). Argument was originally set for 4/29/20, but moved to 5/6/20 in light of COVID-19. On 7/8/20, the Court reversed and remanded the case in a 7-2 vote. The Court held that the federal government had authority under the Affordable Care Act to promulgate rules exempting employers with religious or moral objections from providing contraceptive coverage to their employees.Following the decision, the case was remanded to the district court, and briefing continued. On 9/29/20, the plaintiff states filed a new motion for summary judgment. The federal defendants filed a motion for summary judgment on 10/23/20. The states filed a response in opposition to this latter motion on 11/13/20, to which the defendants filed a reply on 11/24/20.On 3/5/21, following the change in presidential administrations, the federal defendants filed a motion to hold the case in abeyance. The court granted this motion on 3/8/21, ordering the defendants to file a status report by 4/30/21. The federal defendants filed a report and another request for a stay on that date, which was granted. The case has remained stayed, with the federal defendants filing a status report every 90 days. On 2/2/23, the federal defendants published a notice of proposed rulemaking that would alter the status of the challenged rules.</t>
  </si>
  <si>
    <t>The court granted a preliminary injunction blocking the interim rules nationwide on 12/15/17 and another injunction blocking the final rules on 1/14/19. The Third Circuit affirmed the injunctions on 7/12/19. However, SCOTUS reversed on 7/8/20. After remand, briefing continued in the District Court until the court placed the case in abeyance following the change in presidential administrations. The case currently remains in abeyance.</t>
  </si>
  <si>
    <t>Wendy Beetlestone [E.D. Pa.]Theodore A. McKee, Patty Shwartz, and Julio M. Fuentes [3rd Cir.]</t>
  </si>
  <si>
    <t>(2017.11.28) Pennsylvania v. Trump Amicus - Plaintiffs(2019.01.07) Pennsylvania v. Trump Amicus - Plaintiffs [Final Rules](2019.01.13) Pennsylvania v. Trump - Opinion [E.D.Pa.]</t>
  </si>
  <si>
    <t>PA (subsequently NJ)</t>
  </si>
  <si>
    <t>MA, CA, CT, DE, DC, HI, IL, IA, ME, MD, MN, NM, NY, NC, OR, RI, VT, VA, WA (subsequently NV) (P)TX, AL, AR, GA, ID, LA, MO, NE, OK, SC, WV (D)</t>
  </si>
  <si>
    <t>U.S. Department of Health and Human Services; U.S. Department of Labor; U.S. Department of the Treasury</t>
  </si>
  <si>
    <t>19-15118</t>
  </si>
  <si>
    <t>4:17-cv-05783</t>
  </si>
  <si>
    <t>The states argue that the Trump Administration's federal rules rescinding Obama-era contraceptives coverage in the Affordable Care Act violate the Establishment Clause by allowing employers to use their own religious beliefs to discriminate against employees; the Equal Protection Clause by specifically targeting and harming women; and the Administrative Procedure Act by pushing through these new rules without required notice and comment, and without proper factual and legal basis. Additionally, the states argue that the rules would cause immediate and irreparable harm to their States by leaving millions of women without access to contraceptives and counseling, and by forcing the States to shoulder the financial and administrative burden as women seek contraceptive access through state programs.</t>
  </si>
  <si>
    <t>IFR 2017-21851; 2017-21852</t>
  </si>
  <si>
    <t>The court granted a preliminary national injunction blocking the interim rules on 12/21/17, which was largely upheld by the 9th Circuit on 12/13/18. The court then enjoined the final rules on 1/13/19. On 10/22/19, the 9th Circuit upheld the lower court's injunction. Following a stay pending a Supreme Court decision in related cases (PA v. Trump, 19-454), briefing continued in the district court. The case in currently stayed pending ongoing agency review of the challenged rule.</t>
  </si>
  <si>
    <t>Success (Upheld Injunction)</t>
  </si>
  <si>
    <t>Haywood Stirling Gilliam Jr. [N.D. Cal.]J. Clifford Wallace, Andrew J. Kleinfeld, and Susan P. Graber [9th Cir.]</t>
  </si>
  <si>
    <t>(2019.01.07) California v. Azar Amicus - Plaintiffs</t>
  </si>
  <si>
    <t>(2018.12.13) California v. HHS - 911 F.3d 558 [9th Cir.] (Interim Rules)</t>
  </si>
  <si>
    <t>CA, DE, MD, NY, VA (subsequently CT, HI, IL, MN, NC, RI, VT, WA, DC; CO, NV, MI)</t>
  </si>
  <si>
    <t>MA, IA, ME, MI, NV, NJ, NM, PA, OR (P)</t>
  </si>
  <si>
    <t>Karnoski v. Trump</t>
  </si>
  <si>
    <t>President; U.S. Department of Defense</t>
  </si>
  <si>
    <t>18-676</t>
  </si>
  <si>
    <t xml:space="preserve"> 2:17-cv-01297</t>
  </si>
  <si>
    <t>82 Fed. Reg. 41,319 (Aug. 30, 2017)</t>
  </si>
  <si>
    <t>The private party plaintiff filed the original complaint on 8/28/17 and an amended complaint on 9/14/17. Washington filed a motion to intervene on 9/25/17, which the court granted on 11/14/17. On 12/11/17, the court issued a preliminary injunction prohibiting the federal defendants from implementing the rule. The state filed an intervenor-plaintiff complaint on 12/14/17. The plaintiffs filed a motion for summary judgment, which several states supported with an amicus brief on 2/5/18. The court granted partial summary judgment on 4/13/18, which the federal defendants appealed to the 9th Circuit (18-35347). The district court issued a case scheduling order concerning the remaining issues on 5/9/18, which was subsequently vacated pending a ruling on the 9th Circuit appeal. On 7/18/18, the 9th Circuit denied the defendants' request to stay the preliminary injunction pending appeal. The 9th Circuit held oral arguments on 10/10/18. The defendants filed a writ of certiorari before judgment to the U.S. Supreme Court on 11/23/18 (18-676). On 1/22/19, the Supreme Court granted a stay of the preliminary injunction pending further appeals in this and related cases (including Stockman v. Trump). On 6/14/19, the 9th Circuit vacated the district court's grant of summary judgment.On 7/31/19, the plaintiffs filed an amended complaint in district court, to which the federal defendants filed a response on 8/28/19. The court scheduled oral argument on the non-state plaintiffs' motion to compel documents withheld under the deliberative process privilege for 11/12/19. On 11/20/19, the court granted the non-state plaintiffs' motion to compel documents. The court also, on 2/8/20, denied defendants' motion to stay the case. The federal defendants filed a motion for reconsideration on 3/13/20 and a response on 3/31/20.On 2/11/20, the federal defendants filed a writ of mandamus to the Ninth Circuit (20-70365), requesting that the court order the district court to reverse its discovery orders and issue an emergency stay. On 2/12/20, the 9th Circuit granted the federal petitioner's request for a temporary administrative stay in this case, pending further orders. Meanwhile, the state intervenor filed a joint motion to compel documents from the federal defendants on 4/13/20, which the court granted on 4/15/20. Several subsequent orders held that the federal defendants have broadly over-asserted the deliberative process privilege and the attorney-client privilege, and ordered production of additional documents. On 11/9/20, the district court denied the federal defendants' motion to stay remaining discovery.Meanwhile, the Ninth Circuit held argument on the federal defendants' writ of mandamus on 10/14/20. On 2/16/21, following a change in presidential administrations, the Ninth Circuit vacated the petitions for mandamus in light of President Biden's executive order "Enabling All Qualified Americans to Serve Their Country in Uniform" that reversed the challenged policy. On 8/27/21, the federal defendants filed a motion to voluntarily dismiss the case, and the Ninth Circuit case was closed.¬†Meanwhile, following the change in administrations, the district court granted the joint stipulation for a stay pending further regulatory action. On 8/19/21, the parties stipulated to voluntary dismissal, and the motion was granted on 8/31/21. Following a separate agreement pertaining to litigation expenses, the case was closed on 9/22/21.</t>
  </si>
  <si>
    <t>The district court granted summary judgment to the plaintiffs, which the U.S. Supreme Court stayed on 1/22/19 pending further appeals. On 6/14/19, the 9th Cir. vacated the district court's order and remanded. Washington State filed an amended complaint on 7/31/19. Following the change in administrations and a change in the challenged policy, the district court stayed the case before it was ultimately voluntarily dismissed by the parties.</t>
  </si>
  <si>
    <t>Mixed Win/Loss</t>
  </si>
  <si>
    <t>Marsha J. Pechman (W.D. Wash.)Raymond C. Fisher, Richard R. Clifton, and Consuelo M. Callahan (9th Cir.)</t>
  </si>
  <si>
    <t>2:19-cv-01206, 2:20-mc-00055, 2:20-mc-00056, 2:20-mc-00061, 2:20-mc-00069</t>
  </si>
  <si>
    <t>(2017.09.25) Karnoski v. Trump - Motion to Intervene (WA) (W.D. Wash.) (2018.02.10) Karnoski v. Trump - Amicus Supporting Petitioners [W.D. Wash.]</t>
  </si>
  <si>
    <t>MA, CA, CT, DE, HI, IL, IA, MD, NJ, NM, NY, OR, PA, RI, VT, DC (subsequently ME, NC, VA) (P)</t>
  </si>
  <si>
    <t>California v. Department of Transportation</t>
  </si>
  <si>
    <t>Greenhouse Gas Performance Measure</t>
  </si>
  <si>
    <t>4:17-cv-05439</t>
  </si>
  <si>
    <t>The suit claims the DOT and Federal Highway Administration violated the Administrative Procedure Act when they suspended greenhouse gas measures required in the Moving Ahead for Progress in the 21st Century Act without providing notice or allowing public comment.</t>
  </si>
  <si>
    <t>82 Fed. Reg. 22,879 (May 19, 2017)</t>
  </si>
  <si>
    <t>The states filed their original complaint on 9/20/17. On 9/28/17, the Federal Highway Administration (FHWA) published notice that greenhouse gas performance measures for the national highway system that it suspended indefinitely in May 2017 would go into effect. FHWA also said it had initiated additional rulemaking procedures to repeal the greenhouse gas measures and expected to issue a proposed rule in 2017 with the goal of issuing a final rule in spring 2018. Thus, this case challenging the delays was voluntarily dismissed on 11/20/17.</t>
  </si>
  <si>
    <t>After the filing of the lawsuits, the Department agreed to issue a new rule. The states subsequently voluntarily dismissed the case.</t>
  </si>
  <si>
    <t>Donna M Ryu (Magistrate Judge)</t>
  </si>
  <si>
    <t>CA, IA, MD, MA, OR, VT, WA</t>
  </si>
  <si>
    <t>DACA Recission</t>
  </si>
  <si>
    <t>3:17-cv-05235</t>
  </si>
  <si>
    <t>The four States filed the suit in the U.S. District Court for the Northern District of California, arguing that the Trump Administration violated the Constitution and federal laws when it rescinded the Obama-era Deferred Action for¬†Childhood Arrivals program.</t>
  </si>
  <si>
    <t>DACA Rescission Memorandum (Sept. 5, 2017)</t>
  </si>
  <si>
    <t>The district court issued a nationwide injunction, which was largely upheld by the 9th Circuit on 11/8/18. On further appeal, the U.S. Supreme Court held on 6/20/20 that the federal defendants had acted arbitrarily in rescinding the rule. The case was remanded to the district court, which held a case management conference on 10/22/20.</t>
  </si>
  <si>
    <t>William Haskell Alsup [N.D. Cal.]Kim McLane Wardlaw, Jacqueline H. Nguyen, and John B. Owens [9th Cir.]</t>
  </si>
  <si>
    <t>(2019.08.26) Department of Homeland Security v. University of California - Amicus for Petitioners [TX] (Merits Stage)</t>
  </si>
  <si>
    <t>(2018.01.19) California v. Department of Homeland Security - Opinion [N.D.Cal.]</t>
  </si>
  <si>
    <t>ME, MN, MD, CA</t>
  </si>
  <si>
    <t>TX, AL, AZ, AR, FL, LA, NE, SC, WV¬†(D/Pet'r) [subsequently AK, KS, SD]NJ (Resp't)</t>
  </si>
  <si>
    <t>Governor of MS (defendants/petitioners)</t>
  </si>
  <si>
    <t>Delay of Rule re: Penalties for Violating Fuel Efficiency Standards</t>
  </si>
  <si>
    <t>17-2806</t>
  </si>
  <si>
    <t>On December 28, 2016, the NHTSA announced a rule that increased the penalty rate for violating fuel efficiency standards by $8.50, from $5.50 per tenth of a mile per gallon to $14 per tenth of a mile per gallon. However, on July 12, 2017, NHTSA announced it was indefinitely delaying the effective date of its updated penalty. The states argue that this is unlawful in two ways. First, NHTSA acted without notice and without taking comment, which violates the Administrative Procedure Act. Second, this arbitrary delay reinstates the outdated $5.50 penalty rate, which violates the 2015 Federal Civil Penalties Inflation Adjustment Act.</t>
  </si>
  <si>
    <t xml:space="preserve"> 82 Fed. Reg. 32,139 (July 12, 2017)</t>
  </si>
  <si>
    <t>The states filed their original petition for review on 9/8/17. The case was consolidated with a similar environmental group challenge (in 17-2780). Following briefing, the court held oral arguments on 4/12/18. On 4/23/18, the three-judge panel granted the petitions. The court vacated the delay rule and indicated that an opinion would follow, which they issued on 6/29/18.</t>
  </si>
  <si>
    <t>The court ruled in favor of the states, vacating the Suspension Rule.</t>
  </si>
  <si>
    <t>Ralph K. Winter, Rosemary S. Pooler, and Barrington D. Parker Jr.</t>
  </si>
  <si>
    <t>NY, CA, VT, MD, PA</t>
  </si>
  <si>
    <t>President; U.S. Department of Homeland Security</t>
  </si>
  <si>
    <t>18-1521</t>
  </si>
  <si>
    <t>1:17-cv-05228</t>
  </si>
  <si>
    <t>E.D.N.Y.</t>
  </si>
  <si>
    <t>The states sought to invalidate President Trump's memorandum that ends the Deferred Action for Childhood Arrivals (DACA) program and to enjoin federal agencies from using information gathered through DACA in immigration enforcement efforts.</t>
  </si>
  <si>
    <t>The district court issued a national injunction blocking the DACA rescission on 2/13/18. Following further appeals at the Second Circuit, SCOTUS heard the case and ruled that the Trump Administration's rescission of the DACA program was arbitrary and capricious (18-587). The case was remanded to the district court, which granted summary judgment to the plaintiffs, holding that Secretary Chad Wolf was not lawfully serving as Acting Secretary of Homeland Security under the HSA when he issued the Wolf Memorandum. The court subsequently ordered the agency to reinstate DACA to the form it had prior to the Trump Administration's 2017 changes.</t>
  </si>
  <si>
    <t>Nicholas G. Garaufis [E.D.N.Y.]Dennis Jacobs, Robert D. Sack, Denny Chin [2nd Cir.]</t>
  </si>
  <si>
    <t>(2017.09.06) New York v. Trump - Complaint [E.D.N.Y.](2020.08.28) New York v. Trump - Second Amended Complaint [E.D.N.Y.]</t>
  </si>
  <si>
    <t>(2018.03.29) New York v. Trump - Opinion [E.D.N.Y.]</t>
  </si>
  <si>
    <t>NY, MA, WA, CT, DE, DC, HI, IL, IA, NM, NC, OR, PA, RI, VT, VA¬†(subsequently CO)</t>
  </si>
  <si>
    <t>TX, AL, AZ, AR, FL, LA, NE, SC, WV (D)</t>
  </si>
  <si>
    <t>Governor of MS</t>
  </si>
  <si>
    <t>California v. Sessions</t>
  </si>
  <si>
    <t>Witholding of Federal Grants</t>
  </si>
  <si>
    <t>18-17311</t>
  </si>
  <si>
    <t>3:17-cv-04701</t>
  </si>
  <si>
    <t>The states argue that the federal government's threats to withhold grants that are provided through the U.S. Department of Justice's Edward Byrne Memorial Justice Assistance Grant Program are unlawful, jeopardize public health and safety, and endanger the trust that members of immigrant communities have in local law enforcement. DOJ has threatened to withhold these grants from 38 "sanctuary" jurisdictions in an attempt to pressure them to enforce federal immigration law.</t>
  </si>
  <si>
    <t>California filed its original complaint on 8/14/17 and an amended complaint on 10/13/17. On 10/31/17, the state filed for a preliminary injunction. The court denied the initial preliminary injunction on 3/5/18. The state filed a motion for reconsideration on 3/13/18. The federal defendants filed a motion for summary judgment on 7/31/18. On 8/22/18, several states filed an amicus brief supporting California. On 10/5/18, Judge Orrick ruled in favor of the states, granting their motion for summary judgment and determining that Section 1373 ‚Äî which bars restrictions on sharing information related to the citizenship or immigration status of any individual between federal, state and local governments ‚Äî is unconstitutional and that the DOJ cannot withhold grant funds from the state of California. The court consequently entered a nationwide injunction against the grant conditions, but prevented it from going into effect until the 9th Circuit has had a chance to review the conditions on appeal. The defendants filed their appeal to the 9th Circuit on 12/3/18 (18-17311), which was consolidated with 18-17308. Oral argument occurred on 12/2/19. On 7/13/20, the court issued an opinion largely upholding the district court's opinion. According to the court, the DOJ did not have statutory authority to impose the Access and Notice Conditions, and it upheld the permanent injunction prohibiting DOJ from withholding, terminating, or clawing back Byrne funding based on the challenged conditions and statutes at issue. However, the court held that the district court abused its discretion in granting nationwide injunctive relief, which was broader than warranted. Instead, the injunction was limited to California.</t>
  </si>
  <si>
    <t>The district court granted summary judgment and a national injunction to the states prohibiting the grant conditions. The federal defendants appealed to the 9th Circuit, which upheld the district court but limited the injunction to California.</t>
  </si>
  <si>
    <t>William Horsley Orrick III [N.D. Cal.]William A. Fletcher, Richard R. Clifton, and Eric D. Miller [9th Cir.]</t>
  </si>
  <si>
    <t>CT, DE, HI, IL, MA, MD, NM, NY, OR, WA, DC (P)</t>
  </si>
  <si>
    <t>17-1185</t>
  </si>
  <si>
    <t>82 Fed. Reg. 29,246 (June 28, 2017)</t>
  </si>
  <si>
    <t>The states filed their original complaint on 8/1/17. Two days later, the EPA withdrew its delay of the designation of areas impacted by unhealthy levels of ground-level ozone. The case continued as the EPA stated that it would issue a final rule. On 8/4/17, the case was consolidated with two similar challenges. The EPA filed a motion to dismiss as moot on 9/28/18, due to the EPA making the demanded designation. The court granted this motion on 1/2/19, and the case was dismissed as moot.</t>
  </si>
  <si>
    <t>Shortly after the states filed the lawsuit, the EPA withdrew its delay of its ozone designations. The case was later dismissed as moot.</t>
  </si>
  <si>
    <t>NY, CA, CT, DE, IL, IA, ME, MA, MN, NM, OR, PA, RI, VT, WA, DC</t>
  </si>
  <si>
    <t>Chemical Accident Safety Rule</t>
  </si>
  <si>
    <t>906 F.3d 1049</t>
  </si>
  <si>
    <t>17-1181</t>
  </si>
  <si>
    <t>82 Fed. Reg. 27,133 (June 14, 2017)</t>
  </si>
  <si>
    <t xml:space="preserve"> Judith W. Rogers, Brett M. Kavanaugh, and Robert L. Wilkins</t>
  </si>
  <si>
    <t>NY, IL, IA, ME, MD, MA, NM, OR, RI, VT, WA</t>
  </si>
  <si>
    <t>LA, AZ, AR, FL, KS, OK, SC, TX, UT, WV, WI¬†(17-1155)</t>
  </si>
  <si>
    <t>Borrower Defense Rule</t>
  </si>
  <si>
    <t>1:17-cv-01330</t>
  </si>
  <si>
    <t>1:17-cv-01331</t>
  </si>
  <si>
    <t>The states allege that the Department of Education violated federal law by abruptly rescinding its Borrower Defense Rule, which was designed to hold abusive higher education institutions accountable for cheating students and taxpayers out of billions of dollars in federal loans. The case was consolidated with Bauer v. DeVos (1:17-cv-01330).</t>
  </si>
  <si>
    <t>The states filed their original complaint on 7/6/17. The plaintiffs filed a motion for summary judgment on 9/26/17. After the Department of Education proposed to further delay the final rules, the states filed a Second Amended Complaint on 2/28/18 alleging that such delay would be contrary to the statute and the Administrative Procedure Act. On 9/12/18, the district court held for the states, granting summary judgment. The court held that the department deprived plaintiffs "of several concrete benefits that they would have otherwise accrued." "The relief they seek in this action -- immediate implementation of the Borrower Defense regulations -- would restore those benefits." The rule went into effect on October 16, 2018.</t>
  </si>
  <si>
    <t>The district court held for the states, granting summary judgment and requiring the Department to implement the rule.¬†</t>
  </si>
  <si>
    <t>(2018.02.28) Massachusetts v. Department of Education - Second Amended Complaint</t>
  </si>
  <si>
    <t>MA, CA, CT, DE, HI, IA, IL, MD, MN, NM, NC, OR, PA, RI, VT, VA, WA, DC (subsequently ME, NY)</t>
  </si>
  <si>
    <t>3:17-cv-03804</t>
  </si>
  <si>
    <t>The lawsuit argues that the EPA, under the Trump administration, has illegally postponed requirements for companies to comply with methane regulations enacted under the Obama administration.</t>
  </si>
  <si>
    <t>Multistate Initial Plaintiffs, Multistate Amici, Single-State Intervenor (Successful Motion)</t>
  </si>
  <si>
    <t>82 Fed. Reg. 27,430 (June 15, 2017)</t>
  </si>
  <si>
    <t>The states filed their original complaint on 7/5/17 and a motion for summary judgment on 7/26/17. On 8/22/17, several states filed an amicus brief supporting the plaintiffs. On 9/5/17, North Dakota filed a motion to intervene in the case. On 10/04/17, the magistrate judge ruled that the Department of the Interior illegally delayed the Waste Prevention Rule, granting summary judgment for the AGs. The BLM initially sought to appeal to the Ninth Circuit on 12/4/17 (17-17456), but voluntarily dismissed that appeal on 3/16/18, due to adoption of a new regulation.</t>
  </si>
  <si>
    <t>The court granted summary judgment for the states. BLM initially sought appeal in the 9th Circuit, but voluntarily dismissed its appeal on 3/16/18.</t>
  </si>
  <si>
    <t>Elizabeth D. Laporte (Magistrate Judge) [N.D. Cal.]</t>
  </si>
  <si>
    <t>WA, OR, MD, NY (P)</t>
  </si>
  <si>
    <t>League of United Latin American Citizens v. Pruitt</t>
  </si>
  <si>
    <t>Toxic Pesticide Regulation</t>
  </si>
  <si>
    <t>17-71636</t>
  </si>
  <si>
    <t>The lawsuit claims the EPA is violating federal law regarding toxic pesticides. The plaintiffs charge that the EPA failed to make a key safety finding needed to continue to allow levels of chlorpyrifos, a common agricultural pesticide, on fruits and vegetables consumed by the public.</t>
  </si>
  <si>
    <t>82 Fed. Reg. 16,581 (April 5, 2017)</t>
  </si>
  <si>
    <t>The three-judge panel ruled against EPA, ordering it to revoke all tolerances. On en banc review, the court vacated the panel's decision but ordered EPA to rule on the plaintiff's objections within 90 days.</t>
  </si>
  <si>
    <t>Sidney R. Thomas, M. Margaret McKeown, Kim McLane Wardlaw, Richard A. Paez, Carlos T. Bea, Morgan Christen, Jacqueline H. Nguyen, Paul J. Watford, John B. Owens, Michelle T. Friedland, and Mark J. Bennett [9th Cir., En Banc]</t>
  </si>
  <si>
    <t>NY, DC, MD, MA, WA, VT (subsequently CA, HI)</t>
  </si>
  <si>
    <t>Clean Air Council v. Pruitt</t>
  </si>
  <si>
    <t>Administrative Stay of 2016 Methane Rules</t>
  </si>
  <si>
    <t>862 F.3d 1</t>
  </si>
  <si>
    <t>17-1145</t>
  </si>
  <si>
    <t>Multistate Intervenor-Plaintiffs (Successful Motion), Multistate Amici, Multistate Intervenor-Defendants (Successful Motion)</t>
  </si>
  <si>
    <t>82 Fed. Reg. 25,730 (June 5, 2017)</t>
  </si>
  <si>
    <t>Several environmental groups filed their original complaint on 6/5/17. On 6/20/17 and 6/30/17, several states filed a motion to intervene to challenge the stay. On 6/21/17, TX and ND filed an amicus brief supporting the stay.¬†¬†On 7/3/17, the court ruled for the petitioner AGs, concluding that EPA lacked authority under the Clean Air Act to stay the rule, and therefore granted petitioners' motion to vacate the stay. On 8/10/17, the court denied petitions for rehearing en banc of its decision.</t>
  </si>
  <si>
    <t>The court ruled for the petitioner AGs, granting petitioners' motion to vacate EPA's stay of the rule.</t>
  </si>
  <si>
    <t>David S. Tatel, Janice Rogers Brown, and Robert L. Wilkins</t>
  </si>
  <si>
    <t>(2017.07.28) Clean Air Council v. Pruitt - En Banc Petition of Respondent States</t>
  </si>
  <si>
    <t>MA, PA, CT, DE, IL, IA, MD, NM, NY, OR, RI, VT, WA, DC</t>
  </si>
  <si>
    <t>WV, AL, KS, LA, MT, OH, OK, SC, WI, KY, MI¬†</t>
  </si>
  <si>
    <t>ND, TX¬†(D)</t>
  </si>
  <si>
    <t>City of Chicago (Plaintiff-Intervenor)</t>
  </si>
  <si>
    <t>California Association of Private Postsecondary Schools v. DeVos</t>
  </si>
  <si>
    <t>20-05080</t>
  </si>
  <si>
    <t>1:17-cv-00999</t>
  </si>
  <si>
    <t>An association challenging the Obama-era regulations filed the original complaint on 5/24/17. The states filed a motion to intervene to defend the rule on 6/13/17. Judge Moss stayed the case on 3/1/18, pending Department rulemaking. The rulemaking was completed and published on 8/1/18. On 9/14/18, Judge Moss held a status conference to discuss the motion to intervene. Moss suggested during the conference that he preferred the states to participate as amici. Accordingly, the states withdrew their motion to intervene on 9/17/18, without prejudice. On 10/2/18, the AGs filed an amicus brief opposing CAPPS's request for a preliminary injunction blocking the rules. On 10/8/18, the states renewed their motion to intervene. Judge Moss denied CAPPS's motion for preliminary injunction on 10/16/18. CAPPS filed a motion for summary judgment on 3/1/19, to which the state amici responded with a memorandum in opposition on 3/5/19. Both the motion for summary judgment and the states' renewed motion to intervene remain pending. Meanwhile, the federal defendants finalized new student borrower regulations on 8/30/19. The parties filed a joint status report on 9/12/19 regarding how these new regulations affect this litigation, which stated that none of the parties believe that the regulations currently moot the ongoing litigation.On 1/31/20, the court denied the plaintiff's motion for summary judgment and granted summary judgment to the federal defendants. The case was therefore dismissed. However, CAPPS filed an appeal of this order to the D.C. Circuit on 3/31/20 (20-05080). Due to the Trump Administration's issuance of the new regulations replacing the challenged Obama-era regulations, the D.C. Circuit vacated the district court opinion and dismissed the case as moot.</t>
  </si>
  <si>
    <t>The federal defendants finalized new student borrower regulations on 8/30/19. On 1/31/20, the court granted summary judgment to the federal defendants and dismissed the case. On appeal, the D.C. Circuit dismissed the case as moot.</t>
  </si>
  <si>
    <t>Randolph D. Moss (D.D.C.)David S. Tatel, Gregory G. Katsas, David B. Sentelle (D.C. Cir.)</t>
  </si>
  <si>
    <t>CAPPS v. DeVos Amicus - Opposing Preliminary Injunction</t>
  </si>
  <si>
    <t>(2018.09.17) CAPPS v. DeVos - Notice of Withdrawal of Motion to Intervene [D.D.C.](2020.10.14) CAPPS v. DeVos - Opinion [D.C. Cir.]</t>
  </si>
  <si>
    <t>MA, CA, IL, IA, MD, NY, OR, PA, DC</t>
  </si>
  <si>
    <t>California v. Perry</t>
  </si>
  <si>
    <t>Efficiency Standards for Appliances</t>
  </si>
  <si>
    <t>18-15475</t>
  </si>
  <si>
    <t>17-cv-03406</t>
  </si>
  <si>
    <t>The states filed this legal action against the Trump Administration for allegedly violating federal law by delaying energy efficiency standards for several common consumer and commercial products - such as portable air conditioners, walk-in coolers and freezers, commercial boilers, and more.</t>
  </si>
  <si>
    <t>The states filed their original complaint on 6/13/17, an amended complaint on 6/29/17, and a second amended complaint on 8/17/17. On 8/25/17, this case was consolidated with Natural Resources Defense Council v. Perry (17-cv-03404). Following a briefing schedule, on 2/15/18, the court granted the states' motion for summary judgment, and ordered the administration to publish the new standards within the next 28 days. The administration appealed the ruling to the 9th Circuit on 3/6/18 (18-15380, proceeding under 18-15475). Oral argument was held on 11/14/18. On 10/10/19, the Ninth Circuit issued a decision in favor of the states, holding that the Trump Administration must publish the Obama-era rules.</t>
  </si>
  <si>
    <t>The district court granted summary judgment to the states. The Ninth Circuit upheld the district court on appeal on 10/10/19, holding that the Trump Administration must publish the Obama-era rules.</t>
  </si>
  <si>
    <t>Vince Girdhari Chhabria [N.D. Cal.]Mary M. Schroeder, Paul J. Watford, and David A. Ezra [9th Cir.]</t>
  </si>
  <si>
    <t>302 F.Supp.3d 1094 (2018) [N.D.Cal]</t>
  </si>
  <si>
    <t>CA, NY, CT, IL, ME, MD, MA, OR, PA, VT, WA¬†(subsequently DC, MN)</t>
  </si>
  <si>
    <t>D.C. v. Trump</t>
  </si>
  <si>
    <t>President</t>
  </si>
  <si>
    <t>Emoluments Clause</t>
  </si>
  <si>
    <t>20-1839</t>
  </si>
  <si>
    <t>8:17-cv-01596</t>
  </si>
  <si>
    <t>The lawsuit argues that D.C. and Maryland, specifically, are being harmed because the Trump International Hotel near the White House may be drawing business away from the taxpayer-owned Walter E. Washington Convention Center in Washington, D.C., and a facility in Maryland subsidized by taxpayers.</t>
  </si>
  <si>
    <t>Multistate Initial Plaintiffs, Single-State Amicus</t>
  </si>
  <si>
    <t>Emoluments Clause (U.S. Const., Art. I, Sec. 9)</t>
  </si>
  <si>
    <t>The district court allowed discovery to proceed. On appeal, a 4th Circuit panel held that the states did not have standing to being the case, but the en banc court reversed. The states voluntarily dismissed the case against Trump in his individual capacity, but maintained the case against the president in his official capacity. This was also appealed to the Supreme Court, which dismissed the case as moot following the presidential transition.</t>
  </si>
  <si>
    <t>Peter Jo Messitte [D. Md.]Paul V. Niemeyer, A. Marvin Quattlebaum, Jr. and Dennis W. Shedd [4th Cir.]Roger L. Gregory, J. Harvie Wilkinson, III, Paul V. Niemeyer, Diana Gribbon Motz, Robert B. King, G. Steven Agee, Barbara Milano Keenan, James A. Wynn, Jr., Albert Diaz, Henry F. Floyd, Stephanie D. Thacker, Pamela A. Harris, Julius N. Richardson, A. Marvin Quattlebaum, Jr., and Allison J. Rushing [4th Cir. en banc]</t>
  </si>
  <si>
    <t>(2017.06.12) D.C. v. Trump - Complaint</t>
  </si>
  <si>
    <t>(2019.07.10) D.C. v. Trump - Opinion [4th Cir.]</t>
  </si>
  <si>
    <t>DC, MD</t>
  </si>
  <si>
    <t>VA (P)</t>
  </si>
  <si>
    <t>House of Representatives v. Azar</t>
  </si>
  <si>
    <t>Affordable Care Act Subsidies</t>
  </si>
  <si>
    <t>16-5202</t>
  </si>
  <si>
    <t>1:14-cv-01967</t>
  </si>
  <si>
    <t>The Republican-majority House of Representatives brought this case on 11/21/2014 to challenge billions of dollars in Affordable Care Act cost-sharing reduction subsidies that aim to reduce co-payments, deductibles, and other out-of-pocket costs for low-income Americans. According to the complaint, the establishment of CSR payments exceeded executive powers.</t>
  </si>
  <si>
    <t>Rosemary M. Collyer</t>
  </si>
  <si>
    <t>NY, CA, CT, DE, HI, IL, IA, KY, MD, MA, MN, NM, NC, PA, VT, VA, WA, DC</t>
  </si>
  <si>
    <t>California v. Zinke</t>
  </si>
  <si>
    <t>Bureau of Land Management (Interior); U.S. Department of the Interior</t>
  </si>
  <si>
    <t>Ending the Coal Leasing Moratorium</t>
  </si>
  <si>
    <t>4:17-cv-00042</t>
  </si>
  <si>
    <t>D. Mont.</t>
  </si>
  <si>
    <t>The states sued over President Donald Trump's decision to restart the sale of coal leases on federal lands, arguing the Obama-era block of the leasing program was reversed in violation of procedural requirements and without studying what was best for the environment and for taxpayers.</t>
  </si>
  <si>
    <t>Secretarial Order 3348 (Mar. 29, 2017)</t>
  </si>
  <si>
    <t>The states filed the original complaint on 5/9/17. On 6/2/17, the lawsuit was consolidated with Citizens for Clean Energy v. Department of the Interior (4:17-cv-00030). In July 2017, Wyoming and Montana successfully intervened in the case supporting the Department of the Interior. Following motions for summary judgment and further briefing over the next year, the court held a motion hearing on 12/13/18. On 4/19/19, the court granted partial summary judgment to the plaintiff states. On 7/31/19, the court delayed a remedies ruling until the defendants completed NEPA review.On 2/27/20, the federal defendants notified the court of their publication of finding of no significant impact and environmental assessment. On 5/22/20, following a hearing, the court denied the plaintiffs' requested relief and closed the case. According to Judge Morris, the federal defendants' new publication had corrected the initial failure to consider the consequences for climate change from ending the coal moratorium. The judge noted that this case did not resolve the sufficiency of that analysis, however, which could be challenged in a subsequent case.</t>
  </si>
  <si>
    <t>The district court sided with the plaintiff states, holding that the Department violated NEPA. After additional agency action, the federal defendants subsequently notified the court of their publication of finding of no significant impact and environmental assessment. On 5/22/20, following a hearing, the court denied the plaintiffs' requested relief and closed the case.</t>
  </si>
  <si>
    <t>Brian M. Morris</t>
  </si>
  <si>
    <t>NY, CA, NM, WA</t>
  </si>
  <si>
    <t>WY, MT</t>
  </si>
  <si>
    <t>3:17-cv-02376</t>
  </si>
  <si>
    <t>California Attorney General Xavier Becerra, together with New Mexico Attorney General Hector Balderas, filed this lawsuit against the U.S. Department of the Interior for delaying the implementation of one of its rules promulgated to ensure that taxpayers receive adequate royalties from companies that extract oil, gas, and coal from federal lands.</t>
  </si>
  <si>
    <t>82 Fed. Reg. 11,823 (Feb. 27, 2017); 82 Fed. Reg. 16,325 (Apr. 4, 2017)</t>
  </si>
  <si>
    <t>The states filed their original complaint on 4/26/17. The states filed a motion for summary judgment on 6/2/17, which was supported by several states as amicus on 6/14/17. On 8/30/17, the judge ruled that the Trump administration had no authority to postpone the requirements of an Obama-era coal and mineral royalty rule after the measure had already gone into effect.</t>
  </si>
  <si>
    <t>The court sided with the states, holding that the Department had no authority to postpone the Valuation Rule.</t>
  </si>
  <si>
    <t>Elizabeth D. Laporte (Magistrate Judge)</t>
  </si>
  <si>
    <t>National Electrical Manufacturers Association v. U.S. Department of Energy</t>
  </si>
  <si>
    <t>Efficiency Standards for Light Bulbs</t>
  </si>
  <si>
    <t>17-1341</t>
  </si>
  <si>
    <t>4th Cir.</t>
  </si>
  <si>
    <t>Fourth</t>
  </si>
  <si>
    <t>The original complaint by private parties was docketed on 3/16/17. The states filed a motion to intervene on 4/17/17. The court did not act on the motion to intervene before the case was placed in abeyance and then voluntarily dismissed on 7/10/17.</t>
  </si>
  <si>
    <t>The court did not act on the motion to intervene before the case was placed in abeyance and then voluntarily dismissed.</t>
  </si>
  <si>
    <t>The case was dismissed before the court set an oral argument panel.</t>
  </si>
  <si>
    <t>(2017.04.17) National Electrical Manufacturers Association v. U.S. Department of Energy - Motion to Intervene [4th Cir.]</t>
  </si>
  <si>
    <t>CA, MA, NY, OR, VT, WA, DC</t>
  </si>
  <si>
    <t>Efficiency Standards for Ceiling Fans</t>
  </si>
  <si>
    <t>17-918</t>
  </si>
  <si>
    <t>82 Fed. Reg. 8,806 (Jan. 31, 2017); 82 Fed. Reg. 14,427 (Mar. 21, 2017)</t>
  </si>
  <si>
    <t>The states filed their original petition for review on 3/31/17. On 5/25/17, the DOE agreed to stop delaying the rules and published a notice in the Federal Register ending the delay by confirming that the effective date of the energy efficiency standard for ceiling fans will be 9/30/17. The case was officially closed on 10/20/17.</t>
  </si>
  <si>
    <t>The DOE agreed to stop delaying the rules and published a notice in the Federal Register ending the delay.</t>
  </si>
  <si>
    <t>NY, CA, CT, IL, ME, MA, OR, VT, WA</t>
  </si>
  <si>
    <t>Hawaii v. Trump</t>
  </si>
  <si>
    <t>President; U.S. Department of Homeland Security; U.S. Department of State</t>
  </si>
  <si>
    <t>Travel Ban</t>
  </si>
  <si>
    <t>138 S.Ct. 2392</t>
  </si>
  <si>
    <t>1:17-cv-00050</t>
  </si>
  <si>
    <t>D. Hawaii</t>
  </si>
  <si>
    <t>Single-State Initial Plaintiff, Multistate Amici, Multistate Intervenor-Plaintiffs (Failed Motion)</t>
  </si>
  <si>
    <t>Hawaii filed its original complaint on 2/3/17. On 2/9/17, the judge temporarily stayed the case in light of the nationwide injunction granted in the parallel Washington v. Trump litigation (2:17-cv-141 (W.D. Wash.)). On 2/13/17, the judge partially lifted the stay and allowed briefing to continue. Hawaii filed a first amended complaint on 2/13/17. On 3/8/17, Hawaii amended its complaint to reflect the revised travel ban issued on 3/6/17. Hawaii was supported by several state amici on 3/13/17 and opposed by others on 4/10/17. On 3/15/17, the district court issued a temporary injunction, converted to a nationwide injunction on 3/29/17, blocking the travel ban from going into effect. The federal defendants appealed this decision to the 9th Circuit on 3/30/17 (17-15589). Several states filed an amicus brief supporting the federal defendants on 4/10/17.¬† Several additional states filed an amicus brief supporting Hawaii on 4/20/17. The court held oral argument on 5/15/17. The court largely upheld the injunction, with some modifications, on 6/12/17. The federal defendants appealed to the U.S. Supreme Court on 6/26/17 (16-1540). On 7/19/17, the Court granted the government a partial stay of the nationwide injunction that had prohibited the executive branch from carrying out the travel ban. Following this, President Trump issued a third version of the ban. On 10/15/17 Hawaii filed a third amended complaint against the third version of the travel ban. The judge issued a temporary restraining order blocking the ban on 10/17/17.The federal defendants appealed this order to the 9th Circuit on 10/24/17 (17-17168). Several states filed a motion to intervene on behalf of Hawaii on 10/30/17 and an amicus brief on 10/31/17. Several states filed an amicus brief supporting the federal defendants on 11/3/17. The court denied the states' motion to intervene on 11/20/17, but they proceeded as amici. The court held oral argument on 12/6/17. The court largely upheld the district court order on 12/22/17. The federal defendants appealed to the U.S. Supreme Court on 1/11/18 (17-965). The Court reversed the 9th Circuit by a 5-4 vote on 6/26/18, upholding the third version of the travel ban.</t>
  </si>
  <si>
    <t>After successfully blocking three iterations of the travel ban in lower courts, Hawaii lost in the U.S. Supreme Court when the Court reversed the 9th Circuit by a 5-4 vote on 6/26/18, upholding the third version of the travel ban.</t>
  </si>
  <si>
    <t>Derrick Kahala Watson [D. Hawaii]Michael Daly Hawkins, Ronald M. Gould, and Richard A. Paez [9th Cir.]</t>
  </si>
  <si>
    <t>(2017.03.08) Hawaii v. Trump - Second Amended Complaint(2017.10.15) Hawaii v. Trump - Third Amended Complaint(2017.08.03) (2017.03.13) Hawaii v. Trump Amicus - Plaintiffs(2017.04.10) Hawaii v. Trump Amicus - Defendants(2017.04.20) Hawaii v. Trump Amicus - Plaintiffs(2017.07.10) Hawaii v. Trump Amicus - Plaintiffs (Injunction Modification)(2017.08.03) Hawaii v. Trump Amicus - Plaintiffs(2017.11.03) Hawaii v. Trump Amicus - Defendants(2018.02.28) Trump v. Hawaii Amicus - Petitioners [SCOTUS](2018.03.23) Trump v. Hawaii - Brief of Respondents [SCOTUS](2018.03.30) Trump v. Hawaii Amicus - Respondents [SCOTUS]</t>
  </si>
  <si>
    <t>HI</t>
  </si>
  <si>
    <t>IL, CA, CT, DE, IA, MD, MA, NM, NY, OR, RI, VT, VA, DC [D. Hawaii, 9th Cir., Sup. Ct.] (subsequently ME, WA [D. Hawaii, 9th Cir., Sup. Ct.], NC [9th Cir.] NJ (Sup. Ct.) (for Hawaii)TX, AL, AZ, AR, FL, KS, LA, MT, ND, OK, SC, SD, TN, WV [9th Cir.] (subsequently MO, OH [9th Cir.], IN (Sup. Ct.)¬†(vs. Hawaii)</t>
  </si>
  <si>
    <t>Governors of Maine and Mississippi (for defendants)</t>
  </si>
  <si>
    <t>Darweesh v. Trump</t>
  </si>
  <si>
    <t>1:17-cv-00480</t>
  </si>
  <si>
    <t>The NY AG intervened in this case challenging President Trump's executive order limiting immigration from certain designated countries (the "travel ban"). According to the motion to intervene, "Implementation of the Executive Order is disrupting the lives and violating the civil rights of many New York residents. It also harms interests particular to New York State. The Executive Order threatens numerous sectors of the New York State economy, including finance and technology, that rely heavily upon the talents and contributions of immigrants‚Äîincluding those who are nationals of the seven countries designated by the Executive Order."</t>
  </si>
  <si>
    <t>The private individual filed his original complaint on 1/28/17. New York filed a motion to intervene on 2/2/17, which the court granted on 2/10/17. Several states filed an amicus brief supporting the plaintiffs on 2/15/19. On 3/15/17, the court stayed the case pending settlement discussions. The federal defendants filed a motion to dismiss on 5/1/17 after settlement discussions stalled. The court ordered pre-mediation and settlement conferences over the next several weeks. The parties reached a settlement agreement on 9/1/17, and the case was voluntarily dismissed by all parties on 9/21/17.</t>
  </si>
  <si>
    <t>The parties reached a settlement agreement and the case was dismissed.</t>
  </si>
  <si>
    <t>Carol Bagley Amon</t>
  </si>
  <si>
    <t>(2017.02.02) Darweesh v. Trump - Motion to Intervene (NY) [E.D.N.Y.](2017.02.16) Darweesh v. Trump - Amicus for Plaintiffs [E.D.N.Y.]</t>
  </si>
  <si>
    <t>(2017.09.01) Darweesh v. Trump - Settlement Agreement [E.D.N.Y.]</t>
  </si>
  <si>
    <t>MA, IL, CA, CT, DE, IA, ME, MD, NM, NC, OR, RI, VT, VA, WA, DC (P)</t>
  </si>
  <si>
    <t>Washington v. Trump</t>
  </si>
  <si>
    <t>17-35105</t>
  </si>
  <si>
    <t>2:17-cv-00141</t>
  </si>
  <si>
    <t>This litigation arose following the executive order Trump signed on 1/27/2017 suspending the entry of people into the United States from Iran, Iraq, Libya, Somalia, Sudan, Syria and Yemen for 90 days, and barring refugees from Syria. The original complaint was joined by other AGs and amended twice to reflect changes to the immigration executive order. Collectively, the complaints argue that the travel bans violate the Equal Protection, Establishment, and Procedural Due Process clauses of the Constitution, as well as the Immigration and Nationality Act, the Religious Freedom Restoration Act, the Administrative Procedure Act, and the Tenth Amendment.</t>
  </si>
  <si>
    <t>Washington filed its original complaint and a motion for a temporary retraining order on 1/30/17. Minnesota joined the case as plaintiff on 2/1/17, and additional states followed. Judge Hobart issued a temporary restraining order on 2/3/17 blocking the first travel ban nationwide. The federal defendants appealed this order to the 9th Circuit on 2/4/17 (17-35105). Several states filed an amicus brief supporting the plaintiffs on 2/6/17. This appeal was voluntarily dismissed on 3/8/17 following President Trump issuing a second, revised travel ban on 3/6/17. The states challenged this new travel ban in a Second Amended Complaint on 3/16/17. On 5/17/17, the court granted the federal government's motion to stay this case pending parallel litigation challenging the travel ban in Hawaii v. Trump.¬†President Trump subsequently issued a third travel ban on 9/24/17, and the district court lifted the stay on 10/12/17. The states filed a Third Amended Complaint challenging the most recent travel ban on 10/16/17. The proceedings in this case were stayed pending the result in Hawaii v. Trump. The U.S. Supreme Court eventually upheld the third travel ban in the Hawaii v. Trump litigation (138 S. Ct. 2392). In light of that decision, Washington voluntarily withdrew its lawsuit on 11/5/18, retaining the right to refile the case if circumstances warranted it.</t>
  </si>
  <si>
    <t>After successfully blocking the first iteration of the travel ban, this case was stayed pending the result in the parallel Hawaii v. Trump litigation. The U.S. Supreme Court upheld the third version of the travel ban in that case on 6/26/18. The plaintiff states voluntarily dismissed this case in light of that decision.</t>
  </si>
  <si>
    <t>James L. Robart [W.D. Wash.]Richard Clifton, Michelle Friedland, and William Canby [9th Cir.]</t>
  </si>
  <si>
    <t>(2017.03.16) Washington v. Trump - Second Amended Complaint(2017.10.16) Washington v. Trump - Third Amended Complaint(2017.02.07) Washington v. Trump Amicus - Plaintiffs</t>
  </si>
  <si>
    <t>WA (subsequently MN, OR, CA, MD, MA, NY)</t>
  </si>
  <si>
    <t>PA, CT, DE, IL, IA, ME, NH, NM, NC, RI, VT, VA, DC, HI¬†[9th Cir.]</t>
  </si>
  <si>
    <t>Accrediting Council for Independent Colleges and Schools v. Department of Education</t>
  </si>
  <si>
    <t>For-Profit Colleges</t>
  </si>
  <si>
    <t>1:16-cv-02448</t>
  </si>
  <si>
    <t>The private plaintiffs filed their original complaint on 12/15/16, against the then-Obama Department of Education. Following the administration transition, several states filed a motion to intervene to defend the rules on 1/24/17.¬† On 8/31/17, the court granted the states' motion to intervene. On 3/23/18, the court granted summary judgment to the plaintiffs with respect to the plaintiff's claims that the Secretary violated the Administrative Procedure Act by failing to consider certain evidence submitted by the plaintiff in the administrative proceedings. This allowed ACICS to remain accredited while the Department's review proceeded.</t>
  </si>
  <si>
    <t>The judge granted summary judgment to the private plaintiffs, thus allowing ACICS to remain accredited.</t>
  </si>
  <si>
    <t>Reggie B. Walton</t>
  </si>
  <si>
    <t>NY, MA, IL, ME, DC, MD</t>
  </si>
  <si>
    <t>PHH Corporation v. Consumer Financial Protection Bureau</t>
  </si>
  <si>
    <t>Consumer Financial Protection Bureau</t>
  </si>
  <si>
    <t>Powers of the CFPB</t>
  </si>
  <si>
    <t>881 F.3d 75</t>
  </si>
  <si>
    <t>15-1177</t>
  </si>
  <si>
    <t xml:space="preserve">The attorneys general argue that they have a vital interest in defending an independent and effective CFPB. They argue that the court's ruling, if permitted to stand, would undermine the power of state attorneys general to effectively protect consumers against abuse in the consumer finance industry, and significantly lessen the ability of the CFPB to withstand political pressure and act effectively and independently of the President. They further argue that, as a result of the presidential election, it is urgent that attorneys general intervene in this case because President Donald Trump has expressed strong opposition to the Dodd-Frank reforms that created the CFPB. </t>
  </si>
  <si>
    <t>Multistate Intervenors (Failed Motion), Multistate Amici</t>
  </si>
  <si>
    <t>The private party plaintiffs filed their original petition for review on 6/19/15, during the Obama Administration. A panel of the D.C. Circuit sided with PHH on 10/11/16. Following the presidential transition, the AGs subsequently sought to intervene in the case, but on 1/30/17, the AGs' motion to intervene was denied. However, the same coalition of AGs filed an amicus brief in the case on 3/30/17. An opposing group of AGs also submitted an amicus brief supporting PHH on 3/10/17. An en banc panel of the D.C. Circuit upheld the CFPB's independent structure on 01/31/18.</t>
  </si>
  <si>
    <t>The court denied the states' motion to intervene on 1/30/17.</t>
  </si>
  <si>
    <t>(2017.03.10) PHH Corporation v. CFPB Amicus - Petitioners(2017.03.30) PHH Corporation v. CFPB Amicus - Respondents</t>
  </si>
  <si>
    <t>CT, DE, HI, IL, IA, ME, MD, MA, MN, MS, NM, NY, NC, OR, RI, VT, WA, DC</t>
  </si>
  <si>
    <t>MO, AL, AZ, AR, GA, ID, IN, KS, LA, NV, OK, SD, TX, WV, WI (P)</t>
  </si>
  <si>
    <t>Clean Power Plan</t>
  </si>
  <si>
    <t>17-1022</t>
  </si>
  <si>
    <t>Multistate Initial Plaintiffs, Consolidated Single-State Plaintiffs, Multistate Amici, Multistate Intervenor-Defendants (Successful Motion)</t>
  </si>
  <si>
    <t>82 Fed. Reg. 4,864 (January 17, 2017)</t>
  </si>
  <si>
    <t>The states filed their original petition for review on 1/23/17. On 1/25/17, the case was consolidated with several similar challenges and placed under the lead case of North Dakota v. EPA (17-1014), which was a separate single-state challenge to the same rule. On 1/27/17, several states filed a motion to intervene on behalf of EPA. On 3/31/17, the EPA filed a motion to stay the cases pending reevaluation of the Final Rule. On 4/28/17, the court granted the motion to hold the case in abeyance, with periodic status reports required and EPA reevaluated the rule. The case is related to but still separate from the main challenge to the Clean Power Plan (West Virginia v. EPA (15-1363).On 6/19/19, the EPA announced that it was replacing the CPP with the Affordable Clean Energy rule. Following that announcement, the plaintiff states on 7/15/19 filed a motion to dismiss the case as moot. The EPA supported this motion, but the respondent states filed a motion opposing dismissal on 7/25/19. On 9/17/19, the court granted the motion to dismiss the case as moot.</t>
  </si>
  <si>
    <t>On 6/19/19, the EPA issued the Affordable Clean Energy rule that replaces the Clean Power Plan. Following that announcement, the court granted the plaintiff states' motion to dismiss the case as moot.</t>
  </si>
  <si>
    <t>(2017.01.23) West Virginia v. EPA - Petition for Review [D.C. Cir.](2017.01.27) West Virginia v. EPA - Motion to Intervene [D.C. Cir.]</t>
  </si>
  <si>
    <t>ND (17-1014)WV, TX (17-1022)</t>
  </si>
  <si>
    <t>ND (17-1014)WV, TX, AL, AR, AZ, GA, IN, KS, LA, MT, NE, NJ, OH, SC, SD, UT, WI, WY¬†(17-1022)</t>
  </si>
  <si>
    <t>NY, CA, CT, DE, HI, IL, IA, ME, MD, MN, NM, OR, RI, VT, WA, MA, VA, DC</t>
  </si>
  <si>
    <t>NV (P; NV later left)</t>
  </si>
  <si>
    <t>MS Dept. of Environmental Quality and Public Service Commission (for plaintiffs); Cities of Boulder, Chicago, New York, Philadelphia, and South Miami, and Broward County, Florida (for defendants)</t>
  </si>
  <si>
    <t>Truck Trailers Manufacturers Association v. EPA</t>
  </si>
  <si>
    <t>Heavy-Duty Truck Trailer Emissions Rule</t>
  </si>
  <si>
    <t>16-1430</t>
  </si>
  <si>
    <t>The AGs intervened to oppose truck makers who were trying to block the EPA from cutting greenhouse gas emissions from new engines. The AGs said they have substantial interests in strong federal emissions standards because such standards are needed to secure nationwide emissions reductions that are crucial to mitigating climate impacts. Any weakening or delay of the Phase 2 standards will result in increased harm to the would-be intervenors' natural resources, economies and citizens, according to that motion.</t>
  </si>
  <si>
    <t>The D.C. Circuit vacated the rules as applied to trailers on 11/12/21. The case was not appealed.</t>
  </si>
  <si>
    <t>Merrick B. Garland, Patricia A. Millett, and Justin R. Walker (Garland replaced with Gregory Katsas on 1/12/21, after oral argument, following Garland's nomination as U.S. Attorney General)</t>
  </si>
  <si>
    <t>(2021.11.12) Truck Trailer Manufacturers Association v. EPA - Opinion [D.C. Cir.]</t>
  </si>
  <si>
    <t>CA, CT, IA, MA, OR, RI, VT, WA</t>
  </si>
  <si>
    <t>Ohio v. Department of the Interior</t>
  </si>
  <si>
    <t>Stream Protection Rule</t>
  </si>
  <si>
    <t>1:17-cv-00108</t>
  </si>
  <si>
    <t>81 Fed. Reg. 93,066 (December 20, 2016)</t>
  </si>
  <si>
    <t>The states filed their original complaint at the end of the Obama Administration on 1/17/17. The Stream Protection Rule was repealed in February 2017 at the start of the Trump Administration. The multi-state coalition did not dismiss its lawsuit until the Department of Interior confirmed in writing that the rule was formally eliminated. Following this confirmation, the states voluntarily dismissed the suit on 5/1/17.</t>
  </si>
  <si>
    <t>After the Trump Administration reversed the challenged Obama-era rule, the plaintiff states voluntarily dismissed their lawsuit on 5/1/17.</t>
  </si>
  <si>
    <t>Royce C. Lamberth</t>
  </si>
  <si>
    <t>(2017.01.17) Ohio v. Department of the Interior - Complaint [D.D.C.]</t>
  </si>
  <si>
    <t>(2017.05.01) Ohio v. Department of the Interior - Notice of Voluntary Dismissal [D.D.C.]</t>
  </si>
  <si>
    <t>OH, WV</t>
  </si>
  <si>
    <t>OH, WV, AL, AK, AR, CO, IN, KY, MO, MT, TX, UT, WY</t>
  </si>
  <si>
    <t>Alabama v. Nat'l Marine Fisheries Service</t>
  </si>
  <si>
    <t>U.S. Department of the Interior, National Marine Fisheries Service (Commerce), U.S. Department of Commerce; U.S. Fish and Wildlife Service (Interior)</t>
  </si>
  <si>
    <t>Critical Habitat Rules</t>
  </si>
  <si>
    <t>1:16-cv-00593</t>
  </si>
  <si>
    <t>S.D. Ala.</t>
  </si>
  <si>
    <t>81 Fed. Reg. 7413 (Feb. 11, 2016);  81 Fed. Reg. 7214 (Feb. 11, 2016)</t>
  </si>
  <si>
    <t>The states filed their original complaint on 11/29/16 and an amended complaint on 2/2/17. The federal government agreed to revisit the challenged rules, and the case was continuously stayed as the federal government developed the new regulations. The case was officially settled and dismissed on 3/15/18.</t>
  </si>
  <si>
    <t>After the Trump Administration agreed to revise the challenged Obama-era regulations, the plaintiffs voluntarily dismissed the lawsuit.</t>
  </si>
  <si>
    <t>Callie Virginia Granade</t>
  </si>
  <si>
    <t>(2016.11.29) Alabama v. Nat'l Marine Fisheries Service - Complaint</t>
  </si>
  <si>
    <t>(2018.03.15) Alabama v. Nat'l Marine Fisheries Service - Notice of Voluntary Dismissal [S.D. Ala.]</t>
  </si>
  <si>
    <t>AL, AK, AZ, AR, CO, KS, LA, MI, MT, NE, NV, ND, SC, WV, WI, WY, TX</t>
  </si>
  <si>
    <t>NM Department of Game and Fish</t>
  </si>
  <si>
    <t>Wisconsin v. EPA</t>
  </si>
  <si>
    <t>Cross-State Update Rule</t>
  </si>
  <si>
    <t>16-1406</t>
  </si>
  <si>
    <t>81 Fed. Reg. 74,504 (October 26, 2016)</t>
  </si>
  <si>
    <t>The states brought the original complaint on 11/23/16. The case was consolidated with a several similar cases in December 2016 and January 2017. A New York-led coalition sought to intervene in the case on 1/19/17, and the motion was granted. Oral argument was held in the case on 10/3/18.On 9/13/19, the court granted in part and denied in part the petitions. This effectively requires the EPA to amend the rule to ensure that upwind states reduce air pollution in order for downwind states to meet ozone standards, as several environmental petition had requested. However, the court did not vacate the 2016 update to the Cross-State Air Pollution Rule, as the petitioner states had sought. The court issued the mandate on 12/2/19.</t>
  </si>
  <si>
    <t>On 9/13/19, the court sided with the environmental petitioners and required the EPA to amend the rule to require upwind states to reduce pollution. The court rejected the petitioner states' argument that the Cross-State Air Pollution Rule should be vacated.</t>
  </si>
  <si>
    <t>Sri Srinivasan, Patricia A. Millett, and Robert L. Wilkins</t>
  </si>
  <si>
    <t>(2017.01.19) Wisconsin v. EPA - Motion to Intervene (NY)</t>
  </si>
  <si>
    <t>WI, TX</t>
  </si>
  <si>
    <t>WI, TX, AL, AR, OH, WY</t>
  </si>
  <si>
    <t>NY, MD, NH, RI, VT, MA</t>
  </si>
  <si>
    <t>Wyoming v. Department of the Interior</t>
  </si>
  <si>
    <t>Methane Waste Prevention Rule</t>
  </si>
  <si>
    <t>20-8072</t>
  </si>
  <si>
    <t>2:16-cv-00285</t>
  </si>
  <si>
    <t>10th Circuit</t>
  </si>
  <si>
    <t>The WY- and MT- led coalition challenged a newly finalized rule by the U.S. Bureau of Land Management that they argue creates duplicative regulation of methane gas venting and flaring on federal land. CA and NM intervened in the case to defend the rule on 12/21/2016, and ND and TX also intervened in support of WY and MT.</t>
  </si>
  <si>
    <t>Multistate Initial Plaintiffs, Multistate Intervenor-Plaintiffs (Successful Motion), Multistate Intervenor-Defendants (Successful Motion)</t>
  </si>
  <si>
    <t>The states filed the original complaint on 11/18/16 and a motion for a preliminary injunction on 11/28/16.¬† ND joined the case as an intervenor-petitioner on 11/30/16, and on 12/5/16 also filed a motion for a preliminary injunction. CA and NM joined the case as intervenor-respondents on 12/21/16. Judge Skavdahl denied the various motions for preliminary injunction on 1/16/17. TX intervened in the case on 3/22/17 as an intervenor-petitioner. The federal respondents filed a motion to stay the case on 12/26/17, and on 4/4/18, Judge Skavdahl  granted a stay of the litigation as the agency re-evaluated the rule. This stay was appealed to the 10th Circuit (18-8029, consolidated with 18-8027). After denying procedural motions from both the appellants and appellees, the court directed additional briefing on 6/5/18. While the briefing was continuing, the Department issued a new rule rescinding much of the Waste Prevention Rule on 9/22/18. Following additional briefing on how to dispose of this case, the three-judge panel dismissed the appeal and vacated the district court's stay on 4/9/19.With the case back in district court, Judge Skavdahl ordered briefing about whether and how to dispose of the case in light of new agency rulemaking. The state petitioners requested a new stay on 6/28/19, which various environmental groups opposed on 7/12/19. On 8/23/19, the court granted the stay pending resolution of the litigation in the Northern District of California challenging the legality of the Revision Rule (4:18-cv-05712). The case remained stayed until the petitioner states filed a motion to lift the stay on 7/20/20, which the court granted the next day on 7/21/20. After further briefing, the court issued an order vacating most of the Waste Prevention Rule, stating that it went beyond the authority of the Obama-era Interior Department. Both the defendant-intervenor states and various environmental groups appealed this decision to the 10th Circuit (20-8072 and 20-8073) on 12/22/20. Following the filing of the appeal, the court continued the briefing¬†schedule several times.</t>
  </si>
  <si>
    <t>The district court denied a preliminary injunction to the states. However, after the case was stayed following revisions to the challenged regulations, the district court vacated much of the Obama-era regulation. This decision is currently on appeal to the Tenth Circuit, which has continued the briefing schedule several times into 2023.</t>
  </si>
  <si>
    <t>Scott Wesley Skavdahl [D. Wyo.]Carlos F. Lucero, Robert E. Bacharach, and Carolyn B. McHugh [10th Cir.] (ruling on stay)</t>
  </si>
  <si>
    <t>20-8073</t>
  </si>
  <si>
    <t>(2020.10.08) Wyoming v. U.S. Department of the Interior [D. Wyo.]</t>
  </si>
  <si>
    <t>ND, TX</t>
  </si>
  <si>
    <t>New York v. McCarthy</t>
  </si>
  <si>
    <t>Failure to Address Ozone</t>
  </si>
  <si>
    <t>1:16-cv-07827</t>
  </si>
  <si>
    <t>The AGs' 2013 petition, filed under section 176A of the Clean Air Act, requested that the EPA add upwind states to the Ozone Transport Region. This would require the upwind states to take additional pollution control actions. EPA failed to take action on the 2013 petition, prompting this lawsuit and seeking the EPA's final decision on the petition.</t>
  </si>
  <si>
    <t>The states filed their original complaint on 10/6/16. On 1/19/17, the AGs reached a consent agreement with the EPA, requiring the agency to reach a final decision on the AGs' petition by 10/27/17. Following final action by the EPA, this case was formally dismissed on 7/10/18.</t>
  </si>
  <si>
    <t>The plaintiffs signed a consent decree with the EPA on 1/19/17, which directed the EPA to act on the states' petition.</t>
  </si>
  <si>
    <t>Katherine Polk Failla</t>
  </si>
  <si>
    <t>(2016.10.06) New York v. McCarthy - Complaint [S.D.N.Y.]</t>
  </si>
  <si>
    <t>(2017.01.19) New York v. McCarthy - Consent Decree [S.D.N.Y.]</t>
  </si>
  <si>
    <t>NY, CT, MA, NH, RI, VT</t>
  </si>
  <si>
    <t>Arizona v. Nat'l Telecomm's and Information Administration</t>
  </si>
  <si>
    <t>Communications</t>
  </si>
  <si>
    <t>Internet Trusteeship</t>
  </si>
  <si>
    <t>3:16-cv-00274</t>
  </si>
  <si>
    <t>The states sought to stop the Obama Administration from "ceding U.S. Government trusteeship of the Internet to an unregulated and nongovernmental international body."  The lawsuit challenges the constitutionality of the transfer and alleges violations of the First Amendment.</t>
  </si>
  <si>
    <t>NTIA Announcement (Mar. 14, 2014); 80 Fed. Reg. 47,911 (Aug. 10, 2015)</t>
  </si>
  <si>
    <t>The states filed their original complaint on 9/28/16. On 10/3/16, the judge denied the plaintiffs' motion for a preliminary injunction. Following this¬†order, the plaintiffs voluntarily dismissed their lawsuit on 10/14/16.</t>
  </si>
  <si>
    <t>On 10/3/16, the judge denied the plaintiffs' motion for a preliminary injunction and the plaintiffs agreed to dismiss the lawsuit.</t>
  </si>
  <si>
    <t>George C. Hanks Jr.</t>
  </si>
  <si>
    <t>(2016.09.28) Arizona v. Nat'l Telecommunications and Information Administration - Complaint [S.D. Tex.]</t>
  </si>
  <si>
    <t>(2016.10.03) Arizona v. NTIA - Order Denying Preliminary Injunction [S.D. Tex.](2016.10.14) Arizona v. NTIA - Notice of Voluntary Dismissal [S.D. Tex.]</t>
  </si>
  <si>
    <t>AZ, TX, OK, NV</t>
  </si>
  <si>
    <t>Oklahoma v. FCC</t>
  </si>
  <si>
    <t>Prisoner Phone Calls</t>
  </si>
  <si>
    <t>16-01339</t>
  </si>
  <si>
    <t>Following a pending multistate challenge to an earlier rule limiting the amount private phone companies can charge for inmate calls (80 Fed. Reg. 79,136, challenged in OK v. FCC, 16-1057), the FCC issued an Order for Reconsideration that, according to the FCC, "amends its rate caps to better allow ICS providers to recover costs incurred as a result of providing inmate calling services, including the costs of reimbursing facilities for any costs they may incur that are reasonably and directly related to the provision of service." The states argued that this action, much like the original rate caps, was arbitrary and capricious.</t>
  </si>
  <si>
    <t>81 Fed. Reg. 62,818 (Sept. 13, 2016)</t>
  </si>
  <si>
    <t>The states filed their original petition for review on 9/28/16 and a motion for injunction on 10/4/16. The D.C. Circuit stayed this case on 11/2/16 pending resolution in the parallel multistate challenge to the rate caps in 16-1057 (consolidated under Global Tel*Link v. FCC, 15-1461). On 12/21/17, the D.C. Circuit summarily vacated the Order on Reconsideration in light of its previous Global Tel*Link decision on 6/13/17.¬†</t>
  </si>
  <si>
    <t>On 12/21/17, the D.C. Circuit summarily vacated the Order on Reconsideration in light of its previous June 2017 decision in Global Tel*Link v. FCC.</t>
  </si>
  <si>
    <t>Judith W. Rogers, David S. Tatel, and Patricia A. Millett</t>
  </si>
  <si>
    <t>(2016.09.28) Oklahoma v. FCC - Petition for Review [D.C. Cir.]</t>
  </si>
  <si>
    <t>OK</t>
  </si>
  <si>
    <t>OK, AZ, AR, IN, KS, LA, NV, MO, WI</t>
  </si>
  <si>
    <t>OK and IN Sheriffs' Associations</t>
  </si>
  <si>
    <t>Nevada v. U.S. Department of Labor</t>
  </si>
  <si>
    <t>Overtime Rule</t>
  </si>
  <si>
    <t>17-41130</t>
  </si>
  <si>
    <t>4:16-cv-00731</t>
  </si>
  <si>
    <t>E.D. Tex.</t>
  </si>
  <si>
    <t>The lawsuit challenges the Obama Administration's Overtime Rule. According to the states, the new rule will more than double the minimum salary threshold to pay overtime for public and private workers, thus harming the states and the states' economies.</t>
  </si>
  <si>
    <t>81 Fed. Reg. 32,391 (May 23, 2016)</t>
  </si>
  <si>
    <t>The states filed their original complaint on 9/20/16. The coalition filed a motion for preliminary injunction on 10/12/16. On 11/22/16, the judge granted the plaintiff's request for a nationwide preliminary injunction, thus blocking the rule. The federal defendants appealed this order to the 5th Circuit on 12/1/16 (16-41606). As this appeal was pending, the district court issued a final judgment invaliding the Overtime Rule on 8/31/17. The federal defendants appealed this final order on 10/30/17 to the 5th Circuit (17-41130). Because the federal defendants have initiated new rulemaking concerning this rule, the court held the case held in abeyance. On 6/13/19, the court granted Michigan's motion to withdraw from the appeal.On 1/28/20, the federal defendants filed a motion to dismiss their appeal in light of new rulemaking. The court granted this motion on 2/3/20, thus dismissing the appeal.</t>
  </si>
  <si>
    <t>The district court judge issued a national injunction blocking the rule, followed by a final judgment invalidating the rule. The federal defendants filed an appeal to the Fifth Circuit, but this appeal was voluntarily dismissed given new rulemaking reversing the Obama-era rule challenged in the case.</t>
  </si>
  <si>
    <t>Amos Louis Mazzant III [E.D. Tex.]</t>
  </si>
  <si>
    <t>(2016.09.20) Nevada v. Department of Labor - Complaint [E.D. Tex.]</t>
  </si>
  <si>
    <t>(2016.11.22) Nevada v. Department of Labor - Order Granting Preliminary Injunction [E.D. Tex.]</t>
  </si>
  <si>
    <t>TX, NV¬†(NV subsequently left)</t>
  </si>
  <si>
    <t>TX, NV, AL, AZ, AR, GA, IN, KS, LA, NE, OH, OK, SC, UT, WI, MI (NV and MI subsequently left)</t>
  </si>
  <si>
    <t>Franciscan Alliance v. Price</t>
  </si>
  <si>
    <t>Transgender Health Policy</t>
  </si>
  <si>
    <t>21-11174</t>
  </si>
  <si>
    <t>7:16-cv-00108</t>
  </si>
  <si>
    <t>Wichita Falls</t>
  </si>
  <si>
    <t>The plaintiffs sought to block an HHS rule that bars providers and insurers that accept federal funding from denying health care services based on an individual's gender identity.</t>
  </si>
  <si>
    <t>81 Fed. Reg. 31,375 (May 18, 2016)</t>
  </si>
  <si>
    <t>Judge O'Connor issued a nationwide injunction blocking the rule on 12/31/16. Following a lengthy stay in the case, plaintiffs filed a motion for summary judgment. The court granted this motion in part on 10/15/19, holding that the rule violated the APA and RFRA. The case is was appealed to the Fifth Circuit, which remanded the case to the district court to proceed with the case in light of many legal developments concerning the issues involved over the past several years. In August 2021, the court issued a permanent injunction preventing HHS from enforcing Section 1557 and implementing regulations in a way that would require the plaintiffs to perform or provide insurance coverage for services related to gender transition or abortion. The Fifth Circuit affirmed in August 2022.</t>
  </si>
  <si>
    <t>Reed Charles O'Connor [N.D.Tex.]Jennifer Walker Elrod, Don Willett, and Kurt Engelhardt [5th Cir.]</t>
  </si>
  <si>
    <t>(2019.04.02) Franciscan Alliance v. Price - Order Granting WI Withdrawal from Case [N.D. Tex.](2021.04.15) Franciscan Alliance v. Becerra - Decision [5th Cir.](2022.08.26) Franciscan Alliance v. Becerra - Opinion (5th Cir.)</t>
  </si>
  <si>
    <t>TX, WI, NE, KS, LA, AZ¬†(WI later withdrew, 4/2/19)</t>
  </si>
  <si>
    <t>Governor of KY and MS</t>
  </si>
  <si>
    <t>New Source Performance Standards</t>
  </si>
  <si>
    <t>16-01264</t>
  </si>
  <si>
    <t>16-01242</t>
  </si>
  <si>
    <t>Multistate Initial Plaintiffs, Consolidated Single-State Plaintiffs, Multistate Intervenor-Defendants (Successful Motion)</t>
  </si>
  <si>
    <t>81 Fed. Reg. 35,824 (June 3, 2016)</t>
  </si>
  <si>
    <t>Several states filed original petitions for review: North Dakota on 7/15/16, Texas on 7/28/16, and a West Virginia-led multistate coalition on 8/2/16. All three cases, along with several private party challenges, were consolidated under ND's lead lawsuit (16-1242). Several states filed to intervene on behalf of EPA on 8/15/16. The court stayed the case on 5/18/17 pending EPA's reevaluation of the challenged rules. The case remained in abeyance, with EPA filing periodic status reports.On 8/19/20, the EPA notified the court of agency action involving the challenged rule. On 12/10/20, the court held the consolidated cases be held in abeyance pending further orders.</t>
  </si>
  <si>
    <t>The case remained in abeyance pending EPA's reevaluation of the Obama-era rules. The EPA issued new rules in August 2020, but the case remains in abeyance following the change in presidential administrations in 2021.</t>
  </si>
  <si>
    <t>13-1108, 13-1289, 13-1290, 13-1292, 13-1293, 13-1294, 15-1040, 15-1041, 15-1042, 15-1043, 15-1044, 16-1242, 16-1257, 16-1262, 16-1263, 16-1266, 16-1267, 16-1269, 16-1270</t>
  </si>
  <si>
    <t>(2016.07.15) North Dakota v. EPA - Petition for Review [D.C. Cir.] (16-1242)(2016.07.28) Texas v. EPA - Petition for Review [D.C. Cir.] (16-1257)(2016.08.02) West Virginia v. EPA - Petition for Review [D.C. Cir.] (16-1264)</t>
  </si>
  <si>
    <t>ND (16-1242)TX (16-1257)WV (16-1264)</t>
  </si>
  <si>
    <t>WV, AL, AZ, KS, KY, LA, MI, MT, OH, OK, SC, WI (16-1264)ND (16-1242)TX (16-1257)</t>
  </si>
  <si>
    <t>CA, CT, IL, MA, NM, NY, OR, RI, VT, MD, WA</t>
  </si>
  <si>
    <t>Nebraska v. United States</t>
  </si>
  <si>
    <t>U.S. Department of Energy; U.S. Department of Justice; U.S. Department of Labor; U.S. Equal Employment Opportunity Commission</t>
  </si>
  <si>
    <t>Civil Rights for Transgender Individuals</t>
  </si>
  <si>
    <t>4:16-cv-03117</t>
  </si>
  <si>
    <t>D. Neb.</t>
  </si>
  <si>
    <t>Dear Colleague Letter on Transgender Students (May 16, 2016)</t>
  </si>
  <si>
    <t>The states filed their original complaint on 7/8/16 and an amended complaint on 10/21/16. On 11/23/16, the judge stayed the case pending the U.S. Supreme Court's ruling in Gloucester Cnty. Sch. Bd. v. G.G., (No. 16-273). On 3/16/17, the states voluntarily dismissed their lawsuit in light of the Trump Administration's re-evaluation of the underlying policy.</t>
  </si>
  <si>
    <t>The states voluntarily dismissed their lawsuit in light of the Trump Administration's re-evaluation of the underlying policy.</t>
  </si>
  <si>
    <t>John Melvin Gerrard</t>
  </si>
  <si>
    <t>(2016.07.08) Nebraska v. United States - Complaint [D. Neb.]</t>
  </si>
  <si>
    <t>(2017.03.16) Nebraska v. United States - Notice of Voluntary Dismissal [D. Neb.]</t>
  </si>
  <si>
    <t>NE</t>
  </si>
  <si>
    <t>NE, AR, KS, MT, ND, SC, SD, WY, MI, OH</t>
  </si>
  <si>
    <t>Wisconsin v. FCC</t>
  </si>
  <si>
    <t>Lifeline Reform Program</t>
  </si>
  <si>
    <t>16-1219</t>
  </si>
  <si>
    <t>81 Fed. Reg. 33,026 (May 24, 2016)</t>
  </si>
  <si>
    <t>The states filed their original petition for review on 6/30/16. The case was consolidated with a similar private party challenge (16-1170). On 2/3/17, the FCC filed a motion to hold the case in abeyance pending reevaluation of the regulation. This was followed by an unopposed motion to remand the case to the agency on 3/30/17, which was granted on 4/19/17.</t>
  </si>
  <si>
    <t>The case was voluntarily remanded to the FCC following the agency's reevaluation of the Obama-era rule.</t>
  </si>
  <si>
    <t>Voluntarily dismissed before panel assignment.</t>
  </si>
  <si>
    <t>(2016.06.30) Wisconsin v. FCC - Petition for Review [D.C. Cir.]</t>
  </si>
  <si>
    <t>WI</t>
  </si>
  <si>
    <t>WI, AR, ID, IN, MI, MT, NE, SD, UT, CT, VT</t>
  </si>
  <si>
    <t>Mississippi Public Service Commission</t>
  </si>
  <si>
    <t>Michigan v. EPA</t>
  </si>
  <si>
    <t>Mercury and Air Toxics Rule</t>
  </si>
  <si>
    <t>16-01204</t>
  </si>
  <si>
    <t>81 Fed. Reg. 24,420 (April 25, 2016)</t>
  </si>
  <si>
    <t>On 4/25/16, Murray Energy Corp. filed an original petition for review to EPA's supplemental findings. Several states brought a similar challenge on 6/24/16, which was consolidated with the Murray Energy case (16-1127). On 7/1/16, several AGs moved to intervene on the EPA's behalf, which was subsequently granted. Following a briefing schedule, the court originally scheduled oral arguments for 5/18/17, but on 4/27/17 these arguments were removed from the calendar and the case held in abeyance pending agency reevaluation of the challenged rules.Both Michigan and Wisconsin withdrew from the case following a change in AG administrations. The case was re-captioned Alabama v. EPA. The case continued to be held in abeyance until publication of the EPA's rule on 5/22/20. In light of that publication, the court set the deadline for motions to govern future proceedings on 8/26/20. However, with the change in presidential administrations, the case was again held in abeyance on 2/25/21.</t>
  </si>
  <si>
    <t>The case continues to be held in abeyance pending agency evaluation of the challenged rule.</t>
  </si>
  <si>
    <t>16-1127, 16-1206, 16-1208, 16-1204</t>
  </si>
  <si>
    <t>(2016.07.01) Murray Energy Corp. v. EPA - Motion to Intervene as Respondents</t>
  </si>
  <si>
    <t>MI¬†(MI left 2/5/19)</t>
  </si>
  <si>
    <t>MI, AL, AZ, AR, KS, KY, NE, ND, OH, OK, SC, TX, WV, WI, WY (MI withdrew 2/5/19; WI also withdrew)</t>
  </si>
  <si>
    <t>MA, VA, CA, CT, DE, IA, IL, ME, MD, MN, NH, NM, NY, OR, RI, VT, WA, DC</t>
  </si>
  <si>
    <t>Baltimore, Chicago, New York City, and Erie County (NY).</t>
  </si>
  <si>
    <t>7:16-cv-00054</t>
  </si>
  <si>
    <t xml:space="preserve">Dear Colleague Letter: Harassment and Bullying 8 (Oct. 26, 2010); OCR, Questions and Answers on Title IX and Sexual Violence B-2 (Apr. 29, 2014); Treatment of Transgender Employment Discrimination Claims Under Title VII of the Civil Rights Act of 1964 2 (Dec. 15, 2014); OSHA, A guide to Restroom Access for Transgender Workers (Jun. 1, 2015) </t>
  </si>
  <si>
    <t>The district court issued a preliminary injunction blocking the rule. The Trump Administration dropped an appeal of that decision, and the AGs voluntarily dismissed the lawsuit.</t>
  </si>
  <si>
    <t>(2017.03.03) Texas v. United States - Notice of Voluntary Dismissal [N.D. Tex.]</t>
  </si>
  <si>
    <t>TX, AL, WI, WV, TN, OK, LA, UT, GA</t>
  </si>
  <si>
    <t>Governor of Maine; Arizona Department of Education</t>
  </si>
  <si>
    <t>NFIB v. Perez</t>
  </si>
  <si>
    <t>Persuader Rule</t>
  </si>
  <si>
    <t>17-10054</t>
  </si>
  <si>
    <t>5:16-cv-00066</t>
  </si>
  <si>
    <t>81 Fed. Reg. 15,924 (Mar. 25, 2016)</t>
  </si>
  <si>
    <t>NFIB and other private plaintiffs filed their original complaint on 3/31/16. The states filed a motion to intervene on 5/10/16, which the court granted on 5/19/16. On 6/27/16, the court issued a nationwide injunction blocking the rule. The Obama DOJ appealed this decision to the Fifth Circuit on 8/25/16 (16-11315). While this appeal was pending, the district court granted summary judgment to the plaintiffs on 11/16/16, which was finalized on 12/12/16. The federal defendants appealed this order on 12/19/16 (17-10054). However, on 6/15/17 the Fifth Circuit held the case in abeyance pending the Trump Administration's re-evaluation of the rule, which was formally revoked on 7/17/18. After the case continued to be held in abeyance, the Department of Labor formally dismissed its appeal on 11/9/18.</t>
  </si>
  <si>
    <t>The district court issued a nationwide injunction blocking the rule. The Trump Administration dismissed the appeal of this order following revocation of the Obama-era rule.</t>
  </si>
  <si>
    <t>Samuel Ray Cummings [N.D. Tex.]</t>
  </si>
  <si>
    <t>(2018.11.09) NFIB v. Acosta - Motion to Voluntarily Dismiss Appeal [5th Cir.]</t>
  </si>
  <si>
    <t>TX, AR, AL, IN, MI, OK, SC, UT, WV, WI</t>
  </si>
  <si>
    <t>866 F.3d 397</t>
  </si>
  <si>
    <t>16-1057</t>
  </si>
  <si>
    <t>The AGs challenged an FCC ruling limiting the amount private phone companies can charge for inmate calls to between 11 and 22 cents per minute. The states' petition claims the FCC overstepped its legal authority and ignored the cost to jails and prisons to provide phone services to prisoners.</t>
  </si>
  <si>
    <t>Single-State Initial Plaintiff, Multistate Intervenor-Plaintiffs (Successful Motion), Multistate Amici</t>
  </si>
  <si>
    <t>80 Fed. Reg. 79,136 (Dec. 18, 2015)</t>
  </si>
  <si>
    <t>The three-judge panel held for the plaintiffs in June 2017, holding that the agency had acted contrary to law.</t>
  </si>
  <si>
    <t>Cornelia T.L. Pillard, Harry T. Edwards, and Laurence H. Silberman</t>
  </si>
  <si>
    <t>(2016.09.19) Global Tel*Link v. FCC Amicus - Defendants</t>
  </si>
  <si>
    <t>OK, WI</t>
  </si>
  <si>
    <t>AZ, AR, KS, MO, WI, IN, LA, NV</t>
  </si>
  <si>
    <t>MN, IL, MA, NM, NY, WA, DC¬†(resp't)</t>
  </si>
  <si>
    <t>Ozone Rule</t>
  </si>
  <si>
    <t>15-1392</t>
  </si>
  <si>
    <t>An ozone standard finalized by the Obama Administration in October 2015 shrank the previous 75 parts per billion limits on ozone to 70 parts per billion. The states challeged this standard, arguing that it will cost billions of dollars to invest in cleaner technology that will yield fewer health benefits.</t>
  </si>
  <si>
    <t>80 Fed. Reg. 65,292 (Oct. 26, 2015)</t>
  </si>
  <si>
    <t>The states filed the original petition for review on 10/27/15. On 1/4/16, this case was consolidated with several similar challenges, including a single-state lawsuit by Texas (15-1494). The lead case became Murray Energy v. EPA (15-1385). Following additional briefing and a new administration, the court on 4/11/17 cancelled oral arguments and placed the case in abeyance while the EPA reviewed the rule. On 7/6/17, several states filed a motion to intervene in support of the stricter ozone rules, which the court granted on 8/2/17.¬† On 8/1/18, the EPA announced that it would keep the Obama-era ozone levels in place, so the case proceeded. On 12/18/18, a three-judge panel held oral arguments in the case.¬†The panel issued its opinion on 8/23/19, holding that the petitions for review be denied in part, and be granted to the extent that the secondary ozone standard be remanded for reconsideration and the grandfathering provision be vacated. This largely upheld the Obama-era rule from both industry and environmental group challenges. The mandate issued on 10/28/19 with no appeal taken, and the case was closed.</t>
  </si>
  <si>
    <t>A three-judge panel largely upheld the Obama-era rule on 8/23/19, and no appeal was filed.</t>
  </si>
  <si>
    <t>Thomas B. Griffith, Cornelia T.L. Pillard, and Robert L. Wilkins</t>
  </si>
  <si>
    <t>AZ, TX</t>
  </si>
  <si>
    <t>AZ, AR, ND, OK, UT, WI, KY, LA, TX</t>
  </si>
  <si>
    <t>CA, NY, RI, VT, WA, MA, DC</t>
  </si>
  <si>
    <t>New Mexico Environment Department (plaintiffs); Delaware Department of Natural Resources &amp; Environmental Control (Defendants)</t>
  </si>
  <si>
    <t>North Dakota v. EPA</t>
  </si>
  <si>
    <t>15-01381</t>
  </si>
  <si>
    <t>80 Fed. Reg. 64,509 (October 23, 2015); 81 Fed. Reg. 27,442 (May 6, 2016)</t>
  </si>
  <si>
    <t>The states filed an original petition on 10/23/15. On 11/4/15, several states, led by California, intervened in the case to support the EPA's regulations. North Dakota's single-state case was consolidated with several other cases on 7/19/16, including West Virginia's similar multistate challenges to the proposed rule (15-1399) and final rule (16-1220). The North Dakota suit became the lead case in the consolidated litigation. After a briefing schedule that was put on hold at several points, the D.C. Circuit granted the EPA's request to stay the case on 4/28/17 as the Trump Administration re-evaluated the rule. On 8/10/17, the court held the case in abeyance with the EPA providing status reports every 90 days. The case remains in abeyance. On 3/6/23, Iowa filed a motion to withdraw as an intervenor-respondent, and this motion was granted on 3/9/23.</t>
  </si>
  <si>
    <t>On 8/10/17, the court held the case in abeyance as the EPA reevaluates the Obama-era rule, and the case remained in abeyance throughout the Trump Administration and currently during the Biden Administration.</t>
  </si>
  <si>
    <t>15-1381, 15-1396, 15-1397, 15-1399, 15-1434, 15-1438, 15-1448, 15-1456, 15-1458, 15-1463, 15-1468, 15-1469, 15-1481, 15-1482, 15-1484, 16-1218, 16-1220, 16-1221, 16-1227</t>
  </si>
  <si>
    <t>West Virginia v. EPA (multistate challenge originally filed on 11/3/2015 as docket 15-1399; consolidated with North Dakota's single-state case).(2015.11.04) North Dakota v. EPA - Motion to Intervene as Respondents</t>
  </si>
  <si>
    <t>ND, WV</t>
  </si>
  <si>
    <t>ND, WV, AL, AR, FL, GA, IN, KS, KY, LA, MI, MO, MT, NE, OH, OK, SC, SD, TX, UT, WI, WY¬†(MI later withdrew)</t>
  </si>
  <si>
    <t>CA, CT, DE, HI, IL, IA, ME, MD, NH, NM, NY, OR, RI, VT, WA, MA, DC (subsequently MN, VA) (IA later withdrew)</t>
  </si>
  <si>
    <t>Arizona Corporation Commission, Louisiana Department of Environmental Quality, North Carolina Department of Environmental Quality (Plaintiffs); City of New York; Chicago; Philadelphia; Boulder, Colorado; and Broward County and South Miami, Florida (Defendants)</t>
  </si>
  <si>
    <t>15-1363</t>
  </si>
  <si>
    <t>Following the Obama Administration's finalization of the Clean Power Plan, several states and industry groups immediately challenged it. This included single-state challenges by Oklahoma and North Dakota as well as a multi-state challenge by West Virginia, which became the lead case in the consolidated litigation. The states argued that EPA lacks the power under Section 111(d) of the Clean Air Act to force states to fundamentally restructure their electric grids by requiring them to use less coal-fired energy and build costly wind and solar facilities.  The rule is also illegal because it seeks to require states to regulate coal-fired power plants under Section 111(d) of the Clean Air Act, even though EPA already regulates those same plants under Section 112 of the Act, double regulation that is flatly prohibited by the Clean Air Act.</t>
  </si>
  <si>
    <t>Multistate Initial Plaintiffs, Multistate Amici, Multistate Intervenor-Defendants (Successful Motion), Consolidated Single-State Plaintiffs</t>
  </si>
  <si>
    <t>80 Fed. Reg. 64,662 (Oct. 23, 2015)</t>
  </si>
  <si>
    <t>The states filed their original petition for review on 10/23/15. The D.C. Circuit consolidated various challenges to the Clean Power Plan on 10/26/15, including the single-state challenges by Oklahoma (15-1364) and North Dakota (15-1380). Several states and cities intervened in the case on 11/4/15 to support the CPP and the EPA. On 1/21/16, the court denied various motions to stay the case or hold certain issues in abeyance.The U.S. Supreme Court issued an emergency stay in this case on 2/9/16, blocking the implementation of the CPP until the D.C. Circuit ruled on the legality of the regulations. Following a briefing schedule, the D.C. Circuit held oral arguments in an original en banc argument panel on 9/27/16. A decision was still pending when the court granted EPA's motion to hold the case in abeyance on 4/28/17, in light of the Trump Administration's reevaluation of the CPP. On 12/21/18 and 4/5/19, the court denied motions to deny further stays of the litigation. The case remained in abeyance pending the finalization of a new EPA rule repealing and replacing the CPP. On 6/19/19, the EPA announced the finalization of the Affordable Clean Energy rule replacing the CPP. In light of this announcement, the plaintiff states filed a motion to dismiss the case as moot on 7/15/19. The EPA supported this motion, but the respondent states filed a motion opposing dismissal on 7/25/19. On 9/17/19, the court granted the plaintiff states' motion to dismiss the case as moot.</t>
  </si>
  <si>
    <t>The U.S. Supreme Court issued an emergency stay blocking implementation of the Clean Power Plan on 2/9/16. The case remained in abeyance until the EPA announced the replacement of the CPP on 6/19/19. Following that announcement, the court granted the plaintiff states' motion to dismiss the case as moot.</t>
  </si>
  <si>
    <t>Karen LeCraft Henderson, Judith W. Rogers, David S. Tatel, Janice Rogers Brown, Thomas B. Griffith, Brett Kavanaugh, Sri Srinivasan, Patricia A. Millett, Cornelia T.L. Pillard, and Robert L. Wilkins [original en banc argument panel]</t>
  </si>
  <si>
    <t>(2015.10.23) Oklahoma v. EPA - Petition for Review (2015.10.23) North Dakota v. EPA - Petition for Review (Clean Power Plan)(2015.11.04) West Virginia v. EPA - Motion to Intervene as Respondents</t>
  </si>
  <si>
    <t>TX, WV, ND, OK</t>
  </si>
  <si>
    <t>TX, WV, ND, OK, AL, AR, FL, GA, IN, KS, KY, MI, MO, MT, NE, NJ, OH, SC, SD, UT, WI, WY, CO, LA (MI, CO, and NJ later withdrew)</t>
  </si>
  <si>
    <t>NY, CA, CT, DE, HI, IL, IA, ME, MD, MA, MN, NH, NM, OR, RI, VT, VA, WA, DC</t>
  </si>
  <si>
    <t>NV (for pet'r; NV later left)</t>
  </si>
  <si>
    <t>Cities of Boulder, Chicago, New York, Philadelphia, and South Miami, and Broward County, Florida (for EPA)</t>
  </si>
  <si>
    <t>18-10545</t>
  </si>
  <si>
    <t>7:15-cv-00151</t>
  </si>
  <si>
    <t>The states sued over a regulation that they alleged forced states to effectively pay an unconstitutional tax to Washington in order to fund Obamacare. According to the states, the law "coercively threatens to choke off Medicaid funds for the health needs of millions of citizens."</t>
  </si>
  <si>
    <t>Challenge to New Regulation(s), Challenge to Non-Regulatory Guidance(s), Challenge to Federal Statute(s)</t>
  </si>
  <si>
    <t>124 Stat. 865-866 (Mar. 23, 2019) [Affordable Care Act]; Actuarial Standard of Practice Number 49 (Mar. 2015)</t>
  </si>
  <si>
    <t>In August 2018, the district court ordered the federal government to pay the states. The district and appellate courts held the case in abeyance pending settlement discussions between the parties. Meanwhile, the case was appealed to the Fifth Circuit, which reversed the district court. The states filed for en banc rehearing, which was denied on 4/9/21. The states appealed to SCOTUS, which denied cert in March 2022.</t>
  </si>
  <si>
    <t>Reed Charles O'Connor [N.D. Tex.]Rhesa H. Barksdale, Catharina Haynes, and Don R. Willett [5th Cir.]</t>
  </si>
  <si>
    <t>(2020.07.31) Texas v. United States - Opinion [5th Cir.](2021.02.12) Texas v. United States - Opinion, Revised [5th Cir.]</t>
  </si>
  <si>
    <t>TX, LA, KS, IN, WI, NE</t>
  </si>
  <si>
    <t>In Re West Virginia</t>
  </si>
  <si>
    <t>15-1277</t>
  </si>
  <si>
    <t>The states filed an emergency petition for extraordinary relief in the U.S. Court of Appeals in Washington, D.C., seeking a stay of the Clean Power Plan prior to its publication in the Federal Register.</t>
  </si>
  <si>
    <t>The states filed their emergency petition on 8/13/15. The court denied the petition on 9/9/15. According to the court, the plaintiffs did not satisfy the stringent standards that apply to petitions for extraordinary writs that seek to stay agency action. A similar AG coalition brought a separate suit against the Clean Power Plan once the rule was officially published in the Federal Register (in 15-1363).</t>
  </si>
  <si>
    <t>The three-judge panel denied the emergency petition on 9/9/15. A similar coalition brought a separate suit against the Clean Power Plan once the rule was officially published in the Federal Register (in 15-1363).</t>
  </si>
  <si>
    <t>Karen LeCraft Henderson, Judith W. Rogers, and Thomas B. Griffith</t>
  </si>
  <si>
    <t>(2015.08.13) In Re West Virginia - Emergency Petition [D.C. Cir.]</t>
  </si>
  <si>
    <t>(2015.09.09) In Re West Virginia - Order Denying Emergency Petition [D.C. Cir.]</t>
  </si>
  <si>
    <t>WV</t>
  </si>
  <si>
    <t>WV, AL, AR, FL, IN, KS, KY, LA, MI, NE, OH, OK, SD, WI, WY</t>
  </si>
  <si>
    <t>Florida v. EPA</t>
  </si>
  <si>
    <t>15-1267</t>
  </si>
  <si>
    <t>In June 2015, the EPA issued a final rule requiring 35 states to revise their individual State Implementation Plans governing carbon emissions during power plant startup, shutdown or malfunction. The plaintiffs states argue that this rule is illegal and in conflict with the authority afforded to the states in the Clean Air Act.</t>
  </si>
  <si>
    <t>80 Fed. Reg. 33,839 (June 12, 2015)</t>
  </si>
  <si>
    <t>The states filed their original petition for review on 8/11/15. On 8/21/15, the D.C. Circuit consolidated this and several other challenges, with the lead case designated as Walter Coke, Inc. v. EPA (15-1166). Following a briefing schedule, the court originally scheduled oral arguments for 5/8/17.¬† However, the court postponed oral arguments in the case on 4/25/17 pending the Trump Administration's reevaluation of the rule. On 6/21/2017, the plaintiff in the lead consolidated case voluntarily withdrew, and the court designated a new lead case (15-1239; Environmental Committee of the Florida Electric Power Coordinating Group, Inc. v. EPA). The case has remained in abeyance pending agency review of the rule. On 4/9/20, the plaintiff states filed a motion to dismiss the case voluntarily. The environmental groups involved in the case filed a motion to instead hold the case in abeyance on 4/21/20. The EPA also filed a motion to hold the case in abeyance on 5/4/20. The plaintiff states filed a response in opposition on 5/12/20. On 7/16/20, the court ordered the case to remain in abeyance. Various motions to hold the case in abeyance were filed by various parties on 12/29/20. On 1/4/21, the court ordered the case be held in abeyance pending further order of the court, with the EPA filing status reports every 90 days. On 1/3/22, Delaware filed a motion to dismiss the case as moot, which the EPA supported in a response on 1/13/22. On that same day, the industry parties and other state coalition members filed a response on 1/13/22. Delaware withdrew its motion to dismiss on 1/14/22, and oral argument was scheduled and held on 3/25/22.</t>
  </si>
  <si>
    <t>The case remained in abeyance since April 2017 pending agency review of the challenged rule. The case was removed from abeyance during the Biden Administration and the court held oral argument on 3/25/22.</t>
  </si>
  <si>
    <t>Sri Srinivasan, Cornelia T.L. Pillard, and Justin R. Walker</t>
  </si>
  <si>
    <t>15-1239, 15-1256, 15-1265, 15-1267, 15-1268, 15-1270, 15-1271, 15-1272</t>
  </si>
  <si>
    <t>FL, AL, AZ, AR, DE, GA, KS, LA, MD, MO, OH, OK, SC, SD, WV, KY</t>
  </si>
  <si>
    <t>North Carolina Department of Environment and Natural Resources</t>
  </si>
  <si>
    <t>Georgia v. Wheeler</t>
  </si>
  <si>
    <t>2:15-cv-00079</t>
  </si>
  <si>
    <t>The states' lawsuit challenges a rule that clarifies which waterways fall under federal jurisdiction under the Clean Water Act, arguing that the rule would supplant the states' constitutional rights to govern their own waters.</t>
  </si>
  <si>
    <t>80 Fed. Reg. 37,053 (June 29, 2015)</t>
  </si>
  <si>
    <t>The states filed their original complaint on 6/5/15. The states also filed protective petitions in the 11th Circuit on 7/20/15 (15-13252) and the 6th Circuit on 8/17/15 (15-3887), due to uncertainty about the proper jurisdiction for the lawsuit in district or appeals court. On 8/27/15, the district court denied the states' request for a preliminary injunction blocking the rule, holding that only an appellate court can hear such requests on this rule. The states appealed this to the 11th Circuit (15-14035). The 11th Circuit delayed ruling on this case as similar litigation proceeded in the 6th Circuit. After the 6th Circuit ruled against the plaintiffs in that case, the U.S. Supreme Court overturned the 6th Circuit on 1/22/18, holding that district courts have authority to hear these Clean Water Act cases (in National Association of Manufacturers v. Department of Defense). This sent the challenge back to the district court, which granted the states a preliminary injunction blocking the rule in the plaintiff states on 6/8/18. Environmental intervenors appealed this decision to the 11th Circuit (18-13054), which they voluntarily dismissed on 9/13/18. The states filed a motion for summary judgment on 8/31/18, and the court held a motion hearing on 12/14/18. On 5/2/19, WI withdrew from the case.¬†On 8/21/19, Judge Wood granted the motions for summary judgment, remanding the WOTUS rule to the agencies for further proceedings. The previously granted preliminary injunction remains in place during these proceedings. On 9/17/19, the plaintiff states filed a motion to alter the judgment, or alternatively, for reconsideration of summary judgment. The federal defendants filed a response on 10/1/19, and the states filed a reply to the response on 10/7/19. Meanwhile, the environmental intervenor-defendants filed an appeal of the summary judgment decisions on 10/21/19 (19-14237). However, these groups voluntarily dismissed the appeal on 12/31/19. The district court denied the motion for reconsideration on 1/3/20, and the case was closed shortly thereafter.</t>
  </si>
  <si>
    <t>The court issued a preliminary injunction blocking the rule in June 2018. On 8/21/19, Judge Wood granted the states' motion for summary judgment, remanding the WOTUS rule to the agencies for further proceedings.</t>
  </si>
  <si>
    <t>Lisa Godbey Wood</t>
  </si>
  <si>
    <t>(2019.05.02) Georgia v. Wheeler - Order Granting WI Withdrawal from Case [S.D. Ga.](2019.08.21) Georgia v. Wheeler - Order Granting Summary Judgment [S.D. Ga.]</t>
  </si>
  <si>
    <t>GA, WV, AL, FL, KS, KY, SC, UT, WI (subsequently IN; WI later withdrew)</t>
  </si>
  <si>
    <t>3:15-cv-00162</t>
  </si>
  <si>
    <t>80 Fed. Reg. 37,054 (June 29, 2015)</t>
  </si>
  <si>
    <t>The states filed their original complaint on 6/29/15. The states also filed protective petitions in the 5th Circuit on 6/30/15 and 7/16/15 (15-60460 and 15-60492) and the 6th Circuit on 8/7/15 (15-3853), due to uncertainty about the proper jurisdiction for the lawsuit in district or appeals court. As the complaint in district court was pending, the Sixth Circuit stayed the rule on 10/9/15 in the parallel case brought by Texas (15-3853). The states filed a motion for preliminary injunction in this district court case on 2/12/16, with a subsequent motion to hold the injunction motion in abeyance on 3/21/16. The motion was denied on 5/17/16 and the case administratively closed pending various parallel challenges in federal court. However, the court reopened the case following the U.S. Supreme Court's decision holding that district courts should hear these challenges (in National Association of Manufacturers v. Department of Defense). The states filed a renewed motion for preliminary injunction on 2/6/18. Several states filed an amicus brief opposing this motion for preliminary injunction on 2/16/18.¬† Following further briefing, the court granted an injunction blocking the rule on 9/12/18. The states filed a motion for summary judgment on 10/18/18. Following further briefing, the court granted summary judgment to the plaintiff states on 5/28/19. The parties gave notice to the court of the Trump Administration's repeal of the WOTUS Rule on 9/13/19. Several motions remain pending, including a motion to hold the case in abeyance. The court held a motion hearing for 10/22/19. On 11/6/19, the court rejected motions for reconsideration and to hold the case in abeyance.On 1/24/20, the EPA filed a Notice of Final Rule reflecting the effective reversal of the Obama-era rules challenged in this case. The U.S. Army Corps of Engineers filed its Notice of Final Rule on 4/22/20. Following this, the court ordered briefing on the mootness issue on 6/26/20.On 3/2/21, the court dismissed the case, and the case was closed.</t>
  </si>
  <si>
    <t>The court issued a preliminary injunction blocking the rule in September 2018 and granted summary judgment to the plaintiff states on 5/28/19. The federal defendants have since finalized rules effectively reversing the Obama-era rules. On 3/2/21, the court dismissed the case, and the case was closed.</t>
  </si>
  <si>
    <t>3:15-cv-00165; 3:15-cv-00266; 3:18-cv-00176</t>
  </si>
  <si>
    <t>(2015.06.29) Texas v. United States - Complaint [S.D. Tex.](2018.02.16) Texas v. United States - Amicus in Opposition to Injunction [S.D. Tex.]</t>
  </si>
  <si>
    <t>(2019.05.28) Texas v. United States - Opinion and Order Granting Summary Judgment [S.D. Tex.]</t>
  </si>
  <si>
    <t>CA, CT, MD, NJ, NY, OR, RI, VT, WA, MA, DC (resp't)</t>
  </si>
  <si>
    <t>3:15-cv-00059</t>
  </si>
  <si>
    <t xml:space="preserve">80 Fed. Reg. 37,054 (June 29, 2015) </t>
  </si>
  <si>
    <t>The states filed their original complaint on 6/29/15. The states also filed protective petitions in the 8th Circuit on 7/17/15 (15-2552) and the 6th Circuit on 7/31/15 (15-3831), due to uncertainty about the proper jurisdiction for the lawsuit in district or appeals court. The states filed a motion for preliminary injunction in the district court on 8/10/15. On 8/27/15, the court granted the states' request for a preliminary injunction blocking the rule. In a parallel case challenging the rule, the Sixth Circuit also issued a stay on 10/9/15, but later held that only appeals courts should hear Clean Water Act cases. As a result, this case was stayed on 5/24/16. However, the U.S. Supreme Court reversed the Sixth Circuit decision on 1/22/18 (National Association of Manufacturers v. Department of Defense). This decision revived the various district court cases challenging the rule across the country, including this case, which was reopened on 3/23/18. The states filed a motion for summary judgment on 6/1/18 and requested oral argument on 2/13/19. The motion remains pending. On 8/9/19, Chief Judge Hovland reassigned the case to Judge Welte for all further proceedings. Meanwhile, the federal defendants filed a Notice of Final Rule on 1/24/20, effectively reversing the Obama-era rules challenged in this case. Following a status conference on 4/21/20, the court ordered the case stayed on 4/23/20, pending further agency rulemaking and the resolution of related litigation.</t>
  </si>
  <si>
    <t>The court granted a preliminary injunction to the states in August 2015. Following appeals in this and similar litigation, the district court challenge continued. The federal defendants issued final rules effectively reversing the Obama-era rules challenged in this case, which themselves were challenged in court, and the case is currently stayed pending this litigation.</t>
  </si>
  <si>
    <t>Daniel L. Hovland (original judge in D.N.D.)Peter D. Welte (current judge in D.N.D.)</t>
  </si>
  <si>
    <t>(2015.06.29) North Dakota v. EPA - Complaint [D.N.D.]</t>
  </si>
  <si>
    <t>ND, AK, AZ, AR, CO, ID, MO, MT, NE, NV, ND, SD, WY (CO¬†later left)</t>
  </si>
  <si>
    <t>New Mexico Environment Department; New Mexico State Engineer</t>
  </si>
  <si>
    <t>Ohio v. U.S. Army Corps of Engineers</t>
  </si>
  <si>
    <t>19-3500</t>
  </si>
  <si>
    <t>2:15-cv-02467</t>
  </si>
  <si>
    <t>The states filed their original complaint on 6/29/15, and an amended complaint including TN as a plaintiff of 7/23/15. The states also filed a protective petition in the 6th Circuit on 7/24/15 (15-3799), due to uncertainty about the proper jurisdiction for the lawsuit in district or appeals court. On 9/1/15, the district court stayed the proceedings pending a ruling from the Judicial Panel on Multi-District Litigation, which decided whether separate lawsuits against the Waters of the US rule from eight district courts should be consolidated in the D.C. Circuit. This included several separate state challenges: North Dakota v. EPA (3:15-cv-00059), Texas v. United States (3:15-cv-00162), Georgia v. McCarthy (2:15-cv-00079), and Oklahoma v. EPA (4:15-cv-00381). On 10/13/15, the Judicial Panel held against transferring the cases to the D.C. Circuit, so proceedings in this court continued.The states filed a motion for preliminary injunction on 11/3/15. Meanwhile, the 6th Circuit ruled in a separate case on 2/22/16 that only appeals courts can hear Clean Water Act challenges. Therefore, the district court dismissed the case on 4/25/16. However, the U.S. Supreme Court overturned the 6th Circuit on 1/22/18, holding that district courts have authority to hear these Clean Water Act cases (in National Association of Manufacturers v. Department of Defense). This sent the challenge back to the district court on 4/3/18. On 5/25/18, the plaintiff states filed a motion for preliminary injunction. On 7/24/18, several states, led by WA, filed an amicus brief opposing the motion for preliminary injunction. Two environmental groups sought to intervene in the case to defend the rule, which was granted by the court on 2/1/19. On 3/14/19, following the election of a new AG, MI withdrew from the lawsuit. On 3/26/19, the court denied both the plaintiffs' motion for preliminary injunction and a motion to reconsider on 5/2/19.On 5/28/19, the states appealed to the 6th Circuit (19-3500). The states filed their appellant brief on 9/4/19 and the federal defendants filed their appellee brief on 12/6/19. The states filed a reply on 1/23/20. Meanwhile, the EPA filed a Notice of Final Rule on 1/24/20, effectively reversing the Obama-era rules challenged in this case. The U.S. Army Corps of Engineers followed with its Notice of Final Rule on 4/22/20. The court held oral argument for 6/18/20.On 8/5/20, the Sixth Circuit dismissed the case as moot, and vacated the district court's denial of a preliminary injunction.</t>
  </si>
  <si>
    <t>The court denied the states' motion for preliminary injunction on 3/26/19 and a motion to reconsider on 5/2/19. The states appealed to the 6th Circuit. However, the Trump Administration issued final rules effectively reversing the Obama-era rules challenged in this case. In light of these rules, the Sixth Circuit dismissed the case as moot on 8/5/20 and vacated the district court's denial of a preliminary injunction.</t>
  </si>
  <si>
    <t>Edmund A. Sargus Jr. (S.D. Ohio)R. Guy Cole, Jr., Chief Judge; David W. McKeague and Raymond M. Kethledge (6th Cir.)</t>
  </si>
  <si>
    <t>(2015.06.29) Ohio v. U.S. Army Corps of Engineers - Complaint [S.D. Ohio]</t>
  </si>
  <si>
    <t>(2019.03.26) Ohio v. EPA - Opinion and Order Denying a Preliminary Injunction [S.D. Ohio]</t>
  </si>
  <si>
    <t>OH, MI (subsequently TN, MI later left)</t>
  </si>
  <si>
    <t>NY, WA, CA, MD, NJ, OR, RI, VT, MA, DC¬†(resp't)</t>
  </si>
  <si>
    <t>Arizona v. Jewell</t>
  </si>
  <si>
    <t>U.S. Fish and Wildlife Service (Interior)</t>
  </si>
  <si>
    <t>Mexican Wolf Recovery Plan</t>
  </si>
  <si>
    <t>4:15-cv-00245</t>
  </si>
  <si>
    <t>80 Fed. Reg. 2,488 (Jan. 16, 2015)</t>
  </si>
  <si>
    <t>Arizona filed its original complaint on 6/8/15. The New Mexico Department of Game and Fish filed a motion to intervene on 9/4/15, and Colorado did the same on 9/16/15. Both motions were granted on 10/23/15. Utah filed a motion to intervene on 11/30/15, which was granted on 1/25/16. Following settlement discussions, the court stayed the case on 5/2/16. The parties reached a settlement agreement on 10/18/16, and the case was voluntarily dismissed on 10/21/16. Under the terms of the settlement, the U.S. Fish and Wildlife Service is mandated to update a decades-old recovery plan by 11/30/17.</t>
  </si>
  <si>
    <t>The parties reached a settlement agreement mandating the agency to update the Mexican wolf recovery plan by 11/30/17.</t>
  </si>
  <si>
    <t>Jennifer Guerin Zipps</t>
  </si>
  <si>
    <t>(2015.06.08) Arizona v. Jewell - Complaint [D. Ariz.]</t>
  </si>
  <si>
    <t>CO, UT</t>
  </si>
  <si>
    <t>New Mexico Department of Game and Fish (Plaintiffs)</t>
  </si>
  <si>
    <t>New England States Committee v. FERC</t>
  </si>
  <si>
    <t>Energy Rate-Making Decisions</t>
  </si>
  <si>
    <t>854 F.3d 662</t>
  </si>
  <si>
    <t>15-01141</t>
  </si>
  <si>
    <t>The states challenge several rate-making orders of FERC concerning ISO New England Inc.</t>
  </si>
  <si>
    <t>ER13- 193-000 and ER13-196-000 (May 17, 2013); ER13-193-001, ER13-193-003, ER13-196-001 and ER13-196- 002 (Mar. 19, 2015)</t>
  </si>
  <si>
    <t>The states filed their original petition on 5/15/15. Following briefing, the court held oral argument on 1/13/17. On 4/18/17, the court denied the petitions.</t>
  </si>
  <si>
    <t>The D.C. Circuit rejected the states' petition.</t>
  </si>
  <si>
    <t>Janice Rogers Brown, Harry T. Edwards, and Robert L. Wilkins</t>
  </si>
  <si>
    <t>(2015.05.15) New England States Committee v. FERC - Petition for Review [D.C. Cir.]</t>
  </si>
  <si>
    <t>CT, RI, MA</t>
  </si>
  <si>
    <t>Massachusetts Department of Public Utilities; New Hampshire Public Utilities Commission; Vermont Department of Public Service</t>
  </si>
  <si>
    <t>Massachusetts v. FERC</t>
  </si>
  <si>
    <t>854 F.3d 9</t>
  </si>
  <si>
    <t>15-1121</t>
  </si>
  <si>
    <t>FERC Opinion 531 (June 19, 2014); FERC Opinion 531-A (Oct. 16, 2014); FERC Opinion 531-B (Mar. 5, 2015)</t>
  </si>
  <si>
    <t>The states filed their original petition for review on 5/1/15. After briefing, the court held oral argument on 12/6/16. On 4/14/17, the D.C. Circuit reversed and vacated FERC's orders.</t>
  </si>
  <si>
    <t>The D.C. Circuit ruled for the states, vacating FERC's orders.</t>
  </si>
  <si>
    <t>Patricia A. Millett, David B. Sentelle, and A. Raymond Randolph</t>
  </si>
  <si>
    <t>(2015.05.01) Massachusetts v. FERC - Petition for Review [D.C. Cir.]</t>
  </si>
  <si>
    <t>MA, CT, RI</t>
  </si>
  <si>
    <t>Maine Public Advocate; New Hampshire Public Utilities Commission</t>
  </si>
  <si>
    <t>U.S. Department of the Interior; Bureau of Land Management (Interior)</t>
  </si>
  <si>
    <t>Fracking Rules</t>
  </si>
  <si>
    <t>871 F.3d 1133</t>
  </si>
  <si>
    <t>15-cv-00043</t>
  </si>
  <si>
    <t>Multistate Initial Plaintiffs, Multistate Intervenor-Plaintiffs (Successful Motion), Multistate Amici</t>
  </si>
  <si>
    <t>80 Fed. Reg. 16,128 (Mar. 26, 2015)</t>
  </si>
  <si>
    <t>Wyoming filed its original complaint on 3/26/15 and an amended complaint with Colorado as a petitioner on 4/22/15. North Dakota also filed a petition for review on 4/22/15. On 5/29/15, WY and CO filed a motion for preliminary injunction, and ND did the same on 6/8/15. On 6/12/15, Utah filed a motion to intervene in the case, which was granted on 6/12/15. Utah filed a petition for review on 6/16/15. On 6/24/15, the court stayed the effective date of the rule pending a decision on the injunction. On 9/30/15, the court issued a preliminary injunction blocking the rule.Intervenor-respondent environmental groups appealed to the 10th Circuit on 11/27/15 (15-8126), and the federal defendants appealed on 12/10/15 (15-8134). Both appeals were consolidated. Meanwhile, briefing on the merits continued in the district court. On 6/21/16, the district court held that the rule was unlawful and set aside the rule. Because of this action, the ongoing 10th Circuit appeal was dismissed as moot on 7/13/16.The federal defendants appealed this judgment to the 10th Circuit on 6/24/16 (16-8068). On 9/23/16, several states filed an amicus brief supporting the state appellees. The court originally scheduled oral arguments for 3/22/17, but canceled the arguments when the Trump Administration's BLM notified the court that its position on the rule had changed. However, the court did not hold the case in abeyance and held oral arguments on 7/27/17. Because the BLM was developing new fracking rules, the court on 9/21/17 dismissed the case as prudentially unripe and vacated the preliminary injunction.The petitioner states petitioned for rehearing on 11/3/17, asking for the court to reinstate the injunction and hold the case in abeyance. This request was denied on 12/27/17. BLM issued its final rule revoking the Obama-era fracking regulation on 1/3/18, and ND filed a motion to dismiss as moot the remaining appeal in this case (from Ute Indian Tribe). The court denied this motion on 6/4/18. On 11/6/18, the district court dismissed the case without prejudice in light of the 10th Circuit's 9/21/17 decision.</t>
  </si>
  <si>
    <t>The district court granted a preliminary injunction blocking the rule. On appeal, the 10th Circuit vacated the preliminary injunction and dismissed the case as moot, given the Trump Administration's pending reversal of the Obama-era rule in 2018 through administrative action.</t>
  </si>
  <si>
    <t>Scott Wesley Skavdahl [D. Wyo.]Mary Beck Briscoe, Harris L. Hartz, and Jerome A. Holmes [10th Cir.]</t>
  </si>
  <si>
    <t>(2015.03.26) Wyoming v. Department of the Interior - Petition for Review [D. Wyo.](2016.09.23) Wyoming v. Department of the Interior - Amicus for Appellees [D. Wyo.]</t>
  </si>
  <si>
    <t>WY, CO</t>
  </si>
  <si>
    <t>ND, UT</t>
  </si>
  <si>
    <t>MT, AK, KS, TX</t>
  </si>
  <si>
    <t>Spousal Benefits for Same-Sex Couples</t>
  </si>
  <si>
    <t>95 F.Supp.3d 965</t>
  </si>
  <si>
    <t>7:15-cv-00056</t>
  </si>
  <si>
    <t>N. D. Tex.</t>
  </si>
  <si>
    <t>80  Fed.  Reg.  9,989 (Feb. 25, 2015)</t>
  </si>
  <si>
    <t>Texas filed its original complaint on 3/18/15, and an amended complaint on 3/25/15 including three additional states as plaintiffs. On 3/26/15, the district court granted the plaintiffs' motion for preliminary injunction, thus blocking the rule. The states filed a second amended complaint on 4/24/15. On 6/26/15, the U.S. Supreme Court decided Obergefell v. Hodges, invalidating same-sex marriage bans across the country. In light of that decision, the court dissolved its preliminary injunction. The plaintiff states then voluntarily dismissed their lawsuit on 7/17/15.</t>
  </si>
  <si>
    <t>The district court issued a preliminary injunction blocking the rule. However, the Supreme Court's decision in Obergefell v. Hodges essentially mooted this injunction, and the states voluntarily dismissed the case.</t>
  </si>
  <si>
    <t>(2015.03.25) Texas v. United States - First Amended Complaint [N.D. Tex.]</t>
  </si>
  <si>
    <t>TX, AR, LA, NE</t>
  </si>
  <si>
    <t>Tennessee v. FCC</t>
  </si>
  <si>
    <t>Broadband Services for Municipalities</t>
  </si>
  <si>
    <t>832 F.3d 597</t>
  </si>
  <si>
    <t>15-3291; 15-3555</t>
  </si>
  <si>
    <t>Consolidated Single-State Plaintiffs, Multistate Amici</t>
  </si>
  <si>
    <t xml:space="preserve"> FCC 15-25 [Memorandum Opinion and Order] (Mar. 12, 2015)</t>
  </si>
  <si>
    <t>Tennessee filed its original petition for review on 3/20/15 (15-3291). On 8/3/15, this case was consolidated with a similar North Carolina challenge that had been filed on 5/11/15 (15-3555), with TN's challenge as the lead case. Several states joined as amici supporting the plaintiff states on 9/25/15. The court held oral argument on 3/17/16. The court issued an opinion reversing the FCC's order on 8/10/16.</t>
  </si>
  <si>
    <t>The 6th Circuit held for the states in August 2016, reversing the FCC's decision.</t>
  </si>
  <si>
    <t>John M. Rogers, Helene N. White, and Joseph M. Hood</t>
  </si>
  <si>
    <t>(2015.03.20) Tennessee v. FCC - Petition for Review [6th Cir.] (2015.05.11) North Carolina v. FCC - Petition for Review [6th Cir.]</t>
  </si>
  <si>
    <t>(2016.08.10) Tennessee v. FCC - Opinion, 832 F.3d 597 [6th Cir.]</t>
  </si>
  <si>
    <t>TN (15-3291)NC (15-3555)</t>
  </si>
  <si>
    <t>NC, TN</t>
  </si>
  <si>
    <t>AL, AR, AZ, CO, FL, ID, MI, OH, SC, UT, WV (P)</t>
  </si>
  <si>
    <t>Colorado v. U.S. Fish and Wildlife Service</t>
  </si>
  <si>
    <t>Gunnison Sage-Grouse Listing as Threatened Species</t>
  </si>
  <si>
    <t>362 F. Supp. 3d 951</t>
  </si>
  <si>
    <t>1:15-cv-00286</t>
  </si>
  <si>
    <t>D. Colo.</t>
  </si>
  <si>
    <t>Colorado challenges the decision of the FWS to list the Gunnison sage-grouse as a threatened species under the Endangered Species Act, as well as the bird's designation of critical habitat. The state maintains that the species is not endangered and that the agency's actions were arbitrary, capricious, and not in accordance with law.</t>
  </si>
  <si>
    <t>79 Fed. Reg. 69,192 (Nov. 20, 2014); 79 Fed. Reg. 69,312 (Nov. 20, 2014)</t>
  </si>
  <si>
    <t>Colorado filed its original complaint on 2/25/15. On 5/1/15, this case was consolidated with two challenges by environmental groups and proceeded under lead case Center for Biological Diversity v. Fish and Wildlife Service, 1:15-cv-00130.¬† Colorado filed an amended complaint on 6/22/15. On 8/3/15, Utah filed a motion to intervene as a plaintiff, which was granted on 8/14/15. Following discovery and a briefing schedule over several months, the court closed the consolidated case due to the Service's completion of a recovery plan for the grouse. Because Colorado disagreed with the stay, Colorado's case was severed from the other cases and became the lead case on 4/30/18. On 9/27/18, Judge Arguello upheld the Service's 2014 Final Rules.</t>
  </si>
  <si>
    <t>The district court upheld the 2014 Final Rules on 9/27/18.</t>
  </si>
  <si>
    <t>Christine M. Arguello</t>
  </si>
  <si>
    <t>(2015.02.15) Colorado v. U.S. Fish and Wildlife Service - Complaint [D. Colo.]</t>
  </si>
  <si>
    <t>(2018.09.27) Colorado v. U.S. Fish and Wildlife Service - Opinion and Order [D. Colo.]</t>
  </si>
  <si>
    <t>UT</t>
  </si>
  <si>
    <t>Kansas v. EPA</t>
  </si>
  <si>
    <t>MOVES2014 Motor Vehicles Emissions Model</t>
  </si>
  <si>
    <t>14-01268</t>
  </si>
  <si>
    <t>The states challenged EPA's promulgation of the "MOVES2014 Motor Vehicle Emissions Model for SIPs and Transportation Conformity" regulation as violating notice-and-comment procedures and for violating state sovereignty.</t>
  </si>
  <si>
    <t>79 Fed. Reg. 60,343 (Oct. 7, 2014)</t>
  </si>
  <si>
    <t>The states filed their original petition for review on 12/5/14. The court set a briefing schedule on 1/21/15. Following this schedule, the court held oral argument on 2/11/16. On 4/15/16, the court dismissed the petition due to lack of plaintiffs' standing.</t>
  </si>
  <si>
    <t>The three-judge panel dismissed the states' petition due to lack of standing.</t>
  </si>
  <si>
    <t>Patricia A. Millett, Robert L. Wilkins, and A. Raymond Randolph</t>
  </si>
  <si>
    <t>(2014.12.05) Kansas v. EPA - Petition for Review [D.C. Cir.]</t>
  </si>
  <si>
    <t>(2016.04.15) Kansas v. EPA - Judgment Dismissing Petition [D.C. Cir.]</t>
  </si>
  <si>
    <t>KS</t>
  </si>
  <si>
    <t>KS, NE</t>
  </si>
  <si>
    <t>DAPA Immigration Directive (Deferred Action)</t>
  </si>
  <si>
    <t>136 S.Ct. 2271</t>
  </si>
  <si>
    <t>1:14-cv-00254</t>
  </si>
  <si>
    <t>DHS Directive (Nov. 20, 2014)</t>
  </si>
  <si>
    <t>The states filed their original complaint and request for preliminary injunction on 12/3/14. The states filed a first amended complaint with additional plaintiffs on 12/9/14. On 1/12/15, several states filed an amicus brief supporting the federal defendants. The court held oral argument on 1/15/15, and granted the preliminary injunction blocking the policy on 2/16/15. The district court denied a stay of this injunction pending appeal on 4/7/15.The federal defendants appealed this decision to the Fifth Circuit on 2/23/15 (15-40238). Several states filed an amicus brief supporting the federal defendants on 4/6/15. On 5/26/15, the Fifth Circuit denied a stay of the injunction pending appeal. The court held oral argument on 7/10/15. On 11/9/15, the Fifth Circuit upheld the preliminary injunction by a 2-1 vote. The federal defendants appealed this decision to the U.S. Supreme Court on 11/24/15 (15-674). As this appeal proceeded, the district court on 12/15/15 granted defendants' motion to stay merits proceedings in district court pending the Supreme Court appeal. The Court granted certiorari on 1/20/16. In the meantime, the district court on 5/19/16 issued an order determining that attorneys for the Department of Justice had misrepresented critical facts to the court and reprimanded¬†those attorneys.The Supreme Court affirmed the Fifth Circuit's decision by an equally divided court (4-4) on 6/23/16, thus allowing the preliminary injunction blocking the policy to continue. On 10/6/16, the Court denied the federal defendants' request for rehearing. Proceedings in the district court restarted following the Supreme Court's decisions. On 11/18/16, following the presidential election, the federal defendants filed a motion to stay proceedings pending the presidential transition. After granting temporary stays into the new administration, the district court granted an additional stay on 3/22/17. On 6/15/17, the Trump Administration announced that it was rescinding the Obama-era DAPA program. In light of this rescission, the parties agreed to voluntarily dismiss the case on 9/12/17.¬†</t>
  </si>
  <si>
    <t>The district court granted a preliminary injunction blocking the policy, which was upheld by both the 5th Circuit and SCOTUS. The case was voluntarily dismissed following the Trump Administration rescinding the policy.</t>
  </si>
  <si>
    <t>Andrew S. Hanen [S.D. Tex.]Carolyn Dineen King, Jerry Edwin Smith, Jennifer Walker Elrod [5th Cir.]</t>
  </si>
  <si>
    <t>(2014.12.03) Texas v. United States - Complaint [S.D. Tex.](2015.01.12) Texas v. United States - Amicus Opposing Preliminary Injunction [S.D. Tex.]</t>
  </si>
  <si>
    <t>(2015.02.16) Texas v. United States - Order Granting Preliminary Injunction [S.D. Tex.] (2015.11.09) Texas v. United States - Opinion [5th Cir.]</t>
  </si>
  <si>
    <t>TX, AL, GA, ID, IN, KS, LA, MT, NE, SC, SD, UT, WV, WI (subsequently ND, OH, OK, FL, AZ, AR, MI, NV, TN)</t>
  </si>
  <si>
    <t>WA, CA, CT, HI, IL, IA, MD, MA, NM, NY, OR, VT, DC (subsequently DE, ME, RI, VA)</t>
  </si>
  <si>
    <t>Governor of Louisiana, Governor of New Jersey, Governor of South Dakota and Governor of Texas (plaintiffs); Mayors of New York and Los Angeles and seventy-one other mayors, cities, county officials, counties, villages, and boroughs (defendants)</t>
  </si>
  <si>
    <t>Murray Energy Corp. v. EPA</t>
  </si>
  <si>
    <t>CO2 Emissions from Power Plants</t>
  </si>
  <si>
    <t>788 F.3d 330</t>
  </si>
  <si>
    <t>14-01151</t>
  </si>
  <si>
    <t>Multistate Intervenor-Plaintiffs (Successful Motion), Multistate Intervenor-Defendants (Successful Motion)</t>
  </si>
  <si>
    <t>79 Fed. Reg. 34,830 (June 18, 2014)</t>
  </si>
  <si>
    <t>The industry plaintiff filed its original petition on 8/15/14, which was consoldiated with a similar challenge (14-1112). The EPA filed a motion to dismiss on 10/23/14. On 11/26/14, several states that had a pending parallel challenge (West Virginia v. EPA, 14-1146) filed a motion to intervene in this case on behalf of the petitioner. On 12/16/14, several states filed a motion to intervene on behalf of the EPA. The court granted both of these motions on 12/17/14. The intervenor-plaintiffs filed their brief on 12/22/14 and the intervenor-defendants did so on 12/23/14. Arkansas joined as an intervenor-plaintiff on 3/9/15. The court held oral argument on 4/16/15 along with the non-consolidated but parallel West Virginia litigation (14-1146). The court denied the petition on 6/9/15, holding that petitioners can only challenge final rules, not proposed rules. The petitioner states filed for rehearing en banc on 7/24/15, which the full court denied on 9/29/15.</t>
  </si>
  <si>
    <t>The D.C. Circuit dismissed the petition, holding that petitioners may challenge only final agency rules, and not merely proposed rules.</t>
  </si>
  <si>
    <t>Karen LeCraft Henderson, Thomas B. Griffith, and Brett Kavanaugh</t>
  </si>
  <si>
    <t>(2014.12.22) Murray Energy Corp. v. EPA - Intervenor-Plaintiff Brief [D.C. Cir.]</t>
  </si>
  <si>
    <t>WV, AL, AK, IN, KS, KY, LA, NE, OH, OK, SD, WY, AR, WI</t>
  </si>
  <si>
    <t>NY, MA, CA, CT, DE, ME, MD, NM, OR, RI, VT, WA, DC</t>
  </si>
  <si>
    <t>City of New York (Intervenor-Defendant)</t>
  </si>
  <si>
    <t>New York v. U.S. Nuclear Regulatory Commission</t>
  </si>
  <si>
    <t>Nuclear Regulatory Commission</t>
  </si>
  <si>
    <t>Storage of Spent Nuclear Fuel</t>
  </si>
  <si>
    <t>824 F.3d 1012</t>
  </si>
  <si>
    <t>14-01210</t>
  </si>
  <si>
    <t>The states challenged several regulations and orders pertaining to the storage of spent nuclear fuel.</t>
  </si>
  <si>
    <t>Challenge to New Regulation(s), Challenge to Agency Opinion(s)</t>
  </si>
  <si>
    <t>79 Fed. Reg. 56,238 (Sep. 19, 2014); 79 Fed. Reg. 56,263 (Sep. 19, 2014); Memorandum and Order CLI-14-08 (Aug. 26, 2014); Memorandum and Order CVR 2014-0072 (Aug. 26, 2014)</t>
  </si>
  <si>
    <t>The states filed their original petition on 10/27/14. On 10/31/14, the case was consolidated with several additional, including petitions of Massachusetts as a petitioner (14-1212, 14-1217, 14-1216). The court set a briefing schedule on 5/22/15. Following the schedule, the court held oral argument on 2/22/16. On 6/3/16, the court dismissed the petition. Several environmental plaintiffs sought rehearing en banc, which was denied on 8/8/16.</t>
  </si>
  <si>
    <t>The D.C. Circuit dismissed the states' petition, holding for the NRC.</t>
  </si>
  <si>
    <t>Brett Kavanaugh, Harry T. Edwards, and David B. Sentelle</t>
  </si>
  <si>
    <t>(2014.10.27) New York v. U.S. Nuclear Regulatory Commission - Petition for Review [D.C. Cir.]</t>
  </si>
  <si>
    <t>(2016.06.03) New York v. U.S. Nuclear Regulatory Commission - Opinion Dismissing Petition [D.C. Cir.]</t>
  </si>
  <si>
    <t>14-1146</t>
  </si>
  <si>
    <t>The states filed a petition asking the court to declare illegal a settlement agreement in which EPA promised to issue its now-pending rule concerning existing coal-fired power plants. Entered into in 2011, the settlement agreement committed EPA to regulate carbon dioxide emissions from existing coal-fired power plants under Section 111(d) of the Clean Air Act. The lawsuit contends that the agreement is illegal because coal-fired power plants already are regulated under a separate section of the Clean Air Act and the law expressly prohibits the double regulation of such plants.</t>
  </si>
  <si>
    <t>75 Fed. Reg. 82,392 (Dec. 30, 2010); 79 Fed. Reg. 34,830 (June 18, 2014)</t>
  </si>
  <si>
    <t>The states filed their original petition on 8/1/14. On 10/24/14, several states filed a motion to participate as amicus curiae on behalf of the EPA, but their subsequently joined the case as intervenor-defendants on 2/10/15. The court held oral argument on 4/16/15 along with the non-consolidated but parallel Murray Energy Corp. v. EPA litigation in which the states also were involved (14-1112; 14-1146). The court denied the petition on 6/9/15, holding that petitioners can only challenge final rules, not proposed rules. The petitioner states filed for rehearing en banc on 7/24/15, which the full court denied on 9/29/15.</t>
  </si>
  <si>
    <t>(2014.08.01) West Virginia v. EPA - Petition for Review [D.C. Cir.]</t>
  </si>
  <si>
    <t>WV, AL, IN, KS, KY, LA, NE, OH, OK, SC, SD, WY</t>
  </si>
  <si>
    <t>NY, MA, CA, CT, DE, ME, NM, OR, RI, VT, WA, DC</t>
  </si>
  <si>
    <t>NAAQS Designations for Ozone</t>
  </si>
  <si>
    <t>14-01490</t>
  </si>
  <si>
    <t>The two states filed a challenge to EPA's NAAQS designations for Virginia.</t>
  </si>
  <si>
    <t>79 Fed. Reg. 17,043 (Mar. 27, 2014)</t>
  </si>
  <si>
    <t>The states filed their original petition on 5/22/14. The case was consolidated with a similar environmental group challenge (14-1501). On 6/20/14, Virginia filed a motion to intervene, which the court granted. On 7/14/15, the states settled with the EPA, dismissing this case.</t>
  </si>
  <si>
    <t>On 7/14/15, the states settled with the EPA, dismissing this case.</t>
  </si>
  <si>
    <t>The case was settled before the court set an argument panel.</t>
  </si>
  <si>
    <t>(2014.05.22) Maryland v. EPA - Petition for Review [4th Cir.]</t>
  </si>
  <si>
    <t>(2015.07.14) Maryland v. EPA - Stipulation of Voluntary Dismissal [4th Cir.]</t>
  </si>
  <si>
    <t>MD, CT</t>
  </si>
  <si>
    <t>Oklahoma v. U.S. Department of the Interior</t>
  </si>
  <si>
    <t>Endangered Species Act Decisions</t>
  </si>
  <si>
    <t>1:15-cv-00252</t>
  </si>
  <si>
    <t>4:14-cv-00123</t>
  </si>
  <si>
    <t>N.D. Okla.</t>
  </si>
  <si>
    <t>Settlement Agreements Under the ESA</t>
  </si>
  <si>
    <t>Oklahoma filed its original complaint on 3/17/14 and an amended complaint of 4/1/14 including Kansas and North Dakota as co-plaintiffs. Nebraska filed an intervenor complaint on 5/8/14, which was accepted by the court on 10/15/14. The plaintiffs filed a second amended complaint on 7/14/14 and the New Mexico Department of Game and Fish also intervened in the case on 10/15/14.¬†On 2/6/15, the case was transferred to D.D.C. and consolidated with similar cases (under 1:15-cv-00252). The states filed an amended complaint in this case on 7/31/15. The federal defendants filed a motion to dismiss on 8/31/15. After further briefing, the parties initiated settlement discussions following federal defendants' voluntary dismissal of an appeal in a related case. The court stayed this case on 7/13/16 pending settlement discussions. The parties reached a settlement agreement, which included de-listing lesser prairie chicken designations under the ESA, on 8/17/16.</t>
  </si>
  <si>
    <t>The parties reached a settlement to de-list species that had been at the center of the dispute, and voluntarily dismissed the lawsuit.</t>
  </si>
  <si>
    <t>James H. Payne [N.D. Okla.]Emmet G. Sullivan [D.D.C.]</t>
  </si>
  <si>
    <t>(2014.03.17) Oklahoma v. U.S. Department of the Interior - Complaint [N.D. Okla.]</t>
  </si>
  <si>
    <t>OK, KS, NE</t>
  </si>
  <si>
    <t>New Mexico Department of Game and Fish</t>
  </si>
  <si>
    <t>Wyoming v. EPA</t>
  </si>
  <si>
    <t>Tribal Authority over Environmental Policy</t>
  </si>
  <si>
    <t>849 F.3d 861</t>
  </si>
  <si>
    <t>14-09512</t>
  </si>
  <si>
    <t xml:space="preserve">The states challenge a decision by the Environmental Protection Agency granting the Tribes' application for joint authority to administer certain non-regulatory programs under the Clean Air Act on the Reservation. As part of their application for administrative authority, the Tribes were required to show they possess jurisdiction over the relevant land. </t>
  </si>
  <si>
    <t>78 Fed. Reg. 76,829 (Dec. 19, 2013)</t>
  </si>
  <si>
    <t>Wyoming filed its original petition on 2/14/14. The case was consolidated with several other parallel cases (14-9514, 14-9515). On 1/15/15, several states filed an amicus brief on behalf of Wyoming. The court held oral argument on 11/17/15. On 2/22/17, the court vacated the agency's opinion and remanded. According to the court, the EPA improperly granted Indian tribes authority to administer clean air programs on a specified Indian reservation since a prior lands act expressly included language of cession of a portion of the reservation and thus diminished the reservation claimed by the tribes and the EPA. On 11/7/17, the court denied a petition for rehearing en banc.</t>
  </si>
  <si>
    <t>The 10th Circuit sided with the states, reversing and remanding the agency's decision.</t>
  </si>
  <si>
    <t>Timothy M. Tymkovich, Paul J. Kelly, Jr., and Carlos F. Lucero</t>
  </si>
  <si>
    <t>(2014.02.14) Wyoming v. EPA - Petition for Review [10th Cir.]</t>
  </si>
  <si>
    <t>ID, AL, CO, KS, MT, NE, ND, OK, SD, UT (P)</t>
  </si>
  <si>
    <t>Sierra Club v. EPA</t>
  </si>
  <si>
    <t>Sulfur Dioxide NAAQS Designations</t>
  </si>
  <si>
    <t>13-1262</t>
  </si>
  <si>
    <t>The states joined a lawsuit original filed by environmental petitioners against the EPA's Designations for the 2010 NAAQS for Sulfur Dioxide.</t>
  </si>
  <si>
    <t>Multistate Intervenor-Plaintiffs (Successful Motion), Single-State Amicus</t>
  </si>
  <si>
    <t>78 Fed. Reg. 47,191 (Aug. 5, 2013)</t>
  </si>
  <si>
    <t>The environmental plaintiffs filed their original complaint on 10/3/13. The case was consolidated with other similar challenges (13-1263, 13-1264). On 11/4/13, several states filed a motion to intervene, which the court granted. On 12/13/13, NC filed a motion to intervene, and the court allowed NC to participate as an amicus. On 6/15/15, the court held the case in abeyance pending a Ninth Circuit ruling in 15-15894. The case remained in abeyance until the environmental plaintiffs voluntarily dismissed the case on 12/11/17.</t>
  </si>
  <si>
    <t>The environmental plaintiffs voluntarily dismissed the lawsuit on 12/11/17.</t>
  </si>
  <si>
    <t>The case settled before the court designated an argument panel.</t>
  </si>
  <si>
    <t>(2013.11.04) Sierra Club v. EPA - Motion to Intervene [D.C. Cir.]</t>
  </si>
  <si>
    <t>(2017.12.22) Sierra Club v. EPA - Order Granting Motion of Voluntary Dismissal [D.C. Cir.]</t>
  </si>
  <si>
    <t>NC (P)</t>
  </si>
  <si>
    <t>Kentucky Energy and Environment Cabinet; Louisiana Department of Environmental Quality (Intervenor-Petitioners)</t>
  </si>
  <si>
    <t>Failure to Issue New Source Review Standards</t>
  </si>
  <si>
    <t>1:13-cv-01553</t>
  </si>
  <si>
    <t>Seven states and environmental groups sued the EPA concerning the agency's failure to issue new rules on wood-heater emissions.</t>
  </si>
  <si>
    <t>Section 111(b) of the Clean Air Act ("New Source Performance Standards")</t>
  </si>
  <si>
    <t>The states filed their original complaint on 10/9/13. On 4/28/14, the parties entered into a consent decree. The decree requires EPA to publish the final rule by 2/3/15 to update emission limits on residential wood heaters. The EPA developed the new rule and this consent decree was satisfied and terminated by all parties on 4/14/15. On 4/29/15, the plaintiffs sought to hold the case in abeyance to resolve other related issues. The court granted this motion and placed the case in abeyance on 8/17/15. The last status report was filed by the EPA on 8/1/16. On 9/14/17, the case was reassigned to Judge Timothy J. Kelly. The case remains in abeyance.</t>
  </si>
  <si>
    <t>The parties signed a partial consent decree on 4/28/14, but the case was held in abeyance pending resolution of other related issues. The EPA's last status report was on 8/1/16, and the case remained stayed until 11/8/21, which the plaintiff states and private party plaintiffs filed an unopposed motion to dismiss. The court granted to motion on 11/16/21 and the case was closed.</t>
  </si>
  <si>
    <t>Gladys Kessler [original judge in D.D.C.]Timothy J. Kelly [reassigned judge in D.D.C.]</t>
  </si>
  <si>
    <t>(2013.10.09) New York v. McCarthy - Complaint [D.D.C.]</t>
  </si>
  <si>
    <t>NY, CT, MD, MA, OR, RI, VT</t>
  </si>
  <si>
    <t>Sierra Club v. McCarthy</t>
  </si>
  <si>
    <t>868 F.3d 1062</t>
  </si>
  <si>
    <t>3:13-cv-03953</t>
  </si>
  <si>
    <t>Multistate Intervenor-Plaintiffs (Successful Motion), Multistate Amici</t>
  </si>
  <si>
    <t>Failure to Act Under 75 Fed. Reg. 35,520 (June 22, 2010); 78 Fed. Reg. 47,191 (Aug. 5, 2013)</t>
  </si>
  <si>
    <t>The environmental group plaintiffs filed their original complaint on 8/26/13. On 9/24/13, North Carolina filed a motion to intervene. On 9/26/13, several additional states filed a motion to intervene. The federal defendants opposed these motions. As a decision on intervention was pending, the environmental plaintiffs filed a motion for summary judgment on 10/29/13. On 12/6/13, the court both granted the motions to intervene as well as environmental plaintiffs' motion for summary judgment. On 1/15/14, NC filed an intervenor complaint. On 5/27/14, the court granted EPA's motion to stay the case pending settlement discussions. On 8/8/14, EPA filed a motion to enter a consent decree. However, the states opposed this motion, filing responses on 8/22/14. On 9/5/14, several states filed an amicus brief in support of the states' opposition to the consent decree. On 3/5/15, the court granted the motion to enter a consent decree.The states appealed this decision to the 9th Circuit on 4/30/15 (15-15894). The court held oral argument on 3/16/17. On 8/28/17, the 9th Circuit upheld the district court and allowed the consent decree to stand. According to the 2-1 majority, "the agreement does not modify the EPA's statutory obligations, nor does it affect or bind the several states that intervened in the suit and objected to the settlement. The States may pursue a parallel lawsuit that some of them previously initiated in North Dakota or otherwise advance their claims elsewhere."</t>
  </si>
  <si>
    <t>The EPA entered into a consent decree with the environmental plaintiffs, which the 9th Circuit later upheld on appeal against the objections of the intervening states.</t>
  </si>
  <si>
    <t>Susan Yvonne Illston [N.D. Cal.]J. Clifford Wallace, M. Margaret McKeown, and Jay S. Bybee [9th Cir.]</t>
  </si>
  <si>
    <t>(2013.09.26) Sierra Club v. McCarthy - Motion to Intervene [N.D. Cal.]</t>
  </si>
  <si>
    <t>NC, ND</t>
  </si>
  <si>
    <t>NC, ND, AZ, TX, NV</t>
  </si>
  <si>
    <t>NE, AL, AK, AR, FL, GA, ID, IN, KS, LA, MI, OH, OK, SC, WV, WI, WY (P)</t>
  </si>
  <si>
    <t>North Dakota v. McCarthy</t>
  </si>
  <si>
    <t>Sulfur Dioxide Regulations</t>
  </si>
  <si>
    <t>1:13-cv-00109</t>
  </si>
  <si>
    <t>The suit sought to force the EPA to designate areas of the country as either attaining or not attaining the 2010 revised sulfur dioxide national air quality standard.</t>
  </si>
  <si>
    <t>Failure to Act Under 75 Fed. Reg. 35,520 (June 22, 2010)</t>
  </si>
  <si>
    <t>The states filed their original complaint on 9/12/13. On 2/14/14, the EPA filed a motion to stay the case because of a similar district court case proceeding in N.D. Cal. (Sierra Club v. McCarthy, 3:13-cv-03953). The court granted this motion on 5/13/13 and stayed the case. As this case was stayed, the plaintiffs successfully intervened in the litigation in N.D. Cal. That case eventually went to the Ninth Circuit, which ruled against the states' position on 8/28/17. This case in the District Court of N.D. technically remained open. On On 7/25/19, the plaintiff states stipulated to dismissal of this case, and the court terminated this case on 7/29/19.</t>
  </si>
  <si>
    <t>The case had remained stayed pending the resolution of similar litigation in N.D. Cal. (3:13-cv-03953). On 7/29/19, the plaintiff states voluntarily dismissed the case.</t>
  </si>
  <si>
    <t>Daniel L. Hovland</t>
  </si>
  <si>
    <t>(2013.09.12) North Dakota v. McCarthy - Complaint [D.N.D.]</t>
  </si>
  <si>
    <t>ND, SD, TX, NV</t>
  </si>
  <si>
    <t>Kobach v. U.S. Election Assistance Commission</t>
  </si>
  <si>
    <t>U.S. Election Assistance Commission</t>
  </si>
  <si>
    <t>Voter Registration Forms</t>
  </si>
  <si>
    <t>772 F.3d 1183</t>
  </si>
  <si>
    <t>5:13-cv-04095</t>
  </si>
  <si>
    <t>D. Kan.</t>
  </si>
  <si>
    <t>42  U.S.C. ¬ß1973 [National  Voter  Registration  Act];  42 U.S.C. ¬ß1530 [Help America Vote Act]</t>
  </si>
  <si>
    <t>The states filed their original complaint on 8/21/13. On 10/23/13, the plaintiffs filed a motion for preliminary injunction. This motion was mooted when on 3/19/14, the district court granted partial summary judgment for the plaintiffs, holding the EAC's action unlawful because the federal government did not preempt the states' immigration laws. The federal defendants appealed this decision on 4/8/14 (14-3072). Alabama and Georgia filed an amicus brief supporting the states on 7/7/14. The court held oral argument on 8/25/14. On 11/7/14, the 10th circuit rejected the states' arguments and reversed the district court, holding that denial by the Executive Director of the Election Assistance Commission (EAC) of states' requests to include documentary proof of citizenship language on the federal voter registration form was issued pursuant to a reasonable subdelegation of authority under the Help America Vote Act.The plaintiffs filed for certiorari to the U.S. Supreme Court on 3/25/15 (14-1164). The Court denied cert on 6/29/15.</t>
  </si>
  <si>
    <t>The district court granted summary judgment to the states, but the Tenth Circuit reversed the decision.</t>
  </si>
  <si>
    <t>Eric F. Melgren [D.Kan.]Carlos F. Lucero, Jerome Holmes, and Gregory A. Phillips [10th Cir.]</t>
  </si>
  <si>
    <t>(2013.08.21) Kobach v. U.S. Election Assistance Commission - Complaint [D. Kan.]</t>
  </si>
  <si>
    <t>KS, AZ</t>
  </si>
  <si>
    <t>AL, GA (P)</t>
  </si>
  <si>
    <t>Oklahoma v. EPA</t>
  </si>
  <si>
    <t>Sue-and-Settle Allegations</t>
  </si>
  <si>
    <t>5:13-cv-00726</t>
  </si>
  <si>
    <t>W.D. Okla.</t>
  </si>
  <si>
    <t>FOIA Request</t>
  </si>
  <si>
    <t>The states filed their original complaint on 7/16/13. The federal defendants filed a motion to dismiss on 9/17/13. On 12/18/13, the court granted this motion to dismiss. According to the court, "because plaintiffs' FOIA request does not reasonably describe the records requested, the Court finds that plaintiffs did not submit a valid FOIA request to the EPA. Further, because plaintiffs did not submit a valid FOIA request, the Court finds that plaintiffs failed to exhaust administrative remedies. Finally, because plaintiffs failed to exhaust administrative remedies, the Court finds that this action should be dismissed under Rule 12(b)(6) for failure to state a claim upon which relief can be granted."</t>
  </si>
  <si>
    <t>The district court dismissed the case on 12/18/13.</t>
  </si>
  <si>
    <t>Vicki Miles-Lagrange</t>
  </si>
  <si>
    <t>(2013.07.16) Pruitt v. EPA - Complaint [W.D. Okla.]</t>
  </si>
  <si>
    <t>(2013.12.18) Pruitt v. EPA - Order Dismissing Case [W.D. Okla.]</t>
  </si>
  <si>
    <t>OK, AL, AZ, GA, KS, NE, MI, ND, SC, TX, UT, WY</t>
  </si>
  <si>
    <t>Massachusetts v. Blank</t>
  </si>
  <si>
    <t>U.S. Department of Commerce; National Oceanic and Atmospheric Administration (Commerce); National Marine Fisheries Service (Commerce)</t>
  </si>
  <si>
    <t>Fishing Limits</t>
  </si>
  <si>
    <t>1:13-cv-11301</t>
  </si>
  <si>
    <t>The lawsuit challenges interim final rules placing fishing limits on the Atlantic coast, which the state plaintiffs argued would have a "devastating impact...on the families and small businesses that earn their living fishing groundfish, and on the communities where they reside. The Secretary, through the National Oceanic and Atmospheric Administration, has reduced by 77% the allowable catch for certain groundfish in New England, threatening the extinction of an industry that for more than a century has been part of the commercial and social fabric of New England, especially Massachusetts."</t>
  </si>
  <si>
    <t>Single-State Initial Plaintiff, Single-State Intervenor (Successful Motion), Single-State Amicus</t>
  </si>
  <si>
    <t>Frameworks 48 and 50 [Interim Rules] (May 3, 2013)</t>
  </si>
  <si>
    <t>Massachusetts filed its original complaint on 5/30/13. New Hampshire filed a motion to intervene on 9/10/13, which the court granted on 9/12/13. Both states filed separate motions for summary judgment on 12/3/13. On 12/6/13, Rhode Island filed an amicus brief in support of the plaintiffs. On 2/14/14, the federal defendants filed a motion for summary judgment. After a hearing on 4/4/14, on 4/8/14 the court denied the plaintiff states' motion for summary judgment and granted summary judgment to the federal defendants.</t>
  </si>
  <si>
    <t>The district court granted summary judgment to the federal defendants.</t>
  </si>
  <si>
    <t>Richard Gaylore Stearns</t>
  </si>
  <si>
    <t>(2013.05.30) Massachusetts v. Blank - Petition for Review [D. Mass.]</t>
  </si>
  <si>
    <t>(2014.04.08) Massachusetts v. Blank - Order Granting Summary Judgment for Defendants [D. Mass.]</t>
  </si>
  <si>
    <t>NH</t>
  </si>
  <si>
    <t>RI (P)</t>
  </si>
  <si>
    <t>Connecticut v. EPA</t>
  </si>
  <si>
    <t>13-03557</t>
  </si>
  <si>
    <t>78 Fed. Reg. 14,450 (Mar. 6, 2013)</t>
  </si>
  <si>
    <t>The states filed their original petition for review on 5/2/13. Tennessee filed a motion to intervene on 5/31/13, which the court granted on 6/19/13. The court ordered the case be held in abeyance on 10/11/13 pending settlement discussions. The states settled and the parties voluntarily dismissed the case on 12/31/14.</t>
  </si>
  <si>
    <t>The case settled and the case was voluntarily dismissed on 12/31/14.</t>
  </si>
  <si>
    <t>N/A (The case settled before the court set an argument panel).</t>
  </si>
  <si>
    <t>(2013.05.02) Connecticut v. EPA - Petition for Review [6th Cir.]</t>
  </si>
  <si>
    <t>CT</t>
  </si>
  <si>
    <t>CT, DE, MD</t>
  </si>
  <si>
    <t>13-3556</t>
  </si>
  <si>
    <t>78 Fed. Reg. 14,681 (Mar. 7, 2013)</t>
  </si>
  <si>
    <t>The states filed their original petition on 5/2/13. Kentucky filed a motion to intervene on 5/29/13, which was granted on 6/19/13. The court ordered the case be held in abeyance on 10/11/13 pending regulatory action. On 12/29/14, the EPA filed a motion for voluntary remand. On 3/13/15, the court vacated the rule in part and remanded the case in light of the U.S. Supreme Court's decision in EPA v. EME Homer City.</t>
  </si>
  <si>
    <t>The case was vacated in part and remanded in light of SCOTUS's decision in EPA v. EME Homer City Generation.</t>
  </si>
  <si>
    <t>Eric L. Clay, Jane Branstetter Stranch, and Joseph M. Hood</t>
  </si>
  <si>
    <t>(2013.05.02) Connecticut v. EPA - Petition for Review (in 13-3556) [6th Cir.]</t>
  </si>
  <si>
    <t>Texas v. Crabtree</t>
  </si>
  <si>
    <t>Red Snapper Limits</t>
  </si>
  <si>
    <t>1:13-cv-00070</t>
  </si>
  <si>
    <t>78 Fed. Reg. 17,882 (March 25, 2013)</t>
  </si>
  <si>
    <t>The district court granted summary judgment to the plaintiff states, thus vacating the rule.</t>
  </si>
  <si>
    <t>Andrew S. Hanen</t>
  </si>
  <si>
    <t>(2013.04.22) Texas v. Crabtree - Complaint [S.D. Tex.]</t>
  </si>
  <si>
    <t>Alabama Department of Conservation and Natural Resources (defendants)</t>
  </si>
  <si>
    <t>White Stallion Energy Center v. EPA</t>
  </si>
  <si>
    <t>13-01106</t>
  </si>
  <si>
    <t>This case was originally consolidated as part of the main challenge to the Mercury and Air Toxics Standards, but was severed from that case. The consolidated case addresses broad challenges to the rule, particularly the EPA's failure to consider costs when promulgating the rule. This severed case addresses narrower issues, specifically the portion of the rule relating to issues of work practice standards applicable during periods of startup and shutdown.</t>
  </si>
  <si>
    <t>77 Fed. Reg. 9,304 (Feb. 16, 2012)</t>
  </si>
  <si>
    <t>This case was originally consolidated with several other challenges to the rule (12-1100, 12-1101, 12-1102, 12-1147, 12-1172, 12-1173, 12-1174, 12-1175, 12-1176, 12-1177, 12-1178, 12-1180, 12-1181, 12-1182, 12-1183, 12-1184, 12-1185, 12-1186, 12-1187, 12-1188, 12-1189, 12-1190, 12-1191, 12-1192, 12-1193, 12-1194, 12-1195, 12-1196). However, it was severed from the other cases on 4/3/13 and received a new docket number (13-1106). On 5/3/13, three states that were also participating in the consolidated challenge joined this severed challenge.The court held this severed challenge in abeyance during the EPA's reconsideration of the portion of the rule at issue in this case. On 3/20/15, the EPA filed a motion to hold the case in abeyance pending the Supreme Court's decision in the main challenge to the Mercury and Air Toxics Standards (Michigan v. EPA, 14-46). The court granted this motion on 3/26/15. The EPA completed reconsideration on 4/25/16 and issued a new rule on the startup and shutdown issues. Following this reconsideration, the petitioners voluntarily dismissed this case.</t>
  </si>
  <si>
    <t>The EPA reconsidered the portion of the rule challenged in this severed case (from 12-1100) and issued a new rule, and the petitioners voluntarily dismissed this case.</t>
  </si>
  <si>
    <t>The petitioners voluntarily dismissed the case before the court set an argument panel.</t>
  </si>
  <si>
    <t>OH, AK, TX</t>
  </si>
  <si>
    <t>NAAQS Ozone Standards</t>
  </si>
  <si>
    <t>13-01070</t>
  </si>
  <si>
    <t>The states sued challenging a new rule pertaining to state implementation plans under the 2008 Ozone National Ambient Air Quality Standards.</t>
  </si>
  <si>
    <t>78 Fed. Reg. 2,882 (Jan. 15, 2013)</t>
  </si>
  <si>
    <t>The states filed their original petition for review on 3/15/13. The case was consolidated with 13-1072. On 8/27/13, the court held these cases in abeyance pending the Supreme Court's ruling in EPA¬†v. EME Homer City Generation (12-1182). On 8/1/14, the EPA filed a motion to remand the case to the agency, which the court granted on 8/1/14.</t>
  </si>
  <si>
    <t>The court granted EPA's motion for voluntary remand following intended revisions to the rule.</t>
  </si>
  <si>
    <t>The case was dismissed by the EPA before the court set an oral argument panel.</t>
  </si>
  <si>
    <t>(2013.03.15) Maryland v. EPA - Petition for Review [D.C. Cir.]</t>
  </si>
  <si>
    <t>MD, CT, DE, DC</t>
  </si>
  <si>
    <t>State National Bank of Big Spring v. Geithner</t>
  </si>
  <si>
    <t>Barack Obama (First Term)</t>
  </si>
  <si>
    <t>U.S. Department of the Treasury; Consumer Financial Protection Bureau; Board of Governors of the Federal Reserve System; Federal Deposit Insurance Corporation; Financial Stability Oversight Council (Treasury)</t>
  </si>
  <si>
    <t>Dodd-Frank</t>
  </si>
  <si>
    <t>197 F. Supp. 3d 177</t>
  </si>
  <si>
    <t>1:12-cv-01032</t>
  </si>
  <si>
    <t>The State National Bank of Big Spring, Texas and two conservative groups filed a complaint alleging that Title II of Dodd-Frank gives the U.S. Treasury Secretary and the Federal Deposit Insurance Corporation (FDIC) broad, unilateral authority to take over and liquidate large financial institutions. Several states joined later amended complaints as plaintiffs.</t>
  </si>
  <si>
    <t>124 Stat. 1376 (Jul. 21, 2010)</t>
  </si>
  <si>
    <t>The industry plaintiff and groups filed their original complaint on 6/21/12. The plaintiffs filed a First Amended Complaint with three state plaintiffs on 9/20/12. The plaintiffs filed a Second Amended Complaint with additional state plaintiffs on 2/19/13. The federal defendants filed a motion to dismiss for lack of jurisdiction on 2/22/13, which the court granted on 8/1/13 due to the states lacking standing.The plaintiffs filed an appeal to the D.C. Circuit on 8/7/13 (13-5247). The states filed an appellant's brief on 2/11/14. Following further briefing, the court held oral argument on 11/19/14. On 7/24/15, the court affirmed in part, reversed in part, and remanded. In summary: "First, the Bank has standing to challenge the constitutionality of the Consumer Financial Protection Bureau, and that claim is ripe. We therefore reverse the judgment of the District Court on that claim and remand for it to consider in the first instance the Bank's constitutional challenge to the Bureau. Second, the Bank has standing to challenge Director Cordray's recess appointment, and that claim is ripe. We therefore also reverse the judgment of the District Court on that claim and remand for it to consider in the first instance the Bank's constitutional challenge to the recess appointment. Third, the Bank lacks standing to challenge the constitutionality of the Financial Stability Oversight Council. We affirm the judgment of the District Court on that claim. Fourth, the State plaintiffs lack standing to challenge the Government's orderly liquidation authority, and that claim is not ripe. We affirm the judgment of the District Court on that claim."On remand, the plaintiffs filed a motion for summary judgment on 11/6/15, and the federal defendants filed a cross-motion for summary judgment on 1/8/16. On 6/12/16, Judge Huvelle granted partial summary judgment to the federal defendants, rejecting plaintiffs' challenge to CFPB Director Richard Cordray and holding other issues in abeyance.As the case was held in abeyance, the D.C. Circuit decided PHH Corp. v. CFPB. Because this decision foreclosed the district court from ruling for plaintiffs, on 2/16/18 the parties moved to enter judgment against the plaintiffs such that the plaintiffs could appeal. The district court entered judgment against the plaintiffs the same day.The plaintiffs filed an appeal to the D.C. Circuit on 2/22/18 (18-5062). On 4/4/18, the plaintiffs asked for a summary affirmance of the district court such that the plaintiffs could appeal to the Supreme Court. The D.C. Circuit issued this summary affirmance on 6/8/18. On 9/10/18, the plaintiffs petitioned for a writ of certiorari (18-307), which the Supreme Court denied on 1/14/19.</t>
  </si>
  <si>
    <t>On remand after the D.C. Circuit reversed the district court's dismissal of the case on standing grounds, the district court held against the plaintiffs. The Supreme Court denied certiorari.</t>
  </si>
  <si>
    <t>Ellen Segal Huvelle [D.D.C.]Cornelia T.L. Pillard, Judith W. Rogers, and Brett Kavanaugh [D.C. Cir.]</t>
  </si>
  <si>
    <t>(2012.09.20) State National Bank of Big Spring v. Geithner - First Amended Complaint [D.D.C.]</t>
  </si>
  <si>
    <t>795 F.3d 48 (D.C. Cir., Jul. 24, 2015)</t>
  </si>
  <si>
    <t>OK, SC, MI</t>
  </si>
  <si>
    <t>OK, SC, MI (subsequently AL, GA, KS, MT, NE, OH, TX, WV)</t>
  </si>
  <si>
    <t>Mississippi Commission on Environmental Quality v. EPA</t>
  </si>
  <si>
    <t>790 F.3d 138</t>
  </si>
  <si>
    <t>12-1309</t>
  </si>
  <si>
    <t>Several states and industry petitioners filed for review of the EPA's "Air Quality Designations for 2008 Ozone National Ambient Air Quality Standards" published in the Federal Register at 77 Fed. Reg. 30,088 on May 21, 2012.</t>
  </si>
  <si>
    <t>Consolidated Single-State Plaintiffs, Single-State Intervenor (Successful Motion)</t>
  </si>
  <si>
    <t>77 Fed. Reg. 30,088 (May 21, 2012); 78 Fed. Reg. 925 (Jan. 7, 2013)</t>
  </si>
  <si>
    <t>The Mississippi Department of Environmental Quality filed its original complaint on 7/19/12. On 7/26/12, the court consolidated this case with several parallel challenges to the same rule, with this case as the lead case [state cases in bold] (12-1309, 12-1310, 12-1312, 12-1313, 12-1314, 12-1316, 12-1317, 12-1318, 12-1322, 12-1323, 12-1324, 12-1325, 12-1326, 12-1328). Indiana was also involved in a related case (12-1315). On 8/17/12, Connecticut filed a motion to intervene on behalf of Delaware, which was granted. On 8/22/12, Utah intervened on behalf of EPA.On 9/19/12. the court held the cases in abeyance pending further proceedings by EPA. After the EPA published the final rule, several petitioners challenged the new rule (13-1030, 13-1032, 13-1046, 13-1050, 13-1051, 13-1052, 13-1053, 13-1054, 13-1055, 13-1061). These cases were consolidated with the original challenges. Following briefing, the court held oral arguments on 10/21/14. On 6/2/15, the court denied the petitions, holding for the EPA.</t>
  </si>
  <si>
    <t>The D.C. Circuit panel dismissed the petitions in their entirety.</t>
  </si>
  <si>
    <t>Merrick Garland, Karen LeCraft Henderson, and Sri Srinivasan</t>
  </si>
  <si>
    <t>(2012.07.19) Mississippi Commission on Environmental Quality v. EPA - Petition for Review [D.C. Cir.]</t>
  </si>
  <si>
    <t>DE (12-1310)TN (12-1314)IN (12-1315)TX (12-1316)</t>
  </si>
  <si>
    <t>Mississippi Department of Environmental Quality (pet'r)</t>
  </si>
  <si>
    <t>12-1272</t>
  </si>
  <si>
    <t>This industry petition was severed from previously consolidated cases that proceeded under under the lead case of¬†White Stallion Energy Center v. EPA¬†[state cases in bold] (12-1100, 12-1101, 12-1102, 12-1147, 12-1166, 12-1170, 12-1172, 12-1173, 12-1174, 12-1175, 12-1176, 12-1177, 12-1178, 12-1180, 12-1181, 12-1182, 12-1183, 12-1184,¬†12-1185, 12-1187, 12-1188, 12-1189,¬†12-1190, 12-1191, 12-1193, 12-1194, 12-1195,¬†12-1196). On 7/5/12, both the state petitioners and the intervenor-respondents in that consolidated challenge filed a motion to intervene in this severed lawsuit (12-1272). The court granted both motions to intervene. On 9/12/12, the court held the case in abeyance pending EPA proceedings. On 4/24/13, the EPA published its Reconsideration Rule (78 Fed. Reg. 24,073). Several petitions challenging that rule proceeded in separate cases, so this case was held in abeyance and eventually dismissed on 9/29/14.</t>
  </si>
  <si>
    <t>This case was severed from the main challenge to the rule (12-1100) to address narrower emissions issues. Following additional EPA rulemaking that was challenged in court in separate cases, the petitioners voluntarily dismissed this case.</t>
  </si>
  <si>
    <t>The case was voluntarily dismissed before the court set an argument panel.</t>
  </si>
  <si>
    <t>(2012.08.06) White Stallion Energy Center v. EPA - Brief of Intervenor-Petitioners [D.C. Cir.]</t>
  </si>
  <si>
    <t>MI</t>
  </si>
  <si>
    <t>MI, AL, AK, AZ, AR, FL, ID, IN, KS, MS, MO, NE, ND, OH, OK, PA, SC, TX, UT, VA, WV, WY, KY</t>
  </si>
  <si>
    <t>CA, CT, DC, DE, IL, IA, ME, MD, MA, MN, NH, NM, NY, NC, OR, RI, VT</t>
  </si>
  <si>
    <t>Cities of Baltimore and New York; and Erie County in NY (resp't)</t>
  </si>
  <si>
    <t>135 S. Ct. 2699</t>
  </si>
  <si>
    <t>12-1196</t>
  </si>
  <si>
    <t>Several industry and state petitioners challenged the EPA's failure to consider costs when promulgating its Mercury and Air Toxics Standards rules for power plant emissions.</t>
  </si>
  <si>
    <t>Multistate Initial Plaintiffs, Consolidated Single-State Plaintiffs, Multistate Intervenor-Defendants (Successful Motion), Multistate Amici</t>
  </si>
  <si>
    <t>The states filed their original petition for review on 4/16/12. Other single-state petitions were also filed challenging the rule. The various petitions were consolidated with similar challenges under the lead case of White Stallion Energy Center v. EPA [state cases in bold] (12-1100, 12-1101, 12-1102, 12-1147, 12-1166, 12-1170, 12-1172, 12-1173, 12-1174, 12-1175, 12-1176, 12-1177, 12-1178, 12-1180, 12-1181, 12-1182, 12-1183, 12-1184, 12-1185, 12-1187, 12-1188, 12-1189, 12-1190, 12-1191, 12-1193, 12-1194, 12-1195, 12-1196). Several states had intervened on behalf of EPA in the lead case on 3/16/12.¬†Following briefing, the court held oral arguments on 12/10/13. On 4/15/14, the court held for EPA, dismissing the petitions. The petitioners petitioned for a writ of certiorari on 7/16/14, which the Supreme Court granted on 11/25/14 (14-46). On 6/29/15, the Court reversed and remanded in a 5-4 vote. According to the Court, the EPA had acted unreasonably when it refused to consider cost when making the decision to regulate power plants under its new rule.Following some additional proceedings on remand, the D.C. Circuit remanded the Mercury and Air Toxics Standards Rule to EPA on 12/15/15. Because the court did not vacate the rule on remand to the EPA, the states petitioned again for certiorari on 3/14/16 (15-1152), which the Court denied on 6/13/16.</t>
  </si>
  <si>
    <t>The U.S. Supreme Court reversed and remanded the D.C. Circuit opinion, holding that EPA was required to consider costs in promulgating the rule. Following additional proceedings, the D.C. Circuit later remanded the rule to the EPA.</t>
  </si>
  <si>
    <t>Merrick B. Garland, Judith W. Rogers, and Brett Kavanaugh</t>
  </si>
  <si>
    <t>(2012.04.16) Michigan v. EPA - Petition for Review [D.C. Cir.]</t>
  </si>
  <si>
    <t>(2014.04.15) Michigan v. EPA - Opinion [D.C. Cir.]135 S. Ct. 2699 (SCOTUS, Jun. 29, 2015)</t>
  </si>
  <si>
    <t>TX (12-1185)AR (12-1190)MI¬†(12-1196)</t>
  </si>
  <si>
    <t>MI, AL, AK, AZ, FL, ID, IN, KS, MS, MO, NE, ND, OH, OK, PA, SC, UT, VA, WV, WY, KY</t>
  </si>
  <si>
    <t>CA, CT, DE, IL, IA, ME, MD, MA, MN, NH, NM, NY, NC, OR, RI, VT, DC</t>
  </si>
  <si>
    <t>CO, GA, LA, MT, NV, SD, WI (15-1152)</t>
  </si>
  <si>
    <t>Governor of Iowa (pet'r); City of Baltimore, City of Chicago, City of New York, County of Erie, New York (resp't)</t>
  </si>
  <si>
    <t>Oklahoma SIP</t>
  </si>
  <si>
    <t>&amp;lt;div&amp;gt;12-9526&amp;lt;/div&amp;gt;</t>
  </si>
  <si>
    <t>76 Fed. Reg. 81,728 (Dec. 27, 2011)</t>
  </si>
  <si>
    <t>Oklahoma filed its original petition for review on 2/24/12. The court held oral argument on 3/6/13. On 7/19/13, the court denied Oklahoma's petition for review. On 9/3/13, Oklahoma petitioned for an en banc hearing. Several states filed an amicus brief supporting this petition on 9/10/13. The court denied en banc rehearing on 10/31/13. Oklahoma sought Supreme Court review, but the Supreme Court denied certiorari on 5/27/14.</t>
  </si>
  <si>
    <t>The 10th Circuit denied Oklahoma's petition, and the Supreme Court denied certiorari.</t>
  </si>
  <si>
    <t>Mary Beck Briscoe, Paul J. Kelly, Jr., and Carlos F. Lucero</t>
  </si>
  <si>
    <t>(2012.02.24) Oklahoma v. EPA - Petition for Review [10th Cir.](2012.09.10) Oklahoma v. EPA - Amicus for Petitioner [10th Cir.]</t>
  </si>
  <si>
    <t>(2013.10.31) Oklahoma v. EPA - Order Denying Rehearing [10th Cir.]</t>
  </si>
  <si>
    <t>AL, AK, AZ, KS, MI, MT, NE, ND, OH, SC, UT, WV, WY¬†(pet'r)</t>
  </si>
  <si>
    <t>Louisiana Department of Environmental Quality (petitioner)</t>
  </si>
  <si>
    <t>Nebraska v. HHS</t>
  </si>
  <si>
    <t>U.S. Department of Health and Human Services; U.S. Department of the Treasury; U.S. Department of Labor</t>
  </si>
  <si>
    <t>ACA Contraceptives Mandate</t>
  </si>
  <si>
    <t>877 F. Supp. 2d 777</t>
  </si>
  <si>
    <t>4:12-cv-03035</t>
  </si>
  <si>
    <t>The lawsuit alleged that the ACA's contraceptives mandate violates the First Amendment rights of groups that object to the requirement to pay for birth control and drugs that may cause abortions.</t>
  </si>
  <si>
    <t>77 Fed. Reg. 8,725 (Feb. 15, 2012)</t>
  </si>
  <si>
    <t>The states, together with several religious individuals and organizations, filed their original complaint on 2/23/12. On 4/30/13, HHS filed a motion to dismiss. On 7/17/12, the district court granted the defendant's motion to dismiss on the grounds that the states did not have standing to challenge the rule, and even if the states had standing, the lawsuit was not ripe. The plaintiffs appealed to the 8th Circuit on 9/14/12 (12-3238). On 8/8/13, the plaintiffs filed a motion to voluntarily dismiss the case due to new final rules issued around the same time. This motion was granted on 8/21/13, and the case was dismissed.</t>
  </si>
  <si>
    <t>The district court dismissed the states' case on standing and ripeness grounds. The states voluntarily dismissed their appeal to the 8th Cir. following final rules issued by HHS.</t>
  </si>
  <si>
    <t>Warren Keith Urbom</t>
  </si>
  <si>
    <t>Republican-Nominated Judge (Nixon)</t>
  </si>
  <si>
    <t>(2012.02.23) Nebraska v. HHS - Complaint [D. Neb.]</t>
  </si>
  <si>
    <t>NE, FL, MI, OH, OK, SC, TX</t>
  </si>
  <si>
    <t>New York v. Jackson</t>
  </si>
  <si>
    <t>NAAQS for Soot Pollution</t>
  </si>
  <si>
    <t>1:12-cv-00531</t>
  </si>
  <si>
    <t>1:12-cv-01064</t>
  </si>
  <si>
    <t>In 2009, the U.S. Court of Appeals for the District of Columbia Circuit ruled that EPA had not justified its 2006 standards and remanded to the agency. In response, EPA stated it would revise the soot pollution standards by October 17, 2011, as part of the next statutorily mandated 5-year review. However, that deadline passed with EPA not proposing revised soot standards. A coalition of 11 states brought suit to require EPA to update its soot pollution standards.</t>
  </si>
  <si>
    <t>75 Fed. Reg. 79,645 (Dec. 20, 2010)</t>
  </si>
  <si>
    <t>The states filed their original complaint on 2/10/12. On 4/6/12, the case was transferred to D.D.C. (1:12-cv-00531). The case was consolidated with a complaint brought by the American Lung Association (1:12-cv-00243). On 9/4/12, the parties signed a consent decree requiring the EPA to sign a notice of final rulemaking no later than December 14, 2012 concerning its review of the NAAQS for particulate matter. EPA published the final rule on January 15, 2013.</t>
  </si>
  <si>
    <t>The parties entered a consent decree requiring the EPA to issue a final determination by December 2012.</t>
  </si>
  <si>
    <t>William H. Pauley III [S.D.N.Y.]Robert Leon Wilkins [D.D.C.]</t>
  </si>
  <si>
    <t>(2012.02.10) New York v. Jackson - Complaint [S.D.N.Y.]</t>
  </si>
  <si>
    <t>(2012.09.04) New York v. Jackson - Consent Decree [D.D.C.]</t>
  </si>
  <si>
    <t>NY, CA, CT, DE, MD, MA, NM, OR, RI, VT, WA</t>
  </si>
  <si>
    <t>Louisiana v. Salazar</t>
  </si>
  <si>
    <t>Oil and Gas Revenues</t>
  </si>
  <si>
    <t>170 F.Supp.3d 75</t>
  </si>
  <si>
    <t>1:11-cv-02253</t>
  </si>
  <si>
    <t>Supplemental Official OCS Block Diagrams; Lease Correction Forms; July 15 Letter; 76 Fed. Reg. 54,787 (Sept. 2, 2011); 76 Fed. Reg. 63,654 (Oct. 13, 2011)</t>
  </si>
  <si>
    <t>Louisiana filed its original complaint on 12/19/11 (1:11-cv-02253) and Alabama filed a separate complaint on 2/13/12 (1:12-cv-00253). The court consolidated both cases on 8/10/12 under the lead Louisiana case. Following discovery, the states filed a motion for summary judgment on 1/29/15. On 4/2/15, Texas filed a motion to intervene on behalf of the federal defendants. Mississippi did the same on 4/6/15, and both motions were granted on 9/22/15. The federal defendants filed a cross-motion for summary judgment on 4/6/15. On 3/15/16, the court granted both summary judgment motions in part, holding that the federal defendants did not violate the APA in recalculating oil and gas lease revenue but remanding the case to the agency because the agency's method of recouping payments from the states violated the law.</t>
  </si>
  <si>
    <t>The district court held that the agency did not violate the APA in recalculating oil and gas lease revenue, but that its method of recouping payments from the states violated the law.</t>
  </si>
  <si>
    <t>Reginald B. Walton</t>
  </si>
  <si>
    <t>(2012.02.13) Alabama v. Salazar - Complaint [D.D.C.]</t>
  </si>
  <si>
    <t>LA, AL</t>
  </si>
  <si>
    <t>TX, MS</t>
  </si>
  <si>
    <t>Jepsen v. FERC</t>
  </si>
  <si>
    <t>Devon Power LLC Decisions</t>
  </si>
  <si>
    <t>11-1465</t>
  </si>
  <si>
    <t>This petition challenged two opinions of FERC concerning Devon Power LLC.</t>
  </si>
  <si>
    <t>ER03-563-066 (Mar. 17, 2011); ER03-563- 067 (Oct. 20, 2011)</t>
  </si>
  <si>
    <t>The states filed their original petition for review on 11/29/11. The case was consolidated with 11-1422.¬† The court held oral argument on 11/15/12. On 2/15/13, the D.C. Circuit dismissed the states' petitions.</t>
  </si>
  <si>
    <t>The D.C. Circuit dismissed the states' petitions, thus holding for FERC.</t>
  </si>
  <si>
    <t>David S. Tatel, Janice Rogers Brown, and Thomas B. Griffith</t>
  </si>
  <si>
    <t>(2011.11.29) Jepsen v. FERC - Petition for Review [D.C. Cir.]</t>
  </si>
  <si>
    <t>CT, MA</t>
  </si>
  <si>
    <t>Maine Public Utilities Commission (petitioner)</t>
  </si>
  <si>
    <t>Nebraska v. EPA</t>
  </si>
  <si>
    <t>Transport Rule</t>
  </si>
  <si>
    <t>134 S.Ct. 1584</t>
  </si>
  <si>
    <t>11-1340 (NE-led multistate)</t>
  </si>
  <si>
    <t>D.C. Cir. (after U.S. Supreme Court)</t>
  </si>
  <si>
    <t>Several states and industry groups brought a challenge to the EPA's Transport Rule, which replaced the 2005 Bush-era Cross State Air Pollution Rule. The new rule limits emissions in certain states and creates a "cap and trade" program in an attempt to prevent emissions in upwind states from affecting air quality in downwind states. The petitioners argued¬†that the Administrator failed to comply with federal laws that require federal agencies to inform the public of rule proposals in advance so that affected parties can participate in the rule making process.</t>
  </si>
  <si>
    <t>76 Fed. Reg. 48,208 (Aug. 8, 2011)</t>
  </si>
  <si>
    <t>The D.C. Circuit vacated the Transport Rule, but the U.S. Supreme Court reversed. On remand, the D.C. Circuit vacated some of the as-applied petitions to state emissions limits.</t>
  </si>
  <si>
    <t>Janice Brown Rogers, Thomas B. Griffith, and Brett Kavanaugh</t>
  </si>
  <si>
    <t>(2011.09.23) Nebraska v. EPA - Petition for Review [D.C. Cir.]</t>
  </si>
  <si>
    <t>(2012.08.21) EME Homer City Generation v. EPA - Opinion of the Court [D.C. Cir.]134 S.Ct. 1584 (SCOTUS, Apr. 29, 2014)(2015.07.28) EME Homer City Generation v. EPA - Opinion of the Court [D.C. Cir.]</t>
  </si>
  <si>
    <t>KS (11-1329)TX (11-1338)NE (11-1340)LA (11-1364)GA (11-1367)IN (11-1372)MI (11-1386)OH (11-1392)WI (11-1393)</t>
  </si>
  <si>
    <t>KS (11-1329)TX (11-1338)NE, AL, FL, OK, SC, TX, VA (11-1340)LA (11-1364)GA (11-1367)IN (11-1372)MI (11-1386)OH (11-1392)WI (11-1393)</t>
  </si>
  <si>
    <t>NY, CT, DE, DC, IL, MD, MA, NC, RI, VT</t>
  </si>
  <si>
    <t>Louisiana and Mississippi Public Service Commissions, Louisiana Department of Environmental Quality (petitioners); Cities of Baltimore, Bridgeport, Chicago, New York, and Philadelphia (intervenor-respondents)</t>
  </si>
  <si>
    <t>In re Aiken County</t>
  </si>
  <si>
    <t>Nuclear Waste Cleanup</t>
  </si>
  <si>
    <t>725 F.3d 255</t>
  </si>
  <si>
    <t>11-1271</t>
  </si>
  <si>
    <t>Petitioners include the States of South Carolina and Washington, as well as entities and individuals in those States. Nuclear waste is currently stored in those States in the absence of a long-term storage site such as Yucca Mountain. Since 2010, petitioners have sought a writ of mandamus requiring the Commission to comply with the law and to resume processing the Department of Energy's pending license application for Yucca Mountain. The states had previously filed petitions challenging the determinations, which were dismissed as unripe (10-1069, 10-1082). As this case was pending, the states filed a protective petition concerning these issues in the D.C. Circuit (12-1136).</t>
  </si>
  <si>
    <t>Failure to Issue Nuclear Waste Cleanup Determinations</t>
  </si>
  <si>
    <t>The states filed their original writ of mandamus on 7/29/11. After briefing, the court held oral argument on 5/2/12. After the case was held in abeyance, the court issued a writ of mandamus on 8/13/13. According to the court, the Nuclear Regulatory Commission's failure to complete the licensing process and approve or disapprove an application to store nuclear waste violated the Nuclear Waste Policy Act where a significant amount of money had been appropriated for the process, speculation that Congress would not appropriate additional funds needed to complete the process was no reason not to comply with the statutory mandate, Congress' recent lack of appropriations was not an implicit repeal the statutory mandate, and a policy disagreement with Congress was not a lawful ground for declining to continue with the mandated licensing process; and the U.S. Const. art. II did not allow the Commission to decline to follow the Act as there was no assertion that the Act was unconstitutional, and this case did not involve a decision not to prosecute violations of federal law.</t>
  </si>
  <si>
    <t>The three-judge panel sided with the petitioner states, issuing a writ of mandamus to the Nuclear Regulatory Commission.</t>
  </si>
  <si>
    <t>Merrick B. Garland, Brett Kavanaugh, and A. Raymond Randolph</t>
  </si>
  <si>
    <t>(2011.07.29) In Re Aiken County - Petition for Writ of Mandamus [D.C. Cir.]</t>
  </si>
  <si>
    <t>WA, SC</t>
  </si>
  <si>
    <t>Arkansas v. EPA</t>
  </si>
  <si>
    <t>Emissions Standards for Boilers and Heaters</t>
  </si>
  <si>
    <t>11-01169</t>
  </si>
  <si>
    <t>The states petitioned the Court for review of a final agency action of the United States Environmental Protection Agency entitled "National Emission Standards for Hazardous Air Pollutants for Major Sources: Industrial, Commercial, and Institutional Boilers and Process Heaters," published in the Federal Register at 76 Fed. Reg. 15,608 et seq. on March 21,2011.</t>
  </si>
  <si>
    <t>76 Fed. Reg. 15,608 (Mar. 21, 2011)</t>
  </si>
  <si>
    <t>The states filed their original petition for review on 5/20/11. The case was eventually consolidated with several additional challenges to the rule under lead case United States Sugar Corp. v. EPA (11-1108, 11-1124, 11-1134, 11-1142, 11-1145, 11-1147, 11-1157, 11-1159, 11-1160, 11-1162, 11-1165, 11-1169, 11-1170, 11-1172, 11-1174, 11-1181). After the EPA finalized the rule, the case was further consolidated with new challenges to the finalized rule (13-1086, 13-1087, 13-1091, 13-1092, 13-1094, 13-1096, 13-1097, 13-1098, 13-1099, 13-1100, 13-1103). On 8/3/11, the court placed the case in abeyance pending EPA revaluation of the rule.The EPA revised the rule to the satisfaction of the states and other parties. On 4/30/13, the petitioners in several of these cases, including the states, voluntarily dismissed their petitions.</t>
  </si>
  <si>
    <t>The EPA revised the rule to the satisfaction of the states, and the states voluntarily dismissed their petition on 4/30/13.</t>
  </si>
  <si>
    <t>The plaintiffs voluntarily dismissed their petition before the D.C. Circuit selected an oral argument panel.</t>
  </si>
  <si>
    <t>(2011.05.20) Arkansas v. EPA - Petition for Review [D.C. Cir.](2013.04.04) Arkansas v. EPA - Motion for Voluntary Dismissal [D.C. Cir.]</t>
  </si>
  <si>
    <t>(2013.04.30) Arkansas v. EPA - Order Granting Voluntary Dismissal [D.C. Cir.]</t>
  </si>
  <si>
    <t>AR</t>
  </si>
  <si>
    <t>AR, AL, GA</t>
  </si>
  <si>
    <t>New York v. Nuclear Regulatory Commission</t>
  </si>
  <si>
    <t>Nuclear Waste Disposal</t>
  </si>
  <si>
    <t>681 F. 3d 471</t>
  </si>
  <si>
    <t>11-1045</t>
  </si>
  <si>
    <t>Four states, an Indian community, and a number of environmental groups petitioned the D.C. Circuit for review of two Nuclear Regulatory Commission rulemakings regarding temporary storage and permanent disposal of nuclear waste.</t>
  </si>
  <si>
    <t>75 Fed. Reg. 80,132 (Dec. 23, 2010); 75 Fed. Reg. 80,137 (Dec. 23, 2010)</t>
  </si>
  <si>
    <t>The states filed their original petition on 2/15/11. On 3/15/11, New Jersey filed a motion to intervene to support petitioners, which was granted. The court held oral argument on 3/16/12. On 6/8/12, the court issued a decision granting the petitions and vacating the NRC's rules.¬†According to the court, "We hold that the rulemaking at issue here constitutes a major federal action necessitating either an environmental impact statement or a finding of no significant environmental impact. We further hold that the Commission's evaluation of the risks of spent nuclear fuel is deficient in two ways: First, in concluding that permanent storage will be available "when necessary," the Commission did not calculate the environmental effects of failing to secure permanent storage ‚Äî a possibility that cannot be ignored. Second, in determining that spent fuel can safely be stored on site at nuclear plants for sixty years after the expiration of a plant's license, the Commission failed to properly examine future dangers and key consequences."</t>
  </si>
  <si>
    <t>The D.C. Circuit held for the states, vacating the NRC's rulemaking.</t>
  </si>
  <si>
    <t>David B. Sentelle, David S. Tatel, and Thomas B. Griffith</t>
  </si>
  <si>
    <t>(2011.02.15) New York v. Nuclear Regulatory Commission - Petition for Review [D.C. Cir.]</t>
  </si>
  <si>
    <t>681 F. 3d 471 (D.C. Cir., Jun. 8, 2012)</t>
  </si>
  <si>
    <t>NY, VT, CT</t>
  </si>
  <si>
    <t>SIP Call</t>
  </si>
  <si>
    <t>726 F.3d 180</t>
  </si>
  <si>
    <t>10-1425</t>
  </si>
  <si>
    <t>75 Fed. Reg. 82,430 (Dec. 30, 2010)</t>
  </si>
  <si>
    <t>Texas filed its original petition for review on 12/30/10 (10-1425). Several other additional industry challenges followed, which were all consolidated under the lead case of Texas v. EPA (10-1425, 11-1062, 11-1128, 11-1247, 11-1249, 11-1250, 11-1037, 11-1038, 11-1039, 11-1040, 11-1041, 11-1059, 11-1060, 11-1063, 11-1075, 11-1076, 11-1077, 11-1078, 11-1287, 11-1288, 11-1289, 11-1290, 11-1291, 11-1292, 11-1293). Following briefing, on 7/26/13, the D.C. Circuit sided with EPA, determining, based on the plain language of CAA ¬ß 165(a) that the statute was self-executing and unambiguously required a PSD permit before a major emitting facility could be constructed, notwithstanding the status of a state's SIP. Accordingly, EPA can impose regulations on a state if it does not meet the timeline for SIP revisions, in order to ensure that it maintains its permitting authority. Several petitioners asked for rehearing en banc, including an extension of time pending the Supreme Court's decisions in the Utility Air Regulatory Group v. EPA challenge (12-1152). Wyoming joined Texas in this action, opposed by intervenor-respondent Connecticut and others. The court denied a hearing en banc on 5/4/15.</t>
  </si>
  <si>
    <t>The D.C. Circuit held for the EPA, dismissing the states' petitions.</t>
  </si>
  <si>
    <t>TXWY</t>
  </si>
  <si>
    <t>TX, WY</t>
  </si>
  <si>
    <t>Emission Standards for Portland Cement Facilities</t>
  </si>
  <si>
    <t>665 F.3d 177</t>
  </si>
  <si>
    <t>10-1376</t>
  </si>
  <si>
    <t>The Portland Cement Association and other cement manufacturers sought review of two new EPA rules pertaining to emissions from cement facilities under the Clean Air Act, and specifically the two sections pertaining to National Emission Standards for Hazardous Air Pollutants (NESHAP) and New Source Performance Standards (NSPS). A consortium of environmental groups including the Sierra Club -- later joined by three AG plaintiff-intervenors -- filed their own petition, arguing that EPA abused its discretion by declining to include greenhouse gas emissions standards in its NSPS rule.</t>
  </si>
  <si>
    <t>Challenge to New Regulation(s), Failure to Issue Regulation(s)</t>
  </si>
  <si>
    <t>75 Fed. Reg. 54,970 (Sep. 9, 2010)</t>
  </si>
  <si>
    <t>The environmental petitioners filed their original petition for review on 11/8/10. On 12/8/10, three states filed a motion to intervene, which the court granted. The case was consolidated with several other challenges to the rules, under the lead case of Portland Cement Association v. EPA (10-1358, 10-1359, 10-1361, 10-1364, 10-1365, 10-1368, 10-1370, 10-1372, 10-1375, 10-1377, 11-1245, 10-1363, 10-1366, 10-1367, 10-1369, 10-1373, 10-1374, 10-1376, 10-1379, 11-1012, 11-1244).The states filed their intervenor-plaintiff brief on 5/23/11. Oral argument occurred on 10/11/11, and on 12/9/11, the D.C. Circuit held for the industry petitioners and against the EPA. The court also dismissed the environmental and state petitioners' petition, holding that the attempted to challenge non-final agency actions "and there was nothing 'final' in EPA's decision to collect additional information before proposing greenhouse emissions standards."</t>
  </si>
  <si>
    <t>The D.C. Circuit held against the environmental petitioners and states, holding that their challenge was premature because it did not challenge "final" agency action.</t>
  </si>
  <si>
    <t>Karen LeCraft Henderson, David S. Tatel, and Janice Rogers Brown</t>
  </si>
  <si>
    <t>(2010.12.08) Sierra Club v. EPA - Motion to Intervene [D.C. Cir.]</t>
  </si>
  <si>
    <t>CA, OR, WA</t>
  </si>
  <si>
    <t>National Mining Association v. EPA</t>
  </si>
  <si>
    <t>Enhanced Coordination Process</t>
  </si>
  <si>
    <t>758 F.3d 243</t>
  </si>
  <si>
    <t>1:11-cv-00295</t>
  </si>
  <si>
    <t>75 Fed. Reg. 18,500 (Apr. 12, 2010); FG005440-5500 (July 21, 2011)</t>
  </si>
  <si>
    <t>West Virginia filed its original complaint on 10/6/10. The case was consolidated with several similar challenges. On 10/6/11, the district court granted partial summary judgment to the plaintiffs concerning the interim guidance. On 7/31/12, the court again granted the plaintiffs summary judgment, striking down the final guidance.¬†The federal defendants appealed to the D.C. Circuit on 10/10/12. On 7/22/13, several states filed an amicus brief supporting plaintiff-appellee West Virginia. The D.C. Circuit held oral argument on 2/10/14. On 7/11/14, the court reversed the district court's grant of summary judgment, instead holding for the federal defendants and dismissing the plaintiffs' challenge to the Final Guidance.</t>
  </si>
  <si>
    <t>The district court granted summary judgment to the plaintiffs, but the D.C. Circuit reversed and held for the federal defendants.</t>
  </si>
  <si>
    <t>Reginald B. Walton [D.D.C.]Thomas B. Griffith, Brett Kavanaugh, and Sri Srinivasan [D.C. Cir.]</t>
  </si>
  <si>
    <t>(2013.07.23) National Mining Association v. EPA - Amicus for Appellees [D.C. Cir.]</t>
  </si>
  <si>
    <t>758 F.3d 243 (D.C. Cir.)</t>
  </si>
  <si>
    <t>WV (subsequently WV)</t>
  </si>
  <si>
    <t>AL, AK, FL, KS, MI, MT, NE, OH, OK, SC, VA</t>
  </si>
  <si>
    <t>KY Energy and Environment Cabinet (intervenor-plaintiff)</t>
  </si>
  <si>
    <t>Sulfur Dioxide Rule</t>
  </si>
  <si>
    <t>686 F.3d 803</t>
  </si>
  <si>
    <t>10-1252</t>
  </si>
  <si>
    <t>Several industry and state petitioners argued that a rule limiting sulfur dioxide concentration in air to 75 parts per billion must be thrown out because the EPA never submitted its method for implementing the standard for public comment, as required by the Clean Air Act.</t>
  </si>
  <si>
    <t>Consolidated Single-State Plaintiffs, Multistate Initial Plaintiffs, Multistate Intervenor-Plaintiffs (Successful Motion), Single-State Amicus</t>
  </si>
  <si>
    <t>75 Fed. Reg. 35,520 (Jun. 22, 2010); 76 Fed. Reg. 4,780 (Jan. 26, 2011)</t>
  </si>
  <si>
    <t>The three-judge panel denied in part and dismissed in part the various petitions, thus holding for the EPA over the states' challenges.</t>
  </si>
  <si>
    <t>David B. Sentelle, Brett Kavanaugh, and Douglas H. Ginsburg</t>
  </si>
  <si>
    <t>(2011.03.28) North Dakota v. EPA - Petition for Review [D.C. Cir.]</t>
  </si>
  <si>
    <t>ND (10-1258; 11-1092)TX (10-1259)SD (10-1252)</t>
  </si>
  <si>
    <t>ND (10-1258; 11-1092)TX (10-1259)</t>
  </si>
  <si>
    <t>SD, NV, LA (10-1252; NV &amp;amp; LA, 11-1092 (P))</t>
  </si>
  <si>
    <t>NJ (resp't)</t>
  </si>
  <si>
    <t>Oklahoma, Louisiana, and Texas Departments of Environmental Quality</t>
  </si>
  <si>
    <t>Alabama v. EPA</t>
  </si>
  <si>
    <t>Greenhouse Gas Tailoring Rule</t>
  </si>
  <si>
    <t>134 S.Ct. 2427</t>
  </si>
  <si>
    <t>10-1211</t>
  </si>
  <si>
    <t>As part of a larger set of regulations addressing greenhouse gas emissions, EPA announced steps it was taking to "tailor" the PSD program and Title V to greenhouse gases (75 Fed.Reg. 31514, the Tailoring Rule). The EPA argued such steps were necessary because the PSD program and Title V were designed to regulate "a relatively small number of large industrial sources," and requiring permits for all sources with greenhouse-gas emissions above the statutory thresholds would radically expand those programs, making them both unadministrable and "unrecognizable to the Congress that designed" them. The states challenged this determination as arbitrary and capricious.</t>
  </si>
  <si>
    <t>Multistate Initial Plaintiffs, Single-State Initial Plaintiff, Single-State Amicus, Multistate Intervenor-Defendants (Successful Motion)</t>
  </si>
  <si>
    <t>75 Fed.Reg. 31,514 (Jun. 3, 2010)</t>
  </si>
  <si>
    <t>The states filed their original petition for review on 7/30/10, and Texas filed a separate single-state petition challenging the same rule on 8/2/10 (10-1222). Several industry groups had previously challenged the rule in Southeastern Legal Foundation v. EPA (10-1131), which became the lead case for several consolidated cases (10-1131, 10-1132, 10-1147, 10-1148, 10-1145, 10-1199, 10-1200, 10-1201, 10-1202, 10-1203, 10-1205, 10-1206, 10-1207, 10-1208, 10-1209, 10-1210, 10-1211, 10-1212, 10-1213, 10-1215, 10-1216, 10-1218, 10-1219, 10-1220, 10-1221, 10-1222). Several states intervened in that lead case to defend the EPA rule. This lead consolidated case was itself consolidated with the various challenges to the Timing (or Triggering) Rule (75 Fed. Reg. 17,004), which proceeded under lead case Coalition for Responsible Regulation v. EPA (10-1073). The court also ordered that oral argument in the consolidated cases under these lead cases (10-1073, 11-1131) be heard on the same day as separate consolidated challenges to the Endangerment Finding (09-1322) and the Tailpipe Rule (10-1092). Later, the court also added consolidated challenges to other similar related Historic Rules to the oral argument schedule (10-1167). The court held oral argument on these various challenges on 2/28/12 and 2/29/12.On 6/26/2012, the court sided against the petitioners, holding that the EPA's interpretation of the Clean Air Act was "unambiguously correct." According to the holding,¬†having made the Endangerment Finding pursuant to 42 U.S.C.S. ¬ß 7521, the EPA lacked discretion to defer promulgation of the Tailpipe Rule on the basis of its trigger of stationary-source permitting requirements under the Prevention of Significant Deterioration of Air Quality program and Title V of the CAA. Along with validating the tailpipe rule, the D.C. Circuit ruling upheld the endangerment finding. The court also held that the petitioners in this consolidated¬†challenge did not have standing to challenge the EPA's "timing" and "tailoring" rules applying to stationary sources. The D.C. Circuit denied the petitioner's request for rehearing en banc on 12/20/12.This decision was appealed to the U.S. Supreme Court (12-1269), which granted certiorari on 10/15/13 to review only the triggering rule portion of the D.C. Circuit opinion (though with implications for the tailoring rule), in lead case Utility Air Regulatory Group v. EPA (12-1146).¬†¬†The Supreme Court held mostly for the EPA, though it narrowed the scope and premise of the rules. The Court held that the Act neither compelled nor permitted EPA's interpretation that a source might be required to obtain a permit under the Prevention of Significant Deterioration (PSD) program and Title V of the Act on the sole basis of its potential greenhouse-gas emissions. Inclusion of greenhouse gases in the Act-wide definition of air pollutant under 42 U.S.C.S. ¬ß 7602(g) did not preclude EPA from giving the term air pollutant a context-appropriate meaning in the Act's operative provisions, and EPA's interpretation was unreasonable. However, EPA reasonably interpreted the Act to require best available control technology (BACT) for greenhouse gases emitted by sources that were otherwise subject to PSD review because of their emission of conventional pollutants.</t>
  </si>
  <si>
    <t>The D.C. Circuit held that the plaintiffs did not have standing to challenge the Timing and Tailoring Rules. The Supreme Court addressed the merits of both rules, narrowing but largely upholding EPA's ability to regulate greenhouse gases.</t>
  </si>
  <si>
    <t>David B. Sentelle, Janice Brown Rogers, and David S. Tatel</t>
  </si>
  <si>
    <t>(2010.07.30) Alabama v. EPA - Petition for Review [D.C. Cir.]</t>
  </si>
  <si>
    <t>684 F.3d 102¬†(D.C. Cir, 6/26/12)134 S. Ct. 2427¬†(SCOTUS, 6/23/14)</t>
  </si>
  <si>
    <t>AL¬†(10-1211)TX (10-1222)</t>
  </si>
  <si>
    <t>AL, ND, SD, SC, NE, TX</t>
  </si>
  <si>
    <t>NY, CA, IL, IA, ME, MD, MA, NH, NM, NC, OR, RI</t>
  </si>
  <si>
    <t>KY (pet'r)</t>
  </si>
  <si>
    <t>Governor of MS (petitioners); PA Department of Environmental Protection (respondents)</t>
  </si>
  <si>
    <t>Michigan v. U.S. Army Corps of Engineers</t>
  </si>
  <si>
    <t>U.S. Army Corps of Engineers (DoD)</t>
  </si>
  <si>
    <t>Failure to Take Adequate Measures to Prevent Asian Carp</t>
  </si>
  <si>
    <t>758 F.3d 892</t>
  </si>
  <si>
    <t>1:10-cv-04457</t>
  </si>
  <si>
    <t>N.D. Ill.</t>
  </si>
  <si>
    <t>7th Cir.</t>
  </si>
  <si>
    <t>Several states and one Indian tribe intervenor brought a public nuisance claim against the United States Army Corps of Engineers and the Metropolitan Water Reclamation District of Greater Chicago for allegedly failing to take adequate measures to prevent the spread of Asian carp from the Mississippi River into Lake Michigan.</t>
  </si>
  <si>
    <t>Failure to Take Action in the Chicago Area Waterway System</t>
  </si>
  <si>
    <t>The states filed their original complaint on 7/19/10. The court held oral argument before original judge Robert M. Dow, Jr. on 8/23/10. On 12/2/10, Judge Dow denied the states' motion for preliminary injunction.¬†The states filed an appeal to the 7th Circuit on 12/16/10 (10-3891). The 7th Circuit panel affirmed the district court's denial of preliminary injunction on 9/13/11. Following additional briefing in the district court, on 12/3/12 the new judge in the district court, Judge Tharpe, granted federal defendants' motion to dismiss. The states appealed to the 7th Circuit on 12/12/12 (12-3800). The oral argument was held on 1/22/14. On 7/14/14, the court affirmed the district court's opinion. According to the opinion, "a public nuisance from the carp traversing the waterway was not shown since the government's operation of the waterway included implementing methods of blocking the passage of the carp which were not shown to be ineffective, and the government was not required to permanently and physically separate the Mississippi River and Lake Michigan."</t>
  </si>
  <si>
    <t>The district court dismissed the states' case, which was upheld on appeal to the 7th Circuit.</t>
  </si>
  <si>
    <t>John Joseph Tharp Jr. [N.D. Ill.]Daniel A. Manion, Diane P. Wood, and Ann Claire Williams [7th Cir.]</t>
  </si>
  <si>
    <t>(2010.07.19) Michigan v. U.S. Army Corps of Engineers - Complaint [N.D. Ill.]</t>
  </si>
  <si>
    <t>758 F. 3d 892 (7th Cir.)</t>
  </si>
  <si>
    <t>MI, MN, OH, PA, WI</t>
  </si>
  <si>
    <t>Greenhouse Gas Tailpipe Rule</t>
  </si>
  <si>
    <t>684 F.3d 102</t>
  </si>
  <si>
    <t>10-1182</t>
  </si>
  <si>
    <t>As part of a larger set of regulations pertaining to greenhouse gas emissions, the EPA promulgated greenhouse-gas emission standards for passenger cars, light-duty trucks, and medium-duty passenger vehicles (the "Tailpipe Rule"). The state petitioners argued that the Tailpipe Rule violated the arbitrary-and-capricious doctrine by considering only the costs of compliance imposed directly by the Tailpipe Rule, and refusing to consider the costs of complying with the stationary-source regulations triggered by the Tailpipe Rule.</t>
  </si>
  <si>
    <t>Multistate Initial Plaintiffs, Single-State Intervenor (Successful Motion), Multistate Intervenor-Defendants (Successful Motion)</t>
  </si>
  <si>
    <t>75 Fed.Reg. 25,324 (May 7, 2010)</t>
  </si>
  <si>
    <t>The states filed their original petition for review on 7/6/10. The industry petitioners's petition -- with which the states' petition was later consolidated under lead case Coalition for Responsible Regulation v. EPA (10-1092) had previously filed their original complaint on 5/7/10. On 6/7/10, several states had filed a motion to intervene on behalf of the EPA in that case, which the court granted. The lead case contained the following consolidated challenges to the Tailpipe Rule: 10-1092, 10-1094, 10-1134, 10-1143, 10-1144, 10-1152, 10-1156, 10-1158, 10-1159, 10-1160, 10-1161, 10-1162, 10-1163, 10-1164, 10-1166, 10-1172, 10-1182. The court ordered that oral argument in the consolidated cases under this case (10-1092) be heard on the same day as separate consolidated challenges to the Endangerment Finding (09-1322) and the Timing and Tailoring Rules (10-1073). Later, the court also added consolidated challenges to other similar related Historic Rules to the oral argument schedule (10-1167). The court held oral argument on these various challenges on 2/28/12 and 2/29/12.On 6/26/2012, the court sided against the petitioners, holding that the EPA's interpretation of the Clean Air Act was "unambiguously correct." According to the holding, having made the Endangerment Finding pursuant to 42 U.S.C.S. ¬ß 7521, the EPA lacked discretion to defer promulgation of the Tailpipe Rule on the basis of its trigger of stationary-source permitting requirements under the Prevention of Significant Deterioration of Air Quality program and Title V of the CAA. Along with validating the tailpipe rule, the D.C. Circuit ruling upheld the endangerment finding as well the EPA's so-called "timing" and "tailoring" rules applying to stationary sources. The D.C. Circuit denied the petitioner's request for rehearing en banc on 12/20/12.This decision was appealed to the U.S. Supreme Court (12-1269), which granted certiorari on 10/15/13 to review only the triggering rule portion of the D.C. Circuit opinion, in Utility Air Regulatory Group v. EPA (12-1146). The court's denial of cert reviewing the tailpipe rule meant that the rule survived legal challenge.</t>
  </si>
  <si>
    <t>The D.C. Circuit upheld the Tailpipe Rule and the U.S. Supreme Court denied certiorari, thus keeping the rule in place against the petitioner states' challenges.</t>
  </si>
  <si>
    <t>(2010.07.06) Texas v. EPA - Petition for Review [D.C. Cir.]</t>
  </si>
  <si>
    <t>684 F.3d 102 (D.C. Cir., 6/26/12)</t>
  </si>
  <si>
    <t>TX, AL, SC, SD, NE, ND, VA</t>
  </si>
  <si>
    <t>CA, DE, IL, IA, ME, MD, MA, NM, NY, OR, RI, VT, WA</t>
  </si>
  <si>
    <t>Governors of MS and TX (petitioners); City of New York; Pennsylvania Department of Environmental Protection (respondents)</t>
  </si>
  <si>
    <t>Greenhouse Gas Timing (or Triggering) Rule</t>
  </si>
  <si>
    <t>10-1128</t>
  </si>
  <si>
    <t>Multistate Initial Plaintiffs, Multistate Intervenor-Defendants (Successful Motion), Multistate Amici</t>
  </si>
  <si>
    <t>75 Fed. Reg. 17,004 (April 2, 2010)</t>
  </si>
  <si>
    <t>The states filed their original complaint on 6/1/10. The industry petitioners's petition -- with which the states' petition was later consolidated under lead case Coalition for Responsible Regulation v. EPA (10-1073) had previously filed their original complaint on 4/2/10. This lead case contained the following consolidated cases: 10-1073, 10-1083, 10-1099, 10-1109, 10-1110, 10-1115, 10-1120, 10-1114, 10-1126, 10-1127, 10-1123, 10-1124, 10-1118, 10-1119, 10-1125, 10-1122, 10-1128, 10-1129. These challenges to the Timing Rule were consolidated with the various challenges to the Tailoring Rule, which had proceeded under the lead case Southeastern Legal Foundation v. EPA (10-1131). The court ordered that oral argument in the consolidated cases under this case (10-1073) be heard on the same day as separate consolidated challenges to the Endangerment Finding (09-1322) and the Tailpipe Rule (10-1092). Later, the court also added consolidated challenges to other similar related Historic Rules to the oral argument schedule (10-1167). The court held oral argument on these various challenges on 2/28/12 and 2/29/12.On 6/26/2012, the court sided against the petitioners, holding that the EPA's interpretation of the Clean Air Act was "unambiguously correct." According to the holding, having made the Endangerment Finding pursuant to 42 U.S.C.S. ¬ß 7521, the EPA lacked discretion to defer promulgation of the Tailpipe Rule on the basis of its trigger of stationary-source permitting requirements under the Prevention of Significant Deterioration of Air Quality program and Title V of the CAA. Along with validating the tailpipe rule, the D.C. Circuit ruling upheld the endangerment finding. The court also held that the petitioners in this consolidated¬†challenge did not have standing to challenge the EPA's "timing" and "tailoring" rules applying to stationary sources. The D.C. Circuit denied the petitioner's request for rehearing en banc on 12/20/12.This decision was appealed to the U.S. Supreme Court (12-1269), which granted certiorari on 10/15/13 to review only the triggering rule portion of the D.C. Circuit opinion, in lead case Utility Air Regulatory Group v. EPA (12-1146).¬† The Supreme Court held mostly for the EPA. The Court held that the Act neither compelled nor permitted EPA's interpretation that a source might be required to obtain a permit under the Prevention of Significant Deterioration (PSD) program and Title V of the Act on the sole basis of its potential greenhouse-gas emissions. Inclusion of greenhouse gases in the Act-wide definition of air pollutant under 42 U.S.C.S. ¬ß 7602(g) did not preclude EPA from giving the term air pollutant a context-appropriate meaning in the Act's operative provisions, and EPA's interpretation was unreasonable. However, EPA reasonably interpreted the Act to require best available control technology (BACT) for greenhouse gases emitted by sources that were otherwise subject to PSD review because of their emission of conventional pollutants.</t>
  </si>
  <si>
    <t>(2010.06.01) Texas v. EPA - Petition for Review [D.C. Cir.]</t>
  </si>
  <si>
    <t>TX, AL, SC, SD, NE, ND, VA¬†(subsequently FL, GA, IN, LA, MI, OK (12-1269); VA subsequently left)</t>
  </si>
  <si>
    <t>NY, CA, CT, DE, IL, IA, ME, MD, MA, MN, NH, NM, NC, OR, RI, VT, WA (in 12-1269)</t>
  </si>
  <si>
    <t>KY (subsequently KS, MT, WV (12-1269)¬†(pet'r)</t>
  </si>
  <si>
    <t>Governors of TX and MS; Louisiana Department of Environmental Quality (petitioners); City of New York (respondents)</t>
  </si>
  <si>
    <t>Florida v. HHS</t>
  </si>
  <si>
    <t>ACA Individual Mandate and Medicaid Expansion</t>
  </si>
  <si>
    <t>567 U.S. 519</t>
  </si>
  <si>
    <t>3:10-cv-00091</t>
  </si>
  <si>
    <t>N.D. Fla.</t>
  </si>
  <si>
    <t>Patient Protection and Affordable Care Act, 124 Stat. 119 (Mar. 23, 2010)</t>
  </si>
  <si>
    <t>The district court struck the ACA down its entirety. On appeal, the 11th Cir. held the individual mandate unconstitutional but severed it from the rest of the act. The Supreme Court upheld the individual mandate and most of the ACA, but struck down the Medicaid expansion requirement on states.</t>
  </si>
  <si>
    <t>Clyde Roger Vinson [N.D. Fla.]Joel F. Dubina, Frank M. Hull, and Stanley Marcus [11th Cir.]</t>
  </si>
  <si>
    <t>(2010.03.23) Florida v. HHS - Complaint [N.D. Fla.]</t>
  </si>
  <si>
    <t>(2011.01.31) Florida v. HHS - Final Summary Declaratory Judgment [N.D. Fla.]648 F.3d 1235 (11th Cir., 8/12/11)567 U.S. 519 (SCOTUS, 6/28/12)</t>
  </si>
  <si>
    <t>FL, SC, NE, TX, UT, LA, AL, MI, CO, PA, WA, ID, SD¬†(subsequently IN, ND, AK on 5/14/10; OH, KS, WI, ME on 1/18/11; AZ; GA)</t>
  </si>
  <si>
    <t>OR, IA, VT [N.D. Fla.]; subsequently MA [11th Cir.]; CA, CT, DE, HI, IL, MD, NM, NY, DC (SCOTUS) (D)MO [11th Cir.] (P/D)</t>
  </si>
  <si>
    <t>Governors of MS, NV, GA, MN, RI, WY, IA (plaintiffs); Governors of CO, MI, PA, WA (defendants). Virginia brought a related but separate challenge in E.D. Va. (3:10-cv-00188).</t>
  </si>
  <si>
    <t>Democratic-Appointed Judges Split</t>
  </si>
  <si>
    <t>645 F.3d 428</t>
  </si>
  <si>
    <t>10-1069 (10-1229 in the 4th Cir.); 10-1082</t>
  </si>
  <si>
    <t>The two AGs brought separate challenges (later consolidated) in 10-1052 and 10-1069, asking for review of and other relief from two "determinations" made by respondent Department of Energy (DOE) and other respondents: the DOE's attempt to withdraw an application it submitted to the Nuclear Regulatory Commission for a license to construct a permanent nuclear waste repository; and the DOE's apparent decision to abandon development of the nuclear waste repository.</t>
  </si>
  <si>
    <t>Two Determinations of DOE (Jan. 29, 2010)</t>
  </si>
  <si>
    <t>Aiken County, SC filed its original petition on 2/19/10. South Carolina filed a petition in the Fourth Circuit on 2/26/10, and Washington State followed with a petition on 4/13/10 in the D.C. Circuit. All the various challenges were consolidated in the D.C. Circuit under the lead case of In re Aiken County (10-1050, 10-1052, 10-1069, 10-1082). After a briefing schedule, the case was argued on 3/22/11. On 7/1/11, the court determined that the petitions were not ripe for judicial determination and thus not justiciable by the court. The petitioners later challenged the final determinations in a separate proceeding.On 7/1/2011, the D.C. Circuit held that petitioners' claim challenging the DOE's attempt to withdraw its construction license application from consideration by the Commission was not ripe for judicial determination because (1) the claim was unfit for judicial decision because, at this stage of the administrative process, the DOE had no say in whether the license application would have been reviewed and granted; and (2) petitioners' interest in prompt consideration of allegedly unlawful agency action would have been only minimally harmed by delay.¬†The court held the case in abeyance on 8/3/2012, after which the petitioners filed a new mandamus petition. The court granted this petition on 8/13/2013, holding that "unless and until Congress authoritatively says otherwise or there are no appropriated funds remaining, the Nuclear Regulatory Commission must promptly continue with the legally mandated licensing process."</t>
  </si>
  <si>
    <t>The D.C. Circuit held that the challenges were not ripe for determination, and dismissed the petitions. The states brought a later challenge (11-1271).</t>
  </si>
  <si>
    <t>David B. Sentelle, Janice Rodgers Brown, and Brett Kavanaugh</t>
  </si>
  <si>
    <t>(2010.02.26) South Carolina v. Department of Energy - Petition for Review [4th Cir.](2010.06.18) In re Aiken County - Petitioner's Brief [D.C. Cir.]</t>
  </si>
  <si>
    <t>SC (10-1229; 10-1069)WA (10-1082)</t>
  </si>
  <si>
    <t>Coalition for Responsible Regulation v. EPA</t>
  </si>
  <si>
    <t>Greenhouse Gas Endangerment Finding</t>
  </si>
  <si>
    <t>09-1322</t>
  </si>
  <si>
    <t>Consolidated Single-State Plaintiffs, Multistate Intervenor-Plaintiffs (Successful Motion), Multistate Intervenor-Defendants (Successful Motion), Single-State Amicus</t>
  </si>
  <si>
    <t>74 Fed. Reg. 66,496 (Dec. 15, 2009); 75 Fed. Reg. 49,556 (Aug. 13, 2010)</t>
  </si>
  <si>
    <t>The industry groups brought their original complaint on 12/23/09. On 1/22/10, several states filed a motion to intervene on behalf of EPA, which the court granted. On 2/16/10, Virginia (10-1036), Alabama (10-1039) and Texas (10-1041) separately challenged the finding. On 3/18/10, several states filed a motion to intervene as petitioners supporting the state petitioners against the EPA, which the court granted. The court consolidated these various state and industry challenges under the lead case of Coalition for Responsible Regulation v. EPA (09-1322, 10-1045, 10-1024, 10-1025, 10-1026, 10-1044, 10-1042, 10-1035, 10-1030, 10-1036, 10-1037, 10-1038, 10-1039, 10-1040, 10-1041, 10-1046, 10-1049). The court held these cases in abeyance pending the EPA's decision on reconsideration of the rule. Following denial of reconsideration on 8/13/10, several parties brought challenges to the denial, including Texas (10-1234, 10-1235, 10-1239, 10-1245, 10-1281). Virginia and other petitioners also challenged the denial of reconsideration, and those cases challenging the denial (10-1318, 10-1319, 10-1320, 10-1321) were consolidated with the original challenge in 09-1322. On 9/15/10, Texas filed a motion to stay the Endangerment Rule, which the court denied on 12/10/10. Also on 12/10/10, the court ordered that oral argument in the consolidated cases under this case (09-1322) be heard on the same day as separate consolidated challenges to the Timing and Tailoring Rules (10-1073) and the Tailpipe Rule (10-1092). Later, the court also added consolidated challenges to other similar related Historic Rules to the oral argument schedule (10-1167). The court held oral argument on these various challenges on 2/28/12.On 6/26/12, the court sided against the petitioners, holding that the EPA's interpretation of the Clean Air Act was "unambiguously correct." According to the holding, the EPA does not need to provide "rigorous step-by-step proof of cause and effect" to support its finding, since the CAA is precautionary. Along with validating the endangerment finding as well as new fuel economy standards, the D.C. Circuit ruling upheld the EPA's so-called "timing" and "tailoring" rules applying to stationary sources. The D.C. Circuit denied the petitioner's request for rehearing en banc on 12/20/12.This decision was appealed to the U.S. Supreme Court, which granted certiorari on 10/15/13 to review only the triggering rule portion of the D.C. Circuit opinion (75 Fed.Reg. 17,004), in Utility Air Regulatory Group v. EPA (12-1152). The court's denial of cert reviewing the endangerment finding meant that the endangerment finding challenged in this original case (09-1322) survived legal challenge.</t>
  </si>
  <si>
    <t>The D.C. Circuit upheld the Endangerment Finding and the U.S. Supreme Court denied certiorari, thus keeping the rule in place against the petitioner states' challenges.</t>
  </si>
  <si>
    <t>(2010.02.16) Coalition for Responsible Regulation v. EPA - Petition for Review (TX)(2010.03.18) Coalition for Responsible Regulation v. EPA - Motion to Intervene in Support of Petitioners(2010.09.07) Texas v. EPA - Petition for Review [D.C. Cir.]</t>
  </si>
  <si>
    <t>684 F.3d 102 (D.C. Cir, 6/26/12)</t>
  </si>
  <si>
    <t>TX (10-1041 &amp;amp; 10-1281)AL (10-1039)VA (10-1036 &amp;amp; 10-1319)</t>
  </si>
  <si>
    <t>TX, VA, AL</t>
  </si>
  <si>
    <t>AK, FL, HI, IN, KY, LA, MI, NE, ND, OK, SC, SD, UT (HI later dropped out)</t>
  </si>
  <si>
    <t>MA, AZ, CA, CT, DE, IL, IA, ME, MD, NH, NM, NY, OR, RI, VT, WA (subsequently MN; AZ later dropped out)</t>
  </si>
  <si>
    <t>KS (pet'r)</t>
  </si>
  <si>
    <t>Governor of MS (Petitioners); City of New York (for Respondents); Pennsylvania Department of Environmental Protection (later dropped out) (for Respondents)</t>
  </si>
  <si>
    <t>Delaware Department of Natural Resources v. U.S. Army Corps of Engineers</t>
  </si>
  <si>
    <t>Dredging</t>
  </si>
  <si>
    <t>685 F.3d 259</t>
  </si>
  <si>
    <t>1:09-cv-00821</t>
  </si>
  <si>
    <t>D. Del.</t>
  </si>
  <si>
    <t>3rd Cir.</t>
  </si>
  <si>
    <t>The lawsuit sought to enjoin the Corps of Engineers from moving ahead with a deepening project until it conducts comprehensive sampling and analysis of sediment to be dredged from the Delaware River bottom.</t>
  </si>
  <si>
    <t>Delaware filed its original complaint on 10/30/09. New Jersey filed a separate complaint in D.N.J. challenging the same project (3:09-cv-05591). On 11/10/09, New Jersey intervened in the case to support Delaware. On 1/27/10, the district court granted in part and denied in part the states' motion for preliminary injunction blocking the project. On 11/17/10, the court granted summary judgment for the federal defendants, holding that the dredging could lawfully proceed without further analysis. According to the court, the Clean Water Act exempted the Army Corp of Engineers from regulation under the CWA. The Third Circuit affirmed this decision on 7/3/12 in consolidated cases (11-1283, 11-1421, 11-1414, 11-1424).</t>
  </si>
  <si>
    <t>Both the district and appeals courts ruled against the plaintiff states and for the Army Corps of Engineers.</t>
  </si>
  <si>
    <t>Sue Lewis Robinson [D. Del.]Thomas Hardiman, Anthony Joseph Scirica, and Julio M. Fuentes [3rd. Cir.]</t>
  </si>
  <si>
    <t>685 F.3d 259 (3rd. Cir., Jul. 3, 2012)</t>
  </si>
  <si>
    <t>DE</t>
  </si>
  <si>
    <t>George W. Bush (Second Term)</t>
  </si>
  <si>
    <t>1:09-cv-00483</t>
  </si>
  <si>
    <t>Connecticut v. U.S.</t>
  </si>
  <si>
    <t>Physician Conscience Rule</t>
  </si>
  <si>
    <t>3:09-cv-00054</t>
  </si>
  <si>
    <t>D. Conn.</t>
  </si>
  <si>
    <t>The states determined that prosecution of the lawsuit was no longer necessary because the Obama administration issued a new rule that rescinded objectionable parts of a regulation that had been issued in 2008 in the final weeks of the Bush administration.</t>
  </si>
  <si>
    <t>CT,MA,NJ,RI,IL,CA,OR,NY</t>
  </si>
  <si>
    <t>California v. Kempthorne</t>
  </si>
  <si>
    <t>Inter-agency Consultation Rule</t>
  </si>
  <si>
    <t>3:08-cv-05775</t>
  </si>
  <si>
    <t>The new regulations, initially proposed by the Departments of the Interior and Commerce in August 2008 and made final on December 16, largely eliminate a requirement in the Endangered Species Act that mandates scientific review of federal agency decisions that might affect endangered and threatened species and their habitats.</t>
  </si>
  <si>
    <t>U.S. Secretary of Commerce Gary Locke and Secretary of the Interior Ken Salazar today announced that their agencies have revoked this Bush rule.</t>
  </si>
  <si>
    <t>CA,CT,DE,MD,MA,NJ,NY,OR,RI</t>
  </si>
  <si>
    <t>Washington v. Chu</t>
  </si>
  <si>
    <t>2:08-cv-05085</t>
  </si>
  <si>
    <t>Blumenthal v. FERC</t>
  </si>
  <si>
    <t>08-74439</t>
  </si>
  <si>
    <t>National Pollutant Discharge Elimination System Water Transfers Rule</t>
  </si>
  <si>
    <t>846 F.3d 492</t>
  </si>
  <si>
    <t>Plaintiffs, environmental groups, states, and a foreign province, sought judicial review of the National Pollutant Discharge Elimination System Water Transfers Rule, 40 C.F.R. ¬ß 122.3(i). Defendants, the U.S. Environmental Protection Agency and others, filed a motion to stay the consolidated proceedings pending the United States Court of Appeals for the Eleventh Circuit's resolution of several consolidated petitions pending before it.</t>
  </si>
  <si>
    <t>73 Fed Reg 3369</t>
  </si>
  <si>
    <t>Because the Clean Water Act did not speak directly to the precise question of whether the National Pollutant Discharge Elimination System (NPDES) permitting system applied to water transfers, it was necessary to proceed to the second step of a Chevron deference analysis in deciding a challenge to the Water Transfers Rule, 40 C.F.R. ¬ß 122.3(i), which interpreted 33 U.S.C.S. ¬ß¬ß 1311(a), 1342(a)(1), 1362 in stating that water transfers did not require NPDES permits; [2]-The district court erred by incorporating the standard for evaluating agency action under 5 U.S.C.S. ¬ß 706(2)(A) into the second step of its Chevron analysis and thereby applying too strict a standard of review; [3]-The agency provided a reasoned explanation for its decision; [4]-The agency's interpretation was reasonable and did not conflict with the goal of maintaining water quality in 33 U.S.C.S. ¬ß 1251(a).</t>
  </si>
  <si>
    <t>IL,ME,CT,DE,MI,MN,MO,NY,WA,CA</t>
  </si>
  <si>
    <t>CO, NM, AK, ID, NE, NV, ND, TX, UT, WY</t>
  </si>
  <si>
    <t>Failure to Issue Standards for Greenhouse Gas Emissions</t>
  </si>
  <si>
    <t>08-1279</t>
  </si>
  <si>
    <t>This lawsuit sought to require the EPA to issue standards for greenhouse gas emissions from new and existing petroleum refineries.</t>
  </si>
  <si>
    <t>73 FR 35838</t>
  </si>
  <si>
    <t xml:space="preserve">Under the petroleum refineries settlement, the EPA must propose standards for new sources and emission guidelines for existing sources by December 10, 2011 and enact the new guidelines by November 10, 2012. </t>
  </si>
  <si>
    <t>CA,CT,DC,DE,MA,ME,NH,NM,NY,OR,RI,VT,WA</t>
  </si>
  <si>
    <t>New York v. NRC</t>
  </si>
  <si>
    <t>08-03903</t>
  </si>
  <si>
    <t>Blumenthal v. EPA</t>
  </si>
  <si>
    <t>08-01216</t>
  </si>
  <si>
    <t>Mississippi v. EPA</t>
  </si>
  <si>
    <t>Ozone Standards</t>
  </si>
  <si>
    <t>723 F.3d 246</t>
  </si>
  <si>
    <t>08-01200</t>
  </si>
  <si>
    <t>The states argued that EPA's 75 parts per billion primary standard for ozone was inadequate and that it similarly erred in adoting an identicial secondary standard.</t>
  </si>
  <si>
    <t>The court remanded the secondary NAAQS to EPA for reconsideration. In all other respects, the petitions for review were denied.</t>
  </si>
  <si>
    <t>NY,CA,CT,DE,IL,MA,MD,ME,NH,NJ,NM,OR,RI,DC</t>
  </si>
  <si>
    <t>08-01202</t>
  </si>
  <si>
    <t>08-1179</t>
  </si>
  <si>
    <t>EPA Failure to Implement Massachusetts v. EPA</t>
  </si>
  <si>
    <t>03-1361</t>
  </si>
  <si>
    <t>The court denied the petition. The panel did not issue an opinion with the order, one of the three judges on the panel, Judge David S. Tatel, issued a separate statement concurring in part and dissenting in part from the panel's decision. In agreeing that mandamus was inappropriate at this time, Judge Tatel acknowledged that nothing in the Massachusetts v. EPA opinion or the Clean Air Act prescribed a specific deadline for EPA action, and that no previous D.C. Circuit case has granted mandamus in the case of agency delay of a year or less.</t>
  </si>
  <si>
    <t>MA,CA,CT,IL,ME,NJ,NM,NY,OR,RI,VT,WA,DC,AZ,DE,IA,MD,MN</t>
  </si>
  <si>
    <t>Maine v. Health and Human Services</t>
  </si>
  <si>
    <t>Medicaid Rules</t>
  </si>
  <si>
    <t>1:08-CV-00363</t>
  </si>
  <si>
    <t>In the complaint, Maine and three other states allege that portions of the Interim Final Rule promulgated by the US DHHS are arbitrary, capricious, an abuse of discretion and not in accordance with the 2005 Deficit Reduction Act or any of the provisions of Title XIX of the Social Security Act. The complaint also alleges that the US DHHS violated the rule making requirements of the federal Administrative Procedure Act (APA) and that the Interim Final Rule does not provide a reasonable transition period for Maine to modify its case management programs.</t>
  </si>
  <si>
    <t>President Bush signed a bill into law which placed a moratorium on this rule and related Medicaid changes until 2009. President Obama's HHS did not continue the rule, and the case was moot.</t>
  </si>
  <si>
    <t>ME</t>
  </si>
  <si>
    <t>ME,MD,NJ,OK</t>
  </si>
  <si>
    <t>Nebraska v. U.S. Department of the Interior</t>
  </si>
  <si>
    <t>1:08-cv-00006</t>
  </si>
  <si>
    <t>Furnace Efficency Standards</t>
  </si>
  <si>
    <t>08-311</t>
  </si>
  <si>
    <t>The State petitioners expressly argued that DOE improperly rejected a more stringent 90 percent furnace efficiency standard.</t>
  </si>
  <si>
    <t>NY,MA,CA,NJ,CT</t>
  </si>
  <si>
    <t>California Waiver</t>
  </si>
  <si>
    <t>08-70011</t>
  </si>
  <si>
    <t>The states dismissed the lawsuit after the Obama EPA granted California's waiver.</t>
  </si>
  <si>
    <t>CA,NY,MA,AZ,CT,DE,IL,ME,MD,NJ,NM,OR,RI,VT,WA</t>
  </si>
  <si>
    <t>New York v. Johnson</t>
  </si>
  <si>
    <t>Toxics Release Inventory Program</t>
  </si>
  <si>
    <t>07-cv-10632</t>
  </si>
  <si>
    <t xml:space="preserve">The changes to the reporting requirements affect the EPA's Toxics Release Inventory (TRI) program. In December 2006, the EPA issued revised regulations that significantly weakened the TRI by reducing the amount of information companies must report for most of the toxic chemicals covered by the program. For most toxic chemicals, the EPA's new regulations increased by 10-fold the quantity of chemical waste a facility can generate without providing detailed TRI reports. </t>
  </si>
  <si>
    <t>The states dismissed their lawsuit after Congress and the Obama administration recently repealed all the changes, restoring the program's earlier reporting rules and requirements.</t>
  </si>
  <si>
    <t>NY,AZ,CA,CT,IL,ME,MA,MN,NH,NJ,VT</t>
  </si>
  <si>
    <t>07-01457</t>
  </si>
  <si>
    <t>1:07-cv-02024</t>
  </si>
  <si>
    <t>The lawsuit became moot following the EPA's denial of California's waiver request on December 19, 2007.</t>
  </si>
  <si>
    <t>CA,MD,MA,NY,CT,NJ,ME,OR,RI,WA,IL,VT,AZ</t>
  </si>
  <si>
    <t>1:07-cv-08621</t>
  </si>
  <si>
    <t>New Jersey v. HHS</t>
  </si>
  <si>
    <t>3:07-cv-04698</t>
  </si>
  <si>
    <t>Alabama v. U.S. Army Corps of Engineers</t>
  </si>
  <si>
    <t>3:07-cv-00249</t>
  </si>
  <si>
    <t>Portland Cement Association v. EPA</t>
  </si>
  <si>
    <t>Failure to Issue Mercury Emissions Standards</t>
  </si>
  <si>
    <t>07-1046</t>
  </si>
  <si>
    <t>A 2006 rule set mercury emissions standards for new cement kilns but not for existing units. EPA had said it could not establish an emissions limit for all plants because emissions are highly variable from plant to plant. Following this determination, several states and other groups sued.</t>
  </si>
  <si>
    <t>This settlement requires EPA to propose new standards for mercury and other hazardous air pollutant emissions from cement plants by March 31, 2009 and to adopt final standards by March 31, 2010 after taking public comment. As required by the Clean Air Act, the Agency must require the maximum available pollution control technology in setting these standards.</t>
  </si>
  <si>
    <t>DE,CT,IL,MD,MA,NJ,NY</t>
  </si>
  <si>
    <t>Wyoming v. U.S. Department of Agriculture</t>
  </si>
  <si>
    <t>Roadless Area Conservation Final Rule</t>
  </si>
  <si>
    <t>661 F.3d 1209</t>
  </si>
  <si>
    <t>2:07-cv-00017</t>
  </si>
  <si>
    <t>For the second time, the court had before it plaintiff State of Wyoming's challenge to the adoption of the Roadless Area Conservation Final Rule (Roadless Rule), 36 C.F.R. ¬ß¬ß 294.10 to 294.14 (2001), promulgated by defendants, the U.S. Department of Agriculture and the U.S. Forest Service. Wyoming asked the court for declaratory judgment, injunctive relief, and a review of the agency action.</t>
  </si>
  <si>
    <t>The district court's order granting the State's declaratory relief and issuing a permanent injunction was reversed and the case was remanded for the district court to vacate the permanent injunction.</t>
  </si>
  <si>
    <t>CA, WA, MT, OR</t>
  </si>
  <si>
    <t>2007 U.S. App. LEXIS 22688</t>
  </si>
  <si>
    <t>Under terms of the agreement, the EPA is now required to propose limits for new pollution sources and emission guidelines for existing sources by July 26, 2011. Final pollution rules and emission guidelines must be adopted by May 26, 2012. The EPA must also propose rules for new pollution sources and emission guidelines for existing sources under the petroleum refineries agreement. That must be done by Dec. 10. By Nov. 10, 2012, the EPA must also adopt final pollution limits and emission guidelines.</t>
  </si>
  <si>
    <t>CA,CT,DC,DE,MA,ME,NM,NY,OR,RI,VT,WA</t>
  </si>
  <si>
    <t>06-01427</t>
  </si>
  <si>
    <t>NAAQS Revisions</t>
  </si>
  <si>
    <t>559 F.3d 512</t>
  </si>
  <si>
    <t>06-1416</t>
  </si>
  <si>
    <t>The associations challenged the EPA's 2006 revisions to its national ambient air quality standards (NAAQS) for fine and coarse particulate matter (PM) promulgated under the Clean Air Act.</t>
  </si>
  <si>
    <t>The states took the winning position in this case. The court held that EPA failed to explain (1) its reason for not accepting the Clean Air Scientific Advisory Committee's recommendations that short-term air quality studies were relevant in setting new national standards; (2) why its daily standard shielded the public from risks associated with short-term exposure; and (3) how sub-populations of children and vulnerable adults were protected.</t>
  </si>
  <si>
    <t>NY,AZ,CA,CT,DE,IL,ME,MD,MA,NH,NJ,NM,OR,RI,VT,DC</t>
  </si>
  <si>
    <t>06-1322</t>
  </si>
  <si>
    <t>California v. NHTSA</t>
  </si>
  <si>
    <t>Fuel Economy Standards</t>
  </si>
  <si>
    <t>538 F.3d 1172</t>
  </si>
  <si>
    <t>06-72317</t>
  </si>
  <si>
    <t>Petitioner 11 states, two municipalities, and four public interest organizations petitioned for review of 49 C.F.R. pt. 533 issued by the National Highway Traffic Safety Administration (NHTSA) concerning fuel economy standards for light trucks. Petitioners challenged the rule under the Energy Policy and Conservation Act of 1975 (EPCA), 49 U.S.C.S. ¬ß¬ß 32901-32919, and the National Environmental Policy Act of 1969 (NEPA), 42 U.S.C.S. ¬ß¬ß 4321-4347.</t>
  </si>
  <si>
    <t>The court agreed with NHTSA that the EPCA neither required nor prohibited the setting of standards at the level at which net benefits are maximized. However, NHTSA failed to include in its analysis the benefit of carbon emissions reduction in either quantitative or qualitative form which was arbitrary and capricious. Although the EPCA did not explicitly require NHTSA to adopt a backstop (an overall fleet-wide average), it was arbitrary and capricious to not consider 49 U.S.C.S. ¬ß 32902(f) factors in deciding whether to adopt a backstop. It was also arbitrary and capricious not to tighten up the definition of a light truck.</t>
  </si>
  <si>
    <t>CA,CT,ME,MA,NJ,NM,NY,OR,RI,VT,MN,DC</t>
  </si>
  <si>
    <t>2009 U.S. App. LEXIS 20050</t>
  </si>
  <si>
    <t>06-1148</t>
  </si>
  <si>
    <t>Ten states, Washington, D.C. and New York City, and a number of environmental groups challenged EPA's failure, under Section 111 of the Clean Air Act, to establish a new source performance standard for carbon dioxide from new, modified, and reconstructed stationary sources. The case had been stayed pending the Supreme Court's decision in Massachusetts v. EPA.</t>
  </si>
  <si>
    <t>71 FR 9866</t>
  </si>
  <si>
    <t>The court granted EPA's unopposed motion for voluntary remand.</t>
  </si>
  <si>
    <t>NY,CA,CT,ME,NM,OR,RI,VT,WI,MA,DC,WA,NJ</t>
  </si>
  <si>
    <t>NRDC v. EPA</t>
  </si>
  <si>
    <t>571 F.3d 1245</t>
  </si>
  <si>
    <t>06-1045</t>
  </si>
  <si>
    <t>Petitioners, an environmental group and several state and local entities, sought review of a final rule of respondent Environmental Protection Agency (EPA) promulgated to implement the 8-hour ozone National Ambient Air Quality Standard (NAAQS) under the Clean Air Act (CAA).</t>
  </si>
  <si>
    <t>70 FR 71612</t>
  </si>
  <si>
    <t>The rule's cap-and-trade program (CATP) was inconsistent with the CAA, which called for area specific statutory mandates. Regionwide RACT-level reductions did not meet the requirement that reductions be from sources in the nonattainment area. A New Source Review (NSR) "offset" credit for past emission reductions was arbitrary and capricious because it violated 42 U.S.C.S. ¬ß 7503(a)(1)(A)'s mandate that total reductions represent reasonable further progress. And, eliminating an 18-month limit for applying certain exemptions to nonattainment areas violated 42 U.S.C.S. ¬ß 7502(e)'s unequivocal backsliding constraint, which prohibited "less stringent" NSR controls.Consolidated with NJ challenge in 06-1047.</t>
  </si>
  <si>
    <t>NJ,NY,CT</t>
  </si>
  <si>
    <t>City of Fall River v. FERC</t>
  </si>
  <si>
    <t>06-1203</t>
  </si>
  <si>
    <t>North Carolina v. EPA</t>
  </si>
  <si>
    <t>Clean Air Interstate Rule</t>
  </si>
  <si>
    <t>531 F.3d 896</t>
  </si>
  <si>
    <t>Petitioner North Carolina sought review of an order of respondent Environmental Protection Agency adopting its Clean Air Interstate Rule (CAIR), 70 Fed. Reg. 25,162 (May 12, 2005), under 42 U.S.C.S. ¬ß 7410(a)(2)(D)(i)(I), requiring upwind states to revise their state implementation plans (SIP) to include control measures to reduce emissions.</t>
  </si>
  <si>
    <t>The petition was granted with respect to the EPA's Pollution-Trading Program and the "interfere with maintenance" language. But, the petition was denied with respect to the challenge to the EPA's definition of "will" in "will contribute significantly." The CAIR was vacated and remanded to the EPA.</t>
  </si>
  <si>
    <t>NC</t>
  </si>
  <si>
    <t>NC,NY,CT,NJ,DE,IL,MD,MA,NH,NM,RI,DC</t>
  </si>
  <si>
    <t>Catawba County, NC v. EPA</t>
  </si>
  <si>
    <t>NAAQS Requirements</t>
  </si>
  <si>
    <t>571 F.3d 20</t>
  </si>
  <si>
    <t>Petitioners, several states, counties, and industrial entities, sought review of respondent Environmental Protection Agency's promulgation of area designations for the national ambient air quality standard for fine particulate matter, arguing the methodology for designating areas as "nonattainment" for the standard violated 42 U.S.C.S. ¬ß 7407(d) of the Clean Air Act (CAA), and the methodology and its designations were arbitrary and capricious.</t>
  </si>
  <si>
    <t>EPA's promulgation of "nonattainment area" designations for annual national ambient air quality standards applicable to fine particulate matter upheld.</t>
  </si>
  <si>
    <t>NY,IN,WV</t>
  </si>
  <si>
    <t>05-01411</t>
  </si>
  <si>
    <t>New York v. Department of Agriculture</t>
  </si>
  <si>
    <t>Wood Packaging Materials</t>
  </si>
  <si>
    <t>613 F.3d 76</t>
  </si>
  <si>
    <t>At the heart of the lawsuit is USDA's failure to comply with a federal law requiring it to study alternatives to any proposed action having an impact on the environment. Under the new rule, wooden shipping pallets and other wood packaging materials used in any imports to the country are to be heat treated or sprayed with methyl bromide to kill the insects.</t>
  </si>
  <si>
    <t>Defendants did not violate the PPA by failing to elevate environmental concerns over other legitimate factors when formulating the final SWPM rule. The decision to require either heat treatment or fumigation with methyl bromide was not an abuse of discretion given defendants' dual requirements to protect plants by reducing plant pest risk and to facilitate commerce by avoiding unduly burdensome trade restrictions. The decision was not arbitrary and capricious.</t>
  </si>
  <si>
    <t>NY,CA,CT,IL</t>
  </si>
  <si>
    <t>New York v. Bodman</t>
  </si>
  <si>
    <t>Failure to Issue Energy Efficiency Standards</t>
  </si>
  <si>
    <t>05-cv-7807</t>
  </si>
  <si>
    <t>1:05-cv-07807</t>
  </si>
  <si>
    <t>In the 1980's, Congress directed the DOE to periodically update existing efficiency standards for a wide range of consumer products under specific deadlines. The energy department has failed to issue updated standards and is as much as 14 years late in developing standards for some products. In September 2005, after attempting to resolve the delays, a coalition of states filed suit to compel DOE to catch up on the lapsed deadlines. The lawsuit sought a binding schedule for issuing more efficient standards.</t>
  </si>
  <si>
    <t>The agreement with the U.S. Department of Energy (DOE) will set new standards to increase the energy efficiency of many types of appliances, including ovens, dishwashers, water heaters and air conditioners.</t>
  </si>
  <si>
    <t>CT,CA,IL,IA,ME,MA,NH,NJ,NM,NY,NC,RI,VT,WI,PA</t>
  </si>
  <si>
    <t>California v. U.S. Department of Agriculture</t>
  </si>
  <si>
    <t>State Petitions Rule</t>
  </si>
  <si>
    <t>2009 U.S. App. LEXIS 19219</t>
  </si>
  <si>
    <t>3:05-cv-03508</t>
  </si>
  <si>
    <t>The states challenged a Bush Administration rule reversing the Clinton-era "roadless rule." In place of blanket federal protections for wilderness areas, the rule adopted in 2005 established a process for developing a series of state-specific rules that would determine which areas would remain roadless and which would be opened to roadbuilding for timber, mining, and recreation interests.</t>
  </si>
  <si>
    <t>The appeals court affirmed the district court's reinstatment of a Clinton administration rule that set aside 58.5 million acres of untouched Forest Service lands from roadbuilding and other development.</t>
  </si>
  <si>
    <t>CA,OR,NM,WA,OR,WY,MT,AK</t>
  </si>
  <si>
    <t>AK, ID, WY</t>
  </si>
  <si>
    <t>Mercury Emissions from Utilities</t>
  </si>
  <si>
    <t>517 F.3d 574</t>
  </si>
  <si>
    <t>05-01162</t>
  </si>
  <si>
    <t>The states challenge a federal Environmental Protection Agency (EPA) rule that establishes a cap-and-trade system for regulating harmful mercury emissions from power plants.</t>
  </si>
  <si>
    <t>The court held that the EPA violated ¬ß 112's plain text and structure when it did not comply with the requirements of ¬ß 112(c)(9) of the Clean Air Act, 42 U.S.C.S. ¬ß 7412(c)(9), in delisting EGUs. The court held that the EPA could point to no persuasive evidence suggesting that ¬ß 112(c)(9)'s plain text was ambiguous. The court also held that Congress unambiguously limited the EPA's discretion to remove sources, including EGUs, from the ¬ß 112(c)(1) list once they had been added to it. The court further held that the fact that the EPA had previously removed sources listed under ¬ß 112(c) without satisfying the requirements of ¬ß 112(c)(9) did not excuse the removal.</t>
  </si>
  <si>
    <t>NJ,CA,CT,DE,IL,ME,MD,MA,MI,MN,NH,NM,NY,WI,RI,VT</t>
  </si>
  <si>
    <t>AL, ND, IN, SD, WV, NE, WY</t>
  </si>
  <si>
    <t>Emission Regulations from Utilities</t>
  </si>
  <si>
    <t>05-01097</t>
  </si>
  <si>
    <t>The states  filed suit against a separate EPA rule published March 29 that removed power plants from the list of pollution sources subject to stringent pollution controls under the federal Clean Air Act.</t>
  </si>
  <si>
    <t>70 FR 15993</t>
  </si>
  <si>
    <t>South Coast Air Quality Management District v. EPA</t>
  </si>
  <si>
    <t>George W. Bush (First Term)</t>
  </si>
  <si>
    <t>472 F.3d 882</t>
  </si>
  <si>
    <t>Petitioners, several states and environmental and industrial associations, sought review of a final rule of respondent Environmental Protection Agency (EPA) implementing an 8-hour ozone National Ambient Air Quality Standard, 40 C.F.R. pts. 40, 51, 81, promulgated under the Clean Air Act (CAA), 42 U.S.C.S. ¬ß 7401 et seq.</t>
  </si>
  <si>
    <t>The industrial association failed to show the percentage-deviation approach was arbitrary or capricious. The EPA found its option provided time for most areas to comply, but 42 U.S.C.S. ¬ß 7511d(a)'s backsliding penalties, designed to constrain ozone pollution, were controls that 42 U.S.C.S. ¬ß 7502(e) required to be retained. To conform to Congressional intent, 1-hour contingency plans had to remain even after transitioning to the new standard.</t>
  </si>
  <si>
    <t>MA,CT,DE,ME,NY,DC,PA</t>
  </si>
  <si>
    <t>Rhode Island v. EPA</t>
  </si>
  <si>
    <t>Cooling Water Intake Structure Regulations</t>
  </si>
  <si>
    <t>129 S.Ct. 1498</t>
  </si>
  <si>
    <t>Environmental groups, states, and industry associations petitioned for review of final rule promulgated by Environmental Protection Agency (EPA) pursuant to Clean Water Act (CWA), regulating cooling-water intake structures at existing power plants. Petitions were consolidated by Judicial Panel on Multidistrict Litigation, and transferred.</t>
  </si>
  <si>
    <t>Petitioners' powerplants were subject to the Clean Water Act, 33 U.S.C.S. ¬ß 1251 et seq., because they had cooling water intake structures that threatened aquatic organisms. Respondents, environmental groups and various States, challenged the EPA's Phase II rules under 40 C.F.R. ¬ß 125.94 that applied to existing facilities. The EPA expressly declined to mandate closed-cycle cooling systems in part because of the cost. The Second Circuit held that the EPA was not permitted to use cost-benefit analysis in determining the content of regulations promulgated under ¬ß 1326(b). The Court, however, held that the EPA permissibly relied on cost-benefit analysis in setting the national performance standards under ¬ß 125.94(b) and in providing for cost-benefit variances from those standards under ¬ß 125.94(a)(5).</t>
  </si>
  <si>
    <t>RI</t>
  </si>
  <si>
    <t>RI,CT,DE,NJ,NY,MA,IL,IA,MD,MT,OH,OK,PR</t>
  </si>
  <si>
    <t>NE, AL, AR, CO, FL, IN, KS, KY, LA, MI, MO, NM, ND, SC, TN, TX, VA</t>
  </si>
  <si>
    <t>New York v. U.S. Department of Housing and Urban Development</t>
  </si>
  <si>
    <t>U.S. Department of Housing and Urban Development</t>
  </si>
  <si>
    <t>Failure to Reduce Pesticides in Public Housing</t>
  </si>
  <si>
    <t>1:04-cv-03869</t>
  </si>
  <si>
    <t xml:space="preserve">The action seeks to reduce pesticide exposure of families who live in public housing. Specifically, it asks the court to direct HUD to promote and use "Integrated Pest Management" (IPM), a more effective method of pest control that prevents pest problems by improving sanitary and structural conditions in the housing stock and the use of mechanical, physical and biological controls. </t>
  </si>
  <si>
    <t>NY,CT,IL,NM,WI,VI</t>
  </si>
  <si>
    <t>Storm Water Runoff</t>
  </si>
  <si>
    <t>07-55183</t>
  </si>
  <si>
    <t>04-04809</t>
  </si>
  <si>
    <t>Attorney General Spitzer and Connecticut Attorney General Richard Blumenthal today filed a federal lawsuit challenging the decision of the U.S. Environmental Protection Agency (EPA) not to issue national guidelines and standards for harmful storm water pollution discharges from construction sites.</t>
  </si>
  <si>
    <t>NY,CT</t>
  </si>
  <si>
    <t>Vermont v. Thompson</t>
  </si>
  <si>
    <t>2:04-cv-00206</t>
  </si>
  <si>
    <t>Colorado v. FERC</t>
  </si>
  <si>
    <t>04-01238</t>
  </si>
  <si>
    <t>04-1207</t>
  </si>
  <si>
    <t>69 FR 23858</t>
  </si>
  <si>
    <t>Cases severed from this case: 04-1377, 04-1378. Also see 05-1259.</t>
  </si>
  <si>
    <t>American Rivers v. U.S. Army Corps of Engineers</t>
  </si>
  <si>
    <t>0:03-cv-04285</t>
  </si>
  <si>
    <t>Ozone Control Plans</t>
  </si>
  <si>
    <t>356 F.3d 296</t>
  </si>
  <si>
    <t>Environmental organization petitioned for review of two final actions of Environmental Protection Agency (EPA) regarding ozone control plans for the Washington, D.C. area.</t>
  </si>
  <si>
    <t>The court agreed with the club's principal contention that the EPA was not authorized to grant conditional approval to plans that did nothing more than promise to do tomorrow what the CAA required today. The plans did not contain a number of the elements required for full approval and the plans were also missing the additional elements required for severe nonattainment areas. The court, however, rejected the club's other arguments.</t>
  </si>
  <si>
    <t>MD, VA, DC</t>
  </si>
  <si>
    <t>375 F.3d 537</t>
  </si>
  <si>
    <t>Environmental organization brought Petition for Review from final order of Environmental Protection Agency (EPA), determining that metropolitan area had satisfied Clean Air Act (CAA) ozone attainment requirements.</t>
  </si>
  <si>
    <t>The environmental group argued that all multi-use areas were required to use photochemical grid modeling as long as their maintenance plans were in effect. The court rejected that argument, deferring to the EPA's view that other tools could suffice because that view did not contradict 42 U.S.C.S. ¬ß 7511a, which only arose because the maintenance plan amended the implementation plan and dealt with pre-attainment requirements.</t>
  </si>
  <si>
    <t>NW Environmental Advocates v. EPA</t>
  </si>
  <si>
    <t>Exemption of Marine Discharges</t>
  </si>
  <si>
    <t>537 F.3d 1006</t>
  </si>
  <si>
    <t>03-74795</t>
  </si>
  <si>
    <t xml:space="preserve">Plaintiffs challenged 40 C.F.R. ¬ß 122.3(a) which exempted certain marine discharges from the permitting scheme of the CWA. Specifically, ¬ß 122.3(a) provided that the following vessel discharges into the navigable waters of the United States did not require permits: discharge of effluent from properly functioning marine engines; discharge of laundry, shower, and galley sink wastes from vessels; and any other discharge incidental to the normal operation of a vessel, including the discharge of ballast water. </t>
  </si>
  <si>
    <t>The district court held that the EPA exceeded its authority under the CWA in exempting these discharges from the permitting requirements. The appellate court found that the district court had subject matter jurisdiction over the suit alleging that the EPA acted ultra vires in promulgating ¬ß 122.3(a). The EPA acted ultra vires in promulgating ¬ß 122.3(a) and the EPA's denial of plaintiffs' petition requesting the repeal of ¬ß 122.3(a) was not in accordance with law. Congress expressed a plain intent to require permits in any situation of pollution from point sources. The EPA failed to support its argument that Congress acquiesced to the EPA's interpretation of the CWA.</t>
  </si>
  <si>
    <t>NY,MI,WI,MN,IL</t>
  </si>
  <si>
    <t>New Source Review Regulations (Equipment Replacement Provision)</t>
  </si>
  <si>
    <t>A coalition of 14 states, the District of Columbia and numerous local governments today filed papers in federal court seeking to block implementation of a change to Clean Air Act regulations that will allow vast amounts of additional industrial pollution into the nation's skies.</t>
  </si>
  <si>
    <t>NY,CA,CT,DC,IL,ME,MD,MA,NH,NJ,NM,RI,VT,WI</t>
  </si>
  <si>
    <t>443 F.3d 880</t>
  </si>
  <si>
    <t>03-1380</t>
  </si>
  <si>
    <t>Petitioner States and others petitioned for review of the final actions of respondent United States Environmental Protection Agency (EPA), alleging that 40 C.F.R. ¬ß 52.21(cc), which allowed sources to avoid new source review (NSR) when replacing equipment, was contrary to the plain text of 42 U.S.C.S. ¬ß 7411(a)(4) of the Clean Air Act.</t>
  </si>
  <si>
    <t>68 FR 61247</t>
  </si>
  <si>
    <t>The equipment replacement provision (ERP) violated 42 U.S.C.S. ¬ß 7411(a)(4) in two respects. First, Congress's use of the word "any" in defining a "modification" meant that all types of "physical changes" were covered. Second, Congress defined "modification" in terms of emission increases, but the ERP allowed equipment replacements resulting in non-de minimis emission increases to avoid NSR.Consolidated with a similar challenge in 04-1035. Denial of reconsideration challenged in 05-01234.</t>
  </si>
  <si>
    <t>NY,CA,CT,DE,IL,ME,MD,MA,NH,NJ,NM,DC,RI,VT,WI</t>
  </si>
  <si>
    <t>VA, AL, AK, AR, SD, UT, WY, KS, MO, NE, ND, OH, SC, IN</t>
  </si>
  <si>
    <t>Failure to Regulate Carbon Dioxide from Motor Vehicles</t>
  </si>
  <si>
    <t>549 U.S. 497</t>
  </si>
  <si>
    <t>03-01361</t>
  </si>
  <si>
    <t>Petitioners, environmental organizations and state and local governments, brought an action challenging the determination of respondent Environmental Protection Agency (EPA) not to regulate motor vehicle emissions which allegedly contributed to global warming.</t>
  </si>
  <si>
    <t>68 FR 52922</t>
  </si>
  <si>
    <t>The U.S. Supreme Court first held that petitioners had standing to challenge EPA's denial of their rulemaking petition since at least one petitioner state properly asserted a concrete injury from the potential further loss of its coastal land, much of which was owned by the state, from rising sea levels caused by climate change. Further, because greenhouse gases were clearly within the CAA's broad definition of an air pollutant, the EPA had the statutory authority to regulate the emission of such gases from new motor vehicles, and there was no showing of any congressional intent to bar the EPA from addressing global warming. Also, it was undisputed that global warming threatened serious harms, and policy considerations were irrelevant to the EPA's statutory mandate to determine whether the greenhouse gases contributed to global warming and whether motor vehicle emissions of such gases actually or potentially endangered public health or welfare.</t>
  </si>
  <si>
    <t>MA,CA,CT,IL,ME,NJ,NM,NY,OR,RI,VT,WA,DC,AS</t>
  </si>
  <si>
    <t>MI, TX, ID, ND, UT, SD, AK, KS, NE, OH</t>
  </si>
  <si>
    <t>03-01348; 03-01391</t>
  </si>
  <si>
    <t>Failure to Regulate Pesticides</t>
  </si>
  <si>
    <t>350 F. Supp. 2d 429</t>
  </si>
  <si>
    <t>1:03-cv-07155</t>
  </si>
  <si>
    <t>Prior to 1996, the EPA's limits on allowable food pesticide residues were based solely on data on adults. Congress unanimously passed the Food Quality Protection Act in 1996 to change this practice and required EPA to ensure that pesticide residues are safe for children. In this lawsuit, New York, Connecticut, Massachusetts and New Jersey assert that EPA has failed to do so. The lawsuit focuses on five pesticides widely used on crops often consumed by children, but notes that the EPA has failed to set residue standards at levels safe for children on many other pesticides as well.</t>
  </si>
  <si>
    <t>The State argued that in leaving certain existing tolerances in place for the pesticides without applying the tenfold margin of safety, the EPA failed to take into account scientific data demonstrating serious safety risks, or otherwise acted in the absence of reliable data that the departure from the tenfold margin would be safe for infants and children. However, the fact that the EPA maintained the same tolerances for those foods at the conclusion of what the agency itself called an exhaustive scientific and regulatory effort did not strip the agency's actions of finality or effect.</t>
  </si>
  <si>
    <t>NY,CT,NJ</t>
  </si>
  <si>
    <t>Massachusetts v. Whitman</t>
  </si>
  <si>
    <t>Failure to List CO2 as a Criteria Pollutant</t>
  </si>
  <si>
    <t>3:03-cv-00984</t>
  </si>
  <si>
    <t>The plaintiff states voluntarily dismissed this lawsuit in favor of the strategy eventually employed in Massachusetts v. EPA.</t>
  </si>
  <si>
    <t>MA,CT,ME</t>
  </si>
  <si>
    <t>North Dakota v. U.S. Army Corps of Engineers</t>
  </si>
  <si>
    <t>1:03-cv-00050</t>
  </si>
  <si>
    <t>03-01104</t>
  </si>
  <si>
    <t>Consolidated with 02-1387.</t>
  </si>
  <si>
    <t>1:03-cv-00241</t>
  </si>
  <si>
    <t>New Source Review Regulations</t>
  </si>
  <si>
    <t xml:space="preserve">As the states argue in the stay motion, the recently promulgated rules by the U.S. Environmental Protection Agency (EPA) would exempt numerous factories and power plants from having to reduce their air pollution. Published on December 31, 2002, the new rules are to take effect March 3, 2003. Once the rules are in effect, states may immediately need to begin incorporating the reforms into their own programs and some states will have to immediately change the way they regulate major polluters. </t>
  </si>
  <si>
    <t>NY,CT,ME,MA,NJ,RI,VT,MD,NH,PA</t>
  </si>
  <si>
    <t>413 F.3d 3</t>
  </si>
  <si>
    <t>02-01387</t>
  </si>
  <si>
    <t>State governments, environmental organizations and industrial entities brought Petition for Review from final order of Environmental Protection Agency (EPA), challenging agency's rule interpreting New Source Review (NSR) permitting process for stationary sources under Clean Air Act (CAA).</t>
  </si>
  <si>
    <t>67 FR 80185; 68 FR 63021</t>
  </si>
  <si>
    <t>Denied petition for reconsideration challenged in 03-01448.</t>
  </si>
  <si>
    <t>NY,CA,CT,DE,IL,ME,MD,MA,NH,NJ,DC,RI,VT,WI,PA</t>
  </si>
  <si>
    <t>VA, AL, IN, KS, ND, NE, SC, SD, UT, FL</t>
  </si>
  <si>
    <t>Confederated Tribes v. United States</t>
  </si>
  <si>
    <t>2:02-cv-03105</t>
  </si>
  <si>
    <t>Nitrogen Oxides Rule</t>
  </si>
  <si>
    <t>362 F.3d 861</t>
  </si>
  <si>
    <t>02-1181</t>
  </si>
  <si>
    <t>Petitioners, two states and several business and energy policy entities, sought review of respondent Environmental Protection Agency's (EPA) response to the appellate court's remands in two cases. In those cases, the appellate court remanded the EPA's electric generating unit (EGU) growth-factor determinations, which were used to develop Nitrogen Oxide emission limits for regulated states and EGUs. Several states intervened in support of the EPA.</t>
  </si>
  <si>
    <t>The court found that the states had standing to challenge the EPA's actions because lower growth factors leading to lower emissions budgets caused injury to the states. The EPA erred in not providing an opportunity to comment when it added new material to the docket subsequent to its initial Notice of Data Availability, but because the states had not shown a substantial likelihood that the rule would have been significantly changed in the absence of that procedural error, it would not serve as the basis for invalidating the agency's action. In light of the deference accorded to the EPA, and because the EPA reasonably explained its choice of methodology for projecting EGU growth factors, specifically its reasons for relying on the Integrated Planning Model projections for years 2001-2010 in determining the projected growth rate for 1996-2007, the petitions for review of the EPA's method for determining the EGU budgets were denied.</t>
  </si>
  <si>
    <t>IL, WV</t>
  </si>
  <si>
    <t>IL,WV</t>
  </si>
  <si>
    <t>MA, NY, CT, ME, MD, NH, NJ, PA, RI, VT</t>
  </si>
  <si>
    <t>Nebraska v. Ubbelohde</t>
  </si>
  <si>
    <t>8:02-cv-00217</t>
  </si>
  <si>
    <t>McConnell v. FEC</t>
  </si>
  <si>
    <t>Federal Election Commission</t>
  </si>
  <si>
    <t>1:02-cv-00582</t>
  </si>
  <si>
    <t>Davis v. EPA</t>
  </si>
  <si>
    <t>New York v. Abraham</t>
  </si>
  <si>
    <t>355 F.3d 179</t>
  </si>
  <si>
    <t>1:01-cv-05499</t>
  </si>
  <si>
    <t xml:space="preserve"> The circuit court affirmed the district court's dismissal for lack of subject matter jurisdiction holding that the EPCA favored finding jurisdiction in the circuit court pursuant to 42 U.S.C.S. ¬ß 6306(b). The circuit court agreed with petitioners that 42 U.S.C.S. ¬ß 6925(o)(1) barred the DOE from promulgating the lower replacement standards. Once the DOE had complied with ¬ß 6925's requirement that it prescribe final rules amending home appliance efficiency standards by publishing them in the Federal Register, ¬ß 6925(o)(1) operated to restrict the DOE's discretionary ability to amend standards downward thereafter. Consequently, the circuit court held that the replacement standards promulgated in May 2002 were invalid.</t>
  </si>
  <si>
    <t>NY,CA,CT,VT,ME,NJ,MA,RI,NV,NH</t>
  </si>
  <si>
    <t>Mobile Source Emissions Rule</t>
  </si>
  <si>
    <t>325 F.3d 374</t>
  </si>
  <si>
    <t>01-1232</t>
  </si>
  <si>
    <t>Various environmental groups, two states, and trucking concern petitioned for judicial review of regulations promulgated by the Environmental Protection Agency (EPA) to regulate emission of toxic chemicals from fuels.</t>
  </si>
  <si>
    <t>66 Fed. Reg. 17,230 (Mar. 29, 2001)</t>
  </si>
  <si>
    <t>NY (01-1232)CT (01-1238)</t>
  </si>
  <si>
    <t>National Petrochemical v. EPA</t>
  </si>
  <si>
    <t>Diesel Engines Rule</t>
  </si>
  <si>
    <t>287 F.3d 1130</t>
  </si>
  <si>
    <t>01-1052</t>
  </si>
  <si>
    <t>Petitioners, consisting of engine manufacturers, automobile makers, and fuel refiners, challenged a rule adopted by the Environmental Protection Agency rule that affected diesel fuel and engines. The rule required reductions in exhaust emissions starting in 2007 (up to 95% lower than current standards). Respondents included the Environmental Protection Agency, environmental groups and states.</t>
  </si>
  <si>
    <t>After reviewing the test data relied on by the EPA, the court found that the EPA's predictions were not arbitrary and capricious. The court also addressed a direct challenge to the low sulfur standard of 15 ppm. Although the court found that this low level was not required to maintain public health, the lower level would help to prevent impairment of sulfur sensitive control devices. The court also addressed a challenge to new rule's allowance of cross-subclass averaging during the 2007-09 phase-in period. Although this could competitively disadvantage companies that made only large diesel engines, and thus could not average with smaller engines, the court nevertheless upheld the rule because the EPA's primary goal was not to ensure fair competition.</t>
  </si>
  <si>
    <t>Failure to Label Pesticides</t>
  </si>
  <si>
    <t>1:01-cv-00379</t>
  </si>
  <si>
    <t>Three years ago, New York, Connecticut, Alaska, Massachusetts and other states, submitted a federal petition to the EPA to require full product labeling of inert ingredients. Rather than responding to the petition, the EPA referred the matter to two advisory committees, neither of which have a definite timetable to resolve this pressing issue. After three years, no recommendations have been made to EPA and none are expected in the foreseeable future. The AGs sought a response within 60 days.</t>
  </si>
  <si>
    <t>The EPA responded to the lawsuit by denying the petiton for pesticide labeling. This decision was part of later litigation.</t>
  </si>
  <si>
    <t>Paul L. Friedman</t>
  </si>
  <si>
    <t>Minnesota v. National Indian Gaming Commission</t>
  </si>
  <si>
    <t>1:01-cv-00217</t>
  </si>
  <si>
    <t>Bill Clinton (Second Term)</t>
  </si>
  <si>
    <t>251 F.3d 1026</t>
  </si>
  <si>
    <t>99-01270</t>
  </si>
  <si>
    <t>Following technical amendments to Environmental Protection Agency's (EPA) rule mandating that 22 states revise their state implementation plans (SIPs) to reduce nitrogen oxide (NOx) emissions in order to mitigate nonattainment of ozone levels in downwind states, petitions for review were filed by states and other interested parties.</t>
  </si>
  <si>
    <t>The Court of Appeals held that: (1) reopening of comment on data used to calculate state budgets, on rulemaking for technical amendments, triggered limitations period for petitioners to challenge EPA's growth factors for electric generating units (EGUs); (2) previous case challenging pre-amendment version of rule did not preclude growth factor challenge on res judicata grounds; (3) remand was required for EPA's explanation of its use of Integrated Planning Model (IPM) to estimate EGU utilization rates; (4) remand for clarification of EGU definition was required; and (5) to extent technical amendments established a statewide budget for Missouri, such amendments were vacated and remanded.</t>
  </si>
  <si>
    <t>NC,OH,AL,MI,SC,VA,WV</t>
  </si>
  <si>
    <t>Oregon v. U.S. Department of Commerce</t>
  </si>
  <si>
    <t>3:00-cv-00880</t>
  </si>
  <si>
    <t>Appalachian Power v. EPA</t>
  </si>
  <si>
    <t>00-1223</t>
  </si>
  <si>
    <t>00-1187</t>
  </si>
  <si>
    <t>65 Fed. Reg. 11,222 (Mar. 2, 2000)</t>
  </si>
  <si>
    <t>Wisconsin v. Shalala</t>
  </si>
  <si>
    <t>3:00-cv-00155</t>
  </si>
  <si>
    <t>00-1074</t>
  </si>
  <si>
    <t>65 Fed. Reg. 2,674 (Jan. 18, 2000)</t>
  </si>
  <si>
    <t>249 F.3d 1032</t>
  </si>
  <si>
    <t>99-1200</t>
  </si>
  <si>
    <t>Petitioners, Midwestern and southeastern states, electric generating/industrial facilities (EGU's), and other interested parties, sought review of orders of the Environmental Protection Agency (EPA) promulgating a rule that requires many nitrogen oxide-emitting facilities in several Midwestern and southeastern states to conform to emission limits set by the EPA, pursuant to ¬ß 126 of the Clean Air Act (CAA), 42 U.S.C.S. ¬ß 7426.</t>
  </si>
  <si>
    <t>64 Fed. Reg. 28,250 (May 25, 1999)</t>
  </si>
  <si>
    <t>The court of appeals upheld most aspects of the rule but remanded several particulars to the Agency for reconsideration. Specifically, it remanded to allow the Agency to (1) properly justify either the current or a new set of EGU utilization growth factors to be used in estimating utilization in 2007, and (2) to either alter or properly justify its categorization of cogenerators that sell electricity to the electric grid as EGUs.</t>
  </si>
  <si>
    <t>NC,MI,KY,OH,VA,IN,WV,AL</t>
  </si>
  <si>
    <t>MA, NY, CT, NH, VT, RI, NJ, PA</t>
  </si>
  <si>
    <t>American Corn Growers Association v. EPA</t>
  </si>
  <si>
    <t>Regional Haze Rule</t>
  </si>
  <si>
    <t>291 F.3d 1</t>
  </si>
  <si>
    <t>99-01348</t>
  </si>
  <si>
    <t>The Environmental Protection Agency (EPA) promulgated a final rule to address regional haze (the Haze Rule), (July 1, 1999), which called for states to design and implement regional haze programs to clear the air in national parks and wilderness areas. 40 C.F.R. ¬ß¬ß 81.401 through 81.437. Various petitioners challenged the Haze Rule and its Best Available Retrofit Technology (BART) requirements, 40 C.F.R. ¬ß 51.308(e).</t>
  </si>
  <si>
    <t>64 Fed. Reg. 35,714 (Jul. 1, 1999)</t>
  </si>
  <si>
    <t>Upon review, the court of appeals conclude that the Haze Rule's BART provisions were contrary to the text, structure and history of ¬ß 169A of the Clean Air Act (CAA), 42 U.S.C.S. ¬ß 7491, because the rule isolated 42 U.S.C.S. ¬ß 7491(g)(2)'s benefit calculation and constrained authority Congress conferred on the states. Although the petitioners also contended that no concept of a group or area-wide BART determination could ever be consistent with the CAA, the court chose not to decide that broad issue. The court held only that the Haze Rule's treatment of ¬ß 7491(g)(2)'s benefit calculation and its infringement on states' authority under the CAA rendered the BART provisions of the Haze Rule impermissible. Accordingly, the court denied the petitions for review of the natural visibility goal, 42 U.S.C.S. ¬ß 7491(a)(1), and the no degradation requirement, 42 U.S.C.S. ¬ß 7491(a)(4).</t>
  </si>
  <si>
    <t>MI,UT,NM</t>
  </si>
  <si>
    <t>ME, NH, VT</t>
  </si>
  <si>
    <t>Florida v. United States</t>
  </si>
  <si>
    <t>4:99-cv-00137</t>
  </si>
  <si>
    <t>Arizona v. Shalala</t>
  </si>
  <si>
    <t>01-05013</t>
  </si>
  <si>
    <t>1:99-cv-00860</t>
  </si>
  <si>
    <t>SIP Mandates</t>
  </si>
  <si>
    <t>213 F.3d 663</t>
  </si>
  <si>
    <t>98-01497</t>
  </si>
  <si>
    <t>Petitioner states and state agencies petitioned for review of an order of the Environmental Protection Agency (EPA) challenging various aspects of the EPA's decision to mandate that the states revise their state implementation plans to mitigate the interstate transport of ozone precursors in order to regulate national ambient air quality standards pursuant to the Clean Air Act, 42 U.S.C.S. ¬ß 7401 et seq.</t>
  </si>
  <si>
    <t>63 Fed. Reg. 57,356 (Oct. 27, 1998)</t>
  </si>
  <si>
    <t>The Court of Appeals held that: (1) EPA was not required to establish transport commission before calling for SIP revisions; (2) EPA undertook sufficiently state-specific determination of ozone contribution; (3) rule requiring states to reduce NOx emissions to amount that could be achieved at cost of $2000 or less per ton was valid; (4) EPA could not require state to reduce NOx emissions based on evidence showing only that state contributed significantly to ozone levels over one of Great Lakes; (5) EPA could not base NOx reduction amount on state's total NOx emissions, where it had accurate data only for part of state showing contribution to downwind ozone levels; (6) rule did not intrude on states' statutory right to fashion their own SIP submissions; (7) EPA was not required to prepare small entity impact study pursuant to Regulatory Flexibility Act (RFA); and (8) EPA failed to provide adequate notice and opportunity to comment before revising definition of electricity generating unit (EGU).</t>
  </si>
  <si>
    <t>OH, NC</t>
  </si>
  <si>
    <t>MI,WI,NC,OH,AL,IN,SC,VA,WV</t>
  </si>
  <si>
    <t>NY, MA, PA, RI, VT, MD, CT, ME, NH</t>
  </si>
  <si>
    <t>Connecticut v. Browner</t>
  </si>
  <si>
    <t>Failure to Issue NAAQS Standards</t>
  </si>
  <si>
    <t>98-1376</t>
  </si>
  <si>
    <t>1:98-cv-01376</t>
  </si>
  <si>
    <t>The lawsuit concerns EPA's alleged failure to perform a nondiscretionary duty with respect to promulgating action on petitions submitted by the Petitioners under Clean Air Act section 126. These section 126 petitions ask EPA to make findings that electric utilities and other stationary sources of oxides of nitrogen emissions in states upwind of the Petitioners contribute significantly to nonattainment (or interfere with maintenance) by areas within the Petitioners of the ozone-smog national ambient air quality standards.</t>
  </si>
  <si>
    <t>CT,ME,MA,NH,NY,PA,RI,VT</t>
  </si>
  <si>
    <t>98-1047</t>
  </si>
  <si>
    <t>Interstate Pollution Abatement</t>
  </si>
  <si>
    <t>1998 U.S. App. LEXIS 10658</t>
  </si>
  <si>
    <t>Respondents, EPA and other government entities, filed a motion to dismiss an action of petitioners, several states of the United States. The action challenged three administrative actions by the EPA concerning its authority under the Clean Air Act and Sec. 126.</t>
  </si>
  <si>
    <t>The court held that the EPA's statement concerning its authority under the Clean Air Act had not been definitive and had not had a direct and immediate effect on the states. The court held the EPA's authority under a specific section of the Clean Air Act had yet to receive public comment. The decision on whether the petitions under the section became a final agency action would not have occurred until the petition was either granted or denied. As such, the challenge by the states was no a final appeal order until the petition was either granted or denied. No consequences under the petition could have attached until that time. Thus, the court granted the motions.</t>
  </si>
  <si>
    <t>OH, MI</t>
  </si>
  <si>
    <t>OH,MI,WV,AL</t>
  </si>
  <si>
    <t>NH, MA, NY, ME, PA</t>
  </si>
  <si>
    <t>Whitman v. American Trucking Associations</t>
  </si>
  <si>
    <t>531 U.S. 457</t>
  </si>
  <si>
    <t>Various petitions for review were filed with respect to final rules issued pursuant to Clean Air Act by Environmental Protection Agency (EPA), revising national ambient air quality standards (NAAQS) for ozone and particulate matter (PM).</t>
  </si>
  <si>
    <t xml:space="preserve">The court found that ¬ß 109(b)(1) of the CAA, which required the EPA to set air quality standards at a level to protect the public health with an adequate margin of safety, fit comfortably within the scope of discretion permitted by its precedent. Also, the court affirmed the court of appeal's holding that ¬ß 109(b) of the CAA unambiguously barred cost considerations from the NAAQS-setting process. Further, the court found that the court of appeals had jurisdiction to review the EPA's interpretation of the part of the CAA relating to the implementation of the revised ozone NAAQS, since its implementation policy was a final agency action that was ripe for review. However, the court remanded the action, since it held that the EPA's implementation policy for nonattainment areas was unlawful. </t>
  </si>
  <si>
    <t>MI,OH,WV</t>
  </si>
  <si>
    <t>MA, NJ, CT, NH, VT, NY</t>
  </si>
  <si>
    <t>American Trucking v. EPA</t>
  </si>
  <si>
    <t>Particulate Matter NAAQS</t>
  </si>
  <si>
    <t>283 F.3d 355</t>
  </si>
  <si>
    <t>Various petitions for review were filed with respect to final rules issued pursuant to Clean Air Act (CAA) by Environmental Protection Agency (EPA), revising national ambient air quality standards (NAAQS) for ozone and particulate matter (PM).</t>
  </si>
  <si>
    <t>The District of Columbia Circuit Court of Appeals, 175 F.3d 1027, vacated in part and remanded. The Court of Appeals, 195 F.3d 4, denied EPA's petition for rehearing en banc. The Supreme Court, 531 U.S. 457, 121 S.Ct. 903, 149 L.Ed.2d 1, affirmed in part, reversed in part, and remanded. On remand, The Court of Appeals, Tatel, Circuit Judge, held that EPA's adoption of NAAQS for ozone and fine PM was not arbitrary or capricious.</t>
  </si>
  <si>
    <t>OH,MI,WV</t>
  </si>
  <si>
    <t>MA, NJ, NY, CT, NH, VT</t>
  </si>
  <si>
    <t>Guerrero v. Clinton</t>
  </si>
  <si>
    <t>97-16395</t>
  </si>
  <si>
    <t>Connecticut v. U.S. Department of Commerce</t>
  </si>
  <si>
    <t>3:97-cv-02726</t>
  </si>
  <si>
    <t>97-1697</t>
  </si>
  <si>
    <t>62 Fed. Reg. 54,769 (Oct. 22, 1997)</t>
  </si>
  <si>
    <t>Consolidated with 97-1625.</t>
  </si>
  <si>
    <t>97-1625</t>
  </si>
  <si>
    <t>Ohio v. Browner</t>
  </si>
  <si>
    <t>97-1568</t>
  </si>
  <si>
    <t>62 Fed. Reg. 38,856 (Jul. 18, 1997)</t>
  </si>
  <si>
    <t>Consolidated with 97-01566.</t>
  </si>
  <si>
    <t>97-1567</t>
  </si>
  <si>
    <t>62 Fed. Reg. 38,652 (Jul. 18, 1997)</t>
  </si>
  <si>
    <t>Consolidated with 97-01565.</t>
  </si>
  <si>
    <t>New York v. Browner</t>
  </si>
  <si>
    <t>Acid Deposition Standard Feasibility Study Report</t>
  </si>
  <si>
    <t>50 F. Supp. 2d 141</t>
  </si>
  <si>
    <t>1:97-cv-01028</t>
  </si>
  <si>
    <t>N.D.N.Y.</t>
  </si>
  <si>
    <t>Plaintiffs filed a motion for summary judgment in their action against defendants pursuant to the Clean Air Act of 1990, 42 U.S.C.S. ¬ß 7604, in which plaintiff sought to compel defendants to perform their nondiscretionary duties under the Clean Air Amendments, 1990 Pub. L. 101-549, ¬ß 404, 104 Stat. 2632. Plaintiffs contended that a report issued by defendant agency did not comply with the statutory mandate of ¬ß 404(2) of the Act.</t>
  </si>
  <si>
    <t>The court denied plaintiffs' motion for summary judgment and granted defendants' cross-motion for summary judgment when the court found that defendants' report fulfilled the statutory mandate by including an analysis, or examination, of the nature and numerical value of a deposition standard sufficient to protect sensitive and critically sensitive aquatic and terrestrial resources.</t>
  </si>
  <si>
    <t>NY,CT,NH</t>
  </si>
  <si>
    <t>Michigan v. U.S. Department of Energy</t>
  </si>
  <si>
    <t>Failure to Accept Nuclear Waste</t>
  </si>
  <si>
    <t>128 F.3d 754</t>
  </si>
  <si>
    <t>97-1065</t>
  </si>
  <si>
    <t>In a prior judgment, the court held that the NWPA mandated that the DOE begin accepting radioactive waste and spent nuclear fuel by January 31, 1998, in exchange for payment of fees into a Nuclear Waste Fund. The DOE informed the petitioners that it would not accept the waste by the deadline. The petitioners sought a writ of mandamus directing the DOE to comply with the prior judgment and begin acceptance of the waste by the 1998 deadline.</t>
  </si>
  <si>
    <t>The court granted the writ in part and denied it in part. The court held that although petitioners had a clear right to relief and the DOE had a clear duty to act, mandamus was not proper because the Standard Contracts entered into between the petitioners and the DOE under the NWPA and 10 C.F.R. ¬ß 961.11 provided remedies for untimely performance. The court further held that mandamus was proper to preclude the DOE from implementing any interpretation of the Standard Contract that excused its failure to perform on the grounds of acts of government in either its sovereign or contractual capacity, i.e., that the government had not prepared a permanent radioactive waste repository or interim storage facility.</t>
  </si>
  <si>
    <t>MI,CT,MA,SD,MN,FL,DE,KS,KY,MD,NJ,NH,RI,AR,NE,MS,VA,ME,OH,IN,ND</t>
  </si>
  <si>
    <t>Bill Clinton (First Term)</t>
  </si>
  <si>
    <t>96-71083</t>
  </si>
  <si>
    <t>Kentucky v. EPA</t>
  </si>
  <si>
    <t>1998 U.S. App. LEXIS 21686</t>
  </si>
  <si>
    <t>96-4274</t>
  </si>
  <si>
    <t>Petitioner appealed a final ruling of respondent Environmental Protection Agency (EPA), which denied the state's request under the Clean Air Act (CAA), 42 U.S.C.S. ¬ß¬ß 7401-7671q, to redesignate its portion of a nonattainment area (Area) to "attainment" status for the air quality standard for ozone and approve the state's attainment maintenance plan.</t>
  </si>
  <si>
    <t>The court held that: (1) the CAA required a nonattainment area to be in attainment pending a redesignation request; (2) the EPA's requirement that an area remain in attainment until the EPA issued a final ruling on the request was not an unreasonable interpretation of the CAA; (3) 40 C.F.R. ¬ß 50.9 (1997) did not require the EPA to consider only air quality data from the three years identified in the state's redesignation request; (4) the continuing compliance requirement did not result in a "moving" standard; and (5) the EPA properly refused to allow the state to address the violation with its proposed contingency plan because the existing requirements for a nonattainment area applied until a redesignation request was approved. 42 U.S.C.S. ¬ß 7505a(c).</t>
  </si>
  <si>
    <t>KY,OH</t>
  </si>
  <si>
    <t>Midwater Trawlers v. Department of Commerce</t>
  </si>
  <si>
    <t>2:96-cv-01808</t>
  </si>
  <si>
    <t>OR, WA</t>
  </si>
  <si>
    <t>Condon v. Reno</t>
  </si>
  <si>
    <t>3:96-cv-03476</t>
  </si>
  <si>
    <t>American Rivers Inc. v. FERC</t>
  </si>
  <si>
    <t>96-4110</t>
  </si>
  <si>
    <t>NY, AL, AK, AZ, AR, CA, CT, DE, FL, HI, ID, IA, KS, KY, LA, ME, MD, MA, MI, MN, MS, MO, MT, NV, NH, NJ, NM, NC, OH, OK, OR, PA, SC, TN, TX, WA, WV, WY</t>
  </si>
  <si>
    <t>New Mexico v. EPA</t>
  </si>
  <si>
    <t>96-1107</t>
  </si>
  <si>
    <t>Consolidated with 96-1109</t>
  </si>
  <si>
    <t>Exemption for States from Nitrogen Oxide Regulations</t>
  </si>
  <si>
    <t>133 F.3d 987</t>
  </si>
  <si>
    <t>96-1714</t>
  </si>
  <si>
    <t>Petitioner downwind states sought review of a final rule issued by respondent Environmental Protection Agency that granted respondent upwind states an exemption from limitations under the Clean Air Act, 42 U.S.C.S. ¬ß 7401 et seq., on the emission of nitrogen oxides. The downwind states contended that the exemption was premature and that the limitations would improve the ozone problem in the upwind states.</t>
  </si>
  <si>
    <t>The court held that the EPA's interpretation of ¬ß 182(f) of the Clean Air Act was as plausible as the downwind states' interpretation, and disposed of the issue under the Chevron doctrine. Under the downwind states' interpretation, compliance with the nitrogen oxide limitations would require expensive pollution control measures when the effect of nitrogen oxide pollution was uncertain. Thus, the purpose of ¬ß 182 exemptions would be defeated. The court held that the EPA's determination that the reduction in nitrogen oxide emissions would not reduce the upwind states' ozone problem was well within its expertise, was a sensible reading of the statute, and would not be overruled on appeal.</t>
  </si>
  <si>
    <t>NY,VT,PA</t>
  </si>
  <si>
    <t>IL, IN, MI, WI</t>
  </si>
  <si>
    <t>American Rivers v. National Marine Fisheries Service</t>
  </si>
  <si>
    <t>National Marine Fisheries Service (Commerce)</t>
  </si>
  <si>
    <t>1997 U.S. Dist. LEXIS 22849</t>
  </si>
  <si>
    <t>3:96-cv-00384</t>
  </si>
  <si>
    <t>Plaintiff environmental organizations filed an action against defendant federal agencies, which challenged the 1994-1998 Biological Opinion (BiOp) and Records of Decision (RODs) for a federal river power system operations.</t>
  </si>
  <si>
    <t>The court granted the agencies' motion for summary judgment in the organizations' action, which challenged the BiOp and RODs for a federal river power system operation. The court denied the organizations' cross motion for summary judgment. The court determined that the agencies' interpretation of their legal obligations under the ESA relative to critical habitat impacts and issuance of an ITS was proper.</t>
  </si>
  <si>
    <t>MT, AK, WA, ID</t>
  </si>
  <si>
    <t>Missouri v. Craig</t>
  </si>
  <si>
    <t>2:96-cv-04086</t>
  </si>
  <si>
    <t>W.D. Mo.</t>
  </si>
  <si>
    <t>MO, ND, MT, SD</t>
  </si>
  <si>
    <t>Kelley v. FERC</t>
  </si>
  <si>
    <t>95-1509</t>
  </si>
  <si>
    <t>FERC-65-62063</t>
  </si>
  <si>
    <t>MI, CA, WI, MN</t>
  </si>
  <si>
    <t>North Carolina v. FERC</t>
  </si>
  <si>
    <t>95-1494</t>
  </si>
  <si>
    <t>Amicus filed 12/9/96.</t>
  </si>
  <si>
    <t>VA, VT, AL, AK, AZ, AR, CA, CT, DE, FL, HI, ID, IA, KS, LA, ME, MD, MA, MI, MN, MO, MT, NH, NM, OK, TX, WY, GA</t>
  </si>
  <si>
    <t>Michigan v. Department of Energy</t>
  </si>
  <si>
    <t>88 F.3d 1272</t>
  </si>
  <si>
    <t>95-1321</t>
  </si>
  <si>
    <t>60 Fed. Reg. 21,793 (May 3, 1995)</t>
  </si>
  <si>
    <t>This case was consolidated with 95-1279.</t>
  </si>
  <si>
    <t>MI, MN, CT, FL, MA, DE, KS, VT, KY, AR, MD, NH, NE, IA, NJ, IL, RI</t>
  </si>
  <si>
    <t>Indiana Michigan Power Co. v. U.S. Department of Energy</t>
  </si>
  <si>
    <t>95-1279</t>
  </si>
  <si>
    <t>Petitioners, utilities and state commissions, paid fees to respondent Department of Energy (DOE) under the Nuclear Waste Policy Act (NWPA), for disposal of their high-level radioactive waste and spent nuclear fuel (SNF), which was to begin "not later than January 31, 1998." The DOE stated that it would not be able to take SNF by that date and declared that it did not have a contractual obligation to accept SNF by January 31, 1998 absent a repository or interim storage facility constructed under the NWPA. The petitioners challenged this determination.</t>
  </si>
  <si>
    <t>The court held that although Congress contemplated that a repository would be available by 1998, the fact that a repository did not exist did not mean that Congress conditioned the DOE's obligation to begin acceptance of SNF on the availability of a facility. The court vacated the DOE's decision because the plain language of the statute clearly indicated that in return for the payment of fees the DOE would accept SNF no later than January 31, 1998. The court held that subsections (A) and (B) of ¬ß 302(a)(5) were separate obligations with independent requirements; thus, it was not necessary that the DOE take title to the waste before proceedings with disposal.This case was consolidated with 95-1321.</t>
  </si>
  <si>
    <t>MD, AK, NH, MS, NJ, NE, SC</t>
  </si>
  <si>
    <t>Virginia v. EPA</t>
  </si>
  <si>
    <t>108 F.3d 1397</t>
  </si>
  <si>
    <t>95-1163</t>
  </si>
  <si>
    <t>Petitioner rule opponents sought review of a rule from the Environmental Protection Agency (EPA), which declared the ozone reduction implementation plans of 12 individual states in a region "substantially inadequate" under the Clean Air Act (CAA), and required the states to revise their plans and enact the Low Emission Vehicle program (LEV).</t>
  </si>
  <si>
    <t>The court found in favor of the opponents and vacated the EPA's rule that required the states to revise their plans and enact the LEV because the EPA did not have the legal authority to make such a requirement. The court also held that the EPA's declaration that the states' implementation plans were "substantially inadequate" could not stand because the EPA had made the declaration based on its belief that it could mandate the LEV.</t>
  </si>
  <si>
    <t>NY, CT, RI, VT</t>
  </si>
  <si>
    <t>Northern States Power Company v. U.S. Department of Energy</t>
  </si>
  <si>
    <t>1995 U.S. App. LEXIS 22422</t>
  </si>
  <si>
    <t>94-1457</t>
  </si>
  <si>
    <t>DOE published a Notice of Inquiry on Waste Acceptance Issues ("NOI"), requesting the views of affected parties on matters relating to the continued storage of SNF at reactor sites beyond 1998. On June 20, 1994, utility petitioners ("utilities") and state petitioners ("states") filed petitions for review against DOE challenging this action.</t>
  </si>
  <si>
    <t>The court dismissed the petitions, holding that the Notice of Inquiry published by the Department of Energy in May 1994 did not constitute final agency action sufficient to confer jurisdiction pursuant to the Nuclear Waste Policy Act, 42 U.S.C. ¬ß 10139(a)(1)(A), as it did not "impose an obligation, deny a right, or fix some legal relationship."This case is related to the proceedings in 94-1458 and 95-1321.</t>
  </si>
  <si>
    <t>The Court dismissed the petitions, finding that the agency's Notice of Intent did not constitute final agency action.</t>
  </si>
  <si>
    <t>MD, NJ, NH, AR, NE, MS, SC, ID</t>
  </si>
  <si>
    <t>94-1458</t>
  </si>
  <si>
    <t>This case was consolidated with 94-1457 and related to 95-1321.</t>
  </si>
  <si>
    <t>MI, MN, CT, FL, MA, DE, KS, VT, KY, RI</t>
  </si>
  <si>
    <t>Alabama v. FERC</t>
  </si>
  <si>
    <t>95-1427</t>
  </si>
  <si>
    <t>1:94-cv-00347</t>
  </si>
  <si>
    <t>Fed. Cir.</t>
  </si>
  <si>
    <t>Harold H. Greene</t>
  </si>
  <si>
    <t>Democratic-Nominated Judge (Carter)</t>
  </si>
  <si>
    <t>AL, CT, ID, IN, MD, MI, MS, MT, OH, SD, VT, WI, WY</t>
  </si>
  <si>
    <t>CA Controller (plaintiffs)</t>
  </si>
  <si>
    <t>Environmental Defense Fund v. Department of the Interior</t>
  </si>
  <si>
    <t>93-1801</t>
  </si>
  <si>
    <t>51 Fed. Reg. 27,674 (Aug. 1, 1986)</t>
  </si>
  <si>
    <t>The parties settled before the court set an oral argument panel.</t>
  </si>
  <si>
    <t>FL, VT</t>
  </si>
  <si>
    <t>Maine v. Department of the Navy</t>
  </si>
  <si>
    <t>George H.W. Bush</t>
  </si>
  <si>
    <t>973 F.2d 1007</t>
  </si>
  <si>
    <t>D. Me.</t>
  </si>
  <si>
    <t>1st Cir.</t>
  </si>
  <si>
    <t>The state promulgated hazardous waste regulations in lieu of a federal program pursuant to 42 U.S.C.S. ¬ß 6961 of the Resource Conservation and Recovery Act (RCRA), 42 U.S.C.S. ¬ß¬ß 6901-6992k. The state brought a suit against the federal government, alleging that a military shipyard had not complied with its regulations.</t>
  </si>
  <si>
    <t>The appellate court held (1) that the federal government's sovereign immunity from punitive fines was not waived by the RCRA or by ¬ß 120 of the Comprehensive Environmental Response Compensation and Liability Act, codified at 42 U.S.C.S. ¬ß 9620, and (2) that RCRA's language subjected the federal government to reasonable regulatory fees by the state. The court determined that, based upon the sparse record, the lower court properly denied the federal government's motion for summary judgment on the issue of reasonable regulatory fees.</t>
  </si>
  <si>
    <t>ME,OH,AL,AK,AZ,AR,CT,FL,GU,HI,ID,IL,IN,IA,KY,LA,MD,MI,MN,MO,MT,NV,NJ,NM,NC,ND,OR,SC,TN,TX,UT,VA,WA,WY,CO</t>
  </si>
  <si>
    <t>American Lung Association v. Reilly</t>
  </si>
  <si>
    <t>1:92-cv-05316</t>
  </si>
  <si>
    <t>ME, NJ</t>
  </si>
  <si>
    <t>Ohio v. E.P.A.</t>
  </si>
  <si>
    <t>92-1418</t>
  </si>
  <si>
    <t>OH, CA, CO, MN, NJ, NY, KY, PA, NM</t>
  </si>
  <si>
    <t>New York v. E.P.A.</t>
  </si>
  <si>
    <t>92-01443</t>
  </si>
  <si>
    <t>92-1443</t>
  </si>
  <si>
    <t>57 Fed. Reg. 32,250 (Jul. 21, 1992)</t>
  </si>
  <si>
    <t>NY, CT, ME, VT</t>
  </si>
  <si>
    <t>Idaho Department of Fish and Game v. National Marine Fisheries Service</t>
  </si>
  <si>
    <t>850 F. Supp. 886</t>
  </si>
  <si>
    <t>3:92-cv-00973</t>
  </si>
  <si>
    <t>Plaintiff Idaho Department of Fish and Game brought an action against defendants, National Marine Fisheries Service and agencies, in which it alleged that defendants violated the Endangered Species Act, 16 U.S.C.S. ¬ß 1536, in connection with operating the Federal Columbia River Power System. Both plaintiff and defendants filed motions for summary judgment.</t>
  </si>
  <si>
    <t>The court granted plaintiff Idaho Department of Fish and Game's motion for summary judgment and denied the motion for summary judgment of defendants, National Marine Fisheries Service and agencies. The court held that defendants' 1993 biological opinion was arbitrary and capricious and not in accordance with the Endangered Species Act.</t>
  </si>
  <si>
    <t>ID</t>
  </si>
  <si>
    <t>ID, OR, AK</t>
  </si>
  <si>
    <t>New York v. Reilly</t>
  </si>
  <si>
    <t>143 F.R.D. 487</t>
  </si>
  <si>
    <t>5:92-cv-00493</t>
  </si>
  <si>
    <t>NY, CT, ME, MA, MN, NJ, NH, RI, VT</t>
  </si>
  <si>
    <t>NY v. EPA</t>
  </si>
  <si>
    <t>Failure to Promulgate Environmental Rules</t>
  </si>
  <si>
    <t>969 F.2d 1147</t>
  </si>
  <si>
    <t>States petitioned for review of Environmental Protection Agency (EPA) orders challenging agency's decision to forego promulgation of two provisions of two proposed rules concerning waste separation and lead-acid vehicle battery combustion.</t>
  </si>
  <si>
    <t>The Court of Appeals held that: (1) EPA adequately supported its decision to drop waste separation provision, but (2) EPA did not adequately explain why ban on lead-acid vehicle battery combustion did not represent the best demonstrated technology for reducing harmful incinerator emissions.</t>
  </si>
  <si>
    <t>NY, FL</t>
  </si>
  <si>
    <t>NY,FL</t>
  </si>
  <si>
    <t>SC</t>
  </si>
  <si>
    <t>Failure to Revise NAAQS Standards</t>
  </si>
  <si>
    <t>962 F.2d 258</t>
  </si>
  <si>
    <t>1:91-cv-04114</t>
  </si>
  <si>
    <t>The plaintiffs filed a complaint seeking injunctive and declaratory relief based on allegations that the EPA had violated its non-discretionary duty under the Clean Air Act to review the National Ambient Air Quality Standard ("NAAQS") for ozone every five years.</t>
  </si>
  <si>
    <t>On January 3, 1992, plaintiffs filed a motion for summary judgment and a settlement occurred prior to the filing of any opposition by the EPA. On February 28, 1992, an Order and Final Judgment resolving the case was entered which required the EPA to conduct a review of the NAAQS [**4]  for ozone and publish a final decision by March 1, 1993.</t>
  </si>
  <si>
    <t>NY,CT,MA,ME,RI</t>
  </si>
  <si>
    <t>New Mexico v. Watkins</t>
  </si>
  <si>
    <t>783 F. Supp. 628</t>
  </si>
  <si>
    <t>Plaintiff State of New Mexico and plaintiff-intervenors, State of Texas and Natural Resources Defense Council (council), filed a motion for a preliminary injunction to prevent defendant Department of Energy (DOE) from introducing radioactive waste onto a proposed nuclear waste repository in New Mexico.</t>
  </si>
  <si>
    <t>The court granted a preliminary injunction to the State of New Mexico, the State of Texas, and the council, to prevent the DOE from proceeding with a test phase to introduce radioactive waste on a proposed underground facility.</t>
  </si>
  <si>
    <t>NM</t>
  </si>
  <si>
    <t>NM,TX</t>
  </si>
  <si>
    <t>Specter v. Garrett</t>
  </si>
  <si>
    <t>U.S. Department of Defense; U.S. Navy (DoD)</t>
  </si>
  <si>
    <t>91-01932</t>
  </si>
  <si>
    <t>2:91-cv-04322</t>
  </si>
  <si>
    <t>PA, NJ, DE</t>
  </si>
  <si>
    <t>South Dakota v. Needham</t>
  </si>
  <si>
    <t>1:91-cv-00026</t>
  </si>
  <si>
    <t>Jack D. Shanstrom</t>
  </si>
  <si>
    <t>SD, ND, MT</t>
  </si>
  <si>
    <t>Allegheny Electric Cooperative v. FERC</t>
  </si>
  <si>
    <t>922 F.2d 73</t>
  </si>
  <si>
    <t>Petitioner state and petitioner utilities sought review of a decision of the Federal Energy Regulatory Commission that affirmed a determination by an administrative law judge that held the allocation of Niagara River hydroelectric power to them was improper because they were not "public bodies" within the meaning of the Niagara Redevelopment Act, 16 U.S.C.S. ¬ß¬ß 836-836a, and that denied their request for a rehearing.</t>
  </si>
  <si>
    <t>Judgment affirming an administrative law judge's determination that petitioner utilities and petitioner state were not "public bodies" under the Niagara Redevelopment Act (NRA) entitled to an allocation of preference power was affirmed. The administrative construction of the NRA was entitled to deference in light of the fact that the construction was reasonable and consistent with the NRA's stated purpose.</t>
  </si>
  <si>
    <t>NY,RI</t>
  </si>
  <si>
    <t>New York v. United States</t>
  </si>
  <si>
    <t>"Take Title" Provision of Low-Level Radioactive Waste Policy Amendments Act of 1984</t>
  </si>
  <si>
    <t>505 U.S. 144</t>
  </si>
  <si>
    <t xml:space="preserve">Congress, in an effort to combat a burgeoning radioactive waste disposal problem, passed the Low-Level Radioactive Waste Policy Amendments Act of 1985, 42 U.S.C.S. ¬ß 2021b et seq. The Act included monetary incentives, access incentives, and a take title provision, which offered states the option of taking title to and possession of low level radioactive waste generated within their borders and assuming liability for damages that waste generators suffer due to the states' tardiness. New York sued, claiming that the Act violated U.S. Const. amend. X. </t>
  </si>
  <si>
    <t>The Supreme Court, after granting certiorari, declared the Act unconstitutional in part, holding that (a) monetary incentives constituted permissible exercises of congressional power under the Commerce, Taxing, and Spending Clauses of the Constitution; (b) access incentives represented permissible conditional exercise of Congress' commerce power; but (c) the take title clause exceeded U.S. Const. amend. X restrictions, because the take title incentive was not an exercise of congressional power enumerated in the Constitution.</t>
  </si>
  <si>
    <t>NY,OH,AZ,AR,CA,GU,IL,IN,KY,ME,MA,NE,NJ,PA,RI,SD,TX,WV,WI,CT,MI</t>
  </si>
  <si>
    <t>1:90-cv-01331</t>
  </si>
  <si>
    <t>South Dakota v. U.S. Army Corps of Engineers</t>
  </si>
  <si>
    <t>1:90-cv-00097</t>
  </si>
  <si>
    <t>Patrick Anthony Conmy</t>
  </si>
  <si>
    <t>California State Board of Optometry v. FTC</t>
  </si>
  <si>
    <t>910 F.2d 976</t>
  </si>
  <si>
    <t>Plaintiffs associations and state boards challenged regulations from the Federal Trade Commission (FTC) prohibiting certain medical care on both statutory and constitutional grounds. The question was whether a state acting in its sovereign capacity was a "person" within the FTC's enforcement jurisdiction under section 5(a)(2) of the Federal Trade Commission Act. The rule subjected states to direct FTC regulation by declaring that certain state laws constituted unfair acts or practices.</t>
  </si>
  <si>
    <t>The court held that the state was a "person" for antitrust law purposes, but not when acting in its sovereign capacity. The FTC could not exercise authority over states as sovereigns unless that authority had been unambiguously granted to it.</t>
  </si>
  <si>
    <t>CA,MO,AR,FL,WA,NV,AZ,NM,AL,CO,MS,NC,SD,TX,UT,WY,NJ,OR,WV,OK</t>
  </si>
  <si>
    <t>National Law Center v. HHS</t>
  </si>
  <si>
    <t>1:89-cv-03331</t>
  </si>
  <si>
    <t>The district court granted summary judgment to HHS and dismissed the complaint.</t>
  </si>
  <si>
    <t>Gerhard Alden Gesell</t>
  </si>
  <si>
    <t>Democratic-Nominated Judge (Johnson)</t>
  </si>
  <si>
    <t>MI, MA</t>
  </si>
  <si>
    <t>Pennsylvania v. EPA</t>
  </si>
  <si>
    <t>Gasoline Volatility Rules</t>
  </si>
  <si>
    <t>States challenged existing gasoline volatility rules as being too weak.</t>
  </si>
  <si>
    <t>EPA rules issued last spring allowed gasoline refiners to sell gasoline with a volatility level of 10.5 pounds per square inch (psi). Now, EPA not only will set more stringent volatility standards, but it will allow states to set even lower volatility levels until the new federal standards take effect.</t>
  </si>
  <si>
    <t>PA,MA,NY,CT,NH</t>
  </si>
  <si>
    <t>1:89-cv-01729</t>
  </si>
  <si>
    <t>The states filed their original complaint on 6/16/89. On 8/4/89, the parties entered into a consent decree. Following status reports, the court denied further extensions of the EPA's obligations under the decree and dismissed the case on 1/3/91.</t>
  </si>
  <si>
    <t>The parties entered a consent decree on 1/3/91.</t>
  </si>
  <si>
    <t>New York v. Department of Commerce</t>
  </si>
  <si>
    <t>Ronald Reagan (Second Term)</t>
  </si>
  <si>
    <t>Minority Undercount in the 1990 Census</t>
  </si>
  <si>
    <t>739 F. Supp. 761</t>
  </si>
  <si>
    <t>88 CV 3474</t>
  </si>
  <si>
    <t>Plaintiffs, various city and state officials, filed suit against defendants, the Bureau of the Census (Bureau) and various federal officials, claiming that the actual enumeration the Bureau used in the past and originally intended to use in the 1990 census was skewed to underestimate large blocks of minorities. Plaintiffs argued that the 1990 census should be statistically adjusted to compensate for the differential undercount of minorities.</t>
  </si>
  <si>
    <t>The court granted plaintiffs' motion for a declaratory judgment with the understanding that statutory and constitutional concerns would remain relevant in regard to the final form of statistical adjustment. The court granted in part and denied in part plaintiffs' motion for a supplemental order.</t>
  </si>
  <si>
    <t>NY,CA</t>
  </si>
  <si>
    <t>Her Majesty the Queen v. EPA</t>
  </si>
  <si>
    <t>Failure to Issue Rules Under Sec. 115</t>
  </si>
  <si>
    <t>912 F.2d 1525</t>
  </si>
  <si>
    <t>88-1778</t>
  </si>
  <si>
    <t xml:space="preserve">Canadian province, states, and various environmental groups petitioned Environmental Protection Agency for rule making relating to endangerment and reciprocity aspects of procedure for prevention of air pollutants in the United States from causing harm in form of acid deposition to public health and welfare in Canada. Following receipt of letter from Environmental Protection Agency (EPA) official setting forth EPA's position, province, states, and groups petitioned for review. </t>
  </si>
  <si>
    <t>The Court of Appeals held that: (1) letter was final agency action with respect to interpretation of relevant procedures; (2) EPA was not obliged to promulgate endangerment and reciprocity findings until it was able to determine specific pollutant sources; and (3) letter did not represent final agency action regarding EPA's refusal to initiate rule-making proceedings.</t>
  </si>
  <si>
    <t>NY,MN,VT,RI,ME,CT,NH,MA,NJ</t>
  </si>
  <si>
    <t>Wisconsin v. City of New York</t>
  </si>
  <si>
    <t>517 U.S. 1</t>
  </si>
  <si>
    <t>The Department of Commerce, which was responsible for the 1990 census, was aware that minority groups were undercounted at a higher rate than whites. A system was developed to correct the undercounting, but the Secretary of Commerce decided not to adjust the census. In addition, the Department refused to release certain census information. Plaintiffs filed an action to reverse the Secretary's decision and for access to the withheld information.</t>
  </si>
  <si>
    <t>The court rejected the states' contentions and found (1) the Constitution vested congress with discretion over apportionment decisions and conduct of census; (2) the one person-one vote standard did not apply as the government was not required to conduct census as accurate as possible.</t>
  </si>
  <si>
    <t>NY,CA,TX,NJ,FL,NM,AZ</t>
  </si>
  <si>
    <t>WI, OK</t>
  </si>
  <si>
    <t>NRDC v. Hodel</t>
  </si>
  <si>
    <t>Oil and Gas Leasing</t>
  </si>
  <si>
    <t>865 F.2d 288</t>
  </si>
  <si>
    <t>This case requires the court, for the third time, to review a five-year schedule of offshore oil and gas leasing activity proposed by the Secretary of the Interior.</t>
  </si>
  <si>
    <t>The court holds that the Secretary failed to perform an adequate analysis of the cumulative impacts of the program on migratory species. We remand that matter to the Secretary but uphold the program in all other respects.</t>
  </si>
  <si>
    <t>CA,MA,OR,WA,FL</t>
  </si>
  <si>
    <t>Maine v. Thomas</t>
  </si>
  <si>
    <t>Failure to Promulgate Regional Haze Rules</t>
  </si>
  <si>
    <t>874 F.2d 883</t>
  </si>
  <si>
    <t>87-0204-P</t>
  </si>
  <si>
    <t>In 1980 EPA regulations classified air pollution impairing visibility as either plume blight or regional haze and treated the two categories separately. The regulations set out rules and orders to control plume bright but left regulation of regional haze for future phases of air quality regulations. After six years without further regulations, the environmental groups and several northeastern states brought a citizen's lawsuit in district court under 42 U.S.C.S. ¬ß 7604. The suit asserted that EPA had violated a non-discretionary statutory duty in failing to promulgate rules for regional haze.</t>
  </si>
  <si>
    <t>The court held that ¬ß 7604 did not cover the lawsuit and that the district court had properly dismissed the complaint. The action, or inaction, of EPA on regional haze in 1980 was a "final" action. Reviews of final actions were covered by 42 U.S.C.S. ¬ß 7607. Jurisdiction over ¬ß 7607 actions was with the court of appeals in the District of Columbia, although the time for bringing such an action had expired. The parties were not without recourse. Because EPA had bound itself to develop the additional regulations, a petition to EPA would trigger the new rulemaking.</t>
  </si>
  <si>
    <t>ME,VT,NY,MA,NJ,CT,RI</t>
  </si>
  <si>
    <t>NAAQS</t>
  </si>
  <si>
    <t>902 F.2d 962</t>
  </si>
  <si>
    <t>87-1438</t>
  </si>
  <si>
    <t>Petitions were filed seeking review of several aspects of Revisions to National Ambient Air Quality Standards (NAAQS) for Particulate Matter issued by Environmental Protection Agency (EPA). These petitions were by both industry and environmental groups, and pertained to acid rain control.</t>
  </si>
  <si>
    <t>The court found that the EPA articulated a satisfactory explanation for the levels set, based on scientific evidence that levels at the top end of the range might not adequately protect against adverse health effects. Further, the EPA did not act arbitrarily in drawing conclusions from uncertain and conflicting data. In setting the "margin of safety," the EPA could err on the side of overprotection. The EPA was not permitted to consider costs such as the health consequences of unemployment in promulgating national ambient air quality standards. The association did not have standing to challenge the EPA's alleged failure to furnish adequate control techniques information to the states under 42 U.S.C.S. ¬ß 7408(b)(1) and (c). The court did not have jurisdiction to order the EPA to take action on a fine particulate standard relating to visibility impairment because the EPA had not yet taken final action.</t>
  </si>
  <si>
    <t>NY, CT, MA, VT, NJ</t>
  </si>
  <si>
    <t>Maine v. Herrington</t>
  </si>
  <si>
    <t>790 F.2d 8</t>
  </si>
  <si>
    <t>86-1112</t>
  </si>
  <si>
    <t>Petitioners, two states, requested review of an order issued by respondent, Department of Energy, that refused to give them more time to file comments about a proposed administrative action's merits. The proposal concerned whether certain geographic areas within the two states would be included on an area recommendation report of 12 possible sites for nuclear waste storage</t>
  </si>
  <si>
    <t>The court held that the issues posed by the states were not suitable for review and found that because postponement until the area recommendation report was issued did not significantly harm the parties, concluded that the issues were not yet ripe for review.</t>
  </si>
  <si>
    <t>ME, NH</t>
  </si>
  <si>
    <t>ME,NH</t>
  </si>
  <si>
    <t>Associated Gas Distributors v. FERC</t>
  </si>
  <si>
    <t>Gas Transportion Regulations</t>
  </si>
  <si>
    <t>824 F.2d 981</t>
  </si>
  <si>
    <t>Petitioners appealed an order issued by the Federal Energy Regulatory Commission Order No. 436, 50 Fed. Reg. 42, 408 (1985), which required pipelines to transport gas with which their own sales competed in order to increase market competition and to give consumers the benefit of a competitive wellhead market under the Natural Gas Act, 15 U.S.C.S. ¬ß 717 et seq.</t>
  </si>
  <si>
    <t>The court upheld the Commission's order, where petitioners failed to present evidence that barred the Commission from devising rules to remedy lack of competition in the industry. However, the case was remanded for further proceedings on other issues.</t>
  </si>
  <si>
    <t>TX, LA, NY, MI</t>
  </si>
  <si>
    <t>Nevada v. Herrington</t>
  </si>
  <si>
    <t>827 F.2d 1394</t>
  </si>
  <si>
    <t>The states petition this court for review of the Secretary of Energy's decision that the states may not use grant monies from the Nuclear Waste Fund to finance their participation in judicial review proceedings under the Nuclear Waste Policy Act of 1982</t>
  </si>
  <si>
    <t>The court affirmed the Department of Energy's denial of the states' request for grant funds to cover litigation expenses incurred in relation to nuclear waste management. The court held that the federal statutory scheme for nuclear waste management provided grant money to the states for their participation in the program, but that activities eligible for funds did not include judicial review.</t>
  </si>
  <si>
    <t>NV,WI,MS,UT,WA</t>
  </si>
  <si>
    <t>Ohio v. U.S. Department of the Interior</t>
  </si>
  <si>
    <t>CERCLA Regulations</t>
  </si>
  <si>
    <t>880 F.2d 432</t>
  </si>
  <si>
    <t>86-1529</t>
  </si>
  <si>
    <t>Petitioners, state and environmental groups, and petitioners, industry, sought review of different aspects of the regulations promulgated by the United States Department of the Interiors, pursuant to ¬ß 301(c)(1)-(3) of the Comprehensive Environmental Response, Compensation and Liability Act of 1980 (CERCLA), 42 U.S.C.S. ¬ß 9651(c), which governed the recovery of money damages for injuries inflicted on natural resources.</t>
  </si>
  <si>
    <t>The court granted petitioners, state and environmental group's, request for review with respect to "the lesser of" rule because that regulation was directly contrary to the clearly expressed intent of Congress and was invalid, and their request for review of the regulation that prescribing a hierarchy of methodologies by which the lost-use value of natural resources might be measured because it was not a reasonable interpretation of the statute.</t>
  </si>
  <si>
    <t>OH, NY, CO, MA, CA, ME, NJ, CT, RI, VT</t>
  </si>
  <si>
    <t>Southeastern Fisheries Association v. Department of the Interior</t>
  </si>
  <si>
    <t>Exclusive Economic Zone</t>
  </si>
  <si>
    <t>742 F. Supp. 692</t>
  </si>
  <si>
    <t>86-1948</t>
  </si>
  <si>
    <t>Plaintiffs allege that defendants' regulations of these federal waters known as the Exclusive Economic Zone (EEZ) violate the Magnuson Fishery Conservation and Management Act, 16 U.S.C. ¬ß 1801 et seq. (1988) (Magnuson Act), and the Administrative Procedure Act, 5 U.S.C. ¬ß 551 et seq. (1988) (APA).</t>
  </si>
  <si>
    <t>Defendants' motion is granted as to the directed redfish fishery and denied as to the indirect finfish industry.</t>
  </si>
  <si>
    <t>LA,TX,FL</t>
  </si>
  <si>
    <t>997 F.2d 1520</t>
  </si>
  <si>
    <t>States brought action against Environmental Protection Agency, challenging EPA regulations promulgated under CERCLA and contained in National Oil and Hazardous Substances Pollution Contingency Plan (NCP).</t>
  </si>
  <si>
    <t>The Court of Appeals held that: (1) NCP established proper cost-benefit analysis in remedy selection process; (2) NCP cancer risk range is adequate to protect human health and the environment; (3) NCP established proper federal/state cost sharing requirements; but (4) EPA failed to provide reasoned basis for its departure from past policy in amending NCP to expressly exclude states from exercising enforcement and remedy-selection authority under CERCLA.</t>
  </si>
  <si>
    <t>PA,CA,CO,KY,NJ,NM,NY,OH,MN,MA,VA,AK,AZ,FL,ME,MD,MI,MT,NH,RI,SC,WA</t>
  </si>
  <si>
    <t>High Level Radioactive Waste Regulation</t>
  </si>
  <si>
    <t>824 F.2d 1258</t>
  </si>
  <si>
    <t>85-1915</t>
  </si>
  <si>
    <t>States of Maine, Vermont, Minnesota, and Texas, as well as National Resources Defense Council, Conservation Law Foundation of New England, and Environmental Policy Institute challenged standards promulgated by Environmental Protection Agency for long-term disposal of high level radioactive waste under Nuclear Waste Policy Act of 1982.</t>
  </si>
  <si>
    <t>The Court of Appeals held that: (1) because Agency did not consider interrelationship of high level waste rules and Safe Drinking Water Act and thus failed either to reconcile two regulatory standards or to adequately explain divergence, Agency was arbitrary and capricious in its promulgation of individual protection requirements; (2) Agency did not provide adequate explanation for selecting 1,000-year design criterion; and (3) ground water protection requirements were promulgated without proper notice and comment as required by Administrative Procedure Act.</t>
  </si>
  <si>
    <t>ME, VT</t>
  </si>
  <si>
    <t>ME,VT,MN,TX,CA,WI,GA,NC</t>
  </si>
  <si>
    <t>NRDC v. Thomas</t>
  </si>
  <si>
    <t>1985 Final Stack Height Regulations</t>
  </si>
  <si>
    <t>838 F.2d 1224</t>
  </si>
  <si>
    <t>85-1488</t>
  </si>
  <si>
    <t>Environmental petitioners, including northeastern states, and industry petitioners, including middle western states, petitioned for review to challenge Environmental Protection Agency regulations interpreting statute, which prohibits emissions limitation credit for stacks exceeding good engineering practice height and for any other dispersion technique.</t>
  </si>
  <si>
    <t>The states filed their original complaint on 11/7/86. The court held oral arguments on 9/25/87. On 1/22/88, the D.C. Circuit held that: (1) the statute did not require baseline emissions rate to be rate that would result from source's use of all available methods; (2) regulations on stack increases within and outside of formulas were valid; and (3) some grandfather regulations were invalid.</t>
  </si>
  <si>
    <t>The court did not find the revised regulations in full compliance with the law, and upheld some of the challenged regulations while remanding the others.</t>
  </si>
  <si>
    <t>(1986.11.07) NRDC v. Thomas - Petition for Review [D.C. Cir.]</t>
  </si>
  <si>
    <t>MA, ME, NY, CT, NJ, RI, VT, NH</t>
  </si>
  <si>
    <t>OH (resp't)</t>
  </si>
  <si>
    <t>MS, IN, GA (resp't)</t>
  </si>
  <si>
    <t>Public Citizen v. NHTSA</t>
  </si>
  <si>
    <t>848 F.2d 256</t>
  </si>
  <si>
    <t>85-1745</t>
  </si>
  <si>
    <t>Petitioners, nonprofit consumer and environmental organizations, various municipalities, and the state of California, appealed from the order of the National Highway Traffic Safety Administration that set the mandatory Corporate Average Fuel Economy standard for 1986 model passenger automobiles at 26.0 miles per gallon (mpg), rather than at the 27.5 mpg standard set by the Energy Policy and Conservation Act of 1975. Other states subsequently participated in the case.</t>
  </si>
  <si>
    <t>Single-State Initial Plaintiff, Single-State Intervenor (Successful Motion), Multistate Amici</t>
  </si>
  <si>
    <t>50 Fed. Reg. 40,528 (Sep. 30, 1985)</t>
  </si>
  <si>
    <t>The court affirmed the order of the National Highway Traffic Safety Administration (NHTSA), which set the Corporate Average Fuel Economy standard for model passenger automobiles below the standard set by the Energy Policy and Conservation Act of 1975, because the NHTSA had broad statutory discretion in determining the standard, the standard reasonably accommodated conflicting policies, and the decision was not irrational.</t>
  </si>
  <si>
    <t>MO, OK (resp't)</t>
  </si>
  <si>
    <t>Environmental Defense Fund v. EPA</t>
  </si>
  <si>
    <t>870 F.2d 892</t>
  </si>
  <si>
    <t>Seven states and four environmental groups filed suit against the EPA seeking an order requiring the agency to revise the Secondary National Ambient Air Quality Standard for sulfur oxides.</t>
  </si>
  <si>
    <t>The district court ruled against the states on 4/19/88, holding that the court lacked jurisdiction over the case because the EPA Administrator did not have a non-discretionary duty to revise the standards for sulfur oxides.The Second Circuit reversed the district court. The majority acknowledged that review of the rules was discretionary and within the exclusive jurisdiction of the D.C. Circuit. However, the court noted that in similar cases, district courts had the power to order appellee administrator to perform purely ministerial acts. The court ordered appellee administrator to make a formal decision about whether it would revise the NAAQS.</t>
  </si>
  <si>
    <t>The district court ruled against the states, holding that the EPA did not have a non-discretionary duty to revise the NAAQS standards. However, the Second Circuit reversed, holding that the EPA did have a duty to make a formal decision on the standards.</t>
  </si>
  <si>
    <t>Judge David Edelstein [S.D.N.Y.]Ellsworth Van Graafeiland, Ralph Winter, and John Daniel Mahoney</t>
  </si>
  <si>
    <t>Democratic-Nominated Judge (Truman)</t>
  </si>
  <si>
    <t>NY, CT, NH, MA, VT, MN, RI</t>
  </si>
  <si>
    <t>Lieberman v. FTC</t>
  </si>
  <si>
    <t>Ronald Reagan (First Term)</t>
  </si>
  <si>
    <t>Failure to Share Information</t>
  </si>
  <si>
    <t>771 F.2d 32</t>
  </si>
  <si>
    <t>84-0716 [D. Conn.]</t>
  </si>
  <si>
    <t>Four state attorneys general brought action against the Federal Trade Commission (FTC) in federal district court alleging improper denial of requests for access to documents generated in connection with a proposed oil company merger. The FTC initially allowed and granted requests by the relevant state's law enforcement agents to FTC records if the state's officials certified the information would be maintained in confidence and used only for official law enforcement purposes as it related to a proposed merger. The FTC then held, for the first time, that it was unauthorized to share premerger information and files with the states pursuant to ¬ß 7A(h) of the Clayton Act, 15 U.S.C.S. ¬ß 18a(h).</t>
  </si>
  <si>
    <t>The states filed their original complaint on 6/27/84. Following briefing, the district court issued an opinion in favor of the states on 11/26/84. The FTC appealed to the Second Circuit. The Second Circuit reversed the lower court's judgment, concluding that premerger confidential disclosure to state law enforcement officials was unauthorized because Congress intended the contested portion of the Clayton Act to be interpreted differently than the lower court interpreted said provision.</t>
  </si>
  <si>
    <t>The district court held for the states but the Second Circuit reversed, siding with the FTC's decision not to share pre-merger antitrust information with the states.</t>
  </si>
  <si>
    <t>M. Joseph Blumenfeld [D.Conn]Walter Mansfield, James Oakes, and Thomas Meskill [2nd Cir.]</t>
  </si>
  <si>
    <t>Democratic-Nominated Judge (Kennedy)</t>
  </si>
  <si>
    <t>598 F. Supp 669 [D.Conn., Nov. 26, 1984)771 F. 2d. 32 (2nd Cir. Aug. 20, 1985)</t>
  </si>
  <si>
    <t>CT, MN, RI, PA</t>
  </si>
  <si>
    <t>Failure to Respond to Section 126 Petitions</t>
  </si>
  <si>
    <t>852 F.2d 574</t>
  </si>
  <si>
    <t>84-1592</t>
  </si>
  <si>
    <t>States filed petitions alleging that out-of-state sources were causes of states' noncompliance with standards of their implementation plans under Clean Air Act. The Environmental Protection Agency failed to act on the claims, a decision successfully challenged by the states in New York v. Ruckleshaus. On 12/10/84, the EPA formally denied the states' petitions, leading to this lawsuit challenging this final action.</t>
  </si>
  <si>
    <t>The D.C. Circuit held oral arguments on 4/26/88. On 7/22/88, the court denied the states' petitions for review with the exception of New York's, which the court remanded to the EPA. In short, the Court of Appeals held that: (1) EPA did not have an affirmative duty to reevaluate and review existing state air quality implementation plans upon filing of petitions; (2) denial of two states' petitions were not arbitrary or capricious; (3) rejection of its own air quality modeling study was not unreasonable; and (4) remand was warranted to one state's petition.</t>
  </si>
  <si>
    <t>The D.C. Circuit denied the states' petitions, with the exception of remanding New York's petition to the EPA for submission of new data.</t>
  </si>
  <si>
    <t>Ruth Bader Ginsburg, David Sentelle, and Edmund Palmieri</t>
  </si>
  <si>
    <t>(1985.07.12) New York v. EPA - Joint Brief for Petitioners [D.C. Cir.]</t>
  </si>
  <si>
    <t>NY, ME, CT, VT, NH, MA, NJ</t>
  </si>
  <si>
    <t>Pennsylvania Department of Environmental Resources</t>
  </si>
  <si>
    <t>New York v. Ruckelshaus</t>
  </si>
  <si>
    <t>802 F.2d 1443</t>
  </si>
  <si>
    <t>84-0853 [D.D.C.]</t>
  </si>
  <si>
    <t>Northeastern states filed petitions to the EPA under Sec. 126 of the Clean Air Act, alleging that seven Midwestern states were emitting sulfur dioxide and nitrogen and were violating air quality standards under the Act. The Administrator took no action on these petitions, claiming that the complex nature of the subject matter prevented him from ruling on the states' petitions. The states brought suit to compel the EPA to act.Also in this lawsuit, the states brought claims under Section 115 of the Clean Air Act, alleging that letters issued by administrator of Environmental Protection Agency imposed upon current EPA administrator a duty to identify states responsible for acid deposition and to issue state implementation plan revision notices to them.</t>
  </si>
  <si>
    <t>Multistate Initial Plaintiffs, Multistate Intervenor-Defendants (Successful Motion), Single-State Amicus</t>
  </si>
  <si>
    <t>The states filed their original complaint on 3/20/84. Following briefing, the district court granted summary judgment for the states on 10/5/84. The court held that ¬ß 126 of the Act clearly stated that the Administrator was required to issue a final decision within 60 days of the states' petitions, that two years had passed since the states submitted their petitions, that the Administrator violated the clear terms of the Act, that there were no material facts in dispute, and that summary judgment was appropriate. The court also held that the Administrator failed to establish that it was impossible to comply with the terms of the Act, that the court's discretionary equitable powers should not be used to extend the mandatory deadline, and that the Administrator was required to issue a final decision on the states' petitions within 60 days.Following this decision, the EPA formally denied the states' petitions on 12/10/84. The states challenged this final decision in separate litigation in the D.C. Circuit (New York v. EPA, 84-1592). Meanwhile, the district court granted summary to the states in this case on the remaining Section 115 claims on 7/26/85.The EPA appealed to the D.C. Circuit (85-5970), which held oral arguments on 5/15/86. On 9/18/86, the court issued a decision reversing the district court. The D.C. Circuit held that the EPA administrator's letters did not legally obligate his successors to identify states in which pollution responsible for acid deposition originated and to order those states to abate emissions.</t>
  </si>
  <si>
    <t>The district court granted summary judgment for the states on both the Section 115 claims and claims of delay pertaining to the Section 126 petitions. This required the EPA to act on the Sec. 126 claims, which were subsequently challenged by the states (New York v. EPA). However, the D.C. Circuit reversed the district court on the Sec. 115 claims.</t>
  </si>
  <si>
    <t>Norma Holloway Johnson [D.D.C.]Abner Mikva, Antonin Scalia, and J. Skelly Wright [D.C. Cir.]</t>
  </si>
  <si>
    <t>(1986.05.01) New York v. Thomas - Brief for Appellees [D.C. Cir.]</t>
  </si>
  <si>
    <t>613 F. Supp. 1472 [D.D.C., July 26, 1985)802 F. 2d. 1443 [D.C. Cir., Sept. 18, 1986)</t>
  </si>
  <si>
    <t>NY, ME, VT, RI, CT, MA, NH, NJ</t>
  </si>
  <si>
    <t>OH, KY, WV (defendant-intervenors)</t>
  </si>
  <si>
    <t>MN (P)IN (D)</t>
  </si>
  <si>
    <t>Appliance Efficiency Standards</t>
  </si>
  <si>
    <t>768 F.2d 1355</t>
  </si>
  <si>
    <t>83-2117; 83-2318; 83-2319; 84-1055</t>
  </si>
  <si>
    <t>Petitioners, the Natural Resources Defense Council and various states, filed an action against the Secretary of Energy to compel promulgation of appliance efficiency standards under ¬ß 325 of the Energy Policy and Conservation Act (EPCA), 42 U.S.C.S. ¬ß 6295.</t>
  </si>
  <si>
    <t>47 Fed. Reg. 57,218 (Dec. 22, 1982); 48 Fed. Reg. 39,376 (Aug. 30, 1983)</t>
  </si>
  <si>
    <t>The environmental petitioner filed its original petitions challenging different alleged failures to promulgate rules on 2/18/83 (83-1195) and 10/28/83 (83-2128). States filed similar separate challenges in various appeals courts (83-2117, 83-2318 (CA), 83-2319 (MN), 84-1055 (NY)), which were transferred to the D.C. Circuit and consolidated with the NRDC lead case.¬†The D.C. Circuit held oral arguments on 1/14/85. On 7/16/85, the court sided with the plaintiffs. According to the court, "(1) the DOE's determinations were unsupported by substantial evidence and contrary to law; (2) the DOE violated ¬ß 336(a)(2) of EPCA by refusing to allow interested persons a meaningful opportunity to question DOE employees who participated in the rulemaking; and (3) the DOE had not adequately evaluated the environmental consequences of the rules, as ¬ß 102(2)(C) of the National Environmental Policy Act of 1969, 42 U.S.C.S. ¬ß 4332(2)(C), required."</t>
  </si>
  <si>
    <t>The court held that the DOE unlawfully failed to issue new energy efficiency regulations, ordering a comprehensive reappraisal of the Department's appliance program.</t>
  </si>
  <si>
    <t>Patricia Wald, Robert Bork, and Carl McGowan</t>
  </si>
  <si>
    <t>MN, NY</t>
  </si>
  <si>
    <t>California State Energy Resources Conservation and Development Commission; Florida Department of Community Affairs; Oregon Department of Energy; Iowa Commerce Commission (petitioners)</t>
  </si>
  <si>
    <t>United Steelworkers of America v. Auchter</t>
  </si>
  <si>
    <t>Hazard Communications Standard</t>
  </si>
  <si>
    <t>763 F.2d 728</t>
  </si>
  <si>
    <t>83-3554</t>
  </si>
  <si>
    <t>Petitioners and intervenors sought review of the Hazard Communications Standard promulgated on the authority of the Occupational Safety and Health Act of 1970 29 U.S.C.S. ¬ß 651 et seq. and intervenors challenged jurisdiction to consider the petitions.</t>
  </si>
  <si>
    <t>The court found jurisdiction to review the action of petitioners, labor groups, intervenors, associations, and states, against respondents, the United States Secretary of Labor (secretary) and other governmental entities. The court held that the Hazard Communication Standard could operate but directed respondent secretary to reconsider its application in additional sectors and to reconsider a trade secret definition.</t>
  </si>
  <si>
    <t>NY,NJ,CT,IL,MA,NM,WI,WV</t>
  </si>
  <si>
    <t>Massachusetts v. Watt</t>
  </si>
  <si>
    <t>716 F.2d 946</t>
  </si>
  <si>
    <t>The Commonwealth of Massachusetts objected to the Department of the Interior's planned auctioning of rights to drill oil on certain tracts of land.</t>
  </si>
  <si>
    <t>The court affirmed the trial court's judgment and concluded that the Department of the Interior's decision not to supplement the Final Environmental Impact Statement (FEIS) was likely to be found to be unreasonable. Consequently, the court found adequate support in the record for the trial court's finding of a probable federal statutory violation. However, the government was wrong in arguing that there was no "irreparable injury" under the facts.</t>
  </si>
  <si>
    <t>MA,NJ,CA</t>
  </si>
  <si>
    <t>Parental Notification Requirements in Family Planning Programs</t>
  </si>
  <si>
    <t>719 F.2d 1191</t>
  </si>
  <si>
    <t>83-0727 [S.D.N.Y.]</t>
  </si>
  <si>
    <t>The State of New York, the New York State Department of Health, a class of physicians, and a corporation brought suit against HHS over the enforcement of new Title X regulations limiting contraceptives to minors and requiring parental notice and consent.</t>
  </si>
  <si>
    <t>48 Fed. Reg. 3,614 (Jan. 26, 1983)</t>
  </si>
  <si>
    <t>The plaintiffs filed their original complaint on 1/26/83. On 3/7/83, in decisions both on the motion for preliminary injunction and summary judgment, Judge Werker held that the regulations violated the Administrative Procedure Act.On appeal, the Second Circuit court on 10/7/83 affirmed the judgment except for a portion enjoining defendant Secretary of the United States Department of Health and Human Services from enforcing part of the regulation requiring compliance with state law. As to that portion, the court reversed with instructions to dismiss so much of plaintiffs'--the State of New York, the New York State Department of Health, a class of physicians, and a corporation--complaint as raised the claim.</t>
  </si>
  <si>
    <t>The district court granted a preliminary injunction and summary judgment for the states, prohibiting implementation of the federal rules. The Second Circuit largely affirmed the district court.</t>
  </si>
  <si>
    <t>Henry Werker [S.D.N.Y.]Feinberg, Friendly, and Winter [2nd Cir.]</t>
  </si>
  <si>
    <t>PA, TX, AK, CO, CT, DE, HI, IA, MT, NM, VT, WV, WI, WY (P)</t>
  </si>
  <si>
    <t>South Dakota Public Utilities Commission v. FERC</t>
  </si>
  <si>
    <t>Cost Sharing Decision</t>
  </si>
  <si>
    <t>690 F.2d 674</t>
  </si>
  <si>
    <t>82-1276</t>
  </si>
  <si>
    <t>Petitioner, South Dakota and Minnesota public utilities commissions, sought review of an order of respondent Federal Energy Regulatory Commission (FERC), which ruled that costs associated with cancellation of a proposed plant would be allocated among the states with a net result of an increase in utility rates in all of the states.</t>
  </si>
  <si>
    <t>The court found that the decision of the FERC was supported by substantial evidence as the record indicated that the cancellation of the project was reasonable under the circumstances and allocation of costs prior to abandonment to all ratepayers was appropriate. The court held that the findings were not arbitrary or capricious or an abuse of discretion as they were based on substantial evidence; therefore the court upheld the order of the FERC.</t>
  </si>
  <si>
    <t>The court upheld FERC's order, dismissing the petitions.</t>
  </si>
  <si>
    <t>SD,MN</t>
  </si>
  <si>
    <t>South Carolina v. Patrick</t>
  </si>
  <si>
    <t>Milk Pricing Regulation</t>
  </si>
  <si>
    <t>558 F. Supp. 1004</t>
  </si>
  <si>
    <t>82-3172-0</t>
  </si>
  <si>
    <t>D.S.C.</t>
  </si>
  <si>
    <t>In this action the plaintiffs seek a declaratory judgment that a "determination" made by the Secretary of Agriculture of the United States on September 24, 1982 which requires a deduction of 50 cents per hundredweight from the proceeds of sales of all milk marketed commercially in the United States is in fact a regulation, promulgated without prior notice and without opportunity for public comment as required by the Administrative Procedure Act.</t>
  </si>
  <si>
    <t>The court concludes that a preliminary injunction should issue, enjoining the defendants from collecting  the deduction of fifty cents per hundredweight which the Secretary imposed by his Notice of Determinations of September 24, 1982.</t>
  </si>
  <si>
    <t>The court issued a preliminary injunction blocking the implementation of the regulation.</t>
  </si>
  <si>
    <t>Matthew James Perry Jr.</t>
  </si>
  <si>
    <t>SC,GA</t>
  </si>
  <si>
    <t>California v. Watt</t>
  </si>
  <si>
    <t>712 F.2d 584</t>
  </si>
  <si>
    <t>80-1894</t>
  </si>
  <si>
    <t>Petitioners, California and Alaska, separately sought review of an order from respondent United States Department of the Interior, finding that respondent Secretary of the Interior's proposal of a five-year schedule of offshore oil and gas leasing activity was in compliance with the Outer Continental Shelf Lands Act. Other states subsequently filed separate lawsuits that were consolidated with the California and Alaska petitions. The states subsequently challenged a revised version of the five-year proposal, which remained part of this consolidated litigation.</t>
  </si>
  <si>
    <t>The states filed their joint petitioner's brief on 2/13/81. On 10/6/81, the court found "much of the Secretary's program is free of infirmity," but noted that the existence of several deficiencies required it to remand the program to Secretary Watt for revision in accordance with its opinion. The court retained jurisdiction over the case and directed that lease sales scheduled to¬†occur during the remand period be allowed to proceed.Following revisions of the five-year proposal by the Secretary, the states filed another challenge to those revisions on 12/9/82. After oral arguments on 5/23/83, the court held against the states on 7/5/83. The court held that the secretary's second attempt to promulgate a five-year leasing program successfully complied with the requirements of the Act as interpreted by the court in the first case. Petitioners' all-out attack on the program was not well founded. Petitioners' disagreement with the conclusions reached by the secretary were not a sufficient basis for the court to invalidate the program. The secretary's decision was reasonable and supported by the evidence in the record to the extent required by the Act. Accordingly, the petitions were dismissed and the secretary's five-year program was upheld.</t>
  </si>
  <si>
    <t>The court dismissed the petitions and upheld the secretary's five-year program.</t>
  </si>
  <si>
    <t>Spottswood William Robinson III, Malcolm Richard Wilkey, and Antonin Scalia</t>
  </si>
  <si>
    <t>CA, AK</t>
  </si>
  <si>
    <t>CA, AK, OR, WA, FL, MA</t>
  </si>
  <si>
    <t>Stack Height Regulations</t>
  </si>
  <si>
    <t>719 F.2d 436</t>
  </si>
  <si>
    <t>82-1384</t>
  </si>
  <si>
    <t>Environmental groups and others challenged certain aspects of final regulations issued by the EPA governing the amount to credit electric power plants and other major sources of air pollution could receive for the height of their emissions stacks in calculating limitations on their emissions of pollutants.</t>
  </si>
  <si>
    <t>46 Fed. Reg. 49,814 (Oct. 6, 1981); 47 Fed. Reg. 5,864 (Feb. 8, 1982)</t>
  </si>
  <si>
    <t>The court affirmed in part, reversed in part and remanded certain provision to the EPA for further action. The court affirmed stack height regulations regarding the definition of "nearby" as applied in the good engineering formulas; the failure to consider plume rise in deriving the good engineering formulas; the exclusion of flares from the definition of stack; and the definition of what constituted a stack "in existence." The court found that the inclusion of plume impactation in the calculation of creditable stack height was improper; and that the two-step 22-month timetable given to states for the submission of separate regulations regarding stack height was contrary to 42 U.S.C.S. ¬ß 7401. The court ordered the EPA to promulgate new final stack height regulations within six months from the issuance of the court's mandate.</t>
  </si>
  <si>
    <t>The court partially vacated the EPA's regulations, ordering the agency to promulgate new final stack height regulations within six months from the issuance of the court's mandate.</t>
  </si>
  <si>
    <t>Harry T. Edwards, Carl E. McGowan, and George MacKinnon</t>
  </si>
  <si>
    <t>MA, NY, RI, VT</t>
  </si>
  <si>
    <t>Missouri v. Andrews</t>
  </si>
  <si>
    <t>Oahe Reservoir Water Contract</t>
  </si>
  <si>
    <t>586 F. Supp. 1268</t>
  </si>
  <si>
    <t>This memorandum concerns the issue of the authority of the Secretary of the Interior to sign a contract with Energy Transportation Systems, Inc. (ETSI) which would allow ETSI to use water from Oahe Reservoir in a coal slurry pipeline. The complaints in both of these cases allege that the Secretary lacked authority to enter into the contract.</t>
  </si>
  <si>
    <t>The plaintiffs have shown that the Flood Control Act did not authorize the Secretary of the Interior to execute the ETSI contract, and I shall grant their requests for a permanent injunction barring the defendants from performing that contract.</t>
  </si>
  <si>
    <t>The court held that the Flood Control Act did not authorize the Secretary of the Interior to execute the contract, and granted a permanent injunction barring the defendants from performing the contract.</t>
  </si>
  <si>
    <t>MO,IA,NE,ND,SD</t>
  </si>
  <si>
    <t>Ambach v. Bell</t>
  </si>
  <si>
    <t>Education Consolidation and Improvement Act of 1981</t>
  </si>
  <si>
    <t>686 F.2d 974</t>
  </si>
  <si>
    <t>82-1460 [D.D.C.]</t>
  </si>
  <si>
    <t>Plaintiffs, a number of states and school children, brought suit seeking to enjoin the Secretary of Education from allocating grants to the states on the basis of the 1970 census under Title I of the Elementary and Secondary Education Act. Fourteen states that would have their allocations decreased if the plaintiffs were successful joined the case as defendant-intervenors.</t>
  </si>
  <si>
    <t>ECIA Chapter 1 Program Directive (May 14, 1982)</t>
  </si>
  <si>
    <t>The plaintiffs filed their original complaint on 5/27/82. On 6/30/82, Judge Norma Holloway Johnson granted the plaintiffs a preliminary injunction enjoining the Secretary from distributing any Title I funds on the basis of the 1970 census data. The federal defendants filed a motion to stay the injunction in district court on 7/2/82, and the state defendant-intervenors did so on 7/6/82.¬†On 7/8/82, while the above motions were pending in district court, the federal defendants filed a motion to stay the injunction in the D.C. Circuit (82-1762; 82-1769). The court held oral arguments on 7/23/82 and issued a summary decision reversing the district court. The court issued a full decision on 8/17/82. The court ruled that plaintiffs had little likelihood of eventual success on the merits and that the trial court underestimated the harm spawned by delay in distributing the funds. Furthermore, the public interest in timely allocation of funds to states strengthened the conclusion that the preliminary injunction must be dissolved. Although the states would suffer irreparable harm if the injunction was lifted, its continuation would also cause irreparable harm to other states. The court held that there was little chance that the Secretary's decision was arbitrary and capricious and granted the Secretary's motion for summary reversal.</t>
  </si>
  <si>
    <t>The district court issued a preliminary injunction, but the D.C. Circuit reversed and vacated the injunction.</t>
  </si>
  <si>
    <t>Norma Holloway Johnson [D.D.C.]Spottswood William Robinson III, Malcolm Richard Wilkey, and Robert Bork [D.C. Cir.]</t>
  </si>
  <si>
    <t>NY, CA, MA, CT, NV, ID, NJ, IL, PA, UT</t>
  </si>
  <si>
    <t>MI, PR</t>
  </si>
  <si>
    <t>AR, SD, WY, AL</t>
  </si>
  <si>
    <t>Metzenbaum v. FERC</t>
  </si>
  <si>
    <t>Waivers of Natural Gas Act</t>
  </si>
  <si>
    <t>675 F.2d 1282</t>
  </si>
  <si>
    <t>82-1097</t>
  </si>
  <si>
    <t>Complainants, United States Senators and Representatives, state officials, and consumer advocates, sought declaratory and injunctive relief from orders issued by respondent Federal Energy Regulatory Commission (FERC) and challenged the validity of Pub. L. No. 97-93 (95 Stat. 1204), which waived certain provisions of the Alaskan Natural Gas Transportation Act (ANGTA).</t>
  </si>
  <si>
    <t>Challenge to Federal Statute(s), Challenge to Agency Order(s)</t>
  </si>
  <si>
    <t>95 Stat. 1204 (Dec. 15, 1981); FERC CP78-123 (Jan. 4, 1982)</t>
  </si>
  <si>
    <t>FERC issued an order amending the initial authorization for construction and operation of the Alaskan pipeline to include a conditioning plant within the approved system. FERC regarded the amendment as "a ministerial action" mandated by the waiver of law to be taken without any exercise of administrative judgment or discretion. On the issue of the validity of the public law allowing waiver of notice and comment to such orders, the court held that the issue was political in nature and, therefore, was nonjusticiable.</t>
  </si>
  <si>
    <t>The court dismissed the petitions, mainly on grounds of ripeness and the political question doctrine.</t>
  </si>
  <si>
    <t>Roger Robb, Patricia Wald, and Ruth Bader Ginsburg</t>
  </si>
  <si>
    <t>MI, OH</t>
  </si>
  <si>
    <t>Policy Creating: create policy by crafting settlements requiring national industries to comply with new regulations stricter than required under current law</t>
  </si>
  <si>
    <t>Policy Forcing: force policy by suing federal agencies to require them to expand regulation</t>
  </si>
  <si>
    <t>Policy Blocking: block policy by challenging federal agencies’ efforts at regulatory expansion</t>
  </si>
  <si>
    <t>The states filed their original complaint on 2/23/23 and a motion for preliminary injunction on 2/24/23. The plaintiffs filed an amended complaint on 3/9/23 with additional state plaintiffs. The federal defendants filed a motion in opposition to the preliminary inunction on 3/17/23, to which the plaintiff states relied on 3/24/23. On 3/30/23, several states filed a motion to intervene opposing the plaintiff states. However, this motion was denied on 4/21/23. The states appealed this decision on 4/26/23 (23-35294).On 4/7/23, the court denied the preliminary injunction except that the court enjoined the federal defendants from "altering the status quo and rights as it relates to the availability of Mifepristone under the current operative January 2023 Risk Evaluation and Mitigation Strategy."</t>
  </si>
  <si>
    <t>87 F.R. 73,822 (Dec. 1, 2022) ["Prudence and Loyalty in Selecting Plan Investments and Exercising Shareholder Rights"]</t>
  </si>
  <si>
    <t>87 Fed. Reg. 72312 (Nov. 23, 2022) ["Control of Air Pollution from Airplanes and Airplane Engines: Emission Standards and Test Procedures"]</t>
  </si>
  <si>
    <t>The lawsuit seeks to block the Horseracing Integrity and Safety Act before it goes into effect. According to the complaint, "The regulatory power that Congress purported to delegate to HISA is breathtaking in scope, covering virtually all aspects of horseracing...HISA claims power to adopt rules governing doping, medication control, and racetrack safety. It claims power to investigate violations of its rules by issuing and enforcing subpoenas. After investigating alleged violations, it claims to then be able to act as judge in its own cases and adjudicate alleged violations of its rules."</t>
  </si>
  <si>
    <t>The states filed their original petition for review on 11/5/21, along with a motion to stay the challenged rules. On 11/6/21, the three-judge panel temporarily stayed the rules pending resolution of the substantive issues in the case. The states filed for a full stay of the rules during the course of the litigation on 11/7/21, which the federal defendants opposed in a response the following day. After further briefing, the court reaffirmed its stay on 11/12/21.On 11/16/21, the federal defendants requested that all petitions for review of the challenged agency action be consolidated in one federal circuit court. The Judicial Panel on Multidistrict Litigation agreed, and on 11/17/21, the court transferred this case to the Sixth Circuit.On 11/23/21, the federal defendants filed an emergency motion to dissolve the stay that the 5th Circuit had issued. On 12/7/21, the plaintiff states filed a response in opposition to the federal government's emergency motion to dissolve the stay, to which the federal defendants replied on 12/10/21.On 12/15/21, the Sixth Circuit denied the states' petition for initial en banc review in a tied 8-8 vote (petitions for en banc require a majority of the 16 Sixth Circuit judges to concur). On 12/17/21, the three-judge panel voted 2-1 to grant the government's motion to dissolve the administrative stay that had blocked the COVID policy from going into effect. The plaintiff states, along with several private party plaintiffs, filed for a writ of certiorari before judgment to the U.S. Supreme Court on 12/18/21. The Court agreed to hear the challenges to the COVID policy in oral arguments held on 1/7/22.On 1/13/22, the U.S. Supreme Court granted a stay blocking the implementation of the OSHA order. According to the Court, OSHA has the¬†power to regulate workplace dangers, but "has not given that agency the power to regulate public health more broadly." Three justices dissented from this stay order.Following the Court's decision, the Biden Administration dropped its plans to implement the requirement and instead asked companies to implement it voluntarily. On 1/25/22, the federal defendants filed a motion dismissing the 6th Circuit appeal as moot, which the court granted on 2/18/22.</t>
  </si>
  <si>
    <t>The states filed their original petition for review on 11/5/21. On 11/8/21, the states filed a motion to stay the challenged rules. On 11/16/21, the federal defendants requested that all petitions for review of the challenged agency action be consolidated in one federal circuit court. The Judicial Panel on Multidistrict Litigation agreed, and on 11/17/21, the court transferred this case to the Sixth Circuit. On 11/22/21, the plaintiff states filed a petition for initial en banc review. On 11/23/21, the federal defendants filed an emergency motion to dissolve the stay that had been issued by the Fifth Circuit prior to the consolidation of these cases. On 11/29/21, the federal defendants filed an opposition to the states' petition for initial en banc review. On 12/7/21, the plaintiff states filed a response in opposition to the federal government's emergency motion to dissolve the stay, to which the federal defendants replied on 12/10/21.On 12/15/21, the Sixth Circuit denied the states' petition for initial en banc review in a tied 8-8 vote (petitions for en banc require a majority of the 16 Sixth Circuit judges to concur). On 12/17/21, the three-judge panel voted 2-1 to grant the government's motion to dissolve the administrative stay that had blocked the COVID policy from going into effect. The plaintiff states, along with several private party plaintiffs, filed for a writ of certiorari before judgment to the U.S. Supreme Court on 12/18/21. The Court agreed to hear the challenges to the COVID policy in oral arguments held on 1/7/22.On 1/13/22, the U.S. Supreme Court granted a stay blocking the implementation of the OSHA order. According to the Court, OSHA has the¬†power to regulate workplace dangers, but "has not given that agency the power to regulate public health more broadly." Three justices dissented from this stay order.Following the Court's decision, the Biden Administration dropped its plans to implement the requirement and instead asked companies to implement it voluntarily. On 1/25/22, the federal defendants filed a motion dismissing the 6th Circuit appeal as moot, which the court granted on 2/18/22.</t>
  </si>
  <si>
    <t>The states filed their original petition for review on 11/5/21, as well as an emergency motion to stay the challenged rules. In the meantime, several state legislatures filed amicus briefs supporting the plaintiffs. On 11/18/21, this case was consolidated with several other AG and private party challenges to the COVID rule in Multi-district Litigation heard by the Sixth Circuit. On 11/22/21, the plaintiff states filed a petition for initial en banc review. On 11/23/21, the federal defendants filed an emergency motion to dissolve the stay that had been issued by the Fifth Circuit prior to the consolidation of these cases. On 11/29/21, the federal defendants filed an opposition to the states' petition for initial en banc review. On 12/7/21, the plaintiff states filed a response in opposition to the federal government's emergency motion to dissolve the stay, to which the federal defendants replied on 12/10/21.On 12/15/21, the Sixth Circuit denied the states' petition for initial en banc review in a tied 8-8 vote (petitions for en banc require a majority of the 16 Sixth Circuit judges to concur). On 12/17/21, the three-judge panel voted 2-1 to grant the government's motion to dissolve the administrative stay that had blocked the COVID policy from going into effect. The plaintiff states, along with several private party plaintiffs, filed for a writ of certiorari before judgment to the U.S. Supreme Court on 12/18/21. The Court agreed to hear the challenges to the COVID policy in oral arguments held on 1/7/22.On 1/13/22, the U.S. Supreme Court granted a stay blocking the implementation of the OSHA order. According to the Court, OSHA has the¬†power to regulate workplace dangers, but "has not given that agency the power to regulate public health more broadly." Three justices dissented from this stay order.Following the Court's decision, the Biden Administration dropped its plans to implement the requirement and instead asked companies to implement it voluntarily. On 1/25/22, the federal defendants filed a motion dismissing the 6th Circuit appeal as moot, which the court granted on 2/18/22.</t>
  </si>
  <si>
    <t>The states filed their original petition for review and request to stay the mandate on 11/5/21. The plaintiffs filed for expedited review of the request for stay, which the court granted on 11/10/21. The federal defendants filed a response in opposition to the stay on 11/12/21, to which the states replied on 11/15/21. On 11/18/21, this case was consolidated with several other AG and private party challenges to the COVID rules. On 11/22/21, the plaintiff states filed a petition for initial en banc review. On 11/23/21, the federal defendants filed an emergency motion to dissolve the stay that had been issued by the Fifth Circuit prior to the consolidation of these cases. On 11/29/21, the federal defendants filed an opposition to the states' petition for initial en banc review.On 11/16/21, the federal defendants requested that all petitions for review of the challenged agency action be consolidated in one federal circuit court. The Judicial Panel on Multidistrict Litigation agreed, and on 11/17/21, the court transferred this case to the Sixth Circuit (21-07000).On 11/22/21, the plaintiff states filed a petition for initial en banc review. On 11/23/21, the federal defendants filed an emergency motion to dissolve the stay that had been issued by the Fifth Circuit prior to the consolidation of these cases. On 11/29/21, the federal defendants filed an opposition to the states' petition for initial en banc review. On 12/7/21, the plaintiff states filed a response in opposition to the federal government's emergency motion to dissolve the stay, to which the federal defendants replied on 12/10/21.On 12/15/21, the Sixth Circuit denied the states' petition for initial en banc review in a tied 8-8 vote (petitions for en banc require a majority of the 16 Sixth Circuit judges to concur). On 12/17/21, the three-judge panel voted 2-1 to grant the government's motion to dissolve the administrative stay that had blocked the COVID policy from going into effect. The plaintiff states, along with several private party plaintiffs, filed for a writ of certiorari before judgment to the U.S. Supreme Court on 12/18/21. The Court agreed to hear the challenges to the COVID policy in oral arguments held on 1/7/22.¬†On 1/13/22, the U.S. Supreme Court granted a stay blocking the implementation of the OSHA order. According to the Court, OSHA has the power to regulate workplace dangers, but "has not given that agency the power to regulate public health more broadly." Three justices dissented from this stay order.Following the Court's decision, the Biden Administration dropped its plans to implement the requirement and instead asked companies to implement it voluntarily. On 1/25/22, the federal defendants filed a motion dismissing the 6th Circuit appeal as moot, which the court granted on 2/18/22.</t>
  </si>
  <si>
    <t>85 Fed. Reg. 73,854 (Nov. 19, 2020) ["Reclassification of Major Sources as Area Sources Under Section 112 of the Clean Air Act"]</t>
  </si>
  <si>
    <t>Oklahoma petitioned for review of a final rule entitled "Approval and Promulgation of Implementation Plans; Oklahoma; Federal Implementation Plan for Interstate Transport of Pollution Affecting Visibility and Best Available Retrofit Technology Determinations." On Oklahoma's en banc review petition, several states filed an amicus brief supporting the state.</t>
  </si>
  <si>
    <t>Circumvention of Lawful Pathways, 88 Fed. Reg. 31,314 (May 16, 2023) (the "Circumvention Rule")</t>
  </si>
  <si>
    <t>On January 19, 2017, HHS promulgated a rule defining the term "public health emergency." According to the plaintiff states, this rule granted the World Health Organization (WHO) the authority to determine and define what a "public health emergency" is for domestic U.S. purposes. In 2022, the Biden Administration denied a petition filed by a group of states to eliminate this rule. According to the plaintiff states, allowing decisions of the WHO to bind the actions of the United States domestically is an abdication of national sovereignty.</t>
  </si>
  <si>
    <t>87 Fed. Reg. 25710 (May 2, 2022) ["Corporate Average Fuel Economy Standards for Model Years 2024‚Äì2026 Passenger Cars and Light Trucks"]</t>
  </si>
  <si>
    <t xml:space="preserve">86 Fed. Reg. 74434 (December 30, 2021) ["Revised 2023 and Later Model Year Light-Duty Vehicle Greenhouse Gas Emissions Standards"] </t>
  </si>
  <si>
    <t>The states filed their original complaint and a motion for preliminary injunction on 12/21/21. The states followed with a motion for a temporary restraining order on 12/23/21, which the federal defendants opposed on 12/29/21. The states filed a reply on 12/31/21. On 1/1/22, the court granted the states' motion for preliminary injunction, enjoining the vaccination policy in the Head Start program nationwide. On 3/29/22, the federal defendants filed a motion to dismiss. The plaintiffs filed a motion for summary judgment on 4/19/22 and the plaintiff states filed a cross-motion for summary judgment on 8/5/22. The federal defendants filed a memorandum in opposition to the motion for preliminary injunction on 8/24/22. The plaintiffs filed replies and responses on 9/14/22 and 9/15/22.¬†On 9/21/22, the court issued a permanent injunction blocking the vaccine policy in all of the plaintiff states. The judge relied upon the major questions doctrine to hold that Congress must "speak clearly if it wishes to assign to an agency decisions of vast economic and political significance." Because it had not done so here, the agency exceeded its authority.The federal defendants filed an appeal on 11/18/22 (22-30748), and filed their appellant's brief on 3/3/23. The state appellees filed their brief on 5/5/23, to which the appellants replied on 5/26/23. On 7/10/23, the federal defendants filed a motion to vacate the decision of the district court and remand the case with instructions to dismiss the case as moot. The court granted to motion on 8/29/23, vacating the injunction but otherwise leaving the district court's ruling in place.</t>
  </si>
  <si>
    <t>On December 27, 2020, Congress enacted the Horseracing Integrity and Safety Act of 2020 ("HISA"). HISA provided a private, nonprofit corporation known as the Horseracing Integrity and Safety Authority (the "Authority") regulatory power over the horseracing industry, including the power to promulgate rules governing doping, medication control, and racetrack safety in horseracing. The plaintiffs, which include several private actors and two AGs, argues that this bestowing of authority violates the Constitution's non-delegation doctrine, the non-commandeering principle, the Due Process Clause of the Fifth Amendment, and the separation of powers.</t>
  </si>
  <si>
    <t>The AG coalition filed suit to block President Biden's executive order that would require agencies to calculate the social cost of carbon dioxide, methane and nitrous oxide when enacting regulations. The states argue that the sweeping executive action covers "topics as diverse as vending machines, dishwashers, dehumidifiers, microwave ovens, residential water heaters, residential refrigerators and freezers, fluorescent lamps, residential clothes dryers, room air conditioners, residential furnaces, residential air conditioners, and battery chargers, just to name a few."</t>
  </si>
  <si>
    <t>DHS Memorandum (the "January 20 Memorandum") and ICE Memorandum (the "February 18 Memorandum")</t>
  </si>
  <si>
    <t>On 1/27/21, President Biden solidified a moratorium on new development of oil and gas fields on federal lands. Executive Order 14008 halted all oil and gas leasing operations, days after the Biden Interior Department took similar steps against activities on existing leases. The lawsuit claims that the actions violate the Outer Continental Shelf Lands Act and Mineral Leasing Act, which "set out specific statutory duties requiring executive agencies to further the expeditious and safe development of the abundant energy. In compliance with those statutes, the Department of the Interior has for decades issued leases for the development of oil and natural gas on public lands and offshore waters."</t>
  </si>
  <si>
    <t>86 Fed. Reg. 3873 (January 15, 2021) ["Energy Conservation Program for Appliance Standards: Energy Conservation Standards for Residential Furnaces and Commercial Water Heaters; Withdrawal"] and 86 Fed. Reg. 4776 (January 15, 2021) ["Energy Conservation Program for Appliance Standards: Energy Conservation Standards for Residential Furnaces and Commercial Water Heaters"]</t>
  </si>
  <si>
    <t>85 Fed. Reg. 81,359 (Dec. 16, 2020) ["Energy Conservation Program for Appliance Standards: Establishment of New Product Classes for Residential Clothes Washers and Consumer Clothes Dryers"]</t>
  </si>
  <si>
    <t>85 Fed. Reg. 79,802 (Dec. 11, 2020) ["Test Procedure Interim Waiver Process"]</t>
  </si>
  <si>
    <t>86 Fed. Reg. 2,542 (Jan. 13, 2021) ["Pollutant-Specific Significant Contribution Finding for Greenhouse Gas Emissions fromNew, Modified, and Reconstructed Stationary Sources: Electric Utility Generating Units, and Process for Determining Significance of Other New Source Performance Standards Source Categories"]</t>
  </si>
  <si>
    <t>85 Fed. Reg. 84,130 (Dec. 23, 2020) ["Increasing Consistency in Considering Benefits and Costs in the Clean Air Act Rulemaking Process"]</t>
  </si>
  <si>
    <t>The AG coalition challenged two final Trump Administration rules the AGs characterize as drastically reducing the amount of habitat protected under the federal Endangered Species Act. The first rule adds a new definition of "habitat" to regulations for making critical habitat designations, while the second establishes a new process for excluding areas from critical habitat designations. According to the lawsuit, the rules violate the plain language and conservation purposes of the Endangered Species Act, its legislative history, and numerous binding judicial precedents interpreting the Endangered Species Act; lack any reasoned basis and are otherwise arbitrary and capricious under the Administrative Procedure Act; and fail to consider and disclose the significant environmental impacts of the actions in violation of the National Environmental Policy Act.</t>
  </si>
  <si>
    <t>86 Fed. Reg. 1,134 (Jan. 7, 2021) ["Regulations Governing Take of Migratory Birds"]</t>
  </si>
  <si>
    <t>85 Fed. Reg. 57,398 (Sept. 15, 2020) ["Oil and Natural Gas Sector: Emission Standards for New,  Reconstructed, and Modified Sources Reconsideration"]</t>
  </si>
  <si>
    <t>85 Fed. Reg. 57,018 (Sept. 14, 2020) ["Oil and Natural Gas Sector: Emission Standards for New,Reconstructed, and Modified Sources Review"]</t>
  </si>
  <si>
    <t>The lawsuit challenges the EPA regarding its alleged failure to require Pennsylvania and New York to develop and implement plans to achieve 2025 Chesapeake Bay restoration goals. The complaint argues that the EPA has responsibility to ensure that partner states are adhering to their commitments in the Chesapeake Bay Agreement, but that "EPA has failed to ensure that Pennsylvania and New York develop and implement [plans] that achieve and maintain their [pollutant] reductions."</t>
  </si>
  <si>
    <t>In the lawsuit, the coalition challenges the Trump Administration's Census policy announcing that it is the "policy of the United States to exclude from the apportionment base aliens who are not in a lawful immigration status." The coalition argues that this policy violates constitutional commands, and aims to require the administration to count the "whole number of persons" residing in the country for apportionment. According to the lawsuit, excluding undocumented immigrants from the Census count will lead to the loss of congressional seats and presidential electors in the Electoral College, skew the division of electoral districts within jurisdictions by impairing state and local redistricting efforts that rely on the census count, reduce federal funds to state and local jurisdictions by deterring immigrants from responding to the decennial census that is currently underway, and degrade the quality of census data that states and local jurisdictions rely on to perform critical governmental functions.</t>
  </si>
  <si>
    <t>The AGs filed a lawsuit challenging the U.S. Department of Education's repeal of the Obama-era Gainful Employment rule. According to the AGs, this rule provides critical protections for students considering enrolling in for-profit colleges and vocational schools and helps ensure these for-profit colleges and vocational schools "prepare students for gainful employment in a recognized occupation" following graduation. The AGs argue that repeal of this rule, without providing an alternative standard to the Gainful Employment rule, is arbitrary, capricious, and contrary to current law.</t>
  </si>
  <si>
    <t>The states filed their original petition for review on 5/26/20. On 6/19/20, the plaintiffs filed a motion to hold this case in abeyance pending the decision in district court case filed by the same state plaintiffs [1:20-cv-3714 (S.D.N.Y.)]. The court granted this motion on 6/24/20.On 10/16/20, the states filed a motion for voluntary dismissal after the EPA "informed counsel for the state plaintiffs on September 1 that the policy at issue in the case was in fact terminated on August 31, 2020." The court dismissed the case on 10/23/20.</t>
  </si>
  <si>
    <t>The AGs brought the lawsuit challenging what they characterized as the EPA's new policy to stop enforcing requirements under a wide range of federal environmental laws due to the coronavirus disease 2019 (COVID-19) crisis. The policy states that the EPA does not intend to take enforcement action against companies that violate provisions of environmental laws such as the Clean Air, Clean Water, and Safe Drinking Water Acts, provided that the companies link COVID-19 to their non-compliance. The coalition argues this policy is overly broad, lacks transparency and accountability, and will result in higher pollution emissions by industry and corresponding impacts on public health and the environment.A similar AG coalition filed a protective petition in the D.C. Circuit related to these issues (20-1164). On 9/9/20, the states voluntarily dismissed this lawsuit after the EPA "informed counsel for the state plaintiffs on September 1 that the policy at issue in the case was in fact terminated on August 31, 2020."</t>
  </si>
  <si>
    <t>The states filed their original complaint on 1/23/20, and an amended complaint with additional state plaintiffs on 2/6/20. Oral argument on the motion for preliminary injunction occurred on 2/28/20. On 3/6/20, the court granted in part the states' motion for preliminary injunction. The federal defendants appealed this injunction to the Ninth Circuit on 5/5/20 (20-35391). Meanwhile, the federal defendants filed a motion for summary judgment in the district court on 11/24/20. The states filed a cross-motion for summary judgment on 2/19/21.The federal defendants filed their opening brief in the Ninth Circuit appeal on 7/2/20. The multistate coalition of AGs filed their responding brief on 9/2/20. Oral argument was held on 1/11/21. On 4/27/21, the panel issued its opinion vacating and remanding the preliminary injunction on a 2-1 vote. The majority concluded that courts lack authority to review the challenged rule changes, finding that the 1976 International Security Assistance and Arms Export Control Act precluded judicial review of State Department decisions on what is considered a "defense article" subject to regulation. "Because Congress expressly precluded review of the relevant agency actions here, we vacate the injunction and remand with instructions to dismiss."On 5/18/21, the district court stayed the remaining summary judgment motions in light of the Ninth Circuit's decision. The district court received the Ninth Circuit's mandate on 5/26/21. On 7/30/21, in accordance with the Ninth Circuit, the district court dismissed the case with prejudice.</t>
  </si>
  <si>
    <t>The states' complaint alleges that the EPA has failed to carry out its non-discretionary duties under the Clean Air Act to force five upwind states from emitting pollution that has entered into their states. The lawsuit relies upon the "Good Neighbor" provision of the Clean Air Act, which limits sources within a state from emitting any air pollutant in amounts that will contribute significantly to nonattainment in, or interfere with maintenance by, any other state with respect to any national primary or secondary ambient air quality standard.</t>
  </si>
  <si>
    <t>84 Fed. Reg. 45,020 (Aug. 27, 2019) (the "Listing Rule"); 84 Fed. Reg. 44,976 (Aug. 27, 2019) (the "Interagency Consultation Rule"); and 84 Fed. Reg. 44,753 (Aug. 27, 2019) (the "4(d) Rule")</t>
  </si>
  <si>
    <t>The AGs moved to intervene in a lawsuit to stop the proposed use of air guns to survey the Atlantic Ocean floor for oil and gas. According to the plaintiffs, these "seismic testing" surveys will expose whales, dolphins, and porpoises to repeated sound blasts louder than 160 decibels. The surveys will threaten the health and life of hundreds of thousands of highly sensitive marine mammals, including multiple endangered or threatened species. In addition, these tests are another step toward allowing offshore drilling - an action that could result in severe and irreparable harm to coastal and marine resources, including coastal economies.</t>
  </si>
  <si>
    <t>The AGs sought to block the DOJ's efforts to punish so-called "sanctuary" jurisdictions by putting immigration-related conditions on federal law enforcement grants.</t>
  </si>
  <si>
    <t xml:space="preserve">The coalition charges that EPA violated the federal Clean Air Act when it effectively rescinded regulations prohibiting the use of hydrofluorocarbons (HFCs) ‚Äì which are extremely potent climate change pollutants ‚Äì through "guidance," rather than a public rulemaking process, as required by the law. </t>
  </si>
  <si>
    <t>The states sued EPA for allegedly failing to fulfill its mandatory obligation under the Clean Air Act to control methane emissions from existing oil and natural gas sources and for "unreasonably delaying" the issuance of such controls.</t>
  </si>
  <si>
    <t>The AGs filed a lawsuit to block the Trump administration from demanding citizenship information in the 2020 decennial Census.The lawsuit is brought under the Enumeration Clause of the U.S. Constitution, alleging this action by the Trump administration will impede an "actual Enumeration" required by the Constitution. It is also brought under the Administrative Procedure Act, which permits courts to set aside unlawful or arbitrary and capricious agency decisions.</t>
  </si>
  <si>
    <t>The states filed their original complaint on 4/3/18 and an amended complaint on 4/30/18. The federal defendants filed a motion to dismiss on 5/25/18, which several states supported via an amicus brief on 6/1/18. The court held oral argument on 7/3/18, where it allowed the suit and discovery to continue. The plaintiffs filed a second amended complaint on 7/25/18. On 7/26/18, Judge Furman largely denied federal defendants' motion to dismiss. On 9/14/18, the case was consolidated with a similar case (18-CV-5025). On 9/25/18, the 2nd Circuit denied federal defendants' request for mandamus stopping discovery (18-2652; 18-2659). On 10/23/18, the U.S. Supreme Court partially stayed further deposition. Trial in the district court began on 11/5/18 and ended on 11/15/18. On 1/15/19, Judge Furman held against the Department of Commerce, stating Mr. Ross "failed to consider several important aspects of the problem; alternately ignored, cherry-picked, or badly misconstrued the evidence in the record before him; acted irrationally both in light of that evidence and his own stated decisional criteria; and failed to justify significant departures from past policies and practices" when adding the census question.On 2/15/19, the U.S. Supreme Court granted cert to review this case before judgment (18-966). Oral argument was on 4/23/19. On 6/27/19, the Supreme Court affirmed in part, reversed in part, and remanded. The Court held rejected the federal defendants' stated reasons for including the citizenship question, remanding the issue to the department to justify the question's inclusion. On 7/11/19, the federal government announced that it would abandon any additional attempts to add the question.On 7/31/19, the Second Circuit issued a mandate vacating its previous decisions, in light of the Supreme Court decision. Meanwhile, following the Supreme Court's decision and department's decision to abandon additional attempts to add the question, the case continued in the district court. On 7/16/19, the court issued a permanent injunction barring the federal government from placing a citizenship question on the Census. The case is officially closed, though the district court will retain jurisdiction in this case to enforce the terms of the injunction until the 2020 census results are processed and sent to the President by December 31, 2020.¬†</t>
  </si>
  <si>
    <t>The states charged that, in suspending the Clean Water Rule, the Trump Environmental Protection Agency (EPA) and U.S. Army Corps of Engineers (Army Corps) violated federal law by taking action "with inadequate public notice, insufficient record support, and outside their statutory authority."</t>
  </si>
  <si>
    <t>The AGs allege that the EPA is violating the federal Clean Air Act by failing to curb ground-level ozone (or "smog") pollution that blows into New York and Connecticut from upwind states.</t>
  </si>
  <si>
    <t>The complaint alleges that the Department of Education violated federal law by refusing to enforce the Gainful Employment Rule. The rule, established to hold for-profit institutions accountable for the future success of their students, reinforces a requirement in the Higher Education Act that all for-profit schools, all vocational schools, and non-degree programs at all other schools should "prepare students for gainful employment in a recognized occupation."</t>
  </si>
  <si>
    <t>The lawsuit argues that the federal government is required to make Affordable Care Act cost-sharing reduction payments under law, and failure to do so would be "contrary to the law" and "arbitrary and capricious" in violation of the Administrative Procedure Act.</t>
  </si>
  <si>
    <t xml:space="preserve">The AGs in this case, consolidated with Air Alliance Houston v. EPA (17-1155), claimed that the EPA was delaying a vital rule meant to protect communities, workers, and first responders from dangerous chemical accidents. According to the AG plaintiffs, the rule ‚Äì the Accidental Release Prevention Requirements or the "Chemical Accident Safety Rule" ‚Äì makes critical improvements to Congressionally-mandated protections against explosions, fires, poisonous gas releases, and other accidents at more than 12,000 facilities across the country that store and use toxic chemicals. </t>
  </si>
  <si>
    <t xml:space="preserve">Hawaii's three complaints argued against the various versions of President Trump's "travel ban," the first of which was issued on 1/27/2017. Hawaii argued that the State has an interest in protecting "its residents, its employers, its educational institutions, and its sovereignty against illegal actions of President Donald J. Trump." </t>
  </si>
  <si>
    <t>The AGs filed the lawsuit over Final Rules that expand the definition of "critical habitat" to include areas that are currently unoccupied by any threatened or endangered species.</t>
  </si>
  <si>
    <t>According to the states' complaint, the Department of Education "has violated the Administrative Procedure Act and numerous other federal laws by rewriting the unambiguous term "sex" under Title VII and Title IX to include "gender identity," thereby seeking to control even local school determinations regarding how best to designate locker room and bathroom assignments."</t>
  </si>
  <si>
    <t>The original case, Global Tel*Link v. FCC (15-1461), was filed on 12/24/15. Oklahoma brought suit shortly thereafter (in 16-1057), and the case was consolidated was 15-1461. On 2/24/16, several additional AGs filed a motion to intervene in the case supporting Oklahoma, which was later granted. Several AGs filed an amicus brief supporting the FCC on 9/19/16. Following oral arguments on 2/6/17, the court held for the plaintiffs in a 2-1 decision on 6/13/17. The court held that the agency overstepped the bounds of its authority on intrastate rates and was "arbitrary and capricious" in its use of industry-averaged cost data. On 9/26/17, the court denied request for en banc review of the panel decision.</t>
  </si>
  <si>
    <t>In this challenge to the Waters of the United States Rule, the AGs argued that the rule illustrates that "the very structure of the Constitution, and therefore liberty itself, is threatened when administrative agencies attempt to assert independent sovereignty and lawmaking authority that is superior to the states, Congress, and the courts."</t>
  </si>
  <si>
    <t>The states challenge three rate-making orders of FERC concerning Coakley v. Bangor Hydro-Electric Company. In the decisions, FERC determined that New England Transmission Owners ("NETOs") were charging consumers excessive rates for transmission service by collecting a base return on equity ("ROE") of 11.14% (and higher through the application of project-specific ROE incentive "adders"). According to the states, "Despite extensive record evidence that a just and reasonable ROE would be around 9%, the Commission fixed the NETOs base ROE at 10.57%, and set the upper limitation on the ROE (i.e., base ROE plus incentives) at 11.74%."</t>
  </si>
  <si>
    <t>The Telecommunications Act of 1996 ¬ß 706, 47 U.S.C.S. ¬ß 1302, did not contain a clear statement authorizing preemption of Tennessee's and North Carolina's statutes that governed the decisions of their municipal subdivisions related to the expansion of territorial boundaries of municipal telecommunications providers where it was unclear whether the statement "remover barriers to infrastructure investment" applied to public and private infrastructure investment, and nowhere in the general charge to promote competition in the telecommunications market was a directive to do so by preempting a state's allocation of powers between itself and its subdivisions. The lawsuits ask the court to overturn an order issued by the Federal Communications Commission ("FCC") preempting these state laws that regulate the manner in which municipalities can offer broadband services.</t>
  </si>
  <si>
    <t>Environmental groups filed a complaint alleging that the United States Environmental Protection Agency had failed to promulgate and publish designations identifying all areas of the country as (1) "attainment", (2) "nonattainment", or (3) "unclassifiable" for the revised sulfur dioxide ("SO2") national ambient air quality standard ("NAAQS"), within three years from the date that the SO2 NAAQS was promulgated. The states sought to intervene in the case to protect their interests if plaintiffs and EPA entered into settlement discussions. This case is related to similar litigation the states brought in D.N.D. (1:13-cv-00109).</t>
  </si>
  <si>
    <t>The lawsuit sought a writ of mandamus compelling the EAC to modify the voter registration forms as Arizona and Kansas have requested, so the forms would require evidence of citizenship rather than the mere oath or affirmation of the applicant. The lawsuit alleges that EAC has "a nondiscretionary duty to make the proposed modifications" and cannot deprive sovereign States of "the constitutional right, power, and privilege to establish voting qualifications, including voter registration requirements."</t>
  </si>
  <si>
    <t>In 2009, several industry groups challenged the EPA's "endangerment finding", in which the Obama Administration's EPA found that greenhouse cases endanger public health. The state intervenor-petitioners argued that the agency acted in an "arbitrary and capricious fashion" and failed to properly exercise its judgment by relying almost exclusively on reports from the Intergovernmental Panel on Climate Change in attributing climate change to GHG emissions. Several states subsequently intervened to support these states' position against the EPA. These various challenges to the endangerment finding were consolidated with separate challenges to new fuel efficiency standards (the "tailpipe rule") and two new rules pertaining to regulation of stationary sources (the "timing rule" and the "tailoring rule") in Coalition for Responsible Regulation v. EPA (09-1322).</t>
  </si>
  <si>
    <t>The D.C. Circuit upheld the use of past emissions and projected future source emissions to measure increases, the methods of measuring past emissions, the elimination of a state option to use source-specific allowable emissions to establish a plant's past baseline emissions, the exclusion of certain increases from projected future actual emissions, and the plantwide applicability limitations program. The D.C. Circuit vacated the provisions of the rule regarding the clean unit test as well as pollution control projects.  The court remanded the recordkeeping provisions for EPA to adequately define "reasonable possibility" to comply with the act or to devise an alternative provision.</t>
  </si>
  <si>
    <t xml:space="preserve"> The Court of Appeals held that: (1) section of the Clean Air Act requiring the EPA to conduct study to assess the "need for, and feasibility of, controlling emissions of toxic air pollutants" from motor vehicles and then, "based on" that study, to promulgate emissions standards to require the greatest degree of emission reduction achievable in light of "the availability and costs of the technology, and noise, energy, and safety factors, and lead time," did not make validity of standards dependent on that of initial study; (2) EPA's decision to adopt mere anti-backsliding rule, to prevent toxic emissions from increasing above historic levels, rather than more aggressive emissions cap, was not arbitrary or capricious; (3) EPA did not sufficiently explain its decision not to require on-board diagnostic equipment for new heavy-duty vehicles over 14,000 pounds; and (4) EPA's decision merely to list diesel exhaust as mobile air toxic that would be considered for purpose of future regulation, did not present any issue ripe for judicial review.</t>
  </si>
  <si>
    <t>The consent decree, which stemmed from a memorandum of agreement EPA reached with the states Dec. 18, would compel the agency to take final action on the petitions by April 30, 1999. EPA then would have to grant the petitions by Nov. 30, 1999, if the agency finds them "technically meritorious," and if it fails to address transported NOx through other means.</t>
  </si>
  <si>
    <t>In October 2021, FEMA revised the methodology used to determine rates under the National Flood Insurance Program. This new "Risk Rating 2.0" aims to address rating disparities that include more flood risk variables. According to the agency, the revisions "equitably distribute premiums across all policyholders based on home value and a property's flood risk, and set rates that are fairer and more equitable." The states challenged the new ratings, arguing that "While the agency (Federal Emergency Management Agency) paints a picture of nuanced calculations using massive data repositories that reveal a property's individualized risks, the reality is much simpler: Flood insurance is going to be much more expensive for pretty much everybody." The lawsuit claims FEMA violated the Administrative Procedure Act by making "arbitrary and capricious" changes such as FEMA's consideration of climate change, saying it "does not relate to the risk a property actually faces today."</t>
  </si>
  <si>
    <t>Following expiration of the Title 42 public health order that allowed officials to remove migrants from the United States, the Biden Administration proposed the "Circumvention of Lawful Pathways" rule. The AGs argue that "the Circumvention Rule is some combination of a half measure and a smoke screen. It is riddled with exceptions, and it is part of the Biden Administration's broader effort to obfuscate the true situation at the Southwest Border." The AGs claim that the rule violates the 2006 Secure Fence Act and its exceptions are arbitrary and capricious.</t>
  </si>
  <si>
    <t>The states brought this lawsuit against the EPA challenging its interpretation of what falls under the waters of the U.S. rule. According to the plaintiff states, the new final rule from the Biden Administration is the culmination of a decades-long rulemaking process to define the geographic reach of the EPA's and Army Corps of Engineers' authority in regulating streams, wetlands and other water bodies under the Clean Water Act. It follows the Trump Administration's 2020 Navigable Waters Protection Rule, which offered a narrower definition of what falls within federal jurisdiction under the CWA. The lead AG in the case characterizes the rule as "a decades-long effort by the EPA to regulate purely intrastate waters without the explicit consent of Congress...This is yet another attempt from unelected bureaucrats to expand their own authority by broadly defining Waters of the United States."</t>
  </si>
  <si>
    <t>In December 2022, the Department of Labor issued the "Prudence and Loyalty in Selecting Plan Investments and Exercising Shareholder Rights" rule, replacing two Trump-era rules pertaining to fiduciary duties and affecting 401(k) plans. According to the AGs, "the 2022 Rule undermines key protections for retirement savings of 152 million workers‚Äîapproximately two-thirds of the U.S. adult population and totaling $12 trillion in assets‚Äîin the name of promoting environmental, social, and governance ("ESG") factors in investing, including the Biden Administration's stated desire to address climate change."</t>
  </si>
  <si>
    <t>In December 2022, the Biden Administration announced a new immigration program that would allow 30,000 people per month from Cuba, Haiti, Nicaragua and Venezuela to enter the country if they apply from their home countries, pass a background check, and prove they have a financial supporter in the U.S. The program was modeled after a program that allowed Ukrainians to enter the U.S. following Russia's invasion of that country in February 2022. The states challenged this newest program, arguing that the "parole program established by the Department fails each of the law's three limiting factors. It is not case-by-case, is not for urgent humanitarian reasons, and advances no significant public benefit. Instead, it amounts to the creation of a new visa program that allows hundreds of thousands of aliens to enter the United States who otherwise have no basis for doing so. This flouts, rather than follows, the clear limits imposed by Congress."</t>
  </si>
  <si>
    <t>The original case was docketed on 1/12/21, and resulted in a preliminary injunction blocking the policy on 9/16/21. Following later appeals and litigation, the states filed their motion to intervene on 11/21/22. The federal defendants filed a memorandum in opposition to this motion on 11/29/22. However, the district court deferred ruling on the motion to intervene on 12/14/22 because the case was being appealed to the D.C. Circuit.¬†The states renewed their motion to intervene at the D.C. Circuit on 12/9/22. On 12/16/22, the D.C. Circuit denied the motion. The court held that the states' motion was untimely: "although this litigation has been pending for almost two years, the States never sought to intervene in the district court until almost a week after the district court granted plaintiffs' partial summary judgment motion and vacated the federal government's Title 42 policy." The states appealed this decision to the U.S. Supreme Court on 12/19/23, requesting a stay of the district court from the Supreme Court. The Court granted the stay on 12/27/23. The case was calendared for oral argument, but later removed from the calendar. On 5/18/23, the Court vacated the D.C. Circuit's denial of petitioners' motion to intervene, and remanded the case to the D.C. Circuit with instructions to dismiss the motion to intervene as moot.¬†While the Supreme Court litigation was pending, the states proceeded to remain in the case as amici urging the court to reverse the Biden Administration's Title 42 order. On 6/16/23, following the Supreme Court's order, the federal defendants filed a motion to dismiss the case as moot. The states opposed this motion on 6/26/23.</t>
  </si>
  <si>
    <t>The states challenging rulemaking by the ATF that, according to the plaintiff states, attempts to regulate¬†unfinished,¬†non-functional¬†parts of firearms as if they were complete firearms. The complaint also alleges that ATF's rulemaking takes steps toward the illegal creation of a national firearms registry¬†requiring firearms retailers to keep all sales records beyond their current 20-year retention requirement and eventually turn them over to the ATF instead of responsibly destroying them.¬†</t>
  </si>
  <si>
    <t>In the complaint, the AGs challenge new regulations issued by the United States Department of Agriculture (USDA) that attempt to require states and schools to adopt an application of the Supreme Court's decision in Bostock v.¬†Clayton County as it applies to antidiscrimination requirements on gender identity and sexual orientation. The states allege that these changes were made without providing the States and other stakeholders the opportunity for input as required by the Administrative Procedures Act (APA).</t>
  </si>
  <si>
    <t>The states filed their original complaint, along with a motion for preliminary injunction, on 7/26/22. The federal defendants filed a response in opposition on 9/9/22, to which the states replied on 9/23/22. The federal defendants filed a motion to dismiss on 12/5/22, to which the plaintiff states responded on 12/30/22. The federal defendants filed a reply on 1/17/23. On 2/16/23, Arizona voluntarily dismissed itself from the case.On 3/29/23, the court dismissed the case and denied the motion for preliminary injunction. According to the court, "This case is about food stamps and nutrition education, not bathrooms, sports teams, free speech, or religious exercise. Other cases have necessarily examined LGBTQIA+ individuals' interests in nondiscrimination juxtaposed with others' interests relating to restrooms, sports teams, free speech, or religious exercise. But this case entails none of those latter interests; it is about whether, in administering food benefits, Plaintiff States can ignore a federal statute and discriminate against poor people who do not to conform to traditional conceptions of sex. Plaintiff States' insistence to the contrary is no more than an invitation to join a political discussion untethered to applicable statutes and precedent. The Court will, instead, simply apply the law. The Court's task was to determine whether Title IX and the FNA protect LGBTQIA+ people's access to federally funded food-assistance benefits and nutrition education. And the answer is clear: states cannot discriminate based on gender identity and sexual orientation in the administration of SNAP and SNAP-Ed."</t>
  </si>
  <si>
    <t>Ala. Ass'n of Realtors v. Dep't of Health  &amp;  Hum. Servs., 141 S. Ct. 2485 (2021); Bostock v. Clayton County, 140 S. Ct. 1731 (2020); Encino Motorcars, LLC v. Navarro, 136 S. Ct. 2117 (2016); Epperson v. Arkansas, 393 U.S. 97 (1968); Gundy v. United States, 139 S. Ct. 2116 (2019); Meriwether v. Hartop, 992 F.3d 492 (6th Cir. 2021); Michigan v. Thomas, 805 F.2d 176, 183 (6th Cir. 1986); Murphy v. NCAA, 138 S. Ct. 1461 (2018); Nat'l Cable &amp; Telecomm. Ass'n v. Brand X Internet Servs., 545 U.S. 967 (2005); NFIB v. Sebelius, 567 U.S. 519 (2012); Pelcha v. MW Bancorp, Inc., 988 F.3d 318 (6th Cir. 2021); Printz v. United States, 521 U.S. 898 (1997); Pennhurst State Sch. &amp; Hosp. v. Halderman, 451 U.S. 1 (1981); Rice v. Santa Fe Elevator Corp., 331 U.S. 218 (1947); Roman Cath. Diocese of Brooklyn v. Cuomo, 141 S. Ct. 63 (2020); Shalala v. Guernsey Mem'l Hosp., 514 U.S. 87 (1995); South Dakota v. Dole, 483 U.S. 203 (1987); Tenn. Hosp. Ass'n v. Azar, 908 F.3d 1029 (6th Cir. 2018); Touby v. United States, 500 U.S. 160 (1991); Walker  v.  Tex.  Div.,  Sons  of  Confederate Veterans,  Inc.,  576  U.S.  200 (2015); West Virginia v. EPA, 142S. Ct. 2587 (2022)</t>
  </si>
  <si>
    <t>The AG coalition filed a petition for review challenging the National Highway Traffic Safety Administration's (NHTSA) corporate average fuel economy standards (CAFE) for certain cars and light trucks. The AGs contend that the NHTSA violated the express statutory prohibition on its mandating electric vehicles in setting the CAFE standards.¬†</t>
  </si>
  <si>
    <t>The AGs filed this petition for review of an Environmental Protection Agency decision allowing California to set its own vehicle emission standards. This policy had been ended by the Trump Administration, but reinstated by the Biden Administration. ¬†The states claim that the EPA's decision would require all states to adopt California's strict vehicle emission standards for all new cars under the authority of the Clean Air Act.</t>
  </si>
  <si>
    <t>The plaintiffs challenge a Biden Administration rule that the administration adopted as part of its racial equity policies. In 2015, Congress directed HHS to develop a Merit-based Incentive Payment System (MIPS) to reduce costs in federal health care systems. CMS uses this system "to pay for health care services in a way that drives value by linking performance on cost, quality, and the patient's experience of care." In November 2021, CMS finalized a rule providing that creating and implementing an anti-racism plan would be considered a "new improvement activity" under MIPS, such that covered health care providers could improve their score under the system's formulas and potential receive more reimbursement from federal funds. The AGs challenge this rule as a violation of the Administrative Procedure Act, and claim that the rationale for the policy is unsupported by law.</t>
  </si>
  <si>
    <t>The states challenge an Interim Final Rule published on 3/29/22 that would grant asylum officers the power to grant or deny asylum to applicants. Prior to this rule, only immigration judges in the Department of Justice's Executive Office of Immigration Review had the authority to adjudicate asylum claims.</t>
  </si>
  <si>
    <t>The petition challenges a Biden Administration regulation that rolls back regulations adopted in 2020 by the Trump Administration that created a new class for washing machines with shorter wash times and dishwashers with cycle times of 60 minutes or less. The filed opening brief argues the DOE's rule violates the EPCA, is arbitrary and capricious, fails to adequately explain the change in policy, doesn't sufficiently consider reliance interests, and does not supply enough rationale for the DOE's refusal to create specific standards for performance classes.</t>
  </si>
  <si>
    <t>This lawsuit seeks to have the U.S. Department of Education turn over records related to the administration's internal communications and with outside groups about parents speaking out at school board meetings and other forums, especially about COVID-19 mitigation efforts. The states had previously made Freedom of Information Act requests asking for federal officials' emails and correspondence preceding an October 4, 2021, Department of Justice memo regarding potential federal action against parents who threaten teachers and other educational personnel. According to the plaintiff states, "The Biden Administration's actions not only discouraged parental involvement, but now their refusal to turn over records seeks to avoid the kind of accountability and transparency that federal law demands."</t>
  </si>
  <si>
    <t>This lawsuit challenges a Biden Administration EPA rule pertaining to greenhouse gas emissions from cars and trucks. According to the plaintiffs, the regulations will impose major economic harms on the states by stressing their electric grids and decreasing the need for gasoline by billions of gallons. The rules "far exceed EPA's authority and violate the U.S. Constitution's separation-of-powers principles," according to the plaintiff states.</t>
  </si>
  <si>
    <t>This lawsuit challenges the Central American Minors Program, which allows children from El Salvador, Guatemala and Honduras to legally migrate to the United States and reunite with their parents or legal guardians. The program was created in 2014 during the Obama Administration. In 2017, the Trump Administration ended the program, but the Biden Administration restarted it in March 2021. The Biden Administration's expansion allowed children's legal guardians and parents with pending asylum cases to count under the program. The AGs argue that the program was illegally created by executive action and that it poses a financial burden to the states.</t>
  </si>
  <si>
    <t>This case, part of a series of multistate lawsuits challenging various aspects of the Biden Administration's COVID-19 policy, challenges child mask requirements and mandatory staff vaccinations for educational programs funded by Head Start. The federal Head Start program provides child care and early learning services for children of low-income families at no cost. The interim final rule adopted by HHS requires children age 2 and older to wear masks when indoors, when in vehicles associated with the program, in outdoor settings with sustained person-to-person contact and "for those not fully vaccinated." The mask rule was immediately in effect; the rule provides staff two months to comply with the vaccination requirements.In the complaint, the states allege that the policy exceeds executive branch authority and violates the Administrative Procedure Act's public comment requirement, the Congressional Review Act, the 10th Amendment and the Treasury and General Government Appropriations Act.</t>
  </si>
  <si>
    <t>The states challenged a Guidance announced by the Biden Administration on September 30, 2021 that altered the circumstances under which aliens can be deported. The AGs characterize this action as "no longer enforc[ing] immigration law against removable aliens, including the execution of final orders of removal, without some additional aggravating circumstance, such as that individual's participation in terrorism or espionage." The complaint argues that the law enforcement communities within the plaintiff states are concerned that aliens who have been charged or convicted of crimes will be released as a result of this policy, and that releasing individuals during the COVID-19 pandemic will further stress hospitals, jails, and other social services at the local and county level, exacerbate serious drug trafficking problems, and will continue to incentivize an unprecedented level of illegal border activity.</t>
  </si>
  <si>
    <t>The states filed their original complaint on 11/18/21 and a motion for preliminary injunction on 11/23/21. The federal defendants filed a motion to transfer the case to D. Ariz. on 11/23/21, to which the states responded on 11/26/21 and the federal defendants replied to the response on 11/29/21. On 12/6/21, the court denied the defendants' transfer motion. On 12/27/21, the federal defendants filed a response to the motion for preliminary injunction as well as a motion to dismiss. The state plaintiffs filed a reply as well as a response to the motion to dismiss on 1/18/22, to which the federal defendants replied on 2/1/22. The district court held oral argument on 2/16/22. On 3/22/22, the district court denied the federal government's motion to dismiss and and granted the states' motion for a nationwide preliminary injunction. The federal government filed an emergency motion to stay the injunction the same day, but the court denied this motion on 3/23/22.The federal defendants filed an appeal to the Sixth Circuit on 3/28/22 (22-03272). The defendants filed a motion to stay pending appeal in the district court, but the district court denied this motion on 3/31/22. However, the federal defendants filed another motion to stay on 4/20/22, and the district court granted this motion the same day. Meanwhile, the Sixth Circuit granted an administrative stay on 4/8/22, temporarily staying the district court's injunction until the resolution of the federal government's full request for a stay pending appeal. On 4/12/22, the three-judge panel granted that stay pending appeal. The federal defendants filed their appellants brief on 5/3/22, and the plaintiff states filed an appellee brief on 5/18/22. The federal defendants filed a reply brief on 5/31/22.The Sixth Circuit held oral argument on 6/10/22. On 7/5/22, the Sixth Circuit reversed the district court's issuance of an injunction. According to the court, the states were unlikely to be able to establish standing because the guidance doesn't directly injure the states and it "remains speculative whether any drop in detentions and removals in nonpriority categories injures the states." Additionally, the guidance is a "nonbinding policy statement" as opposed to "final agency action," so the Administrative Procedure Act does not likely apply.On 7/27/22, the plaintiffs asked for a stay of district court proceedings pending the Supreme Court's decision in U.S. v. Texas (22-58), which the court granted. Following the SCOTUS decision dismissing Texas's appeal due to lack of state standing, the state plaintiffs voluntarily dismissed this lawsuit on 6/27/23.</t>
  </si>
  <si>
    <t>Arizona v. United States, 567 U.S. 387 (2012); Demore v. Kim, 538 U.S. 510 (2003); Dep't of Commerce v. New York, 139 S. Ct. 2551 (2019); Dep't of Homeland Sec. v. Regents of the Univ. of Cal., 140 S. Ct. 1891 (2020); Michigan v. EPA, 576 U.S. 743 (2015); Motor Vehicle Mfrs. Ass'n of U.S., Inc. v. State Farm Mut. Auto. Ins. Co., 463 U.S. 29 (1983)</t>
  </si>
  <si>
    <t>This lawsuit challenges a Centers for Medicare and Medicaid Services' Interim Final Rule requiring employees at healthcare facilities funded by Medicare or Medicaid to either receive a COVID-19 vaccine or regular testing. The AGs allege that the rule "exceeds CMS's statutory authority; violates the Social Security Act's prohibition on regulations that control the selection and tenure of healthcare workers; is arbitrary and capricious; and violates the Spending Clause, the Anti-Commandeering doctrine, and the Tenth Amendment. Furthermore, CMS flouted the basic procedural requirements that Congress imposed on it, including the Administrative Procedure Act's notice-and-comment requirement, the Congressional Review Act's publication-and-review requirements, and the Social Security Act's consultation and regulatory-impact-analysis requirements. The Vaccine Mandate causes grave danger to the vulnerable persons whom Medicare and Medicaid were designed to protect‚Äîthe poor, children, sick, and the elderly‚Äîby forcing the termination of millions of essential 'healthcare heroes.'"</t>
  </si>
  <si>
    <t xml:space="preserve">Atlanta &amp; F.R. Co. v. W. Ry. Co. of Ala., 50 F. 790, 791 (5th Cir. 1982); Ass'n of Cmty. Cancer Centers v. Azar, 509 F. Supp. 3d 482 (D. Md. 2020); Alexander v. Choate, 469 U.S. 287, 289 n.1 (1985); Dep't  of  Commerce v. New York, 139 S. Ct. 2551, 2566 (2019); In re Debs, 158 U.S. 561, 584 (1895); E.  Bay  Sanctuary  Covenant v. Trump, 349 F. Supp. 3d 838, 865 (N.D. Cal. 2018); Northern Mariana Islands v. United States, 686 F. Supp. 2d 7, 17-18 (D.D.C. 2009). </t>
  </si>
  <si>
    <t>This petition concerns the most recent in a set of FERC orders addressing the rates, terms, and conditions contained in a contract¬†between Constellation Mystic Power, LLC ("Mystic"), and ISO New England Inc. FERC issued an initial order in December 2018 approving the Mystic Agreement. The December 2018 Order did not, however, address the return on equity ("Return") that Mystic was entitled to under the Mystic Agreement. Instead, the December 2018 Order "establish[ed] a paper hearing . . . limited solely to determining Mystic's [Return]." The parties seek review through this petition of the July 2021 Order setting Mystic's return on equity and the Commission's subsequent denial of their rehearing request.</t>
  </si>
  <si>
    <t>This lawsuit challenges a Centers for Medicare and Medicaid Services' Interim Final Rule requiring employees at healthcare facilities funded by Medicare or Medicaid to either receive a COVID-19 vaccine or regular testing. According to the complaint, "The CMS vaccine mandate threatens with job loss millions of healthcare workers who risked their lives in the early days of the COVID-19 pandemic to care for strangers and friends in their communities." The AGs argue that any vaccine mandate decisions ought to be left to the states.</t>
  </si>
  <si>
    <t>In response to the COVID-19 pandemic, the Biden Administration issued rules requiring workers for larger employers to either be vaccinated against COVID-19 or submit to regular testing. Several states challenged the rules, arguing that they exceed the Department's statutory authority, fail to comply with the standards for issuing an Emergency Temporary Standard, and conflicts with the First Amendment and the Religious Freedom Restoration Act.This lawsuit was filed parallel to other lawsuits challenging the COVID-19 vaccine mandate in the Fifth (21-60845), Sixth (21-04031), and Eighth (21-03494) Circuits. Indiana also filed an individual lawsuit in the Seventh Circuit (21-03066).</t>
  </si>
  <si>
    <t>The states challenged a Biden Administration executive order requiring all employees of federal contractors be vaccinated against COVID-19 by 12/8/21. The lawsuit argues that the order suffers from several flaws: "First, it usurps State authority in a core area of State sovereignty public health‚Äîand does so by relying upon laws that have nothing to do with health. Second, the federal regulatory actions implementing the Contractor Vaccine Mandate provide no reasoning whatsoever, and the few fragmentary and conclusory explanations the Executive has provided conflict with each other and with the statutes purportedly authorizing the Mandate. Third, the Contractor Vaccine Mandate violates a litany of constitutional restraints such as the Nondelegation Doctrine and Tenth Amendment. Fourth, it is an action of major economic, social, and political significance: It affects one-fifth of the United States workforce, including untold numbers of Plaintiff States' employees; and it threatens State budgets with widespread implications for safety-net programs, pension funding, state credit ratings, and virtually all state-funded priorities. It thus pushes the limits of the Executive Branch's and Federal Government's powers under the Constitution."The lawsuit was filed parallel to other multistate lawsuits challenging the vaccine policy (3:21-cv-00055; 1:21-cv-00163; 4:21-cv-01300), as well as single-state challenges by Texas (3:21-cv-00309) and Oklahoma (5:21-cv-01069).</t>
  </si>
  <si>
    <t>In the complaint, the multi-state coalition challenges federal guidance issued by the Equal Employment Opportunity Commission (EEOC) and the Department of Education (the Department). As characterized by the plaintiff states, "the guidance purports to resolve highly controversial and localized issues such as whether schools must allow biological males to compete on girls' sports teams, whether employers and schools may maintain sex-separated showers and locker rooms, and whether individuals may be compelled to use another person's preferred pronouns." The states argue that while the federal agencies claim that the guidance simply implements the Supreme Court's decision in¬†Bostock v. Clayton County, that decision did not address any of the issues covered by the guidance.¬† According to the states' complaint, the agencies have no authority to unilaterally resolve these sensitive questions, let alone to do so without providing the public with notice and an opportunity to comment.</t>
  </si>
  <si>
    <t>The states filed their original complaint on 8/30/21 and a motion for preliminary injunction on 9/2/21. The federal defendants filed a response to the motion for preliminary injunction, as well as its own motion to dismiss, on 9/23/21. The states filed responses to these actions on 10/8/21, to which the federal defendants replied on 10/22/21.On 7/15/22, the district court sided with the plaintiff states: "it is hereby ordered that Federal Defendants and all their respective officers, agents, employees, attorneys, and persons acting in concert or participation with them are ENJOINED and RESTRAINED from implementing the Interpretation, Dear Educator Letter, Fact Sheet, and the Technical Assistance Document against Plaintiffs." According to the court, the agency guidance "directly interferes with and threatens Plaintiff States' ability to continue enforcing their state laws...As it currently stands, plaintiffs must choose between the threat of legal consequences ‚Äî enforcement action, civil penalties, and the withholding of federal funding ‚Äî or altering their state laws to ensure compliance with the guidance and avoid such adverse action."Following the issuance of a preliminary injunction, the federal defendants filed an answer to the complaint on 8/15/22. The federal defendants also filed an appeal of the preliminary injunction order to the Sixth Circuit (22-5807). The federal defendants filed an unopposed motion to stay district court proceedings pending appeal on 10/28/22, which the court granted on 11/3/22. The federal defendants filed an appellant brief on 12/15/22. On 12/22/22, several states filed an amicus brief supporting the federal government's position. The plaintiff states filed their appellee brief on 1/24/23, to which the federal defendants replied on 2/14/23. Texas filed an amicus brief on 2/2/23. On 3/27/23, Arizona sought to leave the case as a party, which the other plaintiff states opposed on 4/10/23. The court held oral argument on 4/26/23.</t>
  </si>
  <si>
    <t>This lawsuit challenges the "Delay Rule" that postpones the Trump Administration's Lead and Copper Rule Revisions adopted in January 2021. Shortly before the LCRR was set to take effect on March 15th, the Biden Administration delayed the effective date to June 17, 2021. It then followed with a second delay to December 16, 2021. The AGs claim that the "Delay Rule" unduly postpones the effective date of important improvements in the regulation of lead in drinking water. In particular, the AGs argue that the Biden Administration's own cost-benefit analysis further reveals that the "Delay Rule" is a bad policy, and will result in adverse health effects that exceed the reduced costs on water system operators. Second, the "Delay Rule" is an illegal attempt to kill the LCRR through serial delays, rather than following the necessary procedures for an outright repeal.</t>
  </si>
  <si>
    <t>The AGs challenged a provision of the American Rescue Plan Act that the AGs claim punishes states for making any changes to any laws that would reduce taxes. On 3/16/21, several AGs sent a letter to U.S. Treasury Secretary Janet Yellen highlighting the constitutional concerns regarding the American Rescue Plan Act's federal tax mandate and requesting that the Secretary clarify her department's interpretation of that provision. According to the AGs, the Secretary's response was ambiguous contradicted what they argue was the main purpose of the provision: that states would be forbidden from cutting taxes in any manner whatsoever through the year 2024.</t>
  </si>
  <si>
    <t>This lawsuit challenges the Biden Administration's actions related to a Trump-era order referred to as the "Title 42" process, which aimed to prevent the introduction into the United States across the land borders of all aliens potentially infected with COVID-19 who could end up in a congregate care setting. According to the complaint, "instead of using the CDC's authority to prevent the introduction of covered aliens into the United States during a pandemic, Defendants have chosen to take courses of action that have resulted in the release of tens of thousands of aliens into Texas and the United States." Due to these actions, the complaint alleges, "More Texans will be exposed to COVID-19, more Texans will contract COVID-19, more Texans will die from COVID-19, and Texas will incur significant costs in terms of healthcare and law enforcement resources."</t>
  </si>
  <si>
    <t>The states filed their original complaint on 4/22/21. On 6/28/21, the federal defendants filed a motion to dismiss, which the states opposed on 7/21/21. The states filed a motion for preliminary injunction on 7/27/21. The federal defendants filed a reply to the states' response to the motion to dismiss on 8/23/21 and a memorandum in opposition to the motion for preliminary injunction on 9/1/21. The plaintiffs filed a reply to the federal government's response on 9/10/21. The court held a motion hearing on 12/7/21. Following the oral arguments, the court ordered the parties to address its concern regarding the plaintiff states' allegation of a concrete injury. Additionally, the court ordered the federal defendants to provide to the Court the current status of the final estimates ordered by President Biden to be issued in January 2022 and the proposed date the final estimates will be finalized. It further ordered that the parties file memoranda as to the Presidents authority to issue Executive Order 13990 including the Major Questions Doctrine. The federal defendants filed a response to the plaintiffs' supplemental brief on 2/4/22. On 2/11/22, the court granted the states' motion for preliminary injunction. According to the court, the use of the social cost of greenhouse gases metric directly harmed the states because it "artificially increase[d] the cost estimates of lease sales, which in effect, reduces the number of parcels being leased, resulting in the States receiving less in bonus bids, ground rents, and production royalties."On 2/19/22, the federal defendants appealed this order on the preliminary injunction to the Fifth Circuit (22-30087), along with a motion to stay the preliminary injunction pending appeal. The defendants filed a similar motion to stay at the Fifth Circuit on 3/1/22. On 3/4/22, the state plaintiffs filed a motion opposing this stay request in the district court. The district court denied the stay request on 3/9/22. However, on 3/16/22 the appeals court granted the federal government's motion to stay the injunction pending appeal. The states asked for a rehearing en banc, but this was denied on 4/14/22. Meanwhile, briefing continued, and the appellants filed their brief on 5/3/22. A group of states supporting the federal government filed an amicus brief on 5/10/22. The appellees filed their brief on 6/16/22, to which the federal defendants filed a reply on 7/18/22.The Fifth Circuit heard oral argument on 12/7/22. On 4/5/23, the court issued an opinion vacating and dismissing the district court opinion due to lack of state standing. According to the court, "Plaintiffs' allegations of "injury in fact" rely on a chain of hypotheticals: federal agencies may (or may not) premise their actions on the Interim Estimates in a manner that may (or may not) burden the States. Such injuries do not flow from the Interim Estimates but instead from potential future regulations, i.e., final rules that are subject to their own legislated avenues of scrutiny, dialogue, and judicial review on an appropriately developed record."The states did not appeal further, and the court's mandate issued on 5/30/23.</t>
  </si>
  <si>
    <t>This litigation concerns the legality of an order issued by the Center for Disease Control and Prevention ("CDC") that prohibits cruise ships from operating in waters of the United States until November 1, 2021, or until the vessel's operator can satisfy requirements set by the CDC. The AGs characterize these requirements as "both overly burdensome and yet to be determined." The AGs claim that these requirements will have devastating impacts on their states' economies.</t>
  </si>
  <si>
    <t>The Donald Trump administration enacted a policy called the Migrant Protection Protocols, which applies to aliens who have no legal entitlement to enter the United States but who depart from a third country and transit through Mexico to reach the United States land border. According to the AGs, the policy was aimed at reducing one of the key incentives for unauthorized immigration, which is the ability to stay in the United States during immigration proceedings. The Trump-era policy was reversed on President Biden's first day in office. The lawsuit argues that this action by President Biden's administration violates the Administrative Procedure Act and exacerbates the crisis at the border and allows human smugglers and traffickers to thrive in a multi-billion dollar industry by "gaming" the immigration system, complicating the states' efforts to combat human trafficking.</t>
  </si>
  <si>
    <t>The states filed their original complaint on 4/13/21. The states subsequently filed a motion for preliminary injunction on 5/14/21. Meanwhile, the defendants filed a motion to stay the case on 5/17/21, to which the states responded on 5/24/21. The defendants filed a reply to the response on 5/28/21. On 6/2/21, the court ordered the parties to submit status reports to how the DHS's 6/1/21 memo entitled "Termination of the Migrant Protection Protocols Program" affected this case. The plaintiffs filed an amended complaint and a status report on 6/3/21 and 6/4/21, respectively. The DHS filed a response on 6/4/21. On 6/7/21, the court held that the first motion for preliminary injunction was moot and entered a new scheduling order for preliminary injunction. The plaintiff states filed a new preliminary injunction motion on 6/8/21, to which the federal defendants responded on 6/25/21. The states filed a reply to the response on 6/30/21.On 8/13/21, the district court ruled in favor of the state plaintiffs based upon their APA claims, issuing a permanent injunction blocking the June 1 Memorandum. Among other requirements, the court required "Defendants...to enforce and implement MPP in good faith until such a time as it has been lawfully rescinded in compliance with the APA and until such a time as the federal government has sufficient detention capacity to detain all aliens subject to mandatory detention under Section 1255 without releasing any aliens because of a lack of detention resources."On 8/16/21, the federal defendants filed an appeal to the Fifth Circuit (21-10806). The defendants also filed a motion to stay the injunction pending appeal, which was denied by the Fifth Circuit on 8/19/21. The federal defendants filed an application for a stay to the Supreme Court, which denied the request in a brief order on 8/24/21. Meanwhile, the case was expedited in the Fifth Circuit, with oral argument occurring on 11/2/21. The appellants filed their brief on 9/20/21. On 9/29/21, the federal defendants filed a motion to hold the case in abeyance pending administration action, which the states opposed on 10/4/21. The court denied the federal motion the same day. The federal defendants filed their response to the appellant brief on 10/14/21. On 10/19/21, several states filed an amicus brief supporting the plaintiff states' position. The federal defendants filed a motion to vacate and remand the district court decision, which the states opposed. While these briefings were occurring, DHS rescinded¬†the originally challenged termination memo and replaced it with another termination memo on 10/29/21.The Fifth Circuit held oral arguments on 11/2/21. In the meantime, the district court granted plaintiffs' motion for additional discovery in part on 11/18/21. On 12/2/21, the federal defendants filed a motion for reconsideration of the district court's additional discovery order as well as a motion to stay that order. The plaintiff states filed a response on 12/22/21, and the defendants replied on 1/12/22.Meanwhile, the Fifth Circuit issued its opinion on 12/13/21, affirming the district court's injunction and thus enjoining the Biden Administration's termination of the Migrant Protection Protocols. The court held that the termination decision was "arbitrary and capricious" in violation of the Administrative Procedure Act (APA) on a host of grounds, and "contrary to" section 235 of the Immigration and Nationality Act (INA). The court also held that the states had standing to challenge the memo and that the DHS's 10/29 did not moot this case.The Biden Administration filed for a writ of certiorari to the U.S. Supreme Court on 12/30/21 (21-954). While that remained pending, the district court on 1/20/22 granted in part the federal defendant's motion to reconsider the discovery order, noting that the defendants were carrying out their obligations under the court's original order. In the Fifth Circuit, the defendants filed a motion to stay the Fifth Circuit's mandate on 1/21/22, but the court denied this motion on 1/26/22.The U.S. Supreme Court granted certiorari in the case on 2/18/22 (21-954) and held oral argument on 4/26/22. On 6/30/22, the Court filed a 5-4 opinion in favor of the Biden Administration. The Court held that "the Government's rescission of Migrant Protection Protocols did not violate section 1225 of the INA, and the October 29 Memoranda constituted final agency action."¬†On remand, the district court vacated the permanent injunction on 8/8/22. On 8/9/22, the plaintiff states filed a Second Amended Complaint challenging another DHS agency action, the "October 29 Memoranda," which DHS had issued on 10/29/21. They also requested a stay of the later order, which the court granted on 12/15/22, thus staying the termination of the MPP. The federal defendants appealed this order to the fifth Circuit on 2/13/23 (23-10143). The DHS filed an answer to the Second Amended Complaint on 5/15/23. On the same day, the federal defendants filed a motion to voluntarily dismiss their Fifth Circuit appeal, which the court granted on 5/25/23.</t>
  </si>
  <si>
    <t>The states filed their original complaint on 4/6/21 and an amended complaint on 6/21/21. On 6/23/21, the states filed a motion for summary judgment. The federal defendants filed a response and their own motion for summary judgment on 7/21/21. The states filed their reply to the federal response on 8/11/21, and the federal defendants filed a reply to the states' response to its motion for summary judgment on 8/25/21. The court held a motion hearing on the summary judgment motions on 9/8/21.On 9/24/21, the court granted a permanent injunction prohibiting enforcement of the challenged tax policy as applied to Tennessee and Kentucky. According to the court, the mandate amounted to undue coercion from the federal government because it required states to adjust tax policy in order to receive necessary relief funds to offset the financial impact of the COVID-19 pandemic.The federal defendants filed an appeal to the Sixth Circuit on 11/22/21 (21-06108), and filed an appellant brief on 1/18/22. The appellees field their opening brief on 3/10/22. On 3/17/22, a group of AGs filed an amicus brief supporting the plaintiffs. The appellants filed a reply brief on 4/21/22.Oral argument was held on 7/21/22. The court had previously denied a motion to hold the case in abeyance and continue oral argument on 7/5/22. On 11/18/22, the 6th Circuit issued an opinion reversing in part and affirming in part. As applied to Kentucky, the court reversed the district court and vacated the injunction. The majority found that Kentucky's challenge is nonjusticiable due to a lack of standing. According to the court, the Treasury's issuance of an implementing regulation that disavowed the plaintiffs' theory of the case means that¬† plaintiffs "failed to establish that Treasury will imminently seek recoupment because of any demonstrated policy they wish to pursue. And because Kentucky offered no evidence for any other theory of injury, the Rule mooted its challenge to the Offset Provision."¬†However, "Tennessee, by contrast, did adduce additional evidence of a distinct theory of injury: that Treasury's Rule (and the underlying Offset Provision it implements) burden the State with compliance costs...Thus, we hold that Tennessee's challenge is justiciable." Reaching the merits of Tennessee's claim, the court held that the "Offset Provision is impermissibly vague under the Spending Clause. Because the Offset Provision is subject to a range of plausible meanings, Tennessee was deprived of the requisite "clear notice" of ARPA's conditions when it accepted the funds." Thus, the court affirmed the injunction as applied to Tennessee.The federal defendants filed a petition for rehearing en banc on 1/18/23, to which the states responded on 3/27/23. On 5/3/23, the court denied the petition for en banc rehearing by a 2-1 vote. The federal defendants did not appeal further and the appeal was closed.</t>
  </si>
  <si>
    <t>The states filed their original complaint on 4/6/21 and a motion for preliminary injunction on 4/27/21. The federal defendants filed a response in opposition to the motion for preliminary injunction on 5/18/21, to which the plaintiff states replied on 5/25/21. The federal defendants filed a motion to consolidate cases, which the plaintiffs opposed. The court denied this motion on 7/26/21.On 8/19/21, the district court granted the states' motion for a preliminary injunction, applicable nationwide. The federal defendants filed an appeal to the Fifth Circuit the next day (21-40618). The federal defendants requested a stay of the injunction pending appeal on 8/23/21, which the plaintiff states opposed on 8/30/21. A coalition of states filed an amicus brief in support of the plaintiff states on 8/31/21. The court heard oral arguments regarding the request for a stay on 9/8/21. On 9/15/21, the court partially granted the federal defendants' request to stay the injunction pending appeal. According to the three-judge panel, "The injunction will go into effect to the extent it prevents DHS and ICE officials from relying on the memos to refuse to detain aliens described in 1226(c)(1) against whom detainers have been lodged or aliens who fall under section 1231(a)(1)(A) because they have been ordered removed. The injunction is stayed pending appeal in all other respects including the reporting requirements."On 10/6/21, the federal defendants filed a motion to stay further proceedings in the Fifth Circuit due to a new guidance being issued that superseded the challenged policy. The states opposed this motion on 10/18/21, to which the federal defendants replied on 10/19/21. On 10/7/21, the plaintiff states filed a motion for rehearing en banc on the stay decision, which the federal defendants opposed on 11/1/21. On 11/30/21, the Fifth Circuit acted on both pending motions, denying the federal defendants' motion to stay the proceedings and granting en banc review of the partial stay of the district court's injunction. However, the Fifth Circuit rescinded the en banc review order on 12/2/21, and the federal defendants filed an unopposed motion to dismiss the appeal on 12/6/21. This was due to new guidance documents entering into effect beginning on November 29th and superseding the challenged policy. The plaintiff states then filed a new appellee's brief on 12/13/21. The appellant's reply brief was filed 1/18/22. On 2/11/22, the federal government's unopposed motion to dismiss the appeal was granted, and the Fifth Circuit dismissed the appeal.Meanwhile, proceedings continued in the district court. On 10/22/21, the plaintiffs filed a first amended complaint and a motion for preliminary injunction. The federal defendants opposed this motion on 11/12/21, to which the states replied on 11/19/21. As this motion remained pending, the parties filed multiple briefings pertaining to proposed evidence and testimony. The district court held a two-day bench trial concluding on 2/24/22. The federal government filed a post-trial brief on 3/18/22 and the states did so on 3/19/22. Both parties submitted responses to these post-trial briefs on 4/6/22.On 6/10/22, the district court issued an opinion siding with the plaintiff states and blocking the Biden Administration's memorandum. According to Judge Tipton, "The Executive Branch may prioritize its resources. But it must do so within the bounds set by Congress. Whatever the outer limits of its authority, the Executive Branch does not have the authority to change the law. Using the words 'discretion' and 'prioritization,' the Executive Branch claims the authority to suspend statutory mandates. The law does not sanction this approach. Accepting the Executive Branch's position would have profound consequences for the separation of powers." The court vacated the Final Memorandum as arbitrary and capricious, contrary to law, and failing to observe procedure under the Administrative Procedure Act.The federal defendants filed an appeal to the Fifth Circuit on 6/13/22 (22-40367), and a stay pending appeal on 6/14/22. A coalition of AGs filed an amicus brief supporting the plaintiff states on 6/22/22. The federal defendants filed a reply to the appeal on 6/23/22. On 7/6/22, the Fifth Circuit denied the federal government's motion for a stay pending appeal. The federal government applied for a stay of the Fifth Circuit proceedings to the U.S. Supreme Court on 7/8/22 (22-58). This stay application was denied on a 5-4 vote (Justices Sotomayor, Kagan, Barrett, and Jackson would have granted the stay). However, the Court construed the stay request as an application for certiorari before judgment, which the court granted on the following questions: "(1) Whether the state plaintiffs have Article III standing to challenge the Department of Homeland Security's Guidelines for the Enforcement of Civil Immigration Law; (2) Whether the Guidelines are contrary to 8 U.S.C. ¬ß1226(c) or 8 U.S.C. ¬ß1231(a), or otherwise violate the Administrative Procedure Act; and (3) Whether 8 U.S.C. ¬ß1252(f)(1) prevents the entry of an order to "hold unlawful and set aside" the Guidelines under 5 U.S.C. ¬ß706(2)."The case was argued on 11/29/22. On 6/23/2023, the Court issued an opinion reversing the district court. The Court held that Texas and Louisiana lacked standing to bring this lawsuit. According to the Court, "this Court has recognized that federal courts are generally not the proper forum for resolving claims that the Executive Branch should make more arrests or bring more prosecutions."</t>
  </si>
  <si>
    <t>The AGs challenged a provision of the American Rescue Plan Act that the AGs claim punishes states for making any changes to any laws that would reduce taxes. On 3/16/21, several AGs sent a letter to U.S. Treasury Secretary Janet Yellen highlighting the constitutional concerns regarding the American Rescue Plan Act's federal tax mandate and requesting that the Secretary clarify her department's interpretation of that provision. According to the AGs, the Secretary's response was ambiguous contradicted what they argue was the main purpose of the provision: that states would be forbidden from cutting taxes in any manner whatsoever through the year 2024.(Note: Iowa's participation in the lawsuit was initiated by Iowa's Republican governor. Under an informal agreement with the state's Democratic AG, the AG's office is prosecuting the action under the "State of Iowa" rather than the AG's name).</t>
  </si>
  <si>
    <t>The states filed their original complaint on 3/31/21, and a motion for preliminary injunction on 4/13/21. The federal defendants filed a response on 5/7/21, to which the plaintiff states replied on 5/14/21. On 7/14/21, the court denied the state's motion for preliminary injunction. On 7/29/21, the states filed a motion for permanent injunction. The federal defendants filed a motion to dismiss and opposition to the states' injunction motion on 8/12/21. The states filed a response on 8/19/21, to which the federal defendants replied on 8/26/21.On 11/15/21, the court granted the plaintiff's states' motion for a final judgment in their favor and permanently enjoined the federal defendants from from seeking enforcement of the Tax Mandate. According to the court, "the Tax Mandate has and will continue to inflict irreparable injury on the Plaintiff States, who are all either faced with or bound by an unconstitutionally ambiguous "deal" that is intruding on each State's ability to exercise its "indispensable" sovereign power to tax."The federal defendants appealed this decision to the 11th Circuit on 1/14/22 (22-10168). The appellants brief was filed on 2/23/22, and the appellees filed their brief on 3/25/22. A group of AGs filed an amicus brief supporting the plaintiffs on 4/1/22. The federal defendants filed a reply brief on 4/15/22. The court held oral argument on 9/13/22.On 1/20/23, the Eleventh Circuit panel issued its opinion in favor of the states, both on the standing question as well as the constitutionality of the tax provision. According to the court, "the States are not undifferentiated members of the public seeking to enjoin the enforcement of a law of general applicability. They are more like parties to a contract, seeking to adjudicate its terms." Thus, the states both have standing to sue, and the case is not moot (since the funds at issue do not expire until 2024). The court then held that the provision went beyond Congress's spending power "because [the states] cannot ascertain the condition it imposes on Rescue Plan funds." This ambiguity on the strings attached violated the Court's precedent in South Dakota v. Dole. Because this holding was sufficient to resolve the case, the three-judge panel did not reach the other constitutional claims made by the states in the case.The federal defendants filed a petition for panel rehearing en banc on 3/6/23.</t>
  </si>
  <si>
    <t>The states filed their original complaint on 3/24/21 and a motion for preliminary injunction on 3/31/21. The defendants filed an opposition to the injunction on 5/19/21, to which the plaintiff states replied on 5/28/21. The federal defendants filed a motion to dismiss on 6/7/21, to which the states responded on 6/28/21. The court held oral argument on the preliminary injunction motion on 6/10/21. On 6/15/21, the court granted the motion for preliminary injunction, applicable nationwide. On 7/22/21, the federal defendants filed a reply to the states' response to the still pending motion to dismiss. The also filed an appeal of the preliminary injunction to the Fifth Circuit on 8/16/21 (21-30505). Meanwhile, the magistrate judge filed a report and recommendations that the motion to dismiss be denied on 8/23/21. The federal defendants filed an objection to this report on 9/21/21, but the court adopted the report on 9/22/21. The federal defendants filed an answer to the original complaint on 10/6/21.In the Fifth Circuit, the federal defendants filed their appellant's brief on 11/16/21. The states followed with their appellee's brief on 1/6/22. The defendants' appellant reply brief was filed on 2/10/22. The Fifth Circuit held oral argument on 5/10/22.Meanwhile, on 4/29/22, the state plaintiffs filed a motion for summary judgment in the district court. The court held a motion hearing on 6/10/22. The federal defendants filed a cross-motion for summary judgment on 6/13/22, which the state plaintiffs opposed in a memorandum on 7/13/22. The federal defendants filed a reply on 8/12/22.On 8/17/22, the Fifth Circuit issued a opinion vacating the district court's injunction and remanding the case to the district court. According to the panel, "We cannot reach the merits of the Government's challenge when we cannot ascertain from the record what conduct‚Äîan unwritten agency policy, a written policy outside of the Executive Order, or the Executive Order itself‚Äîis enjoined."On 8/18/22, the district court issued an opinion granting summary judgment to the plaintiff states on all but one of its causes of action (all but the citizen suit claims), and issued a permanent injunction against the federal defendants, applicable to the plaintiff states. The district court closed the case on 9/29/22.</t>
  </si>
  <si>
    <t>The AGs challenged a rule adopted late in the Trump Administration involving the risk evaluation for the widely-prevalent, highly-toxic chemical 1,4-dioxane. Because of its potential for substantial harm to public health and the environment, the EPA selected 1,4-dioxane as one of the initial 10 chemical substances subject to its initial risk evaluations, required under the Toxic Substances Control Act amendments of 2016. That law requires the EPA to perform comprehensive evaluations of the risks associated with the "full range of exposures" people have to the chemical. The coalition argues that the EPA's 1,4-dioxane risk evaluation excludes many significant exposure pathways through which people are exposed to the toxic chemical ‚Äî such as drinking contaminated water, breathing contaminated air, or exposure through contaminated soil. The coalition also argues that, in violating the TSCA and EPA regulations, the EPA's final risk evaluation failed to assess 1,4-dioxane's exposure risks to "potentially exposed or susceptible subpopulations" ‚Äî such as infants, children, pregnant women, workers, or the elderly ‚Äî who may be at greater risk than the general public. Further, the EPA's evaluation underestimated 1,4-dioxane's risk to workers in commercial and industrial settings based on the unfounded assumption that workers will use personal protective equipment, and that this equipment will protect against 1,4-dioxane exposure. The AGs contend that the EPA understated the chemical's risks to workers through these unsupported assumptions.</t>
  </si>
  <si>
    <t>Ohio filed its original complaint and motion for preliminary injunction on 3/17/21. The federal defendants filed a response on 4/16/21, to which Ohio replied on 4/22/21. On 5/12/21, the court denied the motion for preliminary injunction "without prejudice to Ohio's ability to later raise the issue should efforts at recoupment under the Tax Mandate become a meaningful possibility." On 5/19/21, Ohio filed a motion for a permanent injunction. The federal defendants filed a motion to dismiss on 6/2/21. On 7/1/21, the district court granted Ohio's motion for permanent injunction, finding "that the Tax Mandate exceeds Congress's power under the Constitution" and that "Ohio has met the conditions for injunctive relief to prevent the ongoing harm that this constitutional violation is causing."¬†The federal defendants filed an appeal to the Sixth Circuit on 8/27/21 (21-3787). The appellants filed their brief on 9/21/21, and the appellees filed their brief on 10/12/21. On 10/19/21, several states filed an amicus brief supporting Ohio. The court held oral argument on 1/26/22.¬†On 11/18/22, the 6th Circuit issued an opinion reversing the district court and vacating the injunction. The majority found that the challenge is nonjusticiable due to a lack of standing. According to the court, the Treasury's issuance of an implementing regulation that disavowed the plaintiffs' theory of the case means that¬† plaintiffs' case is moot: "We have no reason to believe that Treasury will not abide by its disavowal of Ohio's interpretation of the Offset Provision as it administers the statute. So, we hold, Treasury's credible disavowal of Ohio's broad view of the Offset Provision mooted the case." No appeal was filed, so the court issued its mandate on 1/10/23 and the case was closed.</t>
  </si>
  <si>
    <t xml:space="preserve">This lawsuit challenges a DHS Memorandum issued by the Biden Administration on its first day in office called the "immediate 100-day Pause on Removals." The states challenge the memorandum as well as an Interim Guidance, both of which halt most deportations for 100 days. The complaint alleges that the original Memorandum and the Interim Guidance were promulgated without providing notice to Arizona and Montana, in violation of each State's Memorandum of Understanding with DHS. Additionally, the complaint¬†alleges that both policies are in direct violation of federal law, 8 U.S.C. ¬ß 1231, that requires an alien, who has received a final deportation order, to be removed from the United States within 90 days.This lawsuit began as a single-state suit by Arizona on 2/3/21, with Montana joining on an amended complaint filed on 3/8/21. </t>
  </si>
  <si>
    <t>The states challenge an executive order that directs several federal agencies to calculate the social cost of carbon emissions when developing regulations. According to the AGs, "President Biden's order directs federal agencies to use this enormous figure [of $50 per metric ton of carbon emissions] to justify an equally enormous expansion of federal regulatory power that will intrude into every aspect of Americans' lives ‚Äî from their cars to their refrigerators and homes, to their grocery and electric bills. If the Executive Order stands, it will inflict hundreds of billions or trillions of dollars of damage to the U.S. economy for decades to come. It will destroy jobs, stifle energy production, strangle America's energy independence, suppress agriculture, deter innovation, and impoverish working families." The suit further argues that the order violates the constitutional separation of powers because only Congress has the power to regulate.</t>
  </si>
  <si>
    <t>The states filed their original complaint on 3/8/21, and an amended complaint including Alaska as a plaintiff on 3/26/21. On 5/3/21, the plaintiff AG coalition filed a motion for preliminary injunction. The federal defendants filed a motion to dismiss on 6/4/21, to which the states responded on 7/2/21. The federal defendants filed a reply to the response on 7/21/21.The district court held proceedings on the various motions on 8/25/21, and on 8/31/21 granted the federal government's motion to dismiss and denied the states' motion for preliminary injunction. The states filed an appeal to the 8th Circuit on 9/1/21 (21-03013). The states filed their appellant brief on 11/23/21 and an amended brief on 12/2/21. The federal defendants filed their appellee brief on 2/16/22, and the states filed a reply brief on 3/15/22. The court held argument on 6/16/22. On 10/21/22, the three-judge panel affirmed the district court, finding that the states lacked standing to sue. According to the court, "The Plaintiff States failed to plausibly allege the "irreducible constitutional minimum" of Article III standing-- concrete and particularized actual injury in fact that is fairly traceable to defendants' challenged conduct, publication of the interim SC-GHG estimates. The Plaintiff States disagree with the President's policies reflected in the interim SC-GHG estimates, but it is not our role to "exercise general legal oversight of the Legislative and Executive Branches."The plaintiff states filed a petition for en banc rehearing on 12/5/22, to which the federal defendants responded in opposition on 1/13/23. On 1/27/23, the court denied the states' en banc rehearing petition. On 6/28/23, the plaintiff states filed a cert petition to the U.S. Supreme Court (22-1248).</t>
  </si>
  <si>
    <t xml:space="preserve">The states challenged a Trump Administration action expanding the religious exemption for federal contractors under Executive Order 11,246. According to the lawsuit, the action will "weaken[] anti-discrimination protections for workers, and prompt[] an increase in employment discrimination and its attendant effects." The AGs claim that the rule is unlawful under the Administrative Procedure Act and that the Department failed to adequately consider or quantify the Final Rule's widespread harm.*NOTE: While the AGs filed this lawsuit one day after the change in presidential administrations, it is classified as a lawsuit versus the Trump Administration given both the proximity to Inauguration Day and because it challenges a Trump Administration action. </t>
  </si>
  <si>
    <t>85 Fed. Reg. 79,324 (Dec. 9, 2020) ["Implementing Legal Requirements Regarding the Equal Opportunity Clause's Religious Exemption"]</t>
  </si>
  <si>
    <t>The Energy Policy and Conservation Act directs DOE to establish energy efficiency standards covering most major household products, including washers and dryers. This lawsuit challenges a final rule that creates new classes of clothes washers and dryers based on cycle time under the Act. The AGs claim that this rule aims to justify exempting these appliances from existing energy efficiency standards. In the lawsuit, the coalition argues that the final rule: violates the Energy Policy Conservation Act's anti-backsliding provision; fails to comply with the National Environmental Policy Act by invoking an inapplicable categorical exclusion to avoid conducting an environmental review; and is arbitrary and capricious under the Administrative Procedure Act.</t>
  </si>
  <si>
    <t>The states filed their original petition on 1/19/21. On 3/25/21, the federal respondents filed a motion to hold the case in abeyance. The court granted this motion on 3/29/21, and held the case in abeyance. On 3/7/22, the plaintiff states filed a motion to voluntarily dismiss the case based upon DOE's publication on December 14, 2021 of a final rule amending sections of the regulation at issue in this litigation.¬† The court granted this motion on 3/8/22, and the case was closed.</t>
  </si>
  <si>
    <t>The states challenged a Trump Administration final rule formally replacing the Environmental Protection Agency's (EPA) longstanding "Once In, Always In" policy. Since 1995, that policy had required major sources of toxic air pollutants to permanently take action to reduce their emissions. Major sources are those that emit or have the potential to emit 10 tons per year or more of any single toxic air pollutant or 25 tons per year or more of any combination of toxic air pollutants. The EPA repealed the "Once In, Always In" policy in a 2018 guidance memo, and the final rule codifies that action. The lawsuit claims that the rule contravenes the Clean Air Act's core requirements that the EPA ensure major sources reduce toxic air emissions by the maximum level achievable; and is arbitrary and capricious because the EPA failed to consider the potential increases in emissions resulting from the rule.</t>
  </si>
  <si>
    <t>The lawsuit challenges the Trump Administration's alleged failure to strengthen National Ambient Air Quality Standards (NAAQS) for ozone. Under the Clean Air Act, the EPA is required to set NAAQS for several pollutants, including ozone, at a level that protects public health and welfare. The EPA is required to periodically review the standards and revise them if new information shows that the existing standards are inadequate. In the lawsuit, the coalition argues that the Trump Administration's decision to retain the current NAAQS regulating ozone is unlawful because the EPA conducted a flawed and unlawfully biased review of the current NAAQS; and the available science clearly demonstrates the need for the EPA to strengthen the NAAQS.</t>
  </si>
  <si>
    <t>The coalition challenged an EPA rule pertaining to the Clean Air Act's new source review program for major modifications to existing major stationary sources of emissions. According to the AGs, the rule will subject their states' residents to lower air quality and will make it more difficult for downwind states to attain or maintain federal air quality standards.</t>
  </si>
  <si>
    <t>The lawsuit challenges a U.S. Department of Labor (DOL) rule that seeks to remove the cap on the amount of time a tipped worker may be required to spend on non-tipped, related duties while receiving the tipped sub-minimum wage. According to the AGs, the DOL's new rule would result in tipped workers performing more work for less pay, in effect transferring workers' tips to their employers. In the lawsuit, the coalition asserts that the rule contradicts the text and purpose of the FLSA, and that the DOL violated the rulemaking process requirements, including by failing to analyze the impact the rule would have on tipped workers.</t>
  </si>
  <si>
    <t>The states challenge the "Science Transparency Rule," a final rule that the AGs characterize as requiring EPA to give less weight to scientific studies, models, or other information in its decision-making on the sole, non-scientific basis that the underlying data are not publicly available. The coalition argues that the final rule will undercut the EPA's ability to issue future regulations that protect public health and the environment and should be vacated.</t>
  </si>
  <si>
    <t>The states challenged a final rule that the AGs characterize as narrowing the scope of protections for migratory birds under the Migratory Bird Treaty Act (MBTA) by eliminating liability of the oil and gas industry and others for killing birds, as a result of oil spills, electrocution, and poisoning. The AGs argue that the rule is in direct conflict with MBTA's purpose of protecting migratory bird populations, and is inconsistent with legislation that reaffirms MBTA's longstanding ban on the capture and killing of over 300 species of migratory birds.</t>
  </si>
  <si>
    <t>The AGs filed their original petition on 1/15/21. The case was consolidated with a similar case on 1/22/21. On 2/17/21, the court granted the defendant's motion to hold the case in abeyance pending further regulatory action. This abeyance status continued through 12/2/21, when with the consent of all parties the court lifted abeyance and ordered a briefing schedule. The petitioner states filed their brief on 2/28/22, and the federal defendants filed a respondent's brief on 5/6/22. The petitioner states responded on 6/27/22 and filed their final petitioners brief and reply brief on 7/12/22. The respondents filed their final brief on the same day. The court heard oral argument on 10/6/22. On 6/30/23, the court unanimously denied the petition. According to the court, "We hold that the Aircraft Rule is within the EPA's authority under section 231 of the Clean Air Act and that the agency reasonably explained its decision to harmonize domestic regulation with the ICAO standards." The court issued its mandate on 8/23/23.</t>
  </si>
  <si>
    <t>The AG coalition challenges the Trump Administration's decision to leave current National Ambient Air Quality Standards (NAAQS) for particulate matter pollution unchanged. Under the Clean Air Act, the EPA is required to set NAAQS for several pollutants, including particulate matter, at a level that protects public health and welfare with an adequate margin of safety. According to the plaintiffs, "the scientific evidence shows that more protection is necessary" via stronger regulation of particulate matter. In the lawsuit, the coalition argues that the EPA's decision to retain the current standards for particulate matter pollution was arbitrary and capricious because (1) the EPA conducted a flawed and unlawfully biased review of the current NAAQS; and (2) the available science clearly demonstrates the need for the EPA to strengthen the NAAQS.</t>
  </si>
  <si>
    <t>The AGs brought the lawsuit asking the Court to order EPA to carry out the agency's "mandatory statutory duty to approve or disapprove state implementation plans (SIPs) submitted by Indiana, Kentucky, Michigan, Ohio, Texas, and West Virginia" under the "Good Neighbor Provision" of the Clean Air Act. These SIPs pertain to the 2015 ozone national ambient air quality standards (NAAQS). According to the lawsuit, the plaintiff states have struggled to attain the federal air quality standards for ozone due to "the excessive amounts of ozone pollution that are emitted by sources in upwind States and carried by prevailing winds into Plaintiff States." The states further argue that "EPA's failure to take immediate action to ensure the Upwind States cut air pollution will both prolong harms to the health of our residents from high ozone levels and foreclose the ability of certain Plaintiff States to demonstrate attainment of the 2015 ozone NAAQS by their statutory attainment deadlines."</t>
  </si>
  <si>
    <t>The AGs filed the lawsuit against the Office of the Comptroller of the Currency (OCC) over a rule that, according to the plaintiffs, would state efforts to prevent predatory lenders from charging high interest rates on loans and bypassing state interest rate caps ‚Äî or usury laws ‚Äî already in place. The plaintiffs allege that the new Trump Administration rule would enable predatory lenders to circumvent these caps through ‚Äòrent-a-bank' schemes ‚Äî arrangements in which heavily regulated national banks act as lenders in name only for the express purpose of enabling payday lenders and other non-bank lenders to evade state consumer protection laws. In their lawsuit, the AGs argue that the rule conflicts with the National Bank Act and the Dodd-Frank Act, exceeds the OCC's statutory authority, and violates the Administrative Procedure Act.</t>
  </si>
  <si>
    <t>The AGs filed a lawsuit against the federal government for proceeding with the sale of the National Archives and Records Administration's (NARA) building in Seattle. According to the plaintiff AGs, "the government plans to ship the National Archives building's irreplaceable, un-digitized records more than a thousand miles away to archive centers in Kansas City, Missouri and Riverside, California. This will effectively eliminate public access to the records." The lawsuit asserts that the sale violates the conditions Congress placed on agencies' ability to sell federal properties on an expedited basis and fails to appropriately account for the records' importance to the Pacific Northwest region. Further, the lawsuit claims that the federal government refused to consult or cooperate with local stakeholders, including tribal governments, in making the decision to sell the property.</t>
  </si>
  <si>
    <t>The AGs filed a lawsuit challenging the Department of Energy's (DOE) final rule undermining current energy efficiency standards for residential dishwashers. According to the plaintiffs, the rule exempts a class of dishwashers from energy efficiency standards by creating a new category of dishwashers defined only by shorter cycle times. In the lawsuit, the coalition intends to argue that the final rule violates the Energy Policy Conservation Act, the Administrative Procedure Act, and the National Environmental Policy Act.</t>
  </si>
  <si>
    <t>The coalition's lawsuit argues that EPA violated federal law when it adopted a regulation that allows pesticide spraying to continue even if farmworkers or other persons are within the area immediately surrounding the spraying equipment, if that area is outside the farm's boundaries. In 2015, EPA updated its Agricultural Worker Protection Standard regulations aiming to prevent adverse effects of pesticides among agriculture workers and other communities vulnerable to exposure. As a part of the 2015 regulation, EPA established the Application Exclusion Zone (AEZ), an up to 100-foot circular area around pesticide application equipment that must be free of all persons other than appropriately trained and equipped handlers during application. The regulation required handlers to suspend a pesticide application if any person is within the AEZ ‚Äî including if the AEZ extended beyond the boundaries of the farm on which conducting the application. On October 20, 2020, the Trump EPA adopted a rule that substantially limited the AEZ, allowing handlers to continue applying pesticides even when farmworkers or bystanders are present within AEZ ‚Äî so long as these persons are located outside the farm's boundaries.The same coalition also filed a lawsuit challenging the same Trump Administration rule in district court (1:20-cv-10642).</t>
  </si>
  <si>
    <t>The coalition's lawsuit argues that EPA violated federal law when it adopted a regulation that allows pesticide spraying to continue even if farmworkers or other persons are within the area immediately surrounding the spraying equipment, if that area is outside the farm's boundaries. In 2015, EPA updated its Agricultural Worker Protection Standard regulations aiming to prevent adverse effects of pesticides among agriculture workers and other communities vulnerable to exposure. As a part of the 2015 regulation, EPA established the Application Exclusion Zone (AEZ), an up to 100-foot circular area around pesticide application equipment that must be free of all persons other than appropriately trained and equipped handlers during application. The regulation required handlers to suspend a pesticide application if any person is within the AEZ ‚Äî including if the AEZ extended beyond the boundaries of the farm on which conducting the application. On October 20, 2020, the Trump EPA adopted a rule that substantially limited the AEZ, allowing handlers to continue applying pesticides even when farmworkers or bystanders are present within AEZ ‚Äî so long as these persons are located outside the farm's boundaries.The same coalition also filed a lawsuit challenging the same Trump Administration rule in the Second Circuit (20-04174).</t>
  </si>
  <si>
    <t>The coalition brought the lawsuit against the Department of Energy (DOE) for allegedly failing to meet legal deadlines for reviewing and updating national energy efficiency standards for 25 categories of common consumer and commercial products and industrial equipment. These categories include home appliances such as washers and dryers, refrigerators and freezers, microwave ovens, room air conditioners, and water heaters. According to the states, the Trump DOE's failure to meet federal statutory deadlines for reviewing and strengthening energy efficiency standards for the 25 named product categories violates the Energy Policy and Conservation Act. The coalition charges that DOE's failure to meet these statutory deadlines deprives the states, their residents, and their businesses of the benefits strengthened standards, including lower energy bills, a more reliable electricity grid, and reduced emissions of harmful air pollutants that contribute to climate change and harm public health. The coalition asks the court to require DOE to comply with the Act's statutory deadlines and other requirements according to an expeditious schedule.</t>
  </si>
  <si>
    <t>The AGs challenged the Trump EPA's rollback of Obama-era amendments to its "Risk Management Program" (RMP) regulations, referred to as the Chemical Disaster Rule. This rule made changes to the RMP to address safeguards against explosions, fires, poisonous gas releases, and other accidents at facilities that store and use toxic chemicals. As the AGs characterized it, these changes included the elimination of independent audits conducted by third-parties and "root cause" analyses following accidents, as well as analyses of safer technology and alternatives that could prevent or lessen harms from accidents. The EPA also cut back on training requirements and requiring facilities to share information with first responders and nearby communities on hazardous chemicals used on site.The AGs filed their original challenge to this rule in 20-1022, but brought this lawsuit following the EPA's denial of reconsideration of the rule.</t>
  </si>
  <si>
    <t>The states challenged the U.S. Equal Employment Opportunity Commission's (EEOC) decision to revoke full access to federal employment data used by state and local fair employment practice agencies (FEPAs), including DFEH, to monitor and combat discrimination in the workplace. Under Title VII of the Civil Rights Act of 1964 (Title VII), EEOC is required to provide FEPAs employment data obtained from any employer within the FEPA's jurisdiction, to support efforts to effectively fight employment discrimination. However, according to the plaintiffs, the EEOC changed its long-established practice of sharing all "Employer Information Report EEO-1" (EEO-1) data within a FEPA's jurisdiction and now refuses to provide information until a specific employer is already under investigation. The plaintiffs allege that this is a violation of Title VII.</t>
  </si>
  <si>
    <t>The AG coalition filed a lawsuit challenging the Environmental Protection Agency's (EPA) final rule that limits emissions of methane, volatile organic compounds, and other hazardous pollutants from new, reconstructed, and modified facilities in the oil and natural gas industry. The AGs argue that according to the EPA's own estimates, the rollback of these standards will increase emissions of methane by 850,000 tons between 2021 and 2030 ‚Äì or 19,000,000 metric tons of CO2 equivalent ‚Äì accelerating the impacts of climate change and threatening public health, particularly to children, older adults, and those suffering from chronic lung disease and asthma.This case is similar to, through separate from, California v. Wheeler, 20-01357.</t>
  </si>
  <si>
    <t>The AG coalition filed a lawsuit challenging the Environmental Protection Agency's (EPA) final rule that limits emissions of methane, volatile organic compounds, and other hazardous pollutants from new, reconstructed, and modified facilities in the oil and natural gas industry. The AGs argue that according to the EPA's own estimates, the rollback of these standards will increase emissions of methane by 850,000 tons between 2021 and 2030 ‚Äì or 19,000,000 metric tons of CO2 equivalent ‚Äì accelerating the impacts of climate change and threatening public health, particularly to children, older adults, and those suffering from chronic lung disease and asthma.This case is similar to, through separate from, California v. Wheeler, 20-01367.</t>
  </si>
  <si>
    <t>The lawsuit challenges the Trump Administration's authorization of an oil and gas drilling program in the Coastal Plain of the Arctic National Wildlife Refuge. The lawsuit asserts that the Trump Administration's drilling plan violates multiple laws, including the Administrative Procedure Act (APA), National Environmental Policy Act (NEPA), the National Wildlife Refuge System Administration Act (Refuge Administration Act), the Alaska National Interest Lands Conservation Act (ANILCA), and the Tax Cuts and Jobs Act of 2017 (Tax Act). The suit claims that the administration conducted a flawed environmental review that failed to take a hard look at the drilling plan's impacts on migratory birds, greenhouse gas emissions, and climate change.</t>
  </si>
  <si>
    <t>The lawsuit claims the White House failed to follow the required process when it finalized changes to the National Environmental Policy Act (NEPA). The Trump administration's overhaul limits the types of projects subject to NEPA review, expands categorical exemptions for certain projects and allows agencies to waive NEPA reviews if projects are subject to other review processes. It requires agencies to only consider effects that have a "reasonably close causal relationship" to a project and rules out effects that are "remote in time or space." The AGs claim the Trump administration's final rule makes "substantial and unsupported revisions" to NEPA regulations that were last updated in 1978. They argue the final rule ignores states' reliance on longstanding regulations, lacks a rational justification, and "undermines NEPA's goals of environmental protection, public participation, and informed decision making."</t>
  </si>
  <si>
    <t>In this lawsuit, the coalition argues that significant and recent changes to USPS operations under Postmaster General Louis DeJoy's leadership have substantially delayed USPS mail across the country. These include removing mailboxes and mail sorting machines, curtailing overtime for USPS staff, prohibiting late and extra trips that ensure mail is delivered on a timely and consistent basis, institutionalizing other policies that cause further delays, and creating confusion regarding what election mail standards the USPS will follow in advance of the November general election. The suit further alleges that changes in USPS operations are in line with President Donald Trump's repeated and public statements in opposition to mail-in voting and his intent to impair the delivery of mailed ballots by cutting off the resources needed for the USPS to operate because mailed ballots would specifically harm Republicans' abilities to win elections.</t>
  </si>
  <si>
    <t>The AGs challenge nationwide operational changes at the U.S. Postal Service. According to the AGs, service and policy changes at the Post Office, including limiting staff overtime and so-called "late or extra shifts" have impacted the prompt delivery of mail to Americans who rely on the Postal Service for everything from medical prescriptions to ballots. The suit seeks to immediately reverse the agency's actions, and guarantee safeguards and standards for election mail.</t>
  </si>
  <si>
    <t>The states filed their original complaint on 8/21/20, and a motion for preliminary injunction on 9/2/20. The court held a hearing on the preliminary injunction on 9/24/20. Meanwhile, the case was consolidated with similar cases (20-1317; 20-1387). On 9/28/20, the court granted a nationwide injunction blocking the USPS's operational changes. The USPS sought clarification of the order, given decisions in other district courts pertaining to similar issues. The court granted clarification and brought the order in line with those of the other district courts. The plaintiffs sought an independent monitor to oversee USPS's compliance with the order, but this was denied. On 11/27/20, the federal defendants filed an appeal of the preliminary injunction (20-03419). However, in light of the change of administrations, the defendants voluntarily dismissed their appeal on 1/20/21.On 5/28/21, the plaintiff states filed a motion for summary judgment in district court, followed by a memorandum of law supporting the motion on 6/9/21. The USPS filed a response and its own motion for summary judgment on 6/18/21, to which the plaintiffs replied on 7/2/21 and filed an opposition to on 7/14/21. The federal defendants replied on 7/16/21. The court held a motion hearing on 7/22/21.On 8/25/21, the court dismissed two counts from the states' summary judgment motion and granted in part the federal defendants' summary judgment motion. In the meantime, the parties discussed a possible settlement. The parties reached a settlement on 5/13/22, which was approved by the court on 5/17/22. According to the settlement, USPS agreed to publish election mail and mail-in ballot guidance on its website ahead of primary and general elections through 2028. USPS also agreed to meet with states' attorneys general to review its election mail performance and provide weekly on-time delivery data.¬†</t>
  </si>
  <si>
    <t>The AGs challenged a new rule that would allow for the bulk transportation of liquefied natural gas (LNG) by rail. The rule was finalized by the Transportation Department and Pipeline and Hazardous Materials Safety Administration (PHMSA). According to the AGs, PHMSA failed to evaluate the rule's environmental impacts and they argue that the rule does not contain enough safety requirements.</t>
  </si>
  <si>
    <t>The AGs filed the lawsuit seeking to declare the Environmental Protection Agency's final methylene chloride risk evaluation "unlawful." The states claim that the EPA's analysis violates the 2016 Toxic Substances Control Act amendments that concluded most uses of the solvent methylene chloride pose an unreasonable risk.</t>
  </si>
  <si>
    <t>The states filed a lawsuit challenging the U.S. Environmental Protection Agency's (EPA) final rule affecting state authority under Section 401 of the Clean Water Act. Under Section 401 of the statute, a project requiring federal approval that may result in discharges into waters of the United States must obtain state certification confirming that the project meets state water quality standards and other appropriate state law requirements. The projects requiring Section 401 certification range from housing and commercial land development to hydropower and pipeline construction. In an April 2019 executive order, the Trump Administration directed the EPA to alter its water quality certification regulations in a way that the states argue unlawfully restricts state authority under the Clean Water Act. The coalition argues that the final rule, promulgated by the agency following President Trump's executive order, violates the Administrative Procedure Act and Clean Water Act and must be vacated.</t>
  </si>
  <si>
    <t>The states filed their original complaint on 7/21/20. A coalition of AGs filed a motion to intervene on behalf of the EPA on 8/28/20, which was granted on 9/17/20. On 9/2/20 and 9/25/20, this case was grouped with two other member cases (3:20-cv-04636; 3:20-cv-06137), with the lead case caption titled In re Clean Water Act Rulemaking. The federal defendants filed a motion to dismiss these cases on 9/15/20.¬† The intervenor-defendants filed an answer to the state plaintiffs' complaint on 9/30/20. Meanwhile, the federal defendants filed an answer on 10/6/20. ¬†The state plaintiffs filed another complaint in the related case on 10/30/20.Following the change in presidential administrations, the EPA requested a stay, which was granted on 2/22/21. The court later placed the case in abeyance on 4/21/21. The case remained in abeyance until the EPA requested remand without vacatur on 7/1/21. The state plaintiffs filed a response in opposition on 7/26/21. On 10/21/21, the court issued an order granting EPA's motion to remand but also vacating the challenged rule.¬†¬†On 11/18/21, the intervenor-defendant states appealed to the Ninth Circuit and the case was consolidated with other appeals from this litigation (21-16958; 21-16960; 21-16961). The original plaintiffs filed a motion to dismiss the appeal on 1/11/22 and the federal defendants filed a reply to the plaintiffs' response on 1/28/22.On 4/6/22, SCOTUS issued a stay of the rule pending appeal in the Ninth Circuit. The states supporting the rule filed an opening brief in the Ninth Circuit on 4/6/22, and the federal defendants and states opposing the rule filed answering briefs on 7/6/22. The private party appellants and states supporting the rule filed a reply brief on 7/27/22. Oral argument was held on 11/15/22.On 2/21/23, the Ninth Circuit issued an opinion reversing the lower court, holding that a court granting a voluntary remand lacks authority to also vacate the regulation without first holding it unlawful. The panel held that federal courts do not have unlimited equitable authority. According to the decision, "precedent suggests that permanent equitable remedies can be awarded against only illegal executive action. Illegality requires establishing that there has been (or will be) a violation of the law." The panel reversed the district court's order in its entirety and sent the case back on an open record for reconsideration of the EPA's remand motion.Following the EPA's reconsideration of the challenged rule, the district court stayed the case on 6/29/23.</t>
  </si>
  <si>
    <t>The AG coalition sued the EPA over its rule reversing the agency's determination that it is "appropriate and necessary" under the Clean Air Act to regulate mercury and other toxic air pollution from coal- and oil-fired power plants. According to the AGs, the new rule undermines the 2012 Mercury and Air Toxics Standards (MATS). MATS aims to substantially reduce emissions of mercury and other hazardous pollutants that harm human health and the environment.</t>
  </si>
  <si>
    <t>The lawsuit challenges a Trump Administration rule that reverses Obama-era regulations in the Affordable Care Act. The Obama Administration's HHS had issued regulations implementing Section 1557 of the ACA in 2016. These regulations specified that discrimination on the basis of gender identity, nonconformity to sex stereotypes, and pregnancy status are forms of sex discrimination prohibited by the statute. The Trump Administration's HHS altered this regulation, which the coalition now challenges. According to the states, the Trump Administration's new rule would eliminate many of the express protections contained in the Section 1557 regulations, unlawfully exclude many health insurers from Section 1557's scope, and would embolden health care providers and health insurers to deny care and insurance coverage. The new rule would also impose unreasonable barriers and impede timely access to health care for Americans, in violation of Section 1554 of the ACA.</t>
  </si>
  <si>
    <t>The AGs' lawsuit challenges a policy change by ICE to reverse guidance issued on March 13, 2020 that allowed international students with F-1 and M-1 visas to take classes online for the duration of the emergency. On July 6, 2020, ICE announced that international students could remain in the country with visas if the instruction was done in-person, but would need to transfer colleges or return home if instruction was online only. The lawsuit argues that this rule substantially harms schools and students. It also alleges that the federal government's actions are arbitrary, capricious, and an abuse of discretion because they reverse previous guidance without explanation, input, or rationale ‚Äì in violation of the Administrative Procedure Act ‚Äì and fail to consider the need to protect public health and safety amidst the ongoing COVID-19 pandemic.</t>
  </si>
  <si>
    <t>The states filed their original complaint on 7/7/20 and an amended complaint with additional plaintiffs on 7/17/20. The plaintiffs filed a motion for preliminary injunction on 7/20/20. The federal defendants filed a response in opposition on 7/30/20, to which the plaintiffs filed a reply on 8/5/20. The court held a motion hearing on 8/18/20.On 11/9/20, Judge Donato granted a permanent injunction to the plaintiffs and closed the case. The federal defendants have indicated that they will not appeal. The injunction prohibits the U.S. Department of Education from: (1) Requiring states and local education agencies (LEAs) to calculate the share of CARES Act funds for private schools in a manner inconsistent with Title I's calculation for equitable services to private schools; (2) Requiring that CARES Act funds supplement, rather than supplant, other fund sources; (3) Restricting the distribution of CARES Act funds to only those public schools that participate in or are eligible for Title I; and (4) Taking any adverse action against districts or schools that relied on the original guidance or interim final rule before the preliminary injunction entered.</t>
  </si>
  <si>
    <t>The states filed to intervene in a lawsuit to defend the Obama-era Mercury and Air Toxics Standards against an industry challenge. The Standards limit emissions of mercury and other hazardous air pollutants from coal- and oil-fired power plants. On May 22, 2020, the EPA reversed the Obama EPA's finding that the regulation of these power plants was "appropriate and necessary." The same day, Westmoreland Mining Holdings filed a lawsuit challenging the EPA's revised finding that leaves the existing standards in effect. According to the AGs' lawsuit, the EPA reached this new conclusion by relying on outdated cost estimates that have since proven too high, while largely ignoring the tremendous public health and environmental benefits of the existing standards. The coalition argues that the EPA cannot be expected to faithfully defend the standards in court and seeks to intervene in the lawsuit.</t>
  </si>
  <si>
    <t>The lawsuit challenges a new rule amending procedures under Title IX of the Education Amendments of 1972 that the AG coalition alleges will hinder how schools investigate, address, and remedy sexual harassment in schools, colleges, and universities. In November 2018, the Department of Education issued a notice of proposed rulemaking under the auspices of providing greater protections for individuals accused of sexual harassment. This rule was finalized in May 2020. The suit asserts that the Trump Administration rule specifically exceeds the Department of Education's statutory authority and is in violation of section 706(2)(C) of the Administration Procedure Act; is not in accordance with law and is arbitrary and capricious, both in violation of section 706(2)(A); and is without observance of procedure, required by law in violation of section 706(2)(D).</t>
  </si>
  <si>
    <t>Policy Memorandum, "COVID-19 Implications for EPA's Enforcement and Compliance Assurance Program"</t>
  </si>
  <si>
    <t>Temporary Policy on COVID-19 Implications for EPA's Enforcement and Compliance Assurance Program</t>
  </si>
  <si>
    <t>The AGs brought the lawsuit challenging EPA rules which roll back the federal government's appliance-maintenance and leak-repair standards for substitute refrigerants, such hydrofluorocarbons (HFCs).</t>
  </si>
  <si>
    <t>85 Fed. Reg.  14,150 (Mar. 11, 2020) [Protection of Stratospheric Ozone: Revisions to the Refrigerant Management Program's Extension to Substitutes]</t>
  </si>
  <si>
    <t>The plaintiff states filed a lawsuit challenging the Trump Administration's final rule redefining the "waters of the United States" under the Clean Water Act. According to the AGs, the new rule narrows the definition by removing protections for all ephemeral streams, many wetlands, and other waters that were previously covered under the Act. In the lawsuit, the coalition argues that EPA's rule directly conflicts with the text of the Clean Water Act, Supreme Court precedent, and the EPA's own scientific findings.</t>
  </si>
  <si>
    <t xml:space="preserve"> 85 Fed. Reg. 22,250 (Apr. 21, 2020) [The Navigable Waters Protection Rule:  Definition of ‚ÄòWaters of the United States']</t>
  </si>
  <si>
    <t>The states filed the lawsuit challenging the Department of Energy's (DOE) revisions to its Process Rule. Adopted in 1996, the rule requires that DOE meet an Energy Policy Conservation Act mandate to create energy conservation standards that benefit the public in a timely manner. According to the plaintiffs, the DOE's recent revisions create a number of roadblocks to the adoption of new standards and the review of existing standards. The states argue that DOE imposes an unreasonably high threshold for energy efficiency savings ‚Äì effectively prohibiting the adoption of any standard that does not result in energy savings equivalent to powering eight million homes for an entire year. The states maintain that this threshold is impermissibly high and would result in the unnecessary loss of significant energy savings.</t>
  </si>
  <si>
    <t>The Commercial Packaged Boilers Standard, developed in 2016, sets efficiency requirements that encourage the adoption of electric boilers, which are more efficient than gas-powered boilers. According to the Obama Administration, the standard is expected to save consumers and businesses nearly $2 billion dollars and eliminate 16 million metric tons of CO2 emissions over the next 30 years. However, the Trump Administration's DOE did not publish the rule until ordered to in separate litigation brought by AGs and environmental plaintiffs (18-15475; 18-15380). Following the decision in that case, the Commercial Packaged Boilers Standard was published in the Federal Register on January 10, 2020.In March 2020, the American Public Gas Association; Air Conditioning, Heating and Refrigeration Institute; and Spire, Inc. filed lawsuits challenging the Commercial Packaged Boilers Standard. Given DOE's previous failure to publish the energy efficiency standards in the Federal Register, the coalition of AGs believes that DOE cannot be expected to faithfully defend the standard in court and seeks to intervene in the lawsuit.</t>
  </si>
  <si>
    <t>On February 13, 2020, the Trump Administration announced that it would redirect over $3.8 billion in funds that Congress appropriated to the DOD for resources and equipment for state National Guard units nationwide toward the construction of a wall along the border. This lawsuit challenges what the states characterize as an "illegal diversion of $3.8 billion in taxpayer dollars for the construction of an unauthorized wall along the US-Mexico border." In the lawsuit, the coalition argues that the diversion of funds violates the principles of separation of powers, the Presentment Clause, and the Appropriations Clause of the U.S. Constitution by usurping Congress' appropriation powers. The coalition further asserts that the Trump Administration fails to satisfy the legal requirements necessary to divert the funds and disregards the National Environmental Policy Act by failing to consider the environmental impact of construction.</t>
  </si>
  <si>
    <t>The states filed a lawsuit in the Second Circuit Court of Appeals challenging the Department of Energy's (DOE) final determination¬†rejecting stronger energy efficiency standards for common light bulbs. On December 27, 2019, DOE issued its final determination halting energy efficiency improvements to the lightbulbs in question, also known as General Service Incandescent Lamps (GSIL). It concluded that improved GSIL standards were not economically justified. According to the AGs, this decision would cost consumers $12 billion each year in lost electricity savings by 2025 ‚Äì a $100 loss per household per year. The AGs further argue that DOE's decision amounts to a failure to enact a stronger standard in violation of the Energy Policy and Conservation Act. In addition, the AGs assert that DOE's proposal is unlawful under the Administrative Procedure Act and fails to comply with requirements for agency actions under the National Environmental Policy Act.</t>
  </si>
  <si>
    <t>The lawsuit challenges a U.S. Department of Labor rule seeking to narrow the joint employment standard under the Fair Labor Standards Act (FLSA). The FLSA is the federal law establishing a baseline of workplace rules, such as minimum wage and overtime, for workers. The joint employment standard determines when more than one employer is responsible under FLSA because both exert sufficient influence over a worker's employment. According to the AGs, this change would undermine critical workplace protections for the country's low-and middle-income workers and could lead to increased wage theft and other labor law violations. The coalition asserts that the rule directly undermines Congress' intent for the FLSA, and that the Department of Labor violated the rulemaking process requirements. Further, they argue that the rule would impose significant regulatory burdens on states and harm states' economies and residents.¬†</t>
  </si>
  <si>
    <t>The states filed a lawsuit against the EPA attempting to force the agency to address ozone pollution from upwind states. The states argue that although EPA has a responsibility under the "Good Neighbor Provision" of the Clean Air Act to prohibit air pollution in one state that significantly contributes to non-attainment of air quality standards in other states, it has not done so for ozone pollution. The suit asks the court to declare EPA in violation of the Clean Air Act for not taking action on the upwind pollution problem that is still affecting New Jersey and other states in the region, and to order the agency to propose and adopt federal plans that limit upwind states' emissions by specific dates.</t>
  </si>
  <si>
    <t>The state coalition sued HHS for rules related to the agency's interpretation of Section 1303 of the Affordable Care Act (ACA). On December 27, 2019, HHS issued a final rule requiring qualified health plans participating in the state exchanges to send separate bills and collect separate payments of at least one dollar for abortion coverage.According to the states, "this onerous and confusing requirement threatens women's access to abortion and puts millions at risk of accidentally losing critical health insurance coverage...the new rule is incompatible with the ACA's requirement of equitable access to healthcare and disproportionately affects states that are committed to ensuring comprehensive reproductive healthcare."</t>
  </si>
  <si>
    <t>The states filed their original complaint of 1/30/20. On 2/19/20, five states filed a motion to intervene opposing the plaintiff states. The original plaintiff states filed an opposition to this motion to intervene on 3/10/20. to which the proposed intervenors replied on 3/24/20. The federal defendants filed a motion to dismiss on 5/7/20. Several AGs filed an amicus brief supporting the plaintiff states on 6/30/20 and 7/2/20. The state intervenors filed a motion for summary judgment on 7/6/20, to which the plaintiff states filed a memorandum of opposition on 8/19/20. The plaintiff states filed a motion for summary judgment on 8/19/20.On 3/5/21, the court granted the defendant's motion for summary judgment. According to the court, "First, the Archivist's publication and certification of an amendment are formalities with no legal effect. His failure to perform those formalities does not cause Plaintiffs any concrete injury, so they lack standing to sue. Second, even if Plaintiffs had standing, Congress set deadlines for ratifying the ERA that expired long ago. Plaintiffs' ratifications came too late to count. For those two reasons, the Court dismisses Plaintiffs' suit."The states filed an appeal to the D.C. Circuit on 5/7/21, with the intervening states remaining opposed. Michigan filed an amicus brief in support of the plaintiff states on 12/15/21. On 1/3/22, the plaintiff states filed their appellant's brief. Michigan and a New York-led coalition of states filed an amicus for the appellants on 1/10/22. Meanwhile, the new Virginia AG who took office in January 2022 voluntarily dismissed Virginia as a party in the case. On 2/25/22, the caption of the case changed to Illinois v. Ferriero. The opposing state coalition filed their appellee brief on 3/4/22. On 3/11/22, a group of AGs filed an amicus brief supporting the appellees. The appellants filed a reply brief on 4/25/22.The D.C. Circuit panel held oral argument on 9/28/22. On 2/28/23, the panel upheld the district court's conclusion. According to the 3-0 majority decision, "the States have not clearly and indisputably shown that the Archivist had a duty to certify and publish the ERA or that Congress lacked the authority to place a time limit in the proposing clause of the ERA." Therefore, the case must be dismissed. The court's mandate issued on 4/24/23.</t>
  </si>
  <si>
    <t>The AGs challenged the Trump EPA's rollback of Obama-era amendments to its "Risk Management Program" (RMP) regulations, referred to as the Chemical Disaster Rule. This rule made changes to the RMP to address safeguards against explosions, fires, poisonous gas releases, and other accidents at facilities that store and use toxic chemicals. As the AGs characterized it, these changes included the elimination of independent audits conducted by third-parties and "root cause" analyses following accidents, as well as analyses of safer technology and alternatives that could prevent or lessen harms from accidents. The EPA also cut back on training requirements and requiring facilities to share information with first responders and nearby communities on hazardous chemicals used on site.</t>
  </si>
  <si>
    <t>This case follows a multistate action filed in June 2018 that challenged the Trump Administration's settlement with Defense Distributed, an organization founded to distribute open-source code for 3D printed guns. In that case, the district court granted partial summary judgment to the states, effectively blocking the federal defendants from allowing downloads of the 3D printed guns. In January 2020, the Trump administration published rules transferring oversight for the export of technical data related to 3D-printed firearms from the State Department to the Commerce Department. In this case, the states argue that these rules are aiming to remove oversight and remove downloadable firearm files from the State Department's munitions list.</t>
  </si>
  <si>
    <t>The states challenged a new Trump Administration rule, finalized in December, that changes a policy within the Supplemental Nutrition Assistance Program (SNAP). The former policy had provided states discretion to waive work requirements in distressed economic areas. According to the states, these cuts would affect 688,000 to 850,000 adults without children. The plaintiffs argue that "States are in the best position to evaluate local economic circumstances and to determine where there are insufficient job opportunities such that work requirements would be ineffective." Additionally, the states argue that "the Rule plainly contravenes the statutory text and Congress's intent. In addition, the Rule is procedurally improper and not justified by reasoned support or available evidence."</t>
  </si>
  <si>
    <t>The states filed their original complaint and motion for preliminary injunction on 1/16/20. The case was consolidated with a private party lawsuit challenging the rule (1:20-cv-00127). The states filed an amended complaint with five additional state plaintiffs on 1/29/20. The federal defendants filed a memorandum in opposition to the motion for preliminary injunction on 2/5/20. The states filed a reply to this memorandum on 2/19/20. Several states filed a multistate amicus brief opposing the plaintiff states on 2/28/20. On 3/5/20, the court held a motion hearing regarding the motion for preliminary injunction.On 3/13/20, the court granted in part the state plaintiffs' motion for preliminary injunction. Judge Howell determined that the rule change was capricious, arbitrary and likely unlawful. According to the court, "Especially now, as a global pandemic poses widespread health risks, guaranteeing that government officials at both the federal and state levels have flexibility to address the nutritional needs of residents and ensure their well-being through programs like SNAP, is essential." The federal defendants filed an appeal of the injunction to the D.C. Cir. on 5/12/20 (20-05136). Meanwhile, briefing on the merits in district court continued. The federal defendants filed an answer to the states' amended complaint on 4/1/20. The plaintiffs filed a motion for summary judgment on 6/24/20, and the defendants filed an opposition and cross-motion for summary judgment on 7/22/20.On 10/18/20, the court granted the plaintiff's motion for summary judgment and denied the defendants' motion for summary judgment. According to the decision, "The Final Rule at issue in this litigation radically and abruptly alters decades of regulatory practice, leaving States scrambling and exponentially increasing food insecurity for tens of thousands of Americans. Whether USDA could, using a legally proper process, adequately explain how the Final Rule's changes both comport with the statutory scheme and make sense is a question for another day. For now, the agency has not done so."Given the district court's decision on the merits, the federal defendants filed an unopposed motion to dismiss their D.C. Circuit appeal of the injunction as moot on 10/29/20. The court dismissed the appeal and issued the mandate on 11/5/20. The defendants filed an appeal of the merits decision to the D.C. Circuit on 12/15/20 (20-05371). However, following the change in administrations, the federal defendants voluntarily dismissed the appeal and the case was closed.</t>
  </si>
  <si>
    <t>15 AGs and the City of New York, led by New York's Leticia James, sued the EPA and Army Corps of Engineers over the administrations "Recodification Rule" that the states argue rolls back regulations fundamental to improving and maintaining the health of the nation's waters. The "Recodification Rule" repeals the Obama-era Clean Water Rule, which expanded the definition of "Waters of the United States." A similar coalition had previously challenged the administration's suspension of the Clean Water Rule in New York v. Pruitt (1:18-cv-01030).¬†</t>
  </si>
  <si>
    <t>Three AGs, led by Alabama's Steve Marshall, filed a lawsuit against the Archivist of the United States ‚Äî the federal officer who oversees the ratification process for constitutional amendments ‚Äî seeking to prevent him from illegally adding the Equal Rights Amendment (ERA) to the U.S. Constitution. According to the AGs, "In 1972, Congress proposed the ERA to the U.S. Constitution and, critically, imposed a seven-year deadline for the necessary 38 states to approve the amendment. After a period of intense national debate, the ERA fell eight states short. Only thirty-five states ratified, and five of those states ‚Äî Idaho, Kentucky, Nebraska, Tennessee and South Dakota ‚Äî reconsidered and rescinded their ratifications before the deadline. Now, forty years later, a group of activists are arguing that both those rescissions and the seven-year deadline can simply be ignored. Two states recently purported to ‚Äòratify' the expired amendment, and Virginia is poised to become the ‚Äò38th' state in a matter of weeks. Though these actions are legally bankrupt, the Archivist of the United States appears to agree with the activists' approach. He has refused to recognize the rescissions of the five states and has continued to hold open the ratification process. If this constitutional bait-and-switch is successful, there will be dire consequences for the rule of law. The people had seven years to consider the ERA, and they rejected it. To sneak it into the Constitution through this illegal process would undermine the very basis for our constitutional order."</t>
  </si>
  <si>
    <t>16 AGs and the City of New York brought suit against the Trump's Department of Energy challenging its final rule rolling back energy efficiency standards for certain light bulbs. The lawsuit alleges that the rollback of the energy efficiency requirements for certain light bulbs would unlawfully delay the adoption of energy efficiency goals, undermine state and local energy policy, and increase consumer and environmental costs. By reversing Obama-era rules adopted in January 2017, the coalition claims, the DOE is enacting a less stringent standard in violation of the Energy Policy and Conservation Act (EPCA). The lawsuit claims that the DOE's action as arbitrary, capricious, and unlawful under EPCA and the Administrative Procedure Act.</t>
  </si>
  <si>
    <t>The states filed their original petition for review on 10/29/19. The E.P.A. filed its response in opposition on 12/6/19. The states filed a joint brief on 1/14/20, and the E.P.A. filed its appelee brief on 2/27/20. Kentucky filed an amicus brief supporting the E.P.A. on 3/2/20. The plaintiff states filed an appellant brief on 3/19/20 and a final brief on 3/27/20. The E.P.A. filed its final brief on 4/2/20. The court held oral arguments on 5/7/20. On 7/14/20, the court held that the EPA's denial of New York's petition should be vacated, and the case be remanded for further proceedings. According to the opinion, "the EPA offered insufficient reasoning for the convoluted and seemingly unworkable showing it demanded of New York's petition. In addition, the EPA's finding that New York did not have an air quality problem under the 2008 National Ambient Air Quality Standards for ozone relied on two faulty interpretations of the Clean Air Act that have since been invalidated."The states sought an expedited issuance of the mandate, but the court denied this motion on 8/17/20. The mandate issued on 9/8/20.</t>
  </si>
  <si>
    <t>18 Democratic AGs and the City of New York, led by California's Xavier Becerra, filed a lawsuit arguing that the U.S. Fish and Wildlife Service and the National Marine Fisheries Service's decision to finalize three rules pertaining to the Endangered Species Act is unlawful. In the lawsuit, the coalition challenges the rules as arbitrary and capricious under the Administrative Procedure Act, unauthorized under the Endangered Species Act, and unlawful under the National Environmental Policy Act. According to the AGs, the coalition's concerns include the agencies' decision to: (1) Inject economic considerations into the Endangered Species Act's science-driven, species-focused analyses; (2) Restrict the circumstances under which species can be listed as threatened; (3) Expand the Act's narrow exemptions for designating critical habitats and limit the circumstances under which a habitat would be designated, especially where climate change poses a threat; (4) Reduce consultation and analyses required before federal agency action; (5) Radically depart from the longstanding, conservation-based agency policy and practice of providing the same level of protection to threatened species afforded to endangered species, which is necessary to prevent a species from becoming endangered; (6) Push the responsibility for protecting imperiled species and habitats onto the state, detracting from the states' efforts to carry out their own programs and imposing significant costs; and (7) Exclude analysis of and public input on the rules' significant environmental impacts.</t>
  </si>
  <si>
    <t>24 Democratic AGs and the cities of Los Angeles and New York, led by California's Xavier Becerra, challenges the Trump Administration's regulation designed to preempt California's greenhouse gas emissions and Zero-Emission Vehicle standards. These standards were authorized in 2013 by a waiver from the Environmental Protection Agency during the Obama Administration. 13 other states and D.C. follow the standards in whole or part. Among other arguments, the states claim that the new rules fail to respect states' authority to protect public health and welfare, ignores the authority and intent of Congress, and purports to exercise authority that Congress has not granted the agency.</t>
  </si>
  <si>
    <t>In June 2019, the SEC adopted Regulation Best Interest, which the agency said was necessary to address long-standing investor confusion concerning the standards of care applicable to broker-dealers providing investment advice. Historically, federal law has generally required that broker-dealers' recommendations be "suitable" with respect to the investor's objectives, meaning that a broker-dealer could sell an investor a lower-quality, higher-cost investment as long as that investment otherwise met the investor's investment objectives. This contrasts with the standard of care applicable to investment advisors, who are deemed fiduciaries who must act in their clients' best interests and are subject to duties of loyalty and care. Under a fiduciary duty standard, an investment advisor is required to put their client's interests ahead of their own, to recommend suitable investments, to monitor client investments and accounts, and to avoid or disclose conflicts of interest.While the SEC is claiming that Regulation Best Interest ends the confusion in the industry, the AGs argue that the regulation (1) fails to meaningfully elevate broker-dealer standards beyond their existing suitability requirements, (2) is likely to produce continued investor and industry confusion because it relies on a vague "best interest" standard and leaves key terms undefined. According to the complaint, by enacting this flawed regulation, the SEC ignored Congress' express direction in the Dodd-Frank Act, making the regulation unauthorized, arbitrary, and unlawful.¬†</t>
  </si>
  <si>
    <t>20 Democratic AGs, led by California AG Xavier Becerra and Massachusetts AG Maura Healey, filed a lawsuit opposing the Trump Administration's rule that the AGs claim circumvents the Flores Settlement Agreement. The Flores Agreement, from the 1997 case of Flores v. Reno, sets nationwide standards for the detention, treatment, and release of minors in immigration custody.In the complaint, the coalition argues that the Trump Administration's final rule interferes with the states' ability to help ensure the health, safety, and welfare of children by undermining state licensing requirements for facilities where children are held. The rule would result in the vast expansion of family detention centers, which are not state licensed facilities and have historically caused increased trauma in children. The rule will lead to prolonged detention for children with significant long-term negative health consequences. In addition, the AGs argue the rule violates both the Administrative Procedure Act and the due process clause of the Fifth Amendment to the U.S. Constitution.</t>
  </si>
  <si>
    <t>Three Democratic AGs and the City of New York, led by New York's Tish James, brought suit against the Trump Administration's Public Charge Rule, a new rule that aims to deny green cards and visas to immigrants that use or have used government assistance programs. The coalition argues that the new public charge definition disregards clear congressional intent and existing case law holding that immigrants who use basic, non-cash benefits are not considered public charges because they are not primarily dependent on the government. Additionally, the state plaintiffs claim that the public charge rule weaponizes the public charge inquiry to specifically target immigrants of color, immigrants with disabilities, and low-income immigrants. Finally, the AGs argue that the rule fundamentally misunderstands that these non-cash programs are designed to help immigrants who arrive in this country with limited means move out of poverty and achieve upward mobility.In addition to this AG lawsuit, two separate AG coalitions previously filed multistate lawsuits challenging the same rule in the E.D. Wash. (4:19-cv-05210) and the N.D. Cal. (3:19-cv-04975).</t>
  </si>
  <si>
    <t>Five AGs, led by California'a Xavier Becerra, challenged the Trump Administration's Inadmissibility on Public Charge Grounds Final Rule, known as the "Department of Homeland Security (DHS) Public Charge Rule." The lawsuit claims the Rule targets working immigrants and their families by creating new barriers to lawful admission to the United States. According to the state plaintiffs, "the Rule discourages hardworking eligible immigrants and their families from accessing critical health, nutrition, and housing programs that supplement their modest wages and help them make ends meet. The Rule creates such a strict standard that, if it were applied to citizens across the country, a substantial portion would be considered likely to be a ‚Äòpublic charge'." Among other arguments, the states claim that the rule violates the Administrative Procedure Act because "It is contrary to established law regarding what it means to be a public charge."In addition to this AG lawsuit, two separate AG coalitions filed multistate lawsuits challenging the same rule in the E.D. Wash. (4:19-cv-05210) and the S.D.N.Y. (1:19-cv-07777).</t>
  </si>
  <si>
    <t>The states filed their original complaint on 8/16/19. This was followed by a motion for preliminary injunction on 8/26/19. On 10/11/19, Judge Hamilton granted the states' motion for preliminary injunction, blocking the rule in the states within the Ninth Circuit. The federal defendants filed a motion to stay this injunction pending appeal on 10/25/19 and filed an appeal to the Ninth Circuit on 10/30/19 (19-17214). The states filed an opposition to the motion to stay on 11/8/19. On 12/5/20, the Ninth Circuit granted a stay of the injunction pending appeal. The states requested reconsideration en banc of the injunction stay order, which was denied on 2/18/20. Meanwhile, on 1/29/20, the states filed a motion to compel completion of the administrative record in district court. The court granted this motion in part on 4/1/20. The federal defendants filed a motion to dismiss on 4/22/20, to which the states filed a response in opposition on 5/6/20. The federal defendants filed a reply on 6/3/20.On 8/3/20, the district court ruled largely in favor of the Trump Administration, dismissing several of the states' claims. According to the court, "plaintiffs have not demonstrated that the rule requires or prevents the states from undertaking a particular course of action. Instead, the rule impacts the choices of individuals who may or may not be under the rule's purview. The opposition even refers to the 'particularly hard choices' faced by those subject to the rule. Those individuals may be dissuaded or chilled from participating in benefit programs, but the actions of such third parties do not frustrate the availability of the benefits in the first instance. The states remain free to offer benefits." The court deferred a ruling on two of the states' claims, so the case remains open.Meanwhile, the Ninth Circuit held argument on the stay on 9/15/20. On 12/2/20, the court affirmed the district court, thus upholding the stay of the rules. The federal defendants filed a writ of certiorari to the U.S. Supreme Court on 1/21/21 (20-962), but this appeal, as well as the appeal of other similar cases, was dismissed by the Biden Administration on 3/9/21. Meanwhile, the district court stayed these cases on 5/26/21. The case remained stayed until 1/30/23, when California filed a notice of voluntarily dismissal and the case was closed.</t>
  </si>
  <si>
    <t>13 Democratic AGs, led by Washington's Bob Ferguson and Virginia's Mark Herring, filed suit against the U.S. Department of Homeland Security over changes to the "public charge" rule. Under the changes, the government has expanded ability to deny a visa or permanent residency to any immigrant it predicts will use a broad range of short-term benefits, such as food assistance. The AGs assert that the Trump Administration's new rule unlawfully expands the definition of "public charge," in violation of federal immigration statutes, the Welfare Reform Act and the Administrative Procedure Act.Subsequent to the AGs' filing of this lawsuit, two separate AG coalitions filed multistate lawsuits challenging the same rule in the S.D.N.Y. (1:19-cv-07777) and the N.D. Cal. (4:19-cv-04975).</t>
  </si>
  <si>
    <t>23 Democratic AGs and 6 local governments, led by New York's Letitia James, challenged the EPA over its "Affordable Clean Energy" (ACE) rule. The ACE rule replaced the Clean Power Plan, an Obama-era rule that placed nationwide limits on existing fossil-fueled power plants. According to the AGs, the EPA's rule rolls-back these limits and will have virtually no impact on these emissions, prolonging the nation's reliance on polluting, expensive coal power plants and obstructing progress of states toward clean, renewable, and affordable electricity generation. ¬†</t>
  </si>
  <si>
    <t>The states filed their original petition for review on 8/13/19. The case was consolidated with several other cases under the caption American Lung Association v. EPA (19-1140, 19-1166, 19-1173, 19-1175, 19-1176, 19-1177, 19-1179, 19-1185, 19-1186, 19-1187, 19-1188, 19-1189). North Dakota filed a motion to intervene on 9/6/19. The plaintiffs states filed a motion in opposition on 9/9/19. On 9/12/19, nineteen states, led by West Virginia, filed a motion to intervene on behalf of the EPA. On 9/25/19, the original plaintiff states filed a motion to hold the case in abeyance, which the EPA opposed on 10/4/19. Nevada filed a motion to intervene on 10/4/19. The EPA filed its response in opposition on 10/7/19. Meanwhile, on 10/7/19, the state plaintiffs filed a motion to intervene as respondents in 19-1175, 19-1176, and 19-1179 for the limited purpose of defending EPA's legal authority to regulate greenhouse gas emissions from existing power plants under section 111 of the Clean Air Act. The states filed an appellant brief on 4/17/20. Briefing continued through August 2020, with oral argument held on 10/8/20.On 1/19/21, the three-judge panel vacated the ACE rule and remanded it to E.P.A. According to the majority, "Although the EPA has the legal authority to adopt rules regulating [greenhouse gas] emissions, the central operative terms of the ACE Rule and the repeal of its predecessor rule, the Clean Power Plan, hinged on a fundamental misconstruction of Section 7411(d) of the Clean Air Act. In addition, the ACE Rule's amendment of the regulatory framework to slow the process for reduction of emissions is arbitrary and capricious." Following the decision, the EPA requested a stay of the mandate on 2/12/21. The court granted this partial stay on 2/22/21, "until the EPA responds to the courts remand in a new rulemaking action." Meanwhile, the West Virginia-led coalition of state intervenors filed a writ of certiorari to the U.S. Supreme Court on 4/29/21 (20-1778; 20-1780).¬†The U.S. Supreme Court granted certiorari in the West Virginia case on 10/29/21 (20-1530; 20-1531; 20-1778; 20-1780), and held oral argument on 2/28/22. On 6/30/22, the Court issued a 6-3 decision in favor of the West Virginia-led coalition. The Court first held that the states had standing notwithstanding the federal government's argument that it had no yet enforced any rule: "There is little question that the petitioner States are injured, since the rule requires them to more stringently regulate power plant emissions within their borders...'voluntary cessation does not moot a case' unless it is 'absolutely clear that the allegedly wrongful behavior could not reasonably be expected to recur.'" The Court then referenced "the major questions doctrine" to hold that "Congress did not grant EPA in Section 111(d) of the Clean Air Act the authority to devise emissions caps based on the generation shifting approach the Agency took in the Clean Power Plan." The Court reversed and remanded, and the case was closed.</t>
  </si>
  <si>
    <t>6 Democratic AGs, led by New York's Letitia James, sued the Environmental Protection Agency for failing to adequately regulate chlorpyrifos, a widely used pesticide on food crops, including fruits and vegetables. The coalition is challenging the EPA's decision to continue to allow chlorpyrifos to be used in food despite the lack of a current finding that this pesticide contamination is safe. This follows a previous AG coalition filing administrative objections to the EPA's posture on chlorpyrifos in 2017, which the EPA did not act upon. This led to a lawsuit, and in April 2019, the Ninth Circuit in League of Latin American Citizens v. Pruitt (17-71636) had ordered the EPA to decide on the administrative objections within 90 days. The EPA issued a decision denying these objections on July 18, stating that, rather than act on its proposed rule to revoke chlorpyrifos tolerances, it would instead continue to monitor the safety of the dangerous pesticide in food.</t>
  </si>
  <si>
    <t>13 AGs, led by New York's Letitia James and California's Xavier Becerra, challenged a final rule issued by the National Highway Traffic Safety Administration (NHTSA) that reduces penalties for automakers that fail to meet corporate average fuel economy standards (CAFE). The rule repeals and replaces a rule adopted under the Obama Administration which imposed an inflation-adjusted penalty of $14 for every tenth of a mile-per-gallon (mpg) that an automaker falls below the CAFE standards. NHTSA's replacement rule would reduce the penalty for automakers violating standards to $5.50 per tenth of an mpg. The coalition argues that the replacement rule: (1) Violates the Inflation Adjustment Act, which mandated that public agencies update their civil penalties to account for inflation using a clear timetable and formula for adjustment; (2) Is based on an incorrect interpretation of the NHTSA's statutory obligations; (3) Conflicts with the intent of Congress, which did not exempt the CAFE penalty from mandatory inflation adjustment requirements; and (4) Is based on inaccurate assumptions of the economic impact of the inflation-adjusted penalties.</t>
  </si>
  <si>
    <t>The states filed their original complaint on 8/2/19. The federal defendants filed a motion to consolidate appeals on 10/1/19, which was granted (consolidating with 19-2508). Following briefing, the court heard oral argument occurred on 6/1/20.The panel issued its opinion on 8/31/20, siding with the plaintiffs and vacating the rule. Specifically, the court held that (1) the CAFE penalty is a civil monetary penalty under the Improvements Act and (2) NHTSA's reconsideration of the economic effects of its initial rule was untimely and therefore unauthorized. Thus, the Obama-era Civil Penalties Rule, raising the CAFE base penalty rate to $14, was now in force.Following the decision, the court granted federal defendants additional time to petition for rehearing. The defendants filed this petition on 10/29/20. On 11/2/20, the court denied the petition for rehearing and issued its mandate on 11/9/20.</t>
  </si>
  <si>
    <t>California's Xavier Becerra and New Mexico's Hector Balderas filed a motion to intervene in a case seeking to defend the Obama-era Valuation Rule. According to the AGs, the Rule "ensures taxpayers and states receive fair value for oil, gas, and coal extracted from public and tribal lands." Both AGs have frequently litigated against the Trump Administration's attempts to reverse the rule in separate litigation.</t>
  </si>
  <si>
    <t>The AGs challenge the EPA's denial of their Petition for Rulemaking under Section 21 of the Toxic Substances Control Act. The Petition argued that it is necessary for EPA to add new provisions to the Chemical Data Reporting regulations (CDR Regulations) (40 C.F.R. Part 711) to require reporting of information regarding asbestos and articles containing asbestos, pursuant to EPA's authority under TSCA Section 8. According to the AGs, "As a result of EPA denying the Petition, the Plaintiff States are harmed by not having access to information for the purposes of protecting their residents, by having to undertake additional efforts to regulate to protect their residents, by facing health costs associated with asbestos diseases, and by having our residents subjected to health harms associated with asbestos exposure."</t>
  </si>
  <si>
    <t>The states filed their original complaint on 6/28/19 and an amended complaint on 1/30/20. The federal defendants filed an answer on 2/20/20. Following COVID-19 disruptions, the court extended the briefing schedule through the summer of 2020. The plaintiffs filed a motion for summary judgment on 7/14/20, which the defendants opposed on 9/1/20. The defendants filed a cross-motion for summary judgment on 9/1/20, which the plaintiffs opposed on 9/22/20. The defendants filed a reply to this opposition on 10/27/20. The court held a motion hearing on 11/12/20. On 12/22/20, the court issued an order granting the plaintiffs' motion for summary judgment and denying the defendants' cross-motion for summary judgment. According to the court, "EPA's decision not to collect the information which the Plaintiffs contend should be collected via the elimination of the CDR exceptions did not come after taking a "hard look" at the value and availability of the additional information the EPA has forsaken." The court ordered the EPA to address its information-gathering deficiencies. On 2/2/21, the EPA filed a motion to alter judgment, which was later deemed by the court to be moot. On 6/30/23, the EPA finalized new rules affecting the challenged regulations in this case.</t>
  </si>
  <si>
    <t>The lawsuit challenges a Final Rule issued by the Trump Administration's Department of Health and Human Services, which seeks to expand the ability of businesses and individuals to refuse to provide necessary health care on the basis of businesses' or employees' "religious beliefs or moral convictions." The lawsuit alleges that the Final Rule, which will take effect in July 2019, would undermine the delivery of health care by giving a wide range of health care institutions and individuals a right to refuse care, based on the provider's own personal views. According to the AGs, the Rule drastically expands the number of providers eligible to make such refusals, ranging from ambulance drivers to emergency room doctors to receptionists to customer service representatives at insurance companies. The Rule makes this right absolute and categorical, and no matter what reasonable steps a health provider or employer makes to accommodate the views of an objecting individual, if that individual rejects a proposed accommodation, a provider or employer is left with no recourse.</t>
  </si>
  <si>
    <t>The states filed their original complaint on 5/21/19. The states filed a motion for preliminary injunction on 6/14/19. On 6/26/19, the court consolidated this case with 19-cv-5433 and 19-cv-5435. On 7/1/19, HHS agreed to delay the effective date of the Final Rule until 11/22/19, which vacated the preliminary injunction briefing schedule. HHS filed a motion to dismiss this case on 8/14/19. The states filed a motion for summary judgment on 9/5/19, and Judge Engelmayer held oral argument on this motion on 10/18/19.On 11/6/19, Judge Engelmayer granted the plaintiff states' motion for summary judgment, thus striking down the rule in its entirety. In his opinion, Judge Engelmayer held that HHS's "stated justification for undertaking rule making in the first place ‚Äî a purported ‚Äòsignificant increase' in civilian complaints relating to the conscience provisions ‚Äî was factually untrue."The federal defendants appealed to the Second Circuit on 1/3/20 (20-00041). On 2/6/20, this case was consolidated with similar appeals (19-4254, 20-31, 20-32). Several states filed an amicus brief supporting the federal defendants on 5/1/20. The plaintiff states filed their brief on 7/27/20, to which the federal defendants replied on 8/31/20.The case was calendared for oral argument on 3/17/21, but with the change in presidential administrations, the court granted the defendant's motion to adjourn the argument. The case was then placed in abeyance on 2/5/21. The case remained in abeyance through 4/8/22, when HHS alerted the court that it wishes to engage in notice-and-comment rulemaking to revisit the rule at issue in these appeals. The case remained in abeyance, with HHS filing regular reports.Due to the new rules promulgated by HHS, the plaintiffs stipulated a dismissal of their appeal on 12/8/22, and the case was closed.</t>
  </si>
  <si>
    <t>On 7/10/18, the U.S. Department of Health and Human Services released a proposed rule to reinterpret Medicaid state payment requirements. The rule was primarily based on a need to "eliminate a state's ability to divert Medicaid payments away from providers." According to the states, however, the federal government provided no evidence to suggest that Medicaid payments were being inappropriately diverted. Under the states' laws, Medicaid in-home workers who are hired by seniors and individuals with disabilities to provide personal care services, such as bathing, feeding, dressing, and transportation, are authorized to collectively bargain. According to the complaint, the federal rule interferes with States' ability to deduct payments for worker benefits obtained through collective bargaining, like healthcare coverage or voluntary union dues, from homecare workers' paychecks. This rule would disrupt well-established collective bargaining relationships authorized for decades by state labor laws.</t>
  </si>
  <si>
    <t>The AGs sued the agencies for failing to respond as required by law to FOIA records requests. The requests concern the elimination of established donor disclosure requirements for non-501(c)(3) tax-exempt groups. The revised reporting standard, released in July 2018 as Revenue Procedure 2018-38, permits non-(c)(3) organizations to withhold the names and addresses of their substantial contributors from their Form 990 or Form 990-EZ federal information return. This suit asks the court to compel the Treasury Department and IRS to respond as required by law to requests for information regarding agency actions that directly impact the AGs' ability to effectively regulate affected organizations operating in New York and New Jersey. According to the NY AG's office, "the Revenue Procedure significantly reduces the information that the New York Attorney General's office will collect from registered non-profits operating or soliciting in the State. This change deprives the New York Attorney General's Charities Bureau of information necessary to perform its statutory oversight function for thousands of 501(c)(4) social welfare organizations, labor organizations, and business leagues that operate and solicit in New York. "</t>
  </si>
  <si>
    <t>The case challenges Executive Order 13771, "Reducing Regulation and Controlling Regulatory Costs," which was adopted on January 30, 2017 and published in the Federal Register on February 3, 2017. The Order's core requirement is that an agency fully offset the cost of any new regulation by repealing at least two existing regulations that impose equal or greater costs. According to the AGs, actions taken under this order "exceed the President's constitutional authority, violate the separation of powers doctrine and the President's duty under the "Take Care" clause, and are generally ultra vires. In issuing the Guidance to implement the Order, the OMB acted in excess of statutory jurisdiction, among other things, in violation of the Administrative Procedure Act."</t>
  </si>
  <si>
    <t>In 2016, the Occupational Safety and Health Administration (OSHA) directed all employers with 250 or more employees to submit to OSHA information from three different workplace injury and illness tracking forms that employers already have to maintain. Three years later, OSHA sought to reverse this rule. The AGs' suit argues that although OSHA now claims that the workplace safety information is not useful and that the electronic reporting might instead compromise worker privacy, OSHA has not "come close to justifying its views that the reporting of workplace injuries and illnesses had few benefits to states, workers and researchers, or that it puts workers' privacy at risk." Because it lacks any valid rationale, the lawsuit argues, the new OSHA rule fails to meet APA criteria, has no legal basis and should be vacated by the court. The lawsuit also asks the court to order that "all aspects" of the original OSHA reporting rule promulgated in 2016 be implemented.</t>
  </si>
  <si>
    <t>This lawsuit challenges a U.S. Department of Health and Human Services final rule, adopted on 3/4/2019, that the AGs argue "would fundamentally alter the Title X family planning program ‚Äì a federal grant program that currently provides over $286 million annually in vital family planning and preventive health services to low-income individuals." According to the AGs, "the Final Rule would impose burdensome and unnecessary restrictions that would reduce access to care, interfere with the patient-provider relationship, and undermine Congress's intent in enacting Title X of the Public Health Service Act nearly five decades ago." The plaintiffs seek an order vacating the Final Rule as contrary to the U.S. Constitution, contrary to the governing statutes, and arbitrary and capricious. The States also seek an injunction against the implementation of the Final Rule to prevent irreparable injury to the States and their residents.</t>
  </si>
  <si>
    <t>The states allege that the Trump Administration's National Emergency Declaration concerning immigration, which would allow border wall construction, exceeds the power of the executive office, violates the U.S. Constitution and federal statutes, and would illegally and unconstitutionally divert federal funds appropriated by Congress for other purposes. The suit seeks declaratory and injunctive relief to block the emergency declaration, the construction of the wall, and any illegal diversion of congressionally-appropriated funds. On 3/13/19, four additional AGs joined the lawsuit in an amended complaint.</t>
  </si>
  <si>
    <t>The coalition is challenging the Trump EPA's 2018 Cross-State Air Pollution Rule "Close-Out" for failing to require any further control of smog pollution in states upwind of the states.</t>
  </si>
  <si>
    <t>The underlying case in which the AG sought to intervene is challenging the U.S. Environmental Protection Agency's (EPA) final rule weakening air toxic compliance requirements for cement plants. Cement plants and kilns, used to grind and heat raw materials into concrete, produce dust and hazardous air pollution that deteriorate local air quality and public health. The motion to intervene challenges the rollback as a violation of the Clean Air Act.</t>
  </si>
  <si>
    <t>In November 2016, Maryland filed a petition under Sec. 126 of the Clean Air Act. The petition requested that EPA require specified out-of-state power plants to run their already installed pollution control equipment in order to reduce emissions of NOx, which contribute to ground-level ozone problems downwind in Maryland in violation of the Clean Air Act's "good neighbor" provision. The petition argued that 36 power plants in five upwind states emit pollution that contributes to poor air quality in Maryland, and that these power plants have failed to optimize and consistently operate the pollution controls that they already have installed. In September 2018, EPA announced a final agency decision denying Maryland's petition for relief. EPA published that decision in the Federal Register on October 5, 2018. Maryland subsequently brought this lawsuit, which was followed by a separate petition by the Delaware AG (18-1301) and two AG intervenors.</t>
  </si>
  <si>
    <t>The original complaint was filed by Maryland on 10/15/18. The case was consolidated with other similar cases on 10/23/18 (18-1287) and 11/6/18 (18-1301). NY and NJ filed a motion to intervene on 12/4/18, which the court granted on 12/6/18. EPA filed a motion to stay the case on 1/4/19, which the court denied on 1/18/19. MD and DE both filed separate Appellants' Briefs on 3/29/19. NY and NJ filed an Intervenor for Appellant Brief on 4/12/19. EPA filed an appellee brief on 6/26/19. The various appellant states filed separate reply briefs on 9/9/19 and their final briefs on 9/27/19 and 9/30/19. The EPA filed a response on 10/3/19.The court held oral argument on 1/16/20. On 5/19/20, the court granted the states' petitions in part. According to the court, "although we reject some of the EPA's Step One determinations, we find, with one exception, that it reasonably denied the petitions at Step Three. We conclude, however, that the EPA's explanation was inadequate with respect to non-catalytic controls. We therefore grant Maryland's petition for review in part and remand this issue to the EPA." Overall, this decision was a partial victory for both the EPA and the plaintiff states.The federal defendants filed a motion for rehearing on 7/6/20, which the court denied on 7/9/20. The court issued its mandate on 7/20/20.</t>
  </si>
  <si>
    <t>Maryland brought this suit seeking a declaratory judgment that the Affordable Care Act (ACA) is constitutional and the federal government must stop taking actions to dismantle it. According to AG Frosh, "elimination of the ACA would imperil the health of millions of Marylanders, wreak havoc on our state budget, and destabilize Maryland's health insurance markets and health care system."</t>
  </si>
  <si>
    <t>In the summer of 2018, the EPA issued its final rule on the reporting requirements for mercury products under federal law. The law requires a complete and accurate inventory of mercury supply, use and trade in the United States. EPA's mercury rule will exempt any product that contains a mercury-added product as a component of the larger product. Vermont AG Donovan challenged this rule, which was supported by several AG amici on 12/14/18.</t>
  </si>
  <si>
    <t>Vermont filed the original petition for agency review on 9/10/18. This was consolidated with a similar appeal (18-2121) on 10/15/18. Vermont filed its petitioner's brief on 12/7/18. Several states supported Vermont as amici on 12/17/18. The court heard oral argument on 11/20/19.On 6/5/20, the court filed an opinion granting the states' petitions in part. According to the court, "we find that the exemption for importers of products containing mercury-added components is an unlawful interpretation of the TSCA, because it lacks a reasoned explanation. We find that the exemption for manufacturers of products with mercury-added components and the exemption for high-volume manufacturers are lawful in light of Congress's directive to "not require reporting which is unnecessary or duplicative."The court issued its mandate on 7/27/20.</t>
  </si>
  <si>
    <t>The AG lawsuit, alongside separate suits by the Natural Resources Defense Council and the National Audubon Society, asserts that the Administration's revised opinion and planned pullback of Migratory Bird Treaty Act is arbitrary, capricious, an abuse of discretion and in violation of the law.</t>
  </si>
  <si>
    <t>Several environmental groups and state and local governments petition for review of several of EPA's ozone designations across the Midwest and Southwest. The central claim is that EPA should have designated larger nonattainment areas under the Clean Air Act, and that the decision not to do so was arbitrary and capricious.</t>
  </si>
  <si>
    <t xml:space="preserve">The 2016 Glider Rule mandates that most engines installed in "gliders" ‚Äì new heavy-duty truck bodies outfitted with refurbished or rebuilt pre-2010 highly polluting engines ‚Äì meet the same emissions standards applicable to all newly manufactured engines. Via a memorandum dated July 6, 2018, the EPA committed to take no action to enforce the Glider Rule's annual manufacturing cap of 300 gliders per company. The AGs filed a lawsuit and an emergency motion asking the court to promptly overturn the EPA's Glider Rule order or halt the order's effect until the court can rule on the merits of the lawsuit. </t>
  </si>
  <si>
    <t>The states filed their original complaint on 7/17/18. The federal defendants filed a motion to dismiss on 11/2/18. The states filed a cross-motion for summary judgment on 12/14/18 and a reply memorandum in support of this motion on 3/22/19.On 9/30/19, Judge Oetken granted the federal defendants' motion to dismiss and denied the states' cross-motion for summary judgment. According to Judge Oetken, "The court recognizes that the SALT cap is in many ways a novelty...but the states have failed to persuade the court that this novelty alone establishes that the SALT cap exceeds Congress's broad tax power."On 11/26/19, the state plaintiffs appealed to the Second Circuit (19-3962). The federal defendants filed their brief on 6/8/20, to which the states replied on 6/29/20. The court held oral argument on 12/3/20.¬†On 10/5/21, the court upheld the district court and the SALT deduction. In short, the Second Circuit panel agreed "with the District Court that the SALT deduction cap is not coercive in violation of the Tenth Amendment or the principle of equal sovereignty."The states filed a writ of certiorari to the U.S. Supreme Court on 1/7/22 (21-966). On 4/18/22, the Supreme Court denied certiorari and the case was closed.</t>
  </si>
  <si>
    <t>The states filed their petition for review on 6/26/18. On 6/28/18, the case was consolidated with a similar challenge by private parties (18-1172). The states filed their petitioner's brief on 11/7/18, a reply brief on 3/15/19, and their final brief on 3/29/19. Oral argument was held on 5/3/19.On 4/7/20, the three-judge panel decided 2-1 in favor of the state plaintiffs, vacating the 2018 rule. According to the majority, the EPA's decision to stop applying the HFC restrictions in their entirety amounted to "promulgating a legislative rule without abiding by notice-and-comment requirements...EPA had several options by which it could have attempted to address the perceived difficulties associated with implementing our decision in Mexichem, but the one option EPA could not permissibly pursue was the one it chose." The court issued its mandate on 6/2/20, and the case is closed.</t>
  </si>
  <si>
    <t>On 2/8/17, Public Citizen, Natural Resources Defense Council, and the Communications Workers of America, AFL-CIO (NGO Plaintiffs), filed suit challenging an Order and Guidance that requires most federal agencies to repeal at least two existing regulations for every new major regulation an agency issues. The plaintffs allege the Order and Guidance violate: (1) separation of powers; (2) the President's constitutional duty to "take care that the laws be faithfully executed" (Take Care Clause); and, with respect to the Guidance only, (3) the APA; and because defendants acted and continue to act in a manner that is ultra vires in issuing, implementing and complying with the Order. The AGs sought to intervene in the lawsuit.</t>
  </si>
  <si>
    <t>After completing the comprehensive notice-and-comment rulemaking process, EPA issued the final Landfill Emission Rules on 8/29/16. On 10/28/16, the Emission Guidelines went into effect, including an implementation schedule that would have required landfill owners/operators to install control systems within 30 months of determining that the rule's emission threshold has been exceeded. However, the AGs allege that instead of working to support and ensure compliance with the Emission Guidelines, EPA has worked to undermine them‚Äîfor example, by communicating that it has no intent to respond to state plans or to impose a federal plan on states that did not impose a state plan‚Äîin clear derogation of its statutory and regulatory duties.</t>
  </si>
  <si>
    <t>The AGs charge that EPA's indefinite delay of critical health and safety training pertaining to agricultural workers violates several requirements of the federal Administrative Procedures Act, including being arbitrary, capricious, and an abuse of discretion.</t>
  </si>
  <si>
    <t>The states filed their original complaint on 5/1/18, and a motion for preliminary injunction filed on 5/2/18. On 5/21/18, NJ filed a motion to intervene to defend DACA. The court granted this motion on 6/25/18. On 8/31/18, Judge Andrew Hanen denied the plaintiff states' motion for preliminary injunction. On 2/4/19, the plaintiff states filed a motion for summary judgment. A motion hearing is scheduled for 10/28/19. Meanwhile, New Jersey filed a motion to stay on 8/29/19, which was opposed by the plaintiff states on 9/18/19. A hearing on this motion occurred on 10/8/19, and the court granted the motion on 11/22/19.¬†Following the U.S. Supreme Court's decision in Department of Homeland Security v. Regents of the University of California, the plaintiff states filed a status report detailing how that case affected this litigation on 7/24/20. On 8/21/20, the court denied the plaintiff states' motion for summary judgment without prejudice. The states filed a revised motion for summary judgment on 10/9/20. New Jersey filed a response in opposition to this summary judgment motion on 11/6/20. The court held a motion hearing on 12/22/20. On 1/21/21, the plaintiff states advised the court about the Biden Administration's memorandum intending to reverse the Trump Administration's approach to DACA. The defendant-intervenor states filed a response on 1/26/21 urging the court not to delay consideration of the summary judgment motions.On 3/30/21, the court heard the parties on the possible impact of the American Dream and Promise Act on the substantive and procedural aspects of this litigation. On 7/16/21, the court issued an opinion vacating the DACA Memorandum and granting a permanent injunction to the plaintiff states, directing the federal government to halt any further DACA approvals.On 8/19/21, the district court administratively closed the case, and directing that the parties may move to reinstate the case on the Court's active docket at such time in the future as deemed appropriate. Meanwhile, the federal defendants filed an appeal to the Fifth Circuit (21-40680). The federal defendants also issued notice of proposed rulemaking on 9/27/21, with a motion on 10/4/21 to stay the case given the administrative action. New Jersey joined this latter motion. On 10/15/21, the court denied the motion to stay. On 12/8/21, the federal defendants and New Jersey each filed an appellant's brief. On 12/15/21, a coalition of states filed an amicus brief supporting the federal defendants. The appellees filed their brief on 2/7/22, and the appellants filed a reply on 3/30/22. The court heard oral argument on 7/6/22. While awaiting decision, all parties filed a supplemental brief on 9/1/22. On 10/5/22, the Fifth Circuit issued its opinion largely upholding the district court's judgment that DHS was enjoined from approving any new DACA applications, but remanded the case to the district court in light of a DHS final rule promulgated in August 2022. According to the court, DACA "is foreclosed by Congress's careful plan; the program is ‚Äòmanifestly contrary to the statute." Because DACA did not undergo notice and comment, it violates the procedural requirements of the APA.¬†The case continued in the district court, where the plaintiff states filed a supplemental complaint on 1/3/23. Both the federal defendants and New Jersey filed a cross-motion for summary judgment on 3/2/23. On 3/10/23, twenty-one states and DC filed an amici curiae brief supporting the federal defendants' motion for summary judgment. The plaintiff states filed a response to the defendants' cross-motion on 4/6/23, to which the federal defendants and NJ replied on 4/27/23. On 6/1/23, the court heard arguments on these various motions.</t>
  </si>
  <si>
    <t>The states filed their original petition for review on 5/1/18. The case was consolidated with similar cases on 5/18/18 (18-1118 and 18-1139) and 6/15/18 (18-1162). The EPA filed a motion to dismiss on 7/10/18, which the court directed to be handled with the merits briefing. The states filed their appellant brief on 2/7/19 and the EPA its appellate brief on 4/8/19. CO joined the case as amicus supporting the petitioners on 2/14/19. The states filed their final briefs on 5/28/19. On 6/21/19, the D.C. Circuit set oral arguments for 9/6/19. The EPA filed a response to the states' briefs on 8/13/19.The court held oral arguments on 9/6/19. On 10/25/19, the three-judge panel unanimously dismissed the case for lack of jurisdiction, holding that the lawsuit was premature. According to the court, the EPA's 2018 decision "created only the possibility that there may be a change in the future to the model-year 2022-25 standards." However, the court did note that if the EPA does change the Obama-era rules, it will need to provide a reasoned decision for doing so.On 11/14/19, the court issued an amended opinion reflecting the states' request to correct an error in the court's opinion pertaining to California's obligations under the Clean Air Act. With no further appeals made, the court issued the mandate on 12/31/19.</t>
  </si>
  <si>
    <t>The suit argues that the vote to end Obama-era net neutrality rules in December 2017 by the Republican-controlled FCC was an "arbitrary and capricious" action. The government petitioners' brief focuses on two critical issues: first, that the FCC's order is arbitrary and capricious because it puts consumers at risk of abusive practices by broadband providers, jeopardizes public safety, and more; and second, that the FCC's order unlawfully purports to preempt state and local regulation of broadband service.</t>
  </si>
  <si>
    <t>The states filed an initial protective petition filed on 1/18/18 (18-1013), which was followed by a formal filing on 2/22/18 (18-1055). Several challenges to the net neutrality repeal, including this one, have been consolidated (Mozilla Corp. v. FCC, 18-1051). The court set a briefing schedule on 7/30/18. On 10/19/18, three AGs filed an amicus brief supporting the FCC. The court held oral argument on 2/1/19.On 10/1/19, the three-judge panel largely upheld the FCC's order repealing the Obama-era Net Neutrality rules, with two exceptions. First, it vacated the Preemption Directive, which would have barred states from imposing any rule or requirement that the Commission "repealed or decided to refrain from imposing" in the Order or that is "more stringent" than the Order. Second, the court remanded the Order to the agency on three discrete issues: (1) The Order failed to examine the implications of its decisions for public safety; (2) the Order does not sufficiently explain what reclassification will mean for regulation of pole attachments; and (3) the agency did not adequately address Petitioners' concerns about the effects of broadband reclassification on the Lifeline Program.One of the private party petitioners filed a petition for rehearing on 10/31/19 and several additional petitioners followed as well on 12/13/19. The court denied rehearing en banc on 2/6/20, and the court issued its mandate on 2/18/20.</t>
  </si>
  <si>
    <t>California Attorney General Xavier Becerra and New Mexico Attorney General Hector Balderas filed a lawsuit against the Trump Administration over its decision to suspend the Waste Prevention Rule. The Rule went into effect on January 17, 2017 but was suspended by the Trump Administration on December 8, 2017. According to the AGs, "Defendants' Suspension of the Waste Prevention Rule's requirements is arbitrary and capricious because the agency attempts to delay and effectively revoke key provisions of the Rule without supplying a reasoned basis for doing so. Defendants entirely failed to consider how the Suspension would fulfill the important statutory mandates that the Waste Prevention Rule was designed to address, failed to explain why it reversed course based on the same information that it considered when it formulated and promulgated the Rule just a year earlier, and offered a purported justification for the Suspension that runs counter to the evidence before the agency."</t>
  </si>
  <si>
    <t>The AGs sued the Trump Environmental Protection Agency (EPA) for failing to meet the Clean Air Act's statutory deadline for designating areas of the country impacted by unhealthy levels of ground-level ozone (known as smog).</t>
  </si>
  <si>
    <t>Brackeen and Texas filed their original complaint on 10/25/17 and amended complaints on 12/15/17 and 3/22/18. The federal defendants filed a motion to dismiss on 2/13/18, which the court denied on 7/24/18. Several states filed as amici supporting the Act and the federal government. On 10/4/18, the court granted the plaintiff states' motion for summary judgment and held the Act unconstitutional, holding that the law is race-based and unconstitutionally gives tribes too much power over states to decide how to implement it in adoption and custody cases. On 11/30/18, the federal defendants appealed to the 5th Circuit (18-11479). The 3-judge panel held oral arguments on 3/13/19, and reversed the district court on 8/9/19. In ruling for the federal defendants and upholding the constitutionality of the ICWA, the court made several rulings: "Plaintiffs had standing to bring all claims and that ICWA and the Final Rule are constitutional because they are based on a political classification that is rationally related to the fulfillment of Congress's unique obligation toward Indians; ICWA preempts conflicting state laws and does not violate the Tenth Amendment anticommandeering doctrine; and ICWA and the Final Rule do not violate the nondelegation doctrine. We also conclude that the Final Rule implementing the ICWA is valid because the ICWA is constitutional, the BIA did not exceed its authority when it issued the Final Rule, and the agency's interpretation of ICWA section 1915 is reasonable."On 10/1/19, the plaintiff states filed a petition for rehearing en banc. The court granted this motion for rehearing on 11/1/19. The federal defendants filed their supplemental appellant's brief on 12/6/19. The plaintiff states filed a supplemental brief on 1/7/20, and Ohio filed an amicus brief for the federal defendants on 1/10/20.The en banc court heard oral arguments on 1/22/20. Meanwhile, the caption of the case changed to Brackeen v. Haaland. On 4/6/21, the en banc court filed its opinion affirming in part and reversing in part. The decision was complex, but the main holdings were that Congress has the authority to enact the Indian Child Welfare Act (ICWA), but it struck down the law's preference to Indigenous families in the adoption of Native American children.On the standing issue, "The en banc court unanimously holds that at least one Plaintiff has standing to challenge Congress's authority under Article I of the Constitution to enact ICWA and to press anticommandeering and nondelegation challenges to specific ICWA provisions. The en banc court also unanimously holds that Plaintiffs have standing to challenge the Final Rule as unlawful under the APA. The en banc court is equally divided as to whether Plaintiffs have standing to challenge two provisions of ICWA, 25 U.S.C. ¬ß¬ß 1913 and 1914, on equal protection grounds, and the district court's conclusion that Plaintiffs can assert this claim is therefore affirmed without a precedential opinion.1 An en banc majority also holds that Plaintiffs have standing to assert their equal protection challenges to other provisions of ICWA."On the merits, "an en banc majority agrees that, as a general proposition, Congress had the authority to enact ICWA under Article I of the Constitution. An en banc majority also holds that ICWA's "Indian child" classification does not violate equal protection." However, "the en banc court is equally divided, however, as to whether Plaintiffs prevail on their equal protection challenge to ICWA's adoptive placement preference for "other Indian families." The district court's ruling that provisions of ICWA and the Final Rule are unconstitutional because they incorporate the "Indian child" classification is therefore reversed, but its ruling that ¬ß 1915(a)(3) and (b)(iii) violate equal protection is affirmed without a precedential opinion. The district court's ruling that provisions of ICWA and the Final Rule are unconstitutional because they incorporate the "Indian child" classification is therefore reversed, but its ruling that ¬ß 1915(a)(3) and (b)(iii) violate equal protection is affirmed without a precedential opinion. Further, "an en banc majority holds that ICWA's "active efforts," ¬ß 1912(d), expert witness, ¬ß 1912(e) and (f), and recordkeeping requirements, ¬ß 1915(e), unconstitutionally commandeer state actors." The district court's judgment declaring those sections unconstitutional under the anticommandeering doctrine is affirmed without precedential opinion. Further, "an en banc majority holds that several challenged ICWA provisions validly preempt state law and so do not commandeer states." Finally, "an en banc majority holds that the BIA did not violate the APA by concluding in the Final Rule that it may issue regulations binding on state courts."Various parties filed a writ of certiorari to the U.S. Supreme Court on 9/10/21. On 2/28/22, the Court granted certiorari (21-378). On 6/15/23, the Court affirmed in part and reversed in part, upholding the ICWA by a 7-2 vote. The Court first held that the ICWA is consistent with Congress's Article I authority, noting that the Court "has characterized Congress's power to legislate with respect to the Indian tribes as 'plenary and exclusive,'" which includes "the power to displace the jurisdiction of state courts in adoption proceedings involving Indian children." The Court also rejected the plaintiffs' anticommandeering challenges, noting among other things that "legislation that applies "evenhandedly" to state and private actors does not typically implicate the Tenth Amendment." The Court also did not "reach the merits of petitioners' two additional claims‚Äîan equal protection challenge to ICWA's placement preferences and a nondelegation challenge to ¬ß1915(c), the provision allowing tribes to alter the placement preferences‚Äîbecause no party before the Court has standing to raise them."</t>
  </si>
  <si>
    <t>The states filed their original complaint on 10/17/17 and a motion for summary judgment on 12/26/17. Motions for summary judgment were argued before the court on 5/1/18. On 8/30/18, the court stayed a decision on these motions pending supplemental briefing in the case. After issuing a new Final Rule, the federal defendants filed a motion to dismiss on mootness grounds on 7/12/19. The states filed a response to this motion on 8/30/19. The court held a motion hearing on 1/9/20. On 6/26/20, the court granted the federal defendants' motion to dismiss on standing grounds. According to the decision, "none of the three nonsovereign injuries that the States have asserted concerning this matter constitutes an injury in fact that can be deemed fairly traceable to the challenged agency actions, and the States cannot base their standing on a quasi-sovereign injury in this case‚Äîi.e., they cannot bring a parens patriae action to remedy alleged harm to their citizens‚Äîbecause such suits do not lie against the federal government when the States' legal claims are brought under the APA. Thus, even if the States' arguments about the impropriety of the DOE's stalling tactics are legally meritorious, this Court lacks subject matter jurisdiction to entertain the claims the States' bring here."The states filed an appeal to the D.C. Circuit on 8/25/20 (20-5268). The states filed a motion to vacate, with a suggestion of mootness, on 9/25/20. The federal defendants filed a response on 10/6/20. On 12/22/20, the D.C. Circuit panel reversed the district court and remanded with instructions to dismiss the case as moot. The district court issued this order on 12/29/20.</t>
  </si>
  <si>
    <t>The states filed their original complaint on 10/17/17, and the court set a briefing schedule on 1/26/18. On 6/13/18, the plaintiffs filed a motion for summary judgment. The federal defendant filed a cross-motion for summary judgment on 7/16/18. On 3/29/19, the court granted summary judgment for the state plaintiffs on their APA claims, finding that the federal government's Final Rule was arbitrary and capricious. According to the decision, "the Court finds that the ONRR committed a number of serious violations of the APA and that its repeal of the Valuation Rule was effectuated in a wholly improper manner... the ONRR violated clearly established Supreme Court precedent requiring an agency to provide a reasoned explanation for disregarding and contradicting facts and circumstances underlying the adoption of the rules that it now seeks to repeal. In addition, the ONRR failed to comport with the APA's notice and comment requirement, thereby denying the public a meaningful opportunity to participate in the regulatory process. The Court finds these violations to be serious." The decision vacated the federal government's repeal of the Valuation Rule, and the federal government did not appeal the decision.</t>
  </si>
  <si>
    <t>The states filed their original complaint on 10/13/17 and a motion for preliminary injunction on 10/18/17. The court held a motion hearing on this motion on 10/23/17, and denied the motion on 10/25/17. The court ordered a briefing schedule on 11/21/17. Shortly after, several States made a regulatory change that permitted many who would have been allegedly injured by the president's decision to obtain increased premium subsidies for their health insurance purchased on exchanges. The Trump Administration acquiesced in this regulatory change. On 7/18/18, Judge Vince Chhabria granted the states' motion to dismiss the case without prejudice, allowing the states to file a new lawsuit in the future on the same issue if prompted by further federal action.</t>
  </si>
  <si>
    <t>California filed its original single-state complaint on 10/6/17 and an amended complaint with additional state plaintiffs on 11/1/17. The coalition filed a motion for preliminary injunction on 11/6/17. Several states, led by Massachusetts, joined as amici on 12/6/17 supporting the multistate plaintiffs. On 12/21/17, the court issued a nationwide preliminary injunction halting the implementation of the interim final rules. The federal defendants appealed this order to the 9th Circuit on 2/16/18 (18-15255). On 12/13/18, the 9th Circuit upheld the lower court's ruling in a 2-1 vote, though by narrowing the scope from a nationwide to state-specific injunction. Following these interim rules, HHS promulgated final rules that an expanded AG coalition challenged in a Second Amended Complaint and motion for preliminary injunction on 12/19/18. On 1/13/19, the district court granted the AGs' motion and enjoined the rules. The federal defendants appealed this order to the 9th Circuit on 1/23/18 (19-15118). On 3/15/19, CO, NV, and MI joined the lawsuit supporting the multistate plaintiffs. The 9th Circuit held oral arguments on 6/6/19. Meanwhile, the plaintiffs filed a motion for summary judgment in the district court on 5/1/19. HHS filed a opposition/response on 5/31/19, to which the state plaintiffs replied on 8/15/19. On 10/22/19, the 9th Circuit upheld the lower court's injunction by a 2-1 vote.Private parties opposing the plaintiff states in the case appealed this decision to the Supreme Court (19-1038, 19-1040, 19-1053). In January 2020, the Supreme Court granted certiorari in two related cases, including Pennsylvania v. Trump (19-454). Because of that grant, the district court stayed this case on 1/22/20.Following the SCOTUS decision on 7/8/20, the district court ordered supplemental briefing. The plaintiff states filed their supplemental brief with a removal of certain claims on 11/4/20. The court held a motion hearing on 12/16/20. On 3/1/21, the federal defendants filed a motion to stay. On 3/2/21, the court ordered the case held in abeyance until 4/30/21, and mooted the stay motion. The federal defendants have been filing periodic status reports throughout 2022 and 2023. The federal defendants filed a notice of intention to initiate rulemaking on 8/17/21, and the court ordered that the stay continue. On 4/14/23, Virginia voluntarily dismissed its claims in the case.On 8/4/23, the court ordered that the stay continue, in light of the administration's ongoing review of the rule.</t>
  </si>
  <si>
    <t>Intervenor-plaintiff Washington, later joined by several amici states, challenged President Trump's announcement of a ban on transgender individuals joining the military. According to the states, "the President's directive reinstitutes an outdated and discredited policy banning military accession by openly transgender individuals, and unfairly harms current transgender service members by prohibiting the Departments of Defense ("DoD") and Homeland Security ("DHS") to pay for certain medical services. The ban constitutes undisguised sex and gender identity discrimination that serves no legitimate purpose and its implementation will have significant, damaging impacts [on the states]..."</t>
  </si>
  <si>
    <t>The states filed their original complaint on 9/11/17. The court denied the federal defendant's motion to stay the further document compiling on 10/19/17, which was appealed to the 9th Circuit on 10/20/17 (17-72917). This appeal was denied on 11/16/17. However, the U.S. Supreme Court reversed the 9th Circuit on 12/21/17, thus allowing an administrative stay of further document compiling. On 01/09/18, Judge Alsup ruled in favor of the AGs, issuing a nationwide injunction maintaining the DACA program. The federal defendants appealed this order to the 9th Circuit on 1/16/18 (18-15069). Because several similar appeals were before the 9th Circuit, this case was consolidated on appeal, with the lead case designated as 18-80008 (Regents of the University of California, et al. v. Department of Homeland Security, et al.). On 11/8/18, the 9th Circuit largely upheld the district court.¬†The federal defendants appealed this decision to the U.S. Supreme Court (18-587). Several states filed an amicus brief supporting the federal defendants on 12/6/18. On 6/28/19, the Court granted certiorari. 12 AGs and the governor of Mississippi, led by Texas, filed an amicus brief supporting the federal government on 8/26/19. Several AGs, led by New York, filed an amicus brief on 9/27/19. The Court held oral arguments on 11/12/19.On 6/18/20, the Court held in a 5-4 decision that the Department of Homeland Security's decision to rescind the Deferred Action for Childhood Arrivals program was arbitrary and capricious under the Administrative Procedure Act. The case was remanded to the district court for further proceedings.The district court held a case management conference on 10/22/20. The states filed an amended complaint on 11/2/20.</t>
  </si>
  <si>
    <t>The states filed their original complaint on 9/6/17 and an amended complaint on 10/4/17. On 10/20/17, the 2nd Circuit granted federal defendants' emergency motion for a stay of discovery pending consideration by a three-judge panel. The district court dismissed some of the plaintiffs' claims on 11/9/17 but denied the defendant's motion to dismiss the case entirely. On 12/15/17, the plaintiffs filed a motion for preliminary injunction. On 12/27/17, the 2nd Circuit denied mandamus and lifted the discovery stay. Meanwhile, the defendants filed an interlocutory appeal of the 11/9/17 order on 1/8/18 (18-123).The district court granted the plaintiffs a preliminary injunction on 2/13/18, and granted in part and denied in part the government's motion to dismiss on 3/29/18. The federal defendants appealed these orders to the 2nd Circuit, which consolidated appeals with the other pending interlocutory appeals in Vidal v. Nielsen (18-1521). The court heard oral argument on 1/25/19.In the meantime, the federal defendants petitioned for certiorari before judgment to the U.S. Supreme Court on 11/5/18 (18-589). Several states filed an amicus brief supporting the defendants on 12/6/18. While briefing proceeded on the petitions before judgment, the Ninth Circuit resolved the appeal in 18-1521, affirming the district court's orders.On 6/28/19, the Court granted the petition for certiorari. Following argument on 11/12/19, the Court issued its decision on 6/18/20. The Court held that the Department of Homeland Security's decision to rescind the Deferred Action for Childhood Arrivals program was arbitrary and capricious under the Administrative Procedure Act.With the case remanded to the district court, the states filed an amended complaint on 8/28/20, along with a motion for summary judgment. On 9/11/20, the federal defendants filed a motion for summary judgment, which the states opposed on 9/25/20. On 11/14/20, the district court granted the plaintiff states' motion for summary judgment, agreeing with the plaintiffs that Wolf was not lawfully serving as Acting Secretary of Homeland Security under the HSA when he issued the Wolf Memorandum. On 11/24/20, the plaintiffs filed a motion for partial summary judgment, covering claims not involved in the court's summary judgment order. The defendants filed a response on 12/1/20, to which the states replied on 12/4/20. On 12/4/20, the court granted the plaintiffs' motion for summary judgment. The court required that the agency post notice within three days of "that it is accepting first-time requests for consideration of deferred action under DACA, renewal requests, and advance parole requests, based on the terms of the DACA program prior to September 5, 2017, and in accordance with this court's Memorandum &amp;amp; Order of November 14, 2020. The notice must also make clear that deferred action and employment authorization documents ('EADs') granted for only one year are extended to two years, in line with the pre-Wolf Memorandum policy." The court ordered that the notice language be replaced by new language by 12/9/20.The case remained open, and on 6/6/22, the private party plaintiffs in a related case (1:16-cv-04756) motioned to alter judgment to clarify what the government can and cannot do in light of decisions by the Texas district court suspending much of the existing DACA policy. The court denied this motion on 8/3/22.</t>
  </si>
  <si>
    <t>The coalition of Attorneys General challenged EPA Administrator Scott Pruitt's one-year delay in designating areas with unhealthy levels of smog as violating the requirements of the Clean Air Act, and as arbitrary and capricious.</t>
  </si>
  <si>
    <t>The states filed their original petition for review on 7/24/17. The court set the briefing schedule on 9/26/17. As briefing continued, several states intervened on behalf of EPA. The court held oral arguments on 3/16/18. On 8/17/18, the three-judge panel ruled that the Trump Administration's delay of the Chemical Disaster Rule violated the Clean Air Act. The panel said that the EPA's effort to delay a rule with provisions aimed at improving chemical process safety, informing the public and assisting local emergency authorities responding to accidents was not aimed at "assuring compliance" with the law, but was "calculated to enable non-compliance."</t>
  </si>
  <si>
    <t>The three-judge panel sided with the plaintiff states, ruling that the Administration's delay of the Chemical Disaster Rule violated the Clean Air Act.</t>
  </si>
  <si>
    <t>Several private parties filed the original complaint on 6/5/17. On 7/5/17, several states filed a motion to intervene, which the court granted. The California and Hawaii AGs also later successfully intervened in the case. On 8/8/18, the 9th Circuit vacated the EPA's decision to allow continued use of chlorpyrifos, and ordered the EPA to revoke all uses on food within 60 days. The EPA petitioned for en banc review on 9/25/18, which the court granted on 2/6/19. Following oral argument on 3/16/19, the court on 4/19/19 vacated the panel decision but ordered EPA to rule on the plaintiffs' objections.</t>
  </si>
  <si>
    <t>The AGs sought to immediately stop the EPA's administrative stay of a rule, finalized in 2016 (the 2016 Rule), that would prevent emissions of thousands of tons of the potent greenhouse gas methane, smog-forming volatile organic compounds (VOCs), and hazardous air pollutants, including benzene and formaldehyde in facilities constructed after September 2015. Several states later joined the case supporting the EPA as intervenors and amici.</t>
  </si>
  <si>
    <t>The lawsuit challenges the U.S. Department of Education's Borrower Defense Regulations, issued by the Obama administration in November 2016. The Attorneys General filed their motion to intervene following statements by Education Secretary Betsy DeVos that the AGs characterized as casting serious doubt on the Department's commitment to defending the regulations.</t>
  </si>
  <si>
    <t>The states filed their original complaint on 6/12/17. The federal defendants filed a motion to dismiss on 9/29/17. The court held a motion hearing on 1/25/18, and on 3/28/18, the court held that the states had standing to sue, denying the federal defendant's motion to dismiss and allowing discovery to proceed. The defendants filed another motion to dismiss on 5/1/18, which the court denied on 6/12/18. On 8/17/18, the defendants filed for a motion of interlocutory appeal and stay, which the court denied on 11/2/18. On 12/3/18, the court ordered a discovery schedule.On 12/14/18, the defendants appealed the motion to dismiss to the 4th Circuit (18-02486). On 12/20/18, the 4th Circuit stayed the proceedings and discovery pending further appellate decisions. On 12/19/18, the states voluntarily dismissed the claims against President Trump in his individual capacity, such that the claims against the President in his official capacity could continue expeditiously. Virginia filed an amicus brief supporting the state plaintiffs on 2/13/19. The 4th Circuit heard oral argument on 3/19/19. On 7/10/19, the three-judge panel unanimously dismissed the case on standing grounds.The states filed a motion for en banc rehearing on 8/26/19. On 10/15/19, the court granted a hearing en banc, with oral argument held on 12/12/19. The plaintiff states filed their brief on 11/14/19. On 5/14/20, the en banc panel reversed. The majority held that there was a genuine dispute over the definition of an "emolument," noting "we can hardly conclude that the President's preferred definition of this obscure word is clearly and indisputably the correct one." The court also held that subpoenas aimed at the president's business would not interfere with Trump's official White House duties.The Trump Administration appealed the case to the U.S. Supreme Court (20-331). On 6/12/20, the defendants also filed a motion to stay proceedings in the district court, which the plaintiff states opposed on 6/26/20. On 7/17/20, the states filed a notice to voluntarily dismiss the case against Trump in his individual capacity, but to continue the case in his official capacity. The defendants opposed this notice, arguing that the entire case must be dismissed. The court sided with the plaintiff states, dismissing the action against Trump in his individual capacity on 7/30/20, but maintaining the rest of the litigation. The defendants appealed this decision to the Fourth Circuit on the same day (20-1839). The defendants filed their opening brief on 9/21/20. Following Inauguration Day, the plaintiff states filed a motion to dismiss the appeal on 1/22/21. On 1/25/21, the Supreme Court granted certiorari in Donald Trump's appeal, and vacated and remanded the case with instructions to dismiss the case as moot in light of Trump's no longer being in office. The Fourth Circuit dismissed the case as moot on 3/9/21, with an order to vacate the district court's opinions and remand.On 3/17/21, the plaintiff states sought clarification from the court regarding what parts of the district court order were vacated. On 3/25/21, the court responded that the order to vacate would remain as written, and the case was closed.</t>
  </si>
  <si>
    <t>The House of Representatives brought the original complaint on 11/21/14. The district court granted summary judgment for the plaintiffs on 05/12/16, which was then appealed to the D.C. Circuit (16-5202). On 05/18/17, the AGs sought to intervene in the lawsuit to defend the CSR payments. This motion to intervene was granted on 08/01/17. On 12/15/17, the parties reached a settlement agreement ending the case. The settlement would dismiss the appeal of the lower court's injunction blocking the CSR payments, dissolve that injunction, and leave each of the parties to assert in future cases the positions they had taken in this litigation. In light of this agreement, the D.C. Circuit dismissed the appeal on 5/16/18 and the district court closed the case on 5/18/18.</t>
  </si>
  <si>
    <t>The parties reached a settlement agreement dismissing the appeal of the lower court's injunction blocking the CSR payments and dissolving that injunction.</t>
  </si>
  <si>
    <t>The United States Department of Energy issued the General Service Lamp Rule and the Incandescent Reflector Lamp Rule on 1/19/2017. On 3/5/2017, the National Electrical Manufacturers Association challenged both rules. On 4/17/2017, the AGs sought to intervene in the case, arguing that energy conservation resulting from the lamp standards would be critical to their efforts to reduce energy use and costs and to reduce greenhouse gas emissions. The states noted that since federal law generally preempted their own efforts to impose standards on lamps, their interests would therefore be impaired by weakening or delay of the lamp standards. The states also contended that their interests in defending the lamp standards might not be aligned with DOE's interests in the future.</t>
  </si>
  <si>
    <t>On 1/19/2017, the DOE published new energy efficiency standards for ceiling fans. However, the Trump Administration subsequently delayed the rule's effective date twice, asserting that stalling the standards was a non-substantive action, and that seeking public input on the delay would be "impractical, unnecessary, and contrary to the public interest." The states challenged this decision.</t>
  </si>
  <si>
    <t xml:space="preserve">The AGs filed a motion to intervene in a federal district court case against the Accrediting Council for Independent Colleges and Schools (ACICS), an accreditor of for-profit colleges. Following the U.S. Secretary of Education's (DOE) decision to terminate ACICS's recognition as an accreditor in December 2016, the company sued DOE challenging the move. The states' argument in being included in the case is that the accrediting entities are federally regulated, but affect states most heavily, as colleges fall under state law and jurisdiction. According to the motion, "An accreditor's failure to verify program quality at its accredited educational institutions jeopardizes the effectiveness of state enforcement efforts and regulations, exposing each state's students to subpar educational programs that provide little value, but for which each student may borrow tens of thousands of dollars through effectively non-dischargeable federal student loans." </t>
  </si>
  <si>
    <t>The states challenged a Final Action by the Obama Administration's EPA denying petitions for reconsideration and an administrative stay of the Clean Power Plan, which was also being challenged in a separate proceeding by a similar coalition of plaintiffs (15-1363). According to the states, "the Final Action is in excess of the agency's statutory authority and otherwise is arbitrary, capricious, an abuse of discretion, and not in accordance with law."*NOTE: While filed three days after the change in presidential administration, this lawsuit is classified as a lawsuit against the Obama Administration since it challenges a last-minute Obama Administration action.</t>
  </si>
  <si>
    <t>The industry plaintiff filed its original petition for review on 12/22/16, against the Obama Administration's EPA. Following the presidential transition, the AGs filed a motion to intervene on 1/23/17. The court granted this motion to intervene on 03/10/17. On 10/27/17, the court granted the industry plaintiff's motion to stay the rule as well as a motion to hold the case in abeyance while the EPA's reevaluation of the rule continued.On 12/26/19, the court removed the case from abeyance and set a briefing schedule. The EPA filed an appellee brief on 4/21/20, and the states filed an intervenor for appellee brief on 5/12/20. Final briefs were filed on 6/23/20, and the court held oral argument on 9/15/20.After delays related to Judge Garland's removal from the panel on account of his nomination for U.S. Attorney General, the court issued its decision on 11/12/21. In a 2-1 panel vote, the court granted the petition and vacated all portions of the challenged rule that apply to trailers. According to the court, "Trailers...have no motor. They are therefore not 'motor vehicles.' Nor are they 'vehicles' when that term is used in the context of a vehicle's fuel economy, since motorless vehicles use no fuel." Because of this, the NHTSA exceeded its authority when promulgating rules under the statute as applied to trailers. The court issued its mandate to EPA on 1/4/22. The defendants did not appeal, and the case was closed.</t>
  </si>
  <si>
    <t>The states sued to block a federal rule limiting coal mining near waterways that was finalized near the end of the Obama Administration. According to the complaint, "This Rule fundamentally and impermissibly rewrites the Surface Mining Control and Reclamation Act ("Surface Mining Act" or "Act") by substituting a mandatory federal topdown, one-size fits all rule for what the Act designates as primarily the States' responsibility in regulating coal mining and reclamation operations based on local conditions and state experience. The Rule imposes heavy burdens on the States and the coal industry, and it will end or significantly impair the development of coal resources. Despite the sweeping nature of this Rule and the objections raised by many States, and contrary to specific congressional mandates that the federal agency confer with interested States, the Office of Surface Mining adopted the Rule without providing for meaningful participation by the States. The Final Rule exceeds the agency's statutory authority under the Surface Mining Act and is arbitrary, capricious, an abuse of discretion, and not in accordance with law. The agency's assertion of authority should be vacated and enjoined because it violates the Surface Mining Act, the Administrative Procedure Act, the National Environmental Policy Act, the Consolidated Appropriations Act of 2016, and the U.S. Constitution. Accordingly, the States ask the Court to enjoin and vacate the Rule, declare it unlawful, and grant such other relief as may be appropriate."</t>
  </si>
  <si>
    <t>The litigation involves the Cross-State Air Pollution Update Rule, which requires power plants in 22 states to significantly reduce smog pollution that blows into downwind states. The NY-led coalition argued that the regulation fails to meet attainment deadlines under the Clean Air Act. The WI- and TX-led coalition argued that the methodology for the EPA's implementation plans is faulty and amounts to "over-control."</t>
  </si>
  <si>
    <t>The states and private parties filed a joint complaint on 8/23/16 and an amended complaint on 10/17/16. On 10/21/16, the plaintiffs filed a motion for partial summary judgment. On 12/31/16, the court granted a nationwide preliminary injunction blocking the rule, holding that the HHS did not have the authority to change the definition of sex discrimination, and likely violated the Administrative Procedure Act. The ACLU, which had motioned to intervene in the case earlier, appealed this order to the 5th Circuit on 1/30/17 (17-10135). The 5th Circuit dismissed the appeal since the ACLU had not been granted intervenor status in the lawsuit. On 7/10/17, the district court granted HHS a stay in the case pending the agency's re-evaluation of the rule. After several status report filings, Judge O'Connor lifted the stay on 12/17/18. The plaintiffs filed a renewed motion for summary judgment on 2/4/19. On 5/24/19, HHS issued a proposed rule that would replace the challenged Obama-era rule, and asked the court to delay any rulings on summary judgment until the rulemaking process is completed. The court held a hearing on 9/16/19. On 10/15/19, the court granted the states' motion for summary judgment, holding that the Rule violates the both the Administrative Procedure Act and the Religious Freedom Restoration Act. On 11/21/19, in response to the Defendants' motion, the court amended its judgment to vacate only the portions of the rule that plaintiffs challenged in this litigation. Specifically, the court vacated the rule defining "on the basis of sex" to include gender identity and termination of pregnancy, and remanded to the agency for further consideration.The private party plaintiffs filed an appeal to the Fifth Circuit on 1/21/20 (20-10093). On 6/2/20, the court stayed this case pending the U.S. Supreme Court's decision in Bostock v. Clayton County, Altitude Express, Inc. v. Zarda, and R.G. &amp;amp; G.R. Harris Funeral Home, Inc. v. EEOC. The Supreme Court held on 6/15/20 the Court held that Title VII of the Civil Rights Act of 1964 protects employees against discrimination because of their sexual orientation or gender identity. With the cases decided, the 5th Circuit resumed briefing on 8/11/20. The appellants filed their brief on 9/21/20, and appellees filed their brief on 11/20/20. The appellants filed their reply brief on 12/11/20. The court held oral argument on 3/3/21. On 4/15/21, the court issued a decision remanding the case to the Northern District of Texas for further proceedings. The panel noted that since the District Court's decisions, "the legal landscape has shifted significantly." This included the actions of the Biden Administration and the Supreme Court's decision in Bostock v. Clayton County (2020). Thus, "these developments keep us from reaching the merits of this appeal." The court remanded to the district court to consider the case in light of the many developments in the case.On 8/9/21, the district court held that the religious plaintiffs are entitled to a permanent injunction to prevent HHS from interpreting or enforcing Section 1557 and implementing regulations in a way that would require the plaintiffs to perform or provide insurance coverage for services related to gender transition or abortion. The federal defendants filed an interlocutory appeal to the Fifth Circuit on 11/21/21 (21-11174). The appellants' brief was filed on 3/28/22, and the appellees filed their brief on 6/10/22. The appellants filed a reply brief on 7/1/22 and a further response on 7/25/22.Oral argument in the Fifth Circuit was held on 8/4/22. On 8/26/22, the Fifth Circuit issued an opinion upholding the district court (except dismissing the Franciscan Alliance's APA claim as moot). According to the court, "As the district court persuasively reasoned, the district court injunctions, the 2020 Rule, and the 2021 Interpretation combined to threaten Franciscan Alliance in the same way that the challenged portions of the 2016 Rule did. Since that time, it has become even clearer that Franciscan Alliance's RFRA claim is not moot."</t>
  </si>
  <si>
    <t>The states challenge EPA's Clean Air Act Section 111(b) rule that regulates new oil and gas source category operations to limit greenhouse gas emissions.</t>
  </si>
  <si>
    <t>The states filed the petition challenging the Obama Administration's Lifeline Reform Program, which aims to provide greater access to broadband services for low-income individuals. According to the states, "the new, federal Eligible Telecommunications Carriers (ETC) designation process and its asserted preemption of the State commissions' primary authority to designate ETCs with respect to broadband services...exceeds the Commission's jurisdiction or authority, violates the Communications Act of 1934 and the notice-and-comment requirements of the Administrative Procedure Act, and is arbitrary, capricious, an abuse of discretion, or otherwise contrary to law."</t>
  </si>
  <si>
    <t xml:space="preserve">The D.C. Circuit received several petitions for review of the EPA's supplemental findings on cost for an air toxics rule, which the agency had prepared after the U.S. Supreme Court ruled that the EPA failed in its duty to assess the compliance costs of its Mercury and Air Toxics Rule (Michigan v. EPA). </t>
  </si>
  <si>
    <t>The states filed a legal challenge to the Obama administration's recent determination that Title IX covers individuals on the basis of gender identity.</t>
  </si>
  <si>
    <t>The states filed an original complaint on 5/15/16 and an amended complaint of 6/15/16. The coalition filed a motion for injunction on 7/6/16. On 8/21/16, the court granted a nationwide injunction blocking the rule, along with a clarifying order on 10/18/16. The Obama Administration DOJ sought an appeal of these orders to the 5th Circuit on 10/20/16 (16-11534). On 2/22/17, however, the Trump Administration rescinded the Obama Administration's "significant guidance letter" on school restroom and locker room access. The DOJ later announced its decision to drop its appeal of the nationwide injunction of the federal directive. As a result of the federal actions, the AGs voluntarily dismissed their lawsuit on 3/3/17.</t>
  </si>
  <si>
    <t>On 5/10/2016, the states sought to intervene in the case and have the court issue a preliminary injunction of the U.S. Department of Labor's new Persuader Advice Exemption Rule, which the AGs characterized as forcing disclosure of confidential communications between small businesses and their outside counsel in labor relations matters.</t>
  </si>
  <si>
    <t>North Dakota's lawsuit, later consolidated with a multi-state challenge led by West Virginia, challenged EPA's Section 111(b) Rule‚Äîalso called the "New Source Performance Standards" ‚Äî which places stricter pollution controls on new coal-fired power plants.</t>
  </si>
  <si>
    <t>The states filed their original complaint on 10/22/15 and an amended complaint on 2/24/16. On 8/4/16, Judge O'Connor largely denied the federal defendants' motion to dismiss. The plaintiff states filed a motion for summary judgment on 1/6/17. Following a lengthy briefing schedule, on 3/5/18, Judge O'Connor granted partial summary judgment for the states, holding that the fee violates the non-delegation doctrine of the Constitution and the requirements of the Administrative Procedure Act. On 8/21/2018, Judge O'Connor held that the federal government must pay the states approximately $840 million. The federal defendants and the states both appealed different parts of this decision to the 5th Circuit in May 2018 (18-10545). On 6/15/18, the court ordered the case held in abeyance pending final judgment in the district court. As final judgment was pending, the plaintiffs filed a motion on 8/24/18 to stay final judgment pending further discussions between plaintiffs and federal defendants. Discussions continued since that time. On 6/7/19, the parties reached an agreement over the remaining issues in the case, but disagreed about the amount of interest on the judgment award due the states. The court denied the plaintiffs' motion for pre- and post-judgment interest on 7/19/19, issuing a final judgment granting in part and denying in part plaintiffs' motion for summary judgment. On 8/12/19, the federal defendants requested a stay pending any appellate actions in this case, to which the state plaintiffs filed a response and objection on 9/3/19. The federal defendants filed a reply on 9/17/19.On 9/27/19, the states filed an appeal of the final judgment to the Fifth Circuit (18-10545). The federal defendants filed their appellant's brief on 11/20/19. The plaintiff states filed their brief on 1/29/20, and the federal defendants filed a cross-appellees brief on 2/28/20. The plaintiff states filed a cross-appellant reply brief on 3/20/20. The court held oral argument on 6/1/20.On 7/31/20, the court reversed the district court, upholding the federal requirement that states reimburse Medicaid managed care organizations (MCOs) for the health insurance provider fee¬† that MCOs pay under the Affordable Care Act. According to the court, "On the jurisdictional claims, we AFFIRM the district court's ruling that the States had standing, but we REVERSE the district court's ruling that the States' Administrative Procedure Act ("APA") claims were not time-barred and DISMISS those claims for lack of jurisdiction. On the merits, we AFFIRM the district court's judgment on the Section 9010 claims; however, we REVERSE the district court's judgment that the Certification Rule violated the nondelegation doctrine and RENDER judgment in favor of the United States. Because we hold that neither the Certification Rule nor Section 9010 are unlawful, we VACATE the district court's grant of equitable disgorgement to the States."The plaintiff states filed a petition for rehearing en banc on 9/14/20. HHS filed a response in opposition on 11/9/20. On 2/12/21, the court issued a revised opinion. On 4/9/21, the court denied a rehearing en banc. The court agreed to stay the mandate on 4/19/21, pending filing of a writ of certiorari to the U.S. Supreme Court. The states filed a writ of certiorari to the U.S. Supreme Court on 9/10/21. The Court denied cert on 3/28/22.</t>
  </si>
  <si>
    <t>In this challenge to the Waters of the United States Rule, the AGs argued that the rule "unlawfully expands the Agencies' jurisdiction over state land and water resources beyond the limits established by Congress under the Clean Water Act. The States therefore seek declaratory and injunctive relief against the Agencies for violations of the Administrative Procedure Act, the Clean Water Act, the National Environmental Policy Act" and the U.S. Constitution.</t>
  </si>
  <si>
    <t>The AGs challenged the "Waters of the United States" rule, which sought to expand the regulatory authority of the EPA and Corps of Engineers' over additional bodies of water. According to the AGs, this rule is unconstitutional and would allow the agencies to regulate roadside ditches, temporary streams, or any other area where the agencies believe water may flow once every 100 years.</t>
  </si>
  <si>
    <t>Arizona's lawsuit alleges that the federal government has failed to update its Mexican-wolf recovery plan. The state is asking the secretary of the Department of the Interior and the U.S. Fish and Wildlife Service for a plan that would improve Arizona's involvement in recovery efforts and establish a target number of Mexican wolves for the area. According to Arizona, "the listing of the Mexican wolf as endangered and the reintroduction project have imposed significant additional cost to [Arizona] to manage and conserve wildlife in Arizona. These costs will continue until Mexican wolf is recovered and the FWS delists the species. Federal control of the Mexican wolf also interferes with Arizona's sovereign authority to manage and conserve the Mexican wolf pursuant to Arizona law, and this will continue until the Mexican wolf is recovered and the FWS delists the species."</t>
  </si>
  <si>
    <t>This lawsuit challenges BLM's new rules on hydraulic fracking. According to the states, "the BLM's rule, which regulates underground injections in the fracturing process, exceeds the agency's statutory jurisdiction, conflicts with the Safe Drinking Water Act, and unlawfully interferes with the States' hydraulic fracturing regulations."</t>
  </si>
  <si>
    <t>The states challenged a recently promulgated rule redefining "spouse" under the Family and Medical Leave Act to include same-sex couples. According to the states,"the Department's rule attempts to override State law and force employers , including state agencies, to recognize out -of-state same -sex unions as marriages and grant leave on that basis. By attempting to sideline State law by agency rule and require state employers to grant FMLA spousal care benefits to individuals in relationships not recognized as marriage in the Plaintiff States, the Department's action flies in the face of the Supreme Court's ruling in United States v. Windsor, 133 S.Ct. 2675, 2695 (2013), which struck down federal interference with state law governing domestic relations."</t>
  </si>
  <si>
    <t>This case challenges the Obama Administration's policies expanding benefits for undocumented immigrants. According to the states, the DHS Directive failed to comply with the Administrative Procedure Act's required notice and comment rulemaking process before providing that legal benefits like federal work permits, Medicare, and Social Security be awarded to individuals who are openly violating immigration laws. The AGs argued that the executive action to dispense with federal immigration law will exacerbate the humanitarian crisis along the southern border, which will affect increased state investment in law enforcement, health care and education.</t>
  </si>
  <si>
    <t>Industry petitioners and intervenor states challenged a proposed EPA rule regulating emissions from existing coal-fired power plants. The states argued that challenging a proposed rule before finalization was appropriate because "what EPA is attempting is nothing short of extraordinary, and warrants relief under the exception recognized in Leedom v. Kyne, 358 U.S. 184 (1958). EPA has issued a proposed rule even though it admits that the "literal terms" of the Clean Air Act prohibit the rule. And as described below, EPA's attempted justification for avoiding and rewriting that language is not remotely plausible. It is difficult to imagine a case where an agency's non-final action is more obviously "in excess of [the agency's] delegated powers and contrary to a specific prohibition.""</t>
  </si>
  <si>
    <t>The states' lawsuit seeks access to information via FOIA about a "sue then settle scheme" wherein the EPA coordinated with environmental groups that file friendly lawsuits against the EPA in order to allegedly manipulate the legal system and therefore determine environmental policy without the involvement of the states.</t>
  </si>
  <si>
    <t>Three downwind states filed petitions seeking review of EPA's approval of the state implementation plans submitted by upwind state Tennessee. The states argue that the Tennessee SIP does not include provisions that protect against the downwind transmission of ozone pollution as required by section 110(a)(2)(D) of the Clean Air Act (referred to as "good neighbor" provisions).</t>
  </si>
  <si>
    <t>Three downwind states filed petitions seeking review of EPA's approval of the state implementation plans submitted by upwind state Kentucky. The states argue that the Kentucky SIP does not include provisions that protect against the downwind transmission of ozone pollution as required by section 110(a)(2)(D) of the Clean Air Act (referred to as "good neighbor" provisions).</t>
  </si>
  <si>
    <t>The states' lawsuit argues that the federal National Marine Fisheries Service is attempting to improperly use its emergency rulemaking authority to single out Texas and Louisiana based solely on the fact that the states' rules for fishing in state waters do not mirror the rules for the federal season. According to the states' legal filing, the emergency rule is not based on scientific justification, but is rather an attempt to impose the federal government's will on states when federal bureaucrats disagree with state regulations.</t>
  </si>
  <si>
    <t>The states filed their original complaint on 4/22/13 and a motion for summary judgment on 5/9/13. The federal defendants filed a cross-motion for summary judgment on 5/20/13. On 5/28/13, the Alabama DCNR filed a motion to intervene as a defendant, which was granted on 5/30/13. On 5/31/13, the court granted the plaintiff states' motion for summary judgment. Judge Hanen's opinion found the federal agency exceeded its authority under federal law when it declared an emergency instead of following the required normal procedures for providing public notice and seeking comment, including comments from fishermen.</t>
  </si>
  <si>
    <t>This case was originally consolidated as part of the main challenge to the Mercury and Air Toxics Standards, but was severed from that case. The consolidated case addresses broad challenges to the rule, particularly the EPA's failure to consider costs when promulgating the rule. This severed case addresses narrower issues. Specifically, this severed case addresses only two questions: (a) whether EPA's emission limitations for new sources reflect the level of emissions "achieved in practice" by the "best controlled similar source"; and (b) whether EPA erroneously set new source standards on a "pollutant-by-pollutant" basis. The state petitioners in the consolidated case intervened in this case to address those questions.</t>
  </si>
  <si>
    <t>The plaintiff states challenge the defendants' revised approach for calculating oil and gas revenues paid to coastal states along the Gulf of Mexico, resulting in alleged over-payments to certain coastal states that the defendants now seek to have returned to the federal government in some manner.</t>
  </si>
  <si>
    <t>The first industry petitioner filed its original complaint on 8/23/11, and all subsequent challenges were consolidated under this lead case of EME Homer City Generation v. EPA [state cases in bold] (11-1302, 11-1315, 11-1323, 11-1329, 11-1338, 11-1340, 11-1350, 11-1357, 11-1358, 11-1359, 11-1360, 11-1361, 11-1362, 11-1363, 11-1364, 11-1365, 11-1366, 11-1367, 11-1368, 11-1369, 11-1371, 11-1372, 11-1373, 11-1374, 11-1375, 11-1376, 11-1377, 11-1378, 11-1379, 11-1380, 11-1381, 11-1382, 11-1383, 11-1384, 11-1385, 11-1386, 11-1387, 11-1388, 11-1389, 11-1390, 11-1391, 11-1392, 11-1393, 11-1394, 11-1395). This included several single-state challenges and this multistate challenge (11-1340). Kansas's challenge (11-1329) was later severed from the consolidated cases and assigned a new docket (12-1019) on 1/10/12.¬†On 10/19/11, several states filed a motion to intervene on the side of EPA, which was granted. Following briefing, the court held oral argument on 4/13/12. On 8/21/12, the D.C. Circuit vacated the rules and ordered the EPA to continue administering CAIR pending the promulgation of a valid replacement. The federal respondents and state intervenor-respondents petitioned for en banc hearing, which was denied on 1/24/13.The federal respondents¬†and state intervenor-respondents filed a writ of certiorari on 3/29/13 (12-1182), which the Supreme Court granted on 6/24/13. On 4/29/14, the Court reversed the D.C. Circuit in a 6-2 decision. After finding that the claim was not untimely because it did not depend on the validity of the prior state implementation plan (SIP) disapprovals, the Court held that the text of the Act supported the EPA's position. Nothing in the Act differentiated the "Good Neighbor Provision" from other matters a state had to address in its SIP, and the Act did not condition the duty to promulgate a federal implementation plan on the EPA' s having first quantified an upwind state's good neighbor obligations. Practical difficulties did not justify departure from the Act's plain text. Further, respondents failure to state with specificity their objections to the Transport Rule during the comment period did not foreclose judicial review. The Act delegated to the EPA determination of the allocation method; the Transport Rule was not arbitrary and capricious, but a permissible construction of the Act.Because the Court did not address all of the issues presented in the D.C. Circuit cases, the case was remanded to the D.C. Circuit and proceedings continued. These issues included several as-applied over-control challenges to EPA's 2014 emissions budgets. After further briefing, the court held oral argument on the remaining issues on 2/25/15. On 7/28/15, the court granted the petitions in part, denied in part, and remanded to the EPA.</t>
  </si>
  <si>
    <t>These cases involve challenges to EPA rulemakings partially disapproving the state implementation plans of several States on grounds that the plans did not in EPA's view adequately provide for regulation of greenhouse gas emissions from stationary sources under the prevention of significant deterioration ("PSD") permitting program of the Clean Air Act. Petitioners argued that the disapprovals were unwarranted and unlawful because EPA's regulations and the Act do not provide EPA with authority to take that action.</t>
  </si>
  <si>
    <t>Coal mining companies and two Appalachian states with major mining operations challenged federal government actions that they argued fundamentally and unlawfully altered the regulation of Appalachian surface coal mining and brought environmental permitting to a virtual halt. The plaintiffs claimed that the EPA invented a new illegal permitting system (the Enhanced Coordination Process) led by EPA to superimpose the new Administration's policy preferences on the regulatory process. The coalition also argued that its interim guidance (April 2010) and final guidance (July 2011) pertaining to surface coal mining were illegal.</t>
  </si>
  <si>
    <t>National Environmental Development Association's Clean Air Project v. EPA</t>
  </si>
  <si>
    <t>The industry petitioners, Texas, and North Dakota all filed separate petitions for review on 8/23/10. These were consolidated, along with other challenges to the same rule, under the lead case of National Environmental Development Association's Clean Air Project v. EPA (10-1252, 10-1254, 10-1255, 10-1256, 10-1258, 10-1259). Following the EPA's denial of reconsideration of the original petitions, several states and industry groups challenged the denial of reconsideration (11-1073, 11-1080, 11-1081, 11-1090, 11-1092). These cases were also consolidated under this lead case. Following briefing, the D.C. held oral argument on 5/3/12. On 7/20/12, the panel denied in part and dismissed in part the various petitions. The panel held that it did not have the authority to review the agency's method because it was merely a suggested course of action and didn't constitute a final agency action. The D.C. Circuit also rejected the industry petitioners' argument that the 75 ppb limit was stricter than necessary to protect human health and unsupported by scientific evidence.The original petitioners filed for a writ of certiorari on 10/25/12 (12-510), but this was denied on 1/22/13.</t>
  </si>
  <si>
    <t>As part of a larger set of regulations pertaining to greenhouse gas emissions, EPA issued its "final decision" regarding the prospect that motor-vehicle greenhouse-gas standards would trigger stationary-source permitting requirements (75 Fed.Reg. 17,004, known as the "Timing" or "Triggering Rule"). In this rule, EPA announced that beginning on the effective date of its greenhouse-gas standards for motor vehicles, stationary sources would be subject to the PSD program and Title V on the basis of their potential to emit greenhouse gases. The states argued that EPA's Timing (Triggering) Rule must fall because EPA cannot make any showing that Congress delegated to EPA the authority to decide whether to extend PSD and Title V permitting to greenhouse gases, given that the statute's rigid, mass-based permitting thresholds unambiguously foreclose EPA from establishing a rational permitting regime for these statutory-source pollutants.</t>
  </si>
  <si>
    <t>This case challenged the Affordable Care Act's individual mandate and Medicaid expansion provisions. According to the states' complaint, "the Act represents an unprecedented encroachment on the liberty of individuals living in the Plaintiffs' respective states, by mandating that all citizens and legal residents of the United States have qualifying healthcare coverage or pay a tax penalty. The Constitution nowhere authorizes the United States to mandate, either directly or under threat of penalty, that all citizens and legal residents have qualifying healthcare coverage. By imposing such a mandate, the Act exceeds the powers of the United States under Article I of the Constitution and violates the Tenth Amendment to the Constitution."Additionally, "The Act also represents an unprecedented encroachment on the sovereignty of the states. For example, it requires that Florida vastly broaden its Medicaid eligibility standards to accommodate upwards of 50 percent more enrollees, many of whom must enroll or face a tax penalty under the Act, and imposes onerous new operating rules that Florida must follow...Further, the Act converts what had been a voluntary federal-state partnership into a compulsory top-down federal program in which the discretion of the Plaintiffs and their sister states is removed, in derogation of the core constitutional principle of federalism upon which this Nation was founded. In so doing, the Act exceeds the powers of the United States and violates the Tenth Amendment to the Constitution."</t>
  </si>
  <si>
    <t>The states filed their original complaint on 3/23/10. On the same day, Virginia also brought a separate case challenging the ACA (3:10-cv-00188). The coalition filed a First Amended Complaint on 5/14/10 with additional state plaintiffs. HHS filed a motion to dismiss on 6/16/10. On 6/23/10, several states filed an amicus brief supporting the ACA. The states filed a motion for summary judgment on 11/4/10. The states filed a Second Amended Complaint on 1/18/11 with additional state plaintiffs. On 1/31/11, Judge Vinson granted plaintiffs' motion for summary judgment in part, striking down the individual mandate as unconstitutional but upholding Medicaid expansion. However, he also ruled that the individual mandate was not severable from the remainder of the act, and struck down the entire ACA. On 3/3/11, Judge Vinson stayed the order pending appeal.The federal defendants appealed the district court's ruling to the 11th Circuit on 3/9/11 (11-11021). Following briefing and a denial of initial hearing en banc, the court held oral argument on 6/8/11. On 8/12/11, the 11th Circuit affirmed in part and reversed in part. The court held that (1) Medicaid expansion is constitutional; (2) the individual mandate was enacted as a regulatory penalty, not a revenue-raising tax, and cannot be sustained as an exercise of Congress's power under the Taxing and Spending Clause; (3) the individual mandate exceeds Congress's enumerated commerce power and is unconstitutional; (4) the individual mandate, however, can be severed from the remainder of the Act's myriad reforms.Several appeals in related cases across the country went to the Supreme Court under lead case National Federation of Independent Business (NFIB) v. Sebelius (11-393). The Supreme Court largely upheld the ACA, with the exception of the Medicaid expansion. According to the Court, the Anti-Injunction Act does not bar a challenge to the constitutionality of the Affordable Care Act's "individual mandate" provision, which requires virtually all Americans to obtain health insurance or pay a penalty, even though the mandate has not yet gone into effect. Although the mandate is not authorized under the Commerce Clause, it is nonetheless a valid exercise of Congress's power under the Taxing Clause. Finally, the Medicaid expansion provision of the ACA violates the Constitution by threatening states with the loss of their existing Medicaid funding if they decline to comply with the expansion.</t>
  </si>
  <si>
    <t>The lawsuit sought to block the enforcement of a "midnight" regulation because it jeopardized women's access to vital medical services, including emergency contraception. It also threatened Connecticut's eligibility for billions of dollars in federal funding if health care providers continued to follow state law requiring them to give women information about and access to reproductive health services, particularly emergency contraception.</t>
  </si>
  <si>
    <t>The AGs filed a lawsuit demanding that the Environmental Protection Agency (EPA) comply with the Supreme Court's decision holding that the Agency has the authority to regulate global warming pollution under the Clean Air Act.</t>
  </si>
  <si>
    <t>The U.S. Court of Appeals for the Second Circuit granted the Obama Administration's request to reconsider weak efficiency standards of residential furnaces, one of the home's biggest users of energy. The order enables the agency to reconsider all aspects of the earlier final rule, including the strength of the standards and the implementation date. The order specifically indicates the agency will consider regional standards.Consolidated with 08-312.</t>
  </si>
  <si>
    <t>The lawsuit sought to force the US Environmental Protection Agency (EPA) to take action on California's request for approval to regulate greenhouse gas in pollution from automobiles sold in the state.</t>
  </si>
  <si>
    <t>The agreement settles a lawsuits that state attorneys general and New York City filed to compel EPA to limit greenhouse gas pollution from electricity generators . Specifically this involved EPA's promulgation of Section 111 standards for the utility sector, which lacked emissions standards for greenhouse gases.</t>
  </si>
  <si>
    <t>The Ninth Circuit affirmed the district court, holding the district court properly exercised jurisdiction over Plaintiffs' claim; Plaintiffs had standing to sue; and EPA had a mandatory duty under the CWA to promulgate ELGs and NSPSs for the construction industry. Issued injunction requiring EPA to issue ELGs and NSPSs for the construction industry no later than December 1, 2009.Consolidated with 07-55183; states appeared as invervenors in 2:04-cv-08307.</t>
  </si>
  <si>
    <t>This lawsuit was a challenge to EPA's failure to list carbon dioxide as a pollutant under the Clean Air Act.</t>
  </si>
  <si>
    <t>Multiple states challenged the Department of Energy (DOE)'s decision to promulgate new, lower efficiency standards for certain consumer appliances. Petitioners contended that the anti-backsliding provisions of the ECPA preclude such reductions.</t>
  </si>
  <si>
    <t>The plaintiff states brought this lawsuit challenging a new federal rule they characterize as requiring gun owners to register their firearms with attached pistol braces. According to the plaintiff AGs, "The ATF explicitly approved pistol braces as legal ten years ago and has since reaffirmed that decision multiple times. Pistol braces were designed to help people with disabilities defend themselves, improving their safety and accuracy. But with this sudden rule change, American gun owners will now have to register all guns with a pistol brace attachment and pay a $200 fee each‚ or face being found a felon in violation of the National Firearms Act."</t>
  </si>
  <si>
    <t>Blocking</t>
  </si>
  <si>
    <t>Forcing</t>
  </si>
  <si>
    <t>Oklahoma, later joined by other states, brought this action against the Fish &amp; Wildlife Service seeking declaratory and injunctive relief for violations of the Endangered Species Act, the Administrative Procedure Act, and the United States Constitution. According to the states, "By entering into private settlements with special interest litigants, FWS has attempted to circumvent the legislative and regulatory process and make fundamental changes to its ESA imposed obligations. Having been deprived of an opportunity to participate in shaping the substantive policy choices embedded in FWS's settlements, the State and DEPA members suffer injury from FWS's implementation of the settlements' provisions."</t>
  </si>
  <si>
    <t>Plaintiffs bring this action for declaratory and injunctive relief against defendantsthe United States Environmental Protection Agency and its Administrator (collectively, “EPA”)to challenge EPA’s promulgation of the “Clean Water Act Section 106 Grant Incentive for Statesto Implement Adequate Voluntary Permit Fee Programs Rule” (hereinafter “Permit Fee Rule” or“Rule”), 73 Fed. Reg. 52,584 (September 10, 2008), codified at 40 C.F.R. § 35.162(e). The Permit Fee Rule allows EPA to set aside three percent of Congressionalappropriations under §106 of the federal Clean Water Act (“CWA”), 33 U.S.C. § 1256, for use asan alleged financial incentive to only those states that recover 75 percent or more of their waterpollution permit program costs through the assessment of permit fees. Because CWA § 106 doesnot authorize allocations of federal monies to states based on states’ recovery of permit fees, butrather, authorizes allocations based on the extent of each state’s pollution problem, EPA lacks the statutory authority to promulgate the Permit Fee Rule. The Rule arbitrarily restricts states’access to full federal funding for water quality programs, undermines the broad purpose of theCWA to improve water quality, and violates §§ 101 and 106 of the CWA, 33 U.S.C. § 1251 and1256.
States of New York et al v. United States Environmental Protection Agency et al, Docket No. 1:09-cv-00483 (S.D.N.Y. Jan 16, 2009), Court Docket</t>
  </si>
  <si>
    <t>Washington alleges that DOE failed to meet compliance milestones. Filed complaint for declaratory and injunctive relief to compel DOE performance.</t>
  </si>
  <si>
    <t>Petitioners Montana Consumer Counsel, Public Citizen, Inc., Colorado Office of Consumer Counsel, Public Utility Law Project of New York, Inc., and the state attorneys general for Connecticut, Illinois, and Rhode Island seek review of a final order of Respondent the Federal Energy Regulatory Commission ("FERC"). Petitioners bring a facial challenge to the order, contending that the order violates FERC's governing statutes.
Mont. Consumer Counsel v. FERC, 659 F.3d 910, 914 (9th Cir. 2011)</t>
  </si>
  <si>
    <t>659 F.3d 910 (9th Cir. 2011)</t>
  </si>
  <si>
    <t>The States of New York and Connecticut and the Commonwealth of Massachusetts [*553] (collectively the "States") petition for review of a decision of the Nuclear Regulatory Commission ("NRC") denying rulemaking petitions filed by Massachusetts and California. As the NRC has given due consideration to the relevant studies, we must defer to their expertise in determining the proper risk level associated with the storage of nuclear material in spent fuel pools, and therefore deny the petition for review.
New York v. NRC, 589 F.3d 551, 553 (2d Cir. 2009)</t>
  </si>
  <si>
    <t>The federal Clean Air Act grants California -- exclusively among all states -- the power to enact its own air pollution standards for cars. The Clean Air Act also allows other states to adopt California's standards, but those standards can only take effect if the EPA grants a waiver exempting California from federal regulation. However, the EPA denied California's request for a waiver on December 19, 2007, saying that allowing states to impelment greenhouse gas emissions standards for cars would create a "confusing patchwork" of legislation.</t>
  </si>
  <si>
    <t>One set of petitioners — comprising several states, the District of Columbia, New York City, and a number of environmental and public health groups — thinks the primary and secondary NAAQS are not protective enough, while the other set — comprising the state of Mississippi and several industry groups — thinks they are too protective.</t>
  </si>
  <si>
    <t>California brought a petition in this Court in March 2008 challenging the EPA’s
decision to deny the waiver. California v. EPA (D.C. Cir. 08-1178). The Proposed Intervenors here filed their own petition for review, New York, et al. v. EPA (D.C. Cir. 08-1179), which was consolidated with California’s petition.</t>
  </si>
  <si>
    <t>Clean Water Act Incentive Program</t>
  </si>
  <si>
    <t>This is an action for judicial review of the United States Department of the Interior (“DOI”) and the National Indian Gaming Commission’s (“NIGC”) determination that, under the Indian Gaming Regulation Act (“IGRA”), a parcel of land in Carter Lake, Iowa (“Carter Lake Tract”), owned by the Ponca Tribe of Nebraska (“Tribe”), is exempt from the prohibition against gaming on lands acquired into trust after October 17, 1988. Nebraska contends that DOI/NIGC’s decision is arbitrary, capricious, an abuse of discretion or otherwise contrary to law.
Nebraska State of v. US Dept of Interior et al, Docket No. 1:08-cv-00006 (S.D. Iowa Jan 30, 2008), Court Docket</t>
  </si>
  <si>
    <t>State Children's Health Insurance Program (SCHIP)</t>
  </si>
  <si>
    <t>IL, MD, WA</t>
  </si>
  <si>
    <t>States bring action to compel HHS to provide SCHIP funding that meets state legislature's determination of requirements. Complaint here: https://www.bloomberglaw.com/product/blaw/document/X7JLPF6G2UH9C1O43DK53VU9HUP?search32=xi_FddthuH39wLEt4xm_-A%3D%3Dk-SlvKPuVZ23-zpUA5_Kzb7uNInagWK_KyQ9M5UUmYvyZMiW1cVMz0Qc_2mkD9jBdyeOtJhzfQZ_delnmgLIIv0mcUOlFv7Znb_BhY5Q4X9U7SDYxzJLVIdTrmAqIwgES4OYLpZaFznETj4dbel6GYnLRUAGdZvRUhcO6sJ-8K0J-obV32qNCerUyZGX5PjhovTgugGCc98PpnGnER5z2aOtjdbvXRqo5cz-fo5Yw17nwS5CiqFkrxL6pf7YSUaxtpbUvLTG_rzc4bRblbsp5yAXwmMZE_6vqUYUMf9GmyW7Bhd3-122AYNEjSMNmYwT2986YXMEghQpqQvZWUyOVsVrPFPcoB419QdwYd-2NZd4m-6ni6_lx1cuIB8yO3o6gL-IVKeYsLDZQmbDGSqWb1WSZDMhxwqrtrtKxNU-tyTfcmtHimFPIe3cX_E29WrDgOO6TgFI9BFkbAPqlElXAhAyJLaU6eK0Yqxgsv4fbkhRLGEVTc_TMuLPoZZrOLzE.</t>
  </si>
  <si>
    <t>D. N.J.</t>
  </si>
  <si>
    <t>NJ brings action seeking declaration that HHS's new SCHIP requirements did not comply with APA requirements.
Complaint here: https://www.bloomberglaw.com/product/blaw/document/X76B89P4OAD8I8AO344ICN01KMP?search32=CoiF6iJBtsJYrWVHriRDbg%3D%3DMhe_V-OIORSrlfX_iK7OjIAvKh0kRUqjyEy3DHBjJDDmSUbK0j2eQq513XAgGBGmidNfo6_ygRJia9XbpwP4ct5SAeUv5hVTAWDjPOpWu2a8wf458rXZ_eCo8QoeL5_anjC3JfE7zuXt6U4hMiVxfGw6z_2uVvKTpAQSnOGx0YKxy3Ammv6Zmkscue7GC3ndHoA_VtgIZeSQOYPaaR9Nce6fPoNqxaDB9R5CcGp-F-bQsVYkaebb3gPckkCY4dIZikvhcUHrKN7U-25XgHPKJbjG5GLRz2gpCPWeDHXn0I8HqLrqoFL0ZCe6VtPcMpx3TySumNUrXNBRCihItLrDMmqS31jzWGpjzpMYsJPJrNvgfqICMQ_Gc76ZmLNXaBngOVlJ7i-mqWEW9O-cRAFJt1tHRWD8J0WUNYBcdPdLGLaIQhj4pYNCh1IpphQ-d8fWTgQFYAgM1LTsqh3c3eixct0D8wD_dRLZDnFVBksHgsrLGMODfEOV3J_yQe9B3BN8</t>
  </si>
  <si>
    <t>The Board alleges that each of the acts and failures to act, describedherein, inPlaintiff Alabama’s Fourth Amended Complaint,and in Plaintiff-Intervenor Alabama Power’sAmended Complaint in Intervention,constitute “final agency action” under the AdministrativeProcedures Act, 5 U.S.C. § 710, et seq., andare subject to judicial review by this Court.Furthermore, the Board alleges that all such acts and failures to act constitute final “agency action”as defined in 5 U.S.C. § 551(13),andarereviewablebythis Courtpursuant to 5 U.S.C. § 704. Thesefinal agency actions include, without limitation, the Corps’ entry into the two contracts for watersupply storage in Lake Allatoona, which were discussedatlength in this Court’s MemorandumOpinion dated August 10, 2005, and the Corps’ issuance of a permit for the Hickory Log CreekReservoir dated on or about May 14, 2004. The Board alleges violations of numerous lawsgoverning the Defendants’ actions in the ACF and ACT River Basins including, without limitation:The Rivers and Harbors Act, July24, 1946, Pub. L. No. 525, ch. 595; the Water Supply Act of 1958,Pub. L. No 85-500, Title III; the Flood Control Act of 1944, 33 U.S.C. §§ 708, 709; variouspublished and unpublished CorpsregulationsgoverningtheCorps’ operationsin theACF and ACTRiver Basins; the Water Resources Development Acts of 1988 and 1990, 33 U.S.C. §§ 2312, 2319;the National Environmental Policy Act (“NEPA”), 42 U.S.C. § 4321, et seq.; and 5 U.S.C. § 552b.The Board seeks declaratory, injunctive, and any other relief that this Court deems proper.
State Of Alabama et al v. United States Army Corps of Engineers et al, Docket No. 3:07-cv-00249 (M.D. Fla. Apr 26, 2007), Court Docket</t>
  </si>
  <si>
    <t>Failure to Adequately Manage Federal Water Resources</t>
  </si>
  <si>
    <t>The consolidated petitions for review challenge FERC's approval of a comprehensive settlement that redesigned New England's capacity market. The Maine Public Utilities Commission and the Attorneys General of Connecticut and Massachusetts assert that FERC's approval of the settlement was arbitrary and capricious, contrary to law, and beyond the Commission's jurisdiction. We reject most of these arguments, but we agree with the petitioners that the Commission has unlawfully deprived non-settling parties of their rights under the Federal Power Act.
Me. Pub. Util. Comm'n v. FERC, 520 F.3d 464, 467 (D.C. Cir. 2008)</t>
  </si>
  <si>
    <t>Energy Capacity Market</t>
  </si>
  <si>
    <t>Severed from 06-1148. Ten states, Washington, D.C. and New York City, and a number of environmental groups challenged EPA's failure, under Section 111 of the Clean Air Act, to establish a new source performance standard for carbon dioxide from new, modified, and reconstructed stationary sources. The case had been stayed pending the Supreme Court's decision in Massachusetts v. EPA.</t>
  </si>
  <si>
    <t>Clean Air Act CO2 Standards</t>
  </si>
  <si>
    <t>MA, RI</t>
  </si>
  <si>
    <t>The City of Fall River, Massachusetts, the Attorneys General of the States of Massachusetts and Rhode Island, the Conservation Law Foundation (“CLF”), and Michael Miozza (together, “Appellants”) seek reversal of the July 2005 Order of the Federal Energy Regulatory Commission (“FERC”) granting conditional approval to Weaver's Cove Energy (“WCE”) to site, construct, and operate a proposed liquified natural gas (“LNG”) terminal and associated pipeline in Fall River, Massachusetts, as well as the reversal of subsequent orders denying the reopening of the record and rehearing.   The facility, which would include a marine berth (requiring dredging of the harbor and waterways, including the Taunton River), an LNG storage tank, regasification facilities, and an LNG truck distribution facility, would receive LNG from ocean-going ships for off-load to trucks or for regasification and delivery by pipeline to New England's network of natural gas pipelines.</t>
  </si>
  <si>
    <t>In its initial order, FERC rejected DPUC's challenge to its statutory jurisdiction, ruling that the ISO tariff and the Participants Agreement granted the Commission authority to accept the ICR. Initial Order at 61, 896. DPUC sought re-hearing, pointing out that neither the ISO tariff nor the Participants Agreement could possibly grant FERC statutory authority to regulate generation resource adequacy. Reiterating the reasons given in its initial order, FERC denied rehearing. ISO New England, Inc., 112 F.E.R.C. 61, 254 at 62, 202, 2005 WL 2146691 (2005) ("Rehearing Order"). DPUC now petitions for review.
Conn. Dept. of Pub. Util. Control v. FERC, 484 F.3d 558, 560 (D.C. Cir. 2007)</t>
  </si>
  <si>
    <t>CT, MA, RI</t>
  </si>
  <si>
    <t>VT files action to force HHS and FDA to import perscription drugs from Canada.</t>
  </si>
  <si>
    <t>Drug Pricing</t>
  </si>
  <si>
    <t>Colorado Office of Consumer Counsel and others (hereinafter "Consumer Advocates") petition for review. Asserting that the Market Behavior Rules simply regulate sellers' behavior, they argue that the Commission, having found rates unjust and unreasonable, violated FPA section 206 by failing also to "fix" a new rate. Consumer Advocates go on to argue that in fixing a new rate, the Commission must reject all market-based rates. According to petitioners, certain aspects of FPA section 205, which provides the framework for the filed rate system, are fundamentally incompatible with market-based tariffs.
Colorado Office of Consumer Counsel v. FERC, 490 F.3d 954, 955 (D.C. Cir. 2007)</t>
  </si>
  <si>
    <t>Energy Pricing</t>
  </si>
  <si>
    <t>CO, RI, NM</t>
  </si>
  <si>
    <t>MA, CT, DE, ME, NY, PA, DC</t>
  </si>
  <si>
    <t>The state petitioners argue that the Order improperly preempts state unbundling regulations that exist independent of the Commission's federal unbundling regulations enacted pursuant to § 251 . Specifically, the state petitioners point to ¶195 of the Order, which allows "[p]arties that believe that a particular state unbundling obligation is inconsistent with the limits of section 251(d)(3)(B) and (C) " to seek a declaratory ruling from the Commission, and further predicts that state unbundling requirements for elements that the FCC has determined need not be unbundled under § 251(d)(2) are "unlikely" to be found consistent with the Act.
U.S. Telecom Ass'n v. FCC, 359 F.3d 554, 594 (D.C. Cir. 2004)</t>
  </si>
  <si>
    <t>Unbundling</t>
  </si>
  <si>
    <t>U.S. Department of Energy; U.S. Department of Defense</t>
  </si>
  <si>
    <t>Parties sued DOE and DOD for damages for releasing hazardous material on their lands.</t>
  </si>
  <si>
    <t>California Governor Gray Davis and the California Air Resources Board ("CARB") (collectively "California") petition for review of an order of the United States Environmental Protection Agency ("EPA") denying their request for a waiver of the oxygen level requirement under the federal reformulated gasoline program. The EPA denied the waiver on the ground that California had not clearly demonstrated that a waiver would have a beneficial effect on ozone pollution, and ruled that it was unnecessary to consider the effect a waiver would have on particulate matter pollution. We conclude that the EPA abused its discretion in refusing to consider and weigh the effect of the proposed waiver on particulate matter pollution along with its effect on ozone levels. We accordingly grant the petition for review, vacate the EPA's order, and remand for further proceedings. We reject, however, California's other technical and procedural challenges to the EPA's action.
Davis v. EPA, 348 F.3d 772, 776 (9th Cir. 2003)</t>
  </si>
  <si>
    <t>Federal Reformed Gasoline Program Waiver</t>
  </si>
  <si>
    <t>ME, MA, NH, NY</t>
  </si>
  <si>
    <t>Challenge to BCRA.</t>
  </si>
  <si>
    <t>BCRA</t>
  </si>
  <si>
    <t>Filed to force Corps and FWS to comply with ESA.</t>
  </si>
  <si>
    <t>Substantively, the governments allege that the 2002 rule violates section 116 of the Act, which preserves state authority to adopt alternative pollution standards or limitations, except that state standards may not be "less stringent" than EPA standards or limitations. See 42 U.S.C. 7416. The governments assert that the 2002 rule unlawfully precludes states from adopting more stringent criteria. They also argue that the 2002 rule violates the anti-backsliding provision of the Act, which disables EPA from relaxing requirements in effect in nonattainment areas before November 15, 1990 (the date of the 1990 amendments' adoption). See id. 7515. We find both claims unripe.
New York v. EPA, 413 F.3d 3, 42 (D.C. Cir. 2005)</t>
  </si>
  <si>
    <t>Clean Air Act</t>
  </si>
  <si>
    <t>CA, CT, MA, NJ, NY, DC</t>
  </si>
  <si>
    <t>NE, SD</t>
  </si>
  <si>
    <t>Clean Water Act</t>
  </si>
  <si>
    <t>National Indian Gaming Commission</t>
  </si>
  <si>
    <t>Indian Affairs</t>
  </si>
  <si>
    <t>Indian Gaming Law</t>
  </si>
  <si>
    <t>MN</t>
  </si>
  <si>
    <t>FL, AL, AK, CT, GA, MS, NE, NV, NJ, ND, OH, OR, SD, TX, UT</t>
  </si>
  <si>
    <t>PFR for Good Neighbor Plan.</t>
  </si>
  <si>
    <t>Petitioners, consisting of transmission owners, consumer-side stakeholders, state public utility commissions, and other entities located within the service territory of the PJM Interconnection, LLC (PJM), filed petitions, now consolidated, seeking review of seven underlying orders of the Federal Energy Regulatory Commission (the Commission). These orders address a series of issues flowing from an initial request by PJM to revise Attachment M-3 of its Open Access Transmission Tariff (Tariff) to provide for the identification and inclusion of asset management projects with specific reference to the planning and implementation for "end-of-life" (EOL) needs. First and foremost, Stakeholder Petitioners challenge the Commission's acceptance of the Attachment M-3 revision, but also contend that many other aspects of the Commission's decisionmaking was arbitrary and capricious, including its rejection of a Stakeholder-supported proposal regarding EOL transmission project planning. Separately, Transmission Owner Petitioners seek to overturn the Commission's finding of ambiguity regarding the identification of entities responsible for EOL needs as specified in the relevant governing documents.
Am. Mun. Power, Inc. v. FERC, 86 F.4th 922, 926 (D.C. Cir. 2023)</t>
  </si>
  <si>
    <t>NY, NV, OH, AK, IA, OK</t>
  </si>
  <si>
    <t>CT, IL, RI</t>
  </si>
  <si>
    <t>NY, MA, VT, CT</t>
  </si>
  <si>
    <t>NY, CA, CT, DE, IL, ME, MD, MA, NH, NJ, NM, OR, PA, RI, DC</t>
  </si>
  <si>
    <t>NY, AZ, CT, DE, FL, IL, IA, ME, MD, MA, MN, NJ, NM, OR, PA, RI, VT, WA</t>
  </si>
  <si>
    <t>NE, IA</t>
  </si>
  <si>
    <t>ND, NE</t>
  </si>
  <si>
    <t>MI, SD, MT</t>
  </si>
  <si>
    <t>IL, MO</t>
  </si>
  <si>
    <t>ND, MO, SD, MT</t>
  </si>
  <si>
    <t>ND, NE, MO</t>
  </si>
  <si>
    <t>NY, CT, MA, AK</t>
  </si>
  <si>
    <t>CT, DE, MD, MA, NH, NY, RI</t>
  </si>
  <si>
    <t>88 Fed. Reg. 36654 (June 5  2023) [Federal ‚ÄòGood Neighbor Plan' for the 2015 Ozone National Ambient Air Quality Standards]</t>
  </si>
  <si>
    <t>Case Active  Original Court  Pre-Argument Briefing</t>
  </si>
  <si>
    <t>23-1199  23-1157  23-1181  23-1183  23-1190  23-1191  23-1193  23-1195  23-1200  23-1201  23-1202  23-1203  23-1205  23-1206  23-1207  23-1208  23-1209  23-1211</t>
  </si>
  <si>
    <t>OH  WV  IN</t>
  </si>
  <si>
    <t>MT</t>
  </si>
  <si>
    <t>SD</t>
  </si>
  <si>
    <t>N</t>
  </si>
  <si>
    <t>O</t>
  </si>
  <si>
    <t>PR</t>
  </si>
  <si>
    <t>VI</t>
  </si>
  <si>
    <t>AS</t>
  </si>
  <si>
    <t>NY CT</t>
  </si>
  <si>
    <t>CT MA</t>
  </si>
  <si>
    <t xml:space="preserve">OH WV OH WV AL AK AR CO IN KY MO MT TX UT WY </t>
  </si>
  <si>
    <t xml:space="preserve">AL AL AK AZ AR CO KS LA MI MT NE NV ND SC WV WI WY TX </t>
  </si>
  <si>
    <t xml:space="preserve">WI TX WI TX AL AR OH WY </t>
  </si>
  <si>
    <t>WY MT WY MT ND TX</t>
  </si>
  <si>
    <t xml:space="preserve">NY NY CT MA NH RI VT </t>
  </si>
  <si>
    <t xml:space="preserve">AZ AZ TX OK NV </t>
  </si>
  <si>
    <t xml:space="preserve">OK OK AZ AR IN KS LA NV MO WI </t>
  </si>
  <si>
    <t>TX NV NV TX NV AL AZ AR GA IN KS LA NE OH OK SC UT WI MI NV MI</t>
  </si>
  <si>
    <t>TX TX WI NE KS LA AZ WI</t>
  </si>
  <si>
    <t>ND TX WV WV AL AZ KS KY LA MI MT OH OK SC WI ND TX</t>
  </si>
  <si>
    <t xml:space="preserve">NE NE AR KS MT ND SC SD WY MI OH </t>
  </si>
  <si>
    <t xml:space="preserve">WI WI AR ID IN MI MT NE SD UT CT VT </t>
  </si>
  <si>
    <t>MI MI MI AL AZ AR KS KY NE ND OH OK SC TX WV WI WY MI WI</t>
  </si>
  <si>
    <t xml:space="preserve">TX TX AL WI WV TN OK LA UT GA </t>
  </si>
  <si>
    <t xml:space="preserve">TX TX AR AL IN MI OK SC UT WV WI </t>
  </si>
  <si>
    <t>OK WI OK AZ AR KS MO WI IN LA NV</t>
  </si>
  <si>
    <t xml:space="preserve">AZ TX AZ AR ND OK UT WI KY LA TX </t>
  </si>
  <si>
    <t>ND WV ND WV AL AR FL GA IN KS KY LA MI MO MT NE OH OK SC SD TX UT WI WY MI</t>
  </si>
  <si>
    <t>TX WV ND OK TX WV ND OK AL AR FL GA IN KS KY MI MO MT NE NJ OH SC SD UT WI WY CO LA MI CO NJ</t>
  </si>
  <si>
    <t xml:space="preserve">TX TX LA KS IN WI NE </t>
  </si>
  <si>
    <t xml:space="preserve">WV WV AL AR FL IN KS KY LA MI NE OH OK SD WI WY </t>
  </si>
  <si>
    <t xml:space="preserve">FL FL AL AZ AR DE GA KS LA MD MO OH OK SC SD WV KY </t>
  </si>
  <si>
    <t xml:space="preserve">TX TX MS LA </t>
  </si>
  <si>
    <t>ND ND AK AZ AR CO ID MO MT NE NV ND SD WY CO</t>
  </si>
  <si>
    <t>AZ AZ CO UT</t>
  </si>
  <si>
    <t xml:space="preserve">MA MA CT RI </t>
  </si>
  <si>
    <t>WY WY CO ND UT</t>
  </si>
  <si>
    <t xml:space="preserve">TX TX AR LA NE </t>
  </si>
  <si>
    <t xml:space="preserve">TN NC NC TN </t>
  </si>
  <si>
    <t>CO CO UT</t>
  </si>
  <si>
    <t xml:space="preserve">KS KS NE </t>
  </si>
  <si>
    <t>NY NY CT VT MA</t>
  </si>
  <si>
    <t xml:space="preserve">WV WV AL IN KS KY LA NE OH OK SC SD WY </t>
  </si>
  <si>
    <t>MD MD CT VA</t>
  </si>
  <si>
    <t>OK OK KS NE ND</t>
  </si>
  <si>
    <t xml:space="preserve">WY WY </t>
  </si>
  <si>
    <t xml:space="preserve">NY NY CT MD MA OR RI VT </t>
  </si>
  <si>
    <t xml:space="preserve">ND ND SD TX NV </t>
  </si>
  <si>
    <t xml:space="preserve">KS AZ KS AZ </t>
  </si>
  <si>
    <t xml:space="preserve">OK OK AL AZ GA KS NE MI ND SC TX UT WY </t>
  </si>
  <si>
    <t>MA MA NH</t>
  </si>
  <si>
    <t xml:space="preserve">CT CT DE MD </t>
  </si>
  <si>
    <t xml:space="preserve">TX TX LA </t>
  </si>
  <si>
    <t xml:space="preserve">MD MD CT DE DC </t>
  </si>
  <si>
    <t xml:space="preserve">TX AR MI MI AL AK AZ FL ID IN KS MS MO NE ND OH OK PA SC UT VA WV WY KY </t>
  </si>
  <si>
    <t xml:space="preserve">OK OK </t>
  </si>
  <si>
    <t xml:space="preserve">NE NE FL MI OH OK SC TX </t>
  </si>
  <si>
    <t xml:space="preserve">NY NY CA CT DE MD MA NM OR RI VT WA </t>
  </si>
  <si>
    <t xml:space="preserve">LA AL LA AL </t>
  </si>
  <si>
    <t xml:space="preserve">CT CT MA </t>
  </si>
  <si>
    <t xml:space="preserve">WA SC WA SC </t>
  </si>
  <si>
    <t xml:space="preserve">AR AR AL GA </t>
  </si>
  <si>
    <t>NY NY VT CT NJ</t>
  </si>
  <si>
    <t xml:space="preserve">TX WY TX WY </t>
  </si>
  <si>
    <t xml:space="preserve">MI MI MN OH PA WI </t>
  </si>
  <si>
    <t>TX TX AL SC SD NE ND VA GA</t>
  </si>
  <si>
    <t>DE DE NJ</t>
  </si>
  <si>
    <t xml:space="preserve">CT CT MA NJ RI IL CA OR NY </t>
  </si>
  <si>
    <t xml:space="preserve">CA CA CT DE MD MA NJ NY OR RI </t>
  </si>
  <si>
    <t xml:space="preserve">NY IL ME CT DE MI MN MO NY WA CA </t>
  </si>
  <si>
    <t xml:space="preserve">NY CA CT DC DE MA ME NH NM NY OR RI VT WA </t>
  </si>
  <si>
    <t xml:space="preserve">NY NY CA CT DE IL MA MD ME NH NJ NM OR RI DC </t>
  </si>
  <si>
    <t xml:space="preserve">MA MA CA CT IL ME NJ NM NY OR RI VT WA DC AZ DE IA MD MN </t>
  </si>
  <si>
    <t xml:space="preserve">ME ME MD NJ OK </t>
  </si>
  <si>
    <t xml:space="preserve">NY NY MA CA NJ CT </t>
  </si>
  <si>
    <t xml:space="preserve">CA CA NY MA AZ CT DE IL ME MD NJ NM OR RI VT WA </t>
  </si>
  <si>
    <t xml:space="preserve">NY NY AZ CA CT IL ME MA MN NH NJ VT </t>
  </si>
  <si>
    <t xml:space="preserve">CA CA MD MA NY CT NJ ME OR RI WA IL VT AZ </t>
  </si>
  <si>
    <t xml:space="preserve">NY IL MD WA </t>
  </si>
  <si>
    <t xml:space="preserve">NY CA CT DC DE MA ME NM NY OR RI VT WA </t>
  </si>
  <si>
    <t xml:space="preserve">NY NY AZ CA CT DE IL ME MD MA NH NJ NM OR RI VT DC </t>
  </si>
  <si>
    <t xml:space="preserve">NY NY CA CT ME NM OR RI VT WI MA DC WA NJ </t>
  </si>
  <si>
    <t xml:space="preserve">CA CA CT ME MA NJ NM NY OR RI VT MN DC </t>
  </si>
  <si>
    <t xml:space="preserve">NC NC NY CT NJ DE IL MD MA NH NM RI DC </t>
  </si>
  <si>
    <t xml:space="preserve">NY NY CA CT IL </t>
  </si>
  <si>
    <t xml:space="preserve">NY CT CA IL IA ME MA NH NJ NM NY NC RI VT WI PA </t>
  </si>
  <si>
    <t xml:space="preserve">CA CA OR NM WA OR WY MT AK </t>
  </si>
  <si>
    <t xml:space="preserve">NJ NJ CA CT DE IL ME MD MA MI MN NH NM NY WI RI VT </t>
  </si>
  <si>
    <t xml:space="preserve">RI RI CT DE NJ NY MA IL IA MD MT OH OK PR </t>
  </si>
  <si>
    <t xml:space="preserve">NY NY CT IL NM WI VI </t>
  </si>
  <si>
    <t xml:space="preserve">NY NY CT </t>
  </si>
  <si>
    <t xml:space="preserve"> ND NE MO</t>
  </si>
  <si>
    <t xml:space="preserve">NY NY CA CT DC IL ME MD MA NH NJ NM RI VT WI </t>
  </si>
  <si>
    <t xml:space="preserve">NY NY CA CT DE IL ME MD MA NH NJ NM DC RI VT WI </t>
  </si>
  <si>
    <t xml:space="preserve">MA MA CA CT IL ME NJ NM NY OR RI VT WA DC AS </t>
  </si>
  <si>
    <t xml:space="preserve">NY NY CT NJ </t>
  </si>
  <si>
    <t xml:space="preserve">MA MA CT ME </t>
  </si>
  <si>
    <t xml:space="preserve">ND NE SD </t>
  </si>
  <si>
    <t xml:space="preserve">NY NY CT ME MA NJ RI VT MD NH PA </t>
  </si>
  <si>
    <t xml:space="preserve">NY NY CA CT DE IL ME MD MA NH NJ DC RI VT WI PA </t>
  </si>
  <si>
    <t xml:space="preserve">IL WV IL WV </t>
  </si>
  <si>
    <t xml:space="preserve">NY NY CA CT VT ME NJ MA RI NV NH </t>
  </si>
  <si>
    <t xml:space="preserve">NY NY CT MA AK </t>
  </si>
  <si>
    <t xml:space="preserve">MN FL AL AK CT GA MS NE NV NJ ND OH OR SD TX UT </t>
  </si>
  <si>
    <t>GA GA WV AL FL KS KY SC UT WI IN WI</t>
  </si>
  <si>
    <t>OH OH MI TN MI</t>
  </si>
  <si>
    <t xml:space="preserve">TX TX AL GA ID IN KS LA MT NE SC SD UT WV WI ND OH OK FL AZ AR MI NV TN </t>
  </si>
  <si>
    <t>WV WV AL AK IN KS KY LA NE OH OK SD WY AR WI</t>
  </si>
  <si>
    <t>NC ND NC ND AZ TX NV</t>
  </si>
  <si>
    <t xml:space="preserve">OK SC MI OK SC MI AL GA KS MT NE OH TX WV </t>
  </si>
  <si>
    <t>MI MI AL AK AZ AR FL ID IN KS MS MO NE ND OH OK PA SC TX UT VA WV WY KY</t>
  </si>
  <si>
    <t>CA CA OR WA</t>
  </si>
  <si>
    <t xml:space="preserve">WV WV </t>
  </si>
  <si>
    <t>ND TX SD ND TX SD NV LA NV LA</t>
  </si>
  <si>
    <t xml:space="preserve">AL TX AL ND SD SC NE TX </t>
  </si>
  <si>
    <t>TX TX AL SC SD NE ND VA FL GA IN LA MI OK</t>
  </si>
  <si>
    <t xml:space="preserve">FL FL SC NE TX UT LA AL MI CO PA WA ID SD IN ND AK OH KS WI ME AZ GA </t>
  </si>
  <si>
    <t>SC WA SC WA</t>
  </si>
  <si>
    <t>TX AL VA TX VA AL AK FL HI IN KY LA MI NE ND OK SC SD UT HI</t>
  </si>
  <si>
    <t xml:space="preserve">NY NV OH AK IA OK </t>
  </si>
  <si>
    <t xml:space="preserve"> </t>
  </si>
  <si>
    <t>WA OR</t>
  </si>
  <si>
    <t xml:space="preserve">CT IL RI </t>
  </si>
  <si>
    <t xml:space="preserve">NY MA VT CT </t>
  </si>
  <si>
    <t xml:space="preserve">NY CA CT DE IL ME MD MA NH NJ NM OR PA RI DC </t>
  </si>
  <si>
    <t xml:space="preserve">NY AZ CT DE FL IL IA ME MD MA MN NJ NM OR PA RI VT WA </t>
  </si>
  <si>
    <t xml:space="preserve">NE IA </t>
  </si>
  <si>
    <t xml:space="preserve">NJ </t>
  </si>
  <si>
    <t>AL FL</t>
  </si>
  <si>
    <t xml:space="preserve">CT MA </t>
  </si>
  <si>
    <t xml:space="preserve">MA RI </t>
  </si>
  <si>
    <t xml:space="preserve">CT MA RI </t>
  </si>
  <si>
    <t xml:space="preserve">CO RI NM </t>
  </si>
  <si>
    <t xml:space="preserve">VT </t>
  </si>
  <si>
    <t xml:space="preserve">MA CT DE ME NY PA DC </t>
  </si>
  <si>
    <t xml:space="preserve">NY </t>
  </si>
  <si>
    <t xml:space="preserve">CA CT MA NJ NY DC </t>
  </si>
  <si>
    <t>NE MO</t>
  </si>
  <si>
    <t xml:space="preserve">AL </t>
  </si>
  <si>
    <t xml:space="preserve">CA </t>
  </si>
  <si>
    <t xml:space="preserve">NY CT NY CT </t>
  </si>
  <si>
    <t xml:space="preserve">KS TX NE LA GA IN MI OH WI KS TX NE AL FL OK SC TX VA LA GA IN MI OH WI </t>
  </si>
  <si>
    <t xml:space="preserve">CT RI MA </t>
  </si>
  <si>
    <t>TX ND</t>
  </si>
  <si>
    <t>OH AK TX</t>
  </si>
  <si>
    <t>DE TN IN TX CT</t>
  </si>
  <si>
    <t xml:space="preserve">DE CT IL MD MA NJ NY </t>
  </si>
  <si>
    <t xml:space="preserve">NJ NY CT </t>
  </si>
  <si>
    <t xml:space="preserve">NY IN WV </t>
  </si>
  <si>
    <t xml:space="preserve">MA CT DE ME NY DC PA </t>
  </si>
  <si>
    <t>ND NE MO</t>
  </si>
  <si>
    <t xml:space="preserve">IL MO </t>
  </si>
  <si>
    <t xml:space="preserve">NY MI WI MN IL </t>
  </si>
  <si>
    <t xml:space="preserve">CT DE MD MA NH NY RI </t>
  </si>
  <si>
    <t>TX LA</t>
  </si>
  <si>
    <t>CO UT</t>
  </si>
  <si>
    <t>KS NE</t>
  </si>
  <si>
    <t>MA NH</t>
  </si>
  <si>
    <t>SC WA</t>
  </si>
  <si>
    <t>CA OR</t>
  </si>
  <si>
    <t>WA SC</t>
  </si>
  <si>
    <t>DE NJ</t>
  </si>
  <si>
    <t>MA RI</t>
  </si>
  <si>
    <t xml:space="preserve">OH OH WV IN </t>
  </si>
  <si>
    <t xml:space="preserve">IA IA AL AR GA IN KS KY LA MS MO MT NE ND OH OK SC UT WV WY </t>
  </si>
  <si>
    <t xml:space="preserve">LA LA FL ID KY MS MT ND SC TX VA </t>
  </si>
  <si>
    <t xml:space="preserve">IN ND IN ND AK AR FL ID IA KY MS MO MT NH OK SC TN UT VA WY </t>
  </si>
  <si>
    <t xml:space="preserve">MO MO AR IA </t>
  </si>
  <si>
    <t>WA WA OR AZ CO CT DE IL MI NV NM RI VT DC HI ME MD MN PA</t>
  </si>
  <si>
    <t xml:space="preserve">WV ND WV ND GA IA AL AK AR FL IN KS LA MS MO MT NE NH OH OK SC SD TN UT VA WY </t>
  </si>
  <si>
    <t xml:space="preserve">WV ND WV ND AL AK AR FL GA ID IN IA KS KY LA MS MO MT NE NH OK SC SD TN UT VA WY </t>
  </si>
  <si>
    <t xml:space="preserve">UT TX VA LA UT TX VA LA AL AK AR FL GA IN ID IA KS KY MS MO MT NE NH ND OH SC TN WV WY </t>
  </si>
  <si>
    <t xml:space="preserve">TX TX AL AK AR FL ID IA KS KY LA MS MO MT NE OH SC TN UT WV WY OK </t>
  </si>
  <si>
    <t xml:space="preserve">CA CA CT IL MD MA NJ NY OR PA VT WA </t>
  </si>
  <si>
    <t xml:space="preserve">TX TX OK </t>
  </si>
  <si>
    <t xml:space="preserve">NE MO NE MO AR IA KS SC </t>
  </si>
  <si>
    <t xml:space="preserve">AZ WV AZ WV AK AR ID IN KS KY LA MO MT NE OK SC TX UT WY </t>
  </si>
  <si>
    <t xml:space="preserve">TN IN TN IN AL AK AZ AR GA KS KY LA MS MO MT NE OH OK SC SD TX UT VA WV </t>
  </si>
  <si>
    <t xml:space="preserve">TX TX AR IN KY LA MS MT NE OH SC UT </t>
  </si>
  <si>
    <t xml:space="preserve">LA WV LA WV </t>
  </si>
  <si>
    <t xml:space="preserve">OH OH AL AR GA IN KS KY LA MS MO MT NE OK SC TX UT WV </t>
  </si>
  <si>
    <t xml:space="preserve">MS MS AL AZ AR KY LA MO MT </t>
  </si>
  <si>
    <t xml:space="preserve">MO MO LA </t>
  </si>
  <si>
    <t>AZ AZ LA MO AR FL GA ID KS KY MS MT NE OK SC UT WV AL AK IN WY</t>
  </si>
  <si>
    <t>CA NY CA NY PA CT DE IL ME MD MI NJ NM NC OR RI VT WA DC CO</t>
  </si>
  <si>
    <t xml:space="preserve">AL AL FL GA </t>
  </si>
  <si>
    <t>LA AZ MO LA AZ MO WV SC FL MS WY GA AL AK UT TN OH ID AR NE MT OK KY KS ND TX VA</t>
  </si>
  <si>
    <t xml:space="preserve">FL FL AL AK AZ AR GA ID IN KS KY LA MS MO MT NE OH OK SC UT VA WV </t>
  </si>
  <si>
    <t xml:space="preserve">LA LA AL AZ AR KY MO MT OK SC TN TX UT </t>
  </si>
  <si>
    <t xml:space="preserve">IN IN AZ AR GA KS KY LA MO MT OH OK SC TX UT </t>
  </si>
  <si>
    <t xml:space="preserve">TX TX AL AK AR IN KY LA MS MO MT NE OH OK SC UT </t>
  </si>
  <si>
    <t xml:space="preserve">TX TX LA MS </t>
  </si>
  <si>
    <t xml:space="preserve">AZ AZ ID IN NE SC </t>
  </si>
  <si>
    <t>TX TX AK AR FL IN MO MT OK SC UT LA AL AZ ID KY</t>
  </si>
  <si>
    <t xml:space="preserve">LA LA AL AK AZ AR FL GA IN IA KS KY MS MO MT NE ND OH OK SC SD TN UT WV WY </t>
  </si>
  <si>
    <t xml:space="preserve">AZ AZ MT OH </t>
  </si>
  <si>
    <t>LA LA MT AL AZ GA ID IN MS OK SC UT WV KY OH</t>
  </si>
  <si>
    <t xml:space="preserve">MO MO NE AR KS IA WY AK SD ND NH </t>
  </si>
  <si>
    <t xml:space="preserve">TX TX LA MS SC UT </t>
  </si>
  <si>
    <t xml:space="preserve">FL FL AL GA </t>
  </si>
  <si>
    <t xml:space="preserve">KY KY ID KS OH OK TN WV </t>
  </si>
  <si>
    <t xml:space="preserve">MO MO AZ NE MT AR IA ND SD AK NH WY </t>
  </si>
  <si>
    <t xml:space="preserve">LA LA IN MS </t>
  </si>
  <si>
    <t xml:space="preserve">KY KY OH TN </t>
  </si>
  <si>
    <t xml:space="preserve">GA GA AL ID KS SC UT WV </t>
  </si>
  <si>
    <t xml:space="preserve">MO MO NE AK AR IA MT NH ND SD WY </t>
  </si>
  <si>
    <t xml:space="preserve">OH OH AL AZ AR FL KS KY MO NE OK SC WV </t>
  </si>
  <si>
    <t xml:space="preserve">MO TX MO TX </t>
  </si>
  <si>
    <t xml:space="preserve">TN TN AL AK AZ AR GA ID IN KS KY LA MS MO MT NE OH OK SC SD WV </t>
  </si>
  <si>
    <t xml:space="preserve">DE NJ OH </t>
  </si>
  <si>
    <t xml:space="preserve">AZ AZ LA OH OK TX </t>
  </si>
  <si>
    <t>OK WV OK WV LA</t>
  </si>
  <si>
    <t xml:space="preserve">TX TX </t>
  </si>
  <si>
    <t xml:space="preserve">LA LA AL FL GA KY MS SD TX WV WY </t>
  </si>
  <si>
    <t>FL FL AK TX</t>
  </si>
  <si>
    <t xml:space="preserve">TX MO TX MO </t>
  </si>
  <si>
    <t xml:space="preserve">KY KY TN </t>
  </si>
  <si>
    <t xml:space="preserve">WV AL WV AL AR AK FL IA KS MT NH OK SC SD UT </t>
  </si>
  <si>
    <t xml:space="preserve">MO MO </t>
  </si>
  <si>
    <t xml:space="preserve">AZ AZ </t>
  </si>
  <si>
    <t xml:space="preserve">LA LA AL AK AR GA MS MO MT NE OK TX UT WV </t>
  </si>
  <si>
    <t xml:space="preserve">NY NY HI IL MA ME MD MN NJ OR PA RI VT VA WA DC </t>
  </si>
  <si>
    <t xml:space="preserve">OH OH </t>
  </si>
  <si>
    <t xml:space="preserve">DE OH DE OH </t>
  </si>
  <si>
    <t>TX MT TX MT AL AZ AR GA KS KY IN LA MS MO NE ND OK SC SD UT WV WY OH AK FL</t>
  </si>
  <si>
    <t xml:space="preserve">NY NY CA IL DC ME MA NV MN NM OR WA VT </t>
  </si>
  <si>
    <t xml:space="preserve">AL AL </t>
  </si>
  <si>
    <t xml:space="preserve">AZ AZ MT </t>
  </si>
  <si>
    <t>MO MO AZ AR IN KS MT NE OH OK SC TN UT AK</t>
  </si>
  <si>
    <t xml:space="preserve">NY NY CA IL MD MN NJ OR PA WI DC </t>
  </si>
  <si>
    <t xml:space="preserve">NY CA NY CA CT DE IL ME MD MA MN NJ OR PA RI VT WA </t>
  </si>
  <si>
    <t xml:space="preserve">NY NY CA CO CT DC IL MA MI MN NV NJ NM NC PA VT </t>
  </si>
  <si>
    <t xml:space="preserve">CA CA CT IL ME MA MI MN NJ NM NY NV OR VT WA DC </t>
  </si>
  <si>
    <t xml:space="preserve">NY NY CA CT IL ME MN NV NJ NM OR WA VT MA PA DC </t>
  </si>
  <si>
    <t xml:space="preserve">CA CA CT DE IL ME MD MA MI MN NV NM NY NC OR PA RI VT VA WA WI DC </t>
  </si>
  <si>
    <t xml:space="preserve">CA CA DE IL MD NJ NY OR RI WA WI MA PA VA </t>
  </si>
  <si>
    <t xml:space="preserve">NY NY CA CT DC IL MD MA MN NJ OR PA RI VT VA WA WI </t>
  </si>
  <si>
    <t xml:space="preserve">NJ NJ MD MA MN OR PA WA DC </t>
  </si>
  <si>
    <t xml:space="preserve">NY NY CA CT IL MD MA MN NJ NM NC OR PA RI VT VA WA WI DC </t>
  </si>
  <si>
    <t xml:space="preserve">CA MA CA MA MD CT IL MI MN NV NJ NM NY NC OR PA RI VT WA WI </t>
  </si>
  <si>
    <t xml:space="preserve">PA PA IL DE DC MD MA MI NJ NY </t>
  </si>
  <si>
    <t xml:space="preserve">NY NY CA CT DE IL ME MD MA MI MN NJ NM NC OR PA VT WA WI </t>
  </si>
  <si>
    <t xml:space="preserve">NY NY CA CT IL MD MA MN NJ NM OR PA WA </t>
  </si>
  <si>
    <t xml:space="preserve">CA CA CT IL MD MA MN NJ NY OR PA VT WA DC </t>
  </si>
  <si>
    <t xml:space="preserve">CA CA CT DE IL MD MA MI MN NJ NY OR PA RI VT VA WA WI </t>
  </si>
  <si>
    <t xml:space="preserve">NY NY CT MA DE NJ </t>
  </si>
  <si>
    <t xml:space="preserve">NY NY CA CO DC MA MN NJ NC </t>
  </si>
  <si>
    <t xml:space="preserve">WA OR WA OR </t>
  </si>
  <si>
    <t xml:space="preserve">CA CA CT IL ME MA MI MN NV NJ NM NY OR VT WA DC </t>
  </si>
  <si>
    <t xml:space="preserve">NY NY CA IL MD MN </t>
  </si>
  <si>
    <t>NY NY CA CO CT IL ME MD MN NJ OR VT WA MA MI DC PA NV NM</t>
  </si>
  <si>
    <t xml:space="preserve">NY NY DC DE IL ME MD MA MI MN NJ NM OR PA RI VT WA WI </t>
  </si>
  <si>
    <t xml:space="preserve">MN MI MN MI </t>
  </si>
  <si>
    <t xml:space="preserve">CA CA CT DE IL ME MD MA MI MN NJ NM NY NC OR PA RI VT VA WA DC </t>
  </si>
  <si>
    <t xml:space="preserve">CA CA CO CT DE IL ME MD MA MI MN NJ NM NY NC OR PA RI VT VA WA DC </t>
  </si>
  <si>
    <t xml:space="preserve">MD MD DC VA DE </t>
  </si>
  <si>
    <t xml:space="preserve">WA MA WA MA CA CT DE IL ME MD MI MN NJ NY OR RI VT </t>
  </si>
  <si>
    <t xml:space="preserve">CA CA WA CO CT DE IL ME MD MN NV NJ NM NY NC OR RI VT WI MI MA PA DC GU </t>
  </si>
  <si>
    <t xml:space="preserve">NY NY HI NJ </t>
  </si>
  <si>
    <t xml:space="preserve">PA PA CA DE DC ME MA NC </t>
  </si>
  <si>
    <t xml:space="preserve">MD MD NY CA DE DC IL MA MI MN NJ OR PA RI VT WA </t>
  </si>
  <si>
    <t xml:space="preserve">WA WA CO CT IL MD MI MN NV NM OR RI VT VA WI </t>
  </si>
  <si>
    <t xml:space="preserve">NY NY DC HI IL ME MD MA MN NJ OR RI VT </t>
  </si>
  <si>
    <t xml:space="preserve">NY NY CO CT DE DC HI IL ME MD MA MI MN NV NJ NM NC OR PA RI VT VA WA WI </t>
  </si>
  <si>
    <t xml:space="preserve">CA WA NY CA WA NY CO CT IL ME MD MA MI MN NV NJ NM NC OR RI VT VA WI DC </t>
  </si>
  <si>
    <t xml:space="preserve">MA MA PA VA CA CT DE IL ME MD MI MN NJ NM NY NC OR RI VT WA WI DC </t>
  </si>
  <si>
    <t xml:space="preserve">NY CA MA NY CA MA CO CT DC DE HI IL ME MD MI MN NV NJ NM NC OR PA RI VT VA WI </t>
  </si>
  <si>
    <t xml:space="preserve">MA MA CO CT DE DC IL MD MI MN NV NJ NM OR PA RI VT VA WI </t>
  </si>
  <si>
    <t xml:space="preserve">CA CA CO CT DE HI IL ME MD MA MI MN NV NJ NM NY NC OR PA RI VT VA WA WI DC </t>
  </si>
  <si>
    <t xml:space="preserve">NY NY CA MD MI MN OR VT VA </t>
  </si>
  <si>
    <t xml:space="preserve">NY NY CA IL MD MI MN OR VT VA </t>
  </si>
  <si>
    <t xml:space="preserve">NY NY CT IL ME MD MN NJ OR VA WA DC </t>
  </si>
  <si>
    <t xml:space="preserve">CA NY CA NY CA IL ME MD MI NJ NM NC OR RI VT WA WI MA VA DC </t>
  </si>
  <si>
    <t xml:space="preserve">CA CA CT IL ME MA MI MN NV NJ NY OR VT WA DC </t>
  </si>
  <si>
    <t>CA CA CO CT HI IL ME MD MA MI MN NV NJ NM NY OR RI VT VA WI VA</t>
  </si>
  <si>
    <t>CA NY NY CA CT IL MD ME MI MN NJ NV OR VT WA MA DC CO</t>
  </si>
  <si>
    <t xml:space="preserve">NY PA NY PA CA CO DE DC IL MD MA MI MN NJ NM OR RI VT VA WA </t>
  </si>
  <si>
    <t xml:space="preserve">NJ NJ CT DE NY MA </t>
  </si>
  <si>
    <t xml:space="preserve">VA VA IL NV </t>
  </si>
  <si>
    <t xml:space="preserve">NY NY DC IL ME MD MA MI MN NJ NM OR PA RI VT WI </t>
  </si>
  <si>
    <t xml:space="preserve">NY NY CA CT IL ME MD MI NJ OR RI VT WA MA VA DC </t>
  </si>
  <si>
    <t xml:space="preserve">AL AL LA SD </t>
  </si>
  <si>
    <t xml:space="preserve">CA CA CO CT DE HI IL ME MD MN NV NJ NM NY NC OR RI VT WA WI MA PA VA MI DC </t>
  </si>
  <si>
    <t xml:space="preserve">NY CA NY CA CO CT DC IL ME MD MA MI MN NJ NV OR VT WA </t>
  </si>
  <si>
    <t xml:space="preserve">NY NY NJ </t>
  </si>
  <si>
    <t xml:space="preserve">CA CA IL MD NJ NM OR PA RI VT </t>
  </si>
  <si>
    <t xml:space="preserve">NY NY CA CT DE ME NM OR DC </t>
  </si>
  <si>
    <t>CA MA CA MA CT DE DC IL ME MD MI MN NV NJ NM NY OR PA RI VT VA WA VA</t>
  </si>
  <si>
    <t xml:space="preserve">NY NY CT VT </t>
  </si>
  <si>
    <t xml:space="preserve">CA CA DC ME PA OR </t>
  </si>
  <si>
    <t>NY NY CA CO CT DE HI IL ME MD MA MI MN NJ NM NC OR PA RI VT VA WA WI DC NV</t>
  </si>
  <si>
    <t xml:space="preserve">NY NY CA WA MD VT MA </t>
  </si>
  <si>
    <t xml:space="preserve">NJ NJ NY CT </t>
  </si>
  <si>
    <t xml:space="preserve">CA MA CA MA CT HI ME MD MN NJ OR WA DC </t>
  </si>
  <si>
    <t xml:space="preserve">NY NY CO CT DE DC HI IL MD MA MI MN NV NJ NM OR PA RI VT VA WI </t>
  </si>
  <si>
    <t xml:space="preserve">CA CA CT MA OR WA </t>
  </si>
  <si>
    <t xml:space="preserve">CA CA OR MN </t>
  </si>
  <si>
    <t xml:space="preserve">NY NY CA DC IL MN NM VT </t>
  </si>
  <si>
    <t xml:space="preserve">NJ NJ IL MD MA MN NY </t>
  </si>
  <si>
    <t xml:space="preserve">OR OR NY CO CT DE DC HI IL MD MA MI MN NV NJ NM NC PA RI VT VA WI </t>
  </si>
  <si>
    <t xml:space="preserve">NY NY CT DE MD MA NJ </t>
  </si>
  <si>
    <t>MD MD DE NY NJ</t>
  </si>
  <si>
    <t>TX TX KS LA IN WI NE WI</t>
  </si>
  <si>
    <t xml:space="preserve">CA NM CA NM </t>
  </si>
  <si>
    <t xml:space="preserve">MD MD </t>
  </si>
  <si>
    <t xml:space="preserve">VT VT </t>
  </si>
  <si>
    <t xml:space="preserve">NY NY CA IL MD MA NJ NM OR </t>
  </si>
  <si>
    <t xml:space="preserve">IL IL </t>
  </si>
  <si>
    <t xml:space="preserve">NY NY MA DC CA DE KY MD NJ OR PA VA WA </t>
  </si>
  <si>
    <t xml:space="preserve">CA CA DE IL ME MD MA NJ NY NM NC OR PA RI VT WA DC </t>
  </si>
  <si>
    <t xml:space="preserve">NY NY NJ CT MD </t>
  </si>
  <si>
    <t xml:space="preserve">NY NY CA DE IL MA NJ OR VT WA DC MN </t>
  </si>
  <si>
    <t xml:space="preserve">WA WA MA CA MD OR NM PA NJ IA IL MN RI VA NY VT NC DE DC </t>
  </si>
  <si>
    <t xml:space="preserve">CA CA IL MD NM OR PA RI VT </t>
  </si>
  <si>
    <t xml:space="preserve">NY NY MD CA </t>
  </si>
  <si>
    <t xml:space="preserve">CA CA CT DE IL IA ME MD MA MN NJ NY OR PA RI VT VA WA DC </t>
  </si>
  <si>
    <t>NY NY CA CT IL IA ME MD MA NM OR PA RI VT WA DC IA</t>
  </si>
  <si>
    <t xml:space="preserve">NY NY CT DE IL IA MD MN NJ NM NC OR RI VT WA MA PA VA DC CO </t>
  </si>
  <si>
    <t>TX WI WI TX WI AL AR AZ FL GA IN KS LA MO NE ND SC SD TN UT WV WI</t>
  </si>
  <si>
    <t xml:space="preserve">NY NY CA CT MD MA NJ OR RI VT WA DC </t>
  </si>
  <si>
    <t xml:space="preserve">NY NY MN </t>
  </si>
  <si>
    <t xml:space="preserve">NY NY CA CT DE HI IL IA KY ME MD MA MN MS NM NC OR PA RI VT VA WA DC NJ </t>
  </si>
  <si>
    <t xml:space="preserve">NY NY CT DE MD MA PA RI VT </t>
  </si>
  <si>
    <t xml:space="preserve">CA CA NM </t>
  </si>
  <si>
    <t xml:space="preserve">MA MA NY IL </t>
  </si>
  <si>
    <t xml:space="preserve">NY NY CA CT IL IA ME MA MN OR PA RI VT WA DC MD </t>
  </si>
  <si>
    <t xml:space="preserve">TX TX LA IN </t>
  </si>
  <si>
    <t xml:space="preserve">MD PA MD PA CA CT DC DE HI IL IA MD MA MN NY NC OR PA RI VT VA WA </t>
  </si>
  <si>
    <t xml:space="preserve">MA MA CA HI IL IA MD NY OR WA DC </t>
  </si>
  <si>
    <t xml:space="preserve">CA NY CA CT DE IL IA KY MD MA MN NM NC OR PA RI VT VA WA DC </t>
  </si>
  <si>
    <t xml:space="preserve">CA CA IA MD MA OR VT WA </t>
  </si>
  <si>
    <t xml:space="preserve">CA ME MN MD CA </t>
  </si>
  <si>
    <t xml:space="preserve">NY NY CA VT MD PA </t>
  </si>
  <si>
    <t xml:space="preserve">CA CA </t>
  </si>
  <si>
    <t xml:space="preserve">NY NY CA CT DE IL IA ME MA MN NM OR PA RI VT WA DC </t>
  </si>
  <si>
    <t xml:space="preserve">NY NY IL IA ME MD MA NM OR RI VT WA </t>
  </si>
  <si>
    <t xml:space="preserve">DC MD DC MD </t>
  </si>
  <si>
    <t xml:space="preserve">CA NY CA NM WA </t>
  </si>
  <si>
    <t xml:space="preserve">NY NY CA CT IL ME MA OR VT WA </t>
  </si>
  <si>
    <t xml:space="preserve">HI HI </t>
  </si>
  <si>
    <t>ND WV TX ND WV TX AL AR AZ GA IN KS LA MT NE NJ OH SC SD UT WI WY</t>
  </si>
  <si>
    <t>AZ LA AZ LA AL AK KS KY MS NE OH OK SC TX VA WV WY MO MT TN UT</t>
  </si>
  <si>
    <t xml:space="preserve">CA CA MD MN IL NJ NV </t>
  </si>
  <si>
    <t xml:space="preserve">MI CA MI CA DC NM ME WI HI PA MD </t>
  </si>
  <si>
    <t xml:space="preserve">PA PA MD CO NJ CT DE DC HI IL MA MI MN NY NC OR RI VT VA WI NM </t>
  </si>
  <si>
    <t xml:space="preserve">PA NJ CA PA NJ CA CO DE DC IL MA MI MN NM NC OR RI VT VA WA WI NV </t>
  </si>
  <si>
    <t xml:space="preserve">CA NY CA NY DC ME MD OR VT CO </t>
  </si>
  <si>
    <t xml:space="preserve">WA WA CA CO CT DE DC HI IL ME MD MA MI MN NJ NY NC OR PA RI VT VA NM WI </t>
  </si>
  <si>
    <t xml:space="preserve">DC DC NY CA CT MD MA MI MN NV NJ OR PA RI VT VA CO HI IL ME NM </t>
  </si>
  <si>
    <t xml:space="preserve">NJ NJ CT NY </t>
  </si>
  <si>
    <t xml:space="preserve">CA CA MA MD CO CT IL MI NV NJ NM NY NC OR PA RI VT WA DC MN WI </t>
  </si>
  <si>
    <t xml:space="preserve">WA VA WA VA CO DE IL MD MA MI MN NV NJ NM RI HI </t>
  </si>
  <si>
    <t xml:space="preserve">NY CA NY CA CT DE IL MD NJ OR RI VT WA MA DC ME </t>
  </si>
  <si>
    <t xml:space="preserve">CA CA CO CT DE HI IL ME MD MI MN NV NJ NM NY OR VA MA RI VT WI </t>
  </si>
  <si>
    <t>MD SC MD CT DE ME MA NJ NY NC VA SC</t>
  </si>
  <si>
    <t>CA CA IL</t>
  </si>
  <si>
    <t xml:space="preserve">WA WA CT MD NJ NY OR MA PA DC CA CO DE HI IL IA MN NC RI VT VA </t>
  </si>
  <si>
    <t xml:space="preserve">NY NY NJ CT MA VA WA RI </t>
  </si>
  <si>
    <t>CA OR CA OR</t>
  </si>
  <si>
    <t>IA NE IA NE</t>
  </si>
  <si>
    <t xml:space="preserve">TX TX AL AR LA NE SC WV KS </t>
  </si>
  <si>
    <t>CA CA</t>
  </si>
  <si>
    <t xml:space="preserve">PA PA NJ </t>
  </si>
  <si>
    <t xml:space="preserve">CA CA DE MD NY VA CT HI IL MN NC RI VT WA DC CO NV MI </t>
  </si>
  <si>
    <t>WA WA</t>
  </si>
  <si>
    <t xml:space="preserve">NY NY MA WA CT DE DC HI IL IA NM NC OR PA RI VT VA CO </t>
  </si>
  <si>
    <t xml:space="preserve">MA MA CA CT DE HI IA IL MD MN NM NC OR PA RI VT VA WA DC ME NY </t>
  </si>
  <si>
    <t xml:space="preserve">NY NY DC MD MA WA VT CA HI </t>
  </si>
  <si>
    <t>MA MA PA CT DE IL IA MD NM NY OR RI VT WA DC</t>
  </si>
  <si>
    <t xml:space="preserve">CA NY CA NY CT IL ME MD MA OR PA VT WA DC MN </t>
  </si>
  <si>
    <t>NY NY</t>
  </si>
  <si>
    <t xml:space="preserve">WA WA MN OR CA MD MA NY </t>
  </si>
  <si>
    <t>D N</t>
  </si>
  <si>
    <t>E M</t>
  </si>
  <si>
    <t>GU</t>
  </si>
  <si>
    <t>P States</t>
  </si>
  <si>
    <t>OH WV IN</t>
  </si>
  <si>
    <t>IA AL AR GA IN KS KY LA MS MO MT NE ND OH OK SC UT WV WY</t>
  </si>
  <si>
    <t>LA FL ID KY MS MT ND SC TX VA</t>
  </si>
  <si>
    <t>IN ND AK AR FL ID IA KY MS MO MT NH OK SC TN UT VA WY</t>
  </si>
  <si>
    <t>MO AR IA</t>
  </si>
  <si>
    <t>WA OR AZ CO CT DE IL MI NV NM RI VT DC HI ME MD MN PA</t>
  </si>
  <si>
    <t>WV ND GA IA AL AK AR FL IN KS LA MS MO MT NE NH OH OK SC SD TN UT VA WY</t>
  </si>
  <si>
    <t>WV ND AL AK AR FL GA ID IN IA KS KY LA MS MO MT NE NH OK SC SD TN UT VA WY</t>
  </si>
  <si>
    <t>UT TX VA LA AL AK AR FL GA IN ID IA KS KY MS MO MT NE NH ND OH SC TN WV WY</t>
  </si>
  <si>
    <t>TX AL AK AR FL ID IA KS KY LA MS MO MT NE OH SC TN UT WV WY OK</t>
  </si>
  <si>
    <t>CA CT IL MD MA NJ NY OR PA VT WA</t>
  </si>
  <si>
    <t>TX OK</t>
  </si>
  <si>
    <t>AZ LA AL AK KS KY MS NE OH OK SC TX VA WV WY MO MT TN UT</t>
  </si>
  <si>
    <t>NE MO AR IA KS SC</t>
  </si>
  <si>
    <t>AZ WV AK AR ID IN KS KY LA MO MT NE OK SC TX UT WY</t>
  </si>
  <si>
    <t>TN IN AL AK AZ AR GA KS KY LA MS MO MT NE OH OK SC SD TX UT VA WV</t>
  </si>
  <si>
    <t>TX AR IN KY LA MS MT NE OH SC UT</t>
  </si>
  <si>
    <t>LA WV</t>
  </si>
  <si>
    <t>OH AL AR GA IN KS KY LA MS MO MT NE OK SC TX UT WV</t>
  </si>
  <si>
    <t>MS AL AZ AR KY LA MO MT</t>
  </si>
  <si>
    <t>MO LA</t>
  </si>
  <si>
    <t>AZ LA MO AR FL GA ID KS KY MS MT NE OK SC UT WV AL AK IN WY</t>
  </si>
  <si>
    <t>CA NY PA CT DE IL ME MD MI NJ NM NC OR RI VT WA DC CO</t>
  </si>
  <si>
    <t>AL FL GA</t>
  </si>
  <si>
    <t>LA AZ MO WV SC FL MS WY GA AL AK UT TN OH ID AR NE MT OK KY KS ND TX VA</t>
  </si>
  <si>
    <t>FL AL AK AZ AR GA ID IN KS KY LA MS MO MT NE OH OK SC UT VA WV</t>
  </si>
  <si>
    <t>LA AL AZ AR KY MO MT OK SC TN TX UT</t>
  </si>
  <si>
    <t>IN AZ AR GA KS KY LA MO MT OH OK SC TX UT</t>
  </si>
  <si>
    <t>TX AL AK AR IN KY LA MS MO MT NE OH OK SC UT</t>
  </si>
  <si>
    <t>TX LA MS</t>
  </si>
  <si>
    <t>AZ ID IN NE SC</t>
  </si>
  <si>
    <t>TX AK AR FL IN MO MT OK SC UT LA AL AZ ID KY</t>
  </si>
  <si>
    <t>LA AL AK AZ AR FL GA IN IA KS KY MS MO MT NE ND OH OK SC SD TN UT WV WY</t>
  </si>
  <si>
    <t>AZ MT OH</t>
  </si>
  <si>
    <t>LA MT AL AZ GA ID IN MS OK SC UT WV KY OH</t>
  </si>
  <si>
    <t>MO NE AR KS IA WY AK SD ND NH</t>
  </si>
  <si>
    <t>TX LA MS SC UT</t>
  </si>
  <si>
    <t>FL AL GA</t>
  </si>
  <si>
    <t>KY ID KS OH OK TN WV</t>
  </si>
  <si>
    <t>MO AZ NE MT AR IA ND SD AK NH WY</t>
  </si>
  <si>
    <t>LA IN MS</t>
  </si>
  <si>
    <t>KY OH TN</t>
  </si>
  <si>
    <t>GA AL ID KS SC UT WV</t>
  </si>
  <si>
    <t>MO NE AK AR IA MT NH ND SD WY</t>
  </si>
  <si>
    <t>OH AL AZ AR FL KS KY MO NE OK SC WV</t>
  </si>
  <si>
    <t>MO TX</t>
  </si>
  <si>
    <t>TN AL AK AZ AR GA ID IN KS KY LA MS MO MT NE OH OK SC SD WV</t>
  </si>
  <si>
    <t>DE NJ OH</t>
  </si>
  <si>
    <t>AZ LA OH OK TX</t>
  </si>
  <si>
    <t>TX MS LA</t>
  </si>
  <si>
    <t>OK WV LA</t>
  </si>
  <si>
    <t>LA AL FL GA KY MS SD TX WV WY</t>
  </si>
  <si>
    <t>FL AK TX</t>
  </si>
  <si>
    <t>TX MO</t>
  </si>
  <si>
    <t>KY TN</t>
  </si>
  <si>
    <t>WV AL AR AK FL IA KS MT NH OK SC SD UT</t>
  </si>
  <si>
    <t>LA AL AK AR GA MS MO MT NE OK TX UT WV</t>
  </si>
  <si>
    <t>NY HI IL MA ME MD MN NJ OR PA RI VT VA WA DC</t>
  </si>
  <si>
    <t>DE OH</t>
  </si>
  <si>
    <t>TX MT AL AZ AR GA KS KY IN LA MS MO NE ND OK SC SD UT WV WY OH AK FL</t>
  </si>
  <si>
    <t>NY CA IL DC ME MA NV MN NM OR WA VT</t>
  </si>
  <si>
    <t>AZ MT</t>
  </si>
  <si>
    <t>MO AZ AR IN KS MT NE OH OK SC TN UT AK</t>
  </si>
  <si>
    <t>NY CA IL MD MN NJ OR PA WI DC</t>
  </si>
  <si>
    <t>NY CA CT DE IL ME MD MA MN NJ OR PA RI VT WA</t>
  </si>
  <si>
    <t>NY CA CO CT DC IL MA MI MN NV NJ NM NC PA VT</t>
  </si>
  <si>
    <t>CA CT IL ME MA MI MN NJ NM NY NV OR VT WA DC</t>
  </si>
  <si>
    <t>NY CA CT IL ME MN NV NJ NM OR WA VT MA PA DC</t>
  </si>
  <si>
    <t>CA CT DE IL ME MD MA MI MN NV NM NY NC OR PA RI VT VA WA WI DC</t>
  </si>
  <si>
    <t>CA DE IL MD NJ NY OR RI WA WI MA PA VA</t>
  </si>
  <si>
    <t>NY CA CT DC IL MD MA MN NJ OR PA RI VT VA WA WI</t>
  </si>
  <si>
    <t>NJ MD MA MN OR PA WA DC</t>
  </si>
  <si>
    <t>NY CA CT IL MD MA MN NJ NM NC OR PA RI VT VA WA WI DC</t>
  </si>
  <si>
    <t>CA MA MD CT IL MI MN NV NJ NM NY NC OR PA RI VT WA WI</t>
  </si>
  <si>
    <t>PA IL DE DC MD MA MI NJ NY</t>
  </si>
  <si>
    <t>NY CA CT DE IL ME MD MA MI MN NJ NM NC OR PA VT WA WI</t>
  </si>
  <si>
    <t>NY CA CT IL MD MA MN NJ NM OR PA WA</t>
  </si>
  <si>
    <t>CA CT IL MD MA MN NJ NY OR PA VT WA DC</t>
  </si>
  <si>
    <t>CA CT DE IL MD MA MI MN NJ NY OR PA RI VT VA WA WI</t>
  </si>
  <si>
    <t>NY CT MA DE NJ</t>
  </si>
  <si>
    <t>NY CA CO DC MA MN NJ NC</t>
  </si>
  <si>
    <t>CA CT IL ME MA MI MN NV NJ NM NY OR VT WA DC</t>
  </si>
  <si>
    <t>NY CA IL MD MN</t>
  </si>
  <si>
    <t>NY CA CO CT IL ME MD MN NJ OR VT WA MA MI DC PA NV NM</t>
  </si>
  <si>
    <t>NY DC DE IL ME MD MA MI MN NJ NM OR PA RI VT WA WI</t>
  </si>
  <si>
    <t>CA MD MN IL NJ NV</t>
  </si>
  <si>
    <t>MN MI</t>
  </si>
  <si>
    <t>CA CT DE IL ME MD MA MI MN NJ NM NY NC OR PA RI VT VA WA DC</t>
  </si>
  <si>
    <t>CA CO CT DE IL ME MD MA MI MN NJ NM NY NC OR PA RI VT VA WA DC</t>
  </si>
  <si>
    <t>MD DC VA DE</t>
  </si>
  <si>
    <t>WA MA CA CT DE IL ME MD MI MN NJ NY OR RI VT</t>
  </si>
  <si>
    <t>CA WA CO CT DE IL ME MD MN NV NJ NM NY NC OR RI VT WI MI MA PA DC GU</t>
  </si>
  <si>
    <t>NY HI NJ</t>
  </si>
  <si>
    <t>PA CA DE DC ME MA NC</t>
  </si>
  <si>
    <t>MD NY CA DE DC IL MA MI MN NJ OR PA RI VT WA</t>
  </si>
  <si>
    <t>WA CO CT IL MD MI MN NV NM OR RI VT VA WI</t>
  </si>
  <si>
    <t>NY DC HI IL ME MD MA MN NJ OR RI VT</t>
  </si>
  <si>
    <t>NY CO CT DE DC HI IL ME MD MA MI MN NV NJ NM NC OR PA RI VT VA WA WI</t>
  </si>
  <si>
    <t>CA WA NY CO CT IL ME MD MA MI MN NV NJ NM NC OR RI VT VA WI DC</t>
  </si>
  <si>
    <t>MA PA VA CA CT DE IL ME MD MI MN NJ NM NY NC OR RI VT WA WI DC</t>
  </si>
  <si>
    <t>NY CA MA CO CT DC DE HI IL ME MD MI MN NV NJ NM NC OR PA RI VT VA WI</t>
  </si>
  <si>
    <t>MA CO CT DE DC IL MD MI MN NV NJ NM OR PA RI VT VA WI</t>
  </si>
  <si>
    <t>MI CA DC NM ME WI HI PA MD</t>
  </si>
  <si>
    <t>PA MD CO NJ CT DE DC HI IL MA MI MN NY NC OR RI VT VA WI NM</t>
  </si>
  <si>
    <t/>
  </si>
  <si>
    <t>PA NJ CA CO DE DC IL MA MI MN NM NC OR RI VT VA WA WI NV</t>
  </si>
  <si>
    <t>CA CO CT DE HI IL ME MD MA MI MN NV NJ NM NY NC OR PA RI VT VA WA WI DC</t>
  </si>
  <si>
    <t>NY CA MD MI MN OR VT VA</t>
  </si>
  <si>
    <t>NY CA IL MD MI MN OR VT VA</t>
  </si>
  <si>
    <t>NY CT IL ME MD MN NJ OR VA WA DC</t>
  </si>
  <si>
    <t>CA NY IL ME MD MI NJ NM NC OR RI VT WA WI MA VA DC</t>
  </si>
  <si>
    <t>CA CT IL ME MA MI MN NV NJ NY OR VT WA DC</t>
  </si>
  <si>
    <t>CA CO CT HI IL ME MD MA MI MN NV NJ NM NY OR RI VT VA WI</t>
  </si>
  <si>
    <t>CA NY CT IL MD ME MI MN NJ NV OR VT WA MA DC CO</t>
  </si>
  <si>
    <t>NY PA CA CO DE DC IL MD MA MI MN NJ NM OR RI VT VA WA</t>
  </si>
  <si>
    <t>NJ CT DE NY MA</t>
  </si>
  <si>
    <t>CA NY DC ME MD OR VT CO</t>
  </si>
  <si>
    <t>VA IL NV</t>
  </si>
  <si>
    <t>NY DC IL ME MD MA MI MN NJ NM OR PA RI VT WI</t>
  </si>
  <si>
    <t>WA CA CO CT DE DC HI IL ME MD MA MI MN NJ NY NC OR PA RI VT VA NM WI</t>
  </si>
  <si>
    <t>DC NY CA CT MD MA MI MN NV NJ OR PA RI VT VA CO HI IL ME NM</t>
  </si>
  <si>
    <t>NY CA CT IL ME MD MI NJ OR RI VT WA MA VA DC</t>
  </si>
  <si>
    <t>AL LA SD</t>
  </si>
  <si>
    <t>CA CO CT DE HI IL ME MD MN NV NJ NM NY NC OR RI VT WA WI MA PA VA MI DC</t>
  </si>
  <si>
    <t>NY CA CO CT DC IL ME MD MA MI MN NJ NV OR VT WA</t>
  </si>
  <si>
    <t>NY NJ</t>
  </si>
  <si>
    <t>NJ CT NY</t>
  </si>
  <si>
    <t>CA IL MD NJ NM OR PA RI VT</t>
  </si>
  <si>
    <t>CA MA MD CO CT IL MI NV NJ NM NY NC OR PA RI VT WA DC MN WI</t>
  </si>
  <si>
    <t>NY CA CT DE ME NM OR DC</t>
  </si>
  <si>
    <t>CA MA CT DE DC IL ME MD MI MN NV NJ NM NY OR PA RI VT VA WA</t>
  </si>
  <si>
    <t>NY CT VT</t>
  </si>
  <si>
    <t>CA DC ME PA OR</t>
  </si>
  <si>
    <t>WA VA CO DE IL MD MA MI MN NV NJ NM RI HI</t>
  </si>
  <si>
    <t>NY CA CO CT DE HI IL ME MD MA MI MN NJ NM NC OR PA RI VT VA WA WI DC NV</t>
  </si>
  <si>
    <t>NY CA WA MD VT MA</t>
  </si>
  <si>
    <t>NY CA CT DE IL MD NJ OR RI VT WA MA DC ME</t>
  </si>
  <si>
    <t>NJ NY CT</t>
  </si>
  <si>
    <t>CA MA CT HI ME MD MN NJ OR WA DC</t>
  </si>
  <si>
    <t>NY CO CT DE DC HI IL MD MA MI MN NV NJ NM OR PA RI VT VA WI</t>
  </si>
  <si>
    <t>CA CT MA OR WA</t>
  </si>
  <si>
    <t>CA OR MN</t>
  </si>
  <si>
    <t>NY CA DC IL MN NM VT</t>
  </si>
  <si>
    <t>NJ IL MD MA MN NY</t>
  </si>
  <si>
    <t>OR NY CO CT DE DC HI IL MD MA MI MN NV NJ NM NC PA RI VT VA WI</t>
  </si>
  <si>
    <t>CA CO CT DE HI IL ME MD MI MN NV NJ NM NY OR VA MA RI VT WI</t>
  </si>
  <si>
    <t>NY CT DE MD MA NJ</t>
  </si>
  <si>
    <t>MD SC CT DE ME MA NJ NY NC VA</t>
  </si>
  <si>
    <t>CA IL</t>
  </si>
  <si>
    <t>MD DE NY NJ</t>
  </si>
  <si>
    <t>TX KS LA IN WI NE</t>
  </si>
  <si>
    <t>CA NM</t>
  </si>
  <si>
    <t>NY CA IL MD MA NJ NM OR</t>
  </si>
  <si>
    <t>WA CT MD NJ NY OR MA PA DC CA CO DE HI IL IA MN NC RI VT VA</t>
  </si>
  <si>
    <t>NY MA DC CA DE KY MD NJ OR PA VA WA</t>
  </si>
  <si>
    <t>CA DE IL ME MD MA NJ NY NM NC OR PA RI VT WA DC</t>
  </si>
  <si>
    <t>NY NJ CT MA VA WA RI</t>
  </si>
  <si>
    <t>NY NJ CT MD</t>
  </si>
  <si>
    <t>NY CA DE IL MA NJ OR VT WA DC MN</t>
  </si>
  <si>
    <t>WA MA CA MD OR NM PA NJ IA IL MN RI VA NY VT NC DE DC</t>
  </si>
  <si>
    <t>IA NE</t>
  </si>
  <si>
    <t>CA IL MD NM OR PA RI VT</t>
  </si>
  <si>
    <t>NY MD CA</t>
  </si>
  <si>
    <t>TX AL AR LA NE SC WV KS</t>
  </si>
  <si>
    <t>CA CT DE IL IA ME MD MA MN NJ NY OR PA RI VT VA WA DC</t>
  </si>
  <si>
    <t>NY CA CT IL IA ME MD MA NM OR PA RI VT WA DC</t>
  </si>
  <si>
    <t>NY CT DE IL IA MD MN NJ NM NC OR RI VT WA MA PA VA DC CO</t>
  </si>
  <si>
    <t>TX WI AL AR AZ FL GA IN KS LA MO NE ND SC SD TN UT WV</t>
  </si>
  <si>
    <t>NY CA CT MD MA NJ OR RI VT WA DC</t>
  </si>
  <si>
    <t>NY MN</t>
  </si>
  <si>
    <t>NY CA CT DE HI IL IA KY ME MD MA MN MS NM NC OR PA RI VT VA WA DC NJ</t>
  </si>
  <si>
    <t>NY CT DE MD MA PA RI VT</t>
  </si>
  <si>
    <t>MA NY IL</t>
  </si>
  <si>
    <t>NY CA CT IL IA ME MA MN OR PA RI VT WA DC MD</t>
  </si>
  <si>
    <t>TX LA IN</t>
  </si>
  <si>
    <t>MD PA CA CT DC DE HI IL IA MA MN NY NC OR RI VT VA WA</t>
  </si>
  <si>
    <t>MA CA HI IL IA MD NY OR WA DC</t>
  </si>
  <si>
    <t>CA NY CT DE IL IA KY MD MA MN NM NC OR PA RI VT VA WA DC</t>
  </si>
  <si>
    <t>PA NJ</t>
  </si>
  <si>
    <t>CA DE MD NY VA CT HI IL MN NC RI VT WA DC CO NV MI</t>
  </si>
  <si>
    <t>CA IA MD MA OR VT WA</t>
  </si>
  <si>
    <t>CA ME MN MD</t>
  </si>
  <si>
    <t>NY CA VT MD PA</t>
  </si>
  <si>
    <t>NY MA WA CT DE DC HI IL IA NM NC OR PA RI VT VA CO</t>
  </si>
  <si>
    <t>NY CA CT DE IL IA ME MA MN NM OR PA RI VT WA DC</t>
  </si>
  <si>
    <t>NY IL IA ME MD MA NM OR RI VT WA</t>
  </si>
  <si>
    <t>MA CA CT DE HI IA IL MD MN NM NC OR PA RI VT VA WA DC ME NY</t>
  </si>
  <si>
    <t>NY DC MD MA WA VT CA HI</t>
  </si>
  <si>
    <t>MA PA CT DE IL IA MD NM NY OR RI VT WA DC</t>
  </si>
  <si>
    <t>CA NY CT IL ME MD MA OR PA VT WA DC MN</t>
  </si>
  <si>
    <t>DC MD</t>
  </si>
  <si>
    <t>CA NY NM WA</t>
  </si>
  <si>
    <t>NY CA CT IL ME MA OR VT WA</t>
  </si>
  <si>
    <t>WA MN OR CA MD MA NY</t>
  </si>
  <si>
    <t>ND WV TX AL AR AZ GA IN KS LA MT NE NJ OH SC SD UT WI WY</t>
  </si>
  <si>
    <t>OH WV AL AK AR CO IN KY MO MT TX UT WY</t>
  </si>
  <si>
    <t>AL AK AZ AR CO KS LA MI MT NE NV ND SC WV WI WY TX</t>
  </si>
  <si>
    <t>WI TX AL AR OH WY</t>
  </si>
  <si>
    <t>WY MT ND TX</t>
  </si>
  <si>
    <t>NY CT MA NH RI VT</t>
  </si>
  <si>
    <t>AZ TX OK NV</t>
  </si>
  <si>
    <t>OK AZ AR IN KS LA NV MO WI</t>
  </si>
  <si>
    <t>TX NV AL AZ AR GA IN KS LA NE OH OK SC UT WI MI</t>
  </si>
  <si>
    <t>TX WI NE KS LA AZ</t>
  </si>
  <si>
    <t>ND TX WV AL AZ KS KY LA MI MT OH OK SC WI</t>
  </si>
  <si>
    <t>NE AR KS MT ND SC SD WY MI OH</t>
  </si>
  <si>
    <t>WI AR ID IN MI MT NE SD UT CT VT</t>
  </si>
  <si>
    <t>MI AL AZ AR KS KY NE ND OH OK SC TX WV WI WY</t>
  </si>
  <si>
    <t>TX AL WI WV TN OK LA UT GA</t>
  </si>
  <si>
    <t>TX AR AL IN MI OK SC UT WV WI</t>
  </si>
  <si>
    <t>OK WI AZ AR KS MO IN LA NV</t>
  </si>
  <si>
    <t>AZ TX AR ND OK UT WI KY LA</t>
  </si>
  <si>
    <t>ND WV AL AR FL GA IN KS KY LA MI MO MT NE OH OK SC SD TX UT WI WY</t>
  </si>
  <si>
    <t>TX WV ND OK AL AR FL GA IN KS KY MI MO MT NE NJ OH SC SD UT WI WY CO LA</t>
  </si>
  <si>
    <t>TX LA KS IN WI NE</t>
  </si>
  <si>
    <t>WV AL AR FL IN KS KY LA MI NE OH OK SD WI WY</t>
  </si>
  <si>
    <t>FL AL AZ AR DE GA KS LA MD MO OH OK SC SD WV KY</t>
  </si>
  <si>
    <t>GA WV AL FL KS KY SC UT WI IN</t>
  </si>
  <si>
    <t>ND AK AZ AR CO ID MO MT NE NV SD WY</t>
  </si>
  <si>
    <t>OH MI TN</t>
  </si>
  <si>
    <t>AZ CO UT</t>
  </si>
  <si>
    <t>CT RI MA</t>
  </si>
  <si>
    <t>MA CT RI</t>
  </si>
  <si>
    <t>WY CO ND UT</t>
  </si>
  <si>
    <t>TX AR LA NE</t>
  </si>
  <si>
    <t>TN NC</t>
  </si>
  <si>
    <t>TX AL GA ID IN KS LA MT NE SC SD UT WV WI ND OH OK FL AZ AR MI NV TN</t>
  </si>
  <si>
    <t>WV AL AK IN KS KY LA NE OH OK SD WY AR WI</t>
  </si>
  <si>
    <t>NY CT VT MA</t>
  </si>
  <si>
    <t>WV AL IN KS KY LA NE OH OK SC SD WY</t>
  </si>
  <si>
    <t>MD CT VA</t>
  </si>
  <si>
    <t>OK KS NE ND</t>
  </si>
  <si>
    <t>NY CT MD MA OR RI VT</t>
  </si>
  <si>
    <t>NC ND AZ TX NV</t>
  </si>
  <si>
    <t>ND SD TX NV</t>
  </si>
  <si>
    <t>KS AZ</t>
  </si>
  <si>
    <t>OK AL AZ GA KS NE MI ND SC TX UT WY</t>
  </si>
  <si>
    <t>CT DE MD</t>
  </si>
  <si>
    <t>MD CT DE DC</t>
  </si>
  <si>
    <t>OK SC MI AL GA KS MT NE OH TX WV</t>
  </si>
  <si>
    <t>MI AL AK AZ AR FL ID IN KS MS MO NE ND OH OK PA SC TX UT VA WV WY KY</t>
  </si>
  <si>
    <t>TX AR MI AL AK AZ FL ID IN KS MS MO NE ND OH OK PA SC UT VA WV WY KY</t>
  </si>
  <si>
    <t>NE FL MI OH OK SC TX</t>
  </si>
  <si>
    <t>NY CA CT DE MD MA NM OR RI VT WA</t>
  </si>
  <si>
    <t>LA AL</t>
  </si>
  <si>
    <t>KS TX NE LA GA IN MI OH WI AL FL OK SC VA</t>
  </si>
  <si>
    <t>AR AL GA</t>
  </si>
  <si>
    <t>NY VT CT NJ</t>
  </si>
  <si>
    <t>TX WY</t>
  </si>
  <si>
    <t>CA OR WA</t>
  </si>
  <si>
    <t>ND TX SD NV LA</t>
  </si>
  <si>
    <t>AL TX ND SD SC NE</t>
  </si>
  <si>
    <t>MI MN OH PA WI</t>
  </si>
  <si>
    <t>TX AL SC SD NE ND VA GA</t>
  </si>
  <si>
    <t>TX AL SC SD NE ND VA FL GA IN LA MI OK</t>
  </si>
  <si>
    <t>FL SC NE TX UT LA AL MI CO PA WA ID SD IN ND AK OH KS WI ME AZ GA</t>
  </si>
  <si>
    <t>TX AL VA AK FL HI IN KY LA MI NE ND OK SC SD UT</t>
  </si>
  <si>
    <t>NY NV OH AK IA OK</t>
  </si>
  <si>
    <t>CT MA NJ RI IL CA OR NY</t>
  </si>
  <si>
    <t>CA CT DE MD MA NJ NY OR RI</t>
  </si>
  <si>
    <t>CT IL RI</t>
  </si>
  <si>
    <t>NY IL ME CT DE MI MN MO WA CA</t>
  </si>
  <si>
    <t>NY CA CT DC DE MA ME NH NM OR RI VT WA</t>
  </si>
  <si>
    <t>NY MA VT CT</t>
  </si>
  <si>
    <t>NY CA CT DE IL MA MD ME NH NJ NM OR RI DC</t>
  </si>
  <si>
    <t>NY CA CT DE IL ME MD MA NH NJ NM OR PA RI DC</t>
  </si>
  <si>
    <t>NY AZ CT DE FL IL IA ME MD MA MN NJ NM OR PA RI VT WA</t>
  </si>
  <si>
    <t>MA CA CT IL ME NJ NM NY OR RI VT WA DC AZ DE IA MD MN</t>
  </si>
  <si>
    <t>ME MD NJ OK</t>
  </si>
  <si>
    <t>NE IA</t>
  </si>
  <si>
    <t>NY MA CA NJ CT</t>
  </si>
  <si>
    <t>CA NY MA AZ CT DE IL ME MD NJ NM OR RI VT WA</t>
  </si>
  <si>
    <t>NY AZ CA CT IL ME MA MN NH NJ VT</t>
  </si>
  <si>
    <t>CA MD MA NY CT NJ ME OR RI WA IL VT AZ</t>
  </si>
  <si>
    <t>NY IL MD WA</t>
  </si>
  <si>
    <t>DE CT IL MD MA NJ NY</t>
  </si>
  <si>
    <t>NY CA CT DC DE MA ME NM OR RI VT WA</t>
  </si>
  <si>
    <t>NY AZ CA CT DE IL ME MD MA NH NJ NM OR RI VT DC</t>
  </si>
  <si>
    <t>NY CA CT ME NM OR RI VT WI MA DC WA NJ</t>
  </si>
  <si>
    <t>CA CT ME MA NJ NM NY OR RI VT MN DC</t>
  </si>
  <si>
    <t>NC NY CT NJ DE IL MD MA NH NM RI DC</t>
  </si>
  <si>
    <t>NY IN WV</t>
  </si>
  <si>
    <t>CT MA RI</t>
  </si>
  <si>
    <t>NY CA CT IL</t>
  </si>
  <si>
    <t>NY CT CA IL IA ME MA NH NJ NM NC RI VT WI PA</t>
  </si>
  <si>
    <t>CA OR NM WA WY MT AK</t>
  </si>
  <si>
    <t>NJ CA CT DE IL ME MD MA MI MN NH NM NY WI RI VT</t>
  </si>
  <si>
    <t>MA CT DE ME NY DC PA</t>
  </si>
  <si>
    <t>RI CT DE NJ NY MA IL IA MD MT OH OK PR</t>
  </si>
  <si>
    <t>NY CT IL NM WI VI</t>
  </si>
  <si>
    <t>CO RI NM</t>
  </si>
  <si>
    <t>MA CT DE ME NY PA DC</t>
  </si>
  <si>
    <t>IL MO</t>
  </si>
  <si>
    <t>NY MI WI MN IL</t>
  </si>
  <si>
    <t>NY CA CT DC IL ME MD MA NH NJ NM RI VT WI</t>
  </si>
  <si>
    <t>NY CA CT DE IL ME MD MA NH NJ NM DC RI VT WI</t>
  </si>
  <si>
    <t>MA CA CT IL ME NJ NM NY OR RI VT WA DC AS</t>
  </si>
  <si>
    <t>NY CT NJ</t>
  </si>
  <si>
    <t>MA CT ME</t>
  </si>
  <si>
    <t>ND NE SD</t>
  </si>
  <si>
    <t>CA CT MA NJ NY DC</t>
  </si>
  <si>
    <t>N D N E M O</t>
  </si>
  <si>
    <t>NY CT ME MA NJ RI VT MD NH PA</t>
  </si>
  <si>
    <t>NY CA CT DE IL ME MD MA NH NJ DC RI VT WI PA</t>
  </si>
  <si>
    <t>IL WV</t>
  </si>
  <si>
    <t>NY CA CT VT ME NJ MA RI NV NH</t>
  </si>
  <si>
    <t>CT DE MD MA NH NY RI</t>
  </si>
  <si>
    <t>NY CT MA AK</t>
  </si>
  <si>
    <t>MN FL AL AK CT GA MS NE NV NJ ND OH OR SD TX UT</t>
  </si>
  <si>
    <t>P States (individual cells)</t>
  </si>
  <si>
    <t>Litigation Type</t>
  </si>
  <si>
    <t>Admin</t>
  </si>
  <si>
    <t>Biden</t>
  </si>
  <si>
    <t>Trump</t>
  </si>
  <si>
    <t>On February 20, 2003, the North Dakota Department of Health issued a "Notice of Violation" to the Corps of Engineers alleging continuing violations and actions that threatened to violate North Dakota's water quality standards applicable to Garrison Dam and Lake Sakakawea. The Notice of Violation indicated that the North Dakota Department of Health may file suit against the Corps of Engineers. In essence, the Notice of Violation asserted that the Corps' management of Lake Sakakawea constitutes a form of "pollution" under state law which would threaten the lake's cold water fishery by decreasing the lake's water elevation.</t>
  </si>
  <si>
    <t>The Corps decided to release water from a single reservoir, Lake Oahe, to maintain downstream river flow. The State of South Dakota, where Lake Oahe is located, sought and received an injunction barring this release. This action led other states to seek similar injunctions. Within a period of days, courts had put four of the six main stem reservoirs off limits for releases. The State of Nebraska then sought and received an injunction requiring the Corps to maintain downstream river flow.</t>
  </si>
  <si>
    <t>Flood Control Act</t>
  </si>
  <si>
    <t>State law preemption case.</t>
  </si>
  <si>
    <t>Policy Area</t>
  </si>
  <si>
    <t>Litigation Type by Administration</t>
  </si>
  <si>
    <t>Obama (2nd Term)</t>
  </si>
  <si>
    <t>Obama (1st Term)</t>
  </si>
  <si>
    <t>Bush 43 (2nd Term)</t>
  </si>
  <si>
    <t>Bush 43 (1st Term)</t>
  </si>
  <si>
    <t>Litigation Type by Policy Area</t>
  </si>
  <si>
    <t>State Litigation by Administration</t>
  </si>
  <si>
    <t>Obama</t>
  </si>
  <si>
    <t>Bush</t>
  </si>
  <si>
    <t>Alabama</t>
  </si>
  <si>
    <t>Alaska</t>
  </si>
  <si>
    <t>Arizona</t>
  </si>
  <si>
    <t>Arkansas</t>
  </si>
  <si>
    <t>California</t>
  </si>
  <si>
    <t>Louisiana</t>
  </si>
  <si>
    <t>State</t>
  </si>
  <si>
    <t>Abb.</t>
  </si>
  <si>
    <t>Colorado</t>
  </si>
  <si>
    <t>Connecticut</t>
  </si>
  <si>
    <t>Florida</t>
  </si>
  <si>
    <t>Georgia</t>
  </si>
  <si>
    <t>Idaho</t>
  </si>
  <si>
    <t>Illinois</t>
  </si>
  <si>
    <t>Indiana</t>
  </si>
  <si>
    <t>Iowa</t>
  </si>
  <si>
    <t>Kansas</t>
  </si>
  <si>
    <t>Kentucky</t>
  </si>
  <si>
    <t>Maine</t>
  </si>
  <si>
    <t>Maryland</t>
  </si>
  <si>
    <t>Massachusetts</t>
  </si>
  <si>
    <t>Minnesota</t>
  </si>
  <si>
    <t>Michigan</t>
  </si>
  <si>
    <t>Mississippi</t>
  </si>
  <si>
    <t>Missouri</t>
  </si>
  <si>
    <t>Montana</t>
  </si>
  <si>
    <t>Nebraska</t>
  </si>
  <si>
    <t>Nevada</t>
  </si>
  <si>
    <t>New Hampshire</t>
  </si>
  <si>
    <t>New Jersey</t>
  </si>
  <si>
    <t>New Mexico</t>
  </si>
  <si>
    <t>New York</t>
  </si>
  <si>
    <t>North Carolina</t>
  </si>
  <si>
    <t>North Dakota</t>
  </si>
  <si>
    <t>Ohio</t>
  </si>
  <si>
    <t>Oklahoma</t>
  </si>
  <si>
    <t>Oregon</t>
  </si>
  <si>
    <t>Pennsylvania</t>
  </si>
  <si>
    <t>Delaware</t>
  </si>
  <si>
    <t>Hawaii</t>
  </si>
  <si>
    <t>Rhode Island</t>
  </si>
  <si>
    <t>South Carolina</t>
  </si>
  <si>
    <t>South Dakota</t>
  </si>
  <si>
    <t>Tennessee</t>
  </si>
  <si>
    <t>Texas</t>
  </si>
  <si>
    <t>Utah</t>
  </si>
  <si>
    <t>Vermont</t>
  </si>
  <si>
    <t>Virginia</t>
  </si>
  <si>
    <t>Washington</t>
  </si>
  <si>
    <t>West Virginia</t>
  </si>
  <si>
    <t>Wisconsin</t>
  </si>
  <si>
    <t>Wyoming</t>
  </si>
  <si>
    <t>Party</t>
  </si>
  <si>
    <t>Republican </t>
  </si>
  <si>
    <t>Democratic </t>
  </si>
  <si>
    <t>Abbreviation</t>
  </si>
  <si>
    <t>Notes</t>
  </si>
  <si>
    <t>Source</t>
  </si>
  <si>
    <t>https://budget.alabama.gov/wp-content/uploads/2023/11/GF-OCT-FY24-APPR-REC.pdf</t>
  </si>
  <si>
    <t>https://omb.alaska.gov/ombfiles/24_budget/FY24Enacted_dept_summary_all_funds_6-19-23.pdf</t>
  </si>
  <si>
    <t>https://www.azjlbc.gov/24AR/bd2.pdf</t>
  </si>
  <si>
    <t>https://ebudget.ca.gov/budget/2023-24EN/#/Department/0820</t>
  </si>
  <si>
    <t>https://www.dfa.arkansas.gov/images/uploads/budgetOffice/fy2024_funded_budget_schedule.pdf</t>
  </si>
  <si>
    <t>https://leg.colorado.gov/sites/default/files/fy23-24apprept.pdf</t>
  </si>
  <si>
    <t>https://portal.ct.gov/-/media/OPM/Budget/2024_2025_Biennial_Budget/Budget_WebPage/GovBudget_2024-25_Final-Web-Version.pdf</t>
  </si>
  <si>
    <t>https://legis.delaware.gov/BillDetail?LegislationId=140610</t>
  </si>
  <si>
    <t>FY 24 AG Budget</t>
  </si>
  <si>
    <t>https://www.flsenate.gov/Session/Bill/2023/2500/BillText/er/HTML</t>
  </si>
  <si>
    <t>https://opb.georgia.gov/budget-information/budget-documents/appropriations-bills</t>
  </si>
  <si>
    <t>https://budget.hawaii.gov/wp-content/uploads/2022/12/FB-23-25-BIB-12-16-22.Lk0_.pdf</t>
  </si>
  <si>
    <t>https://legislature.idaho.gov/wp-content/uploads/budget/publications/Legislative-Budget-Book/2023/Legislative%20Budget%20Book.pdf</t>
  </si>
  <si>
    <t>https://budget.illinois.gov/budget-books.html</t>
  </si>
  <si>
    <t>https://www.in.gov/sba/files/2023-TheWholeBudgetReport-10.pdf</t>
  </si>
  <si>
    <t>https://dom.iowa.gov/sites/default/files/2023-01/budget-report-FY2024.pdf</t>
  </si>
  <si>
    <t>https://budget.kansas.gov/wp-content/uploads/FY2024_Comparison_Report-06.29.2023-1.pdf</t>
  </si>
  <si>
    <t>https://osbd.ky.gov/Publications/Documents/Budget%20Documents/2022-2024%20Budget%20of%20the%20Commonwealth/2022-2024%20Budget%20of%20the%20Commonwealth%20-%20Appropriations%20and%20Revenue%20Bills.pdf</t>
  </si>
  <si>
    <t>https://house.louisiana.gov/housefiscal/DOCS_APP_BDGT_MEETINGS/DOCS_APPBudgetMeetings2024/FY%202024%20Statewide%20Budget%20Tracker.pdf</t>
  </si>
  <si>
    <t>https://legislature.maine.gov/doc/9078</t>
  </si>
  <si>
    <t>https://mgaleg.maryland.gov/2023RS/bills/hb/hb0200E.pdf</t>
  </si>
  <si>
    <t>https://budget.digital.mass.gov/summary/fy24/enacted/</t>
  </si>
  <si>
    <t>https://www.michigan.gov/budget/-/media/Project/Websites/budget/Fiscal/Final-Signed-Budget-Bills/General-Ombnibus_HB-4437-PA-119-of-2023.pdf?rev=1ee78059df774827ac6a2d36f915c8a6&amp;hash=CED175B9C2A6200857A9730020D20F38</t>
  </si>
  <si>
    <t>https://www.senate.mn/departments/scr/freview/2023/fiscal_review.pdf</t>
  </si>
  <si>
    <t>https://www.lbo.ms.gov/pdfs/fy24_bulletin.pdf</t>
  </si>
  <si>
    <t>https://oa.mo.gov/sites/default/files/FY_24_Executive_Budget_1-19.pdf</t>
  </si>
  <si>
    <t>https://leg.mt.gov/bills/2023/billpdf/HB0002.pdf</t>
  </si>
  <si>
    <t>https://das.nebraska.gov/budget/publications/docs/2023-2025/2023/2023%20Agency%20Appropriations%20Summary%20by%20Fund%20Type.pdf</t>
  </si>
  <si>
    <t>https://budget.nv.gov/uploadedFiles/budgetnvgov/content/StateBudget/2024-2025/State_of_Nevada_Executive_Budget_2023-2025.pdf</t>
  </si>
  <si>
    <t>https://www.gencourt.state.nh.us/lba/budget/operating_budgets/2024-2025/House_Finance/HB%201%20Chapter%20Law%20Combined.pdf</t>
  </si>
  <si>
    <t>https://www.nj.gov/treasury/omb/publications/24approp/AppropriationsHandbookFull.pdf</t>
  </si>
  <si>
    <t>https://www.nmlegis.gov/Sessions/23%20Regular/final/HB0002.pdf</t>
  </si>
  <si>
    <t>https://www.budget.ny.gov/pubs/archive/fy24/en/fy24en-fp.pdf</t>
  </si>
  <si>
    <t>https://www.ncleg.gov/Sessions/2023/Bills/House/PDF/H259v7.pdf</t>
  </si>
  <si>
    <t>https://www.ndlegis.gov/sites/default/files/fiscal/2023-25/docs/2023-25-state-budget-actions.pdf</t>
  </si>
  <si>
    <t>https://archives.obm.ohio.gov/Files/Budget_and_Planning/Operating_Budget/Fiscal_Years_2024-2025/ExecutiveBudget/Budget_Highlights.pdf</t>
  </si>
  <si>
    <t>http://webserver1.lsb.state.ok.us/cf_pdf/2023-24%20ENR/hB/HB1004X%20ENR.PDF</t>
  </si>
  <si>
    <t>https://www.oregonlegislature.gov/lfo/Documents/2023-25%20Budget%20Highlights.pdf</t>
  </si>
  <si>
    <t>https://www.budget.pa.gov/Publications%20and%20Reports/CommonwealthBudget/Documents/2023-24%20Budget%20Documents/Budget%20Book%202023-24%20WEB%20V.5.04182023.pdf</t>
  </si>
  <si>
    <t>https://webserver.rilegislature.gov/BillText23/HouseText23/H5200Aaa.pdf</t>
  </si>
  <si>
    <t>https://www.scstatehouse.gov/sess125_2023-2024/appropriations2023/tap1a.htm</t>
  </si>
  <si>
    <t>https://bfm.sd.gov/budget/BiB/SD_BIB_FY2024.pdf</t>
  </si>
  <si>
    <t>https://legiscan.com/TN/text/HB1545/id/2811254</t>
  </si>
  <si>
    <t>https://capitol.texas.gov/tlodocs/88R/billtext/pdf/HB00001F.pdf</t>
  </si>
  <si>
    <t>https://le.utah.gov/interim/2023/pdf/00002644.pdf</t>
  </si>
  <si>
    <t>https://ljfo.vermont.gov/assets/Uploads/616a60f852/Act-78-As-Enacted.pdf</t>
  </si>
  <si>
    <t>https://budget.lis.virginia.gov/bill/2023/2/HB6001/Chapter/</t>
  </si>
  <si>
    <t>https://lawfilesext.leg.wa.gov/biennium/2023-24/Pdf/Bills/Senate%20Passed%20Legislature/5187-S.PL.pdf?q=20230516172937</t>
  </si>
  <si>
    <t>https://wyoleg.gov/2022/Veto/Ch51.pdf</t>
  </si>
  <si>
    <t>Biennium budget</t>
  </si>
  <si>
    <t>https://budget.wv.gov/approvedbudget/Documents/hb2024%20sub%20enr.pdf</t>
  </si>
  <si>
    <t>https://doa.wi.gov/budget/SBO/2023%20Wisconsin%20Act%2019.pdf</t>
  </si>
  <si>
    <t>https://app.box.com/s/wjiy9uv4tntch5bmjt978fi61ilp56j9</t>
  </si>
  <si>
    <t>State Population source: https://www.census.gov/data/tables/time-series/demo/popest/2020s-state-total.html#v2023</t>
  </si>
  <si>
    <t>Litigation</t>
  </si>
  <si>
    <t>Rank</t>
  </si>
  <si>
    <t>Rank (party coded)</t>
  </si>
  <si>
    <t>Findings</t>
  </si>
  <si>
    <t>On the whole, policy blocking litigation seems to be on the rise.</t>
  </si>
  <si>
    <t>Looking at litigation by policy area, environmental litigation makes up a bulk of policy forcing litigation.</t>
  </si>
  <si>
    <t>Cook PVI</t>
  </si>
  <si>
    <t>Litigation (pary coded)</t>
  </si>
  <si>
    <t>Overall</t>
  </si>
  <si>
    <t>Overall (Party Coded)</t>
  </si>
  <si>
    <t>Overall (Partisan Coded)</t>
  </si>
  <si>
    <t>Litigation (partisan coded)</t>
  </si>
  <si>
    <t>Rank (partisan coded)</t>
  </si>
  <si>
    <t>Cook PVI (absolute value)</t>
  </si>
  <si>
    <t>Possible explanations?</t>
  </si>
  <si>
    <t>State-led litigation seems to be on the rise. Policy blocking litigation has increased, certainly, but so has policy forcing litigation.</t>
  </si>
  <si>
    <t>1. New policy areas being challenged? Sure, they get a lot of media attention, but it's not a huge overall share of the state-led litigation.</t>
  </si>
  <si>
    <t>2. States AGs are well-funded (analyze state budget vs litigiousness).</t>
  </si>
  <si>
    <t>3. States are partisan (analyze state partisanship vs litigiousness).</t>
  </si>
  <si>
    <t>4. States employ top talent to sue federal government. No good way to measure person professional/political ambition.</t>
  </si>
  <si>
    <t>Total</t>
  </si>
  <si>
    <t>Litigation by Admin Year</t>
  </si>
  <si>
    <t>Start Date</t>
  </si>
  <si>
    <t>End Date</t>
  </si>
  <si>
    <t>Year Count</t>
  </si>
  <si>
    <t>Quantity</t>
  </si>
  <si>
    <t>% Overall</t>
  </si>
  <si>
    <t>Barbara D. Underwood</t>
  </si>
  <si>
    <t>SG</t>
  </si>
  <si>
    <t>End Position</t>
  </si>
  <si>
    <t>Start Position</t>
  </si>
  <si>
    <t>J.D. Institution</t>
  </si>
  <si>
    <t>J.D. Graduation Year</t>
  </si>
  <si>
    <t>Prior Experience</t>
  </si>
  <si>
    <t>References</t>
  </si>
  <si>
    <t>Clerkship(s)</t>
  </si>
  <si>
    <t>Post Experience (as applicable)</t>
  </si>
  <si>
    <t>Present</t>
  </si>
  <si>
    <t>Supreme Court (Marshall)
D.C. Circuit (Bazelon)</t>
  </si>
  <si>
    <t>New York (Acting) Attorney General (2018-2019)</t>
  </si>
  <si>
    <t>Georgetown</t>
  </si>
  <si>
    <t>Caitlin Halligan</t>
  </si>
  <si>
    <t>https://www.nycourts.gov/ctapps/jhalligan.htm</t>
  </si>
  <si>
    <t>https://www.linkedin.com/in/barbara-underwood-119b148b/</t>
  </si>
  <si>
    <t>Supreme Court (Breyer)
D.C. Circuit (Wald)</t>
  </si>
  <si>
    <t>NY AG Office</t>
  </si>
  <si>
    <t>General Counsel, Manhattan DA
Partner, Selenday Gay Elsberg (Head of Appellate Practice)
Judge, NY Court of Appeals (April 2023-present)</t>
  </si>
  <si>
    <t>Michael Mongan</t>
  </si>
  <si>
    <t>https://www.linkedin.com/in/michael-mongan-33b652123/</t>
  </si>
  <si>
    <t>Stanford</t>
  </si>
  <si>
    <t>Supreme Court (Souter)
D.C. Circuit (Garland)</t>
  </si>
  <si>
    <t>Deputy Counsel to VP Biden (2008-2010)
Associate, Monger, Tolles, &amp; Olson (2010-2014)
CA Deputy SG (2014-2019)</t>
  </si>
  <si>
    <t>Home State</t>
  </si>
  <si>
    <t>Edward DuMont</t>
  </si>
  <si>
    <t>7th Circuit (Posner)</t>
  </si>
  <si>
    <t>Visiting Professor/Fellow at Stanford Law School</t>
  </si>
  <si>
    <t>https://www.linkedin.com/in/edward-dumont-160235b/</t>
  </si>
  <si>
    <t>Partner, WilmerHale (Vice Chair of Appellate Group)
Asst. to SG (1992-2001)
Associate Deputy AG (2000-2001)
Argued 18 cases before SCOTUS</t>
  </si>
  <si>
    <t>Elizabeth N. Dewar</t>
  </si>
  <si>
    <t>Yale</t>
  </si>
  <si>
    <t>Supreme Court (Breyer)
9th Cir. (Fletcher)
E.D.Pa. (Pollak)</t>
  </si>
  <si>
    <t>Judge, MA Supreme Judicial Court
MA (Acting) AG (2023)</t>
  </si>
  <si>
    <t>Associate, Ropes &amp; Gray
Civil Rights Advocate at Public Interest Law Center</t>
  </si>
  <si>
    <t>Peter Sacks</t>
  </si>
  <si>
    <t>Undergrad</t>
  </si>
  <si>
    <t>Harvard</t>
  </si>
  <si>
    <t xml:space="preserve">MA AG's Office (various roles) (1988-2013)
</t>
  </si>
  <si>
    <t>1st Cir. (Coffin)
D. Maine (Gignoux)</t>
  </si>
  <si>
    <t>Harvard (Bachelors)
Cambridge (Masters)</t>
  </si>
  <si>
    <t>https://www.mass.gov/news/ag-healey-appoints-new-state-solicitor#:~:text=Sacks%20was%20appointed%20as%20the,to%20build%20the%20new%20office.</t>
  </si>
  <si>
    <t>Aaron L. Nielson</t>
  </si>
  <si>
    <t>Judd Stone</t>
  </si>
  <si>
    <t>Kyle D. Hawkins</t>
  </si>
  <si>
    <t>Scott A. Keller</t>
  </si>
  <si>
    <t>Jonathan F. Mitchell</t>
  </si>
  <si>
    <t>James C. Ho</t>
  </si>
  <si>
    <t>Ted Cruz</t>
  </si>
  <si>
    <t>Julie Parsley</t>
  </si>
  <si>
    <t>Professor (BYU Law)
Argued at SCOTUS (Collins v. Yellen)
Partner, Kirkland &amp; Ellis (Appellate and Antitrust)</t>
  </si>
  <si>
    <t>Supreme Court (Alito)
D.C. Cir. (Brown)
5th Cir. (Smith)</t>
  </si>
  <si>
    <t>Penn (BA)
Cambridge (LLM)</t>
  </si>
  <si>
    <t>Judge, MA Appeals Court (2016-present)</t>
  </si>
  <si>
    <t>http://wayback.archive-it.org/1101/20180104141715/http://www.mass.gov/ago/news-and-updates/press-releases/2013/2013-07-30-state-solicitor-appointment.html
https://www.mass.gov/info-details/associate-justice-peter-w-sacks</t>
  </si>
  <si>
    <t>Univ. of Texas Dallas</t>
  </si>
  <si>
    <t>Supreme Court (Scalia)
5th Cir. (Jones)
AK (Winfree)</t>
  </si>
  <si>
    <t>TX Deputy SG
Chief Counsel for Sen. Cruz
Associate, Morgan, Lewis (SCOTUS/Appellate)
Associate, Kellogg, Hansen</t>
  </si>
  <si>
    <t>Stone Hilton Law Firm</t>
  </si>
  <si>
    <t>Associate, Gibson, Dunn</t>
  </si>
  <si>
    <t>Supreme Court (Alito)
5th Cir. (Jones)</t>
  </si>
  <si>
    <t>Harvard (Bachelors)</t>
  </si>
  <si>
    <t>Partner, Lehotsky Keller Cohn</t>
  </si>
  <si>
    <t>https://lkcfirm.com/kyle-hawkins-bio</t>
  </si>
  <si>
    <t>Purdue University</t>
  </si>
  <si>
    <t>Bristow Fellow, DOJ
Chief Conself for Sen. Cruz (SJC)</t>
  </si>
  <si>
    <t>Supreme Court (Kennedy)
9th Cir. (Kozinski)</t>
  </si>
  <si>
    <t>https://lkcfirm.com/scott-keller-bio</t>
  </si>
  <si>
    <t>U. Chicago</t>
  </si>
  <si>
    <t>Supreme Court (Scalia)
4th Cir. (Luttig)</t>
  </si>
  <si>
    <t>OLC at DOJ (2003-2006)
Visiting Assistant Professor at U. Chicago (2006-2008)
Professor of Law at George Mason (2008-2010)</t>
  </si>
  <si>
    <t>Professor of Law at Univ. of Texas
Visiting Fellow at Hoover Institution
Visiting Professor of Law at Stanford Law School
Principal at Mitchell Law PLLC</t>
  </si>
  <si>
    <t>https://fedsoc.org/contributors/jonathan-mitchell</t>
  </si>
  <si>
    <t>Partner, Gibson, Dunn (Appellate Co-Chair)</t>
  </si>
  <si>
    <t>Chief Counsel for Sen. Cornyn
DOJ Special Asst. to Asst. AG for Civil Rights
Attorney-Advisor at OLC</t>
  </si>
  <si>
    <t>Supreme Court (Thomas)
5th Cir. (Smith)</t>
  </si>
  <si>
    <t>Stanford (B.A.)</t>
  </si>
  <si>
    <t>https://fedsoc.org/contributors/james-ho</t>
  </si>
  <si>
    <t>Princeton</t>
  </si>
  <si>
    <t>Supreme Court (Rehnquist)
4th Cir. (Luttig)</t>
  </si>
  <si>
    <t>Associate, Cooper &amp; Kirk
Bush Campaign Advisor
Associate Deputy AG at DOJ</t>
  </si>
  <si>
    <t>Partner, Morgan Lewis
U.S. Senator</t>
  </si>
  <si>
    <t>https://www.cruz.senate.gov/about-ted</t>
  </si>
  <si>
    <t>Texas A&amp;M</t>
  </si>
  <si>
    <t>Associate, Hughes &amp; Luce
Adjunct Professor, Univ. of Texas School of Law
Deputy SG</t>
  </si>
  <si>
    <t>Commissioner, Public Utility Commission of Texas
CEO, Pedernales Electric Cooperative
Founding Partner, Parsley Coffin Renner LLP</t>
  </si>
  <si>
    <t>Elizabeth Murrill</t>
  </si>
  <si>
    <t>Pepperdine Law (LLM)
LSU (B.A.)</t>
  </si>
  <si>
    <t>Supreme Court Judicial Fellow
D. La. (Polozola)
La. State Ct. (Shortess)</t>
  </si>
  <si>
    <t>Asst. Professor (LSU Law)
Executive Counsel to Commissioner of Administration; Executive Counsel to the Governor
MD, Strategic Governmental Solutions
Director, Civil Division, LA DOJ</t>
  </si>
  <si>
    <t>https://liz4la.com/about/
https://www.linkedin.com/in/elizabeth-murrill-4368a6b7/</t>
  </si>
  <si>
    <t>J. Benjamin Aguinaga</t>
  </si>
  <si>
    <t>Baylor University</t>
  </si>
  <si>
    <t>Supreme Court (Alito)
5th Cir. (Jones)
Texas Sup. Ct. (Willett)</t>
  </si>
  <si>
    <t>Chief of Staff &amp; Counsel, Office of Assistant AG (CRT)
Associate, Jones Day</t>
  </si>
  <si>
    <t>https://www.linkedin.com/in/j-benjamin-aguiñaga-3155a264/details/experience/</t>
  </si>
  <si>
    <t>Bob Cook</t>
  </si>
  <si>
    <t>https://www.scag.gov/about-the-office/news/solicitor-general-bob-cook-honored-for-40-years-of-service-awarded-order-of-the-palmetto/</t>
  </si>
  <si>
    <t>SC AG's Office (since 1977)</t>
  </si>
  <si>
    <t>Trinity College Dublin (M. Phil.)
Birmingham-Southern College (B.A.)</t>
  </si>
  <si>
    <t>11th Cir. (Pryor)</t>
  </si>
  <si>
    <t>https://www.alabamaag.gov/attorney-general-steve-marshall-supports-president-trumps-nomination-of-alabama-solicitor-general-edmund-lacour-jr-for-federal-judgeship/</t>
  </si>
  <si>
    <t>AL Deputy SG
Partner, Kirkland &amp; Ellis LLP
Associate, Bancroft PLLC; Associate, Baker Botts</t>
  </si>
  <si>
    <t xml:space="preserve">Edmund Gerald LaCour, Jr. </t>
  </si>
  <si>
    <t>Andrew Brasher</t>
  </si>
  <si>
    <t>John Neiman</t>
  </si>
  <si>
    <t>Samford University</t>
  </si>
  <si>
    <t>Associate, Bradley Arant
AL Deputy SG</t>
  </si>
  <si>
    <t>Judge, 11th Cir.
Judge, M.D. Al.</t>
  </si>
  <si>
    <t>https://trumpwhitehouse.archives.gov/presidential-actions/president-donald-j-trump-announces-twelfth-wave-judicial-nominees-twelfth-wave-united-states-attorneys-sixth-wave-united-states-marshals/</t>
  </si>
  <si>
    <t>Kevin Newsom</t>
  </si>
  <si>
    <t>Nathan A. Forrester</t>
  </si>
  <si>
    <t>Supreme Court (Souter)
9th Cir. (O'Scannlain)</t>
  </si>
  <si>
    <t>Associate, Covington &amp; Burling</t>
  </si>
  <si>
    <t>Partner, Bradley Arant
Judge, 11th Cir.</t>
  </si>
  <si>
    <t>UNC</t>
  </si>
  <si>
    <t>Supreme Court (Kennedy)
4th Cir. (Niemeyer)</t>
  </si>
  <si>
    <t>Partner, Bradley Arant</t>
  </si>
  <si>
    <t>Shareholder, Maynard Cooper/Maynard Nexsen</t>
  </si>
  <si>
    <t>https://www.linkedin.com/in/john-neiman-80071318/details/experience/</t>
  </si>
  <si>
    <t>Unknown</t>
  </si>
  <si>
    <t>Auburn University</t>
  </si>
  <si>
    <t>AUSA (argued 3 cases before SCOTUS)</t>
  </si>
  <si>
    <t>AL Deputy AG, Chief of Special Litigation Unit
Judge, N.D. Al.</t>
  </si>
  <si>
    <t>https://trumpwhitehouse.archives.gov/presidential-actions/president-donald-j-trump-announces-fourteenth-wave-judicial-nominees-thirteenth-wave-united-states-attorney-nominees-eighth-wave-united-states-marshal-nominees/</t>
  </si>
  <si>
    <t>Supreme Court (Kennedy)
4th Circuit (Wilkinson)</t>
  </si>
  <si>
    <t>OLC, DOJ
FL Senior Deptuy Solicitor General</t>
  </si>
  <si>
    <t>University of Florida</t>
  </si>
  <si>
    <t>Hugo Black Faculty Fellow at University of AL Law School
SEC Commission Lawyer
Becket Fund</t>
  </si>
  <si>
    <t>https://www.tuscaloosanews.com/story/news/2002/01/12/ua-professor-named-solicitor-general/27816865007/</t>
  </si>
  <si>
    <t>https://www.texasattorneygeneral.gov/news/releases/attorney-general-ken-paxton-appoints-aaron-nielson-solicitor-general
https://law.byu.edu/wp-content/uploads/2021/09/Aaron-L.-Nielson-CV-Nov.-2023.pdf</t>
  </si>
  <si>
    <t>https://www.texasattorneygeneral.gov/news/releases/ag-paxton-announces-appointment-judd-stone-solicitor-general-and-departure-kyle-hawkins
https://www.cruz.senate.gov/newsroom/press-releases/2018/04/04/sen-cruz-announces-staff-updates</t>
  </si>
  <si>
    <t>Kalikoʻonālani D. Fernandes</t>
  </si>
  <si>
    <t>HI Deputy SG (Appellate Division)</t>
  </si>
  <si>
    <t>UCLA</t>
  </si>
  <si>
    <t>9th Cir. (Clifton)
D. Hi. (Mollway)</t>
  </si>
  <si>
    <t>Kimberly Tsumoto Guidry</t>
  </si>
  <si>
    <t>Associate Judge on Hawai'I Intermediate Court of Appeals</t>
  </si>
  <si>
    <t>https://governor.hawaii.gov/newsroom/2023-21-attorney-general-lopez-names-kalikoonalani-d-fernandes-the-new-solicitor-general-of-hawai/</t>
  </si>
  <si>
    <t>HI AG Appellate Division
First Deputy Solicitor General</t>
  </si>
  <si>
    <t>U. Hawaii Manoa</t>
  </si>
  <si>
    <t>https://www.staradvertiser.com/2019/12/08/hawaii-news/newswatch/kimberly-guidry-named-new-solicitor-general/</t>
  </si>
  <si>
    <t>Clyde J. Wadsworth</t>
  </si>
  <si>
    <t>Judge on Hawaii Intermediate Court of Appeals</t>
  </si>
  <si>
    <t>Partner, Alston Hunt Floyd &amp; Ing</t>
  </si>
  <si>
    <t>Girard D. Lau</t>
  </si>
  <si>
    <t>Dorothy Sellers</t>
  </si>
  <si>
    <t>Unkown</t>
  </si>
  <si>
    <t>9th Cir.
Sup. Ct. HI</t>
  </si>
  <si>
    <t>Deputy AG
First Deputy SG</t>
  </si>
  <si>
    <t>Ryan Park</t>
  </si>
  <si>
    <t>Supreme Court (Ginsberg)
Supreme Court (Souter)
2nd Cir. (Katzmann)
SDNY (Rakoff)</t>
  </si>
  <si>
    <t>Amherst</t>
  </si>
  <si>
    <t>Matt Sawchak</t>
  </si>
  <si>
    <t>NC Deputy SG
Counsel, State Dept.
Counsel, DOJ</t>
  </si>
  <si>
    <t>https://ncdoj.gov/attorney-general-josh-stein-announces-transitions-in-solicitor-generals-office/
https://www.ncbar.org/nc-lawyer/2021-02/ryan-park/</t>
  </si>
  <si>
    <t>Duke</t>
  </si>
  <si>
    <t>D.C. Cir. (Thomas)</t>
  </si>
  <si>
    <t>Partner, Robinson Bradshaw</t>
  </si>
  <si>
    <t>Partner, Ellis &amp; Winters</t>
  </si>
  <si>
    <t>https://www.linkedin.com/in/matt-sawchak-7801b88/</t>
  </si>
  <si>
    <t>Shannon Stevenson</t>
  </si>
  <si>
    <t>10th Cir. (Ebel)</t>
  </si>
  <si>
    <t>Partner, Davis Graham &amp; Stubbs</t>
  </si>
  <si>
    <t>https://www.linkedin.com/in/shannon-stevenson-6b07908/</t>
  </si>
  <si>
    <t>Eric Olson</t>
  </si>
  <si>
    <t>Oberlin College</t>
  </si>
  <si>
    <t>Supreme Court (Stevens)
D.C. Cir. (Edwards)
W.D. Ky. (Heyburn)</t>
  </si>
  <si>
    <t>Partner, Bartlin Beck LLP</t>
  </si>
  <si>
    <t>Partner, Olson Grimsley Kawanabe Hinchcliff &amp; Murray</t>
  </si>
  <si>
    <t>https://www.linkedin.com/in/ericrolson/details/experience/</t>
  </si>
  <si>
    <t>Frederick Yarger</t>
  </si>
  <si>
    <t>Dartmouth</t>
  </si>
  <si>
    <t>10th Cir. (Tymkovich)
N.D. Il. (Filip)</t>
  </si>
  <si>
    <t>Associate, Gibson Dunn
Asst. SG</t>
  </si>
  <si>
    <t>Partner, Gibson Dunn
Partner, Wheeler Trigg O'Donnell</t>
  </si>
  <si>
    <t>https://www.linkedin.com/in/frederick-yarger-69540229/details/experience/</t>
  </si>
  <si>
    <t>Andrée Sophia Blumstein</t>
  </si>
  <si>
    <t>Vassar College (BA)
Yale (M. Phil.)
Yale (Ph.D.)</t>
  </si>
  <si>
    <t>Partner, Trabue, Sturdivant &amp; DeWitt/Sherrard &amp; Roe
Special Chief Justice of the TN Sup. Ct.</t>
  </si>
  <si>
    <t>https://www.tn.gov/attorneygeneral/about-the-office/divisions.html</t>
  </si>
  <si>
    <t>Joe Whalen</t>
  </si>
  <si>
    <t>Boston University</t>
  </si>
  <si>
    <t>Asst. AG (MA AG's Office)
Asst. AG (Criminal Justice Division) (TN AG)</t>
  </si>
  <si>
    <t>Associate SG (TN)</t>
  </si>
  <si>
    <t>https://www.linkedin.com/in/joe-whalen-a22544176/</t>
  </si>
  <si>
    <t>Alan Hurst</t>
  </si>
  <si>
    <t>BYU</t>
  </si>
  <si>
    <t>Ut. Sup. Ct. (Durham)
10th Cir. (McKay)</t>
  </si>
  <si>
    <t>Partner, Akerman LLP
Becket Fund
Fellow, BYU Law</t>
  </si>
  <si>
    <t>https://www.kmvt.com/2024/01/18/idaho-attorney-general-announces-new-idaho-solicitor-general/
https://www.linkedin.com/in/alan-hurst-71975b3/</t>
  </si>
  <si>
    <t>Theo Wold</t>
  </si>
  <si>
    <t>Acting Asst. AG Office of Legal Policy
Deputy Asst. to President for Domestic Policy
Deputy Chief Counsel to Sen. Lee</t>
  </si>
  <si>
    <t>D.C. Cir. (Brown)
D. P.R. (Fuste)</t>
  </si>
  <si>
    <t>Anthony Galdieri</t>
  </si>
  <si>
    <t>Daniel E. Will</t>
  </si>
  <si>
    <t>U Penn</t>
  </si>
  <si>
    <t>1st Cir. (Stahl)
D. Maine (Brody)</t>
  </si>
  <si>
    <t>Partner, Devine Millimet &amp; Branch</t>
  </si>
  <si>
    <t>Associate Justice, NH Superior Court</t>
  </si>
  <si>
    <t>NH Senior Deputy AG</t>
  </si>
  <si>
    <t># Years Experience</t>
  </si>
  <si>
    <t>Unk</t>
  </si>
  <si>
    <t>Created in 2017</t>
  </si>
  <si>
    <t>Created in 2013</t>
  </si>
  <si>
    <t>Created in 2014</t>
  </si>
  <si>
    <t>Created in 2001</t>
  </si>
  <si>
    <t>Michael A. Scodro</t>
  </si>
  <si>
    <t>Supreme Court (O'Connor)
2nd Cir. (Cabranes)</t>
  </si>
  <si>
    <t>Partner, Jenner &amp; Block
Partner, Mayer Brown</t>
  </si>
  <si>
    <t>Professor, Kent College of Law</t>
  </si>
  <si>
    <t>Carolyn Shapiro</t>
  </si>
  <si>
    <t>Supreme Court (Breyer)
7th Cir. (Posner)</t>
  </si>
  <si>
    <t>Skadden Fellow
Associate, Miner, Barnhill &amp; Galland
Assoc. Professor, Kent College of Law</t>
  </si>
  <si>
    <t>Associate Dean &amp; Professor, Kent College of Law</t>
  </si>
  <si>
    <t>David Franklin</t>
  </si>
  <si>
    <t>Supreme Court (Ginsberg)
D.C. Cir. (Williams)</t>
  </si>
  <si>
    <t>Of Counsel, Massey &amp; Gail
Professor, Depaul Law School</t>
  </si>
  <si>
    <t>Professor of Law, DePaul Law School
Associate, Covington &amp; Burling (NY)</t>
  </si>
  <si>
    <t>Jane Elinor Notz</t>
  </si>
  <si>
    <t>U. Penn</t>
  </si>
  <si>
    <t>IL Deputy SG</t>
  </si>
  <si>
    <t>Top Law School</t>
  </si>
  <si>
    <t>SCOTUS Clerk</t>
  </si>
  <si>
    <t>Number Reviewed</t>
  </si>
  <si>
    <t>% Blocking</t>
  </si>
  <si>
    <t>% Forcing</t>
  </si>
  <si>
    <t>All P States (Lead + Initial + Intervenor)</t>
  </si>
  <si>
    <t>MD SC</t>
  </si>
  <si>
    <t>ND TX WV</t>
  </si>
  <si>
    <t>DE TN IN TX</t>
  </si>
  <si>
    <t>TX AR MI</t>
  </si>
  <si>
    <t>KS TX NE LA GA IN MI OH WI</t>
  </si>
  <si>
    <t>ND TX SD</t>
  </si>
  <si>
    <t>AL TX</t>
  </si>
  <si>
    <t>TX AL VA</t>
  </si>
  <si>
    <t>IN ND</t>
  </si>
  <si>
    <t>WV ND</t>
  </si>
  <si>
    <t>UT TX VA LA</t>
  </si>
  <si>
    <t>AZ LA</t>
  </si>
  <si>
    <t>AZ WV</t>
  </si>
  <si>
    <t>TN IN</t>
  </si>
  <si>
    <t>CA NY</t>
  </si>
  <si>
    <t>LA AZ MO</t>
  </si>
  <si>
    <t>OK WV</t>
  </si>
  <si>
    <t>WV AL</t>
  </si>
  <si>
    <t>TX MT</t>
  </si>
  <si>
    <t>NY CA</t>
  </si>
  <si>
    <t>CA MA</t>
  </si>
  <si>
    <t>WA MA</t>
  </si>
  <si>
    <t>CA WA NY</t>
  </si>
  <si>
    <t>NY CA MA</t>
  </si>
  <si>
    <t>MI CA</t>
  </si>
  <si>
    <t>PA NJ CA</t>
  </si>
  <si>
    <t>NY PA</t>
  </si>
  <si>
    <t>WA VA</t>
  </si>
  <si>
    <t>TX WI</t>
  </si>
  <si>
    <t>MD PA</t>
  </si>
  <si>
    <t>ND WV TX</t>
  </si>
  <si>
    <t>OH WV</t>
  </si>
  <si>
    <t>WI TX</t>
  </si>
  <si>
    <t>WY MT</t>
  </si>
  <si>
    <t>TX NV</t>
  </si>
  <si>
    <t>OK WI</t>
  </si>
  <si>
    <t>AZ TX</t>
  </si>
  <si>
    <t>ND WV</t>
  </si>
  <si>
    <t>TX WV ND OK</t>
  </si>
  <si>
    <t>NC ND</t>
  </si>
  <si>
    <t>OK SC MI</t>
  </si>
  <si>
    <t>ND NE</t>
  </si>
  <si>
    <t>Administration by Policy Area</t>
  </si>
  <si>
    <t>State Population</t>
  </si>
  <si>
    <t>FY2024 AG Budget</t>
  </si>
  <si>
    <t>ln(FY2024 AG Budget)</t>
  </si>
  <si>
    <t>ln(FY 2024 AG Budget per capita)</t>
  </si>
  <si>
    <t>FY2024 AG Budget per capita</t>
  </si>
  <si>
    <t>Federal Circuit #</t>
  </si>
  <si>
    <t>Circuit Court</t>
  </si>
  <si>
    <t>% Democrat-appointed Circuit Court Judges</t>
  </si>
  <si>
    <t>% Republican-appointed Circuit Court Judges</t>
  </si>
  <si>
    <t>% Democrat-appointed District Court Judges</t>
  </si>
  <si>
    <t>% Republican-appointed District Court Judges</t>
  </si>
  <si>
    <t>Court Partisanship</t>
  </si>
  <si>
    <t>Circuit Court Partisanship</t>
  </si>
  <si>
    <t>Source: https://ballsandstrikes.org/circuit-status/</t>
  </si>
  <si>
    <t>State Budget Data</t>
  </si>
  <si>
    <t>State Partisanship Data</t>
  </si>
  <si>
    <t>Circuit Court Data</t>
  </si>
  <si>
    <t>State's Total Litigation as P (Lead, Initial, and/or Intervenor)</t>
  </si>
  <si>
    <t>State's Total Litigation as P (Lead)</t>
  </si>
  <si>
    <t>Litigiousness Rank</t>
  </si>
  <si>
    <t>State Data</t>
  </si>
  <si>
    <t>Annual Data</t>
  </si>
  <si>
    <t>% of Policy Area Litigation</t>
  </si>
  <si>
    <t>% of Litigation Against Admin</t>
  </si>
  <si>
    <t>Litigation Type Analysis</t>
  </si>
  <si>
    <t>Policy Area Analysis</t>
  </si>
  <si>
    <t>Litigation Total (Lead P)</t>
  </si>
  <si>
    <t>Litigation Total (Lead P) (Party Coded)</t>
  </si>
  <si>
    <t>Litigation Total (Any P)</t>
  </si>
  <si>
    <t>Litigation Total (Any P) (Party Coded)</t>
  </si>
  <si>
    <t>Democrat</t>
  </si>
  <si>
    <t>10 or more lawsuits as Lead P</t>
  </si>
  <si>
    <t>≥ 10 lawsuits as Lead P</t>
  </si>
  <si>
    <t>≤ 3 lawsuits as Lead P</t>
  </si>
  <si>
    <t>Total Administration Data</t>
  </si>
  <si>
    <t>x</t>
  </si>
  <si>
    <t>Joshua Perry</t>
  </si>
  <si>
    <t>https://portal.ct.gov/AG/About-the-AG/Senior-Leadership#:~:text=JOSHUA%20PERRY&amp;text=Josh%20was%20named%20Solicitor%20General,Connecticut%20Attorney%20General%20William%20Tong.</t>
  </si>
  <si>
    <t>Counsel for Special Litigation and General Counsel at New Orleans’ public defender
Executive Director of the Louisiana Center for Children’s Rights
Deputy Director of Connecticut Legal Services
Associate Research Scholar at Yale Law School
CT Special Counsel for Civil Rights</t>
  </si>
  <si>
    <t>Clare Kindall</t>
  </si>
  <si>
    <t>Wellesley</t>
  </si>
  <si>
    <t>Retired</t>
  </si>
  <si>
    <t>https://www.linkedin.com/in/clarekindall/</t>
  </si>
  <si>
    <t>-</t>
  </si>
  <si>
    <t>U. Washington</t>
  </si>
  <si>
    <t>Supreme Court (Souter)
D.C. Circuit (Tatel)</t>
  </si>
  <si>
    <t>Associate, Perkins Coie
Office of General Counsel, US DHS</t>
  </si>
  <si>
    <t>https://www.atg.wa.gov/solicitor-generals-office</t>
  </si>
  <si>
    <t>Maureen Hart</t>
  </si>
  <si>
    <t>WA AG's Office (since 1978)
Chief Consel to State Auditor and Office of Financial Management</t>
  </si>
  <si>
    <t>https://www.atg.wa.gov/news/news-releases/ag-elect-ferguson-names-new-solicitor-general</t>
  </si>
  <si>
    <t>Noah Purcell</t>
  </si>
  <si>
    <t>Jeremy Feigenbaum</t>
  </si>
  <si>
    <t>Brown</t>
  </si>
  <si>
    <t>Supreme Court (Kagan)
9th Cir. (Fletcher)</t>
  </si>
  <si>
    <t>Associate, Kirkland &amp; Ellis
Adjunct Professor, NYU Law</t>
  </si>
  <si>
    <t>https://www.njoag.gov/about/leadership/jeremy-feigenbaum-bio/#:~:text=Jeremy%20Feigenbaum%20is%20Solicitor%20General,Kirkland%20%26%20Ellis%20in%20New%20York.</t>
  </si>
  <si>
    <t>Josh Bendor</t>
  </si>
  <si>
    <t>9th Cir.
S.D.N.Y.</t>
  </si>
  <si>
    <t>Liman Fellow, ACLU of AZ
Attorney, Osborn Maledon</t>
  </si>
  <si>
    <t>https://www.linkedin.com/in/josh-bendor-88608179/</t>
  </si>
  <si>
    <t xml:space="preserve">
Dominic E. Draye</t>
  </si>
  <si>
    <t>Deputy Solicitor General</t>
  </si>
  <si>
    <t>Partner, Greenberg Traurig</t>
  </si>
  <si>
    <t>5th Cir. (Jones)</t>
  </si>
  <si>
    <t>U. Penn
Seattle University</t>
  </si>
  <si>
    <t>John R. Lopez IV</t>
  </si>
  <si>
    <t>Mary O'Grady</t>
  </si>
  <si>
    <t>Arizona State
U.C. Santa Barbara</t>
  </si>
  <si>
    <t>Chief Counsel, Legal Opinions, AZ AG's Office</t>
  </si>
  <si>
    <t>Attorney, Osborn Maledon</t>
  </si>
  <si>
    <t>https://www.linkedin.com/in/maryrogrady/</t>
  </si>
  <si>
    <t>U. Texas</t>
  </si>
  <si>
    <t>US Attorney's Office (Phoenix)
Legal Advisor, DOJ
Private Practice</t>
  </si>
  <si>
    <t>AZ Supreme Court</t>
  </si>
  <si>
    <t>https://www.azcourts.gov/meetthejustices/Justice-John-R-Lopez-IV</t>
  </si>
  <si>
    <t>11th Cir. (Edmondson)</t>
  </si>
  <si>
    <t>Associate, WilmerHale
AZ AG's Office</t>
  </si>
  <si>
    <t>Executive Director, Alliance For Consumers</t>
  </si>
  <si>
    <t>https://www.linkedin.com/in/ohskinnerafc/details/experience/</t>
  </si>
  <si>
    <t>Oramel Skinner</t>
  </si>
  <si>
    <t>Associate, Covington &amp; Burling
Associate, Shipman &amp; Goodwin
Asst. AG, CT AG</t>
  </si>
  <si>
    <t># Lawsuits Filed with Circuit State as Lead P</t>
  </si>
  <si>
    <t>Circuit Filed</t>
  </si>
  <si>
    <t>D. Vt.</t>
  </si>
  <si>
    <t>E. D. Wash.</t>
  </si>
  <si>
    <t>01-71356</t>
  </si>
  <si>
    <t># Lawsuits Filed in Circuit</t>
  </si>
  <si>
    <t>does not have a SG</t>
  </si>
  <si>
    <t>Aaron Goldstein</t>
  </si>
  <si>
    <t>Allison Reardon</t>
  </si>
  <si>
    <t>Widener University School of Law</t>
  </si>
  <si>
    <t>U. Delaware</t>
  </si>
  <si>
    <t>University of Iowa College of Law</t>
  </si>
  <si>
    <t>U. Missouri-Columbia</t>
  </si>
  <si>
    <t>Associate, Richards, Layton &amp; Finger</t>
  </si>
  <si>
    <t>VP of Government Affairs &amp; Strategic Engagement, ChristianaCare</t>
  </si>
  <si>
    <t>https://www.nbcphiladelphia.com/news/local/delaware-attorney-general-announces-new-civil-rights-office/2021086/</t>
  </si>
  <si>
    <t>https://news.delaware.gov/2018/02/09/agar/</t>
  </si>
  <si>
    <t>https://www.linkedin.com/in/meredithstewarttweedie302/</t>
  </si>
  <si>
    <t>Meredith Stewart Tweedie</t>
  </si>
  <si>
    <t>Also served from 2012-2015.</t>
  </si>
  <si>
    <t>Katherine Connolly Sadeck</t>
  </si>
  <si>
    <t>RI AG's Office
Associate, Goodwin</t>
  </si>
  <si>
    <t>RI Sup. Ct.
1st Cir. (Selya) (Intern)</t>
  </si>
  <si>
    <t>Providence College</t>
  </si>
  <si>
    <t>https://www.linkedin.com/in/katherine-connolly-sadeck-40b93352/</t>
  </si>
  <si>
    <t>Docket/Citation</t>
  </si>
  <si>
    <t>Anthony Powell</t>
  </si>
  <si>
    <t>https://kansasreflector.com/briefs/kansas-attorney-general-elect-selects-retired-appellate-judge-to-be-states-solicitor-general/</t>
  </si>
  <si>
    <t>Brant Laue</t>
  </si>
  <si>
    <t>George Washington Univ.</t>
  </si>
  <si>
    <t>State Judge (18th Jud. District)
Judge, Kansas Ct. of App.
Member of KS House of Representatives
Associate, Martine and Churchill</t>
  </si>
  <si>
    <t>Toby Crouse</t>
  </si>
  <si>
    <t>Judge, D. Kan.</t>
  </si>
  <si>
    <t>8th Cir. (Wollman)</t>
  </si>
  <si>
    <t>Cornell</t>
  </si>
  <si>
    <t>Deputy SG
Chief Counsel General of KS (2013-2019)
Special Asst. to Asst. AG (Civil Div, DOJ)
Private Practice</t>
  </si>
  <si>
    <t>Created in 2007</t>
  </si>
  <si>
    <t>U. Kansas</t>
  </si>
  <si>
    <t>Kansas State</t>
  </si>
  <si>
    <t>10th Cir. (Briscoe)
D. Kan. (Belot)</t>
  </si>
  <si>
    <t>Associate, Foulston Siefkin</t>
  </si>
  <si>
    <t>https://en.wikipedia.org/wiki/Toby_Crouse</t>
  </si>
  <si>
    <t>Stephen McAllister</t>
  </si>
  <si>
    <t>Supreme Court (Thomas/White)
7th Cir. (Posner)</t>
  </si>
  <si>
    <t>Associate, Gibson Dunn
Director, Robert J. Dole Institute of Politics (2003-2004)</t>
  </si>
  <si>
    <t>USA D. Kansas</t>
  </si>
  <si>
    <t>https://en.wikipedia.org/wiki/Stephen_McAllister_(lawyer)</t>
  </si>
  <si>
    <t>Jessie Alloway</t>
  </si>
  <si>
    <t>U. Montana</t>
  </si>
  <si>
    <t>9th Cir. (Tallman)</t>
  </si>
  <si>
    <t>Trial Attorney, DOJ
Asst. AG, Alaska</t>
  </si>
  <si>
    <t>https://www.linkedin.com/in/jessie-moats-alloway-0026126/</t>
  </si>
  <si>
    <t>Janell Hafner</t>
  </si>
  <si>
    <t>Brooklyn Law School</t>
  </si>
  <si>
    <t>U. Conn.</t>
  </si>
  <si>
    <t>Alaska Sup. Ct.</t>
  </si>
  <si>
    <t>Chief Asst. AG, Asst. AG</t>
  </si>
  <si>
    <t>Government Partnerships Lead, Clearbrief</t>
  </si>
  <si>
    <t>https://www.linkedin.com/in/janell-hafner-a20292197/details/experience/</t>
  </si>
  <si>
    <t>Nicholas Bronni</t>
  </si>
  <si>
    <t>9th Cir. (Bybee)</t>
  </si>
  <si>
    <t>Associate, Gibson Dunn
Senior Litigation Counsel, US SEC
Deputy SG (AR)</t>
  </si>
  <si>
    <t>https://en.wikipedia.org/wiki/Nicholas_Bronni#:~:text=Nicholas%20J.,and%20Solicitor%20General%20of%20Arkansas.</t>
  </si>
  <si>
    <t>Lee Rudofsky</t>
  </si>
  <si>
    <t>9th Cir. (Kleinfeld)
Sup. Ct. Mass.</t>
  </si>
  <si>
    <t>Associate, Borgeson &amp; Burns
Deputy GC, Romney for President
Associate, Kirkland &amp; Ellis
Asst. GC, Walmart</t>
  </si>
  <si>
    <t>Judge, E.D. Ark.</t>
  </si>
  <si>
    <t>https://www.linkedin.com/in/lee-rudofsky-98034912/details/experience/</t>
  </si>
  <si>
    <t>Created in 2015</t>
  </si>
  <si>
    <t>Stephen Petrany</t>
  </si>
  <si>
    <t>U. Pittsburgh</t>
  </si>
  <si>
    <t>Supreme Court (Alito)
11th Cir. (Pryor)</t>
  </si>
  <si>
    <t>Associate, Jones Day</t>
  </si>
  <si>
    <t>https://law.georgia.gov/stephen-petrany#:~:text=As%20Solicitor%20General%2C%20Stephen%20Petrany,in%20state%20and%20federal%20courts.</t>
  </si>
  <si>
    <t>Andrew Pinson</t>
  </si>
  <si>
    <t>Supreme Court (Thomas)
D.C. Cir. (Sentelle)</t>
  </si>
  <si>
    <t>Associate, Jones Day
Deputy SG (Georgia)</t>
  </si>
  <si>
    <t>Judge, GA Ct of Appeals
Justice, GA Supreme Court</t>
  </si>
  <si>
    <t>https://en.wikipedia.org/wiki/Andrew_Pinson</t>
  </si>
  <si>
    <t>Sarah Hawkins Warren</t>
  </si>
  <si>
    <t>D.C. Cir. (Leon)
11th Cir. (Edmondson)</t>
  </si>
  <si>
    <t>Partner, Kirkland &amp; Ellis
Various positions in GA AG's Office</t>
  </si>
  <si>
    <t>Justice, GA Supreme Court</t>
  </si>
  <si>
    <t>https://en.wikipedia.org/wiki/Sarah_Hawkins_Warren</t>
  </si>
  <si>
    <t>Britt Grant</t>
  </si>
  <si>
    <t>Wake Forest University</t>
  </si>
  <si>
    <t>D.C. Cir. (Kavanaugh)</t>
  </si>
  <si>
    <t>Kirkland &amp; Ellis
Office of Legal Policy, GA AG</t>
  </si>
  <si>
    <t>Justice, GA Supreme Court
Judge, 11th Cir.</t>
  </si>
  <si>
    <t>https://en.wikipedia.org/wiki/Britt_Grant</t>
  </si>
  <si>
    <t>Nels Stefan David Peterson</t>
  </si>
  <si>
    <t>Kennesaw State University</t>
  </si>
  <si>
    <t>King &amp; Spalding</t>
  </si>
  <si>
    <t>https://en.wikipedia.org/wiki/Nels_S._D._Peterson</t>
  </si>
  <si>
    <t>Created in 2019</t>
  </si>
  <si>
    <t>Matthew Kuhn</t>
  </si>
  <si>
    <t>Furman University</t>
  </si>
  <si>
    <t>8th Cir. (Gruender)</t>
  </si>
  <si>
    <t>Associate, Stoll Keenon Ogden
Chief Deputy GC, KY Governor</t>
  </si>
  <si>
    <t>https://www.linkedin.com/in/matthew-kuhn-8176a79/details/experience/</t>
  </si>
  <si>
    <t>Chad Meredith</t>
  </si>
  <si>
    <t>Washington &amp; Lee University</t>
  </si>
  <si>
    <t>6th Cir. (Rogers)
E.D. Ky. (Thapar)</t>
  </si>
  <si>
    <t>Associate, Frost Brown Todd
Partner, Ransdell &amp; Roach
Chief Deputy GC, KY</t>
  </si>
  <si>
    <t>Of Counsel, Squire Patton Boggs</t>
  </si>
  <si>
    <t>https://www.linkedin.com/in/s-chad-meredith-60b45925a/details/experience/?profileUrn=urn%3Ali%3Afsd_profile%3AACoAAD_IZSsBeVDTpU86WFT_ZQV5hAscbXxDl_c</t>
  </si>
  <si>
    <t>Liz Kramer</t>
  </si>
  <si>
    <t>MN Sup. Ct. (Meyer)</t>
  </si>
  <si>
    <t>Partner, Stinson Leonard Street (15 year tenure)
MN AG (law clerk)</t>
  </si>
  <si>
    <t>Mount Holyoke College</t>
  </si>
  <si>
    <t>https://www.linkedin.com/in/liz-kramer-aa20362/</t>
  </si>
  <si>
    <t>Alan I. Gilbert</t>
  </si>
  <si>
    <t>Lori Swanson</t>
  </si>
  <si>
    <t>Also served as SG from 1999-2002</t>
  </si>
  <si>
    <t>https://www.ag.state.mn.us/Office/Solicitor-General/</t>
  </si>
  <si>
    <t>William Mitchell College of Law</t>
  </si>
  <si>
    <t>MN Sup. Ct.</t>
  </si>
  <si>
    <t>Of-Counsel, Gilbert Alden Barbosa</t>
  </si>
  <si>
    <t>https://www.ag.state.mn.us/Office/Solicitor-General/
https://www.linkedin.com/in/loriswanson-minnesota/</t>
  </si>
  <si>
    <t>UW-Madison</t>
  </si>
  <si>
    <t>Deputy AG</t>
  </si>
  <si>
    <t>MN AG
Partner, Swanson Hatch</t>
  </si>
  <si>
    <t>Scott G. Stewart</t>
  </si>
  <si>
    <t>Kristi Haskins Johnson</t>
  </si>
  <si>
    <t>Supreme Court (Thomas)
9th Cir. (O'Scannlain)</t>
  </si>
  <si>
    <t>Associate, Gibson Dunn
DOJ, Deputy AG, Civil Division
Counsel to Asst. AG, Office of Legal Counsel</t>
  </si>
  <si>
    <t>https://www.linkedin.com/in/scott-stewart-2580a029/details/experience/</t>
  </si>
  <si>
    <t>Mississippi College School of Law</t>
  </si>
  <si>
    <t>U. Mississippi</t>
  </si>
  <si>
    <t>5th Cir. (Southwick)
N.D. Miss. (Aycock)</t>
  </si>
  <si>
    <t>Associate, Ogletree, Deakins, Nash, Smoak &amp; Stewart
AUSA, S.D. Miss.</t>
  </si>
  <si>
    <t>Judge, S.D. Miss.</t>
  </si>
  <si>
    <t>https://en.wikipedia.org/wiki/Kristi_Haskins_Johnson</t>
  </si>
  <si>
    <t>Created in 2020</t>
  </si>
  <si>
    <t>Josh Divine</t>
  </si>
  <si>
    <t>D. John Sauer</t>
  </si>
  <si>
    <t>James R. Layton</t>
  </si>
  <si>
    <t>Supreme Court (Thomas)
11th Cir. (Pryor)</t>
  </si>
  <si>
    <t>Deputy MI SG
Deputy Counsel to Sen. Hawley
Chief Counsel to Sen. Hawley</t>
  </si>
  <si>
    <t>https://www.linkedin.com/in/jdivine/details/experience/</t>
  </si>
  <si>
    <t>U. N. Colorado</t>
  </si>
  <si>
    <t>MI Dep. AG for Special Litigation</t>
  </si>
  <si>
    <t>Duke
Oxford (BA)
Notre Dame (MA)</t>
  </si>
  <si>
    <t>Associate, Cooper &amp; Kirk
AUSA, E.D. MI
Private Practice</t>
  </si>
  <si>
    <t>https://www.nationalreview.com/news/legal-resistance-to-biden-administration-in-doubt-as-powerhouse-ag-offices-stumble/</t>
  </si>
  <si>
    <t>https://en.wikipedia.org/wiki/D._John_Sauer</t>
  </si>
  <si>
    <t xml:space="preserve">MI AG's Office
</t>
  </si>
  <si>
    <t>Of Counsel, Tueth Keeney</t>
  </si>
  <si>
    <t>https://tuethkeeney.com/attorney/james-r-layton/</t>
  </si>
  <si>
    <t>Christian Corrigan</t>
  </si>
  <si>
    <t>Kansas Sup. Ct.</t>
  </si>
  <si>
    <t>Federalist Society
Constitutional Litigation Fellow, IJAttorney, Mtn States Legal Foundation
Senior Counsel to the Asst. Secretary for Civil Rights, US Dept. of Ed.
Asst. &amp; Dep. SG</t>
  </si>
  <si>
    <t>https://www.linkedin.com/in/christian-corrigan-2bb85a35/details/experience/</t>
  </si>
  <si>
    <t>David Dewhirst</t>
  </si>
  <si>
    <t>George Washington University Law School</t>
  </si>
  <si>
    <t>W. Ken. Univ.</t>
  </si>
  <si>
    <t>9th Cir. (VanDyke)</t>
  </si>
  <si>
    <t>Principal Dep. GC, Dept of Commerce</t>
  </si>
  <si>
    <t>Chief Deputy AG of Idaho
Senior Advisor to FL Governor DeSantis</t>
  </si>
  <si>
    <t>https://fedsoc.org/contributors/david-dewhirst</t>
  </si>
  <si>
    <t>Heidi Parry Stern</t>
  </si>
  <si>
    <t>9th Cir. (Rawlinson)
N.D.N.Y. (Kahn)</t>
  </si>
  <si>
    <t>Chief Dep. AG
Member, Reisman Sorokac
Of Counsel, Akerman
Attorney, Lewis Roca Rothgerber
Associate, Simpson Thacher &amp; Bartlett</t>
  </si>
  <si>
    <t>https://www.linkedin.com/in/heidi-parry-stern-39672b7b/details/experience/</t>
  </si>
  <si>
    <t>Dale Schowengerdt</t>
  </si>
  <si>
    <t>Lawrence VanDyke</t>
  </si>
  <si>
    <t>Matthew T. Cochenour</t>
  </si>
  <si>
    <t>Oklahoma Christian Univ.
Montana St. Univ.
Bear Valley Bible Inst.</t>
  </si>
  <si>
    <t>D.C. Cir. (Brown)</t>
  </si>
  <si>
    <t>Associate, Gibson Dunn
Asst. to SG of TX
Candidate for MT Sup. Ct.
Nevada SG
Deputy Asst. AG for US DOJ Environment and Natural Resources Division
9th Cir. Judge</t>
  </si>
  <si>
    <t>Judge, USCA 9th Cir.</t>
  </si>
  <si>
    <t>https://en.wikipedia.org/wiki/Lawrence_VanDyke</t>
  </si>
  <si>
    <t>Acting SG</t>
  </si>
  <si>
    <t>Montana State Univ.-Bozeman</t>
  </si>
  <si>
    <t>Montana Sup. Ct.</t>
  </si>
  <si>
    <t>Asst. AG</t>
  </si>
  <si>
    <t>Montana Dept. of Revenue
Private Practice</t>
  </si>
  <si>
    <t>https://www.linkedin.com/in/matt-cochenour-2949117/</t>
  </si>
  <si>
    <t>Partner, Landmark Law
Partner, Crowley Fleck</t>
  </si>
  <si>
    <t>https://www.linkedin.com/in/dale-schowengerdt-02368a189/</t>
  </si>
  <si>
    <t>Philip Axt</t>
  </si>
  <si>
    <t>West Point</t>
  </si>
  <si>
    <t>Associate, Gibson Dunn</t>
  </si>
  <si>
    <t>https://www.linkedin.com/in/philip-axt-878227a1/</t>
  </si>
  <si>
    <t>Matthew Sagsveen</t>
  </si>
  <si>
    <t>https://www.linkedin.com/in/matthew-sagsveen-3b536810a/</t>
  </si>
  <si>
    <t>Concordia College</t>
  </si>
  <si>
    <t>ND AG, Director of Natural Resources and Native American Affairs Divisions</t>
  </si>
  <si>
    <t>Elliot Gaiser</t>
  </si>
  <si>
    <t>Benjamin M. Flowers</t>
  </si>
  <si>
    <t>Eric E. Murphy</t>
  </si>
  <si>
    <t>Alexandra Schimmer</t>
  </si>
  <si>
    <t>Benjamin C. Mizer</t>
  </si>
  <si>
    <t>Douglas R. Cole</t>
  </si>
  <si>
    <t>David Gormley</t>
  </si>
  <si>
    <t>Hillsdale</t>
  </si>
  <si>
    <t>Supreme Court (Alito)
D.C. Cir. (Rao)
5th Cir. (Jones)</t>
  </si>
  <si>
    <t>https://en.wikipedia.org/wiki/Elliot_Gaiser</t>
  </si>
  <si>
    <t>Associate, Gibson Dunn
Associate, Boyden Gray
Associate, Jones Day
Senior Associate, Trump campaign</t>
  </si>
  <si>
    <t>Ohio State Univ.</t>
  </si>
  <si>
    <t>Supreme Court (Scalia)
9th Cir. (Ikuta)</t>
  </si>
  <si>
    <t>Associate, Sidley Austin
Associate, Jones Day
Deputy State Solicitor</t>
  </si>
  <si>
    <t>Partner, Ashbrook Byrne Kresge</t>
  </si>
  <si>
    <t>https://www.linkedin.com/in/benjaminmflowers/details/experience/</t>
  </si>
  <si>
    <t>Miami Univ.</t>
  </si>
  <si>
    <t>Supreme Court (Kennedy)
4th Cir. (Wilkinson)</t>
  </si>
  <si>
    <t>Judge, 6th Cir.</t>
  </si>
  <si>
    <t>https://en.wikipedia.org/wiki/Eric_E._Murphy</t>
  </si>
  <si>
    <t>Princeton
Cambridge (Mphil)</t>
  </si>
  <si>
    <t>Chief Deputy SG
Vorys law firm (Columbus)</t>
  </si>
  <si>
    <t>General Counsel, Denison University</t>
  </si>
  <si>
    <t>https://denison.edu/news-events/featured/131081</t>
  </si>
  <si>
    <t>Federal judges in New York &amp; Ohio</t>
  </si>
  <si>
    <t>College of Wooster</t>
  </si>
  <si>
    <t>Supreme Court (Stevens)
D.C. Cir. (Rogers)</t>
  </si>
  <si>
    <t>Associate, WilmerHale
Associate Legal Officer, The Hague</t>
  </si>
  <si>
    <t>US DOJ, OLC, Civil Division
Partner, Jones Day
GC, Office of Personnel Management
US DOJ, Principal Deputy Associate AG</t>
  </si>
  <si>
    <t>https://www.linkedin.com/in/benjamin-c-mizer-b73b34128/details/experience/</t>
  </si>
  <si>
    <t>https://law.unc.edu/people/william-p-marshall/#:~:text=Marshall%20received%20his%20law%20degree,for%20the%20State%20of%20Ohio.</t>
  </si>
  <si>
    <t>William (Bill) Marshall</t>
  </si>
  <si>
    <t>Special Asst AG, Minnesota
Special Advisor to AG&lt; DOJ
Associate Counsel to President, White House
Deputy Counsel to President and Deputy Asst. to President, White House
Law Professor (Various)</t>
  </si>
  <si>
    <t>Law Professor</t>
  </si>
  <si>
    <t>https://www.linkedin.com/in/douglas-cole-504b425/</t>
  </si>
  <si>
    <t>Associate, Kirkland &amp; Ellis
Professor, Ohio State</t>
  </si>
  <si>
    <t>Partner, Jones Day
Partner, Organ Cole
Judge, S.D. Ohio</t>
  </si>
  <si>
    <t>Ripon College
U. Wisconsin-Madison</t>
  </si>
  <si>
    <t>U. Mich.</t>
  </si>
  <si>
    <t>Associate, Jenner &amp; Block
Asst. Prosecutor</t>
  </si>
  <si>
    <t>Director of Legal Resources, Sup. Ct. of Ohio
Judge, Delaware Municipal Court
Judge, Court of Common Please of Delaware County</t>
  </si>
  <si>
    <t>https://www.linkedin.com/in/david-gormley-5baa9a4/details/experience/</t>
  </si>
  <si>
    <t>Sarah Thorne</t>
  </si>
  <si>
    <t>Dickinson State University
U. South Dakota (MBA)</t>
  </si>
  <si>
    <t>Larson Law &amp; Title Company
Secretary/Treasurer, South Dakota Land Title Association
Assistant AG</t>
  </si>
  <si>
    <t>SD calls their SG "Deputy AG of Appellate Division"</t>
  </si>
  <si>
    <t>https://atg.sd.gov/OurOffice/Departments/appellate.aspx#gsc.tab=0</t>
  </si>
  <si>
    <t>Sherri Sundem Wald</t>
  </si>
  <si>
    <t>State of South Dakota</t>
  </si>
  <si>
    <t>https://www.facebook.com/sherri.wald/about_work_and_education</t>
  </si>
  <si>
    <t>Melissa Holyoak</t>
  </si>
  <si>
    <t>U. Utah</t>
  </si>
  <si>
    <t>Tyler Green</t>
  </si>
  <si>
    <t>Public Interest Attorney, Competitive Enterprise Institute, Center for Class Action Fairness
Associate, O'Melveny &amp; Myers
Pres. &amp; GC, Hamilton Lincoln Law Institute</t>
  </si>
  <si>
    <t>Nominated to FTC</t>
  </si>
  <si>
    <t>https://en.wikipedia.org/wiki/Melissa_Holyoak#:~:text=Melissa%20Holyoak%20is%20an%20American,the%20solicitor%20general%20of%20Utah.</t>
  </si>
  <si>
    <t>https://faculty.utah.edu/bytes/curriculumVitae.hml?id=u0097406</t>
  </si>
  <si>
    <t>Supreme Court (Thomas)
10th Cir. (McConnell)
D. Utah (Cassell)</t>
  </si>
  <si>
    <t>Associate, Gibson Dunn
Deputy Chief Counsel for Litigation, U.S. Chamber of Commerce</t>
  </si>
  <si>
    <t>Partner, Consovoy McCarthy</t>
  </si>
  <si>
    <t>Bridget Romano</t>
  </si>
  <si>
    <t>Asst. AG (Utah)</t>
  </si>
  <si>
    <t>https://www.iris.utah.gov/bridget-romano-announced-as-incoming-chief-civil-deputy-when-brian-tarbet-retires/</t>
  </si>
  <si>
    <t>Chief Civil Deputy AG</t>
  </si>
  <si>
    <t>Lindsay See</t>
  </si>
  <si>
    <t>D.C. Cir. (Griffith)</t>
  </si>
  <si>
    <t>https://www.linkedin.com/in/lindsay-see-2a80146b/</t>
  </si>
  <si>
    <t>Patrick Henry College</t>
  </si>
  <si>
    <t>Elbert Lin</t>
  </si>
  <si>
    <t>Supreme Court (Thomas)
11th Cir. (Pryor)
D. Mass. (Keeton)</t>
  </si>
  <si>
    <t>DOJ Civil Division (Federal Programs)
Associate, Wiley Rein</t>
  </si>
  <si>
    <t>Partner, Hunton Andrews Kurth</t>
  </si>
  <si>
    <t>https://www.huntonak.com/en/people/elbert-lin.html</t>
  </si>
  <si>
    <t>H1: state-led litigation has increased year-over-year</t>
  </si>
  <si>
    <t>H2: an increasing share of the state-led litigation is policy-blocking litigation</t>
  </si>
  <si>
    <t>H3: newly-litigated policy areas explain the increase in state-led litigation</t>
  </si>
  <si>
    <t>H4: state resources explain individual state litigiousness (i.e. states with the most resources dedicated to their AG operations will have the most capacity to sue the federal government)</t>
  </si>
  <si>
    <t>H6: the federal circuit in which the state resides explains individual state litigiousness (i.e. states in the most "partisan" circuit courts are more likely to sue the federal government)</t>
  </si>
  <si>
    <t>Ann Sherman</t>
  </si>
  <si>
    <t>Fadwa A. Hammoud</t>
  </si>
  <si>
    <t>Aaron Lindstrom</t>
  </si>
  <si>
    <t>John J. Bursch</t>
  </si>
  <si>
    <t>Thomas L. Casey</t>
  </si>
  <si>
    <t>present</t>
  </si>
  <si>
    <t>Northwestern Univ.
Univ. of S. Fl.</t>
  </si>
  <si>
    <t>6th Cir. (Suhrheinrich)</t>
  </si>
  <si>
    <t xml:space="preserve">Michigan AG (Dept. Public Employment, Elections, and Tort)
Adjunct Professor, Michigan State Univ.
</t>
  </si>
  <si>
    <t>https://www.law.msu.edu/faculty_staff/profile.php?prof=484</t>
  </si>
  <si>
    <t>E. D. Mich. (Steeh)</t>
  </si>
  <si>
    <t>U. Mich.-Dearborn</t>
  </si>
  <si>
    <t>Wayne County Prosecutor's Office</t>
  </si>
  <si>
    <t>Chief Deputy AG of Michigan</t>
  </si>
  <si>
    <t>https://www.linkedin.com/in/fadwa-hammoud-1329a6162/</t>
  </si>
  <si>
    <t>6th Cir. (Sutton)</t>
  </si>
  <si>
    <t>Associate, Gibson Dunn
Associate, Warner Norcross &amp; Judd
Asst. SG</t>
  </si>
  <si>
    <t>Attorney, Barnes &amp; Thornburg LLP</t>
  </si>
  <si>
    <t>https://www.linkedin.com/in/aaron-lindstrom-b749284/details/experience/</t>
  </si>
  <si>
    <t>West. Mich. Univ.</t>
  </si>
  <si>
    <t>8th Cir. (Loken)</t>
  </si>
  <si>
    <t>Partner, Warner Norcross &amp; Judd</t>
  </si>
  <si>
    <t>Co-Chair, Warner Norcross &amp; Judd
Owner, Bursch Law PLLC
Vice President of Appellate Advocacy, ADF</t>
  </si>
  <si>
    <t>https://www.linkedin.com/in/appellate/details/experience/</t>
  </si>
  <si>
    <t>B. Eric Restuccia</t>
  </si>
  <si>
    <t>Deputy SG</t>
  </si>
  <si>
    <t>Mich. Sup. Ct. (Riley)</t>
  </si>
  <si>
    <t>Asst. Prosecutor, Wayne County
Michigan AG</t>
  </si>
  <si>
    <t>https://www.ourmidland.com/news/article/Schuette-appoints-Bursch-solicitor-general-6948168.php</t>
  </si>
  <si>
    <t>https://www.micourthistory.org/wp-content/uploads/2017/12/Fall2017.pdf</t>
  </si>
  <si>
    <t>Caroline Van Zile</t>
  </si>
  <si>
    <t>Loren AliKhan</t>
  </si>
  <si>
    <t>Todd Kim</t>
  </si>
  <si>
    <t>Yale
Pace Univ.</t>
  </si>
  <si>
    <t>Supreme Court (Kennedy)
D.C. Cir. (Kavanaugh)
D.D.C. (Boasberg)</t>
  </si>
  <si>
    <t>Associate, Skadden
D.C. AG (Principal Deputy SG)</t>
  </si>
  <si>
    <t>https://en.wikipedia.org/wiki/Caroline_Van_Zile</t>
  </si>
  <si>
    <t>Bard College</t>
  </si>
  <si>
    <t>3rd Cir. (Ambro)
E.D.Pa. (Pollak)</t>
  </si>
  <si>
    <t>Bristow Fellow, DOJ
Associate, O'Melveney &amp; Myers
DC Deputy SG</t>
  </si>
  <si>
    <t>Judge, D.D.C.</t>
  </si>
  <si>
    <t>https://en.wikipedia.org/wiki/Loren_AliKhan</t>
  </si>
  <si>
    <t>D.C. Cir. (Rogers)</t>
  </si>
  <si>
    <t>DOJ Environment and Natural Resources Division</t>
  </si>
  <si>
    <t>Partner, Reed Smith
Deputy GC at U.S. DOE
Asst. AG for DOJ Environment and Natural Resources Division</t>
  </si>
  <si>
    <t>https://en.wikipedia.org/wiki/Todd_Kim</t>
  </si>
  <si>
    <t>New Mexico Ct. Appeals (Wechsler)</t>
  </si>
  <si>
    <t>Aletheia V.P. Allen</t>
  </si>
  <si>
    <t>Associate, Arland &amp; Associates
Asst./Chief Appellate Attorney</t>
  </si>
  <si>
    <t>https://www.linkedin.com/in/aletheiaallen/</t>
  </si>
  <si>
    <t>https://www.linkedin.com/in/nicholas-sydow-b9511b275/</t>
  </si>
  <si>
    <t>Created in 2021</t>
  </si>
  <si>
    <t>Associate, Irell &amp; Manella
Associate, Rodey Law Firm
Adjunct Professor, Univ. of NM School of Law
NM AG Civil Appellate Chief</t>
  </si>
  <si>
    <t>Deputy SG/Director of Civil Appeals
AUSA</t>
  </si>
  <si>
    <t>Nicholas Sydow</t>
  </si>
  <si>
    <t>Ben Gutman</t>
  </si>
  <si>
    <t>https://www.linkedin.com/in/ben-gutman-39196a35/</t>
  </si>
  <si>
    <t>Jerry Lidz</t>
  </si>
  <si>
    <t>Univ. Wisconsin
Yale</t>
  </si>
  <si>
    <t>Deputy SG, New York
Administrative Judge, US MSPB
Regional Director and Chief Admin. Judge, MSPB</t>
  </si>
  <si>
    <t>https://casprofile.uoregon.edu/jlidz/biography</t>
  </si>
  <si>
    <t>Oregon DOJ
Attorney, Harrang Long</t>
  </si>
  <si>
    <t>Eugene City Attorney's Office</t>
  </si>
  <si>
    <t>Misha Tseytlin</t>
  </si>
  <si>
    <t>Amherst College</t>
  </si>
  <si>
    <t>Supreme Court (Kennedy)
D.C. Cir. (Brown)
9th Cir. (Kozinski)</t>
  </si>
  <si>
    <t>Associate, Gibson Dunn
GC, WV AG</t>
  </si>
  <si>
    <t>Partner, Troutman Pepper</t>
  </si>
  <si>
    <t>https://www.linkedin.com/in/misha-tseytlin-41ba179a/details/experience/</t>
  </si>
  <si>
    <t>Created in 2015, eliminated in 2018</t>
  </si>
  <si>
    <t>Wisconsin would be good case study</t>
  </si>
  <si>
    <t>Eleanor Spottswood</t>
  </si>
  <si>
    <t>Sup. Ct. Vermont
E.D.Pa.</t>
  </si>
  <si>
    <t>Staff Attorney, NH Public Defender
VT Deputy SG
VT Chief of Civil Division</t>
  </si>
  <si>
    <t>Senior Staff Attorney, Planned Parenthood</t>
  </si>
  <si>
    <t>https://www.linkedin.com/in/ellaspottswood/</t>
  </si>
  <si>
    <t>Benjamin Battles</t>
  </si>
  <si>
    <t>Bridget C. Asay</t>
  </si>
  <si>
    <t>VT AG's Office (since 1998)</t>
  </si>
  <si>
    <t>D.Vt. (Murtha)
Vt. Sup. Ct. (Johnson)</t>
  </si>
  <si>
    <t>Partner, Stris &amp; Maher</t>
  </si>
  <si>
    <t>https://www.wamc.org/new-england-news/2015-04-07/conversation-with-vermonts-new-and-first-solicitor-general</t>
  </si>
  <si>
    <t>3rd Cir. (Greenberg)
E.D.N.Y. (Irizarry)</t>
  </si>
  <si>
    <t>Univ. of Vermont</t>
  </si>
  <si>
    <t>Judge, VT Superior Court</t>
  </si>
  <si>
    <t>Associate, Cahill Grodon
Associate, Boies Schiller
VT AG's Office (Division Chief)</t>
  </si>
  <si>
    <t>https://www.brooklaw.edu/-/media/Brooklaw/News-Events/Brooklyn-Law-Notes/Class-Notes/Spring2022_ClassNotesONLY-2.pdf</t>
  </si>
  <si>
    <t>Andrew N. Ferguson</t>
  </si>
  <si>
    <t>Michelle Kallen</t>
  </si>
  <si>
    <t>Chief Counsel, Sen. McConnell
Chief Counsel for Nominations and the Constitution, Sen. Graham
Senior Special Counsel, Sen. Grassley
Associate, Bancroft PLLC</t>
  </si>
  <si>
    <t>Supreme Court (Thomas)
D.C. Cir. (Henderson)</t>
  </si>
  <si>
    <t>UVA</t>
  </si>
  <si>
    <t>https://www.whitehouse.gov/briefing-room/statements-releases/2023/07/03/president-biden-announces-nominees-to-bipartisan-boards-and-commissions/</t>
  </si>
  <si>
    <t>Vanderbilt Law School</t>
  </si>
  <si>
    <t>6th Cir. (Stranch)</t>
  </si>
  <si>
    <t>https://www.jenner.com/en/people/michelle-s-kallen</t>
  </si>
  <si>
    <t>Counsel, Select Committee of House Jan. 6th Investigation
Partner, Jenner &amp; Block</t>
  </si>
  <si>
    <t>Toby J. Heytens</t>
  </si>
  <si>
    <t>Trevor S. Cox</t>
  </si>
  <si>
    <t>Univ. of Cambridge
Harvard</t>
  </si>
  <si>
    <t>Senior Appellate Counsel, VA AG
Partner, Hunton Andrews Kurth</t>
  </si>
  <si>
    <t>https://www.huntonak.com/en/people/trevor-cox.html</t>
  </si>
  <si>
    <t>Macalester College</t>
  </si>
  <si>
    <t>Supreme Court (Ginsburg)
3rd Cir. (Becker)</t>
  </si>
  <si>
    <t>Bristow Fellow, DOJ
Associate, O'Melveney &amp; Myers
Asst. to US SG
Law Professor, UVA Law</t>
  </si>
  <si>
    <t>Judge, 4th Cir.</t>
  </si>
  <si>
    <t>https://en.wikipedia.org/wiki/Toby_J._Heytens</t>
  </si>
  <si>
    <t>Stephen R. McCullough</t>
  </si>
  <si>
    <t>E. Duncan Getchell</t>
  </si>
  <si>
    <t>Partner, McGuire Woods</t>
  </si>
  <si>
    <t>Emory University</t>
  </si>
  <si>
    <t>Attorney, McGuire Woods
US Air Force</t>
  </si>
  <si>
    <t>https://www.mcguirewoods.com/news/press-releases/2014/1/former-va-solicitor-general-returns-to-mcguirewoods/</t>
  </si>
  <si>
    <t>Virginia Sup. Ct.</t>
  </si>
  <si>
    <t>Asst. AG, VA Ag's Office
Deputy SG</t>
  </si>
  <si>
    <t>Senior Appellate Counsel, VA AG
Judge, VA Court of Appeals
Justice, Virginia Supreme Court</t>
  </si>
  <si>
    <t>https://www.regent.edu/faculty/justice-stephen-r-mccullough/</t>
  </si>
  <si>
    <t>Bill Thro</t>
  </si>
  <si>
    <t>Stuart Raphael</t>
  </si>
  <si>
    <t>Judge, VA Court of Appeals
Partner, Hunton Andrews Kurth</t>
  </si>
  <si>
    <t>Hanover College
Univ. of Melbourne</t>
  </si>
  <si>
    <t>W.D.Ky. (Meredith)</t>
  </si>
  <si>
    <t>Asst AG, Colorado
Interim GC, ODU
Asst. AG, VA AG
Deputy SG, VA AG
GC, Christopher Newport Univ.</t>
  </si>
  <si>
    <t>GC, Christopher Newport Univ.
GC, Univ. of KY</t>
  </si>
  <si>
    <t>https://www.linkedin.com/in/williamthro/details/experience/</t>
  </si>
  <si>
    <t>Eric Wessan</t>
  </si>
  <si>
    <t>5th Cir. (Ho)
N.D.Ill. (Kness)</t>
  </si>
  <si>
    <t>https://www.iowaattorneygeneral.gov/newsroom/iowa-attorney-general-elect-bird-announces-additional-senior-staff-positions#:~:text=Eric%20Wessan%20will%20serve%20as,state%20and%20federal%20appellate%20courts.</t>
  </si>
  <si>
    <t>Associate, King &amp; Spalding (Chicago)
Associate, Kirkland &amp; Ellis</t>
  </si>
  <si>
    <t>Jeffrey Thompson</t>
  </si>
  <si>
    <t>Unknnown</t>
  </si>
  <si>
    <t>Henry C. Whitaker</t>
  </si>
  <si>
    <t>Amit Agarwal</t>
  </si>
  <si>
    <t>Allen C. Winsor</t>
  </si>
  <si>
    <t>Timothy Osterhaus</t>
  </si>
  <si>
    <t>Scott Makar</t>
  </si>
  <si>
    <t>Chris Kise</t>
  </si>
  <si>
    <t>Tom Warner</t>
  </si>
  <si>
    <t>Principal Deputy Asst AG for the Office of Legal Counsel at DOJ
Appellate Staff at DOJ Civil Division</t>
  </si>
  <si>
    <t>https://en.wikipedia.org/wiki/Henry_C._Whitaker</t>
  </si>
  <si>
    <t>Supreme Court (Alito)
D.C. Cir. (Kavanaugh)
3rd Cir. (Alito/Becker)</t>
  </si>
  <si>
    <t>OLC, DOJ
USA's Office for S.D.Fl.</t>
  </si>
  <si>
    <t>Partner, Holland &amp; Knight</t>
  </si>
  <si>
    <t>https://www.linkedin.com/in/amit-agarwal-3412346/details/experience/</t>
  </si>
  <si>
    <t>11th Cir. (Carnes)</t>
  </si>
  <si>
    <t>Associate, King &amp; Spalding 
Partner, Gray Robinson</t>
  </si>
  <si>
    <t>Judge, FL 1st Dist. Court of Appeal
Judge, N.D.Fl.</t>
  </si>
  <si>
    <t>https://en.wikipedia.org/wiki/Allen_Winsor#:~:text=Winsor%20received%20a%20Bachelor%20of,of%20the%20Florida%20Law%20Review.</t>
  </si>
  <si>
    <t>King College</t>
  </si>
  <si>
    <t>S.D.Fl. (Ryskamp)</t>
  </si>
  <si>
    <t>Deputy SG
Counsel, FL Dept. of Ed.
Private practice</t>
  </si>
  <si>
    <t>Judge, FL 1st District Court of Appeals</t>
  </si>
  <si>
    <t>https://1dca.flcourts.gov/Judges/Chief-Judge-Timothy-D.-Osterhaus</t>
  </si>
  <si>
    <t>Univ. of Florida
Mercer University</t>
  </si>
  <si>
    <t>11th Cir. (Clark)</t>
  </si>
  <si>
    <t>Partner, Holland &amp; Knight
Chief, Appellate Division, Office of GC, City of Jacksonville, FL</t>
  </si>
  <si>
    <t>Judge, FL 1st District Court of Appeals
Judge, FL 5th District Court of Appeals</t>
  </si>
  <si>
    <t>https://1dca.flcourts.gov/Judges/Previous-Judges/Judge-Scott-Makar</t>
  </si>
  <si>
    <t>Florida State University College of Law</t>
  </si>
  <si>
    <t>U. Miami</t>
  </si>
  <si>
    <t>Private Practice</t>
  </si>
  <si>
    <t>Chris Kise &amp; Associates, P.A.</t>
  </si>
  <si>
    <t>https://www.ckise.net</t>
  </si>
  <si>
    <t>Univ. of Florida</t>
  </si>
  <si>
    <t>Partner, Carlton Fields</t>
  </si>
  <si>
    <t>Private Practice
Florida House of Representatives</t>
  </si>
  <si>
    <t>https://en.wikipedia.org/wiki/Tom_Warner</t>
  </si>
  <si>
    <t>Created in 1999</t>
  </si>
  <si>
    <t>James Barta</t>
  </si>
  <si>
    <t>6th Cir. (Kethledge)
E.D.Mich. (Murphy)</t>
  </si>
  <si>
    <t>Thomas M. Fisher</t>
  </si>
  <si>
    <t>Ed Choice</t>
  </si>
  <si>
    <t>Deputy SG
Adj. Prof, GULC
Partner, MoloLamken</t>
  </si>
  <si>
    <t>https://www.insideindianabusiness.com/articles/barta-named-indianas-2nd-solicitor-general</t>
  </si>
  <si>
    <t>Indiana AG's Office
Associate, Jones Day</t>
  </si>
  <si>
    <t>Wabash College</t>
  </si>
  <si>
    <t>https://www.wgbh.org/people/thomas-fisher</t>
  </si>
  <si>
    <t>7th Cir. (Kanne)</t>
  </si>
  <si>
    <t>Eric Hamilton</t>
  </si>
  <si>
    <t>3rd Cir. (Hardiman)</t>
  </si>
  <si>
    <t>Univ. Nebraska-Lincoln</t>
  </si>
  <si>
    <t>Asst. SG, Texas
Associate Counsel, White House Consel's Office
Associate, Williams &amp; Connolly LLP</t>
  </si>
  <si>
    <t>https://fedsoc.org/contributors/eric-hamilton#:~:text=Eric%20Hamilton%20is%20the%20Solicitor,advisor%20to%20the%20Attorney%20General.</t>
  </si>
  <si>
    <t>Jim Campbell</t>
  </si>
  <si>
    <t>6th Cir. (Batchelder)</t>
  </si>
  <si>
    <t>Senior Counsel, ADF</t>
  </si>
  <si>
    <t>Chief Legal Counsel, ADF</t>
  </si>
  <si>
    <t>https://adflegal.org/profile/jim-campbell</t>
  </si>
  <si>
    <t>Jim Smith</t>
  </si>
  <si>
    <t>Mithun Mansinghani</t>
  </si>
  <si>
    <t>Rice University</t>
  </si>
  <si>
    <t>5th Cir. (Smith)</t>
  </si>
  <si>
    <t>Partner, Lehotsky Keller Cohn LLP</t>
  </si>
  <si>
    <t>https://lkcfirm.com/mithun-mansinghani-bio</t>
  </si>
  <si>
    <t>Associate, Gibson Dunn
Deputy SG, OK AG</t>
  </si>
  <si>
    <t>Garry Gaskins</t>
  </si>
  <si>
    <t>Univ. of Oklahoma</t>
  </si>
  <si>
    <t>President, Drummond Law PLLC</t>
  </si>
  <si>
    <t>https://www.linkedin.com/in/garry-gaskins-43203a144/</t>
  </si>
  <si>
    <t>Patrick Wyrick</t>
  </si>
  <si>
    <t>E.D.Ok. (Payne)</t>
  </si>
  <si>
    <t>Associate, GableGotwals</t>
  </si>
  <si>
    <t>Associate Justice, OK Supreme Court
Judge, W.D.Ok.</t>
  </si>
  <si>
    <t>https://en.wikipedia.org/wiki/Patrick_Wyrick</t>
  </si>
  <si>
    <t>Created in 2011</t>
  </si>
  <si>
    <t>Georgetown University Law Center</t>
  </si>
  <si>
    <t>Stanford Law School</t>
  </si>
  <si>
    <t>Yale Law School</t>
  </si>
  <si>
    <t>Harvard Law School</t>
  </si>
  <si>
    <t>University of Chicago Law School</t>
  </si>
  <si>
    <t>Northwestern Pritzker School of Law</t>
  </si>
  <si>
    <t>University of Minnesota Law School</t>
  </si>
  <si>
    <t>University of Texas Law School</t>
  </si>
  <si>
    <t>Texas Tech University School of Law</t>
  </si>
  <si>
    <t>Louisiana State University Law School</t>
  </si>
  <si>
    <t>University of South Carolina School of Law</t>
  </si>
  <si>
    <t>University of Hawaii William S. Richardson School of Law</t>
  </si>
  <si>
    <t>UCLA School of Law</t>
  </si>
  <si>
    <t>Duke University School of Law</t>
  </si>
  <si>
    <t>University of Michigan Law School</t>
  </si>
  <si>
    <t>Boston University School of Law</t>
  </si>
  <si>
    <t>Notre Dame Law School</t>
  </si>
  <si>
    <t>University of New Hampshire Franklin Pierce School of Law</t>
  </si>
  <si>
    <t>Boston College Law School</t>
  </si>
  <si>
    <t>NYU School of Law</t>
  </si>
  <si>
    <t>University of Virginia School of Law</t>
  </si>
  <si>
    <t>University of Puget Sound</t>
  </si>
  <si>
    <t>University of Pennsylvania Carey Law School</t>
  </si>
  <si>
    <t>Arizona State University Sandra Day O'Connor College of Law</t>
  </si>
  <si>
    <t>Washburn University School of Law</t>
  </si>
  <si>
    <t>Cornell Law School</t>
  </si>
  <si>
    <t>University of Kansas School of Law</t>
  </si>
  <si>
    <t>University of Montana Blewett School of Law</t>
  </si>
  <si>
    <t>University of Georgia School of Law</t>
  </si>
  <si>
    <t>Columbia Law School</t>
  </si>
  <si>
    <t>University of Kentucky David Rosenberg College of Law</t>
  </si>
  <si>
    <t>Brigham Young University J. Reuben Clark Law School</t>
  </si>
  <si>
    <t>University of North Dakota School of Law</t>
  </si>
  <si>
    <t>University of South Dakota School of Law</t>
  </si>
  <si>
    <t>University of Utah S.J. Quinney College of Law</t>
  </si>
  <si>
    <t>Michigan State University College of Law</t>
  </si>
  <si>
    <t>Wayne State University Law School</t>
  </si>
  <si>
    <t>University of New Mexico School of Law</t>
  </si>
  <si>
    <t>University of Oregon School of Law</t>
  </si>
  <si>
    <t>University of Richmond School of Law</t>
  </si>
  <si>
    <t>University of Florida Levin College of Law</t>
  </si>
  <si>
    <t>Indiana University Maurer School of Law</t>
  </si>
  <si>
    <t>University of Akron School of Law</t>
  </si>
  <si>
    <t>University of Tulsa College of Law</t>
  </si>
  <si>
    <t>University of Oklahoma College of Law</t>
  </si>
  <si>
    <t>Law School</t>
  </si>
  <si>
    <t>USNWR Rank (2023)</t>
  </si>
  <si>
    <t>J.D. Institution Rank</t>
  </si>
  <si>
    <t>Total Litigation (Lead P)</t>
  </si>
  <si>
    <t>4-9 lawsuits as Lead P</t>
  </si>
  <si>
    <t>3 or fewer lawsuits as Lead P</t>
  </si>
  <si>
    <t>Years Experience (when entering SG role)</t>
  </si>
  <si>
    <t>SG Data</t>
  </si>
  <si>
    <t>D.C. Cir. Clerk</t>
  </si>
  <si>
    <t>Partner, Baker Botts (SCOTUS Practice)
Partner, Lehotsky Keller Cohn</t>
  </si>
  <si>
    <t>Created in 2006</t>
  </si>
  <si>
    <t>D.C. area (Baltimore County, MD)</t>
  </si>
  <si>
    <t>Belleville, New Jersey</t>
  </si>
  <si>
    <t>Xenia, Ohio</t>
  </si>
  <si>
    <t>Greg Coleman</t>
  </si>
  <si>
    <t>Supreme Court (Thomas)
5th Cir. (Jones)</t>
  </si>
  <si>
    <t>Adj. Prof., South Texas College of Law
Associate, Weil</t>
  </si>
  <si>
    <t>Partner, Weil
Partner, Yetter Coleman</t>
  </si>
  <si>
    <t>https://en.wikipedia.org/wiki/Greg_Coleman_(jurist)</t>
  </si>
  <si>
    <t>HI AG Office (Supervisor of Appellate Division)
Deputy AG of the Marianas
Partner, Melrod, Redman, and Gartlan</t>
  </si>
  <si>
    <t>Time In Position</t>
  </si>
  <si>
    <t>Average Time in Position</t>
  </si>
  <si>
    <t>AG Data</t>
  </si>
  <si>
    <t># AGs since 2000</t>
  </si>
  <si>
    <t># AGs run for Governor</t>
  </si>
  <si>
    <t># AGs run for Senate</t>
  </si>
  <si>
    <t># AGs seek higher office</t>
  </si>
  <si>
    <t>% former AGs seek higher office</t>
  </si>
  <si>
    <t># AGs run for House</t>
  </si>
  <si>
    <t>Ben Chandler ran for Governor and House of Representatives</t>
  </si>
  <si>
    <t>2 were Acting AGs</t>
  </si>
  <si>
    <t>Steve Bullock served as Governor and ran for Senate</t>
  </si>
  <si>
    <t>Jon Bruning ran for Senate and Governor.</t>
  </si>
  <si>
    <t>Frankie Sue Del Papa ran for Governor and Senate.</t>
  </si>
  <si>
    <t>Kelly Ayotte served in the Senate and is now running for Governor.</t>
  </si>
  <si>
    <t>Jeffrey Chiesa appointed to fill vacant Senate seat but did not seek reelection.</t>
  </si>
  <si>
    <t>Hector Balderas ran for Seante in 2012 before running for AG in 2014.</t>
  </si>
  <si>
    <t>Josh Stein (incumbent AG) is also currently running for Governor.</t>
  </si>
  <si>
    <t>Mike DeWine served in Senate before AG; served as Governor after AG. Richard Cordray ran for Senate and Governore after AG.</t>
  </si>
  <si>
    <t>1 was Acting AG. Jason Ravnsborg ran for Senate before AG.</t>
  </si>
  <si>
    <t>1 was acting AG.</t>
  </si>
  <si>
    <t>Morrisey ran for Senate and is currently running for Governor.</t>
  </si>
  <si>
    <t>H7: state AG political ambition explains individual state litigiousness</t>
  </si>
  <si>
    <t>H5: state partisanship explains individual state litigiousness (i.e. states that are most partisan will have the most political incentive to sue the federal government, especially with the state is controlled by the opposite party  occupying the White House)</t>
  </si>
  <si>
    <t xml:space="preserve">State's Total Litigation as P (Lead, Initial, and/or Intervenor)					</t>
  </si>
  <si>
    <t>H3: states are increasingly participating in state-led litigation (even if not as lead P)</t>
  </si>
  <si>
    <t>TOTAL</t>
  </si>
  <si>
    <t>Law School "Rank" Factor</t>
  </si>
  <si>
    <t>Emerging States with Brand of Suing Government</t>
  </si>
  <si>
    <t>Supreme Court Clerks</t>
  </si>
  <si>
    <t>Once these states started hiring SCOTUS clerks, they continued hiring SCOTUS clerks: FL, GA, LA* (SCOTUS Judicial Fellow), MO, NY, OH (except for Alexandra Schimmer), TX</t>
  </si>
  <si>
    <r>
      <t>§</t>
    </r>
    <r>
      <rPr>
        <sz val="7"/>
        <color theme="1"/>
        <rFont val="Times New Roman"/>
        <family val="1"/>
      </rPr>
      <t xml:space="preserve">  </t>
    </r>
    <r>
      <rPr>
        <sz val="12"/>
        <color theme="1"/>
        <rFont val="Calibri"/>
        <family val="2"/>
        <scheme val="minor"/>
      </rPr>
      <t>The most litigious states have developed a “brand” of suing the federal government. Individual state litigiousness is just a product of states perpetuating their brand.</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</si>
</sst>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quot;$&quot;#,##0"/>
    <numFmt numFmtId="166" formatCode="&quot;$&quot;#,##0.00"/>
    <numFmt numFmtId="167" formatCode="0.000"/>
    <numFmt numFmtId="168" formatCode="0.0"/>
    <numFmt numFmtId="169" formatCode="m/d/yyyy;@"/>
  </numFmts>
  <fonts count="24"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8"/>
      <name val="Calibri"/>
      <family val="2"/>
      <scheme val="minor"/>
    </font>
    <font>
      <sz val="12"/>
      <color rgb="FF000000"/>
      <name val="Calibri"/>
      <family val="2"/>
      <scheme val="minor"/>
    </font>
    <font>
      <i/>
      <sz val="12"/>
      <color theme="1"/>
      <name val="Calibri"/>
      <family val="2"/>
      <scheme val="minor"/>
    </font>
    <font>
      <u/>
      <sz val="12"/>
      <color theme="10"/>
      <name val="Calibri"/>
      <family val="2"/>
      <scheme val="minor"/>
    </font>
    <font>
      <sz val="12"/>
      <color theme="1"/>
      <name val="Wingdings"/>
      <charset val="2"/>
    </font>
    <font>
      <sz val="7"/>
      <color theme="1"/>
      <name val="Times New Roman"/>
      <family val="1"/>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s>
  <borders count="12">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21" fillId="0" borderId="0" applyNumberFormat="0" applyFill="0" applyBorder="0" applyAlignment="0" applyProtection="0"/>
  </cellStyleXfs>
  <cellXfs count="55">
    <xf numFmtId="0" fontId="0" fillId="0" borderId="0" xfId="0"/>
    <xf numFmtId="0" fontId="0" fillId="0" borderId="0" xfId="0" applyAlignment="1">
      <alignment wrapText="1"/>
    </xf>
    <xf numFmtId="14" fontId="0" fillId="0" borderId="0" xfId="0" applyNumberFormat="1"/>
    <xf numFmtId="14" fontId="0" fillId="0" borderId="0" xfId="0" applyNumberFormat="1" applyAlignment="1">
      <alignment wrapText="1"/>
    </xf>
    <xf numFmtId="16" fontId="0" fillId="0" borderId="0" xfId="0" applyNumberFormat="1" applyAlignment="1">
      <alignment wrapText="1"/>
    </xf>
    <xf numFmtId="1" fontId="0" fillId="0" borderId="0" xfId="0" quotePrefix="1" applyNumberFormat="1" applyAlignment="1">
      <alignment wrapText="1"/>
    </xf>
    <xf numFmtId="0" fontId="0" fillId="0" borderId="10" xfId="0" applyBorder="1"/>
    <xf numFmtId="164" fontId="0" fillId="0" borderId="10" xfId="0" applyNumberFormat="1" applyBorder="1"/>
    <xf numFmtId="0" fontId="0" fillId="0" borderId="10" xfId="0" applyBorder="1" applyAlignment="1">
      <alignment horizontal="center"/>
    </xf>
    <xf numFmtId="3" fontId="0" fillId="0" borderId="0" xfId="0" applyNumberFormat="1"/>
    <xf numFmtId="165" fontId="0" fillId="0" borderId="0" xfId="0" applyNumberFormat="1"/>
    <xf numFmtId="4" fontId="0" fillId="0" borderId="0" xfId="0" applyNumberFormat="1"/>
    <xf numFmtId="166" fontId="0" fillId="0" borderId="0" xfId="0" applyNumberFormat="1"/>
    <xf numFmtId="1" fontId="0" fillId="0" borderId="0" xfId="0" applyNumberFormat="1"/>
    <xf numFmtId="0" fontId="0" fillId="0" borderId="0" xfId="0" applyAlignment="1">
      <alignment horizontal="center"/>
    </xf>
    <xf numFmtId="164" fontId="0" fillId="0" borderId="0" xfId="0" applyNumberFormat="1"/>
    <xf numFmtId="14" fontId="0" fillId="0" borderId="10" xfId="0" applyNumberFormat="1" applyBorder="1"/>
    <xf numFmtId="0" fontId="20" fillId="0" borderId="0" xfId="0" applyFont="1" applyAlignment="1">
      <alignment horizontal="center"/>
    </xf>
    <xf numFmtId="165" fontId="0" fillId="0" borderId="0" xfId="0" applyNumberFormat="1" applyAlignment="1">
      <alignment horizontal="left"/>
    </xf>
    <xf numFmtId="1" fontId="0" fillId="0" borderId="0" xfId="0" applyNumberFormat="1" applyAlignment="1">
      <alignment horizontal="left"/>
    </xf>
    <xf numFmtId="0" fontId="0" fillId="0" borderId="0" xfId="0" applyAlignment="1">
      <alignment horizontal="left"/>
    </xf>
    <xf numFmtId="0" fontId="21" fillId="0" borderId="0" xfId="42" applyAlignment="1">
      <alignment wrapText="1"/>
    </xf>
    <xf numFmtId="10" fontId="0" fillId="0" borderId="10" xfId="0" applyNumberFormat="1" applyBorder="1"/>
    <xf numFmtId="0" fontId="0" fillId="0" borderId="0" xfId="0" applyAlignment="1">
      <alignment horizontal="right"/>
    </xf>
    <xf numFmtId="167" fontId="0" fillId="0" borderId="0" xfId="0" applyNumberFormat="1"/>
    <xf numFmtId="10" fontId="0" fillId="0" borderId="0" xfId="0" applyNumberFormat="1"/>
    <xf numFmtId="0" fontId="19" fillId="0" borderId="0" xfId="0" applyFont="1"/>
    <xf numFmtId="164" fontId="19" fillId="0" borderId="0" xfId="0" applyNumberFormat="1" applyFont="1"/>
    <xf numFmtId="1" fontId="19" fillId="0" borderId="0" xfId="0" applyNumberFormat="1" applyFont="1"/>
    <xf numFmtId="0" fontId="0" fillId="0" borderId="0" xfId="0" applyAlignment="1">
      <alignment horizontal="left" wrapText="1"/>
    </xf>
    <xf numFmtId="0" fontId="21" fillId="0" borderId="0" xfId="42" applyAlignment="1">
      <alignment horizontal="left" wrapText="1"/>
    </xf>
    <xf numFmtId="0" fontId="19" fillId="0" borderId="0" xfId="0" applyFont="1" applyAlignment="1">
      <alignment horizontal="center" wrapText="1"/>
    </xf>
    <xf numFmtId="164" fontId="19" fillId="0" borderId="0" xfId="0" applyNumberFormat="1" applyFont="1" applyAlignment="1">
      <alignment wrapText="1"/>
    </xf>
    <xf numFmtId="1" fontId="19" fillId="0" borderId="0" xfId="0" applyNumberFormat="1" applyFont="1" applyAlignment="1">
      <alignment horizontal="center" wrapText="1"/>
    </xf>
    <xf numFmtId="0" fontId="0" fillId="33" borderId="0" xfId="0" applyFill="1"/>
    <xf numFmtId="0" fontId="19" fillId="0" borderId="0" xfId="0" applyFont="1" applyAlignment="1">
      <alignment horizontal="left"/>
    </xf>
    <xf numFmtId="10" fontId="0" fillId="0" borderId="0" xfId="0" applyNumberFormat="1" applyAlignment="1">
      <alignment horizontal="left"/>
    </xf>
    <xf numFmtId="168" fontId="0" fillId="0" borderId="0" xfId="0" applyNumberFormat="1" applyAlignment="1">
      <alignment horizontal="left"/>
    </xf>
    <xf numFmtId="168" fontId="0" fillId="0" borderId="0" xfId="0" applyNumberFormat="1"/>
    <xf numFmtId="168" fontId="0" fillId="0" borderId="0" xfId="0" applyNumberFormat="1" applyAlignment="1">
      <alignment horizontal="right"/>
    </xf>
    <xf numFmtId="10" fontId="0" fillId="0" borderId="0" xfId="0" applyNumberFormat="1" applyAlignment="1">
      <alignment horizontal="right"/>
    </xf>
    <xf numFmtId="9" fontId="0" fillId="0" borderId="0" xfId="0" applyNumberFormat="1" applyAlignment="1">
      <alignment horizontal="right"/>
    </xf>
    <xf numFmtId="9" fontId="0" fillId="0" borderId="0" xfId="0" applyNumberFormat="1"/>
    <xf numFmtId="169" fontId="0" fillId="0" borderId="0" xfId="0" applyNumberFormat="1" applyAlignment="1">
      <alignment wrapText="1"/>
    </xf>
    <xf numFmtId="0" fontId="0" fillId="0" borderId="0" xfId="0" applyAlignment="1">
      <alignment horizontal="center" vertical="center" wrapText="1"/>
    </xf>
    <xf numFmtId="0" fontId="0" fillId="0" borderId="0" xfId="0" applyAlignment="1">
      <alignment horizontal="center" vertical="center"/>
    </xf>
    <xf numFmtId="0" fontId="0" fillId="0" borderId="0" xfId="0" applyAlignment="1">
      <alignment horizontal="center"/>
    </xf>
    <xf numFmtId="10" fontId="0" fillId="0" borderId="0" xfId="0" applyNumberFormat="1" applyAlignment="1">
      <alignment horizontal="center"/>
    </xf>
    <xf numFmtId="0" fontId="19" fillId="0" borderId="0" xfId="0" applyFont="1" applyAlignment="1">
      <alignment horizontal="center" vertical="center" wrapText="1"/>
    </xf>
    <xf numFmtId="0" fontId="19" fillId="0" borderId="0" xfId="0" applyFont="1" applyAlignment="1">
      <alignment horizontal="center"/>
    </xf>
    <xf numFmtId="0" fontId="0" fillId="0" borderId="10" xfId="0" applyBorder="1" applyAlignment="1">
      <alignment horizontal="center" vertical="center"/>
    </xf>
    <xf numFmtId="0" fontId="0" fillId="0" borderId="10" xfId="0" applyBorder="1" applyAlignment="1">
      <alignment horizontal="center"/>
    </xf>
    <xf numFmtId="0" fontId="0" fillId="0" borderId="11" xfId="0" applyBorder="1" applyAlignment="1">
      <alignment horizontal="center"/>
    </xf>
    <xf numFmtId="0" fontId="0" fillId="0" borderId="0" xfId="0" applyAlignment="1">
      <alignment vertical="center"/>
    </xf>
    <xf numFmtId="0" fontId="22" fillId="0" borderId="0" xfId="0" applyFont="1" applyAlignment="1">
      <alignment horizontal="left" vertical="center" indent="12"/>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1.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Ex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3.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5.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6.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7.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Policy-Blocking Litigation by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6371944444444444"/>
                  <c:y val="-0.26620771361913093"/>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'Litigation Type Analysis'!$B$3:$B$25</c:f>
              <c:numCache>
                <c:formatCode>General</c:formatCode>
                <c:ptCount val="23"/>
                <c:pt idx="0">
                  <c:v>2023</c:v>
                </c:pt>
                <c:pt idx="1">
                  <c:v>2022</c:v>
                </c:pt>
                <c:pt idx="2">
                  <c:v>2021</c:v>
                </c:pt>
                <c:pt idx="3">
                  <c:v>2020</c:v>
                </c:pt>
                <c:pt idx="4">
                  <c:v>2019</c:v>
                </c:pt>
                <c:pt idx="5">
                  <c:v>2018</c:v>
                </c:pt>
                <c:pt idx="6">
                  <c:v>2017</c:v>
                </c:pt>
                <c:pt idx="7">
                  <c:v>2016</c:v>
                </c:pt>
                <c:pt idx="8">
                  <c:v>2015</c:v>
                </c:pt>
                <c:pt idx="9">
                  <c:v>2014</c:v>
                </c:pt>
                <c:pt idx="10">
                  <c:v>2013</c:v>
                </c:pt>
                <c:pt idx="11">
                  <c:v>2012</c:v>
                </c:pt>
                <c:pt idx="12">
                  <c:v>2011</c:v>
                </c:pt>
                <c:pt idx="13">
                  <c:v>2010</c:v>
                </c:pt>
                <c:pt idx="14">
                  <c:v>2009</c:v>
                </c:pt>
                <c:pt idx="15">
                  <c:v>2008</c:v>
                </c:pt>
                <c:pt idx="16">
                  <c:v>2007</c:v>
                </c:pt>
                <c:pt idx="17">
                  <c:v>2006</c:v>
                </c:pt>
                <c:pt idx="18">
                  <c:v>2005</c:v>
                </c:pt>
                <c:pt idx="19">
                  <c:v>2004</c:v>
                </c:pt>
                <c:pt idx="20">
                  <c:v>2003</c:v>
                </c:pt>
                <c:pt idx="21">
                  <c:v>2002</c:v>
                </c:pt>
                <c:pt idx="22">
                  <c:v>2001</c:v>
                </c:pt>
              </c:numCache>
            </c:numRef>
          </c:xVal>
          <c:yVal>
            <c:numRef>
              <c:f>'Litigation Type Analysis'!$F$3:$F$25</c:f>
              <c:numCache>
                <c:formatCode>General</c:formatCode>
                <c:ptCount val="23"/>
                <c:pt idx="0">
                  <c:v>9</c:v>
                </c:pt>
                <c:pt idx="1">
                  <c:v>16</c:v>
                </c:pt>
                <c:pt idx="2">
                  <c:v>32</c:v>
                </c:pt>
                <c:pt idx="3">
                  <c:v>36</c:v>
                </c:pt>
                <c:pt idx="4">
                  <c:v>20</c:v>
                </c:pt>
                <c:pt idx="5">
                  <c:v>15</c:v>
                </c:pt>
                <c:pt idx="6">
                  <c:v>19</c:v>
                </c:pt>
                <c:pt idx="7">
                  <c:v>13</c:v>
                </c:pt>
                <c:pt idx="8">
                  <c:v>16</c:v>
                </c:pt>
                <c:pt idx="9">
                  <c:v>7</c:v>
                </c:pt>
                <c:pt idx="10">
                  <c:v>7</c:v>
                </c:pt>
                <c:pt idx="11">
                  <c:v>6</c:v>
                </c:pt>
                <c:pt idx="12">
                  <c:v>4</c:v>
                </c:pt>
                <c:pt idx="13">
                  <c:v>9</c:v>
                </c:pt>
                <c:pt idx="14">
                  <c:v>1</c:v>
                </c:pt>
                <c:pt idx="15">
                  <c:v>9</c:v>
                </c:pt>
                <c:pt idx="16">
                  <c:v>4</c:v>
                </c:pt>
                <c:pt idx="17">
                  <c:v>6</c:v>
                </c:pt>
                <c:pt idx="18">
                  <c:v>7</c:v>
                </c:pt>
                <c:pt idx="19">
                  <c:v>3</c:v>
                </c:pt>
                <c:pt idx="20">
                  <c:v>8</c:v>
                </c:pt>
                <c:pt idx="21">
                  <c:v>2</c:v>
                </c:pt>
                <c:pt idx="22">
                  <c:v>2</c:v>
                </c:pt>
              </c:numCache>
            </c:numRef>
          </c:yVal>
          <c:smooth val="0"/>
          <c:extLst>
            <c:ext xmlns:c16="http://schemas.microsoft.com/office/drawing/2014/chart" uri="{C3380CC4-5D6E-409C-BE32-E72D297353CC}">
              <c16:uniqueId val="{00000000-DE51-AD4D-B6F1-F2A9377404BF}"/>
            </c:ext>
          </c:extLst>
        </c:ser>
        <c:dLbls>
          <c:showLegendKey val="0"/>
          <c:showVal val="0"/>
          <c:showCatName val="0"/>
          <c:showSerName val="0"/>
          <c:showPercent val="0"/>
          <c:showBubbleSize val="0"/>
        </c:dLbls>
        <c:axId val="1676342479"/>
        <c:axId val="225956272"/>
      </c:scatterChart>
      <c:valAx>
        <c:axId val="1676342479"/>
        <c:scaling>
          <c:orientation val="minMax"/>
          <c:max val="2023"/>
          <c:min val="2001"/>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5956272"/>
        <c:crosses val="autoZero"/>
        <c:crossBetween val="midCat"/>
        <c:majorUnit val="4"/>
      </c:valAx>
      <c:valAx>
        <c:axId val="225956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34247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State-Led</a:t>
            </a:r>
            <a:r>
              <a:rPr lang="en-US" baseline="0"/>
              <a:t> Litigation (Policy Blocking) by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7.113888888888889E-2"/>
                  <c:y val="-0.44676326917468651"/>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'Litigation-Policy Type Analysis'!$B$98:$B$120</c:f>
              <c:numCache>
                <c:formatCode>General</c:formatCode>
                <c:ptCount val="23"/>
                <c:pt idx="0">
                  <c:v>2023</c:v>
                </c:pt>
                <c:pt idx="1">
                  <c:v>2022</c:v>
                </c:pt>
                <c:pt idx="2">
                  <c:v>2021</c:v>
                </c:pt>
                <c:pt idx="3">
                  <c:v>2020</c:v>
                </c:pt>
                <c:pt idx="4">
                  <c:v>2019</c:v>
                </c:pt>
                <c:pt idx="5">
                  <c:v>2018</c:v>
                </c:pt>
                <c:pt idx="6">
                  <c:v>2017</c:v>
                </c:pt>
                <c:pt idx="7">
                  <c:v>2016</c:v>
                </c:pt>
                <c:pt idx="8">
                  <c:v>2015</c:v>
                </c:pt>
                <c:pt idx="9">
                  <c:v>2014</c:v>
                </c:pt>
                <c:pt idx="10">
                  <c:v>2013</c:v>
                </c:pt>
                <c:pt idx="11">
                  <c:v>2012</c:v>
                </c:pt>
                <c:pt idx="12">
                  <c:v>2011</c:v>
                </c:pt>
                <c:pt idx="13">
                  <c:v>2010</c:v>
                </c:pt>
                <c:pt idx="14">
                  <c:v>2009</c:v>
                </c:pt>
                <c:pt idx="15">
                  <c:v>2008</c:v>
                </c:pt>
                <c:pt idx="16">
                  <c:v>2007</c:v>
                </c:pt>
                <c:pt idx="17">
                  <c:v>2006</c:v>
                </c:pt>
                <c:pt idx="18">
                  <c:v>2005</c:v>
                </c:pt>
                <c:pt idx="19">
                  <c:v>2004</c:v>
                </c:pt>
                <c:pt idx="20">
                  <c:v>2003</c:v>
                </c:pt>
                <c:pt idx="21">
                  <c:v>2002</c:v>
                </c:pt>
                <c:pt idx="22">
                  <c:v>2001</c:v>
                </c:pt>
              </c:numCache>
            </c:numRef>
          </c:xVal>
          <c:yVal>
            <c:numRef>
              <c:f>'Litigation-Policy Type Analysis'!$F$98:$F$120</c:f>
              <c:numCache>
                <c:formatCode>General</c:formatCode>
                <c:ptCount val="23"/>
                <c:pt idx="0">
                  <c:v>9</c:v>
                </c:pt>
                <c:pt idx="1">
                  <c:v>16</c:v>
                </c:pt>
                <c:pt idx="2">
                  <c:v>32</c:v>
                </c:pt>
                <c:pt idx="3">
                  <c:v>36</c:v>
                </c:pt>
                <c:pt idx="4">
                  <c:v>20</c:v>
                </c:pt>
                <c:pt idx="5">
                  <c:v>15</c:v>
                </c:pt>
                <c:pt idx="6">
                  <c:v>19</c:v>
                </c:pt>
                <c:pt idx="7">
                  <c:v>13</c:v>
                </c:pt>
                <c:pt idx="8">
                  <c:v>16</c:v>
                </c:pt>
                <c:pt idx="9">
                  <c:v>7</c:v>
                </c:pt>
                <c:pt idx="10">
                  <c:v>7</c:v>
                </c:pt>
                <c:pt idx="11">
                  <c:v>6</c:v>
                </c:pt>
                <c:pt idx="12">
                  <c:v>4</c:v>
                </c:pt>
                <c:pt idx="13">
                  <c:v>9</c:v>
                </c:pt>
                <c:pt idx="14">
                  <c:v>1</c:v>
                </c:pt>
                <c:pt idx="15">
                  <c:v>9</c:v>
                </c:pt>
                <c:pt idx="16">
                  <c:v>4</c:v>
                </c:pt>
                <c:pt idx="17">
                  <c:v>6</c:v>
                </c:pt>
                <c:pt idx="18">
                  <c:v>7</c:v>
                </c:pt>
                <c:pt idx="19">
                  <c:v>3</c:v>
                </c:pt>
                <c:pt idx="20">
                  <c:v>8</c:v>
                </c:pt>
                <c:pt idx="21">
                  <c:v>2</c:v>
                </c:pt>
                <c:pt idx="22">
                  <c:v>2</c:v>
                </c:pt>
              </c:numCache>
            </c:numRef>
          </c:yVal>
          <c:smooth val="0"/>
          <c:extLst>
            <c:ext xmlns:c16="http://schemas.microsoft.com/office/drawing/2014/chart" uri="{C3380CC4-5D6E-409C-BE32-E72D297353CC}">
              <c16:uniqueId val="{00000000-C4FC-524D-B710-DDF82C2F29E3}"/>
            </c:ext>
          </c:extLst>
        </c:ser>
        <c:dLbls>
          <c:showLegendKey val="0"/>
          <c:showVal val="0"/>
          <c:showCatName val="0"/>
          <c:showSerName val="0"/>
          <c:showPercent val="0"/>
          <c:showBubbleSize val="0"/>
        </c:dLbls>
        <c:axId val="332088784"/>
        <c:axId val="332091056"/>
      </c:scatterChart>
      <c:valAx>
        <c:axId val="332088784"/>
        <c:scaling>
          <c:orientation val="minMax"/>
          <c:max val="2023"/>
          <c:min val="2001"/>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2091056"/>
        <c:crosses val="autoZero"/>
        <c:crossBetween val="midCat"/>
        <c:majorUnit val="4"/>
        <c:minorUnit val="1"/>
      </c:valAx>
      <c:valAx>
        <c:axId val="3320910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208878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State-Led</a:t>
            </a:r>
            <a:r>
              <a:rPr lang="en-US" baseline="0"/>
              <a:t> Litigation (Policy Forcing) by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7.113888888888889E-2"/>
                  <c:y val="-0.5555719597550306"/>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'Litigation-Policy Type Analysis'!$B$98:$B$120</c:f>
              <c:numCache>
                <c:formatCode>General</c:formatCode>
                <c:ptCount val="23"/>
                <c:pt idx="0">
                  <c:v>2023</c:v>
                </c:pt>
                <c:pt idx="1">
                  <c:v>2022</c:v>
                </c:pt>
                <c:pt idx="2">
                  <c:v>2021</c:v>
                </c:pt>
                <c:pt idx="3">
                  <c:v>2020</c:v>
                </c:pt>
                <c:pt idx="4">
                  <c:v>2019</c:v>
                </c:pt>
                <c:pt idx="5">
                  <c:v>2018</c:v>
                </c:pt>
                <c:pt idx="6">
                  <c:v>2017</c:v>
                </c:pt>
                <c:pt idx="7">
                  <c:v>2016</c:v>
                </c:pt>
                <c:pt idx="8">
                  <c:v>2015</c:v>
                </c:pt>
                <c:pt idx="9">
                  <c:v>2014</c:v>
                </c:pt>
                <c:pt idx="10">
                  <c:v>2013</c:v>
                </c:pt>
                <c:pt idx="11">
                  <c:v>2012</c:v>
                </c:pt>
                <c:pt idx="12">
                  <c:v>2011</c:v>
                </c:pt>
                <c:pt idx="13">
                  <c:v>2010</c:v>
                </c:pt>
                <c:pt idx="14">
                  <c:v>2009</c:v>
                </c:pt>
                <c:pt idx="15">
                  <c:v>2008</c:v>
                </c:pt>
                <c:pt idx="16">
                  <c:v>2007</c:v>
                </c:pt>
                <c:pt idx="17">
                  <c:v>2006</c:v>
                </c:pt>
                <c:pt idx="18">
                  <c:v>2005</c:v>
                </c:pt>
                <c:pt idx="19">
                  <c:v>2004</c:v>
                </c:pt>
                <c:pt idx="20">
                  <c:v>2003</c:v>
                </c:pt>
                <c:pt idx="21">
                  <c:v>2002</c:v>
                </c:pt>
                <c:pt idx="22">
                  <c:v>2001</c:v>
                </c:pt>
              </c:numCache>
            </c:numRef>
          </c:xVal>
          <c:yVal>
            <c:numRef>
              <c:f>'Litigation-Policy Type Analysis'!$G$98:$G$120</c:f>
              <c:numCache>
                <c:formatCode>General</c:formatCode>
                <c:ptCount val="23"/>
                <c:pt idx="0">
                  <c:v>2</c:v>
                </c:pt>
                <c:pt idx="1">
                  <c:v>5</c:v>
                </c:pt>
                <c:pt idx="2">
                  <c:v>9</c:v>
                </c:pt>
                <c:pt idx="3">
                  <c:v>21</c:v>
                </c:pt>
                <c:pt idx="4">
                  <c:v>11</c:v>
                </c:pt>
                <c:pt idx="5">
                  <c:v>13</c:v>
                </c:pt>
                <c:pt idx="6">
                  <c:v>22</c:v>
                </c:pt>
                <c:pt idx="7">
                  <c:v>3</c:v>
                </c:pt>
                <c:pt idx="8">
                  <c:v>1</c:v>
                </c:pt>
                <c:pt idx="9">
                  <c:v>1</c:v>
                </c:pt>
                <c:pt idx="10">
                  <c:v>5</c:v>
                </c:pt>
                <c:pt idx="11">
                  <c:v>1</c:v>
                </c:pt>
                <c:pt idx="12">
                  <c:v>2</c:v>
                </c:pt>
                <c:pt idx="13">
                  <c:v>2</c:v>
                </c:pt>
                <c:pt idx="14">
                  <c:v>0</c:v>
                </c:pt>
                <c:pt idx="15">
                  <c:v>6</c:v>
                </c:pt>
                <c:pt idx="16">
                  <c:v>5</c:v>
                </c:pt>
                <c:pt idx="17">
                  <c:v>2</c:v>
                </c:pt>
                <c:pt idx="18">
                  <c:v>1</c:v>
                </c:pt>
                <c:pt idx="19">
                  <c:v>5</c:v>
                </c:pt>
                <c:pt idx="20">
                  <c:v>5</c:v>
                </c:pt>
                <c:pt idx="21">
                  <c:v>3</c:v>
                </c:pt>
                <c:pt idx="22">
                  <c:v>4</c:v>
                </c:pt>
              </c:numCache>
            </c:numRef>
          </c:yVal>
          <c:smooth val="0"/>
          <c:extLst>
            <c:ext xmlns:c16="http://schemas.microsoft.com/office/drawing/2014/chart" uri="{C3380CC4-5D6E-409C-BE32-E72D297353CC}">
              <c16:uniqueId val="{00000000-C954-844F-A55E-50AAB3FC20F3}"/>
            </c:ext>
          </c:extLst>
        </c:ser>
        <c:dLbls>
          <c:showLegendKey val="0"/>
          <c:showVal val="0"/>
          <c:showCatName val="0"/>
          <c:showSerName val="0"/>
          <c:showPercent val="0"/>
          <c:showBubbleSize val="0"/>
        </c:dLbls>
        <c:axId val="353991392"/>
        <c:axId val="1450440495"/>
      </c:scatterChart>
      <c:valAx>
        <c:axId val="353991392"/>
        <c:scaling>
          <c:orientation val="minMax"/>
          <c:max val="2023"/>
          <c:min val="2001"/>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0440495"/>
        <c:crosses val="autoZero"/>
        <c:crossBetween val="midCat"/>
        <c:majorUnit val="4"/>
        <c:minorUnit val="1"/>
      </c:valAx>
      <c:valAx>
        <c:axId val="14504404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39913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Policy-Forcing Litigation</a:t>
            </a:r>
            <a:r>
              <a:rPr lang="en-US" baseline="0"/>
              <a:t> by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6371944444444444"/>
                  <c:y val="-0.36112751531058618"/>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'Litigation Type Analysis'!$B$3:$B$25</c:f>
              <c:numCache>
                <c:formatCode>General</c:formatCode>
                <c:ptCount val="23"/>
                <c:pt idx="0">
                  <c:v>2023</c:v>
                </c:pt>
                <c:pt idx="1">
                  <c:v>2022</c:v>
                </c:pt>
                <c:pt idx="2">
                  <c:v>2021</c:v>
                </c:pt>
                <c:pt idx="3">
                  <c:v>2020</c:v>
                </c:pt>
                <c:pt idx="4">
                  <c:v>2019</c:v>
                </c:pt>
                <c:pt idx="5">
                  <c:v>2018</c:v>
                </c:pt>
                <c:pt idx="6">
                  <c:v>2017</c:v>
                </c:pt>
                <c:pt idx="7">
                  <c:v>2016</c:v>
                </c:pt>
                <c:pt idx="8">
                  <c:v>2015</c:v>
                </c:pt>
                <c:pt idx="9">
                  <c:v>2014</c:v>
                </c:pt>
                <c:pt idx="10">
                  <c:v>2013</c:v>
                </c:pt>
                <c:pt idx="11">
                  <c:v>2012</c:v>
                </c:pt>
                <c:pt idx="12">
                  <c:v>2011</c:v>
                </c:pt>
                <c:pt idx="13">
                  <c:v>2010</c:v>
                </c:pt>
                <c:pt idx="14">
                  <c:v>2009</c:v>
                </c:pt>
                <c:pt idx="15">
                  <c:v>2008</c:v>
                </c:pt>
                <c:pt idx="16">
                  <c:v>2007</c:v>
                </c:pt>
                <c:pt idx="17">
                  <c:v>2006</c:v>
                </c:pt>
                <c:pt idx="18">
                  <c:v>2005</c:v>
                </c:pt>
                <c:pt idx="19">
                  <c:v>2004</c:v>
                </c:pt>
                <c:pt idx="20">
                  <c:v>2003</c:v>
                </c:pt>
                <c:pt idx="21">
                  <c:v>2002</c:v>
                </c:pt>
                <c:pt idx="22">
                  <c:v>2001</c:v>
                </c:pt>
              </c:numCache>
            </c:numRef>
          </c:xVal>
          <c:yVal>
            <c:numRef>
              <c:f>'Litigation Type Analysis'!$G$3:$G$25</c:f>
              <c:numCache>
                <c:formatCode>General</c:formatCode>
                <c:ptCount val="23"/>
                <c:pt idx="0">
                  <c:v>2</c:v>
                </c:pt>
                <c:pt idx="1">
                  <c:v>5</c:v>
                </c:pt>
                <c:pt idx="2">
                  <c:v>9</c:v>
                </c:pt>
                <c:pt idx="3">
                  <c:v>21</c:v>
                </c:pt>
                <c:pt idx="4">
                  <c:v>11</c:v>
                </c:pt>
                <c:pt idx="5">
                  <c:v>13</c:v>
                </c:pt>
                <c:pt idx="6">
                  <c:v>22</c:v>
                </c:pt>
                <c:pt idx="7">
                  <c:v>3</c:v>
                </c:pt>
                <c:pt idx="8">
                  <c:v>1</c:v>
                </c:pt>
                <c:pt idx="9">
                  <c:v>1</c:v>
                </c:pt>
                <c:pt idx="10">
                  <c:v>5</c:v>
                </c:pt>
                <c:pt idx="11">
                  <c:v>1</c:v>
                </c:pt>
                <c:pt idx="12">
                  <c:v>2</c:v>
                </c:pt>
                <c:pt idx="13">
                  <c:v>2</c:v>
                </c:pt>
                <c:pt idx="14">
                  <c:v>0</c:v>
                </c:pt>
                <c:pt idx="15">
                  <c:v>6</c:v>
                </c:pt>
                <c:pt idx="16">
                  <c:v>5</c:v>
                </c:pt>
                <c:pt idx="17">
                  <c:v>2</c:v>
                </c:pt>
                <c:pt idx="18">
                  <c:v>1</c:v>
                </c:pt>
                <c:pt idx="19">
                  <c:v>5</c:v>
                </c:pt>
                <c:pt idx="20">
                  <c:v>5</c:v>
                </c:pt>
                <c:pt idx="21">
                  <c:v>3</c:v>
                </c:pt>
                <c:pt idx="22">
                  <c:v>4</c:v>
                </c:pt>
              </c:numCache>
            </c:numRef>
          </c:yVal>
          <c:smooth val="0"/>
          <c:extLst>
            <c:ext xmlns:c16="http://schemas.microsoft.com/office/drawing/2014/chart" uri="{C3380CC4-5D6E-409C-BE32-E72D297353CC}">
              <c16:uniqueId val="{00000000-536B-6F49-A118-CC95ADAD6003}"/>
            </c:ext>
          </c:extLst>
        </c:ser>
        <c:dLbls>
          <c:showLegendKey val="0"/>
          <c:showVal val="0"/>
          <c:showCatName val="0"/>
          <c:showSerName val="0"/>
          <c:showPercent val="0"/>
          <c:showBubbleSize val="0"/>
        </c:dLbls>
        <c:axId val="1014952623"/>
        <c:axId val="1014954351"/>
      </c:scatterChart>
      <c:valAx>
        <c:axId val="1014952623"/>
        <c:scaling>
          <c:orientation val="minMax"/>
          <c:max val="2023"/>
          <c:min val="2001"/>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4954351"/>
        <c:crosses val="autoZero"/>
        <c:crossBetween val="midCat"/>
        <c:majorUnit val="4"/>
      </c:valAx>
      <c:valAx>
        <c:axId val="10149543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4952623"/>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State-Led Litigation by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58302493438320213"/>
                  <c:y val="-0.27920312044327794"/>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'Litigation Type Analysis'!$B$3:$B$25</c:f>
              <c:numCache>
                <c:formatCode>General</c:formatCode>
                <c:ptCount val="23"/>
                <c:pt idx="0">
                  <c:v>2023</c:v>
                </c:pt>
                <c:pt idx="1">
                  <c:v>2022</c:v>
                </c:pt>
                <c:pt idx="2">
                  <c:v>2021</c:v>
                </c:pt>
                <c:pt idx="3">
                  <c:v>2020</c:v>
                </c:pt>
                <c:pt idx="4">
                  <c:v>2019</c:v>
                </c:pt>
                <c:pt idx="5">
                  <c:v>2018</c:v>
                </c:pt>
                <c:pt idx="6">
                  <c:v>2017</c:v>
                </c:pt>
                <c:pt idx="7">
                  <c:v>2016</c:v>
                </c:pt>
                <c:pt idx="8">
                  <c:v>2015</c:v>
                </c:pt>
                <c:pt idx="9">
                  <c:v>2014</c:v>
                </c:pt>
                <c:pt idx="10">
                  <c:v>2013</c:v>
                </c:pt>
                <c:pt idx="11">
                  <c:v>2012</c:v>
                </c:pt>
                <c:pt idx="12">
                  <c:v>2011</c:v>
                </c:pt>
                <c:pt idx="13">
                  <c:v>2010</c:v>
                </c:pt>
                <c:pt idx="14">
                  <c:v>2009</c:v>
                </c:pt>
                <c:pt idx="15">
                  <c:v>2008</c:v>
                </c:pt>
                <c:pt idx="16">
                  <c:v>2007</c:v>
                </c:pt>
                <c:pt idx="17">
                  <c:v>2006</c:v>
                </c:pt>
                <c:pt idx="18">
                  <c:v>2005</c:v>
                </c:pt>
                <c:pt idx="19">
                  <c:v>2004</c:v>
                </c:pt>
                <c:pt idx="20">
                  <c:v>2003</c:v>
                </c:pt>
                <c:pt idx="21">
                  <c:v>2002</c:v>
                </c:pt>
                <c:pt idx="22">
                  <c:v>2001</c:v>
                </c:pt>
              </c:numCache>
            </c:numRef>
          </c:xVal>
          <c:yVal>
            <c:numRef>
              <c:f>'Litigation Type Analysis'!$H$3:$H$25</c:f>
              <c:numCache>
                <c:formatCode>General</c:formatCode>
                <c:ptCount val="23"/>
                <c:pt idx="0">
                  <c:v>11</c:v>
                </c:pt>
                <c:pt idx="1">
                  <c:v>21</c:v>
                </c:pt>
                <c:pt idx="2">
                  <c:v>41</c:v>
                </c:pt>
                <c:pt idx="3">
                  <c:v>57</c:v>
                </c:pt>
                <c:pt idx="4">
                  <c:v>31</c:v>
                </c:pt>
                <c:pt idx="5">
                  <c:v>28</c:v>
                </c:pt>
                <c:pt idx="6">
                  <c:v>41</c:v>
                </c:pt>
                <c:pt idx="7">
                  <c:v>16</c:v>
                </c:pt>
                <c:pt idx="8">
                  <c:v>17</c:v>
                </c:pt>
                <c:pt idx="9">
                  <c:v>8</c:v>
                </c:pt>
                <c:pt idx="10">
                  <c:v>12</c:v>
                </c:pt>
                <c:pt idx="11">
                  <c:v>7</c:v>
                </c:pt>
                <c:pt idx="12">
                  <c:v>6</c:v>
                </c:pt>
                <c:pt idx="13">
                  <c:v>11</c:v>
                </c:pt>
                <c:pt idx="14">
                  <c:v>1</c:v>
                </c:pt>
                <c:pt idx="15">
                  <c:v>15</c:v>
                </c:pt>
                <c:pt idx="16">
                  <c:v>9</c:v>
                </c:pt>
                <c:pt idx="17">
                  <c:v>8</c:v>
                </c:pt>
                <c:pt idx="18">
                  <c:v>8</c:v>
                </c:pt>
                <c:pt idx="19">
                  <c:v>8</c:v>
                </c:pt>
                <c:pt idx="20">
                  <c:v>13</c:v>
                </c:pt>
                <c:pt idx="21">
                  <c:v>5</c:v>
                </c:pt>
                <c:pt idx="22">
                  <c:v>6</c:v>
                </c:pt>
              </c:numCache>
            </c:numRef>
          </c:yVal>
          <c:smooth val="0"/>
          <c:extLst>
            <c:ext xmlns:c16="http://schemas.microsoft.com/office/drawing/2014/chart" uri="{C3380CC4-5D6E-409C-BE32-E72D297353CC}">
              <c16:uniqueId val="{00000000-9853-074E-A95D-6C1F44DF8FE2}"/>
            </c:ext>
          </c:extLst>
        </c:ser>
        <c:dLbls>
          <c:showLegendKey val="0"/>
          <c:showVal val="0"/>
          <c:showCatName val="0"/>
          <c:showSerName val="0"/>
          <c:showPercent val="0"/>
          <c:showBubbleSize val="0"/>
        </c:dLbls>
        <c:axId val="1675847471"/>
        <c:axId val="1676347343"/>
      </c:scatterChart>
      <c:valAx>
        <c:axId val="1675847471"/>
        <c:scaling>
          <c:orientation val="minMax"/>
          <c:max val="2023"/>
          <c:min val="2001"/>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347343"/>
        <c:crosses val="autoZero"/>
        <c:crossBetween val="midCat"/>
        <c:majorUnit val="4"/>
      </c:valAx>
      <c:valAx>
        <c:axId val="16763473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584747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Policy</a:t>
            </a:r>
            <a:r>
              <a:rPr lang="en-US" baseline="0"/>
              <a:t>-Blocking vs. Policy-Forcing Litigation by Administration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v>Policy-Blocking</c:v>
          </c:tx>
          <c:spPr>
            <a:solidFill>
              <a:schemeClr val="accent1"/>
            </a:solidFill>
            <a:ln>
              <a:noFill/>
            </a:ln>
            <a:effectLst/>
          </c:spPr>
          <c:invertIfNegative val="0"/>
          <c:cat>
            <c:strRef>
              <c:f>'Litigation Type Analysis'!$A$3:$A$25</c:f>
              <c:strCache>
                <c:ptCount val="20"/>
                <c:pt idx="0">
                  <c:v>Biden</c:v>
                </c:pt>
                <c:pt idx="3">
                  <c:v>Trump</c:v>
                </c:pt>
                <c:pt idx="7">
                  <c:v>Obama (2nd Term)</c:v>
                </c:pt>
                <c:pt idx="11">
                  <c:v>Obama (1st Term)</c:v>
                </c:pt>
                <c:pt idx="15">
                  <c:v>Bush 43 (2nd Term)</c:v>
                </c:pt>
                <c:pt idx="19">
                  <c:v>Bush 43 (1st Term)</c:v>
                </c:pt>
              </c:strCache>
            </c:strRef>
          </c:cat>
          <c:val>
            <c:numRef>
              <c:f>'Litigation Type Analysis'!$K$3:$K$25</c:f>
              <c:numCache>
                <c:formatCode>General</c:formatCode>
                <c:ptCount val="23"/>
                <c:pt idx="0">
                  <c:v>57</c:v>
                </c:pt>
                <c:pt idx="3">
                  <c:v>90</c:v>
                </c:pt>
                <c:pt idx="7">
                  <c:v>43</c:v>
                </c:pt>
                <c:pt idx="11">
                  <c:v>20</c:v>
                </c:pt>
                <c:pt idx="15">
                  <c:v>26</c:v>
                </c:pt>
                <c:pt idx="19">
                  <c:v>15</c:v>
                </c:pt>
              </c:numCache>
            </c:numRef>
          </c:val>
          <c:extLst>
            <c:ext xmlns:c16="http://schemas.microsoft.com/office/drawing/2014/chart" uri="{C3380CC4-5D6E-409C-BE32-E72D297353CC}">
              <c16:uniqueId val="{00000000-F6F1-EF46-93C2-3904B0731D08}"/>
            </c:ext>
          </c:extLst>
        </c:ser>
        <c:ser>
          <c:idx val="1"/>
          <c:order val="1"/>
          <c:tx>
            <c:v>Policy-Forcing</c:v>
          </c:tx>
          <c:spPr>
            <a:solidFill>
              <a:schemeClr val="accent2"/>
            </a:solidFill>
            <a:ln>
              <a:noFill/>
            </a:ln>
            <a:effectLst/>
          </c:spPr>
          <c:invertIfNegative val="0"/>
          <c:cat>
            <c:strRef>
              <c:f>'Litigation Type Analysis'!$A$3:$A$25</c:f>
              <c:strCache>
                <c:ptCount val="20"/>
                <c:pt idx="0">
                  <c:v>Biden</c:v>
                </c:pt>
                <c:pt idx="3">
                  <c:v>Trump</c:v>
                </c:pt>
                <c:pt idx="7">
                  <c:v>Obama (2nd Term)</c:v>
                </c:pt>
                <c:pt idx="11">
                  <c:v>Obama (1st Term)</c:v>
                </c:pt>
                <c:pt idx="15">
                  <c:v>Bush 43 (2nd Term)</c:v>
                </c:pt>
                <c:pt idx="19">
                  <c:v>Bush 43 (1st Term)</c:v>
                </c:pt>
              </c:strCache>
            </c:strRef>
          </c:cat>
          <c:val>
            <c:numRef>
              <c:f>'Litigation Type Analysis'!$L$3:$L$25</c:f>
              <c:numCache>
                <c:formatCode>General</c:formatCode>
                <c:ptCount val="23"/>
                <c:pt idx="0">
                  <c:v>16</c:v>
                </c:pt>
                <c:pt idx="3">
                  <c:v>67</c:v>
                </c:pt>
                <c:pt idx="7">
                  <c:v>10</c:v>
                </c:pt>
                <c:pt idx="11">
                  <c:v>5</c:v>
                </c:pt>
                <c:pt idx="15">
                  <c:v>14</c:v>
                </c:pt>
                <c:pt idx="19">
                  <c:v>17</c:v>
                </c:pt>
              </c:numCache>
            </c:numRef>
          </c:val>
          <c:extLst>
            <c:ext xmlns:c16="http://schemas.microsoft.com/office/drawing/2014/chart" uri="{C3380CC4-5D6E-409C-BE32-E72D297353CC}">
              <c16:uniqueId val="{00000001-F6F1-EF46-93C2-3904B0731D08}"/>
            </c:ext>
          </c:extLst>
        </c:ser>
        <c:dLbls>
          <c:showLegendKey val="0"/>
          <c:showVal val="0"/>
          <c:showCatName val="0"/>
          <c:showSerName val="0"/>
          <c:showPercent val="0"/>
          <c:showBubbleSize val="0"/>
        </c:dLbls>
        <c:gapWidth val="150"/>
        <c:overlap val="100"/>
        <c:axId val="1676410463"/>
        <c:axId val="1676412735"/>
      </c:barChart>
      <c:catAx>
        <c:axId val="1676410463"/>
        <c:scaling>
          <c:orientation val="maxMin"/>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412735"/>
        <c:crosses val="autoZero"/>
        <c:auto val="0"/>
        <c:lblAlgn val="ctr"/>
        <c:lblOffset val="100"/>
        <c:noMultiLvlLbl val="0"/>
      </c:catAx>
      <c:valAx>
        <c:axId val="1676412735"/>
        <c:scaling>
          <c:orientation val="minMax"/>
        </c:scaling>
        <c:delete val="0"/>
        <c:axPos val="r"/>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41046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 Lawsuits Filed by States</a:t>
            </a:r>
            <a:r>
              <a:rPr lang="en-US" baseline="0"/>
              <a:t> in Federal Circuit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'Circuit Court Partisanship'!$A$2:$A$13</c:f>
              <c:strCache>
                <c:ptCount val="12"/>
                <c:pt idx="0">
                  <c:v>1</c:v>
                </c:pt>
                <c:pt idx="1">
                  <c:v>2</c:v>
                </c:pt>
                <c:pt idx="2">
                  <c:v>3</c:v>
                </c:pt>
                <c:pt idx="3">
                  <c:v>4</c:v>
                </c:pt>
                <c:pt idx="4">
                  <c:v>5</c:v>
                </c:pt>
                <c:pt idx="5">
                  <c:v>6</c:v>
                </c:pt>
                <c:pt idx="6">
                  <c:v>7</c:v>
                </c:pt>
                <c:pt idx="7">
                  <c:v>8</c:v>
                </c:pt>
                <c:pt idx="8">
                  <c:v>9</c:v>
                </c:pt>
                <c:pt idx="9">
                  <c:v>10</c:v>
                </c:pt>
                <c:pt idx="10">
                  <c:v>11</c:v>
                </c:pt>
                <c:pt idx="11">
                  <c:v>DC</c:v>
                </c:pt>
              </c:strCache>
            </c:strRef>
          </c:cat>
          <c:val>
            <c:numRef>
              <c:f>'Circuit Court Partisanship'!$G$2:$G$13</c:f>
              <c:numCache>
                <c:formatCode>General</c:formatCode>
                <c:ptCount val="12"/>
                <c:pt idx="0">
                  <c:v>46</c:v>
                </c:pt>
                <c:pt idx="1">
                  <c:v>130</c:v>
                </c:pt>
                <c:pt idx="2">
                  <c:v>36</c:v>
                </c:pt>
                <c:pt idx="3">
                  <c:v>41</c:v>
                </c:pt>
                <c:pt idx="4">
                  <c:v>57</c:v>
                </c:pt>
                <c:pt idx="5">
                  <c:v>27</c:v>
                </c:pt>
                <c:pt idx="6">
                  <c:v>22</c:v>
                </c:pt>
                <c:pt idx="7">
                  <c:v>45</c:v>
                </c:pt>
                <c:pt idx="8">
                  <c:v>27</c:v>
                </c:pt>
                <c:pt idx="9">
                  <c:v>24</c:v>
                </c:pt>
                <c:pt idx="10">
                  <c:v>3</c:v>
                </c:pt>
                <c:pt idx="11">
                  <c:v>6</c:v>
                </c:pt>
              </c:numCache>
            </c:numRef>
          </c:val>
          <c:extLst>
            <c:ext xmlns:c16="http://schemas.microsoft.com/office/drawing/2014/chart" uri="{C3380CC4-5D6E-409C-BE32-E72D297353CC}">
              <c16:uniqueId val="{00000000-5FCF-8240-8BE7-64EC14824ADB}"/>
            </c:ext>
          </c:extLst>
        </c:ser>
        <c:dLbls>
          <c:showLegendKey val="0"/>
          <c:showVal val="0"/>
          <c:showCatName val="0"/>
          <c:showSerName val="0"/>
          <c:showPercent val="0"/>
          <c:showBubbleSize val="0"/>
        </c:dLbls>
        <c:gapWidth val="219"/>
        <c:overlap val="-27"/>
        <c:axId val="1722318703"/>
        <c:axId val="1722253247"/>
      </c:barChart>
      <c:catAx>
        <c:axId val="17223187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253247"/>
        <c:crosses val="autoZero"/>
        <c:auto val="1"/>
        <c:lblAlgn val="ctr"/>
        <c:lblOffset val="100"/>
        <c:noMultiLvlLbl val="0"/>
      </c:catAx>
      <c:valAx>
        <c:axId val="17222532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31870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 Lawsuits Filed in Federal Circuit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'Circuit Court Partisanship'!$A$2:$A$13</c:f>
              <c:strCache>
                <c:ptCount val="12"/>
                <c:pt idx="0">
                  <c:v>1</c:v>
                </c:pt>
                <c:pt idx="1">
                  <c:v>2</c:v>
                </c:pt>
                <c:pt idx="2">
                  <c:v>3</c:v>
                </c:pt>
                <c:pt idx="3">
                  <c:v>4</c:v>
                </c:pt>
                <c:pt idx="4">
                  <c:v>5</c:v>
                </c:pt>
                <c:pt idx="5">
                  <c:v>6</c:v>
                </c:pt>
                <c:pt idx="6">
                  <c:v>7</c:v>
                </c:pt>
                <c:pt idx="7">
                  <c:v>8</c:v>
                </c:pt>
                <c:pt idx="8">
                  <c:v>9</c:v>
                </c:pt>
                <c:pt idx="9">
                  <c:v>10</c:v>
                </c:pt>
                <c:pt idx="10">
                  <c:v>11</c:v>
                </c:pt>
                <c:pt idx="11">
                  <c:v>DC</c:v>
                </c:pt>
              </c:strCache>
            </c:strRef>
          </c:cat>
          <c:val>
            <c:numRef>
              <c:f>'Circuit Court Partisanship'!$H$2:$H$13</c:f>
              <c:numCache>
                <c:formatCode>General</c:formatCode>
                <c:ptCount val="12"/>
                <c:pt idx="0">
                  <c:v>4</c:v>
                </c:pt>
                <c:pt idx="1">
                  <c:v>61</c:v>
                </c:pt>
                <c:pt idx="2">
                  <c:v>5</c:v>
                </c:pt>
                <c:pt idx="3">
                  <c:v>4</c:v>
                </c:pt>
                <c:pt idx="4">
                  <c:v>38</c:v>
                </c:pt>
                <c:pt idx="5">
                  <c:v>13</c:v>
                </c:pt>
                <c:pt idx="6">
                  <c:v>3</c:v>
                </c:pt>
                <c:pt idx="7">
                  <c:v>18</c:v>
                </c:pt>
                <c:pt idx="8">
                  <c:v>61</c:v>
                </c:pt>
                <c:pt idx="9">
                  <c:v>9</c:v>
                </c:pt>
                <c:pt idx="10">
                  <c:v>11</c:v>
                </c:pt>
                <c:pt idx="11">
                  <c:v>147</c:v>
                </c:pt>
              </c:numCache>
            </c:numRef>
          </c:val>
          <c:extLst>
            <c:ext xmlns:c16="http://schemas.microsoft.com/office/drawing/2014/chart" uri="{C3380CC4-5D6E-409C-BE32-E72D297353CC}">
              <c16:uniqueId val="{00000000-0785-0B43-B2AD-02B0CDA43142}"/>
            </c:ext>
          </c:extLst>
        </c:ser>
        <c:dLbls>
          <c:showLegendKey val="0"/>
          <c:showVal val="0"/>
          <c:showCatName val="0"/>
          <c:showSerName val="0"/>
          <c:showPercent val="0"/>
          <c:showBubbleSize val="0"/>
        </c:dLbls>
        <c:gapWidth val="219"/>
        <c:overlap val="-27"/>
        <c:axId val="1676260079"/>
        <c:axId val="1676066751"/>
      </c:barChart>
      <c:catAx>
        <c:axId val="1676260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066751"/>
        <c:crosses val="autoZero"/>
        <c:auto val="1"/>
        <c:lblAlgn val="ctr"/>
        <c:lblOffset val="100"/>
        <c:noMultiLvlLbl val="0"/>
      </c:catAx>
      <c:valAx>
        <c:axId val="16760667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260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Litigation Type by Administration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v>Blocking</c:v>
          </c:tx>
          <c:spPr>
            <a:solidFill>
              <a:schemeClr val="accent5">
                <a:tint val="77000"/>
              </a:schemeClr>
            </a:solidFill>
            <a:ln>
              <a:noFill/>
            </a:ln>
            <a:effectLst/>
          </c:spPr>
          <c:invertIfNegative val="0"/>
          <c:cat>
            <c:strRef>
              <c:f>'Litigation-Policy Type Analysis'!$A$3:$A$8</c:f>
              <c:strCache>
                <c:ptCount val="6"/>
                <c:pt idx="0">
                  <c:v>Biden</c:v>
                </c:pt>
                <c:pt idx="1">
                  <c:v>Trump</c:v>
                </c:pt>
                <c:pt idx="2">
                  <c:v>Obama (2nd Term)</c:v>
                </c:pt>
                <c:pt idx="3">
                  <c:v>Obama (1st Term)</c:v>
                </c:pt>
                <c:pt idx="4">
                  <c:v>Bush 43 (2nd Term)</c:v>
                </c:pt>
                <c:pt idx="5">
                  <c:v>Bush 43 (1st Term)</c:v>
                </c:pt>
              </c:strCache>
            </c:strRef>
          </c:cat>
          <c:val>
            <c:numRef>
              <c:f>'Litigation-Policy Type Analysis'!$B$3:$B$8</c:f>
              <c:numCache>
                <c:formatCode>General</c:formatCode>
                <c:ptCount val="6"/>
                <c:pt idx="0">
                  <c:v>55</c:v>
                </c:pt>
                <c:pt idx="1">
                  <c:v>91</c:v>
                </c:pt>
                <c:pt idx="2">
                  <c:v>44</c:v>
                </c:pt>
                <c:pt idx="3">
                  <c:v>20</c:v>
                </c:pt>
                <c:pt idx="4">
                  <c:v>26</c:v>
                </c:pt>
                <c:pt idx="5">
                  <c:v>15</c:v>
                </c:pt>
              </c:numCache>
            </c:numRef>
          </c:val>
          <c:extLst>
            <c:ext xmlns:c16="http://schemas.microsoft.com/office/drawing/2014/chart" uri="{C3380CC4-5D6E-409C-BE32-E72D297353CC}">
              <c16:uniqueId val="{00000000-6767-FD40-99D2-5C0ADD808187}"/>
            </c:ext>
          </c:extLst>
        </c:ser>
        <c:ser>
          <c:idx val="1"/>
          <c:order val="1"/>
          <c:tx>
            <c:v>Forcing</c:v>
          </c:tx>
          <c:spPr>
            <a:solidFill>
              <a:schemeClr val="accent5">
                <a:shade val="76000"/>
              </a:schemeClr>
            </a:solidFill>
            <a:ln>
              <a:noFill/>
            </a:ln>
            <a:effectLst/>
          </c:spPr>
          <c:invertIfNegative val="0"/>
          <c:cat>
            <c:strRef>
              <c:f>'Litigation-Policy Type Analysis'!$A$3:$A$8</c:f>
              <c:strCache>
                <c:ptCount val="6"/>
                <c:pt idx="0">
                  <c:v>Biden</c:v>
                </c:pt>
                <c:pt idx="1">
                  <c:v>Trump</c:v>
                </c:pt>
                <c:pt idx="2">
                  <c:v>Obama (2nd Term)</c:v>
                </c:pt>
                <c:pt idx="3">
                  <c:v>Obama (1st Term)</c:v>
                </c:pt>
                <c:pt idx="4">
                  <c:v>Bush 43 (2nd Term)</c:v>
                </c:pt>
                <c:pt idx="5">
                  <c:v>Bush 43 (1st Term)</c:v>
                </c:pt>
              </c:strCache>
            </c:strRef>
          </c:cat>
          <c:val>
            <c:numRef>
              <c:f>'Litigation-Policy Type Analysis'!$D$3:$D$8</c:f>
              <c:numCache>
                <c:formatCode>General</c:formatCode>
                <c:ptCount val="6"/>
                <c:pt idx="0">
                  <c:v>15</c:v>
                </c:pt>
                <c:pt idx="1">
                  <c:v>68</c:v>
                </c:pt>
                <c:pt idx="2">
                  <c:v>10</c:v>
                </c:pt>
                <c:pt idx="3">
                  <c:v>5</c:v>
                </c:pt>
                <c:pt idx="4">
                  <c:v>14</c:v>
                </c:pt>
                <c:pt idx="5">
                  <c:v>17</c:v>
                </c:pt>
              </c:numCache>
            </c:numRef>
          </c:val>
          <c:extLst>
            <c:ext xmlns:c16="http://schemas.microsoft.com/office/drawing/2014/chart" uri="{C3380CC4-5D6E-409C-BE32-E72D297353CC}">
              <c16:uniqueId val="{00000001-6767-FD40-99D2-5C0ADD808187}"/>
            </c:ext>
          </c:extLst>
        </c:ser>
        <c:dLbls>
          <c:showLegendKey val="0"/>
          <c:showVal val="0"/>
          <c:showCatName val="0"/>
          <c:showSerName val="0"/>
          <c:showPercent val="0"/>
          <c:showBubbleSize val="0"/>
        </c:dLbls>
        <c:gapWidth val="150"/>
        <c:overlap val="100"/>
        <c:axId val="196439679"/>
        <c:axId val="196437087"/>
      </c:barChart>
      <c:catAx>
        <c:axId val="196439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437087"/>
        <c:crosses val="autoZero"/>
        <c:auto val="1"/>
        <c:lblAlgn val="ctr"/>
        <c:lblOffset val="100"/>
        <c:noMultiLvlLbl val="0"/>
      </c:catAx>
      <c:valAx>
        <c:axId val="1964370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43967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Litigation</a:t>
            </a:r>
            <a:r>
              <a:rPr lang="en-US" baseline="0"/>
              <a:t> Type by Policy Area</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v>Blocking</c:v>
          </c:tx>
          <c:spPr>
            <a:solidFill>
              <a:schemeClr val="accent5">
                <a:tint val="77000"/>
              </a:schemeClr>
            </a:solidFill>
            <a:ln>
              <a:noFill/>
            </a:ln>
            <a:effectLst/>
          </c:spPr>
          <c:invertIfNegative val="0"/>
          <c:cat>
            <c:strRef>
              <c:f>'Litigation-Policy Type Analysis'!$A$12:$A$23</c:f>
              <c:strCache>
                <c:ptCount val="12"/>
                <c:pt idx="0">
                  <c:v>Civil Rights</c:v>
                </c:pt>
                <c:pt idx="1">
                  <c:v>Communications</c:v>
                </c:pt>
                <c:pt idx="2">
                  <c:v>Consumer Protection</c:v>
                </c:pt>
                <c:pt idx="3">
                  <c:v>Education</c:v>
                </c:pt>
                <c:pt idx="4">
                  <c:v>Energy</c:v>
                </c:pt>
                <c:pt idx="5">
                  <c:v>Environment</c:v>
                </c:pt>
                <c:pt idx="6">
                  <c:v>Health Care</c:v>
                </c:pt>
                <c:pt idx="7">
                  <c:v>Immigration</c:v>
                </c:pt>
                <c:pt idx="8">
                  <c:v>Indian Affairs</c:v>
                </c:pt>
                <c:pt idx="9">
                  <c:v>Labor</c:v>
                </c:pt>
                <c:pt idx="10">
                  <c:v>Other</c:v>
                </c:pt>
                <c:pt idx="11">
                  <c:v>Voting and Elections</c:v>
                </c:pt>
              </c:strCache>
            </c:strRef>
          </c:cat>
          <c:val>
            <c:numRef>
              <c:f>'Litigation-Policy Type Analysis'!$B$12:$B$23</c:f>
              <c:numCache>
                <c:formatCode>General</c:formatCode>
                <c:ptCount val="12"/>
                <c:pt idx="0">
                  <c:v>11</c:v>
                </c:pt>
                <c:pt idx="1">
                  <c:v>4</c:v>
                </c:pt>
                <c:pt idx="2">
                  <c:v>3</c:v>
                </c:pt>
                <c:pt idx="3">
                  <c:v>6</c:v>
                </c:pt>
                <c:pt idx="4">
                  <c:v>16</c:v>
                </c:pt>
                <c:pt idx="5">
                  <c:v>118</c:v>
                </c:pt>
                <c:pt idx="6">
                  <c:v>31</c:v>
                </c:pt>
                <c:pt idx="7">
                  <c:v>25</c:v>
                </c:pt>
                <c:pt idx="8">
                  <c:v>1</c:v>
                </c:pt>
                <c:pt idx="9">
                  <c:v>7</c:v>
                </c:pt>
                <c:pt idx="10">
                  <c:v>27</c:v>
                </c:pt>
                <c:pt idx="11">
                  <c:v>2</c:v>
                </c:pt>
              </c:numCache>
            </c:numRef>
          </c:val>
          <c:extLst>
            <c:ext xmlns:c16="http://schemas.microsoft.com/office/drawing/2014/chart" uri="{C3380CC4-5D6E-409C-BE32-E72D297353CC}">
              <c16:uniqueId val="{00000000-78F8-5649-9194-34F1009E4FD7}"/>
            </c:ext>
          </c:extLst>
        </c:ser>
        <c:ser>
          <c:idx val="1"/>
          <c:order val="1"/>
          <c:tx>
            <c:v>Forcing</c:v>
          </c:tx>
          <c:spPr>
            <a:solidFill>
              <a:schemeClr val="accent5">
                <a:shade val="76000"/>
              </a:schemeClr>
            </a:solidFill>
            <a:ln>
              <a:noFill/>
            </a:ln>
            <a:effectLst/>
          </c:spPr>
          <c:invertIfNegative val="0"/>
          <c:cat>
            <c:strRef>
              <c:f>'Litigation-Policy Type Analysis'!$A$12:$A$23</c:f>
              <c:strCache>
                <c:ptCount val="12"/>
                <c:pt idx="0">
                  <c:v>Civil Rights</c:v>
                </c:pt>
                <c:pt idx="1">
                  <c:v>Communications</c:v>
                </c:pt>
                <c:pt idx="2">
                  <c:v>Consumer Protection</c:v>
                </c:pt>
                <c:pt idx="3">
                  <c:v>Education</c:v>
                </c:pt>
                <c:pt idx="4">
                  <c:v>Energy</c:v>
                </c:pt>
                <c:pt idx="5">
                  <c:v>Environment</c:v>
                </c:pt>
                <c:pt idx="6">
                  <c:v>Health Care</c:v>
                </c:pt>
                <c:pt idx="7">
                  <c:v>Immigration</c:v>
                </c:pt>
                <c:pt idx="8">
                  <c:v>Indian Affairs</c:v>
                </c:pt>
                <c:pt idx="9">
                  <c:v>Labor</c:v>
                </c:pt>
                <c:pt idx="10">
                  <c:v>Other</c:v>
                </c:pt>
                <c:pt idx="11">
                  <c:v>Voting and Elections</c:v>
                </c:pt>
              </c:strCache>
            </c:strRef>
          </c:cat>
          <c:val>
            <c:numRef>
              <c:f>'Litigation-Policy Type Analysis'!$D$12:$D$23</c:f>
              <c:numCache>
                <c:formatCode>General</c:formatCode>
                <c:ptCount val="12"/>
                <c:pt idx="0">
                  <c:v>3</c:v>
                </c:pt>
                <c:pt idx="1">
                  <c:v>0</c:v>
                </c:pt>
                <c:pt idx="2">
                  <c:v>2</c:v>
                </c:pt>
                <c:pt idx="3">
                  <c:v>5</c:v>
                </c:pt>
                <c:pt idx="4">
                  <c:v>8</c:v>
                </c:pt>
                <c:pt idx="5">
                  <c:v>91</c:v>
                </c:pt>
                <c:pt idx="6">
                  <c:v>4</c:v>
                </c:pt>
                <c:pt idx="7">
                  <c:v>7</c:v>
                </c:pt>
                <c:pt idx="8">
                  <c:v>0</c:v>
                </c:pt>
                <c:pt idx="9">
                  <c:v>2</c:v>
                </c:pt>
                <c:pt idx="10">
                  <c:v>2</c:v>
                </c:pt>
                <c:pt idx="11">
                  <c:v>5</c:v>
                </c:pt>
              </c:numCache>
            </c:numRef>
          </c:val>
          <c:extLst>
            <c:ext xmlns:c16="http://schemas.microsoft.com/office/drawing/2014/chart" uri="{C3380CC4-5D6E-409C-BE32-E72D297353CC}">
              <c16:uniqueId val="{00000001-78F8-5649-9194-34F1009E4FD7}"/>
            </c:ext>
          </c:extLst>
        </c:ser>
        <c:dLbls>
          <c:showLegendKey val="0"/>
          <c:showVal val="0"/>
          <c:showCatName val="0"/>
          <c:showSerName val="0"/>
          <c:showPercent val="0"/>
          <c:showBubbleSize val="0"/>
        </c:dLbls>
        <c:gapWidth val="150"/>
        <c:overlap val="100"/>
        <c:axId val="196847791"/>
        <c:axId val="196850063"/>
      </c:barChart>
      <c:catAx>
        <c:axId val="1968477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850063"/>
        <c:crosses val="autoZero"/>
        <c:auto val="1"/>
        <c:lblAlgn val="ctr"/>
        <c:lblOffset val="100"/>
        <c:noMultiLvlLbl val="0"/>
      </c:catAx>
      <c:valAx>
        <c:axId val="1968500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84779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State-Led</a:t>
            </a:r>
            <a:r>
              <a:rPr lang="en-US" baseline="0"/>
              <a:t> Litigation (Total) by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62486111111111109"/>
                  <c:y val="-0.26994386118401864"/>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xVal>
            <c:numRef>
              <c:f>'Litigation-Policy Type Analysis'!$B$98:$B$120</c:f>
              <c:numCache>
                <c:formatCode>General</c:formatCode>
                <c:ptCount val="23"/>
                <c:pt idx="0">
                  <c:v>2023</c:v>
                </c:pt>
                <c:pt idx="1">
                  <c:v>2022</c:v>
                </c:pt>
                <c:pt idx="2">
                  <c:v>2021</c:v>
                </c:pt>
                <c:pt idx="3">
                  <c:v>2020</c:v>
                </c:pt>
                <c:pt idx="4">
                  <c:v>2019</c:v>
                </c:pt>
                <c:pt idx="5">
                  <c:v>2018</c:v>
                </c:pt>
                <c:pt idx="6">
                  <c:v>2017</c:v>
                </c:pt>
                <c:pt idx="7">
                  <c:v>2016</c:v>
                </c:pt>
                <c:pt idx="8">
                  <c:v>2015</c:v>
                </c:pt>
                <c:pt idx="9">
                  <c:v>2014</c:v>
                </c:pt>
                <c:pt idx="10">
                  <c:v>2013</c:v>
                </c:pt>
                <c:pt idx="11">
                  <c:v>2012</c:v>
                </c:pt>
                <c:pt idx="12">
                  <c:v>2011</c:v>
                </c:pt>
                <c:pt idx="13">
                  <c:v>2010</c:v>
                </c:pt>
                <c:pt idx="14">
                  <c:v>2009</c:v>
                </c:pt>
                <c:pt idx="15">
                  <c:v>2008</c:v>
                </c:pt>
                <c:pt idx="16">
                  <c:v>2007</c:v>
                </c:pt>
                <c:pt idx="17">
                  <c:v>2006</c:v>
                </c:pt>
                <c:pt idx="18">
                  <c:v>2005</c:v>
                </c:pt>
                <c:pt idx="19">
                  <c:v>2004</c:v>
                </c:pt>
                <c:pt idx="20">
                  <c:v>2003</c:v>
                </c:pt>
                <c:pt idx="21">
                  <c:v>2002</c:v>
                </c:pt>
                <c:pt idx="22">
                  <c:v>2001</c:v>
                </c:pt>
              </c:numCache>
            </c:numRef>
          </c:xVal>
          <c:yVal>
            <c:numRef>
              <c:f>'Litigation-Policy Type Analysis'!$H$98:$H$120</c:f>
              <c:numCache>
                <c:formatCode>General</c:formatCode>
                <c:ptCount val="23"/>
                <c:pt idx="0">
                  <c:v>11</c:v>
                </c:pt>
                <c:pt idx="1">
                  <c:v>21</c:v>
                </c:pt>
                <c:pt idx="2">
                  <c:v>41</c:v>
                </c:pt>
                <c:pt idx="3">
                  <c:v>57</c:v>
                </c:pt>
                <c:pt idx="4">
                  <c:v>31</c:v>
                </c:pt>
                <c:pt idx="5">
                  <c:v>28</c:v>
                </c:pt>
                <c:pt idx="6">
                  <c:v>41</c:v>
                </c:pt>
                <c:pt idx="7">
                  <c:v>16</c:v>
                </c:pt>
                <c:pt idx="8">
                  <c:v>17</c:v>
                </c:pt>
                <c:pt idx="9">
                  <c:v>8</c:v>
                </c:pt>
                <c:pt idx="10">
                  <c:v>12</c:v>
                </c:pt>
                <c:pt idx="11">
                  <c:v>7</c:v>
                </c:pt>
                <c:pt idx="12">
                  <c:v>6</c:v>
                </c:pt>
                <c:pt idx="13">
                  <c:v>11</c:v>
                </c:pt>
                <c:pt idx="14">
                  <c:v>1</c:v>
                </c:pt>
                <c:pt idx="15">
                  <c:v>15</c:v>
                </c:pt>
                <c:pt idx="16">
                  <c:v>9</c:v>
                </c:pt>
                <c:pt idx="17">
                  <c:v>8</c:v>
                </c:pt>
                <c:pt idx="18">
                  <c:v>8</c:v>
                </c:pt>
                <c:pt idx="19">
                  <c:v>8</c:v>
                </c:pt>
                <c:pt idx="20">
                  <c:v>13</c:v>
                </c:pt>
                <c:pt idx="21">
                  <c:v>5</c:v>
                </c:pt>
                <c:pt idx="22">
                  <c:v>6</c:v>
                </c:pt>
              </c:numCache>
            </c:numRef>
          </c:yVal>
          <c:smooth val="0"/>
          <c:extLst>
            <c:ext xmlns:c16="http://schemas.microsoft.com/office/drawing/2014/chart" uri="{C3380CC4-5D6E-409C-BE32-E72D297353CC}">
              <c16:uniqueId val="{00000000-E1A7-E045-9066-AD15A36F8D4E}"/>
            </c:ext>
          </c:extLst>
        </c:ser>
        <c:dLbls>
          <c:showLegendKey val="0"/>
          <c:showVal val="0"/>
          <c:showCatName val="0"/>
          <c:showSerName val="0"/>
          <c:showPercent val="0"/>
          <c:showBubbleSize val="0"/>
        </c:dLbls>
        <c:axId val="332026304"/>
        <c:axId val="332028304"/>
      </c:scatterChart>
      <c:valAx>
        <c:axId val="332026304"/>
        <c:scaling>
          <c:orientation val="minMax"/>
          <c:max val="2023"/>
          <c:min val="2001"/>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2028304"/>
        <c:crosses val="autoZero"/>
        <c:crossBetween val="midCat"/>
        <c:majorUnit val="4"/>
      </c:valAx>
      <c:valAx>
        <c:axId val="3320283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2026304"/>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tx>
        <cx:txData>
          <cx:v>State Litigation Against Biden Administration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State Litigation Against Biden Administration</a:t>
          </a:r>
        </a:p>
      </cx:txPr>
    </cx:title>
    <cx:plotArea>
      <cx:plotAreaRegion>
        <cx:series layoutId="regionMap" uniqueId="{2E30755C-6BDD-A54E-B59C-561C2FED24F1}">
          <cx:dataId val="0"/>
          <cx:layoutPr>
            <cx:geography cultureLanguage="en-US" cultureRegion="US" attribution="Powered by Bing">
              <cx:geoCache provider="{E9337A44-BEBE-4D9F-B70C-5C5E7DAFC167}">
                <cx:binary>1H1pk5u61u5fSeXzpbeEBIhTZ5+qLcADds+dzvCFcro7zIh5+vV3gd1tN/FO+tzdb73XTkIYLLPQ
ozUviX8/tP96iJ42+Yc2jpLiXw/tnx+9skz/9ccfxYP3FG+Ks9h/yEUhfpRnDyL+Q/z44T88/fGY
bxo/cf+QEaZ/PHibvHxqP/7n3/Br7pNYi4dN6YvkunrKu5unoorK4hfXjl768CCqpByau/BLf378
lPjl0+OH23JTPhUfPzwlpV92d1369OfHV9/8+OGP6e/9dO8PEZBXVo/QluhnCiKKhhT144dIJO7u
vKTrZwgzQjFS9PGjPd/0YhNDwzfTM1KzeXzMn4riw+7/n5q/eoSfrvqFMLa9YYiB6E+341P+8bq3
//PvyQl47smZA0CmnfS7S0B67CemX5S5/1DiPz9+7gSccJ97ZQvFqy/9l1BQ+Qw6WpVVvOtx9hoR
jLQzRcGUKghtIXm+9xaRNxB0HIuXhq+ohyf8+vE3o/D/T2D84kEkhZ88d887QEPPVKLrClF3Pa+/
hobpZxqRdUXRCRo/5PneO2jeQtLfgLNvOoVneZrwbAoP+KYU74mPdkYxBjHGtBdhdSjMsIyAdVTK
EMiz4YMn+LyJpr8B6KDtFKG/ThKh842fPD130Dswj3JGqKpShew1ySE4qn4mYxVTpNEtePT53lvm
+S05x3HZNZtAcm6dJCT3fu76ib957pl/jgoBZYJlHTGdjhyBQGQdoqKxM1XXNEapvL2uPN97i8pb
KDoOzL7lBJv702QXQ0Qi3zyK5/55B2wYWAJMUdBz34O4OsQGbLIzhWqMqBM98xZSjoOybzkBxbg8
SYa5FVXpfTA3oSjfkWkoPaMERJWi/Y2eQehMJojqWJ0IsbfScxyd160nCN2aJ4nQjQe2/IdlEW2S
x/djHYrPVJmBKca2ukSfGNEaBrHHGAJ1tP3ChIPeStVxnF63nuB0c5r22mX+5L6rrUbOdMJUphJ1
B9FEuI22GgNzDqTe1s3dapzfE3IclOd2Ezgub06Sba6ekqToonrzrtYARWdMV1WdbXX9aCAfahxN
O2OEMTAIdg4QsNUhNm+l6jhCr1tPcLo6TavgQuSggIxNLiI/eUcVRED1E51oCtkhAXGZV0jpZ5gp
FGt4h6X8Gqm303Ucq2n7CVoXxkly1cVT8+GryMPnvvrnNtwQzSG6TAnZ2c9T+1oBRYUg7IZ3Xg/E
3w456i0U/Q1CL88yxeY04zl/RZsifEcOUunZEEQbomxbaQcccshBWJHPZE1nwGAT4+D3lBxH5Lnd
BI+/VifJK4tNs/H959H6zzkF62cqRkxDZBKCxgrIOlkbnKCtjzoxCH5PyHE4nttN4Ficpn02CIrz
p9Z/eE8HFPwcGRMNU/VocAAj9QwgIxA+mGDyNmqO43LYdoLNxflJssqncuO9H6NArobIRAO9fjyQ
hjE4PxqTZVmdKJPf0XEcj22rCRKf7k4SiUvPf0f+AHOZgnQiVNeO8geTz8BQJgqT8YuPc6jcf0fN
cTy2rSZ4XC5OEo+B1+2nvHjq3o8/ABUMIgnSNNsgP5oodg2yOBpTIGW7A2USo3kbTcexOWw7QejC
PkmElsmjv3lXz0U/06HnNUDohSkO7S6mnskMvBZVhwTn8JnA8waCjmPz0nACzPLiJIG5eKo3j+9o
Dw9qBXJjELTcJS9BpR/igrF6poKwg/Tm0eTZ7+k5DstzuwkqF/cniYr5FIFdnL9j3gxwQWAWq/Jz
3kx/jYumnFEIo1GCd7HOSYbmLRQdR2bfcoKNeZrZs7undlO8n54hGDqeMAoxyq2gmjAMlM4QcPsh
WCZvBd0kWPZbco6jsms2geTuy0myy8XT9/x93XqI/IOzCE6LtvNZJtofUGFQQgOQ7AJjE3Z5C0XH
gdm3nGBzcZrscu4Xhajyd3TxCTsjqqa8lF9MLTNdPqOaBunM57TNxH95C0XHsdm3nGBzfpp5zb9y
vxfvapXRM1knMlheuzjkJJ48OpVDtkxVtnw1cfjfQNBxZF4aToD569tJCrRtivZ/IN4P6TJEdAjH
7JTNJI7MhswNhTgM3nk1E9Z5O13HYZq2n6B1a5wkWoNYGP6m6XtKOfD6ZbDY2C48o08MNqgSBCaS
oapjlxKYQPVGoo7j9KrxBKTz25MEaS0qv3hnHxSd6WAFIKZM2EjHwEYYYmds551OnM830XIcmYOm
E1zWf50kLuf+g+e7m/es36RnTKOarrGdEAOL+dAFZQrU1yIIHQwBhOHzE+f8nqLj4OyfZYLN+fI0
sdkUxebBq4qnsizez+WBbCbWIPZMAYbxM3F5oKxGRTCRgLDJNIHzt9LzN/C8bj7F6DT5x9hE/g+R
v2sBB5RzygpU2QKDHAUIrAPIsmngINEdCz0Pjm1xzdtoOg7SYdsJQsZpIrSCYH31EHbPffTPk5xD
ua0McwQgYvOTaJMZlNVQuiuHmiiet5ByHJZ9ywkoq68nKdruoPIJ5hA9Pb0jKsoZoxARQFAROH4m
MQMISRNKgLHQvlTgMI/zJpKOo3PQdALP3WmGpVebpHjXKBs7o4xCvAaYY/xMVI4OMQUGU9Rg9trW
Jphont/TcxyY53YTVFanaUNvy7XevQ4a5ttACBS8TpgVNX5eCzWwsCFEOoQVdsoGPKFDvnkrVccR
et16gtOFeZLCDUqEvm/izXM3vYPCAWcUJt3IMGNtyz4ThwdEG6NgsMloF6SeQPQGgo6j89JwAsxf
65MEZimad0QF7GiY5qQqGj0+60YnMB0XIaiH2l2fODq/o+Y4JNtWEzyWp2mafX4qyg/7KURbqfIO
7ALTnagMEwhhTtT4mYRBIcymQm4Bygv2YbhDifZmso4jNGk+gerz/Umyzv1THoukfD+ZBtNvkKbI
8GcizDT5TIWJ07oKJWnjZ5LbeQMlx3F5aThB5P7uJBE53+Td+863gcyOPjg2CqiPw4iNpkIFFPAS
RK63iABih/zyFkqOQ7JvOcHk/DQ1/zKCCQLCL57755/LsqEOSqYwS03ZT9Y4xAbi0JjC/BvlJVD9
fO9tLOAtFB3HZt9ygs3yNJX/UNW12MQpzFh/z8oOSs5UBpX/UCF41DYbJqlBGhtm5x53O99M1nGU
Js0nUF0sTlO0gaZ513I1qp2BeaxgXTtuqmEEETWYRiCrhL7mn/Pfk3IcmJeGE0jOT1PbGAICNg+l
/1CVzx30DsJt4A2YvAHQbHlnEhYAU0AjDNLZ8sQGeCM1x5F51XiCjnGa6Mxg1rr/nnWEMjtThhpB
mUxsAaiGpkwjVIYpNeNnYgu8gZLjqLw0nCAyO01tM38SsMrDO3qbBMxiCrzAngvRpk4NgTAOhawO
2oU/J8C8gaDjwLw0nAAzP02f89wfIs/vu5LAEFnWMSXP1WgTMabDJLVhChqE0J5l59Y4exMtx1E5
aDrB5fw0Q87Pq3F9ED8+wAIWVfz9XbkHXBsEZWngcW5dmAn3wJxohGGxAabtAtAThfPfUncctOO/
MsHPNE7SZls+brz3nJVDISOgQ4nnc4pzkmrDGCaAwBJdkGybMNVvCTmOza7ZBIyleZJg/JWH753B
gaqOodqW/M2CdkPVJ9FhHhUUho6fCQO9haLjwOxbTrD56+YksbkMI+CUd00PwNRaWN0RQtHbrh9W
RDuMEeiQr4YJngg9r3QzSQ+8haLj2OxbTrC5/F+aDv33a0S+LJxpbsqNNa64ebBM5K+vjg8Pa4FO
mu6CYEf9oG18bPkIq3Kqugza5mUlz+FHXoXPXpZs/KnN06Yo//woQQLhDMFEOAarRcJvgfX98UMD
ofPhEkwTRcowwR2MD7D+gOuSYbGKPz9SBTQarNWmwx8oSNAH2wMqwcdLUDgHc7eG0rlhUIB79bLa
6ZWIOlgh5qU7dscfkiq+En5SFn9+BEGcbr81PB0MLKgVGmwfcBbAAIUwCFx/2NzAsoDwZfx/cC8X
Ya5nzQXJvniloSkVz6RZ0nKFXqGYH/TMkZsN08h/ebfh+sHdMpegtG3gbs5596OtuXovWlNE3LlW
Ep4nXPkswpV7Tubizk85/ZJa/pM795d0Flc8FwYzvHVzj9etqS0Rb4XReLyXrFJYAob0C4hHSMWQ
nZsSC6sTAW4yAfNQGZb6fE1shwscKRHF51qBXJ5mfWEnw0ZvSBtxKmmFXbueZqSlzDhJ7rSib5dS
3NURrzIlt0vc5Pa4F7h6yd02p6YnK9jMaNJzufLD1bipcR/MHIq+ZWnS2pLbtDbBfWPEQSqM8Vzi
NCrHapeaWaDrZgi1moaTZfWsZ3HKSylL7HHDCs8JedLXgQVBSZeTiCW2j4QXcV8JhT0e10Up7PEw
RfVVwrJmFrqysFXF7w2BU98guZTZ+03litzutECdub24CKsos8dNnDt4niruYn8qx34a8V7DIYdO
0k3c5qmNIpTalZZG0C9VGlplq7ncH26paI28SLLU0HpH2FSqw4ir43Y8gZIktXta+4YX4c5oWO7M
SV3PBE0zm9Y0taXA2+3pw954WORrUWJ5qRRdZsfEKyJeeFpmj5ts2MOtlJoN8luuSyi3HaTntpbQ
Kjo4FjTSrah1PmdRtigzJM9rHJZ2nJel3SvoHPmlMxtPlb2EIs5koloO878ylBW2W4Y/WB1kljoc
jafGzf4QZ8EXpQkiLmWl4OPjKkMnBKXb9sb45CMqLHfXWhH78/F5x6cc95yaJDAIh05ALExncR/c
7p9QDqVs99ha2eQRR6R6TD2psJysyG3WpjBI9w8/7mEaRQtgB6uTqsKWECnscc/PRD2vab9kbebO
dE25H69FvuMui5TwWi4ooFZIRutXme0lEdxal0t3xipxvz0kjCR2N5eHkQA2SGqPe+PokBUkLxpa
GOP58RQgzoxShzHv6iF0USa3ws6cqOoN7JUSZ0WtGa0raXapZwqnShmakpf5MSdV29hNo8Gum3SZ
5feJy1vdb20f563dUM0IRdIvYIJMuh3E9UDzOIDrvrqOFaecHYzXNNBg1I5EFUKwWeHk5yM1YiTp
ZaP4qbD1VAUyh3NOQYDjRK8s6g4GjcNAVMQCRs54OG7a4cL+cPKViKYhz4tOMqkAvFAHI9SNwzLi
SpJrc1UXc6g+zO3xaj/sTQ4Tp5O5rhe+SYNaMYuIJJwQR8bW2ETFvWalUfVl//PjXglr+S6qqN5+
K/cK4Lq2C4ycQn81BXB+N2zGvfFcl7YgvpPcp0ZYew4fT/a4crmS6ZG1vXzwzRI9SbUUL4NBZoVd
n9jjXkuDNP8y7nZugntr3B03GVM2HqgMq3AlFvL9hbF1tj+5/7XxOxKLMY8SFphjz8PqhLv+VmmD
ge3km8rLmmUGerY3gEdS21UGEYXjTF80PeXN+GiaC+NjfN5xI5M6nOsuWm2vUrUHeed1g9TbXvdk
Zvk5+Sy6NrHUgKydTrOU4Ue23x2/NR4LLO9+eTwcL4zntj930CaRqnjeNdEK57I2J0iatcHAZMd+
Zn9ObgjrDTkvH7VCpCbRS8MbhilrlMbCkbYZj4LhFBrGa+T1qjmeazCM4XFvv5mei1tQKqpC/LkE
vRFLkgs9MLRLeu9HNzz80bZjs/0VMbbbH49701sNFO7PuRX1oD59Tjq5NnIk/xAgzax6ULjEw5bW
ptFCStAX6viKFQxab9w0g9bL+oZrkSS36byWEQxRt+RhL6TO6P285qjsCrOheQWCAjZMQTckiPMZ
GfTQfoO0+vBwvJD42dMwx8XqhvugVARGUgStEQxqLmnKGFllI1ecuFVuVsPgHzfyoKD3hwfnBq2X
h1kL8ioahr3mICuh0MlJU2Cz6jLZKJR+ETRZPJN1umRRJWZhXn6D7qiXYJSuA9WL5r6qtTwBTYvi
GmR6fUsvaRiG23vWwO22NnJQRkVotmGscdbqwvJh6Qae56HVKZm2SHy/tOQyc7kz6Ms6Lhow2YZd
D4NgGjdg1SrcU93eZJ2YtU3nLNL6YewbhUiJWIgk7ZeFfBENPTL2kjrou1ArLgO9D+ZuUShW3Cg/
qoBkq8qPeNeyTVZ47qzR3IUeFt1CT8wKC9em7icvAOYtBgurHcwTXatiZNSpc+OLOpuN54bhAGXA
0SJvAyC4kHp92cjrBoMKKTKtMMFYuobU4H0Jtm7XuaHtNyuR49Cui1idK663zBRXtrFE8HbT0+pS
V9RwUZfdgoaCXaQs4Z7c32WxU8+CLrbrJr3xMRg4Amu5qUgNz51Euw5onhpy2WITKUpsj5tB2Np6
3O4Otxf8rjbCKAkNL3Bie9xsR8C466shGMFhUxu+V4KS1aQLzdNkAxV9buYeXTdOoxuaHNa87Itl
zRr3smwVzJUmBHtZBrtVrbRLtY/aeYqUGhRqjH8ULYoteTDVxg0etbTu7w4TUuN5r7J5Iuhj2uKr
JCK1HTKptse9LIhbjj0vNz0BTBjDE0TAVYDMwbGOQNgF29Oh7hXbawxER63k0Xx/amy4/Y24qsEk
K9RS54UrFKMYlFA2bKKIkd4YdysaVNzx69LUaAUWEWr0GBoN30pDsDbGL4177aC5xr39hfF72yZ9
6z9GgVxY4zkty/Q5y+lMTROQBMMG9QmF7ht2YbBjjvskNsFmK+3xnCZRuJzm67rDynI8NV703Kay
xz0hha5RZ0BeVOUuh9WFrLxx2DKplKvWUekMRgqodNlbRrnTzBvVDZGxPVfCyqDMzS05Bct8PKXE
WDJhtmLAy6HV/sL+sLlMwcKlHEdW3fK6sZhkwgDAHdfmmNUX0dwNZiVZYd1SmNV8Tp4Yjs8b0xGg
HeeFqd5FF+B23EiWo8seN+v4pou5187LwIId2VllKpjnZpffFM069y8GLykwA9fu6vtK3tS14F44
j5gVypYX3tPgEgfzuDBiaSWCSy2YlzLwzFzDK1YXXHKAv9dJcJG166pd9wF3dDN2VqW0ZLqhKtcu
4o1uuv4yjJdhJ4y8nTnwXDPVTtbMoD1obKN86F0zs+IfmWfk5bzyDE36lguuwPPfltpSCQIDdZdd
zuPws5xzEnDX9D6pLs++Y4nTwKjlu8qzvJhTbFS8DTiRjVKaqSGnZK6hmRovq9Ry/VlY8oxespgH
n/LgqkDfo3M0S/lasdMN48FFy1NgUcM3epvYihF869aFGfzoZmRTCF5bwpSuFJBECW+/6fPWYEv5
EV8nVrMMvyAzvc9MZrYLvefeJVnUi5In3L/SLFXi6hU4nTlHS2bG53iRfvfBsSwvsMvL1Aopj/yZ
Iy2LhqtrUptpNcNgYZemkLhjfi84uUyWyqy/U3uDWuG1dOE+dY/effpDrLN1C56/kVvxl0ThKrjZ
n8rEVC7ku+ILNZ/KRb9aVt+cJVDlz/u5bwDBYIfY4som7UKbpx3vqIVcSwhQWWavcDJPYkvNvpTB
wvduGteSMzPPZ2q2cGYwC5BH8Txuc65rhnrbRyYtDfRIxbXnGd1XV8wkZKnE7DuzjbmeG021aMGt
DYxW4wEEB1q7dHlQGD22UlxylH/LV2vtWofHSpaqkdyqrc1qS7f8JW5MyflM+oVw531ngYTsYXB8
qma9s/YW+rVsJufurP1W6kbxKK/dgMeFGeoL1zfT1uxuo9BU9VnZLkrdapxlUHCh3lDBkw1JV6if
fS1jM5Cvk3CRiotmhh5SyUp7y/JAkw7//IR337VHLYGRaAhlFWpcQysHTOHGIJdY5+F91hkr5a6W
uLTCs9QUn5VHD/RgERgFjKS1c+MiU/taJ0bnGNE3vTQlMlykK0oX9bfuTk/XMl2gNdhe19E3/IRK
AyIT6LueGJFdbxCMymyNhQHWzzwJzdTQ3WUENopqeK3RMe5j8JS5/DmZl7Xpply7V7/X1/EV+5It
2/MY8bThabIG9pfqJXPM5rZWeezw6tE18icd2AdbiWo4wmwxJIxnlM6BQvj5qAGn38DnxCbXSWe0
raXHiybg/hM6bzbSQ3RFLWGAk3Ynf3Efw7vM55mAYIGh8tJwLsLP2WexQtcQHXBnnlWtlJSrF2IR
+bz/Ei3pxX13o9xKC3IVPCUZ11yDZFwx0Q94i4xqtzNhZSUHQZN/Kuf1tbygK7QMfZ7fy55Zb8A7
DpeF2XJqSV+QMLSZY5a8Mqs7v+EgC7EBXkHQ8ToyM2yWnhGCyAYH4rr+Fi/znMs6PCKnPkdr1wSZ
+pliO+TurXBMeHRhxbyuuQzeb8NlLs/YIrnWv4amft9aqtkvwm/xXLGk1PDZJSk4KizdAKFpunZS
GI2pUsPhYg3sFswgSLdwQwiSwThclz7HHEJfdtxw4Hw5mPcXgWewdqbM2+sHZ+GuwfNcJIseGDUK
DXZVLtCyAcmTz6jOe5CAxEA6l83sFvp0Wa5aHoamLIwERqq78OEZajNCZgBsfaV/yZDRtVy4RkZm
jsoJjHyZZxfawlEMBuNw7kB4Z+5aoZHNg6/Nucg/ge8VSIYLv6jPlM+4NgSMvdgga2a6y2ztzGJb
vadA81zieNGGxqUWG9oqS2fpgoBOMShodcOFcKRjVIH11F2Ga31Dr8JP7rk7974n2FAu2ihujL36
Y0kGAZ9RRRIQG3EdlQsIHtmQXsznHnEuMAPDphw8FUeAv04H36hqGsL9Qq0sX2Zf1ICBbb2gaiNz
kqaVSSACZtdDk3HPHRySca9RSJkstrs68pEVRPUqpEUw94fvRKN38/etSZiBFVPI4JSUSmCKSjXC
UhQrpv3wRKKBQ+XplV29bIIcVbZEotoe98YLRZF+kwRSIY7EMq43ObXdvp95YSgvC4hcsUbCRt9T
kJTjbosg9lgoaWZqKi2oVXhgcDaZIwyX1a3tpVoU8zjxApC7EIMIxmNHg0saicwuDLuFmutgTqMk
hlAog1DRuFd6g1OwP84h6Dj3PbRSaxqZaZR3XMZxYqNho/lg2457+3NYr5t5nFdXDqpNH8PgVzsA
GNwT8HSzBKdmF2Bp7riXLqyOYTMtAhtETfAy8PJiXg229LgpQ+Ui6yQ8a4bown7jDq7g/lBuPOil
Gl2OUbZ28NrGvTxlIHL3J6la+Fzzc8+SBy9QlSsD0Z4uxnBwOYQExz11iAb7oYwWsacb8I6V2wgR
Z8Z0CE2lbR0aXQpqwqnSbJUjjGeUgDyu7tusa5aN38wkpdXn+wASYklldKE6MKNfxdzPyt6Oe4jE
kDIHqa5n4K7LYHlWtW+2SkW2h6jxa4OBqaTXzp3mFsj24rYBm63Hd2nOshnkAFob8gCtreOWzInP
Fm4/IJ5T5XPcpcyqo1b0RjDE62hIaq45LDWZqMFTGZDbb/bn6hp1S9lZJw2ObVznGphKlejMjmZ3
qCguNPB6iOaoi3oIxI0huiELYih1DVJvCCfTYogibYPH+2CyLNffFEUDwSoJyiXREjvpyhX4vh5I
1ux7V4Y68AgkTWaiIJ/rgmHw3GCD4oAnqKmsIlexNYZVR4DHzf6QlcKHhwTHEIFNPsKLB9de6jQM
jlGmK0baNYx3HYPwTjYEnbebIYaspDmcdF1sxroHJklWOobUY4jQjRHWQA5ye3vMUBtbY3Jil/7a
ZSe2WZwHkXa573q719a9HP7nTsTwd3yt2v7k8Na7/RHMqN++Lu+X34IKoaGepZh+aaDm5beAmB11
QwLs1cFP2bi/ybdt3773NxffmoxTGWTPXvI4Pyfj9q/oOkzHja126bhhthVSIc0CcxdggRAdQQ5q
l46DLDhjUEei6xTWFNNghZB9Pg4qTBgEC2CaHUxT3SbxnvNxkDsfKhnA8Yf1kRkk8v6bfByGQq+D
FBmFND0UVRIEy5XDz2F4NcPrrJOMkRdWiqeudIhrLDSnbC9peaPgJF8oWdvNgO+8CyUJeIp7skzc
tDUS1Fk+LBcwr2gDq/e+dN+xNNiQ5NrnB7fkaMPUNVhlFTFYIv01OSF0SiqnsbIiiszMLvXSWSA/
1J2WXqJko6dOaigsLrlUp5cN6AVYgfNX93+dg9vdnqrjuw7grQfyJAenB2pfQJiDrvLW+SpYXd0q
rbNQyyJZNciJrEYFs7tOy3Wh1P781/fGQ1dPnh2GCowVeGEZGuaFv3723Gs8twoxXYUQl9oIpwvn
akd43FXMDHJfvpMCd9XHPBRaD7mn4FGNIzsUQbwKClrOSeHn3PWQZ8RN0UOt9686Bg+J2SlxWIVV
umDCNFRGj8QfpFKbLKw7JOV0FTlFbgVF9lWJwHLKMgfP4sKXeAWhM+5S15SUhJmSH8+jyo3MsJZv
Iwh5LpOCZ03LZr+mi75OKI+IATdgXYaqeni3yMCvhyleEORFrLU+XXm1Q+du5rRmUabITBz9BwpD
9xNFwZzIkWQGPW0gM1ErdpTF4EPmpT8PF0VA5QUpwK2Psm7VdaUGTqBTGRAEDC4RtnW9Nmlb5bdE
ZDLvoKKSq66PV43aPqperl5X4quaFRpEDOnC77sMYtqu+AZRpE9SINMbKUyvgMnCcx0nJioDfK2i
YAZRSchR6t115To/ioTm146QBNiEjCy9QPsqqfJnJCc6lLv+EkWo7ZigCMYKU1WYv6upsL760JsH
KAbYc6rIdejKFwLNXKegpqrg0oSYX8GLyAEPp80CwxcQoWBJ/iAcLzP+XwnBGCQPBk4HhpowmhsQ
FHldR1cKKxu7Qh74ew656SsIFMrlbdeHcyXtihV16LIs42XJpPbu153x88hRoRQByiSGd6BCXQKU
PBz2hV+muaSKiq5qx/shgZumJb3RVt0S5jVdUT+YAUa/E28/S1u4pzrMjYb/QSVMRiuqA6qVckRX
BCmLNheKKRXyrXDZlXBiaRboqF/FSnAhl5AzCnvtHEGQL88wuc9z5TesI/8sb1SoMtXGeQwABJsM
BuYQXPcSJisRlmsRNmQNSZtzFkE+OIj0G8S6B0WTfDNONN+I/Aby/3VyDn4JBNb7xDeJl+JzMIcY
LzpFsRvWRZauRjcEJcpSdBAozfLQWYLds44huTgLBQhvXINHVtTVb0o95J8lNxSugB6DsDXswGpO
r9GEVKPsOGpIVw3txCrpU+cyz13CldaL522AeObobJ0OeeMMqiyWUaFUltOp34hIs5uiH8J5COIN
VZjMWK8RgzR5aIrUq5dVQyBsLEsXUeFaDvJ0U41xbKEq7Cypc7VZpBGIhalhx5W0AM9ZL/LFr8cq
lAD9xLdQrw1T6obhCssivH66MNLVNg5TGDehki2gniA2oLqr4U1SiVVWf6ncVmyNPrCyoDbpaiva
Dyt1oK7n53uqsNqpgqHoB5bCmPBHm7Jc5FpGVr6itzex63ZXqZ9f4TQLua7k+kyPmTf3IsJW44bJ
BlUfwyyJf6OUJ7oHFD3MmYbqTh3eSAi0/MSpqVeKKMtSyS6dUJr5GN1CtUQ01yBiDaEkv53LTQCx
UMYgPORK5FwuCtCERU4WTC6quR65puvm7m0C3sJvlLbyWqIOtMHb+IY3WIyVU7Cc8mtk0rCHmfhY
0+1Mjw1VijQLK2UA2ekYApqu3pl1FcQG0HYO5avFCpeVmcYOuxz0ittEMgQoNQShDyKtGsV3IAjq
L5TaJTOsZ6vQUfR5LmAYJ4miLdqGWTpYZVDNUuhWK0PDoFMolztn1eJKWbdZ5J7rQYYvmA8hz65k
utlS5xq5jKcu062kUOwyT91ZETA0bz2EOBvsvtCDko84bGdZLmILzKPQ7HpfNoNAWFiq9QV1U3TV
LHwsflf5BBC+HmnwPkNVAx0OjAvrHRKYzTsZ3QlrA9rGBEIJLo4gFqJ+Qj24y8JXIRCexJekdRpQ
2hUEh6Sy4D3QbghVDQyw0CBy7uRhYwcB6JEMQSLYZ4rHkcg6qMbpQkj9qzwqO9n2yyaYgdn1Labx
sg/CBsYOBFS9FBy9LlAJJPXU6xbqdCB8BeE6KonaxG1pQGhDsxMGUZZGbS4yN3CN2K1lABt8cI+6
nZHrTmBA0AMChmPtRhAnHQS7h5TWeAzpc2IWOsRiUU5AyaQaYzOnzw3Sp95S+r/sncly5DrSpd+l
9/yNJMBp0RtOMWrOURtaZioT4ACCAEgQ5NP3iaiuvlW3f7Oy3vdGV6m8SoUiSIf7Od/xGKyt1onI
S8tJm6etzs6rOzbLuj2O614DRBGXcGVjMYfxXKM9wCW09pdZOVLsW3pE3Whf4pl4B0W6DMrv12Hq
7Wnn46tMo1fUNX68tUV6gGrbumobuHnjoZpyy/2wypTniimOm6c+SuLcF/R5Rg19Wr1ZllbtHFTR
tJ7Q/x9Ux81VGJgQ4LCSqicDzJ3NZNeZ6SmX2dri1Qsx8o9LU6h9oAX8cbQ9whvPxARFp8JviT/c
LuBlKIjF8mYcwm/D8N6N3TcSHYc9aKtgmYcysa27GrrKYl/9r9IydlqC6McyL0M1mS4Eh7dJuJ6N
PJhkGEuX+F4+C0vOtRwVyenU0lNkH9uFxA8mg1zppL2M2hTDnCVvK9szKOpNrdJ5PmR7E5+3ffvc
je16dR05AhPiJ1/Ev0eX2trwTFUDuAbokG1b02DpyoTP7NnaABrq0h7JYPh7P25PNB2PAgbhK5aq
lWYlaOTn5TXubX9thhGIUdSMleqGBG08/0R7lbzwoNFFytB4CKEPq4vnU5uqoWzH4Y+JDXv1bPOn
8cOmWqNeVJYP8G/mGc1sNOwPI/vST7DFJWpNu4z8cW4ExK89Tb+tE3y/bnxQ3ZpcGk6nAxrVpeib
5EZkWFKybdOfYHtWmZ4Oi9cUJDXbayr4IZLcPXpRXBABrmGf/KmMcVmfgqzXxZx4QZVOj6Hax8of
wAXgWiOl1Av6mQCvDfDTHi7EmOJWGtZSMVhY9ytcjwATRIMrNcNngWr+ZK02F7nLjww6IhCiXT6v
qXxEJQvLie/ZgZGuLyLjb+dsiYPSmJ8ebo3PDfnejetr1rfhdV/RWWBDHT1MnHaXdbQP3jLUq9rU
myHswOjaPM/xXHab8VA+RFBm8e92TOcqEnCHjMeDIuutPAm2X8yQrHDmOl7He8detk79oMSZozbZ
dDRs+NGYLkfByB4tpeoZvyC8g04npyZsftCs2S6zkH88atcHtgQ+/E2SFj5e1RyUR/uJRbjCxvZs
gnb7Qps3Hba4KpYl+Ziv0W75qwwNrI8UjTd28uknA+tkj4U4D/5Iilj9ydbAexgirGQaZvVEE5uL
Zf/J/HE9j8tmqqgn8tC3+lvrI7Wtkq9G6vc2aEojI/4US4hPrGHwUdOsf2jYWgBgg2No8AOdhCIO
+hBmm4IAAG3scaF6O/ggXCpfQAbMfO4XY+J1V6m8Lxrj8CFaE1XowRQoBPKXQEuR96bPRRBMz1PP
blhAfxWybR5CDlsz3Mc33/Gmxhahk/X2dx5tpOrUluSBlwwnZWnZKPuued4twhyy0SQFZiMNeAbe
FZ7S+NqmwXEzzUOXOfNCMgj2aVjHs10KGukOt500lTYzxlAZBp/G5MjmhH1aAgiM0SA+a9q5qxf0
zRdF6W/muy1P963HGI1HYseFvAzTlOYiXrMvS9bLR9KgIoHNs+XIfXi7IEyObUJzp4c9Dxr11aFD
y4HA6qNeYCYLm33im2pxv9kDcQF98nhcOSrSUjnjQO9G2yd2dT7kVEF9Aw/Jf2xl1r9bpoo16Fgd
UMzUwkUnY5R3snPwrBqFb6fLtTEmffD2Bw3eor4PZyMm4zqcZzxlWvMph+kgD3oZk2IN9wH94ttu
Qpk7R9UpQ3V66Zscb9PuqkCk0WXr9+dx1njKwtHWQrS68jvzKY7T5MJECjurz94bEctXscPb6+Zu
reJ1XeHIOOigNLD11LnKeShOZO9xQoTm974ZVo4rsaexaXgONj3K10gt1SgPK2aGknO6VTLuHS6S
8IV5YP/iCLNEFjYct24fVUk802oah0+J54YrMdfNau+YSbWUuZnYdln2CdPi5J5NekMBJ1Zw00TX
KfQ+ZzqgYIYAIsyMwaFaJozxvcaZrxOvGhbUlFinhfM8cXZ+Qp7CtV9y0EF1qFa4T2b7ZodWH52g
ywH693cP/PM3ttG9aAIRw3PuRTkqvzn2ewNx7DZcpHQ1H1sXMhTI1r/0clf54qAaAcD+IwzhZepF
5Aom+GWOlXhKDRCAbJ4caPP0au2sX9CH7/hxGauyJqqHSfPLYKgqWaDl2YvqKXHj2eOYX8hWRf5O
6lhyD5QWuOMa/H618j4+rZvDdEnmkmaePbR74NeunwoP2GMOKMhdre66au46jddxidAHSUz/FPpN
oFJ9Val3jpybLq0Nh0Lvdj2jDvsjRuIs2RLM4xZGoZzLIcjiJy2VKqzs2ryjfD5t2HB0Ce3wmC36
Q4Vke2/ZrQELD5pv3oODB0T7bnk0TdyWTdBnlbbZY6cIhL59kgc3kjlPZ0heWJIQ4/APAY24UZf9
hrLIbJ8eGylcZYUEYWJCXXpYoZ13RMDfI233sAGhh1OovKi6/8RO8eUwxW2b99H3gQXrtWsyv4CS
R8s97KIr322b4+QNr3Q4EzHTYh636MT5mFbNEvcPDif4gcQmw/2eglMbPPgnUPrXPfudzCnMMws2
LKXvdow/pqnDuEtBzzXdXAKT/dl7TYuRRPBy9eyzFXNUZ9rh+g+zetJEV43erz6xj2O8YFCh8/fQ
y06zu3gbrm8RTL+xi+Ad7ziJuyuMo7xx3SFwLc4OCj195RW14tsie360PTxBX7LcBPGrEw7ACpZR
lGrk73F8uYlhjhN+SKTbMKX8ceMOezYUP9Nk+RqZ/pT4cR23LisnKUC9jaA21pblejdvDrdsZZKx
Ldbp3aRTD4wC3OwmbM6Um09Dxppa07HU2yKKhgcPVOmmsJ158MLUHf2xHpdgrtNPdg14rh35kuK/
W4CXbZ2398j1cd1yd0pBSeZDNG94reUPX2w/lqA7LlvwK6psoIC/+cOb3VZWTmlHCzrRo9BfvKUN
C9Fn4F8iQwodfYRDNBbImgxVF6g9X4YeYLb/U1L4a2kWqlxO4ZhPLnrcLEewQ4Fl2YY+Kshkpnzs
QCFp2KXrJmnB2fhifVW0ybZUAZmrhnhBmU5F72/w9YEOcd32FXyaq3KpK/su7nKzMl0CTkf3G5fS
LBLmNgXv2cpH2dG5mm2dhCBStJvflmnv80GF9lRmWduUt/cZL0xgWE7X4ZnNdqjt7o5BDMp6txNm
DxZVPJow7MzmuIU9DtlmhCge9dXkcVzObG3yfQIpH3SzLpRryqANvApDn5zbFb3swIsua+c83p9U
/+iR/vvS+++Ci7SmsYuLefEKEo1PHnzspQHaYTMUdExqJXrEtAbqvZQpDRA9aX9j4j3Skc+Vps1Y
Wk2/4GB4Ri/6QfdYoibh5GbJVKLvXEsEWV5Sr20P4PhroiNVj7t6HcZgrIBvqqpPeY0OPXdzfxKS
CJRQVLnEP4JF+71FGDGIBBM9T19BrdE8g5QUkRvvyrwAvED45nNUCyEWQAeJvNDuRoCR/g1TxXlf
jaySaZwLPNDDyMiGOhYfs2Vqy86AWcehlQGXS8Sh6T9SHv1eXYQzg/hJbbbusLnkU9so4DyK4yDo
mkoITsqYsSviVaomM8gbm1oF7qB5EVP/2Kbr64QmGPVjppgps1/WQ6m0GjI9bB8EHFwep94vp+KS
2OiNrADL/LX5vGryQSYhL2SBcC6SodSqtaUKa5f1VQPLt9ilROcocfyYORZ5sPwk4/M+cAduzYvK
PqmYFxfrPkLfjYgEnBCtuZQ/B28b8hmJrGMffvR2BQIibZQP+wB6TVXBNpqrTFm+zsF3G0a6iOfh
Cg5agxS1xzHJJDIQU4JK6/jX/TAr85g2kS3AgrJioOYlDPFves3Ebw/kFDX4LYwfg0SyTe7hn9tt
3dNJP4p4wLSevIyWA/8jkcj9YDhH8fdIB8ClqXRPmz02XRiAwYpE0Vnu5Ss28ee4dFM8//1jaJmo
dIBxnEKsqqig5xTTBErFz/Zduszk1DlsZeY46jN0ymmI02UhGagz5NfQ50cChJ6mS56qBBMXe6Xx
ovOpJ8A8Nx4iBhBfOyQTahFEh35IvpJAF04dLNPBMRxFnsRgeqJvQzh/eFmP9mQ+346w0G1LyQy9
GNIOBaYchMz24NpqpEq4PwOmWvozXfkxEezL6E9/AobyvLgJTW6GcThCJCUdHhlOuSYUoICy+Nmb
t6kmgGt2yNPHJN5ZEfrZ69pO5WBGe4UEur6xTAYVZou9CjOoRGRXGrzlKHH69F0V+LfQTdCrgmxZ
0WT0HYqnD8aT2Bp2QVNyQLDHgKVIrljn14s3euWwNcBsVLLVydqGByfV7wjL9h/iWF4tyvA5aNFo
l1lS+1bHeejLuEqp64AIpt3j/bPBgbTkTDyTje+nv75uZrrm3r4BUYhli4kK1Bgicuwff7x/DUPJ
5ONpxok7EfBnQHCH3BkLuGpQ/HEiBKzxLO2GzM56mm9f0/evbTP/4KPgR+k0e1xD78h8MAqJ4uzx
/iH6P5/FpPER8QGn6Vj6mazxNwrq+LjEDqLTYNbsxJl3heeDPyaruvZThEuoL6YsgE+g2rCa2mF6
H2o5LRMc/kGAYrcrxkRwbmNi02Lx+qYIhf+OqRicIwJ3dTaNRR/jJQxY1Yrpw4ydyNO+mwvT2Jd0
BZ+K+SeRtK8nz4O8EqCH4X5w2QzObz9OzviV7GjqJeq3AtL2g45WQCZzVw4wD1E4BQV2431Ekb7u
lBtwJtDHIhwzfbS8dR17WgbuH6jkNf7ZJ4gyrGh3THPYNT7kOVzavm47AGfabp+MIj82QEslxpM/
yx6CTaYKN9BNY+QE3T8wCRFBpS4giUJI14k+Gbrz1zSwVxMS/rwAyA5a/rDS8eBaKKLExPZ6q5Tr
thGc3Axt7diRCzKJgLzAk5yiHtOg3I1AJC9LL25a5mtqlJ/vy/hk9nZ/nNggDzik3KEluHmarvVe
oyU40nANSwzRwJJ8F10GsX9sRPI3uBcPSTjza5oq76gnD33B1mRP8ZKPkdEvfp9kR43WIt9FkLwF
CECVDQssEl+9uJhIPJkowmHNhvXYiU0cgShlqNizOyRjho5mwi3KFTv7bdCdHIIZnpdSVOid5xbb
xg46tPLZh1SWuwT0n8jMten2KgnXr4J7rIS9EV3NCJZUqaeo7for3r38FiCIH9ap5XUa4iGPLAQg
v6v1EKvn0TdJxZs0eIn4az+kCsBoywCoiMd0CvhPOdVzCtC2jduknFRESi+cbYW75bv0EMITw7zn
g1NekWyDPsrkc5fMKO+r2x/ws4Y+kLV2OAfY0uq3oTsNIZWXiMtfWmnzRAfZHnebAuDccLqGEfhi
m3zZw9DBAArEBb86P0witJVz7CxXckaj2h90SmNMKDS+uHGsEwy3Pc3Yw7o9hzu5Be5A78KSzHJw
SkvRmqABH4OSbSK9vU5o72fEnC6Sya+hRBijdUN0TJLeu6ZqfMu2vs48qeo0xvk/z4O4SgH9hCGr
OruMfdVT88NLw/Ycy/R1QwDnCuDiMxK4wSVw4Z7H0OjO0+599jcuXwNCThi301KqgBb34TOUip1m
Gz9AKWLPi2EcHFuDQk2YOgjohw/Iu/oPA+2CB+MPMocfm9XG+PuW3794/3/WMbIP6du4o3sD+/XC
qc/f1rU3dQsPGIIVWgCkjtGZjGJ+sRmdTzgKh1y6QapykTS6ysaRSsRkyzNBR5tbByeALCvUkZEd
kvRTMHng/DvIGLvcsO9KbpXC+HNc1/hT1pDsqLTYykTqPIYsephWlSFfCg8cDx2+Vrj6p6nD+Dw0
YcEjgMS4jl/BeH3z3bdubQAsDq0pKOmvxvctXgMucRs4r/BYw0syovVEwfIxh1bgV0mLuxGPFkUu
FCXrGnR2aQs8N+4LIflHSyQO1a0MKQBp1dBctdFYC5qVi37KMJDliAgCIVM9/0ViZG52z9vOXRsX
C4+zY2q88EzDJT757Mtkl+18/4D76HWn3S/qpaikqVMou5Ba9huduayIotw/k+6m4U+3WMYI3SBH
OhYgMIb+MiNg/10Sb+jLIzwrQwpJk+9yPdvBuwF45z0w7QVsGkw5zP3rnEeL9Eqb3sIwNoAX5Pwc
XBuQugn6SUqugAnFxUdp9pnn6owHJ6SHk3zOhuFkNIaQcIvftjX+ZVgCnj++19fg06pcdLDB9LJq
oJQO5bpykXtqOwZNyua8MXiaie1yvMfOiHES9csQRBW8pTtzYtDjkdlUfPktFHWnhJqLt6/wqtCq
l7GITn0PNVox+SfSvXdB9T9ChZsQdaXbsU8P7YSRb4vJehgXPSCqkn2e9qR9aZMmTyP2e6FIacgN
j9hFXlchuYSD0pDcHzR7COJxySeRTUXndeiyxk7mQjbkiCmWDUDvFCpnPrXNdubKUYxVwwOEpr7y
Z4HmEFJE7vfZF2K98LIO3pvT/k0ByROPxVWWQNxP2czgk2VPfg+BKhv0u8UseepaCOvBgBJlcXF3
W2PzhVaLi1S+G7+vlwHB9rADc7z2ClALZLAt3M4YO3O6dfszCU7e6swBKv+BxfR1gqVVRPuiKm8B
WLIg8TG3WbV0PoUMEvOD8OBjRBMtO/Qk/uYNRZAgu9J45HsbhP7BG/TDTLUAEB+UMG+bA5+GAywF
rBwQU1yF7hekOQ/TGiS9GG0o9MWEYd5Jd/XhQyQSQwIJV90kHyfmik8/kj7kj9y97Hyjx733nwM2
zQeQMwY2cfrYCkpOMuQN8oAL8MZ1AR+tYWMHXTWFmlUQQ2w+tqLkuy8vFnSyt6QcXd2I82aKfysq
ljrJ+heCORuDT1cMnvwa42Co2YqpJ6Bgs5vvIvPXSgXZWkAcYMi9IJUhUZeKfXJt5ZLSbTcMmQqY
KT3SGdEkX2zfNHUw/TQQw49xth4lzxror6+MAoOfw+ZDx97viBFEi5p0ABuv3lvwPLmXobmmA6w0
lWAOanly9tVEaxSIzzwQb36YsorFzfdVxHvZ2XSsnYZKsBpwDT3K/kGP8GlmkRwB0FbZSL40jH3P
NFmLiWxTMcYpK7etDUqZtagKmFbxfuM4ExuYqQTkvqcsSBk3VDvmdmNI+Jhs3ZeZEzgevX7t9PJr
dzMuxT9ri25BwXYK2xVs7jglqBR12kEUaZdq97/tuoWE3yrAtj1DGUq3es9sW3kyLhPEsS8Y4GO3
/sqmm8QBRxrh0b7otBIHTzK06W0Rd/4BjjBOvMEBzgq2awCJogZG9jly41Ai9fslivVUYiEDpqEI
TXM2If7QiliV/RC/7B5933zkLG7r5c5Y8lFtMZVVFhJdQHdey62hKBbkdnl7f6Ju8xGvUUMVbzQ6
QJyG5BFcFG3IAeYravymPoCI4fZIzYffmLB0s1vzueNTGS5B3QcQgVbM4xkCp8VuIWT4aa3W/bMn
5Eu2pwfsCpiPZl79s5qsqia6uWfrX7pbIwnxS+N4aOGRQtWGEYeVFwcWdG8OI/xllSUBO1duaL3P
SK6hJ42zvgBZ05Uoq1HhxYqeo1bjClL794TN8+eu5dFTzO3TYjP2EhpkxBBl/DQUKYxV3ej4ug6o
CY03dYfQg5+8+mjiBd3sZUVvFybIEC3iBNByuhp1GLPo85imP+JBTsd0S46qn5OnSS4IF2leIwXc
If6PwUKEGJ8CMzy1u72Ihbg3AcsQefL508685sLpmF7pwtFf0XIlWXPYF5odpgSN0iRMB8mJYA4O
MR2JKcS1qCppYtj529iCEE5x/S3B56FZHfKGfTn2wI4tZW/R3v5ePAIpR+7jg5DuMVrS9bCFRFX+
JH5htwdGjM6YI/HSH0C2wpxNxP8Ssr0p5pYAY+7NcWrbYunT2/oL9zyi4cJWBigvNPsqb2ZHE7J3
4uRXsWpE5JOVHdGV/golfhtpFxDkQsAy2neDpF8yVkjOE1izwbPPJv8wJsKV6ADnYzt5dWCrgfdt
PWZ0BLlACzFOWZFBaiqaVvqwguESWfygTxEbP2Sy/KLK7w9zEzxEMk6vpLVHZB6Gk06nqZBkKAYu
ySEMEBkiEU5oeEhpaRBLQDcxseOIb8/HPh2KcWGkWP3UQLNaggO4mJ/wo+cC9uBLilp8IOnQFVuM
7SK+0eAPx7lDUGd7FIOHhA0SCJWGetlGExwuR19YIA4xwSQqVA94AdndFtVtoWh+tkag26IqrFim
ZjS9wWFps9dFR/65YYRjtUsaVwBTC6PEwxit7LBt/RmsDqusl4hcjgtsSfjhARdYy8Bw6DZ8S2rS
ht8bi1eOA44YEEsHZ9CffFTOIm1hikLQ7aN5OGGhS5Y3OadOQ4VEDw1FsDSdOTbK42dSAZ73B/iZ
nVPI8S0qn320IhLOTeGDS63s3kMvSOyGoyYmp2hkQR36einsDjwq2+PpkvEOkbT5NFr9TSdiPNib
N0j9NS2iBqnFdlOIf5GfLur945LuZzpsmNAVY+VstoNiarjqHjtnUkeRbGs5O3le77016pD2Uanb
BI4hBTsSJ4kuxt+JNxbMTRS7WlxcAlGh+eiB/4yjEAG6esSr9OSNaFWJxuENeqagXB+9JWnhnq0Q
W9es2uCszcaogsfYQyL5jLbQtB3yAjP4igCsmcJ4beLmSGS6nLoeA5WHsYiFsMQ9cEoFtHEMCAlv
61Zg+GQJrULdZ+cUgvEzICrkF7AQSbaIra/Uq9MZHVwXquYQqKCKv4VOBBX0GXGl8Nc9133HlJ3i
dM38utHRH5WOQdWlQAaD9ihaweCAtLdjw4CkztYzDtBHBJQOFGPpU2Qs/NHAXEOtdTHEDAjtMl1t
rB+swloSIrcLtXJ4VDvW65g9wF6J0INvCJY815uzZWzdLf1mOA6vLSgbqz4nG26V1Bs+T/4y1bxB
KCLwzWU3PCwluIwystH+uOCZA08znxGS0sVkrM73LN3LZmMw1drlBC7myML5SDIVYsJFpAiCBOKY
E2bXTiMJm1CsXMkYsKsbNZ/zDg7KplnRBUJWW5dsz2vko+lsTFqli7qCWpixz2B/9uLRVARTWBGG
E8CGZB6LzFDxqKdgO9gtnnIdJq6cuxkjKEmbc2+/dEVs/PApkV5XusY3deJAkHCbIDOIeFpIIbtv
Dk7OZOGZpMK+MqCCbyILL73G86aCrrmt/Skmh5CIZ7+2ePoKn0V7PiFI37Hssrrsc7R3P4OFH9EX
Ljh6u3/9cP+a/fe/uH/NG3yFE4G4PPV7r0Jq5Os9d3JfeNQlEdZm3D/9K5GikhQJTxOvxaJHfZBA
NP+eIbn/+a8vJrfdCwpn14BOG5/e0yamwXXGZ5jsIkkwf6+oFnnT6w3uPXbIiHG/NBLHZH/fB3X/
8fz+cO6f+mIUJ2QP/pGDuYdh7h+U3RB//OvPyXZLycXdr/uupXseZseeDL1uqqaRjA5eaA73v/vr
f/AVAoNzOCFWd4vO3B9twHbk9O6f3j/wEIGZZLFXq9oObX2MYGPo8OH2tK+4/QeB6Nl9TxJs1TfV
E1HfozxZD3YvjiGF3tZJ3L+0pkTWhtE3KjqBCorMJOt7eWqhsM4Q4XdxkGRrj7aBzaoE+xHv0cf9
2++5r4mm+hCMnwwlUE8cmmMvA/JwB0j/f4Tn0zb9/p//498WCv5zbe59n14EE+r+VP0DfP2/Izw/
ILqNDLTDf/Nt/1ypF8T/lQVgO2/5BxJFFHjuP1fqhRRbx2Pyv9eO34Jkt3V62X/5KINpgveVjQN8
BI38z/gO1i/CryUZVlsllOJNGf+f4jt/Z7jx7txpgG3CtzcOAld+j0f8C9C/gzFYPLPEL70fteWo
++1kZuhSzL+hMmKsBIkKtPLQcbIAeZIVbLTvy1rewnNmQkYv09mxGxb/wRv6P//yTP43CHH4d9wd
j+72xq3glSHjYS/73xBiFjk6gJOjL3Egc7VL+jBkHtoFcBCndgheJG1eowAu1ig7NOpQI4skDoLj
AuME0mjaVj0DYAdUMudp1F2bHa6evyU8J8HKn5amBa4y5nKPLVzB5ud/ePg3ZvxfMy/3h08AUoMc
TuA//Y3tBXHUr1oG9GXP3PRd7xLLIvZO4QRH8zgB/AWXwbNn7ucLWb9vzJ+fsQnuIuKEXwmn7TVk
w1nN6fiYyNuxiF106Rx8ziZ9aqWXlqNoRN2GSp+sNa/hjQ+G1JwjCgCXdfKTq/CGl//wO/07a0vT
KENvg8AJgjwZrsG//04hadmYgUd9wYU+HrTxkwIRSlb7KwDLEJ1iwoPo2uP6qKc+vcEWCjRIwLcr
QOL1ADDxc4oJ/pIIUmc30pimn8K2XYqw6+lrPGD5BTZqwWtn838A0u95hH9/OfDQce9Q3FG4q8jf
rqZxGpuFTVn4EqC0+7HXvaIzXoXS2OrQNojuWg7wX/G83foHtEnufcIgDEYqijx77Nogq+6hH8d2
V5MFnfbar+0BB3mh8CtckNd58Cxriy0B6xHqkT+lHsG2x9XHAJaZMkkAKXUtGrZGJuALNQa5mPI9
x9sSEFySxgFuDLNKtTsI8JXzWsHUOnjrJI9AjCImffijkh33ZucvU9OUaLSmfPGy4KQ29thCwHy4
f+jBl9oYbF3MF+xl8h82p9pT1HpzHQh4mg10ppXJ7T2T6MPTtf1qPbk8dB4dKpQKdzBI0+RpB3eK
+rN9un+29vYZ7hLUNOKZV+wfl484Kk8ywOoZhfkTenC+xj0WdcDq1a4PKi+gMzwsjX0MxtdwEKeP
/0XYefU2zmRb9BcVwBxeJSpnh7a7Xwh3Ys6x+OvvIvsDPNP33hk0IFhqWbYlsnjq7L3XkdboHrKo
eddyuj7T6Bj4V8u9mf3XzIP2fx2q1uIL10xV0f/OCDlcV7vRDrWH0Lpzb3fQO5y63vlcyHEmwqCy
teugGw5Zk+Y1jEx9k2TOhAcAasCkseULC1ytLu3ZBIdN2qmPQXhBUrMldeXkTbV7cc3cffsvZ9js
Vv/7MLVc1g57CX7OE6v/NVdkCcWOaYqpj8kUaxbu8ClIrJtuYxjTLOwVVa7FfPAYDciL5hd0uWMk
kufG/SAEoZ0sJfq9ePIHh4Zdk7kIAyHWnyqfPBl2/zV1+H+8y2R/GN+MnMey8Pca3btunlTJqD5I
JVR3RdJDlcm3aEjPYVd0awfCgRfnztHJjTMMouSsBvFrlDjt4T+/bzOX9u/3jTQYQ/LgRju2+Xcc
CXBdy6WJT6nLewou1TjXb2kYW+eCPkOoiO5L1n8Fp2g8R1NyCbSR6mrQtNvyVsqm3UYw6651Pvu6
ZLcO1kKJtUNZ5ZT0jWp6USzOfDjDKszzfT9m9kHDpt0nRnHN2Q8PvuqSiFObNRtp5SxELglZpu9x
Eoo/xdj/G61ZYqR/HSK6rhiUFHME7n+tZBrZAhfvoPJoxuiH0Q14lh0Fa0+t214am0+ySX6jSz2E
qGjO+iP+eEu/qLKnMRzpE3ZLHGnSmepDaGsnrc0U8DJi3GHPFF4lgFD+58/G+t8XctumuOCawT+w
+H/l1tQyViKh99pjcdVqWdTvWKR3Ew2WksjkzTENfVVhs1h1Ns7NzqaDnNWxcaAh6nWJeVfRi6A8
jj9Mp3fOKrwIz3SKb4YCpmNJMumOnhyoym/DpIuVZvX6wTHeLBrieyXUa3Ku7L5zfsK+a/Rj6FqG
N09v2qIAVKtetbNzhxp7VlAqSDKfKKSfErq/5zbp3Y0TY9YQI62RpMduBIyqcvoDVwXnFo9T6ym5
ds+bwPwt4m6dR6X6YOd/1OMOuTJWn1U30F+zUdRYEwpahnMOIM/Gi08f9JiF9caY/ygN1WX7n993
Y14r/jpQsLMQj2Sml+6yoPz7WhKT1ewc6aoP1y3J5dlT/4R/ojhNbJz3lrDGJ1wtA8a0Ij1LOXWr
cJAHq5AujaCs3meK4W+7xkDdUndGLq5dpwNCMJC/YiXoD3gjvcBho18Gr13frH0o+9uy6jD76x2N
w5baMJfGc5DDIurj+JaI3HpxHLFOc+006Z12cQrMGZX0h4uWGPgF4RE5BQ69atLXbgtIOezouXMd
XA2xXW4yM3EPGkmB/3KE/pURW+oaWzeIczI/0/7f9GQxal1v+Yb6IHDyZlQBLr8ufKcLhvcIzdZz
LCFX/lBXNAqz7GRKugYdLJvEwOgqfeKveikvuY7y+J8/w3nM9799huj1rGlsHJQ50g7f898/w6yl
/6PgXn0Mc8YnRtu9M0wnX7nJK/0054wh+TwK+pmCeJ2nWmm+8ytEE8cqxXo5fEs96femrE12tcTb
EM6JCne9csa4cJm0AuiNb6U7AyzN1mhpjybNlHhtF0o0ij3OLeVp0N8Gi+uiGCYVY6Bl7Om+fYg8
HQ6qTytsIv6VmnSNjTxYj2m5Q6RxV2EFdMKgWWI288GvW/la6Ut9neE4Gv2wWyF6hVsV6XidG3gn
w8DF/ZApozfQqcFnJK9J8hEnsjsjcZQpSzO1R0Gtrn1JCAhse0evV31ZZls3GOp16BrBugk06LyF
MW30qAg8PKfpf1t/yU3+/aHwOXBCkRw3NPJnf8fGJydx7SqSwUMkQ3HNBJY0g/De2sxDe12Is2lW
PyN/bNnmS+fQxtHR1fPwpZ1EfSCFk65D+7sz1snVlJ1BAs+eJo/eC2WjqhxoOTrhGltru8XT0qDd
fqcfxN4m7v2NdAflWjTRtmuT5K6oX9u2Up8Sf3zFTKBcuuIeu8lN6bGC8IYpuzCuf0SdtctWo0KT
x8TjMfSa9Zy14ojXoEO2xFmRG5uRxBRyEvUvIaXukkv+JMz51Kok1jogsh5XnPjU4fuBy/dkR2nq
TRh1wx7ZHJlrHTvo4GVIa9FyZL5TamL02WhA/szt4axj1ceXMn+ldQ+sRUd7Nh4Eke+fEfg3SjIm
NxNwblYk1UoXtb2bc1klJg0sG0q+KZ1RhSelPbnT4D/kWre6c24NaGhV/KYOdr2PQXUizxWbKUH3
rydMQVmKLICJC3esHd2C0HFXVVz2Oztu7B0vq5PzjBuvHXw2Y2jPmLyxqCoF7eORovdape+yVtVD
h9tvjdQboKBpx74S8uyWhHhJPTQu9QBe0vEBeyZYq3EXX6VTxKvRd62NPmY/JpK++7wO+TtN4zoS
wRAmv026zrqgvukRyRklAZPa63CdMAnkq0yBET+qzhqJ7VesDelJGZordChlZzlk8eqOtMMkuocx
cPTw8aYYZOyfaiz8Pz75aahohCv9Ne5d/Y6l61ujTx+5k4fbeNbpZC7Jm5gq4RrrbtT+ex2H0z0q
hi0KQuTVKgdETAtZlE2B6mSlW7Nofhqpph1GG8MyZhblpW6LQ4Eh5cTHFq2FA2bKlepeN3V8nA3m
VTGCRi5BTihJWp5Sad1LTpX9WJITB2leI1u7OVaqooPlCK/arZv4kqoS3LylN/R/wfH4mMauae16
U9bVB0d1CDO6i3+tWqc+11u3ciUq/JBd/LK5dBGpVsVwxocNIMsjy7Huc/4sK2rlzUkxbpM6LrdR
FObbwixQ9IesXg2ys7zeZxcWTNjY1eQ6pL8Lcpz3McXPpSrV1eV39im5iqAZL1L3A68zMSBFGj0d
RESMTjSJ6Yjr1qm1+m431Fhzeai+hVPQ4HKa2tUEsmUT40A/1WkJddA0Si80LA41Zfxi8F1noSg5
rQHhvI2Cv7+f9mUDjB9LnHJP21a5kzIc7jGaCNCgqOVNauIyX3WZrq3wRWAIBB9xLXv/2M7eniy0
Pjo/iTamPe0jpIsbub1qlxZgHH1TmFC0pnJt2ajNWu3+kKGxJtf3bfQdsUO28wf0VqCmNkc+5qsE
NOQUsNaG7S+7jcerO9/grsxXlUNTiL3dnBP0k10/pj8lke/71A7tQWj+vXAADlWT8cI8iEtd+8El
snTs327d79Ww/oKMpT1bgXYKiS1cIwXMpmmRlNIQKjhsv0cTBjxf2Lhgs2Sltm5/nkqV4QGslCqw
9FNpvoYle6FkCjEC4Sw33Mm+L7VMEEe3ZhTR1bfraxD64T7ANbgLEhK1tDKo7/rKWLMQWJuw6cFu
2fa6snz73hXjt4rWblqN4bORGBvftJpNr0/vZkgDOatsUltdlXhVbxcvg3EDwL5i+VJvrFOh15Xx
vtFM2KnkirZ20ns6Qbx1SxZ8pfZjvQ978StsVf3Q1f5dL4pw1bid8aqq2qsIJyJRDtK3jEDOrv5M
Nfj8kt17DaRv1KBcsZutjgsZnm3RP6B4bWFULf+D9nxjVZ7g6OFWgq4yKZtpZK3+c18JLYi0jbNG
Jf0HCF/NVPhwFBfNbuztKHhbl8EQnzdkjJWoNA9/5hCMrLIb29F+LrMJDJ26yAIFhG3clsdovrGD
SR59LAu40vp9pUY4OABUhUPf7zQNqmQg5IZZFB9/Hg6jc2hpya5s8xlfy01Ghu7YReiRlgF8DgQL
jHrD92y29PtoxNK1WvD/y02oMg1AKNy0afjDQs8Fz4Iu4LsYybRCkdshT1+BzbzWuLV3Tp9QTqHh
IX4BEktlygUohNOg92p0snNOlqnuCVVO8lkLWagzLUsphchLErDrZxgbfoh/bv66Ow1x7k2iMle2
28SbwQBy2zf5F9R/TIuzBrDcTDPJ6/NuLQWMTMzKywSFRZpYZicsd5evgmEeqLDcj0f8lYh0a93O
b/WoPsepgZzZckm2U1vsBhZ7TwvlqiYy5JFImnagBF9Ugz5oH3SN1yfyrkRoyMJpT3VViI2t/lJK
DKNDDFBWIcZb270KSdLCe1FNJEtx1kEGsIhNVAMO52FYOwMOwdR9ads62ga2n2yEln4MbrMjBGTi
xrfGVdcnlucP5da2fLEKSziJpDdXDSEZ6DEgRwfIOohzYXYcauW3cMWHqyVeJGxOT7LmKySkQ439
rZ5dWk1ieAGcYJsS5+wkEkxsER6c2fNHhqvaR/kHGu12AE7ngZfOKCOCjihofwYsvezVcVXhAmOS
SAJcu6WdGZSmh223X0u9OdEa2ucz8Rxko5vQFQTQt1D7uXwd3KBudstDC75/ed7y1fLY53P/fO//
+9+fr2DO0wvaXoTrv39mtoxJ+fwx5RywdeWIKXn+vZanJ8tztKpPkYLsYymx3P/5jZfvK+eqCBbP
L3yB2rRZfmrB8jTh0m/5RCb2essrfP72nz/vzx8TlBo1f+CpAWMezBo6S5qP2xgjzQlKgM7ZxwbJ
KdqfcezvxKgrK+q0iRSeD6zf8qPuuNxg662hYyr62oxbFnyc+5rs23WuOuSHXVVbOybpghjozkmx
Eky9Lu5HeuU0w0rtR4hR8xApoXnMYegfk8GMc4zXCNiixfjqOJzJy38vNx37INCLuHagFRhr7FkM
flj+h6ugCbUhPpFknHbL85aHlpvlbmbmxl6YDKOYX2R53Eydf74qUU1XvRK73uc3UMmnXIlRHrIS
qgKxlVXsiPbAHIzpiBlyOsKgb7R1OgksK5O5j99JWT2bGTRr2k8APgOznUhB82WeiWbCJzzDHZcH
lpvBUkqgnTORvigpwhCPXTKQXAGWG1I4/3y13F0I7LZpcIh8Pgdk9r8+5/P7lmd/3l2+GoMGIk/j
MKpmUHAfdrZGE2EZApCApJvmmv0laIdoqy0YxQUO/3mTVxaejM/7QH6yPwD55bG/7i6PfTLml7uB
DB25/n9fYfkPygGwjyRSvLCj1/Hn2VkGzuDPl5M+8lt8/rAmStqdySXHJLSjh5q/ZwwODMjlxT6f
9vlDxUz//Lz7fz1vUcM+v/df/vDlf/76lsGtxGbSL65e3jET0nD888PHztbVcr28TulPTfsMrCg7
+lmSZfvlnQHLkWf7SbFXQMvM/fKZfX6iy1231diAZcsUhj9fLw9/PnX5avl4GT0QTDRZ5m8ARMFY
CcxS006PkZoVjbp/mNxyMycPKzbiy7CHWg4mwaB5URwnLW7ex3lRdJelw6rZHakVnOSxaRj8gkCf
zLo4Ke9/burGIfbxed83A0zeTWiuSgxvGxtZ21heen5RnOLo45oa0JfwT6nIopUp6m2kOPCoZ/Vx
+VxqCl8i18VLya7u4M8VjDZ/wFP7mjIFYnkD/3r7l8f+5SMql8P0z7v++aWflBw2Udd9c7rgBxgr
VCwzKk6ymEbSI9hy3MrOH+SzT6MvBi+dzPGpYFYF/mN2XLgQHUHOMYJIu7N8zPDjrGEaCWZk24bY
XrZts+txnq0LSkmcBVN9QYK4jJVWvZn4THz97OQPXzWDQ+LKQ6AENok9TOVdqH7HLG5cq0J5wRse
HbT2SgirPuHffxDA1vY0Wr7jEWpMeTXsJN0YLMFc81CJGtJchVZZl6gLX6Za2JQIxks8VDE+Ged7
wWJF1jWG/z304UZEXOvHyP1W1bl6LboBT4uh+7MhGY5fSWvMUr65oWNtey2eoPeqX80kINZLOqXT
MrEugra8JVO1BSYwrH3FH7f5wIZeGPIjmsZvuejB1sR0oBSFzRMKk0Zt4FrbuiGSpCe2thr1YjyA
f/0xIQBvh0y4QHWb4A55OrS9hX0XBxJXamEfZG7/zMGXbJWmc3ETY+GGRfRU5UH0ZDdTtSv7+LXP
SM8iDqeeKsvA02XhbOKZmKj1NMwYZRbsGqj9AyfDLSjoVkVh2m+rqICMpLyZs1FVhQ64jrIx8Hjb
r7l0yJfU+Q8oF/mlL4Hwp3kMcre7syBVJ5zxzEiI0mscW/0htZIHhqsMbsqMFzOM76MmlS91uld0
szgVwrZJniiF52hy11mYrFr8dAcfI/IgEy6FcYVriYjQms/jx2RjyXJL8xSR3839MdmiDv3OCvqU
CcFhvIQzdbrCDnzM0IHOkALyLw5RMqG/jE3tfKQBnIhA67Q9k0pgYhE9bcfunFgsCqbaVHetkSRk
GxWTi+qeq8IhXS9GZm3504ZRW7dedtXeVkf5FOF4MztlJZjK99BazF2jLtEoM4cheS0RDzuN2ehx
oROOfZ0MBnLlMSJmjL+PfNauax8tYAWv6w3nnPbll6C31YNRRDge/XTbSXqIilk6Xu0n2drppXka
B/Gt26eJ8ZBj4p7TkLl7Shb2p0j9LoQY1kxnM7m6BnJlTKDyfasyD7pl7tx7T75Xg1SgReXVpYm9
8Qs8xpkbRNfYVb+g31DBskPfqip558ksYMpwYMkB/lxW5ww3sp/DUtfO2ceE5Pyldb9rpXySUe4/
1Mj4phOPuAejDylSygsSXnY1baK71Cr9oS5GsgJF86Uea/NZq5JLqtUx+ZfxR17TowrIolykyAZY
3+hIrtLCGsi7F6xxm0EBlpFnSb3Pm+LLoDvlgf3pTDhU5gzbuZ8BdnbUH0p0E6vI61OvTu5G02J+
O95gfMiG2Kdyeo3hXL8k4yr2tfGe6NvACpqHkzHJp7BYXs2UVjGqKMOXKJFSbR1PctwxO0thcAKA
fIrNYEXkTDk7oVXsihT9oMplcHLxP+UmljKN6yp2O9PTsZ6Q43LfRpAQZ6OZpnWvdZOnQAbypMIk
Bd039BOFF3jYTIv3aoVbFhetr0KWJmP7Lgd+c3b7YmXW7TvxA3sFJcK/CDv/Jdv8HcvtlqfkWx2O
H9JdV56qseuesB48azWJCZu7nj+VOmqLANRuf3ehRV3z0rl2Ib5xaYuvGMDLa1vCqie6i4Hfio5J
OmVnZNcfmlK8gIt5aQPpbIPS3hfmdImz8r0Q9dUyCRAqZM2EO35V2gS7P1aaTezWvjfLj6r+S4kP
A+OHPtR3zc8JxoWCNNOhtDv1JQJyYZMQK3rjG1OXrH0X90+tGf82kxiESIpuYhZ0c0FALN5kxsuA
cLZlfcjkkxNVyqYfLRynVj49Dz0dRp2xBjnEiZ3NrjW1YvFKZoRg1VljZMxLqDtAuGV9NitGPKE8
2Iw4EcFKOhjjZaAcirDe9qZ8m4yq2ZRB015NgkcMyahcUjLPypx2Cwg4rcdw9EZSETvhswOUwg52
Mf0oIHQBSZDhnGNOv5gdYzK68llrHFpaenkLuyHznEjtztn0vRhk/XBo13Xa8EwpZ20G1IMxHeS7
3iQXXU/PjR6Hz25AKkYNY6DWTV02zJUKX4VOztVWaIRNLvafyeoevfwRaUb9XTQEEkCdR6s24aCl
Gwn3JIaQb9sjwLU+GOgBJeVDtlzTnLQpMaAj9HFC1PtuevStAcl+fsTXg/qkj/mvJHbTvWV060wW
1g5QHLwWU+ynhhpKm6LQAx2TXpikRcSJn8Mcu/ISxGO3HcyB86Ij2KrGSfwqWwsWUcHAECeLb63f
1RzWeNSHGeoxjPltzMz0WEdpveGYWDeWduoaLgy2VTZe2cqfltleZaGqq0BGH9gp7UOQz8s2jMyN
zEG01BSVlF4QFtN2pHUvMT10zEKhhrrbVrs76kphHkZH2BulxyCuKAYMtcRawVH8nctu+FKa8TFR
LCB2fho9NWlQrJoo2CkFUabQTT70UBaXps+VVYNOfWwfwkYEtCpjG7PQ75Bd2Mob9o74QEC/G2xR
S1dUsw59YQ2vtFY4fAWh0drUMdEHZO6BBVErDR8055VdGrOFZ9CnezFiF/PQhAl9TMZrPTyC8is/
cjqQv2i3Up3eQ6s2VlIJgWmIvkG5JxnoG7RMfd6ZdZkzEabASK0IE6hD7QOJSpK3IG19FD2NKP2g
NdvakrTmFLTd0icqqTQhwT4tfTeM9LUfDCpYWqyuX7WejAaLemB8Scxcw1xGtHpgZhU5smLLALM5
l0aiInLS/aBLZ0dbmOYK0xgU6wPxTr0qdrfjjdSzbPiq5yTtLCJvQY0yV6AzPcYRoE9FuNh272PQ
W56Wp9BdOZQZMdl78H6A1/UxR4Wcbuqkx0eXvfLQ2s1tUs1mQ0jwS8SumQ7yFL34VncJAuZdVKZk
qgZuUsc39iD+fkbVmO6UntO1xUC0ie3mKpK2JloFSasx7DfF+E1Vl+5dbbC93ITHCgHpF2IO2WhN
+Ul8h0aya71x9WKEj7Q9lZnAjzK1X8Mpmz5CIlMwzQilNnpFzQh152QkFok9rRI76NAAnUxC8U3A
BAfiIEqVf7eZRkdEajj6kToxlmcStNn87jwFoXsureymWjZ1Pe6RTZRCzGsSdho1tfSZrTiULfsh
mrny8tN953fJLlGdx0Iha+d2iTJFqGwqVn2QZuUWSJ4XBoxHa0YrXIXZgAEiTtgog1756gbpNyck
MGimVsX8td4bhjE4MW4vZOTIoOzbpCICFuh3J8+cu5kPO9+mg5EO0QlJcE8rm76KMX0F6QldlcWg
QY7x1I42XKGrNEaC1j9Wnf4U45lZpybhlEoAloVmlR4Qq/juEcEupdjH1D8y9kQ7L3h1EhWwK15L
e/HRt+mmtRWMSK5zL0dXHpnn8HXMUmgOKheUObeQj/2ZUqHlNyj1PfSnn5Wp3sCyl4PFWp3ZDMVK
3Dsu0Jum0mwBkHMAG0zKiWlCUWba9youvpZqcoq6UuwUVWPw1URUM0Z92zUDvw5lVYwnou0PBOae
YsmsHcZqMJ1POL8peEjj1w10LZeJrKM6HCyubTfNcg81Ka1dR6KOFu74YTUIMAYYnldTSW6Z0RzH
0adsspppG9VVsiH4RHdJNznpGbrUptY1D4G7OMk3OM/2r7yBnVd8jXRlfCLEdks7/SvAA/dmu+Vb
7ibqsdUMpsaVjaTeBG5Txaa5F2oHvHggiRth9QsJ1F6sih0wFxbsln12xYtF6JXXzMi1rOHmVK76
0qfMexF+htI2OUcGCSJ9Kc5Twvqbyo50cgEyJ5Z45zAXZjul7LWdaozOBrftb3rjT6CheLMKm48P
FKBVWnI/BerXYvAvlEcM4NWtXR0H01VhbnJUE1hLzgT4vlaMAr1roQugrapKzyyK6QZs0lqVeu0z
Lo0+PtiRQm31nS/bO/jWDlKDfywMYACpcVHbllhtoBaQ9PpHyhigpLCii+un4B9wTW1TlbGirgpa
xgHNu9gzgwjGrAEybMv6uqZf0iBymDVqkAmxM+xLr56L8USM1++9jn7TxQHgHC6jGVgkh4ng10E2
P1SnWBsI1GeYc3tSUNOhsxivw7sgkYCnnFeOvOUYxybrJUFWHpgz8hsb4i5UK743MVD7EWtWI3M2
mKRFTakYp6pLfzEVk2jmOCkUR0VyJBZNuzFTn8g5fQkdcUalKa7B+E3AYmbaiB/dMUTHXlBxdV9u
EsyulyqTb0Nid3sqv+w8ZeY+c8CAoudn5NhxIqUOA0kNIphsb14ap6CweG9qA6ukS57bt0qfAVIk
qIaBPcgiOxUak28GX7/EfvXln9ZAKvRDQC664MExOfO8fkv46jKZpXvO2Y8ALSTWnnCx2Seu8xPF
f89i0J2qJnlUSaKegpjRe34Ma16HtuorprgY7gBNqNIIJo3iyRjkL/bXzV5I87s2pzZjkYdEpAsG
MAk27qb5jsDnHJwkdDHkKj+LqRzwBuViqxhmc+o6gEucN0zELKBSNaKZpRWoUhqjXGKjg7Nk0Bcq
6MEbdequDWh7q9TNKiJUUjtULXfDkvg1ESDlKGw34uqWFJsmL/p1jPCxY0fMPCdOrjVtm/SUF8o8
om+6W2kmvNlo09VoN0RZGWfljpiRNjnuqw3Y7z1ChP5mFj+VifpIFsO5ZTd2oA5/45hpoOU8tXQ1
HkniXkVJl6ZVlGzbhcp4lwwFBHForTlMI0ahGMbDdMWJ/gLsuji/pK2+zYNM31sKUWC2hAQsS5cS
wYdIptF5PWqxIIOWkkZXsXVtA5AKXmNEbw09xYtZM/bJJAQ6N7giYoa2uwulkqzxYQ4QRqgzS1y/
J15MGnAebFnJvdVYuN1qDa7R3CBJ2+ZnGfX+ZSyDuxb0tzDy3S9jq2JRzgG3cN0lNVc6zYrk5xns
oHbMgcnicjCyPYhkfaPbKT450OSovhXZwaLatYkORAQQxEboMePr5coSrfZELv1XMaCxBk0+7iBF
d2cXAtreRCiDbaT+Fo2iX+wm20xdXd2I0cNYiqLjxFG6Hmun2+cW8nkyi9uhn6pXAcukKcJzieSF
EVJhJKGljMfCdod7OMVHi/6MCIfb0FivZSkuMBxA4dpMD+hcZgOOqry0sWsA4Q26ix2kN1HVytqa
NyRBBdM+m7q3qQu3dg92aiA8lRGQWvlGp70OLIlua0Uvfd0i/Pb2tWq06pub9dvaSH9omkuCtNKe
K1NE+8THRaG5oJIzvcsenUVF0vYBMwhLf1O4EyBSqAQ0K/I79kv94NecDWk5T1TC5RW3Vrwhmsiw
ncqNPbyU85ZhgGyC5NloGOjs/kIKB1NUoW0YI+TvQYUY9LIQzoeaaVaEHdmtz0VJrKrxMSDUtUW+
RGkv630VYr6ESzOzioYX3QTY5iPzIxj42maMyWK0ydEf4UlpvuPBqfB3cad2KBhEGIAhReh3yodL
BWVWNe9xUr73SSKOnanFUEgQQ0rQSjUThOdIguOweWFEgMX5GkBeC4LvZNH6oxs/BSwX11AAnpTa
2tTZkjvJiJUndLONnCkVTZez7k8pMz/Z6q3RUcQW5OUxiJtkbedDfHbkTciQQG4h4ZKH8J+dhqEW
OeMOnUgckOB13EwTyAqf2VBOgWbfZIZ9TFpG8qZJp22ZeESqNDC2nNGAmGpO1Botzxc3LR+Rrmpj
E8RKd1ISZ2XCLXNm2N0YHsp5mR2kAYrRDstd0VfPoLdgZNoXHQl/j8+b+F9ubP/015TmKXapqOvS
ZdbmxHahFmm8nXL/TZY10zOhAKyMtGxu+nDnahSdRWO/Ly0Y4sjG2gw1dZ981YtURcPFEFSsW063
yRgREXvFa4Kk24n6V1SbKe3Uwbjnff/TzBiaQ6R608QKTv0UZpE9ms9mkzNioDCxTVSS6qBwwbao
8pCUNXtWUOZ0Scvf/NkPvYpeM0g+XkPLFNgecJS8JFLcwvpbM6lV7EJf+daqcew5QaJ4WsbwGSLW
HDthbt20TjlG0tiOcAN2JSZuz5ryaStCv9prdkH7z6ay1vUyfSLf/Or00ZM7glgKAhjgRk8BYil9
tlXcwtgWGZPtYEOfSkQE5WowfOZolvqvDovFWc1Mb4QjCJsQ90SkgPjCfzus40yMJN24wkVUKt4U
Mfu56lSY/M5cYPR4HJvSvISw8E9x4t+GXNk6dmF+DOVFm0LS2Bl9pCwmfWLG089EEODMlI7jqZ6q
QxcBVFC74tdihvdH5zsQiuZtRa8K3qLp+DuFP3ITcsLfrEF6pgbiYBx+T3qxluyYMMcZ/b5Xv1Nw
Rbd20uj71WN60Z3i3lsRzcYi1bdxgT014Wxe021mcE5XX4rBOZuBmj/Rt9XWKiOtPaqp1zauoh1y
M+6ByHTOGI6+GmVZnyqInbiejWhTA8hhOmjabmTV4HhwRqQPkAGWb62lkuFJiouT33cKyjakPNsN
wheJJIFVF39IXsx8dMv0cBV3+0ZRz1NaGhcfWzTDSAdDPsNtLw9mWAdb2kpMTZ1bj3EA3FK0dy0Z
6dILqEdGG79XbIbPsSW+9D76i4Pn8xQk5a2JZvOiKzzi/QiwgxocBxeWSWyflptUGBxzTfaU2r6O
c9P4FbJHxTiMe241iPxDxleq5OKcJ9b4lkQMS/TDTa6GxBvyxH0pDfc55UQ4BYDn4KXOZ3VCM25M
aXElYXvDCdfcCGbuXF8hWIxp0KHtKgjZ2G76u3J7BTrjxIWsKS96kiknRBaQshMArJC89dHE868m
4lylXfoajXHyqL9rM2chKpJXrs7qOZfQL+tqZwgtflZw1m8yVSLZqIZkAk/NzLSk2TGa2cHEUcMu
nHsLav3EFkXsFfhauynCYRiifyhOHe2Vn2MowlPVs9onunjOW+5pYM5lq7oXmSUHUQDVqkRdHQnA
fYuqztmoGYOcC6eKV4NDlzcaNRAXKraIfNyTcaCHFWr6OtGqNQ2baC9jEE8mEPh9b5TYhSQZcZk5
zrq3CKSzGbH+h70zWW4caZfsE+E3BGZsSXAmRWpWagOTMisxIzAFAsDT96Hq2jW73Yu23vdGVmVV
lSWSYAz+uR+nSbZ9Nnt72mkBHDO1/afan3f2gFdPBuKhqovPYbk7aMamf6ohNNUacH7OXe3USDc4
5DVCocjkcCLAv5OTZV4hNLzxFjQbZ+EIPtviZqe8/JoJ5Rpze7VtgxykUg1vwuZEvMOj29Ftu23S
SWLZ86zzXBrfhh69XR00yxYPcL1tsrchqaY9we8ZwqQ3Iqxml7gu0nVSjsO5DKh5jSdF3Lr4DmUd
ZYFVfeWspgAeu4jET3JpikFvgLLkW1fkrEZeJiPYJc3K0ML+cEfE4WJ4p7AoPpa98WI3Q/PQJ6xb
viPiHcCxKJ3C5bGbxvoWT39rhvIg87ldIPnMNy+N8+tUENr364/ObPqjJDKGNc/ERgN8A49sPVxU
DURjdLk/UGgr9OheCB25F/AhvyvIAwcZzMaVYf8z1SJijVzXPUyaADbMVcSgZ/accDUD7Tz11ibu
iWAbpDTpI3xC9y6eDeNvOQ9yx8xwBETKVUc3xXlCGbmUZokTJ4GOWoAiOXuFfc0dKa+h8KuHsn/9
92+skecCS/bayDDseU7tnwwbw6pRa2eTOXR1sO3Il8zSPCQiGc/24ILFUHOz0t3i738CF5bmBGX1
3CgZFcldYGJvzEFktCMjKysx5FnP+bu6I4dMYd4kA6s+Vd7mX1BcIzqUKGv/c1PkJeD6zY293w93
BB/rfeAOGGw9f2dli1r75hxzR0e8m/LpRkC6YuV47FIxXfkNOKGDuim1VW6KWE4bPL87yYe15kwj
Ityh/sVb2q+lysftpLBwtInwtk5X/Eru64nvx/W6HYzHpB9heY7ztMfHaEQcI/39OLdIwOqxrG19
YW5A84CeUsYcTvfY9Gz7mrb30IG6Wd9PrDXHYiwxAL0VmwNiV7AyyF+s6gE4xdgDAzM8xCf24Vb0
eLLAleRxf2pdFW76BtvcOJI34zXhSRzGXaAQ5JJJvI2Sa1mrfyNgFvvZmdNtrKtgLZrOp8oXO79t
Dfa50eLUmEt+5Z7ccBXIoCCmLrOIupGERRME18EVLwj6I0o3Guve9fX84uRO/piwZFHngKnFn591
7/JvmFmAr0ysx+Z+PMvEJl6sM+ICQaPcYEQi5yCKOzi/DRGaWaTWi0/RzICFt0LM5KSBzKuD5h/P
LhzwVz6EajhiCHFRYWTep01G0femtU+mhIVJBSdxXzwr31R7k8/NaK1118wehz9RRB0Irr0lKUsq
K+BS3FHgYLh4pO/xyQyJkCHWUSZtfhvRM9behNTbQ2E4NtgtmGl6Dw04jGjhwnUGiPUee59T4g1v
fFivmQ6A0WedXrlw75DhJu6dZupsU8d6HW357QB1f4iDnQVtkfszF6AfYDtuzqclJZA8dbvaVc0v
Cza8rrLnytL1xlDecFtkdXBoRKM6oVz/TOaKkq96I3SwHwSdBY51J2S3lniwqJ7w5xcF+JQocxmy
QJbzlR4NDFqe/uUGNi8yjKk8tvcGN6Vz6Xwb2HF3YDcjhhIt26by6fdMkvVceulpkCYrx72moIKt
HKSkR2oxMCZuF73Junv3aoKDuVwo3aO5oKH6HAl20FSWjvr2AuzUOrkOWML8jaNTG2FmztmQO3Oj
vGVP/RejkjufBYrtK1bp6RQ6kz7NTIqm3rXB4hUtHQN1tYPN8e3bSX0yLbs6/fyVBD590oV4S9qu
2ca2XI6Jw4+fv5oWm2SoAaA/L/uLbyBsewRtBxefQCfieW1Z2MaCOxh+UvJJEx9ikszHDAgYWyIt
aCvp1+QVCopkwXrc6V7E2LsEkOZUp9OlY3z/Ey+rGa8+L/lvjFhXqFPer577ShqKX83kqye4hM0J
XCvhd91AfzJ8+rPuoYIMMbAHBGqNg360809sie7z4BQ7Zw5HDGbKXFcn2fQqEtKyaEn+K7PqI+Xk
v2P8gKpLGJ9NefG3nG2PjMw4f1XZMUumD8esWOZSGK9hYHOJrPKvH38EcFnkaZ21F+ioCThA6Jih
rhEyg6DZBen4koa5dTZSVkpkqC/FL5Lj1VvhpvgrBpeGcZevcWeCy4yN4UT3yFslpqc7wBGKovyd
Z3AmRGxEs+UKwBTuxYkDGfUD6d3QgVKXzVwMg5FCYMc4hXF1blRSRLohxutITt32oIhrhPLIzPg1
Ifd+5JjkRQNTbtRTdofBX1Y/Ptmxsx6yZra3P226NYwbxoHlsKaoqAfnApscf3ew7SvUk0zbxnqu
AX34zYu6w0mTgFWiNmOC50yn1jklu+tCVcmqnxDMu5DG+FRTbzt28Ir7CkCUKqT7mGVeiT/VPeQX
PJDxq93DLQNgNq1DD0dK5pdoo/X8hTW83ZvuMTEM74KUxbHfMjYZAJdXOE1QD/FFsW/uKiYvlepb
XO9BRuoSTXdxXfaBWe4xVum9xoJQpwjP7bi3tWnujeqboIvcjTK7pgiyK5Il/b7vvQ0wlV2hcv+3
3lO2QjGAVk/S6q5Bqruocw3Aawr9E7CEt8oKinfSIhSctC1xbcfhkjvEliv5USGpwSUEaNSIBh5h
4w9bHXPL8zFNzCFw9H1YDuRePH/aTkk44eirystUq99TLtAl4+Jgz/5rK+7NnKBQV5OTkxYfKr0Z
GlqxmFsQEQTV7AWhuHBBeexi0R0bt/uV2OaDJfvqNrgWoCidXKg2vs0qXRBqyzhiIQTKmBCoN2uT
eRjzJ+5/d8+jfjAc3zx0S//0kycYHPGCwVMehoFzkePkz3knx/1Se2+D45dcrQFJOxIssWanqNIC
iOIcUq4Qa2J6TJ3WXinscz0MX0nXDrRQQFxbcO385PL+PxHl/0pEsT3iu/9dG/p/EFHesi7J6uzr
f/JQfv6j/+Kh+O5/LMdzbc9yCTbe0Sf/zUMJ7P94vu+AsqXPDdiETRryv6Aodvgfx3Udgnf3tjxy
cGTy/guKYnv/4U+zAxNsZmBZluf9v0BR0Pr+Z+aS34r/vw0//wcfAL/jf8srByPnXzknYj8s7aMX
ihbnHvuafwbT2VMJk0N9UjWeErI0i38aNPO+UezgnwI1+okqzLkGBCRmtkf/gfUgEtak9z91brLp
ij0i5oYw+3isGuO17zJENeN1EbgBXKVQStJVaZfTWplzVHojLt+JxB1sDBUcW7N/9qzXJejHVc+x
buVLQlNwjvz0ofi7LN07ke+PmFzO1g7pAZ0Zfuj+lr112LhWnT4t2WisfKv5zPvke8oU4D1a4JPG
e8osDz42CYfAo8nIOMx/s76LWHbiLTIxbFsf6XPvB7jf7q122kzkOoHksIoRlGTtW8deOtQmUjHH
4Mkj/Jky0iYZflgcck4eoDUAgMscIbdF8NL+Qn5ygfB517YLGZuEAkKkar/yqYxXY5E/deZbGf6x
3fAF9N4lz8JXQGkcEu+e0h/qkuuaT1k8whC1rfaY3X8QIaiMHHoXNPFNV92DVoqcozMYAWbLhXS4
WQODs4hKrejqdaIpPHqEISBR1s5Hbuhku+QcNxZk2yLj97ds29t0PPavWOg/KF1VTlmfoHz8nUK/
OTeZdypbXnalFH6yhWOkdLKbpfqODB4kw9GFmCpSNGZ0m709J9mVgN+fRo9ql075QuUvMj/HevE2
L+IAsC+y2jvbSlf0VOk436CyV/QPeWIf5PBT/XvYS3PFTh38d118YPsk/tGpYcs0d4ZIclSGTdOh
jWu7qV85RQ/HMJn6NTIsv4qTnAh7WmLdhnrVTYE4dJPBf0d6QIaRk84gehPxyRxd/tuOWPXWm5sR
HvTMFtwEIcvD5FFhxccflCbHzwCGYF7+w1D/RadQVRL5B6/Wd0rAZautQm/MGJI9em1eNvKI3WbG
IMbNvz53QndHS9SS+hYoEZQzZEtPCoOXtRrr4gmni70tMEOsDFwTbCawW7QjD9OcQkdz+tXYlYIz
e/WMJb7fSjF/T5OlN/md0BVC6Eq8sdj5968aOCEd4Y8cVvbdZvzzo6uwhZG36/+FhhnJTBC0xao7
imI4DvcfjqJJS+fuPryb56fyV9aFvzinnWHm0RkYrpxq+A3rZgfvBycvBAmmQgEn8W7Cp9SZGKbd
8u8PGeznkc365MzykvFGyz+lX713dBdT07hJFJLWxKxjlUt2RB1DSr2XRP78iI0SItiidy5Q1OMP
mYxo3GLTTFHFMvINiKR5ahggCujLCRs/su9vjFG1uNS6V8At+xz9kqQpRpF89Dhr1zlAyCqhYaUm
YSZpBT1Js3/siAjtuMs/BF7ubYfCfWgZnOy8sIzglt58WnmJ0qQ9xhPsVUmij9oGZG0hYZZDuRwG
GW4BSN27nNQ1vZ/LG5BCxLS5OGOfNDel7jZdbwC1Ufc6DwqquBrBrMNJZm8JWl3bu4s889BGsErv
//09M/c5S1K9HSUNGLV5v/PKkaT7ZABXTL+CtFfbnn+J9E5z7O70NQ7L6+UPwOfpaN1/xFwrAv1U
6GFYa0X0V2DaaJf+aPsBPQA+by0B9Xsh+mEq8dhM/rwX9wcFgGAZAYhlLqmaY6i7ZOcbyHAomroC
7Abm+cb9GRIPSwHjkP579q1si6A4R72yKHwT7aMrWGkMn0+pzQr/6NuF5B6DJ7MMgrOnljRyycbu
hgN+n+7mWIH9EDBDKzFfnkAsezy8WxLj/nFpkpcunepdSeCDK4H2WRFoeNezOLaOs/NSTDSWW/yx
aDni5sRgx6WG6DSQsIpaz9ymtJr+2yvaOZc+yZtoTmpKBafiuQakDCCneCxkhyYlTPmEOgUTt+ve
5o5za9X2v37+Lkl72lDtjOPd8K5rS1ysuyd9cTNuW6WR7KQoAHEpLqM1JYEE1D1YEaGJeFyAZhGt
9c8wpseKjuDHIjgTY87WYzAsX1YqH9KuaBjv3TNEuusBAob2O28tSIZ5OM1mM2FqGdaTVSC1pRlj
2wV9sgsbDr2lndGIg2yNBU/D2krCMApmiytSPjrYdwaeuonwbu0Y+s7Ojfe9jU96kdRh8OD3NBNh
KOxx2t+S9NuJF/ckW6fczl0jNumkbt2y0AOdtRmPHXoJxs/yIqfku4nzYO1Mhd7jPDq4rqReIzS8
o0eWsXPCYOd3EIXrqXhnTGee3Vi6W2iS9lkOcLPV0heMCZwsMqRBzrQEQdgngNatPn/zZoy2ud3j
D3RjdWRPb6MqLYNj2KbvnlvVtOsYwwru+bApcPbspzmwCAAPwWoaw+HZnSOMfP0VZvQ1DaU8wFfx
dsVgjcSFF4HJllxoVf6paSFdDyGfaYthS2eOOogqfMm0MPeaExnrBHXRSyAoWsW4vxJoXheTPyv6
+Qe8hTX6u9qxKGkoWsUtzawbdPPxucaRupNUkVISOqyyfJgfPGLzl4bZapaZ+RMAuWxLevQlSWxs
BGC0hyL+7F0LOMlYNJcOGWrMi2eyt0fhO+MxmBZu15NAmfKz4YuSydLUxjEl5wefs2QsCuM0YzKu
dtPcxluzy0/D6KBbjY03PWm7B7Ng3HLNfM2BFAW5t+1O/Sm0EyDII9VZk2/3e2rIgzUDcI5xItzr
YHgBzUqHalXAPJ7LL0OFT7aBOw1321q5Y3um+mY+181ZQQTkuosqpfzp4uN9iVJcUFuZONfF7/U2
K65qshMwNWNCiR3/Ehg6gypA/UstQXJDqtnVFpZbdwjWNUmFOh7tZz6i45ICNZqT4Ymp/rL1hPEx
wiSJBBHW1yoBkpfnhJsJRcYa5ZxdaDmZ3XNK3GOdwhJ4wH6A67oS8mT1zrNregkA7864pnRVXAyP
pTX4xLmZ3DhEmPQXx9NeOekuz/OZZiPMoI3hq9cRhioI0FweaS5QrwpuLmumtmgyZqZESBVDsWxf
K/GxKNTeRPPxSGfFGNe/CMlVGWWUj8PynSkq7dzb5+7yPGSZgLlDvcdgSuudtiAgXsxJByxCgvHo
GXP2yaDL7hyroToT3mM8MBpHtNhmPTLM26qlYN9v+RVsg9lv42T2mSyLC2I3PJuTyTzCHezXludr
HYbuvEm9hAImN6ACAdWOJluSeQncfFoP6p2WmTzgrggep7G7hvn8OC5h97Kk1rRBVFKXgu6AI1AF
JsanJp/zrUUG/LWzrU+WvpXdZAODJmi4yVzx0nniOIUxGp4SQARpVp79tvpNSzbBE+wqCKvK/Si2
hGg+raLG/8ERkfgCZV/MhKgDZIe8zhgHwzl0iYPAhjUk9G7u5t7WzcD1c27udkynEWQXfLXJxDzY
cIaOSibEmqWwLdTlWTzLhj+uwDX3OMnhfeip3CBg1LyaWBdW1eikf9yx4avXBK8o/vSiF9Q/+t1r
nTMEoxmQVb1d8OLe4QO1MJITpmWL/BidI/Eov/2qG4/JTF8qAQR3W/fta12sA7jd37nurq6sooxe
FAbFmJbiuSGLk9FTpgJqEdqyWVbTwEWHAdRbWhXmISbrHLmQ/mnLhIDBascy1WGNMPuFJNM/feXd
qxd8Dk9E1W2a34IMr9nP+2oYaQifmUNy3L3PyBVnJ8FDytFj3I53+dKt6DugGiuy8tQ7dSHom6Sq
6dxSfvCRVvEpKz33cZ5HlKCgA23YB/SHVeWuIFLwIMP8iz8lPpEoC6hkYzw9hol1tdORWXcIW5t7
32aB7/wxcDdsl+QpmQj+LCPUEFml0ClNsz8IwfueJ/SVDsCHy7qm1Qqi1Dpc0ioyG8hQGIoELoHh
L4al9Bm5FU+Jr9/rjjLNyuZwCLEvcvj6HxayhYFIB/gEjJZ7l6CLzuIbaYlH4tYu3xzjb93Y+cEz
DqqRhyRn+vDjZiB6uuCYGdAwB4NCxEQ7YOcxgsU9LACYJznbZ89if/XzmJlHkM5RDXXzlGZVG0Em
3uI+Ni6cvgAgpNyMYDqtugAoP1aCo6GI8tSu+50yUIZb4fkrEywVaANYLLRdgRBRlbxM4EkyNbxg
6ikw20FgnsaGoK2XnJsWIWsAPMifzOS/S8J9v/An+639143xVrdgwiPY7vmV5YbzRiP6py6fGvIc
mP+qnLkKq+SA4wSiMrCm5l6MMK6Zj4aRF+NVrwL1EP/6GXAVYY+JEREDYREjRH3vvxhm/zHr4XVP
U+2vkpHIOr58MH1jURKuwMaHqMjOROGGIosep/7HbKe7qvPL1zo2r7Q68yymFaWhreLzQTG+tz+G
fGp5k/PaXLjYUqPUuYhxK78zcXi1kkarka+6ZsvXVXEOFyc9qWLhTWbKYeSFwoDPg5mLTVab1oaZ
5j/w/dvTaBX89rX31d1HZhrTRuTXA548KiUYzeDAFoy86NCpVx20lMcCTxBznHldNrjUE9pkcbo5
JYDkRG9Gii7pekLipCxgP8cQmoJmnPZAqyhematblo7BppHS2govYPCyBL+HOaTpCfcgk2DrFDOR
hR9Q6LMf66tTDxvtL+FjWObqgtXwxaieGMCkz8CEskvriJtpJMsRF+KT0Ulwh2HSk50wnMtUjecq
56CXOv5ZQr28pi5eQRysuBCz3Tw4zsnw/5hymE9WAdLfz1s+SygZpnzWCgAcsff5RLEAo4wyOcBJ
zQ6Bpbl2W8mpTxjSzb0dvzgBcid9hZtpaT6xRPMEiVvd+Sm9hitUnHY7pdZDP9LtI5hfI4Ca9POY
HYgU5iRRcN9x/Vh4rJhMtYfZlOsyAX5EFhGvSG7u0bJ3Pb1NIOGxazcdMnrtWKdRAmLIM5vxAUom
ubSXOZzHTTLg+/ZKSKLmSLWgBbJ3UxcV9Vx2ue9hkeSEhj7Zqi1cC8TGPKUjM03UIe0pkuEWeBCO
95qktdoVwHJXHpObqDMpPPJeaSGaJsnJpS3L7RRiiiywFdFqnr55XcmxpuT7ZPF+b9kCVs23pgvu
cVpoVVzwMomJ+YNUzi4vXMTulsxd5vzTmuE/bjlZu0pUv12v6A7pMmzDJid+miugMRgUVi3TuDfb
wRAdhq9WWH8VWJf2C90dq0k0yTZQSCpeexlqUF9O1dcnJZjmj71qvlLRP/NOfDh9pQ8yO3EUTB/r
ZS97th+khPIjHR5aq57f42RxD3znbDpvnOqpsoNDKJP5YPg5zcnqjSF9uRFOyHaQStj2TEiID1pk
aegVXYYgeJTGnc5iHRK3H37zI1oaqurahhRgbkc+EVGDnq0Ntnue+FGDgYQAM3FcumYZvSXOiNsx
QXbyjH5XOLyjs0Y2jL3ul+eTNUgpI9iktrNK/Hx5glvxPI0cPecOopP6mPscAm1HmKgTOK4NJCGE
tn5t1M3WNLall+ltQkgMhb5hdRuyZWMUcp8yoFpXiCtRXC14IRZNb7bEgUrqIVyP4qtd4N3fANa/
jxrHlz9JtkJl3TNQJpYLTexbB86Npd+9lZU3rkTJRump5jHuZXDyyLOsLSPgROZOEZO87BfO8gMX
qvKzmpON49OpqrI2vVT4LTmpYw3spxa8apvavLcoMf2k+qsw0V8CXlaEv+IPwe9yvXQexutuHkia
VvlhzIdHwDX2rTcIRdEwXUWTjexhhr3aLzkv2ssM8x5r6znWiHTf8ci1kJlMH9KtTXYFZ+5aJMQw
nJ4aVATWm5MovdNlN7D725q9KHMvoScIos8Kb35gfZUw7Lo2uZR1Oe1mNnTlsioHNbY8q5IPVhGf
szshMA/qXY+Z9MXFkWETnNoqBWZU4xJvB+vUAa8bQ/dFtksc0Rde8P636dN4/5F69WfrD9UjHIjD
wq3PSxq8DNNAwJUSRdWLK4YrXx37vKCuq40pNgZwNM4JndB0HM0FSBbg3qte2jXWFr6kXlitu47w
pDR4wmSTfRswHt2wfReK1Liav6bM+uwStetit2d4DTVG0+HS0KqwhENE3Nl+5V0eaUxQV9dqfk0x
vL8JrbvKHhf2Qc459MLUgX1xl3mFlPHtUrhbcVZ0w1sTpC+epe0VuB3UZyIcfx2qA2mOTekPxltS
cuJZ1bN1nTxmo5a7U1qdkK07WuOwANaEXfkevyYanmLZvtJWnhCiNF7rcgw5dqoU6RaKDq2AfOXU
L3u2kwiLjZ9xaJIZPoaShO92DDOqGfPqXWMYQ3SW7y7aiMF5w9XVrp3HM60vuHMm/qtGLr+s7Jam
nBSa8oNn8tOBQoj+SJNo4/W/BmjctLzEb2Gc/wZU5+wKw8TsqPSePR6zJVlX7KtGD5d0sWaiRrl4
cmdNKQDhG4/WJdqR6Bm5P7xOirxiPPkM2fhVbP+E+PaWzBAuy7RuUAgYtnaVxSwZF1AS5K+O7A9W
ifcYQZtLpjRABfJGRsKYNqo3CIKjWcqOj8+s818KfRAqJQGsZbTXg+bFDtXyt4QUSTQ/guzEgX3a
BM3Zw2pWuHdzfqP2fl92RBrabxVM377RIBsjHxQNS+08m/uuMtyTEJteJJRJDX1IJzRL3NT+42Xx
50JMJ4L4zOdUPqg8oLRgck6cGaywO/phuxeOe7KoN1g7S3FWCVAvd64Zkgv/JgtUGpy8zBsGvQ+0
mzIr7D/jInjE90Fh28LtXeC7oC6YK2Cxd8Jjq8diI5FZuExnMJIkxmScz03zO/E5yC1Ztu3asb4I
/0Q04tu8xwpQU8KtmasTFdDfiaP7QwFJAv3ultM+chBt4INxyyNHsUYFvk3o177ZnkiimIqfddH0
/8Stq68LJohKJL+15YwfnFR+rGAXN/N3OtZvPmfutWMkKYI3Jztp89Z2zeSudKPazyI2qRI3/OI6
zEgOrbGAieC1YV7HY+CieM8h3wA+uDGyoLxPi7RWbg6WUCeBjVPbegBaVpxpvdnSuvQWtOIIUsAn
XfoJGDOPKgMErUV0deGJK+/qgmvbWC/zLDKHamahmmJ8zR19kL4YGX+r1zScpl3bABWleHGVEc8e
6Go6WiWmOjlyMgM7F6wYb7Qvd7zSJKgjGmtus/gbbhS8gIXqR/gHKbdP6o7euZJ1v3Kv4d46Uf4U
u4sduUbfr6cYR2OF5LXi1Kj2Bkw7uCfDJbDdc1g3j5zuxFrdjCUOI8vQLYRgVJieOP+qDQOMDGl7
6FMunjjziG3PT95EYuNug5y5e0Z17zzSP8kyU70QDuG2HQYZexjerFQHxsYyUNhhW91s+SB6Fl4L
s6RS8rro8mkx7zFITe0QOYOuwixh2U6UekF66vP0mrSJd+jH5TO2zG9lkZbpJi5J3GO+WW7EEFMh
i/NuZfffCTWB2zG9ZKO6b+ojRR+JK+lLIWVW9uSDWnwz29BLGcPz/EHoLe8x6fpQcz4IVB9uHf2O
iYOPr6eOSS35wdZzth7gAhwk9ZxWF/+Ns+XvXDgEWEzGOWE+PRaKm2RWsCncVSvHmyk1zFgDzKV2
oDUZL377OTVsDO6SfKRugurerKZ2ehQzloresr68LnFPVWbcaOQ6DJPMj6VJNgPq70rErf0QWs03
T0RFn8IYN83FMRbid6ASL3XIiYLBEplvsCsASRg5qmU42yUhriGMNGiCNYrpEsGleMvD4clrpbcO
WoZyWNLBN9F37XvlV10WtLkp842ENRLA0opIZbO1HbvZO/sNDITBf+1bU6zw+Q0bz5T9vsusk23m
O/a6emcbIbbQSn+U5ifZtHFrowfs57ZWNJkZYr8sQE0QYOI9/nAc6GWjt1bhv9tt9eKjOW8AxE3v
Wuf0YjLijLHzVtanlmRomyV9FSNw1FwYBSkkn4bVjGIy0QUbb6qqKz3ce8aS4Fl6zBZdSoHzx8ix
khpVer0MNNjFK09o8NU6RkZYKlpRBSe8sJlXJCHUprWZEuqAbKWwngzWSO6H4gVABvtRUx9B9B7n
tBXMdKdu20xoCQ7/p0bNHr1A8p/addRWen90QxVl1ThphDdZIpFy9G+rq2p5x4Z5RUSP+R2WmYpZ
0l5JK1m7k8L2CNamihuD6Y16Gizzk/xisI1Hnxmur/9UXtodjcqcH73Bfxwh2wTtRIUO+d+V66n7
MER3D6UgTD+fzNRSj7Mlkaq6Y0zL17YroEqny54augOS+hJ52tolzN6I0Vbzwe0bmORYoYRW72GX
B9ji3vp+xAQ8+S/jIl+tQT17ub8hpwkD1tsnla4OyWgWt2Y0ilvOsfDomuFz0ozmKXDQ5VLcwy7L
qrQ948rsy2suFcDS8ziwyZp+dvDvzr3Z4iqNH6H+qA0WJsHiXfTBbaraG0dtmpFSOOJGQrqpoAcu
a9irquytcO/cD1STDsbqje8wB2BQ2Asbzbp3Gk4XVJzZ3nS/0JN9gVjBcl6pCBeQF7nNQ1ATg1q4
dbOx0nR78Mr2ccRzD12n/VC/M3js+3rxPt3QxVJtVvPaVOUzxizet8zEizA1G+Pus1XIkIFEohDw
zIGtFhqvQIsJ7RgsFJtUNJLGZIgeO5Ft8zpLopAo9tqpsJYafDz93ovDl8KZ1AUn8qrqlIlhKEZ3
KJsjmU6xUdTFZXmYHnufsX/eRmXDeKRNndckzNZsaqwZhX3KfY5e5nxeDCaiRIaZplKCxRCy3A2C
pS5175cODISXeVuxrD9izGdtz9IFkgKWttCCXH0PGi1MARgfcIbnwUyH77wRIvLvrNZJkzXGPbeW
otcPOvweIVNsQJK8eJIHJbE17lkulU5h/VPOHGOLhfFkanhvgDRUbv8D5O7c+B6gY2x9myCpE14M
ol6QdVxic7InWviPfkJMDVxOtaDQhu0b+lp1HOzhzW/EeJxc95pxK2XWUtnXsIIxreM/hW8NK6d2
jUNr+HY06eIL3IPctO7TPeFF/3v8GizB0xR3M4N10zrDMj5YHnbASlBQKjoJIzjn6rAUyX70A7Gu
rYEiZZtPg+NuH5rpJlPT1yiIeI5NFTX+1+Qr9PaSrNe8nwLI0Zro/dqXwLNHZbdrlS3AbZWw17ad
uRHdYw8jyQDqXBemDVfM5o+8g1vYVDfyS+1uLIb9SMqz0wvwBPIreGiDIsJpfqNPncmVi8l6pHqX
rL3FOAzw92I/zLP06YhW/xjFewv9uPaDBp6C/bAUhCAVWV48H8xc7Ee03w+BBzz2uVz29iaYgCOE
1ADuR/dWB0P6MS2d3nhjAxa8pFTT5Fa/C2qTUI87bQcwPYR8/xgS4J856z+8IHdl2orESfckzfop
fFyWRL8y8Nq6XtBcvMF9cBkhzoWL09XhQuvG8VNR+QFip9zcR3sUv7WIPkW74/Eh+t1dmda2UTyk
TyJLLgGp/JWgFp5wlU/QGydMRT2hlYUl8aL+nRDthjkHrTaKD2jhTMKkNdwNIwJ2WrdHhmvUicSU
7XpklIJyXOFFT7j4T94qp8kjlmW/EXC3NmhAqxzMOOoYKS8g6xy6rfY6yvSDkd//Yu88eiNn0i39
Vy5mzwZNBM1iNpnJ9KmUUr42hFRSMei9/fXzUN80bhtcNGY/G6H7q1IhDcmIOO85z7H9KPpVJJ6G
zca5poF8qAysnrp16yqiCCh0FxliYzBMtCCckHBqfmcZRTTlZOLLwA4N9XdYE9dqN5Zn49I0uN9y
liOYb11rlW+JAqa0eJvYu1I13jVD7xc9MVhtqrcdV8SuplpjYy1of+UMxm50U841ygbA6gz9ilgt
FZF9sUU0cTec9pIzjZFvjdteinxIT1XWHceQ/re0tY9hZOxjg2OXGEcsKGlxMuy22RKhHFaGIe66
zGNuwPxpjZUXM2fe/OoUhyeih6saxEQd2IcxwJeUwOAliMqqOVLrVOYfy59Gw3gRtXOtNO/EwctH
2luFxkvMK7dBEpU2isSA/Z+OGqmGh7FtXnRGm/i4n4q2H85paT7p0CUyVvL6YtAmvmkSLz90MSD2
xr55cL+eglTzKaEgRW7mMX3PahtS20eomFL1MqQ82+5DlNnW0DZ5zAt0pvIydwwCli2wCUWTWV60
4Wg+XXtbMRQLPyoO12sLwyRKxibtpLttx/6RVEe3Cj2h+0KHSotvOAVmI2tiTDG4GoGlqUnCejVl
lEp0jS58Y4g0H1Flvk+WHO2AKBpEhOtN81Fi+/DRxKtNEeSXQDWKeZFpHCK2XZnhrswfCzUGqSEp
rrqTeCwpE0ePdD6bwXhK+E7Wkj4kN0TBtvLhY5gYO0uBGNO4Y3Ho3eKA9r1JLNe3LFD+YvHwW0a+
b9KE+6zea27ibCJvJlP5HiTjaxekiW8BGmdPBJ7Lro8pGRFWuVOYuxc1eSMCjgp2y127Fk6LJWgE
BQ9i9Nrm8kNv+BokALN5OTRMFWJ2LbcF4FyQML19qP0kqbs72zirWs8OkVt/jEairzivkxURSX2i
xf3axSi7bpB+i2le+o7GL0WsqeeoZkFP36UhZ2Sr7LsHW9uXmKT2hYnJOjbSfcwQpqeMYk09HCUa
aQCExhp8x9ZxHcGhyXvnpuM8jdhxgaeMYv52SUbIhX88y/aKmTE6mEHE5tudNm19zS10Me78R9Na
pBuV7622PXWWu2tShgr9Evzl/CGIdKSxHxe8Mseknhh575EgSbWzq+duhjNCydmKlZf6xKm56M30
7GXyOTaRC6e43WEo2MBWgw1FvmXVOB8exd77/rOdbEBbOW5ogX1niIxbmgHFlhO6CFCvT+WmxiYi
lu93RfUHMxG9Ewxv89EiT8SWveI04hTZM0VWUKsuputXrsGsLmwoYfVmIHi2nzNeZqeVz/IjiceJ
mMRcHGMmXr5qR4H8RY8w0AVOGphbrDR/SxLK0vL4K4eFWQ8hHnybqZPHJnBkuWrQQX3OxIeC7eLL
VF0aau1/SUUaU090bJaHJUvB/+7n9SiLC3W+Z4Emj8L8mHvFAx0kVJgu9NWaNyDCIlnT1sLhE9YX
h2TH3RcdlxPbrnpFoXfxUWtRtSpqkwLdkVb3yNt11p/YjcVJ/51zPt3oHe10ssS4aWemWkdYEHgI
4OVKzHkbKlmfFYCE2TD+RGMQLYPPJwM3+26wnbdOwAfKbOPe0DrjHnXOgNCMMGwxFma0B+WBkdwO
fZ187IBjfuzlmx5BJ2R8q4ccuVXOIjXI98yIhmtqPozeXdTm5ivrBO87tsdVZEH6onoeTcWlIdjB
TZVExeCLlt5wfdolBd9rmaDFGg2cypCW1AUkPK/S2Hpp+18BI8PTrNfpbhrhbTn0EPcEa5wmOKda
zebUWcRaBk1NeR/1s+27dduvKs53q6SOXp1ybWht9lyP2bVFJ4YHGWxzlhmfYComVLuFThxf+Aqq
R5xR91MwVWsvJUqUpTes9pe+yt9bxyXi49XrRNL10SZj7tsVW2LTZhwFd37VlilYacvaBCWGq4zU
1MapfzdxynR6ooZZP8pGSh4MCiV11h76MWELWXoMuxXomsLaSkzvENUIGNCPwvUqmpRwI1iAIhv9
JoBqhCcsrZjysBWimTWYL3OGXZM0PZgJo+LC1nnuTXI/AVU9ZHQZYEmElsQHTsoKwyHZ9OKzZ8E/
zi7VZFTRr7oYeVeY+SuMggRtO7jiRqH5RlfTHtWgqbN9qqp8by/ccEoZ/MomJxHn8cEo8L547RXw
ZbCxZnr4yDAzWqMgEOfVJ0jEapeYlrOqs57nMh+3BYR/ZXJQX88OBb+lshUG4thZig627txQhYGf
ajO5JQKL4hacPHHJ4/IA0EHC3bZ5EsAeoUL6O4hJ1nGSHvV3kDhM52YaKmpQUdSa105Nkj019nj4
2d9ns73m2eZTVj3jzXLFPsUYMyHgxn2xKWRvbGQOHNCO5Z1qe0yM6GgsqRzg4MmOXHardOSyzIAf
MQLiNNayc5mZm01jfCthuCPCBM9m82HU2v/1AxOjKmEqNNBCIyagSrBZmUoZrEqnwjuxeP7yKDpE
Iu18PTa+Z3K5fkiobMVkNDtO6FTVZA8HrWzlIasVpSAMCDFwx+mq1uun1DPTLcFu4mo618vPQK3H
QAj8MTnq1bgh4k6QHufKAp9SB+m1f9HvcUYVlCIgzo3qRUSPjmHAxSmDmwXQf/tj8cyrkpaLxtxL
dwTFSh58/WO2ZCW4ihkLmecmR9sye1iy0XjkDrsgPSOutOVT00Me60ka7xXpVIl26dhGswtIqsNC
bwf9WANfnxUczkoA4w/ogeBohzkuiR+HWscTNoXk+JypXSAhuL9/WgOivr0hdpMWX2i7mlmXK70P
oO/08L7XFpoeZoQ5SDYaGNAuKKedZBNAqfK6qqAA6d5ya2Z8qzZZ67VteEjiSzFBmJuUH2vVVWAI
2BZ69JsmqP0A03tlazKiaR34iTc1le95X33Tk7zpsYwb9n4g60rDYLyeEy7EJstuHetwumoXU+lP
ETKUyI9Cz0jTEohMV72gTsTtYz8MpvfFicGYxnmadSoCsww3J5HuUOwcWew7lWV+M2u/DBQIxiv5
Q2sEkjhO7vjctpA+2pixqPkrnz39yLyIH9VAd2/FgFgVzUYQs1l55mxAKgGxQJp6Y5tUi5VAZwWJ
aAaHf/2oEnXkhqOEzU1pk0uiNzvH8mrod3abnIYJXbsLxyM1lNtR5szq8JyE/CdajsYrfUHPs/Nh
uZRy2YtlOPVolJcQnkohD4lh/gm13mOZpWc98QJjLVJafPAsx2hglfChQ2VsMxM2kkECf8A1YRVL
bNutMbxYpmERe/XWntPnhxjd/RgkgXskxAGgztFWrkVKFE1q8dKqibIik5qTIM1pOp+4JNqQlKfZ
lh8ccV/d0RiJpzsXFkD4gno3HYuUKb9bxGJbtdUN6zTpxMy5eUsekxNJNrS7LKQ+JCVaxbkoXZJ1
FXYn7j4KX41Hmi5eZiWK9VBob3YDpaSLICn06cePc5iGcWzOi9cZTmi9E7H3wMGBzdP0IZMlHNDO
ya4Q3VXzvPA469u8C+9wa8Nyn1tI9OyFwxCQZBnAHGHQDA8wXwce3xu2060uuRM6lmjGW8ZG85Ay
SynrbW2ljz93lbG0Ng+mgqSpq5MmKPrg3/Z/Lssf1/PPj5neUzsNruFIDIIsMuVSTAWWV16UVbY1
3eklNbx+y6bjdXDorWfpCbeTVAF3IA68oNN3Q5MZx45YLwObM49tjMnLq60L3CvVcqX89DeJKVQb
PUYbH+1hWR2m97/qMqqQf0ISefmhzv90UQxBdZUzx5WqCN5yS6OxDji4xTPJ7qE8kE/Y/lWMnSpC
mmUffnv5wDoHvGw1YXDGNZptextRLTa1fVstV3csjj+11Xqel5ypQ7E3Jw77NsOfQaQIZiEp/Fng
vLSyg8d+CmEOBF7QzSAYYYjsfyKEdTd+IZCz7kMJCW0W9J8bMLR4JGgmvQPg2xZHO70RkExXs5k8
gsnxqQZciok6Q3YwFEeMYVF46xMGqh4wW+wfWwezz8qjdGeDDxLvlUO15X+oD1viTf/Q6CahO1tL
WtewUOUMci9L+ugfSpdDb+g4mI81DvX4e5a0mMQS3HJuM0yalBQrqF8m6AApoKyXpO0cpmaT/eEh
4/2VYvufqyRd+W8vRliGK01hORxFzH/t70wVpfVSh/au69in6Quot+kEtxDB82KW1SMnEsoxaigh
uK+QgqDwkAHPgVG6M77lInwpiseEW+vsREl+XpzQSM23korGOxulLIfKGZNYR30aA39QC/DPVNpV
sJ2MnQRZPIoselpgaREsaM6BcDBRtkw6jait6d+NJ7pD2TgNSbaLDJHc2taky2G+owA3+sPk/lPv
dXdvmCCa+gyrEUtOxw3PPFbPYHK1GpU6k9wSCQgB1UX6A0V5PN2HXh7ShKmBLNjbC8n+By5o+RSK
2l0N8L24HLV3mvKkVR1AGKXrodLuzJFhYabGCPOTHr3OHltLKvd8rCMkVFR4gIHQHzrRHgIaVK4i
Kt/MesjOodIgnVscbKYgv2ll7RKQtokV1D0QYpfrvKwjHpNybCgYWlbM2bWu+jJfzMfg7MVa+IKI
kobMzDl1W1v6rO8Gx0GFaZhKYLm1dilM9o1TxO5Bl8XMVDv14CdkC+a1bXeYH4xtoelvqZyzmybd
m6jS+VIgRm/aUph+FZX9Pc8lsMEYh9ls1J9JkIenEbcvGQlK1Awz1c4oh18sFQZdKLzMJEZEHIwM
wGdg7SJnGM9OzkOwgBB9wSmo0cUkr/pQFZ+jIvrsPrBK5B8YDUjfKgVIMZYfHqZHeOflC5V5yVlj
SomrTXDdB8lZiZmFHmmxyEzzydTIOaVz/E7sZO+UqevjamtxCIr5NfPoEYzK9I9VmuYOYE5zJo8y
4Z9O6hfPaX8ZKSjvukcKG6ZUvwi7JpwfZPfd8v9iuwc68vMHORfUxTLbdOuWhb4K3CqtuF6cGUWQ
ab8+dgTyQsckP7v85s/vRDmTrI6g8l9/UXc0Z2P307QPbFQJ7GfJUbQlW3yybLQJmWxJJZ0o4Fmt
g5LeeGtGOGLCwOY2Nkg+7ouI8Q/kDKKV6whI+s6MZxYcLEn/S+HZS7w9BrZeoqXOC7Wmtek+4Z7M
H5vhhHcouydKHu5L26JvxaWvzoNVkdqYx1RrH2yjqrcmUCqILiYre9MctQIVo06GfGUWtbix38RV
HVzTiku/6wJ8v8oU27Cguifjg71SmkcD0ZC4F73OY3biBI8lYuEN/3lBzZoHtR7U96oLSO31OSwk
aH+grP9UYT88uzhppNGGfgMMyMeZCcM+1rdpQPAlccG42SkOX8eO0QInyhLDot67Zi/OQdg9NlpY
XsbeZo5pjNsIVtq2LUG3uN2MlFfU6YbPrN4GYmaUi5Cj4akgSjT7wWivGHXQbpVbd7GtD0dqt/w0
KbpTbNU/GhO4hZ6ObBDN4MPGYTg5HqZShtP1FsNotHPs+ROJt15j9iPFTNzbTUmAyxBZ5h9ys/d/
9bT+V95l3FRgMf73/zKcf3s2O9KmlNTlUa8Ti/2XhSKpDTOwG73Y4yhYs/Wt18LI46NuZvFZDlAD
wzj5rrmOScykWAbcqMD/PiYbT+rR2ey1q1FxUMpzQiTMWv6gJv6Hl/jT3PvfDbPLWsZLpC2XFK9w
LfNf1zK3thH58EDtIXxZfhMS1BhcBnh4vcyTnjZc8VkWfwc8ykWSVZBbTXan0tLu+3jYGPpfZBV4
B8W6n91219fjgmuZ1hGtQmt8SQZCN/MqNMNy1bChR+oszP+wChr/XOe5vAuX0mj4Y/S/epYn/6Vz
u9Sw0oPlK7CN5dVFhPKeAN7K5vCxkYbML012LOmNgvi4QsOqdtGYCyaaGPJ4+gz428tnUUcQTMcP
xkm45goqXjRQIOV/6KkV/9yk/NcrFSZEUhP2oPdvnzcxRC0oghonfGxjhAJ+umlK3d6b7rDJw4qE
TDP8HsP6oWrd+q21f9PQ0p4du6l3bU6www2yk20BhhqDXtsVmfeaV84py6fx7GLi9mu6zhlYVh4b
bJP2jQB4tw1W7vgDL5EMQFdl5li7fqipfM+yncmZAprK+N3P4P7c8aEswwXZJfZh5NmkZbH66y3y
TkLlfY+yH6Em7WudSd7/D+TnLbWU/ymQbwiDTuD/OZD/WHSt+q/1R11QofbPsfy/fvXvsXz3b0u8
3rFtm6phwvn/mMpnwuXa7BG9vwf2/57Kl3/DZ2xI1yQELUz+1n+n8s2/UbRJe7GUtrEYZsT/Uyrf
Mv/tLnWkLnXgAK5uW4b1r03IXUQmBg4QdynsWVglvXMGmPYEbYjkxfhaD31z65uqwp3T9+g8hjzH
06mfM2DkjAR3eDS8Yiu4Be6c6iGAor3xMBrjHTFYBsKRQG4Q+MF0R9iv3ve6RzIH1x7Mt3hj0x+5
tkTMODxCGxtgBG3COzdL40cv0X1WQOuZPaJL462lbY0ZGW5Ey5RTYhFlCmGQhSDZ0toNMU3gPGqM
nv4sTCNLU1K8N9mrbYF4bx2AYydPLjWHKHAmljuDF7qqW1Us2aT8UATR0R1HFDY2VWS+Q2+XlxEQ
duFtgzZkTRjsu4acQdOUKZIStr6st2xKXGkAJbW3qRhgn/QRZFo1uIcsmuTOVOMzNT6KLjlSYxqO
zNGNTuVoAh70huZds8Zx1dTWLoxjb8tETdwFbZyhzztE54f8i7ILckDY7Td9YRq7JumIdxkLRsmW
4KOj5i2FmgniQL20aQ4iC3HNiiprR3nrweSqOnXQ947pYH3WwHTXbgOI3AgPTmTIJ69qBOfl6pCb
gPF+4hNIa1DezfBoEJ5bB9DDxulj7ptzZj1jmvBOtEQboLWGG96gnOoDMEa2nroXhyFd7/CgBt0U
tACyEq0RV1Ch2aGB+75KFKF/9nb6SXYaE68pPSoQhEuN7uiTVnlmXEeaq5sqzi1KMi2Ep6uUn3Z9
cGYmyQ4ygORGAHILTKB+mAvjNS/n6qzXzstYgIm3JNHBKdCd25C0m7SnzjrAk8tqgiGJvDok5KFS
a7stQGUF8oWc26o1A+tg1uFNTKRdqzTGPMVpp8ryex3CLBORiuO8SY3hpOz5NCWM/sdWPtRYc298
oOgS9n4emuGp1DzQRZ7eMheFnJX2sY2RfcDpmRS05SQhLTD1Fzkzmqgd27kXjBmx0LyXmVF+0MgU
n9Ogzx+0noOM0Jsel3tvv6pIIsKhdeelnm+gHKM0svHGphJy3WMbd6vp8pN+a/onO9TLkxqzm0uF
AkGfR6oD5iOOKRBVoTqVhg2/MbCOkTbIPRk75yHA9FOaWXggcEoSsarPFH7itmtJ5JBfPcRp1fmt
6+rrEVwRZ9iuObXa/EA9UcKcJ6lO81esQZdyIr3hAsoesQ7emWk00eYbfNGJlG1MRweX0eUusVuQ
nqryMGJl2JYN6ltwCdAHL9jwa2XOfN6AxUwpmaH9cibvqYL+eE1wdseV3PFFqaHDARa7Z81rBmyq
DQoZxj7E2eRZz8Rak94C98qvPxII+cbraI7pNd+FdwDRTuDHYqjUeOaiUGfuG5MgNVyaV7SGbZDC
sgb4HQYwQdukj5WP4FXjJoJj1Fbbn5bx2sS2QujEhSIFNjq6C0MHOKhnrnFvOvdBYT/xCHLuh6H7
oxqLU38eNGy4cEXYGVY7HaAHYwLL97ouWitd2DsOMDmHZw4I+BXuxjAid9N6wS51KVmaopQywrbT
LgRmbllZDciUxL1dmkcxeHWWr8UVyYvSi/h8zF8EeOkZpnhgp6vuq7GTbZiG5k4L02RPzDlfhNtv
h7MVQy6qdFpdU/6wHGg209IkMdTaMxUh5jayEnxsJSSF3EZM5GSE7yLU7mcVT/48qp5AhftHeMFL
zcF7XRo5iVzyrbvilUhSREs3Ec24CgJe93jlo12raMpuVf7N+aZ7rjtjVSz2OeFJ5jpx54vlDEyS
asS5CQSGHicsF74W4Gce5GK86dNxRUpro9w23TjTd1DmBHwqPL01oLpt21SvsYRwG/W1jSM33RCC
fmPLVbFfhqVRifE5d+j+mkbqDhoZnEm4mMyr8t+zWx070P5QU4bf+I9BkiftgfhtT1xBAZhLU9/C
McvRzNgZgNY4aaKORtVI++PiLg6nrTlF3JRKfyknzNuFhbs6mpn9L+iULS99P3rqUDGiPwuhjfdk
CLECUNtQ2zohZtqJc3yyDI6W6WM4ZDzmmX/PIpv8RnsVUfg8NZh+INlbh8mD5DUNnyBYxrVtgbKF
/ZsdrLl6N8P501WEEev6YI+ivy0FY5h0HlwdagrmEGPjtT3YKWZAgPB4EzDWgT1GPOImbs06w+/f
zRrRJwHOGW91nzve1kjCcl1bEC+sxDumxtKqKLzGnxdlSdcvbi/na+tA7gnLXN8T4vicZxluBgPL
2izIy8TertAhATrVdAwbmd9lAjJFm2XzKszjzM9s0zw6OX3YMo8ls1bCKYAl/cAR097DTrCerfrV
am21N9vIIB4fYVUYwN4qJrXUZJDMTCTn9Flu0Hm4SrjA0srkAes03qEo7207Dp/HTNtnY4UjJZyJ
N4ovptDqMsc4A1Jr6axo/4B3NZ7yZq8X2ZvhDOUt68NX0iW/c3rJiStxzWQTR9JCNlf26wsNG6CN
F2jaEcLQu2sn1b5KwwGH3oCUIeN47ZD2opllzh6ZdBySAOdTxPN7W5Fgvw94A5yOjQfPtv2YcNIb
CIl48dFCY0p8EyvBFjptcJR2CFu1F49uND5QPafeehMzG0VTq5Jo85MbaM88llYlH8mrY4RfCirm
2k6S5s6JutpH4Q3XIeDCfVLZ9EBQPv4oItxnLjGdTaXzzNMrKwN00gRvoz39Mqe2vTMiTM5efAaK
Jz56PXQ3gzME1LAbd24V6Sel8A42dut8SOW+BWXwofR5OOgiE095h0ZJ852DRWQWT71Tv/ZC536B
e7p18SjfOP4CyVGK4s0JuH4baWJNk0py7OR4w0rZX6y+zjfmrJV7O9yHc6AQVSqGF3YdPzLJ7Xa9
axiHAOnnGg98HlIU9pb8MuoX48AyGcSfIox5NKbnwZy+laufHeWUh2pUi3xhbGesdbtBUYmYREBq
68mgzcqYl6BSe7ZzTG3MSioFm2QinO61XMSgtfrfIzZryI23yG30dUVaGrZQ4KcItnxUJKabqDzg
/+pwAdJyZqV1eHIrgIMhyb+4IgoLQpRkCYYhOUakeuL7ZZ/VZ/PWBFCxw5cpKVmtnll7t/jHE5II
UbfpdHnrCAeYwyEoavcXrUMW+10MF3APLF8Vc34BPO7xrKbvFvzkWkTBt8nivxZtoZE8sYBDLRdO
Uruwj4pQW2kOWESZ47RoBrlRrbD3Wa7fu4pdUvOK46H+sjrvPTDL6E2HB8tYv2SBQ0RMZjlsLTWt
7bB4Gd244ZhcmkshVAQdMC7IjM3qPbinG/gSIF9+ExU6MSOe34mAPlL28dl4eXHLrf4w4SvmecQT
xLWwYYnqbA9uRHoNy+LYMaayhzc5YKTKJLtSMMelX8xGjfjB9+g0kX11e3Ei0a35uvbHwtp5qlzK
qWM9Zg5MSAhwJoR0Qi5iSwH4sGLCAqJmprIEey+GPu3F7cSRfZzaAFbVr0hx6mAMyVfpEjxqwI3t
i2B8rYrGr9A0kIxm7x1M/gUDf3+IHUffy3pcjZF4wbvYwtU1/wxZi2kdAyYCmY7Oi4i/5ZjwZeXj
KrHN7pQ3hF11DK8r04xe+ibKjxw95pVe9NlGLr/z84sD2sxRCRi2RcbfZYf+WA4YC2aMiyvOWHE6
nwAZvOR64ZCXHr9c9E8sEXRIpFVrL873F1sHYMjGA3zVghX6+cHz+aD08oHOCp14EUUSiqyuwxVn
gigqDArk2YBdRpMBV7C0IotuHI4/P4ZlJE6w/N0okMhFZISE85BfpScckpU+lLeBYRTw/LQH7z6H
oLvoLyRH5bTgGWvlMBRf+ttxQjAZL+NXg3aAbddWdyAWoLnDlV4jatMpbZIrG5ruhJ+mwVcIlqqT
lY17gfmm+TPQZW/pW7jW2Tbbn+2CLcogPmJtYbTYB+1TNU7xpqHND+U/3IYmNsxscvoNrVMPlXTg
O4Sde2B7MlfOrQAL4ahPO6EZqP1SEAc4P8TXTOIJbiNGtYEBy2kk2hxoUpzH/jjlkQ7yheIldEp1
MbRAbfMk3s/Sja+uo+erWDEPh6aPRuR4l35OXwpVwLZNRAQziV7xiuqUzmODjPHxZmTOrpTVN9Zk
/VGLA1wqsZb4aU6fVkI9zQYY9rs2aEviBG5/Erpvubk4p1oMTJ7Eg8kt2cSNOsbAPdvBauGwet5a
C913Cu33U03aXM/Tty513jEu7drSODuD+kQsx7CRiVetviiBa7vFFhpURk83DYtWH8zXrp3e28Tb
zjqZuQFjO0ZeaxPawdFdnmxgTlYeJZwcTE5Q/Y4CLigN9cFS1kWQSEhcUAOn4lr12PBHbwBza+6a
yQ2OAWsW1nAIXR1nQLotwZZ0i0VD2do2HPWrAB19DOSZnkZxtCDZ9fBvmEfLm9bAtPJ0CrxpBqdP
S70kg/thj9Y99+593iWvgVXaR68lBTHqd8KGocfG/ucfKubR2FfgEKqgPoqmZOEoLXjMzK2kM7+a
YUa4vuA+VhgB/KqHfjoUxJPlcvl1STZwCkI+UF56CjwyzAE+rSLLpt1E3U1apTbGOg+gRaJd+2Fc
txJ105tQA4mzkSk2eU9ND73VSM0e+6bLDGHqHnnwPESdxR4nWwykgRlt+prjiG+RbVgN2TVaHJaL
gWm6UooL2K6xaCKpwvBUM+U9aO0XjGSyVB4p4h92Hk2Fdy7wItg4xAemDErBz/vPKOri1OM+cbKS
R6Jo8hizeTt6qrN2kn+vLAXafUi9hm5ojNiWZ5rXDY9izt6xmNN1EbXrbqDmgRi3tWIv80SPR7bP
PQcKVEh8OFDhb3ZDDBzptwBbKHe6KZ+HEaiG12s35oix0d0M11iqyAYKsx0oLm56p8/t7IdzGdNu
jJMYT8tKs9UldNKvDLfkyu2pGaGZVdPZK5tJilk5VTEw/6Q8Jh0ND+CI8O4Fz85Ah2RnTN9D/t5U
Y/Zomt/27L1kYxQSUmIk2QMiTjorwYfomrtUXbOJiZVpOwNla0CdUkhZajQIY7SfRmXsc8WWaTad
XWu69/HC8zPoS+7kQXT6e4sGeAQzsKIb0Fm1XRfvi2E1B024Ic+O1dvAFGqzj6jaXYuNzQ8BV6/q
qRoBPn6XWuVd7jqwq79w9faY2Yggkk5HGQvd8GQ3LpOhBoxgZbbbQk76Si1WohCPYZdYw7UdFc5I
PTa3Eqz2GDHPMNnqr9ua0Juedjy1mxJakC+p/RZT4GJZNL6GMVVIaMsZAGWE69I+BdpiT4xd7OqW
UV3xL3zFsnjWyzb2Z7tcVRlhIwwicj0k/bjGQwFHQ4TqSrGRiU4zJKQlTIphE1IKSUHQU4smnBec
gCsu632djn45p/dJXi2huO+Ks+5qVCHsw95da+l4LZ+VA7+caRlkoxdPE3Q1qfS+8fD2N9EvRt14
M2VKJzs2E5nRkNjyQCOH2MzmHff1Np4wWo3Zd9lyOZgWfdFBNa1lPVyU1o/cVxgSTcbk/UQUC5O7
Ts1JVdmPFeMnapMJugSkHExBXlmK7mOiJYIBsrfyrObOZC2BMwTtk54pGjcvjgPPbCzYs1hEEzh/
ROLLjdUXuqGn4scxzDo/sSy+oPotsZP3wR6+m/Ygar45AstbAWRFEkBQIW+4xmKD6+XSj+Cd85HZ
CLHFRGkHjNr7UM+/3Lo6jAXuzLSVTOSbtQ4mmcYIjYSaTmFR3+oH0QblmUPVSY+1+7IIVqg917CO
n4APPbqKkSlP+C3ljBs2RzfukTYsH/Ko/7aZgrGttF/DHgzPwhpFoqjj8obAdIxM7TMKGMmLVGzL
hJmZ2+FN5TEfUlsW6ASZ8cfwUNNWlrDu6xYGh0eEggEj2JaCuX79ex7Edzw3z5mw/TlkRukOL01g
7718/B1Rr0VuZ7pokfWpjdXjPGTrPo6+et24OTPcDa8/zEn+3qdGBs4R/Ugm+abr0o9RKxeu3fhl
tNA1TfIvLt8DB5U76pxYhjrrgNe6WNEh80yQ/TCVySEE/eo1xB/K9r2o5NPAKWAo4i3Ww0NaJPum
hwa0UIWUtssyh4wGARdEObUqKEdJKNfDzWlQA6ZbX67ygMzRENU6kYNsky7d6bzGoLk5nEKohOWP
8OFtmNQt9k/6ye17dRDZV0GhhVbXF6seWFj1pAAsBD87pRulaKtPbBkgXqZDMUhklTF/GSWsMIpO
GlrCAL8QIMGL/T2JQ64BcZdYWVfSzegz2I2G+1UDPhM97rzYYP9Y5OQqy/wKZeqkWfep8FuNNBbv
vUjae49rKnTXwF6AA7ZQlQa+2ATTjKSFLzR5A/RJr03MQLKJLB/kcAHLGmduVTfNqu7YWytJHYvi
FBTE4iWxnpMEnp5E/yj49RkNus01Ot7q8U8JeBVHNOZgTZDVdOd3tYQ9ZEAPrRXrOMRQW7xB/WmY
KbfSmbg9vUPndj6ewXhjqVy/VMU33C6fSRrWVwX5tHO1vd3dKnAKBzCPEFoi3LF0Roth+Ua6W+Ph
w07dPji0nroESaM4leMzJTboa1F0zfqAjSliTo5vYxtpPHoNadgrchm7utetA8DZeg146vP/sHcm
y40jWdZ+lbZ/jzQMjmnRG84CRYqiKAZDG5ikCGGeZzz9/zkzy6oqsjrTet9lVjJJqRApEnC/fu85
3wHF9IaOdFFHWB0hNeF1kLo59M3OhKmT5uk+ZTQR7hCBoiMlwYSzYrDCFRGRWkVbSpTcdWBBljr+
+cUMjG3tYF6mQIYPGwHLWDR+MT0q3FZ6WuH/IQowTjXsaXYpHoTECI1ZR+HJWF3J43crDAa0vFWy
zDARKlz6C3NM1KVj42fQI9N6HJOtMYJD0xXAaGZGg9/2ssihBuoYKPfma6DxKg/Ew2i4hj8ryHiv
TsiEoEY7oftqvAdypqFsNgcEi0G+SQM1ZbmuN1rX10Sq6dQYGn1JQ6zDnEor72Nj0+jRGQJbQbsc
/U5Q0fysENe7dQBj1A/DBW7XXd3jKDGf5u4TLJdYDnPhsMtBWCSCB0HFVKyGvr9MukoYuHImdhXP
m01LQrXdcB3G8SLJXTnYGRZJSox3VCYj4NgKGdzYETrSJg3Te1Tyhp9fJ7pwdRBcShfsUhhH3wjp
lfwK8dSzaIGl1reR5Z7USlw0qJ5IxsLoYNWhvogCBMhtb57LJq4fppCgYuKsP+owuLSWz2GowWiI
j2c9wJlfq03zgqHLYTVw7ZWNrp38Zm0Cd4Xjx6EDROggO0RJo35Tz9ydjNIJ5xIqtYgRuieRN6Tt
UK1NAFaAFKmPYNQkr0jfIbCiRnGcLwIasmXOWmXNIHX6ytqFFeGfUfytnpQSGIu1wEtNBGIOlCmN
yHbK2jWWsmXkqlcK3Hppl3bi6fREqEDSTzgY+qLQXwEiVA+JyyHMdPFkqsEMNjKzuK4x+vckmYN9
esUB0GwMEyGLOeHTJ4dkpWT+e9mRPD9oBEP2BpPpckoZZ/NrEzSLq6q/0u3HtNv9jJvJG43sx9AS
wqwDypkV0rus/GkOIKwWGH5JCUG1N9/yJonAWOcvo82TUp8du2DloatfI7+OxJtuDy8IrswVpGt1
XZo0FAIwlQohQoSYLRAaLbKScGKBjmZTB0SV1ZOKwBr7rshT+OHNTrPJWUgA/YoWsP3kL5v6xael
E40s3HbMAU4l6CEb/GfFt1/AWD1RFtD6n4k7zeNkoUpcEfe42wDXNCBdE+xBQ4E5xHmqBdoRm156
o6bvIT8MlYgEwB/mVB9s1ddXSHgyJnflWY8gqcUU32KbEetVZvVbPbRcsel3k3LXGsfHCFgD/d9l
qWBxN/GBsir3p0SeDYx5TTlzaLNv1sjkMEwsai61+jmnPceUjFMK7S5jm6jdM/i8b0wX11ljrGrd
9hS3+5p5SXpT/HTGtF6pJb9lwHzPtRcZ7wZGCz3JfmTaioiD52JCfIw2cEkM5aOuytwfKKlZbz3X
5qqFuordh3wvKziguH1r7GRdE1hBlSdIp3COHWoUxcLnV3NqXahaeum79oZ5wJO/qzahHxQ4f+jx
tcatwpHCxILD1uhp7K0R1lA/yvdB9lThMHf16TSoOAi7hgzDrTX3N123H3kn3SFd6RNKxBhDkykj
fVh9DNLcNRk5g5qCyqQuzDUWnE3dyvMJhItFMXPUKaeDUbJURpn24kzzJWryGzKfZUu8zmiDSbPK
vTEUr6lA305msDY+YGVao2tnSu4+mQOEH96vTqGhSx49D3nEh64W1rPfNm9DSVdrjkGBWB1n7XEg
ZkIgp/J3cId3BHjGCz3FAFBn7IyEqBIFVGNTmKpnK+2+VU7Ny92wA+hnlCz4IYHHWcS8xvCfjWLD
OPt7bBrNooir58Z9zjXrWE3hA2a4jRXit6EsXgyVeY3IgkSk6vldfqjqzoBCqlzGHHisOzzHMZ0q
UmYZ1oR1jAgyvo7K+IOp4jLNSIcq2+BkdMlZdXLk8Gm/G9t6L1LmBo0C4yNBMF324gny2ybuwh9F
ysA1BDRImwxTBiDbQat7bHYt8c+q/mQdffFGY2uP7gXqyEjTuo93qhts80HfFZySs3k1sDyK7hSg
bGu5RhSyTSOhbaM4xEcaXrBoMIgyNnOL36opd76vwPysoYExdYH14Jf4Vn1t5Ts+Sm+ze/FpArek
JbLsbkcB9plF8VEvonUW5S/ywm+V+L1I6XqwpxU9kcvIqYxqVRv2DajGvlbcY5qY66Z1Xhm03zB4
ojke95ywWa4q9Zs2OLipp68cCwGbdfM8ccszvQ94c/pBWQ5avqf0eKx68QBjcZs1GolW/kWn+1BS
vyDOPI5RdMQg9M74+nszosiN4U2EeoYi8jMXOZ499xFqyKqmcFFYUZ1W+Zi15keXoc/VndcmpO9O
M+JH3lqXKbHWiqI/WG11ZY75JoV8nf+mmv6zmJuvpApf8zzZJGbyzMz5YZCh6RODVvQVLvhHtd8q
RXWxQoIIAGfj2P7QVebAlvGSB9E6MrtP2jC7uSVuIMHTp57rtPlOju4GpNpjF8Y3KC/fh1Yho1AY
qz6xCQ3NTjMjWPCbtDf1elMBV2RmSjar64V2vGKPeXCs4FU3tBNJVCvDcX7wXOEKhMsQ/RXGSJVJ
msX+WWnZKR4vzJd+wsU/VgEUwTR5I2VW8t8weQWP0TwCYEdzouSH2RD7GohZ1CcINPu9qXQ3g5vK
AutvTRoKK2amCVq6JvqeZ7qHcpJ+HgfcjsWEG+ybqZiPJvo0VfoY7GpB3vkRsOHO6BmmqO3wZMzl
06DXXounX8k02s/sl07gNShwO23AGj2+1OwpCI0DkPxgvaZ5TfrhQWH1NHGSTo5kyeunruT8dM7N
ATL+EkoHpt6u3VuFPH3V9Tr11Nl+AklRsYAjfnEJXAQJ5+x8PTv5QI/9ehNCR1hE9K9YZxRaJQ0w
AD+naZWnNOmMCfVEuYFPjvD/SfTpzm3zC+JEZNOE+BUmKOeiWrdq+QSrbt3ZL0Y8PJiTgTiBDn+g
30BPGdtspAVkTy+2Jbsx5HYienuae3GIJ/3kKtWHMYa7oC63YTY/+kxRm3k+Iil+y7roDGLIDUN/
QYTIt8l5893pYTTHz0IpmaRo+rFtkjMJ8vP4OmjV+9BBsGkeh6a5hWL6DpNhTdAy2eTccrlYpAKg
4KRHB0EXnLHItlSBKik4i+hTkXPQ6qtICXaJbZN61zLZQBcDCX8/uPTiMobRCWHigDT8hBqJFWMN
jZaDWZkt7BHEKpobfQ0yURJwymUuXjRF2u1s7ZXp1sElThJ1gMcZZ4cB7gqmsGbmG/DbgUbTfijB
CeVazeVH48kUJ2ren6CF977m4MOaNqP2ZEHPKdIahgJAyOhbM9QvlmluXMoIpgO0y0MgdIQYxiV4
gJAGtUm6pya+5OMmk/WsGu4+hBEYavSFa4AsC/mAmdBe7MyMVjLcbQy6sxvmHscOgGvRq57pm7Yv
rjZ5YPPB1LCH+iPy4ybst6np7GH+Nkv5Q4BcvnV2wHEv+qk3IZyhzLoUevksg6TDpQFmqchfHCQl
optXSeZ+QNWTqbfmWZ1ndnKMYhzgFn4R0xnGEtxY89WYu21sNptSabZN5CwtXLumUtPkpthp54VO
g7lJlAOyeDCaJJ0MRL/Udv/kkuTqq+LBJ3ZwUuzDBOw8CNttPBsP4tZ3NLEncDf4AaNp5zgd9oHv
gWxlDsXPeHA+6LY+WNA76bljlLY/KveVEc0uwLvuCwdHvw9qyKoeHLV5hyV49rN4PXThg5PTwenQ
gWuMcpQmXWF0f6JuSra08JbdZL/lTNOwCM5PaYqbKBl4KZNOrAnrI4MBj9fKZqy6jNsM6QKyASZQ
+VLg8GGv0L/LJTNoxpuVVTkyfTIQlOYJBKwBmg06Lz4gV2d5RDVxMKdw11JPeGCl7prG/8tj+hv5
JzIs6y/zmM6kiPz8rwdQMPmPf81k+uMf/kP8qf2m6aquWQZqbt1xVSTQsrX33/+PeMXfHFcgjNZs
BNI2stA/tJ8CgScKROFYjmYxtpKK0T8SmQS/jkEJdyz7kPm/0X1aNmLWf7NLIX93DFUYPAeel2FL
O9W/2KUqSJV15rqFhEHjTQjCN5LELPUyOS02D7841Q2ylMmoaShKF8bgjtamwBRNFpy2YX50hOgf
ZCen6i9OMe8j3bw5AXMqIyLsKGZMQvB4krzTaT3Az9kMCpml8SHMioemOBpm9FzlNuHLsG/MYdz2
Wk0d1tN1Ksh8sf35HI2W42nlM6OtTSYN5HPBhEDzEQNkzJYkdqV1IMrrBnwodJgMdjv12tGNrR2x
ikbiAisFW5yRTkslppGjGtmi18yvtlL3uQL6JRxpKqtXhYkn+GpACzB68pZQ4BjIJSq3CGBQ/BVP
FOhOYx+pcmkGjNopSdMdtowf/WSvapemVdQA6LcasXON7KAHJOeR1Gkow5ay+tIKHpsBuWtnP8m2
OCtVLVUoPydzZRsER/oyRbBDIBMp7JvAOHy9P4BiI3iSV9MegZ3k/fOgpgcCEgG/iB2p1PyTciUq
lQTQ6RTV9lFBkRGp875w1RM5ztdQARlMtC4qSHySyHu0a031QT28bpqJBkd6qNvoS0M06yrRN7+Z
0DN0Fz00b10SrDNqlGZtF87RJuA4G5ODlcTvmokMEnq5m+Qsw/05VP0HPXhwk3YjIlT7enLopvmE
x2YfE77nYs9hWuzVsbLo5/gQoSU0tehQSqdssrH7btMCzI8Ke6en5MS0iadl7nGgfVjY1q2amo2t
TCd1tg7t9E1N5wTxUfjFvDfBnVjsRxqLvqXtffo8Aw0OMpsDTClk5hoOKSk8ctH4yDFHTPVtudI4
TCY01xloPULRdB3tVIbmrmzltBQkEcJXtU4wHwOKADrZNbQs5uRDJOmXGYRfVTue5ctYKvMVOdfB
FjPjrm2dqJ+TCmBGo7GoArTlPISoB35H8lAl3RIG0tmVbMi6ICPMKpES0xlpDNcbteE0zow6p8jL
jEWimcdiNo96yCtYjnstROwfTMw00y8nYBaAQ2oZjcZGFcnBMOervCbnChGdqi6FGTEgHT+dUj/A
TxqTkSp9Og+luIVG4s2DtjTK5FCjQ7k/BvX5YpwA/zI8DgYalwwQv/zGsRZwR7bBmL7b6ri3RLOm
d0YdTm+kp8zh+munUw/XN1Kjm9nFX5gLWSSg4ttMA2g+KCLxDO5zlFI7v0jQuUzXcWaMA1eNUK4T
0rhDMrSbKuZaVeoXgF59PG7rqj9DCrjUSnZgWIq252MM56s7d2eYt6jIzzpvSQ3OsOm/u0jE2mG+
2tV8le9gp057JU0OIsze5Qsjr0ctGIh2G+jJz1ekcKtegw8Belr+SXAB0adAHrHFztR5a5RqPg2N
emr1YVswFxyh4Bk1v09i7xMvYbwFi2QxDCbUwGbtziZlnfPh0gsNWRN80b10ClFDXNsysVU+tzRg
LRv69hLhzI5nnZyPnKQ1lgIMU3vLJB7L516X872sSb9GQUZ0dENrv9ai8aJr7UZeTIi0N1Wkk9uC
jTa7trxSRm/fxpKZQaLOV6qeRpF8voauSewpcb0pEB6Rnn2y6/EUmuOFKLhVm6/LbDwp3XS14wH8
V8cqU0TvTqB8Q+Xw/NiM5lHU6mdYE09Bl7rX4VwZqnU07PHTNf1Xjh4LF+QbfUeS1uFLcTErHPla
jOaBddQAICknfygejaJfWQNHHUYw1Zx4hJUehdlf5ko9lSAfRvmpuTONeW98WGTFqzAx29rYVYD+
M/D95KATaBVySfBKW6m6rN8aA4RYN+/dsr00zbyZsQ/EoJNmbgT5fxr3m4IkBIPLi+IcTYcmw58/
G388jVybtegulc4tFkMR9PGr1ba5k4tV1HBbEQ/IOS9IScDpL3LBFiPGNHQfLjtbG89XLc7e26p6
1f1rB6XK8DXsCmL81MOfTYTyY7SO8paUa4Lq2scw5r3jJmp07jHs+CQwIdMg44pRQs5O44pb1Zk7
9kQapGp7tgT3PAsV/dFT2MbvLY+Rkm+HZ/0Q0uSkr2dxq5HI7g7cH+GjZGXwWBCvjvc7ThuPkMcQ
7CvirVWUo5b7GVKo8KmPoOpa8ZAyJzZeZ505ACKt2BtxugIpQaQwBv5SNdtvMAjfofv1OzPWPuPA
gl3BqYGBY/lodAYG2sHy0FwGjyDNUlAykwqec0FknuWx3b2m0TztYizJWVg1BM4mN8JMTm6RTPup
yPat1rwZKGYWhu+QpZRAfvFzVMzss62CjhHOmNCBdKTqZZQpe1pMymNE/f/7Z/fvTXOEfiRDnGtb
z1HIjJssNcPL/Eh498/uH5gT//GlMOTTXqh51pCv2zXeiIjPc+0AIeKEptjAvtXh81fRb4KJATJl
m4ReLd161rz7h2GCA5zFooWdaH7TnGoxTx1iFSffjEWKOl9v6MX7g+e4ZfCQ0UToUonPUKOrZmsh
oqIB7f3MEtKpO7RYGw1e7pz3q35O4DWRad2BCWdiAV/Bab6s2tokALSI8FvGU7tCg2NXq8nmOy1Y
ujIcaNZKpkZHl6ycivb3D7Aq2z1PjlOVjdwzrMcNRRFzQUKMQ+C3qRKeaKaSRqeIq4NL03yfTXeH
XNBcV6HzXuccOauud7wo796ikVAkBfk7sQFwc2gud9bIbpyKKxKcdlWWQ76ENpyw3Kg41k0YJjkX
9hzrnynErD43j45A+BH2RBzVYJ7K6daV4C5nbvO4ZvHgFsgn9OzufA7qiWyvej35FDrCdL6nTCee
1HiNNJTA4WbtsPyNegXAObFvtmIdzWy46PUEXLM4poB4K3QOhKO9RwK8H/1HK/Hu55//0cmv/blM
dnXsWZZwkHyYtvaLhzGKuQxBGMMssZOvKnkARHzJ7eHiO+OxDpczedoVddRoV+u/eWTtTwW6q7uc
HgxcqkJzLPnM/qVAdwU4FGuy8x3YyNNkEAk0pdZDurIy1hcKHSzlSxnoiQuF/m6z+ZuH57Tzy/nA
5Tzu2DwDVXfxafz7ww+2PRrE0RSoriniWWsQvmyUqty66jnRhrNlRO8NccLjc2Rm+1qwqlHY4hH4
Oxfpn1JjHZ4IjHqLog14lv3LOxAYOSaqxs938s03x/6MJ2CfKsRSqE9gXs962p4h5zPrNzmK1+s8
7c45KJJcY/dBHglhaYeUeV3a3/76JZJntD+/RC4tcttmCGz/aiQmhWKY48nJd8wewGfme2bQz0rD
LBiDM0Woaa1F0n3cL++yoT5PJ+QP2iVoToUZv6sAJY2QBeBeHjrmfAq2uqV8K9P52rJ1GTHyWkZE
srbDQbK1q3ErSxCU09skRobADSCrdJVAOycdz1kYe06mnmb07DXvBXRz+jDgYsL+HCMD18QtddRN
xebnOx3D8mlLitC5moYdShKydn1q2IhbF3SYVSPgQu9qYErIgisBnp/JrDJXEkeXrHbbqE8Oyi2/
zL4qt+PXxxglmW9SJeoCOxiN/QTwGaPBlPMfRrIEbSJpJnWR/4139z9dHvgrdabwmmrq+i/XKX4j
F+uyyInlaDaiUE+dmxK793GvrMer1tYPf/22a8Z/et+Zr8tTuyO4R34xkLuD5nA25c4MrAn2dPwS
ZxtLgjeKAeDAeNo4InmfSANhogksvOsvHHc9ElI8hkr7FEKGNr+EDXTyArxZf3bdDp9Z/mTY8mLA
9IiDbDrBwOUgoT/h+I5aositnFl0x9Yx5I8z62FHKSZ/L5rlDQQWs7cAHUQHeSpAC4eKD8mjPoLq
R5Juz9eeU1WGx8SNQ0hBbxZYeIWkDs73wHvSA9qfTdRgIRkoU/DSuRYxTmAdsXCVO3DhFq4hh5h3
fB0rUSoLBFCBXq67miFd7fgHWqRwx/3kU2s76JL9RQcdl3XBU56M18H2L1HU0WSl8MAPe9NTquMa
RIBpfK85juKxfZdFa1sO9ADTYzY13+pu+ux1yrEcHgmZHlX9gJrM7IKHntc4MONDomaH0BE3vcAo
R+azmB5HJf5S9HKnB+bKCbrNVKbvWup7tr5qjdNYGjuYrLuJVbtvnZvVayd53KNi2YOW43Y17d/P
SQXe725m2Q29Kn9Gq3OUf4eCCdS1giOwMEITgB9o/X5w1E/fEUdbo03w11far85ch5VP2A6jYdWx
ddP55dKGIEdIpmLgtOT4Jo90I2+7drX98pv8k3Or3OV/s9r+p1WfaEI2W8eGOHcHE/zLpgNBA+Cm
mFhsEw5kDQfT4u+31P9wy8JE0wUJ15ru6o58Ev/yIBGkxjZVAfkJdJx4vBqaOOl8qdGnVAEwQFpB
z4lanUkvAZpFeK+m7pFHf8kqGwnEPm5h9xp490zMDDrtCEU/Jhx7el3cbBZCO0+9OOTfQC5p4vjD
sXiYqk8AjWjoktOFXIiTbLySmXEFmMClWANR0ed1OWWHxnLRFnTg4uZT5yfvujvtW3ihBQln8lxm
G/M1dMUxKcVuNCjJm/xg2ud5GHcmBx35JE3qkMqyjpNBW5ymhUXmgFO+lnQYHGT70XhKjPgAsIhh
iXkLsnFPKPAhr41DSHgWUzykQ9axRXbCXGeVALfk8tjPwZMDQmbR0C/Q8bks6O4RRVoQQMPwyUcD
2I2UXqoefZG+t1UmziRRgo4QfQd2KBRtnpMaO9lXkA+nyllPH5u33MLt3UB1reybSn6IPJRImZTC
c/H94SJXcMF57a8vbtybf94+ucRcfOeUFwJK0r9fBrleov2cspw4YLbPnMS4oorrRdRybqptAfgn
UfdFqpAwFPIeKWMEjKt8IPv8RcdcsBJzf6w55hHnsO+EdeyE4zXtFUjPsuKELo9ufX9qsvEcKsFj
4+iPlRN/d1vSaHKEl7F6jI2ISVPyHuMIYcviJR3y7gHfzKag8Zeb3aLTWfMqWgA9dz7VqCwquno8
d755lKtqNfefhY8AS232kT98okB+z1jMbKM4CNga5eR4ijApPsatRnOB7p2vjGfX6c9ah6kHBndW
vMlDqo2cslbGrUmYV0lzhOSjLY6Xs+yKWeV4rUL1xAFvHNAk0iyT1Zif9KuAw9wiMI95uwm0zkMY
gG1t+JxQvcoiyGxky8K4uTH5vYCaLZCoXTFcLZO/uAu4JQz/uaRF1zofiamcqd3b1V+/0f9hFaNw
k/8jQ57O9i9v8xBUdtoOfb4bgFQ1CIJESSSKPQzYXGkwtONJWMzmg7+5vnTzV6gHy6dD+cwOrWlg
vX5dPglXmQxddPmuDc1rVqcHuc8RidVDpBxU3ow0O/iDtDFyVolx7BliV1Pw4OPcyg4nuWw7o8FU
MaNIIAReFtkJbc1aZXpDLaZZHxaNFFHUC1kvOTRK7fEkuxt54tx6t9kMVezJJWOIDp2ibJsewwVs
4YHzUIr71c+mTwIojqFOxiTNvZgpYVWCHc/Uq1x3AUsf45wWIlTvOjPXHZkicXaYXHQryXAOKHqo
J6RDUZebUc67GQvcU8iAWiQ0BufxeD6P6bTPbNYNeQ8HRvIu/2ZjVq+zpl7jGRUlyqcm+VDs9CD9
Yx3/NolQidn1Wsc4NdapJwsde1T3LZc9dOhhFquuSo8taXymf6MfyB3bOzfZoSA+AnA50kZDHMs5
+5LtEKcfn3Iqc7Su7rbPxgMi3ZU2fNVpvGmH7GAJqg5ouJ/EmBu+5EsrSwCiSjQe55a7UpZ1s5m/
z4SUNMP0FIQ+8n4BUymstMUM5KHhuBsnqTepYoHT71DKaDGwq91IasBkH2XXWqNfJ7tNUxVslEms
ZROOs9en/KPx9V2I0D5VSuSpqNrqGFsCL2rEvQHS7AjS8iS/LnWCODopBPTqLjrktJP70TqEDV7l
cGbAnmABBtIOkUfs5OorO2sF50XiP5/gZN0PsVN3cabhUytiBM7pQuvUF8WTqy65NAfVB/HM6ECb
43cRxQct7zhshu9C8KwUwMQ53dcM3u7kxybD0b1pmjfZacuQC9bcvblq3tjC93HK9kF1WYYvcWU9
yoJJS6cr0u1bjESx8HWCqubPPmSro5ro88xTenxgLn1EF4qVBUrW9iKkH7LX1rYp7cVqHQBmoiVa
ltP+fsEz9JBlZMQ2PA68nqxegq6AgDwtT+NpCfoWNT09RCbHA/JZsctFywnSPEIbxTX4qUICWcgL
TnZfYzbVcuTs0EDwdceMEQTthcbur+nMhCec2UkrFv8ZSW1F15nlWPYJ59L/+derlmbYf96eOG2a
pquaFouI+kuVn05GXOnCzHaNPcGg5oXE3Wr4r/S5aHiQB4m8tj87XfZIG5MZDdJTbiTZe5YXVhO6
JKvjWl60Li3igjgkpEL3Zfv+C2z9o4opcOvoq3CnzxhpOL/vyOYN+cRdqRaKoXRI6kf6QcO6IdtM
J7WrwK0dkSwpevacHOU0tg7kWmM3SX4kUbpdd8psDukYUfFHlJTMzoyYLrppsotkzdwmo5Uh2NWr
97J2CXON0c3DM7nUBb3QtqC3qRrlsDjm8KrIH8KDqRfbIQ7phHcvaI+uLkKXvv9Skc4sC25wub6E
jNoL/M5DqaKuto6WaPdrncVJrjkvgaIe1QppXR2+qw5VSA/+VB3PYyx2LYKUUPP6AvUce3gaAQoz
ANVauGwGSj2573bpweWKlPdfY7svmvHSM9dIY/Ukf5sskzBTcTSOvORJqe11wUxAXhWJTTAfv8Sl
31/TXpadAYVxQqKPnjxpCLgZGsRzs5g+p4wnQN8+w9JH82mzwxRwdovurELDsdWVNg2EecwsS1D2
q+YLlMHFQFgmb+jW/kfp/39z97+buwvdZR//n7FLTwkS2SL7N+CS/vs/+mPm7orfBGhc20QRJltY
LseLP2bummr8pqqWbOTJqbyQJ49/EJds+V9szWbq7jicTGgz/TF1N4zfLI1V1LF4IPlvnf/N5F3X
1F8qIr5h2PT2XI2noYEJ/WVlqcFt5COoQE+J7H1KziCAxNKzZTRE6ofXoZ6X5TiT7pWM+qpTXhKH
vBlsRSO6SoK9snbYT0gN6NQKwgKmpPUqBvRqLPAXShqBKuh3C4i6dVAb606HnZJHe0x9pWomS6PH
xDHU7cdYoQycGwxqWQRi2iEAcdJ2+BmTjbBcx5sNJHgN8ONVHIJv1QsLRZNlXkscFcu6cdnzVcXy
+gYj4/2zf37AzA84Z2Q7hpdguwpkMn5SDzQK/fun0JyRKWUSSa0kV+DVuldOhGjdPwRNqZMc4Gcc
fWwDSjZfohOklzTDYPjnD9//w/1DJH/k/tk/f8GUY0pxzXytjQEZfjVQFrDJipMRlEqk1P7+QdU6
mpeoeph86GtrgkXhNjK69/4ZVUqWIGjCn9wvA80GPwrZHZNkukeeqDI6d5XnrorsTeE/CmfWVn1j
sewbQc7u+I8PsdZHS8siImrCw4utNurNVe8im4IbW+7JdXnEajGvm2NGWb6sGj0Gil9Ei7jOsPs7
n1YJJRwDETk+anpL5yxdITV8c2Bty+ybZ3+IEWyHFsGoZKZy7JUj6MBeOY7yvXNwWBg9kLhKSZbk
L5Dja0ElwCe+GEhGpvCs9EPQ6tphHCb0xknL1uIC/90AHN7ByE8eFMfgdNQE6NY6LXxUpi8j1/ID
SaokGc3ZYWhy2uOIKbE4PvoT/vNW/6A3SuD5iNY+p8F8IJWxX2p1C0ffLIxDWZsInnsQSVHav0wF
vabEnR6t8R7/BdsnUMzwoPcMzRftnG4G8pkhGRu7Bhr9UYRuvQiBvG6NIegFDSvaSXj7pq2oFKS8
ABAcIpoXVByPue2LR8OCnTqMzR4iovkITx7MgjNf7/9N+lNXWOTXeG1hKskfsGLLgQylbDX+9MPk
TMZBk8+6bcJrr+gTTslwc/9vs/wBtKdPk25iEFPnV3DDQAFFS85Fks+PWICnx8EiHHMw062rK5/2
3AabWQ6XBmq8rTl1B6uruecbkZDZERv2prGaf/veUBMBkJA5EUB2SFDyK7qr0sWiSsuD1qvdovXQ
+c646+Wn92/+80Me4s7MsICxALb4OaDCawSkb9nM9/ev9LHGNqtiKRlnW5LUg2mhRP66grRlBq9j
hN2Ra0PfF/FihBjqmSM3S2VYpzTQfnfjA4hVKEb7I5iYEYYHqCy3rQXs50hPaV0K7cGh6xHioSCR
ncwVJ3sLZQ4AaA6iX1wysfHTyjpJy3Bry09LW6xqjcmL6tMRX36mDnDwO4FAlyyCIX0XJu8cPTRU
O0zBvAwYiVcjC2ow1e7u33IRPDCDFT3KeEYDLAnwx+niYRDqoT1Y+M7VIsjWtexIEUzW1B4BBOTl
WDKQtpeoI73yYvlhiro/Prt/b3R6YrlTc9tIa3TjO+ZqBpqftVa0K3t3XouSMtH23XejdtNNE5St
d39KM6lEWlRrwH7kK9kNYlE4o8KQmC9RWOC2QNdIYmm10s1Zo+UkaNoSV49fQRBxkAKWVdsixZlI
QKut9KwN9FtLz7ijv9XKerCw60XQvxq6OV4bG9nOIMlaNfHX5sQNd264YYZH7ljcvhrzZHkVWvCN
XuQX2gNIp6isF5lC2Lbqa+DLJrKB2Cp5G1uD3MnIquXwmD5dg+kkyB8JDQjhWio/oHm4D9DfGKib
O5lZd8daWMiVcXZLwkWnVLlHtu4fnw2Vg1InwsoLQDncuhgTvPsFMJmk0tw/a4ri3KpdufG1LOcw
YuSeheR6XrpFj6KfVgZoJhKrSRAG0mSDyovidvAUzseeyEW3AL8y4pA2AEb0OudkG1IANPeNMTfP
pAT4XjU0xo4wqan5bjY/A81ovCoLcAXPCruovSS6TPNwtINu1kJjGTrWV+Rgtbj/ZFogYycBFM+m
/OkEPtvKl2h6H66VncXlzhn0CLUDIoTpocon5yHKBpuUSQW33zQpK2UW3/T0PCCMwOLJxf/Pv/3+
ZR8RGYUOKThMTUi4mXwZiC3HNOjPu/tX9w/YE3JuS+sx1aePIdc6svcYj4sekIDJzB9bCyEKeoZ/
JoaDl6pcHYm8QIk3X83SrF7rbrf2KyylGKRdbz6O9LB2Fm7Nps07YOH142AWyTbViWxnKpyuOzfG
TKFxcLnP6usACRtsj1irRw/sG/m8kTdJWIjahy9guZRNl5EM8P/ZO6/lyJFsy34R2qAdMBubhwBC
U2vyBUYmk9CAQznE189CVE9nd821ufMB81BRoTIYAnBxzt5r+9nYbiQV1oPuEKu4xhtcLojBYACr
K3bwAhfr1g/czKfcp8ir5OSgFb+wxU+jQ+EyF8iWMGVilxH+y3+/uNzXLcO9HrdE1q2D3eXC+te1
y019HfLIZYUJHYuW+HYcZxxmh8vZH+sGo8Hl6uXCo4oZYHZzkGr3V1kMiFfqRrVxJ7r/l4veGLo9
Gue/xqByYUhPehTXFTajzlS3mnQR9tv6x+XvXsbbP2/jz80l0rV9Bd3fdTwWhH5gRD3Rnrl0OYEa
ArBhI7x2jk3ddg0auVx0WmGHXck3UuuxfWWIptmbvfNTsv7aTomWnE1bC4nRmw5m9aRFLpbQaj0y
kzVewVScS5dz0+8S2NFQj3Gywk9FFsI5SFSBdpT4i9Rqwxzjd/hyJGzE29Rrxl0nKNsHjZXDmezy
PUzcioRjrzqVC4EX1PS5aq8Xl0f+PGywpx4QXf957PLUyxOyyJZHoT6sgqQUMdLmhIdNxZNblPjk
KSPE5fTn5l/XLDc/WlSDhsaNje3lvjqPSQu9fI8SJ7Y6Z029tyvh7C0+cWVW04lyoH6VQeC4cgb/
qKTm7WMBdi1tq99pqYyToVnGqSHGnFQn/37uyLOCqFefLtey9VqVtpALLlcvd/55zn91n+gm4sfw
dsCI4rX+XJSVaA9Go8I/d/3t318euAQUXa4NU6MFGj7bv049KUuCqS5nYdO6lRF4E/t/syYafGJA
H6Z6B6eqoF1R/xPic5lC/9y8XFMLAjoMVkyul9uX5/y5WeJ8KtUyn6AYEFNv6CBJ1inHXCefFuMh
IUHr7XE9jxzbC1XZrdIjA93N5cLTJ4BZXj94B9VAi7fkcHW5mDCSwzFUjEtuSmiSQQ59ZJJGtfHX
IJd5HtQpWiizH5DJR/uZxvTQHABYcOLLeFqCy9WJOgs5RppRn/7+0L89K0XNodPT5o1enkXTRK/l
cRGMPrRWGYC7daa6XLtcDCXZ2389InN3ac+Xe9m1NIBO1ucv64liJLj9wf5wdbYmTtc/r2J2TrKi
zVRxhn6OIpLOEMIw1TKu//Xi/37Pn5eMUpZHl1e83Dd1pof4Kbjc/bdnJXPiEYy3/oO/rl7++l9v
5PLUy23qGDzrcvuvv/jnpcC5NoHpu311FmJmgPjXB/vbu/jrbf95+M+r/z/chxQsE43eqh0bIcKM
5rljP5rGMAXckNq2tJaDPs54EO0JTOto0oBubuxMX8J+RPqkluolSz0V1r58yQFasZhdnF3V6jbc
YnEHOVG+sRWmAzx/9iJZaX9YJJpFI+nW5OlGbZN7ajr4LbrkmcAfPRyyPDq5PiF1CeihMnIswu/c
eYusoN/1df9k1SkzjYcDfmFG2bjY0JcRLPiAv89dbZs9lnihBNmKGQ6ZtN0QCOgH+foxV2vLjMwL
FRYTH8rEfpzzbcP6FHJh1nIu9MR4dFUSqFYWe9pSv5FCpZy+YxQkunonsSPduu6bl0GuFDLLt7NQ
AZav3TwZaOowNqudqlfERkP2zOLCJBSDiyxugWXeodzV+N6Kzj7XdT8w9KVQFvrqJkm+x/mrADWa
WZQEVaapXVwlr70CWSWs5Gg3bEirejrFlrW3enlrkBbGT9VoK8n1242KUOo+jOOIikTmViAd2LkN
bf+qCfcbjQC5fxQwypm5lX+KbmF+yKdoZ+U7pyVwqJOlhgjc3SaFRR5GcU8VNn9R5RdqiS2QL4OU
6+KzbFnrNm0eWql+18xiJnzGMjdca4NirNhx2IMk3e5j8T09tCu/O9Y5gbB6YRMZYoHjZJe9n9qG
X9YlTxN+UNAWmMF8r//Uly4JpzZ+6SY/O+ekUAUUTtC4sX1EPITVEULFZqLvMrV2QRwC5hzD8j4z
jvRTxkwd2LZadnqSPgGceY6EGbEi0a4XlwVoyTKtclwiXfuIERHwTSIn6zDG+IlHXM9WUR+TsrEf
0BE/erIgetlg9x7nOccT4Zldtu+baQxhNWx9ChshQOJixRLstRFhBUCZqyrNom8NOjP/QY3JIahi
EiPZNWWA62yjQ5zMMElCPGZJjKl1tuwduzg5i37rp61+zOO+pdmRXekkatz6M2ZlQsZuZGNvpo7j
1SBkCUqFS6UdKsuaqmuPMwfnsFio8oAuD/54Z2aABmO7ofPaf5nrIsvTxXQc5atmewyroAYKS7Zh
BkoKa6LNmqh3rr2lNhG5gCox/Tw726YiC0uJhwoW8qzDwobEUjn5W2M5X7QwH+gh62+yq18lQ1Qw
K9JGvQaDx0i68d5cRnUNizTtbKyKxCujJqXzPyti6wprE0UtJJsqtN2hh1dk3GOb7O7m6gfbJrkf
nXtmZEVcnzD2PYmrRvehO8v62MSTTQFL+yZT66WiJ1wQrOJLH+Z1BpqpjN1+nxf08+a8wymiuu8o
KZwwsv1HRzTdoTkPWWfvbRtWQeM2kD8HYFWQDkckMBGnm3NaqGqxzPMQZ0oibIFddwUZYcRT/2aR
C3QPfUEYMTgR29lt+yLbp4NAxgP2uPSSCQZUdtMAot26cY6fRWcO8CdaD0UbWHSwQ9GwCO2p+5iy
wkiXRK9ltKa50rAAFHMA4Pko4bWfij7fJQIDIcSMc66DcdcmtAUZLDL60h2EBp+EO8aoQJ9BGaU9
e1ybzI+07/Amj3exstzd4ALPWWFihCf7btWHNGe/U9c84xIFcjKmnzS7AttLgMNgNwIyZCA089V1
ZLYv4G9H0mXnilQavmhkGar4kSlBF57figPebILAOXzlJ2UKPpMiL9028nc/mg6LWwPqQAHY1fn3
UAsgkQs+98zG65nYVvlYut6O9nQIL3S4g0naWaW77+riQYH8DGOb9PKRGOUtSTL1DnlbSKIK/U+D
QN10+hzi8YMocLKRxudVJk79ClhVVzz6qXrWZmbxElrr1CVnwCK3lel+qWrXFww1KZ4IX7nWtiFZ
jiYgDgj9Z0ykHmKe+fFI8M1XnSz0LLWrFg6/VII36OSCnpsviPyiHMQKGJvJ7zce+rythj8mGHJJ
2LRVkRTB+iichvRLIjVG6rfNBrUf84HWPkgejCYpfkfMmPsCLXlBi2tr+XAOCGpqAr0yvgGRSETY
b7bdVHBtbW1Td+pr6Hoapb7kvIBAlwJLDjuF/+BDCYKHI4lrmzoUyR1BB7/gJu5SmHkAbfR5higm
ArdHjO6XLuReLXm3HTRu0c2E/ThMxjrd29HwjsnxVLMb3rWjcx6ITkC0nly3OupAYpnVLi88NPH8
bFmJUTOOfSBPlIfB4sj7hthLZmECC3t7h0TZ2prZ8lonGVyyVRmkXLMKExaNm5Fc4E0KT89Na7gE
1NitZPq0gXqFGb9I1xUvJGtiAtPM32aNpIwylF3PgN/smaHwxc3Nc/cpk+wZuNZn76fNaYoGIrQW
lR/Zrt4QOmWyLEhuLWXgFjFgTcjbsjLuvAWwbuVnAKC1aQvbp8ZkHBuwThmMk4hsO9A6iNpIl06Y
lykgPCD0ehYRA2SeSv1exhhSyf8hZz5GlQFYCjGdv1GKyKahJ9M6qW21mVB1mImv74ET3+UwSE2R
rgfEcpXq5d1U6xSr+clKIY5zPDM60PzdGkKctSpOjnUtsUG0xQ5/q0806i0rP9zlQjxLCINDldyJ
tAF4qewvG5qkIVvYcdgZCNcwtxMx5lOSgZMaShwwBmqutI9+Gcn0NCx8j/SKG7SfBPAxj8H4gbMV
+g0rWGU+GI51cuLsZgHrYGrkluqJGLYwdeLQoNFoq+qrqMd65xDbHiREFVH8JVjB8T6jTEFcNlkC
Wn53q89tuUHTB5RB7DNodbFTx7/Zc1DFt+PBf2216gFxvtoYdjpTEpZ3Ou38in5mJYqTmWF+Urru
b0FN7eQwPrDLZaLmrGsNQqkRyVH2xGI92bEemMb8xGbvsTa7/IoQ5+2IVrYkRY/R3L+G3Ebka/kA
m6sIc12Fhpcv16i2740UrL1GWK+stHNHIhNAHjkEugBvviyNvPdVS63ZI2EJqxi4VDkFbVMTxxgm
TZSzuhXsFLU34sIK8kVJcMttOBR1Dhy4mCvQ3r64Reg/9bX/wXCEzZrF/E72hk9+wmTcqDY/t7p+
8ld2HrTWiZm2mrbQgOjAoEiYHXq35vwg8UXcCUtfvSNGG1IDT0Fs4tnxqUwebDfLwDwhrKT0VQH1
nLv8RziQDwbmpFAfql91Zn+nGmutQgwrt5OC0IiJ6Raf9jYfn4DnL3vAtC6unuEoRx0De2UsB4uh
gQERrM/YT1dJ3pi3C0pT16a2W4z+lmWSFjgKkAd7WCSs3U2OMYu9F03XWlGg9AUmRgRY6X6NTM5S
u0WlD7PEckEc9MUaLjWFbgFWqjdTPKx0bpg7vga3lFiJGJVxcpBIRNRyBo2dhVbyk3bXWWXsSuZX
lpER0nP5YLmP4FCMp4hErDEeO0JiV6BUHjpN8w7zzguH3nzBVlTwjqz7MnZesfmHFPDuUfeX7Psq
ItWMJQ6nzo9CvV4ealNTwVSi3tX5xudklbpFsY6nf8Cbc1ZDDmpN6BSTUZy5CHm1eiQ8cTphXckC
GzBET6Mz6PXpl1ORda68kUTXgbtgPKA8bjEJinVfgNZjtGhs29j8N2BWPoaYzpwhIXUIqbOEoS+W
mptymJKgwgi0AZf2REt8CkRaAi0WRggAz2U/BqXUSOEJ141J2Q6+NG4EaOZT2Od4dmb/ULeuE7aC
km+e1PJgRE0RZELKbeFnW3Y55DAO2Y7e4nXh8peL2pGB32XMDdatjiOGVVe+lemShVC5E2an4WNg
7EfakC57kEbvbZ8NDHjeNqphExjt8EnuxFM++Pd2Q1W9WagxGFgzInxeHbQEa57AN4LtKE3/VZVZ
Srlc3yyycVF2SbZryUzg5jCS3WGfBSEjnKklJX0KQKStHfNWWz8lQAcnu43kXqhLJqg61WeVpl9O
ikNLQYTZOObLmKFpWpiVnMnZubH6bc8r3mL9AV2Y4EnGts2ugqJs593o189ew/wxkxaVL8ZeCvUb
f9kzyO5jDQCKZf1nhN/qGPsslivffdBRmiba9JRnETluGiZIBxl/7RDcvuDsBRjjeJyQpCvAjLUm
IFjjqY4i0EHi01wisEZj7KOVMTGPxDSa4xJ0HHUy42rQTdJH3Qadj31DaygOXTCLyG2Aq+S4FBdy
W/nJSJso5lv2LlSCHO2M76BnFPYp1+j98LJUVn3DLsXMI1gGC18ZXHSwYMTLzEn/i77tTzIs60MU
HmOTQ9u1nxklvhuaZztZWntDAXjRa0hrvc+oHTnQ/JcpvlKaYhKNvTCjs76Je1oLvgPTCnYhWEq1
CzMAxw+cPaMjc3YpEYm7Hg29Iv3WFwJZIF6814CRCZ0OqpzIaj/9Eq1D0Y9jshMggCba1ZtUQRms
AEVoBsXErq1/kgWcXkJOOBEWX0YFrKhR5O9F6xvQkTQaSTtsAGTmjfZGjvCwYXK9YY3wavXWY2uq
O6vS7j0jvfUzfqUyiymlluMvi3gk+JuvLRv5ZvXXpWnyHIvI2Mja31lx7lHHwcTlagk75CS+883a
gJmSsO5LgMcNBbQT5ZcVK3CbCjOj2kxQ9lR5VEr9GSszq/dhqvhCIqZIHNHhWDvEJcT0bpKZ3AB9
rlGxebZxlVNhIHIct4YYP62me/cG0iUX7H2p7NApjtnLbHwmpvEel3D2+s6Rm2pmdu4BdCuju4HM
LgqIPiY6ONMSznmFmk82ykjkFAvt/jPVp5zkdL84FJ3e3JCJEdjD8ExGUnTdjqtFlHnYNL/qAcxr
PmAL19jGc218mKXYGT2BLSrPf/yW/rTWgMQhz2nXWUmMSLFgrWmNM58IkE3ZG1QSseUXxC7uBudh
qrXnYfzxE6rervE8Os2AQMn70JxnUmGY5SxVsuYTh6hgt0ifaCMGRgABl3eDOjENaH4dE0RsjtSb
YKlj46oCwCsGVqpNZrNygBIw1TINDFJpNL0XQel1d4lGU7DJbYaH7M5PZBgP+pcRR+1+5i0E0mDk
4z0TpFJvG3rmBsvR1l/DM1m7R7TVjMhoOCH5SJM+vQ5Dq21AC+8yzTSDOHZYfrtYgKV3l/Z6SiZe
EQ5+LLfEATznXfvTl/XPqikB9HurqtrYsFOJ+I27Jn1JRt8LTQAreVqwOtfeyGRH9dk587VIf9lF
eUeevHNsltbelKw71WLBGmysa73TngFA0iV2SbojnHxjvJQR1hW2AgzGSxUaffJLU3EKxOkwsbsn
5kM+MWkCU1vuRczhWW6t9Xcy8swPRlhagVvwBarGbFlHc7SsDBZNpOY2ToDR6f6DNRrvUO59wDdT
aLlHmblZkFjiMaEAvfHs69xBYlBENAfj5I56HHDlMb8TDu1TZBZNNz6584q9RQg7pfdxOh9hAcAS
Kndte+Pk5nvNR4hIFhDNLwkRIh6BCDsLh5d2NaXwfqpF7NaN6QKWkxOXBW1s3Fp5/El81POCGXqz
kmuGrPnJkMxCmWtOquy9naM9e/58kI5+DeDdABQK8K0GiRw4jfuBeP3e5NeCqLpF+qsnpHssyxNZ
NdnBeKepYBUsENmVBiJT5a4vOWJau4KL5bQQ9vwtvLmPRYgP8DCUEIxr3Sh/hs7/QAL4VVVfYxcJ
gsf0qxIKNm2ke8IzgtKtfkzebLHInzjJHwunfqqUtQRULMngqcSXz/G8Bo29VyywcSowJGXNDJCy
rz9JMTu2rXisVtipXVAomI5YRSDaykfHyc4AQ16F0T2OotwlE63i2ovuvdX8j47jJ/fyez9+Ge3h
1uy0K5zOx0EvfkmdrlIrNBx9kK4XRRBsnNi7VjUw7jtfhqbRvGrpnVzS97zvfpfxjbVmpkkpDb4e
77o2J5DLyW1kIFjQLLLInB/HKDsIY2uxyrRulDLrgB4aVSRW2oncgug9Rf2rZXeHJH5rp1g7lv0M
2JGtIKbCvABY+s9I6P8v6PvvBX0WvqX/i6AvSev/AOjY5voP/inm8/R/OAZBorqpC+fCvfmXmM+z
/+EZCOhsHJiUkiDi/EvMByfHR//n+hZ6Pv63WgP+t5jP+4eF3cTwbGJV8WEjvvuf/+M/7MDd327/
e5bs/xEcKlDxeaaDMRh3qnkRFP67lSkatViR1+Icq4RoKs+eb6nAYTFwUCOwA/gizyDIvC9PGQ9s
8hHHwpNAJOZBtcRH7lBBDvoxjratrSg4zht5YYVa2bLLPXVX1CVqCnD5p1qI5VB5RMb47b00AFlL
5VUbYyzNdXVPhZxcgZiB/LhkN3Vv0mIsjG7j6O95ridbUXkkTDyx8y3mJTmU1JdIeDFPRjeY/41v
2fy77YKvBEon3jEHBaaLw+s/bT3+4LXIRnz7uICPPFCDsoK40G7Yh+HzwwXhViSgJp2MthNYPM72
g7nkHxqZhmEmy7DFVoMq2MdO71d8mvjKlzqlJhLzzJyEH09pTNRkoM6CNfW/HXn/ZTSw/zdtJmm7
1BEM23Vc/RLN+TdtZpSYhXQHYhGjOHorm8gKpFXel5Ors7jw6/28GLfV+Fql1L9n2fgbXPrjkXDz
1zpbVfttjCcrLtxgHIsGcB6iwnE+4KnYEkDHYCpIqepScJbNl5JShJaJfqL2qFnGTD6dU5ytgjw0
xA57w1zuU4PCcUWgdOnk3UZGPWEaabGV9XSeSadigQVNhUpQMnlvpoqfhWRZVqfGUV+gHir3yEyb
nl3vLk7WEpgcBqiN+fNyhfRlORAHRJ0r8kNU4itebKtsejUWNeQ8TQJ9sUEbg4hMXPVrRrPTeDYc
l2gJxuTWo0ZAMLG24iyVjzTo22Shytoqh/IUsWkp6NKCqTwUtvvajBPP60AR1RSHXe1FwkMIFGI4
vF7aJhG9c5sUw0GYLMB1FrabPlpxkIN+1YwcLUAhUMfrVLFs96kykfe1UymDnhfRYEIG6WDf22WF
mQbsoDmqPYFk7MJZt+Z0E1VOUW2yPz1SfdbtHWzzuxScna1T3FhaFqp52Z3z0iMwL3tfFpfALKDm
pHXb0JjnGQpsd93YdD30BISUA8xFVJhR8hlIHV6dgDJOOKj2TTpEzgGll0EzTNMW5vmwoQ/et8kZ
3MFCljfrJidzqQwXxNCb0dAEhhkCFLmK52ZA4//oWV5+ADSJSobAo8VYuyTTCWHTV0Tz0UkW+o1s
MBMiaTWXEDi0wCKM2Irslnq5jz3WkbOc30v1TEeeAlxTvcjZ/mj77ksU1Ift4U14k4d+pPrusvTe
TODMwii5bfNe53tUr24j3xcn0OwI3Y2YC4q4RHF4q1UmOsuF/uCkY7NM0+1UI+sEmRtA8dun1EI3
7JXjjTTivZAGBMxlyIO69uZNQz1VT5od2Cv0pep2VsMeKeBVUiOV1MjdnMZjl7e/hHkPMfo0+OVz
Z0TFNtanT80AVDEMcLzInmj5WTzgsfXCKhTBARo6Qv4g7SWAMkItGY4Onf1NXScBUIVXLxdPrC9P
8FGvMpno22TKSpI4Yh0TihsM5QwjpX7I3O6Tst57UuCFjoudw5m0qZLho/dgaLEJgkbFPtY70LIY
NrnPokjX6K74EQOr+4QyIWcL9NXB4454L20xI+SzPrWO7EOzZ8AXXQaO079D+PuW8XtS5STaMj3n
DW2+tnkG7XtqVMyq1fkVOXyAyv6057HdCwzYURU9eJm8znxCTfU1+EVzHgpEgb1NVAMGW+imdI2p
Pqp9GRu/K868Dd0hqsV28UzjdefqaDAzV0ScQ+zETKLcN1S1aDUgYe5E/SD6gqS/nNegx8SoMVMq
KKxbdMRhPZDjV6r7WbDXmPL7zJ1vfIvqqPCpHyHRmHFkb5FpMFz723rsbuY0x+Qd1/gUa/PYRcMx
a5OOJfoXjfcrrUoe4Te1kA2mZ1m4JhwkUEzRqN/99XfzfqHZyfZSAXrDA1XkIlzP77lDfdpyKrVl
eoyKaEtIwNbAMbfY8btqCIxd1PQbMEYDFUTxJVks9Iy7SBr36wOZL95y8rXcCRhlHz3EbhHSLiW6
kpBOmLIf3mRdxd45Im6t8+Nd1Ki35UhHCsiIgeVFRvgFl2kLIjhIGupUo0YLSqc7WpsIptlLIipI
HCr7bvIUjY5xoHJ1NDE/Bwn5UEFnxDvDHqmWtMeqN14thwzSlloxBQNX1K+x357z1Hnr1xwbb7Gb
0P3URZUSLDxdLWmFjNrHQTfEFMQTD7Nfh7l08GzseuKpa5XcwOsMRhCUR/Z3biCY3gKnTiPmrxd2
eIeiwH42VSaxbbZ1W8j2hVibOxflAv5C8WJ0lB1p9SVI+Aj5sb7XxNC6Z6+2ambbKIWdVwL5Xx+a
/YZqsX9V+UjapYdYNLE+zAkzgSyqMGsJu/EX/MM2KaZTSe8O/fzGzRf2sIv6mayBhoxPMaL8cvVJ
P01tNh5S173yR/Y9cTqtECsld+bs3MY9MSFzWR4BSD+RxzNuYn1mfGHumQ0+c278KhtA0hYaUJEr
ShGW855PUM2JMv2UWvRKnAJ5lvROqE5B7on1vWUTQBvp16Ug/8M0qeUoYPkAOyv0/LN9Lc18P87e
I1W8UPPEW+nN7I9LzFIfmUw/53LZDq5jfTosRLI+wZVnsmlfDZwyhbSVt+LG9swSjxiHouzdu8Xj
A+pWjMhZMrLAMk/Svr2zU3eT6Dg3BM7hjSet/jYxdQJhS19euySLUWCLvxdPf0IcuhBh4k+b9YDX
ug5sP3t6lEuh7vjA9t36d6pTyyyMGmiw1W2hx+9jwz/28arlJbdj6zlPMM6ppUVHMaGRaEtxh4WS
H9sev5cUEXVjzntzNp8THO17W4upZplNMAjxNLrMoLF3Mnt1gxPETuTJrUECRxrvlnErWvrPwqW8
73BIXO+cIrumh/264LNhLC5xcptXY28/ggcPRZ/3wOwLpvgMKDa/x4iBkViI70XjJC4T/W0UbOJJ
ZKWzIl5jgwYuPGEOdAMZsvEmWlPuBGWv3i6+VaX0ULLa7lMHhbTfnP1CuxsHxQYbH/hCHWyMqmfY
GVOgCrpRTVO/eITRjVZxkwB1HWb3QTPH20y2C+7NJ5afJ22YniiUr3LPgaFp8Y+Gv8EIQ4JJ7Dxf
Ph3TI6ozwuSKuTiuf9ZybfKk/Ecvc393GTng8yRepEjvFZ/QBTo35tjuoxt3bm6xV/LG7TFM2N1H
hb/pW48GDg2au0F9LaqUxK4gKG07YDu0j105CjbD47Enuw7ijkvHayzvrdqtTwz1Bu24ppLPIwFt
SyOG0zAah0lDQwX60tyYDu2iakxF0LfpaarZj9uplh201bzst/VO0mrZUTje2rIEc4Coo8ALD/Gc
UjkFagR5pnWiop5uW5wnzqDkVW4XT0bvqV1msoPJbeuX12fGeSwn6nzLuCfN4tnU4KqR745Zxfae
sjxxKaWQ4Ncjw4hy/RGNcrVmuUZOhiU95vQ3xiPrkoEoIP93GrfRlmRckjIyvvgcd9/VbOLEprw1
0iBJ4VBF7Q3ZtfpDVU1MhDFE0TLX9rkP+19WBL2rkthAaVAe6o5TTI9HK7qgi1oa/J5LkAHMsa2+
Ci+KUT82aw3CdkCXK23ZVLFNyygqr8lqe0wSkYeIk/tQJcl5QAG978gNpBQJ+9NFfkCjMwEJmpoZ
dZs5pddDNW3Tj608qfVC99DF/Ll5uWbMxFe4Y7q/PDhq+UiKSwVz/s8/sO6KdplYGSF+/fMSl2uz
vigAmtpdM9hEeo26H84NwSGmtU/ixT1qgzAQ9oLaOCWyzlaWAz2e9YC5XJjrG7q80OUmmfR3VZap
XbNqH6eLNPFyNdcj9hcRGivPe59WdWOVWBHItlFuRWaiDTaNYwmUDpaiaPYpyr2jaH17wwYuPjF9
PAob8Vc2R082wNL68vLry1yuXf5EbHhIKC6vXazOAGrSSFgiBqb4orGcXUQgRqnzezXjVdrF4qjE
uEWjj4o8M6qjT3OTaIsBv2ziLTcZLg7GekfuLa07eKm9nDlkkttWM5LbyUPHTJNUMA50BGjJxsDX
1WU3SRSvudhmG8qYvET4s4/jxKQwRb35IOK4CHGEJztWMKzmioZWM1mGoU1KSWjAd7h3TAMoR0mu
NlooE+COIhujJAsnxb5e1rN2XUdew7odflqXZxSZEm3rqvqD9Uh9tGM/JdijfelLsmlSVW2JTKSk
XzbXeg/VUCtZPHhltU2W2d9phsT4bfD3O4fmCPb0d+oLv5Z2QcBVskrt2girxa7oCondgHq9rUn7
ITFQo8w4HQBSp1dux/hQ0aDcUqNlFZg4xcfChORllrcppGrPzTrOQmhBvhK396Q2t2fTwF1rQCIn
e2K6HmF4b3RQPbt+qIyzS6kjIa/21phS9uqVc2SPD59SRdl970NhjzllWGpUX6oHYKT5qAmYwDqt
rM6gydc8+Lh7jucU1Y6GWscQNHSiRBVvQsT3dUTnx8wzRE+pip/GpfqxUFUdx04GxtT2R38k3X4m
lrSB7LIXo1iuOUQ8VEgoxsYxjg8u/RjlCu88upo4k6IH0PJhxoAcsuV+owrDdk/6M2mT5KlQoN7n
Q/zlADw9ytr+KiaRnOlsIfVxuyaUfZrd9FGf3mjWaG8i2t3hYLqneWnmJw3bRJgDBwidwnwgmN57
ijV4T5oayqCm/cau3r2b5tYi/V3SElMZK9YqA1GyuqOulG7f0ShQQeKTjIin3nxOhXuXy7E8oCK7
7tZsH9+PwCcbxcGz+u4cT+MzmqOaWnAYLYu487CkD9lDC5TjKi3IBULqk7A1eZhn8PhZ6+A/k/Yb
bh5QCmWudqNjecBVYpq/5BhvK59ZVW/eIlYjIZOYdeyczD8Wigy0spXIBHGU2Sj6ji79nNSx7uIx
1w9aBwo3x/JPr8eEXflkdBQeFtu9duskviWahRYvIrf9pOJTCiZgl5TRd69y+WBMqy5Hif0arASW
0+ELM5Z3BRcIbclem3TiGKv8bCm9PpO/QHvXJQTSei5TdUoSZAwCix8A+uo1WowcDNAQknzQnUeS
chq9TEMpOCDoZ2gs5+JzTFVG4PXOp5WWON5g53eJmgBoNxs+2rqF/EU7h69LkX9jOBKOamcCztQS
7RzZ5155BCG0CHLigTCjok9uh8l7J0vhRfmsZCakiXKc2/u1OZw0MSLxGK8N6kkoCGDuAS+QJ76w
OLKJglra9MNKa/VAkCeZgmANyiq+J8XwJrJKtU3hUrMBKYOEbCWaimfpAbU1LFD09vKClZUGSVZW
ZKEg8PQgU5KHOFFQ2MT13J9tNGFntLNVe++k5V3KksYg1MCe9u6MdtQbLBIZpopMb22+ZT2dEQRR
YTzR9gt99Vtdl8B/q0LbxmK+ifLFPKGixXFMR32f9vAHHXdklGmreU/o5ske3OrZ0ca3Xhn6dfva
tFr6NCBSzqlyrLHnULRZMEKmfdBjizZDjCwJi+C2oZYPU5SlXbvyAFxyJEurQ2xEqkjYTd43Het5
v4xDc56KJUR+sgMi5ITUSncyxoJn0lGe/ZL0PwfBDVYRCImZf5CoioO2r67a/Lk1M3oEBLrH/Rjh
T0KELc8llInTUnRnQKz6PTXLjddxcNLARjaBL9D3T2K9uFxL0yvZMCVrjYbosF2vTu0VW+CI2THR
TjHJNSPq08P/Yu88tuNWsm37L7ePGvCmcTuJ9HSiaESxg6EjiTAB74GvfzOC5yl5VKeqRvVvgxgA
0jORQMTea82FfWlBGkctSSMVyAlzDZjLYg2UbbRaO5PU91YSYrPrdBzHGfXiDdZx5JVioVdvDJV1
fl9NkQ5TUWjg2pFCUE56dGfmubVd/QVBOuMS6ovZfprFerYDJvB9kRWg1TyA7h1ZPN6QMcudSAGT
u9Ri6YLneaDUIXoUJfSscAuOnjn+uSqqJj3pEE31gnygRS7UmunMK/NA6T1S2/2Sk36S5Ri1lden
xdWi1krm4YzwpaHVnWOL+Q49cnmXIY39sJozDMpy4NK4eEfMzAV4UbW0QOW+SA1dLje7XPt3cSde
Oc27oQOM+cNj1ROoxeUBv23qekZrd2ozM2xj5qCXhzQe49m41GlS/3oz6lbD13nIh1UDQQrVt7jY
Xh794U5qp6+5BE10yF1+/wTq5t9eAvp4zRQ4aUN1A1Ivd9ObsxdeXuC3R/zds1zuYsz8cmkGE8vJ
8ciJMN7YNiY9MM/09zTXQXCLRnKnbm5snFTmFPAhs/ZzGns6Qdcy9UYuvCgdzhRPcdSqbV/unDsy
k9DpV7sa1yLGqqKA8zwOXEUX7SEv/UcXDGNoyiOA39X3gJLPDq5Gpe84xKszbQ1uiKVbCjl2tfdN
9LP9ilFhbg6aVSQgz7qWogCNBUoAWPoy3HJzuZ7acfpBaMC0N5PQjaObwazPZeGhhRsjLpCLA6Xd
s9INRxFecsbpzvhkCwJuW1E/pKn3hgrpLqAdHFvBp8qIv7kVARvGKG6pxL61IEXG9FNDWgBh86m3
rd30xLT7ZZStX1oFoVHAqe6QiFDwAa7Wat8GgnrcFZlxttZHrZlByRWEhNYzAldtsENyCXn1ngix
SnuLXAbAgfFQTvZThgouaRaoiUQHqw5CSWbiJs9RhEwOzGlmRq5Zf2llBhuVXMcf7wp9PJrFCV8G
1aZ2QieV9D/tUqMHPl95ibgqNKihRvxKOltK0SusOwuton/lvcee0e4cpm3P+C8b5v08kNkbx+UD
boeraQ5o0Bcb0dApduw70xmeU4phCcX0vHkeF+ezg69vU9k22CrtR+cjnA269M5s5gffWJ9ENc5H
Q2pDsZ1f9y0eRA3vNGM3ISIYQT1ZDUWAspBM8NsxevOqhWFRQwc8mZggR/AZOte6aWIL17NLUCIn
NcyfqHdae4XFZjAbCPKnmcikDRyXvX/VMtgCi+EH24A6RNCsoEg5J4V2xvA/1prPffO0iGV6M5ma
EronfOt10aZ9M0cnY4huG2c6BmNw05f4wntLDs9vdT97tJEfbrwqeEApmC03jYNOqB9BejtHN122
Qf86Tp1NeVP7PgXNtRgNASjefq6zZ8y1X+YoaSnCQtjwa0xAQ1eAMJ4Ir07Sz76JL8R36z8qq+At
d8Fu5ERysDLLC5fBSoGEuc6eo2faTGZDT5vcoy3BOJpseYVDTROiIBwLapozHy30qcL3DUCnDORj
OZFxqyraNsWPViNjfDXxW3RHC48Lg+iSloMALL5m/AMhN1N/WpgLMlM/+2MQLp9JftDDevV/oC29
sz3s5eYciTBqsMpU0b3ZRkQKlyIOKSk++ha2KA8WPHkNh1LvnpmUnZhLuBgX+O5sHRd0bDufUksa
YWZyF6MWxn+S/6xSvAfiocqDN3/Smx2y7HNAlx3hBDKbKDBfO12GCnfzdhVkfttUVEMzL8PVQxmU
6fa89ajfm1/IQ6IoWXgUgvKUjgT6c4wbMoR1JgJT1DkZmswl7QGD7tpcTR7/N4IIX6ClnIY5DSkU
1ZJEHaLFdbZz+UqKiNib8rdWuwWTlnPtGLfyL8oQD+QMXSlwEvXbc33VnPaRA54zjYuLL2iR9IrB
37YVJTs06RSnVy6OlVRZtsgoZ90ijDtzwwpoFSWGaptO9UD3huTE1oxvC1oFXM08T4rnr2F6LS4q
d33RzF0ec+XG30Sh+CuKXwwqZJXsVx8dDv7heVuJLqB9O+1aX7y0lEd2VtE6odU2D1HuEdds53ei
Wyk3aYDYMYysE78r16Ng576aVRDxfvlHGhnojNUpbpmt0NWKHiCjk/IZfG+ph/BtGK8YYtvZ3EUF
cLV1/tnTh8Rn9Dkl9t6bUPNE5LLJhjTdLiBdPV4r380P7dRgWpMZ955YxhCX/xxGEUN6cGMz3m5c
qcuUnSxiVbcoLREY9/Ljo8rY+qiHm9ZyqOR5h7xBKJ/YzAdny+UFHSvsHP0TiPsJkX/z3WyS7pCZ
S7xr9FNHI63NSYaKTZuen/02+syGG+fKGbW7WRbse/mLBO9YEhC7NYcUfg6RrUmgfTeT7JrY2O+t
rKebIyq3mlLh1Y0fELU5BkS0WhoiYjKq574+RebyHSSA31J21rAGjSmlm35Jv0bz26wtdShKPIRV
ezsZtHcV3IyDTqd0qrtvgpLBvq5pHVCRQZwMtthZQSNiFwwLJjMY2n2UimtSAOGhBou62vmaGnSN
M/EdSVC+c/KVimBWe2EQT/dr638XnENrKWgTxlWBohxkhHmnFSMab8P+1neE+/L7bsO+4z3lFf90
zUrJfnPvMlEMEK26YOPPPQmCcp7kohdmBIF8X34V9iONtRpbUVtwolo4ICKd8NdA++zzs9wUyMzD
Xuqayig4oPkRZCYec+1nmzc5dQM6O4OjERVaxPwG5uZZ5Hd5FazbZZ1MGDWhZdXmzTCQBDfX3k4M
t7peNrt6WHalNdwEOl4fO2OQhBot4JQQH1XD//9UOf9BlQNMHb7VvxblQPSv2m8//iLMeX/Mn7oc
Qyelyrb8AG2NS9S0D9z1F2Qr+Ifu6roHQwgoJxXqj7oc3UATwiP1QJeinYsux/0HUhqT1hRNTstj
ovPf6HJ4G3+l9+no2n2UKIGHwsuxgcz+VYWiF0mtR9pKTbcllNWLgbdMHegA6rZ/rr3vq8ly2HCy
r5kiqHV1r3+6jTogEZvL0mw+3C6fT22qRUW35Gz68bSPp+ATcngbpNOU3yej1+9LOfkhbZxOcdd1
TAAZI4ZqZyqpCWrByJqb3++E9QfYnNqt7pXLx1/u+uHpLve53KzWZo2zYTtMX0eE5zin/v/L/Paq
k50hDL3crNZ+u8/7O+s0dPNFMBMeKJ9M3ac0ui96NgaI5/sT5ZXxAKkfjs06YS0FAIlFU0TANNRe
tfDc7i/bonJawqZ40Ir209Cc+KQerXblIwZ741GtX+6oNtXics/3u8uX/fACf3fzb/visvL3nQDh
CQxtcPWajjXvJZfPpNZQk914euNSu2VWMluiWbHYsqoW2a81tcnwiZvtAVyJ2h7I0CHavfPev8rL
t6j+eb9tlur795HBbhfo65vehRrCxZy52iIPtQzvJOJ+L91lCTYjRMocylVRJ8Q1wl1Ud1T71Nr7
49QhTYvTQkVt3KrjlMwEHqxuLgyCcqxEHNRWPrl+OKRUaj88Vq2ak/3JHbyJJB3ezPuPQ74jtfn+
pHKTcvBsaLeT3QIiTk2Xn5RcVYsUy+MJSzeu5eG8xOAYN4rXJCS0SYGR1CY4dHRVGnz1VJJ4vCrH
6qNWe2odaH1iimdFue0h6DESBgekFkOH9l7nO6PgN6RHj8qc2q+AQWoNG8PBhBRwaCU0JqrphGRY
j/lH/NomF9Ta5W751Zzp2agFysM/1xRUxJAYEnVDvi5fVnrftFW5hx8zpAxgOzPq5ccUaTpLP01G
ItA8MDc0PBRjJfZ6xqcfVq30fiY7HW/i3GxFJdVTiopVqFVfwn4UGcgpPrlx4OC00W/UxynXgJdQ
qz4CDIzORQFbBAwSbBPPLO405qfElrvHzGb0u7u8fc/IPGgBOnNYeewqXg5ai48MHVveoG4VdCB8
yR1StJreq9HcmEQugZyS/yMGb/1+Xbr7C5pFralX0wdtOc62FyogkAIBZas0wksu9TxhLHpnjcRp
w6rj9GJbi9LZ5ML0zj6NTNrpBA0sWYfeS70b21ipHwAUdjcVkSV/oszkd2JrbThEnXlU71N9Q5fv
KmJ2BR0pj5AnbERePNcd9oH3zVziZJas0sIWO9Gm07EJEYB1UnQniD/PwQwteLJXKODVeFCUJ3Wb
WqMNsjMBysP01tuzhrbjrNaCuR5z2oPgxJoEWZ1hDT98GnuUxBIISZbQGg48uaq2yzV7wC9Y7x30
d0B4LVQXajXK6N+pNb8rMD628bUC0BiSsyJ66TlUTBh/BYUCnaLauBOHtBPEL7qWdOdFLtTaZdNf
g5qacfKmdg1DTPNoxmVCljCnFMIggcQXgBri9WYwQEuqXQmAQOgD1XEW/pfazjnf//qwPpgtPuyv
7VlPMaLOWr29fML3j2klHUddh9iJYaN50ovrWPABL59SbarPW9sUZO1x3M+oSQ9pbqALtMEoqk+u
Pu47+cxR/DO1o2qwMHmkhSt0DhHznM9NiBkfjld1dMjZE04CKWrv5Jnw/Rcsf8bBoB2QshiHyy7b
Lm6bhF8eNMA/8W/ZLyRcvOYp9Qd4QupbqXyYSI0+fsocil2TRPwowpHazLA10S+Rl3EEzzEKtpGc
IzUgGH4B0XSf1r/WNFjgsb6H7oiIvjaJLvTkMa9IU4UnqjAD8R62NQwjtS8ql1eP0Ke9OSDDVwts
FSgFK7qmU1KQRbk6eMLp3J0VdU6teZA9UfeIdj4h6jdQvGyQCTNflUSuuihmDge9IT1LLojcoIyl
A2SOL3AsdYC/b9tNT1s4SPh5gwR0a4x+7wd4K79ItVgXOBeUC2E+mrTewniVLWpFD1LcoF6TRVdE
XrilAYfJf98FeHTZ7FvX2FX6NOzwVW089LhntYhj44szpiMmHX7suCH+XCCuAaPza5/axKsSINmT
t6g7qpsvm2qfBSQbOYx7pbZsLtj0pOTTvK+qvR+e533Vx47q9pz3XFQE+7Zrrk0ZQDbL7DGzm52T
3t1XpjtuB3iZWwAGhKBrMeJfKNRkD9BcNmuOs1wOJXs5DumMkrMGgSsANtSqup2Tyl1UgGrTc7p3
peyqI6Ipzm2s8S7VqtqpFrW8Wa1pjJq5aMjD7fIYtTneWwO0tssj1V61uVCY40EmXcq6c2uGJnIb
ny+X3l/PREQyKI/UQbPDAAV7obylUuMZtZqo0afcmck1tSkUF/Cyre542Xy/uVDjZnVP9aBc/WIu
z6nuf9l8v/m3V8suj3GCrDr0Q/3+DtTjPrzL9zu+P4fXtMANI5+mgSyo46nkoodgENSV3I7QvWzj
CMqn2qcWg7z1srn6aCzUndXa5bFqc1ibhF4MRDfuZQOmATgoV3XHRSms7qzZ8nKrVt/3Xp7n8lJc
EXX09TnazV+vpx7yd3f+8IyXm397i+rBH55fPqvaN6ecKfwUihwXH7IS/1yAePn7TQtjawhMzMEU
Kbs88tpGg6/6sICu3qL/WX6o/fqQcnkP5NDscr/fNtUN/3Iful+BWBQ6jLqfpcYLvz3X+6v87e3D
CKUeUQFAWfWOf31Q9d7Vvk6dpC6fXv0z1M2tJdtMl496uY9jxM5pbGDHTBCAUuxQ8onVQv3zJq3n
Kyf7iQKQcB/qmjBaMirAXKlBXjGO4AUKbw+Eozo7cmzmqSGf2r4s3neS54eqq0GD8vudLPnI96dU
T6K21cPfd6ptAiXnnVGum8n3EOb7KDhx6mtMZNvg3Oco3nTN6XdNi3TSp/RIYlJrrbum9rzQJuOR
wa287M348B6Mudt6CySc0dazLdFsIOnVYE1SggY1llzVSDtB1h5ST8OHbujVDqGjfQ5W3aYVyFrS
FM77mo1B98BUn6gvGK2dHD8FalSVEYWEC9QE+pPHlLS1K8Pk/A8FiyvOLMGtSUlBakNpuoFoxULt
dLUO7qrZQWD1jM8mUGFCV2PyDtPEP+tzvxzGwXfOs1wMNpQ4CBcUrSC5ZnLWotYA85xg9hqHVsFW
5YK0K+iaAGcJS3D+sAd9OI9yHnRZqH0uI4StZVDUnWg2b7S1mXYVrkMuFCskPFp2odFkL1T4/F2h
Lse+vBKrRbc64EKrLzqnYE4R8j/hyHGV+seoNbVQN+QAMKjRRWWYFu50fl+YeXLsVnii6tzYqzOz
gjaiIOYkrVbVXr1Mbxc7C/aLTOYMXCNgrpHyeQlvpMv91zsb8mytHqZuUWs0HnHQcDVo+/7Dovjr
prpV7UsbQFhagFIUNRzcv2AZz26Gaz6wkgkVAvsuN6i1Wf6rAuST1OMZzavvV61dFqM8BtR3rvap
zd6QRZ/L9vsa5FBEVsNevM8W5BOqG9SD1eNol972rm3sFZtvkFdXxoblO6pPbWrqEomrhQulIu81
SuN2uSvtcCRDOuKDD3fKrfSQytwVyTjEZwruEHXjePZRFpwJqURrX0kyopCMRCYYqL0lN3GUGEW1
GJop9HroikQ3A1pE/tue1WJQIEZbIhklm1GdeRoFbHw/XcnTUSF5jvVIrXiAJHHOgT1OkhaJWmE6
G3Jx2RwUKPKyrdbUfdS91WYteZP/V6wtQaku/6FYazm6iYnuX1drn3+2BeljH12Ufz7mz2qtZ/zD
9iwrcC3dUHbIS7XWs0hLsHEDcMTiIHfcDy5K5x+6wW7fhjFiGSYl1j9NlLb5D88MSOO0SUUgddH2
/ptirQzwJDwkrsrTj//9H8cMHJydgccbtEncxpfz11KtbxDglVa0WmM3+O4P3oaqyGpMMzg8PO4f
/jF/4/Cz5JN9eDEbYa/FJ7UDX1amQV799cWiYWxMq4qj4wJbfG/6g7nxxtniVGulO2p3rf6j6+gW
gmnUl5ug9F8abT6hVeLqMRavhYd2FWbJpp26aTv101bMS7y1RUwPpUyfiLh/hHHi4N23yPt05Pyt
ARbZdtTnSACYZ8/fZE56XcX+caLcsNPGhQh0rf307z+o90/xNXxQx9UJV+Ob8vh6//pBEzfPKVb6
wXGJqUv15F5ZmS+29JO6jb2Gwsjz0EnN77aev3FCP9ZzCx2pLELmHXDPavLEouKY6MVbYRfXeT5O
Wx8BSOi2zk6UZhEubtrsTCbQaKZkPpXxRQxJdTaRTeb2yfSt04juHaCRbe6qHmM2aWN5Vlvky+yU
uEkzdXBrXvaswLX5mnCGS0rKWHVikWifJ9u8NUgJ8ALeqc3bRnGXc9LTaaPLDGkv7l+WxgWoFTfH
xDeeynTRUZhS7/eD7Aikjykrdk8ekr4Z2XIs60kJQHGfgu0xMVOsP5u8+ST0+A3WF0I0kT7Qe9qa
0wxhu0Ixvtjia9VUMV3q8dvYOBke+nza/ofvSh50vx+UHiEmhgwb4hf620GpMz+2Ckz9R+RjPuLQ
6DGzxCvz4A2kJp05OozOthxIArMzoiMafSOqFjik6xwpyldYQ/qDwRU9FpYfeiLRj63n7iKsk4Ae
pjPMEHfnNP7L3OE9lCEnG5CPgG+yQrZwD20NOqzNiSXwl3vjy6iDMSQA/g29J/r5lGpFAxN0k1Uc
982o7doJLNNqB3/kiT2faTu/5El5DefQJzbAybZ+OmwSB2mKWT8PU/mpqDjwvJlZ5DJep4agyVx+
ijqEw865GqfTAv7VNPLbLNLuBmyBhHDmoOAtvZMDF3ys3GHeDHyLNuFWjEqDe92gRR0tWJyTjKR2
JBMeloQZJpXfEkPdOARMc8T8h+/pb74m33NxfKuEGPO3PM7Ohq2weFNwTElI2rYyb8GPnQVfF1AI
8wG528u/f0Hj737Evi8joCk5OcHvSTEOfJWixkwNJMu6ql1pJQK+YMsfg1sOX3BB3FqahPT5w4tY
OILTim8Y17HYcRk/tWn81jEMbeLjOHz99+/t747ZQMfSjqaSU4zFdeOj890kyqUEFxpg2r0OkJYd
vIS3xpUM57vjEcVcIYcrUUT81y9r6waZfpCYaO3Zv30HQWuaUME0/0igxdvs+I96zfnAr7K3rhmi
XTyLg+j8x3//ooYun/a3XygSfpqaqCSsf75GZTGty4kf7lHvDWJN4rtYWpqTKb+OpDsdvytVmlH0
of0UdR6EJptS12wSaenpb4YRXEHOHsOAyxI/OwLvsuqqwSUURrpYDilPkxvBYSGeHhU4/QDeSB7i
jiRfxS0+kcOKGGVJv5D4dY9x9VyO/KsXD1eCcAHI8Lq7fMZfg9d6n9XE+7X6J5fR25Ze2IDwsjgF
LheA2Loq9Yri+Wu80H8BokNiWDJjU4c401QWxVm//d7rT6IWcEeH6S6ICF+H7kVxovFe+ynbCId3
NgkMMaLpkPgQVgbT036bB+fKkCCCLO1HwL/zzhf5sKnpqTGph7JKes+8XtsoyysqucQW8bXVzV5z
0SYRE4N8JV8erbF6Ggx5Xy6tm2BZsKZyzWk0QgWHNHi0Y354UcA/12msF3fBGARWKHQWVOVTA8TS
DPY62MwjTiWoIFLUZ8fVJsec+R+OCNP+5/hSXTe4xmJK910a0PK3+yHFNjKjfEjWdj7GAbkxk7VH
u343kGJ40KKuCsfg3tdnGD9GfWNZCHpRZN+sEwLUnCYWHLBgO+7y0bfwAJa4zHz9aPjTQCMnG/ZQ
yh5qxiqhMwFKHwpBfX2IryvTeAIqaxClJzB37wdO6Nt+yOBd2pjwywazruZ8T3GokPG8okYFD+H4
U7wt8h5mm+fsIsMLO2v1uYLECdr75a0vXeKRU/jJTvBHpZ/aZPocVFOzh+6ElbrrAXrZ7U212j+E
1jlIedDX1JG24Zy1qzicOmou9fpg6cl17pSf/QYwhTtj6Kgr4WAHN19IcEO/aXt73NnehgASsesz
bQutLArXgSEWJr9TvxpROBjLHhvUsE9G7YvrIgRqk+XgF9ZTt1Zfo2pwSJ5yvrQLsjbwXg9ZBj6h
ianaRBqWT+/azwVtgE67bdbhNBcRJLTeu+d1uzCSOIqhxUUnLenJ9GBlTIbGdIfaN926Yrppl2yA
EuuFXs6/yn7uJwxjczN+LhvnbWnS6oDzYV/WLX6AOsi2rsf7pn1xnzCwpuDSo7ISxl4EWU1Wlclj
kwULkcnVaUW2VblbKiioqjU8p3a6krdhBScNfXRdi9M8k3CFvDkLTXf5xtDMp3MMXBuRtRydovkz
oi2hjyPWCBzAPp2TAWHlXdfV6X7EIkyIabttMqs6zR6mcGbKwYaaT8LhbyMzzFDaWxbYBLwt0mBo
XrWlo59qeXG26MD5edLvfLtOtsIoXhYHP/DcJM+I83HCNldpVp8yl/CZRiwxWD4oItCl88ba9lG9
nzznkNgcDJhLtroHXAz3LOr9/NjoAaMnvxpCcwkgAFGpKbTxIe6IcayN9gmQMS1Rw7pPJk87jZ24
Mjpz/UbkiCt4Gi4l7gEf0bPTOLeuTvxEZyQapyELDSJXl2ZuOAuasXnQKQ/4UNYwPT8R1n2VGWMX
TpVubaq8fprNxtuuEoEZzJUF6dA4eIUJ11JwLSVWDW2k5s37BBdeLJD/lwtnlCWBzL56dyDgr9bE
ktyCXa1p38izv2fQCqsQAwlFJUZPc0FuejR+Hc3yc6zz/RcttjSHKJQOdbVJ+S9xGK1AOyz2JZlu
VsSZeS05xdpxeezAbUAbuye+i9+TT4w8VqFwGDDW2Xhn1xYIgWvwq+6N7LgIOk7NZv5q8bPZzADY
6wifpzaRiJ4hXhPFAZfr19Yih6bDk4hYe4HsG9VkP+bWt6A/R8nwg5rEdGonfscAa/AzRrd50zyU
vnO6h02Y3NQLpHVfK2/o9JJuDxfdS55FMf4EeJJuRj06cma77Wbwvc3Xvhkeg858FfYZfcQZoB80
vaDKdmLxENqiZkHLOX3JHQdIZsSguz84orldZ1q7K+EXBIygm1wgbNVJ8dTmI16vPPgm/CbG4z0/
5IHUUHpW6IJuRqhLYzDnVF9qvnnXt1hBljGBGSakSH02Dpppi73uUn7M8+uxjB4nrYAVXq1kjsao
+8z8a1by30lQ8OpTcV3IcqbmShHFNH2h1kKgc6aL+1oLyqNXdZikjebejl1tXzE7EFly1Oa+gEmM
VhbteeYtWLlNt+YKDLaP53zyJ9TNpMp+bqAZZjY/5pqeNSSM/skLynsNpL6w+mxbwrLNJuzpPWW+
poOI1q0eUj4N9k2JNrKesfCvK7rVoojEofOHk98n+c4IsKcESfYtSh/bLoD0R9EqSaz7MtYRfGK1
c61DP9vJwUiyR6/hTJq17llII14KR+YIaXDZ9ULf9cATto5ne7txsOAh+DScpukJJxzAGHOg8LZi
KTZO6VRxuV006fJMsXgtf2jpK7/ybhdl6NJxuT3DH7ufDa7VMYyZrm4P9owutteR1tzrbRGf3K44
CPLydlayVNukbtqQmtNeL/Rrep9TyDgSO9QAuGi1XurA/ioFmXUxMMDjupmOw5Xjlufair9b5nbM
4++FTah10WgwRufxqa8hI0N8zba1M51REX/RteB7VKRHLNRMIyLtmQiPibzTilQIsHO7Cm/ZoNsv
EAAeC04vmyX37zJvLmGf5FIqvhUT00iShYfAe8syYlUcHypxR+z6BAdj49GNnMrktrKSlyh+6cyr
vMTgpAubNq0VHKjYYS9L6ErLx05LGm9TLm8dBLdlpv9jBQwNJsPBO+mE0CYhrsbTl8SV8kjNB8aR
aZQOPIre7bA+aQNBBNOYHMsgB/TM7SUCo6UXb86IbcrLxXQ0FuMLAPR42+jOzmywVel2h7hKFNQi
dPLVff9qboO3Wb7Y6lf81OL8Oal7GT4d49+OnxKT6ZqVhUY2fe01sFWR90J4o/OitfdZqn8uprXd
aV6vYYZbAfnZnOLLtii+iorMPK6505JlB3f0Z8KnMCRpgfEzyZBIDMu3snc/TZPEp1BFOGn1/NJ7
8XWfRGe8/Pug1MACg85bFsM+zXq/W6Ya0DUDnh2hdTawXQfWoWdjhrzC2Ql5idaoxsy1s/eR6+gH
JWtgAtjKWSABa7LzbcPP3/auc89wdQUuAXHTF0sRDqtGXWcGo6KbQXPi4w7nWda51dplEbv2QP6U
GOAcj9NmlgX+0Y8PoAz9g9IIKcULnSN336/V7SKtWEmDvyUrUuDa+WrI/yUpWr1J/jrZ1A1hbLYf
XMV+IW0P/a1KyBHgelq/SIE+UyxPI5Mrx4SBOPFIShCZcRgs80YCBQmB3paTiaOzN28yiLGc9J84
xLns2tBX+ljyEmJGI84I10Gjr6yb/dWKTa7pDLCCmvg5tOmnacW4wjXnp2PkN15CEDxzj3UB6BDN
NwyTZkjGyaep6p7KTjxg3LgqhupnO81X5D2DuDa/+QMow7Mvp59jgMSgqH6i0v1k9mDtzQmzq+cF
CICA0voCDKLLdX14mof8J2Ooq7GRwxQ72ZLwwqWPYhiI7k27+Amhc4KTac+rrDiYd3VQvDLvW86O
PixUoodyN3o0TSrXwMDiOPxcTaznoMHGc12/J1EpWYWLIm/nDNWzEhApnZPgixadcxUX/ES1FD10
t/jRWS3KKSc+NcUbNE3RXml51oHTWD45aOSkkkEXAbrMgrZ701ZQDfrvKh5NfbtqTR0r6eoYqCQj
xtlWPCQHldGmlF1qzbcHizKPWwB3BQ3TBo8uBPAt3M0/zKowQuEmp7TVv8YZ1Z9pLJ8jnzwMZcjN
xFs2Ro9MmI426XNhUDrXZh8/BdaQHrAQnNdBd47pzNWt1IseG2F89hfqO9gdmbiOPbDLQJyygkFc
WiUECjJ0C22rDzW9dHaOuf6APHRSNcw+gxqHoYQAEi30K4MJW4pVpR1emLUxPJKhme5640Ykl3CD
xXlzN7lMTyL+PWCa3zAUcL50tJ/zCL6tbRlq9aa2ceoZn8taSG33DL2S6WULB2MzL5JkgUheXtZl
6U9NEiMcIbWLR93G1+lXtrFRU+515LmN1AUZMvZwCArSFeTLpVA5DUyVgZ9yfFDCU2UurQge0by9
NusqOTfIbPQ8+95F4s2e1x38o5M78/my9jbRMVFNcY6GSYech6Xuc2aSrBqBxD55y502YtUOKq6u
LsD/cOB8uAOkodWpQWpvvO6Hsg7H3li3hgsyxjU/RT3CpYn4Pv5L9Te/jx6ctjxmC9K41hJHLx++
FTBKqS+bp5wS+bWZXqNL87cEkm6g/JnY6s3pCPfA7b8R7upt5BEzrwmhSbKO6a7mrkj2o0H1oMXN
v3MA19gtBpZY9x3KCJSj/YhvPyt1YCVSbzjIsuJUwX2Npvm+99ofkUtFoJyWK/BdjNdHChVu1n2J
fIjXCxUOR6+ejQFLtN1E1DDEdNVi09nmPVftqcUaZTFoouZekrTrmaHQeFOu1n+a6VN2VwN68p36
ehLONCn4m9CNsteeLwK+bPlsYsIibkS8EjF4lwXQpoFmT1stmj6vNs4omnH8PISF2d6/1zFqh7QJ
eb0A6rOkhGMXAfXOf8XLqGKQIvY1HVKAnhTb1VEn5mRHhwuk9MzoZKLFy9bbujJ+SKD5ykKIaDl4
VkJ7ObwSpljUF5PIf8wzu+Ow4DZmbQ0H1MnHcSi/ACuRU2pZiQEvfd+29ve8pjYU4JmikPQTSPpt
aT8kI4qmJQn26l+aZjR5MV/IQiUNEsY5ZWqoZ6vEN8a2FQOfMbn2ClnHldYRt9OBAY79burFQzHP
t1lFdX6smMsVqe1vEO2ZZPCu/SYujJu8FseSYsPG4UKxWzngN3PP96qK2yXFOCrbUGSAxOuCCg8E
uXJXicE8FqSSkree7cyZwnBV2+nR6POeohPUwbhwTkM/oTVestfYpgpjaNcIs/HrZiTiFfZn0BYE
yPg5l+PEu2omI8H1SQRPNhK8UtCu7OyyPwbRQ0I79JBE0NuKlGINFP+hKrZOVhF0MjFTWIP5ZIDo
bTXnJab1wKyghm0TYR0Vf0yxGE9iwLmX++tboT/18gCGiTeGWiBe0ylaAFUxPUbcdBDUzVAc3E+1
dygsqnO65O6t8JipC1Gy4MCjfuGAA79SPZlcy94or/A1T/5jmpu3+ercdxGHLQOoLi/6nYd7C6YN
ujF5jK12SU5Ihq46wiiTjiD79KG57zqbmUAlCBfiTDu0Nxanyo2eFuY2WhyqYYZ5ZZoEMlKw1wuS
Gk1JwgIUUegddTWtPi1iFBKDjBKm6r5HEYhsqriRuO6b5XMC81Ev+FHPrqlt8wDVw9jJOhqj4Hj0
SX51ki1OqpZP2P1syPEIlzS5cowaLzs9PtTAFEhJ4DxCFue8kqwG9QdabUU8drg4gXJO6Wfhzt9a
+uxcYokzWk5M+GFzQbwmxwrXv8cokfgyyUZEU91rd3FwLKr0VDXHVjebLfZeYU+HuCZEiU7Bl9Tu
7/VuOlZUpAwT6BNF7J6uG4GMpL7wfTy72FDDIY4JxoHvb+Q0OvLlCY/t0Si8b6OvfUfbmiJzJ1fc
ZATXWCfXYFiYZimlKHxhLfMbacSs84RAuWV+9ZyJpDJiWkYrvxaFwbyGSK9NQObUZnS7W0yHR6c3
Hxvg7aCPbvUmv4Xccz9U4LTzIr1eA/zEUd4eg1aPr5rK/cMY8v/H3pksN85s6/VdPMeJRJvAwBOR
BDuRovpmgpBUKvQ9kGie3gss+697j+PGDc89UYiUipJKEDJz72+v9daFHBZjN9t4CIg2Scb1KEUB
gJF0nA69TQ9m0sJtfdY8C9PuFCdMZCXeGr3tjdUxLc2FWh7HiW2K093HFvVMtFC7aUY7ySzNTzDj
cUO7W2ML1flWA7OcD9c3oah71OH/PGbilkIiDXqtLZmLrfUG3k0I7oOtqQ6VaiWZ3lkpBtKOhEVI
l6Q1YRNqruMsxKGMSGcxcdhAX1see1Fwx5RPSRzCzakumsUtRuPdPLjo03u5gac73ESxESJCBGc1
oNUipK8fujSFiMmKqTM5GRpkjXnv+iZNmRKPWbs3GbqYw/VN0KN1xX7Hbi1KzT/PXT8wR/EtNf9x
EybUCRsmMpLQfAyZjr0FnV4Pdc5fXoru2KIssisC+pOUTDkat/ue5cg+4iBImM4lBx8UCXz4f97Y
XsWYqdWPBJzr4qhZzeFaCP7/E2T/XSjB1C0CAf91KOHpZ/xs/1Mk4c+/+N+RBM/8ly3oowlHBxPM
roYX+2eAzPmXY0KCES5dFdc1aD0VBICi//k/TOdf4J7pkugCpvkSV/gnk2DY/3JNm0aZJZbhL5r7
/y+ZBPrH/1bf1wk8UJbxJJV/ggJ0Z/9zfV8wZ8otioI4nEa1c1r1WFM94mzF5hEg6An6NIqDoHrI
4frfePN0W/SQdGd7oyY+BY7wrYmGkSkFxifc5sG088+mZX+hCUn1ZfYRPD55ZICpAXD0st3HodNv
mxJ7SgSANYAPAzDNek41AGOpMNpb22w+C9GvNdhm9cSNNjbuYFyTl8BVm0BC7atg17iZL/v2dS4o
vlv0ZdOKvVVQ2/e12Z4pSMLfKNBLQhMkdFbDGOuddlO083ZwkTOOHQHyLlyHRPIa7TvxYGGyfZAA
NORNTi3LkEza4vHi1Krnm1nSZIyYnY/1io7PvO31/mVh1QPgGfjBiq0G+6X14JMO0roZ+oS9VT3A
GIpHSrZAyao+992g/aiZau8b6xbeICA/I9qT5We41Bwkx3HMU7g5DnFW50eG8PkGDFLTwBSNE0QY
cZSJ++eRNdackJfn9cYx95kQJ1da+nme+H8uytjbIgamsGlY7S2t+PHYaqaznsZZZx/taXcFBqlL
YM7hpaxRMZfDfDtPkGfpjo9rKBLiEs426m7OwX8e9mVQXzAzpyLG3GFMnBjs2HqSqjWAdjNgbecq
OqkyeA2DQgP/GVZ+HxJTl5ob3F3fNO6k3VVG+ajML8brcFHMsqP2mjnIY8KyPyKv2VacftB2NPVG
o5ALXFRDvEg1n/GytC3Xpl2aITQ+PTpWBXVSyeW9wvzn3qK6krcNtTzMMRXT0KNc1vIGQ0ZQrWPW
w8vYyPhMDxIaEacO7s0EDVjIxy0j6BfPEdrJSaf+sWUnsZ1CdnM9nY7HorGte12clbePLOr4gg3f
sxAfockk+fWBYTe+NZQKrC32sCFxnhXFjqTQ4jcBqupoCkUOxWnJOFaCYDkh503Smm+cXaenwOxe
VFCqr2Sgsj7OlnWvnEA/cBfnXh4IyKK96I+wLs9SC7Wf2tG4gMfqrGrdIj6LWIOyY3Hwit5+Mhzz
7FHDpoEwMP7cGI+gRKdfbp3vw6ECHcH4MqOHTvQOwBaOnLdtUtBWTEU7D9GQJh/oODSqdKX7OCU2
+k0hI78dnCXzo+Z9lnThDhZgdD8HBUeT1LU/3DncVyT5vpQBxQwxILPjwzOw3ZmQx6hRrzLbt3Qu
NxknrztarMyvgaPdjpodrL1pCF/S1LWw4pTWxh0RJ+RkOzbKDgWGQj5KN3qr91a6ShiZA33QT6+y
1V+nVCsvrWWyQ2vadO8GNiPsbat+5YCUq+AhncGDjG59zHLlUb2HGRJyTt1mY+zeRroRryzIsk+R
02/ZlVubrNW1TZ3M6smFpHVwlPHsGdaJZHr4mWv405rQmi+UBqZTlFJNMPLRAsisp8e6MuVhdGeg
pJk3PpbgKR4hv+96gKWroaXWh9VjfKTaxl4H4tbm+hmSk9WuQWh6o4jxKHTc92kDyQrx+nAq4pg9
6f95it9lukVjdQQdK27asaheBTGaLSVN8srLQ8oJIw2FgO8K3FczqOzV1tO7gAmgexs49fMEpou+
34dTu/NpqKPiqS2yc1y04d310RjSOjUixs5T/ibGaeQ8WC/yPaont3COxWsuwrXb2PbTNA79pbG9
F5uZGymc7IF54Oy+K4ttATpkZTmTvVlQSSfoENlJS4kGmIiwGPfEBg3gKT4GxhNuBJRNsSv9Ugb2
Y4WOnYp0UP9E3paDj7pVtTTWjlbBf8jS4lTUbXPH7w/Ol1JEMIBw7+BwvISW1j5qhZ4fe5ZLCgkx
yNSqQtvpmHcYk+JfQETu3Exo36NPw32fyXDC2IqTtPcYKLg+XJcqstZNXxv7prXkW8ZVlUV6+mox
d32URJBpMufu2+BRFsAZt7gWgWVI2M9v/YYlv3njEB8csxgVoF51v3EhOg9YGe7g2KkXRzM1X8R0
UBsV2Ag6iRNYoRbcFzooV69lBjTopFy7qrYuNHyLFXvu7lwXFGMghGOg6Ztg5wCjfZElvxQg6fFx
JBETlJV3N8yg9qJQhmC29ORZ2hnF0mx6M0AZENgJ48dclP29C/IqtkT0WA+AVuzAQV1eltmtkXS3
ae2qi5XSBIKK2L82tuYncVkcHK2Pn0cwpCsLDPO+quP42WjoTMaCn+j6URoktHDYEeTznmMN9SFH
NvPFdvp7PZz745/nloeFSmAq5eIlQMZ2cpc31/eGgu8HtGO06cZUHUfgXMfre2k2hqt0rjCyRcG4
MUNW37Hg9iQawgAUvUgDGUYFL4LKaO7l9QXw8w6L6292//rWUz29acskWkYwwrCc7BAXwRUvyaGW
/wSuH6jnIbMbXPgmowTvAACGfRqHuygT/Z6Tnj9pCQv7wHnWoHB3W1G7Q46VnOGnpM0l17r8XuMu
Swmabrjm/OgzGyKLRWGbC87+RO3qI8Q/woSxeBwCSuR6Eui72QwcJBoN8L202ptm/R56+VYPFbUj
RWfDHpovbsIzPQrNuwsnKjO4fF9rmSYnZWH2pKWMELqnE8/60KcOI6TTYwz31zcUdEez6/iy1EKl
ZXUHU35LzEBzUnNHTTl7R0slZrzXbXqNbVP/DqjoYV4SML8gP7XAxLWOUqdpqF/mOO2zZqQII/XY
766VISupd24iLbKK7dvSuRfJklagQONLZ6z9gbYbckl6U171Dc+MVExQvGidPROQ38BZKG6mEHBQ
7L2YtfGt59qpk+KsiWBc9XTCqmg76C4nVBL/STb8yF5GYEwheMSx8xz27UtKE751Amdb9wzeV9NP
ysTWjZ3Btu7GVzuovtUSyqKXemSrIVErrcUk1jglMSxE9+G89Nt9MQh0Tir4KD2NIvIvSClczFQz
vKZqt2EPdUs0+pbaPDMBU4RI2G4hzYbfRtrQSKEWVtHNrLPvOGneZstez2D1i4nMxBDnqK6yQz3A
1qJC/lp24jGQ6UMJO96nBW8RlhqARg7TSzCZG0Dc4FjtXWAsUL3uLpi1A3zmNVcTskwMJuoyti6T
I/nExao9KFP7pF13L0J4MDRrEs3ZTRIROnfiG9cYnwiUMWunVVjvFoFX1C9t9Rn1Bql6lT0Ucngy
Yqpks6tHazOpyfUSuIdZ8Q2oNwJaxp9kk+xrg0I2+PnVOEDGAbVxWzPIB/j1uZQd6jrWetB9VX1X
h6g5IKHdsn9Kt9zVZESNatTHs1EM3jqzhnbdADELKCl6nPq3ES5PpEc3JmRQSKnB0YCGs1q23fES
fcjDN7sPinPmqXeZ10eGDr+LTlTbVpueBH+PuCaA3FjS3OXGfDtUS3oLjisvrq84iElGNKeLPlHb
NBN85x1lYVg3agsk/XFK82MuyA8ULjCayaRkhOrS51Knl+Q60XoOxYsozXMKl56K65KXtvFl1OAt
24yfG0L2youxNHjGyEZOvbS5+d4ur6Pr9nvYUGHpg2E1ueQrpuintvgbMbX6W1XxcNP2OBKcZ5l7
H9LVvxL3FyvAJWgYGjLpOtzUCBha97ebT1+WY9DyaDsUxnkDi6G/0M4BIJQ561ibPpXpYqyzfpQz
/ExxfWtVP1TlqPiW+S2ssr3d8iu3s+g7suP7bsC4TijjU4eNfCsjCFfORHOAtUjF1YeTcC2zDjAR
PO7KKDqxYX7TB/Ua4pZr0Ra7lXefGdOlhO6FyXF8F25/KhnTsWrtyNbIQCMS/Yp0E00FF2BOyQzl
ZeurPsFcUDl4N5xjP0+oa/GiCACbGdqs9hIwl8u1VnCRzHZPbodH2nDR9OSSVNYHHgd0xWrloFNg
4nIufdX2t2Fr7WplRpslL8jIVdLkF6VwVvazJBLAVDk92rsQvY2/YOsbgqNavzSKh2hduR8W2NYb
GiQ/PeEF8Hn1sXXOGoRRGlfBik0DgaTZSXfmEN+1mdFtHV1dwJCSr2k+ADDvS00mvqUw12Vt6xdj
fOprKERdp+tbh8a3btViN9X2ptXKT+QS/d6SdIIKKutnzvs+1bCG/cZS53E4HzMSv5yrx+hkIbyc
GJa+yCZ4iktkYlOL4BBzGZo0P2Cy5Tt8SB7hmD4C0Yqf0tJ8DQKW9rCttKWLcFA2wjd2We0eXhWJ
aq/HG24Ud8wtv+qRld0ODSG+IJ5SHycuLN+ao9zO04ZTWyfiQcueYtPFVmxX1jqDkLfq1R0nP2sd
TtxNQjVO69pDNLJU+nXHZYxQJTbIWlqZveW8RF1cbmy3uIOIlfjK69u1COQx5bd21PhJYWftJ1OF
m0pkd/CtjHVtu3fD4LY7yuDEbzzku1bDNIGAQ+Ny61+Z2vjhNJI4SObs7SgKNrPr5rvGTt/jpITQ
mnOKL1rxS+8aamWZhmTXK8kKmRYJs3zyM72r39q88aHPbyYO/o8QBKmeB86nYYLZC0vufR82WZqV
G1k4mVzOzQ6//JvaBJlZxvI+mvDYB4DA6sZ9cHI+FDbmizAclssmI5JEHzDs3Dvy3vcwTYnIZeLU
9tg8iyRwj552HFhe8R104LQAhBXVhGIwgFSuvHjdePGbnWWZ39jDaSjE72gyM5ayuNhVaR5u9Nri
YB16ftszWto4DJkmWbSMzP7z+PokczGvzC/LzfX5AUHMAQjB//151w8nGKI5jdXb6z9tiLCWILz3
//aS1w8KNKC+NYrb60tenxpqBaYcrfXsstAGdJOOQpIkS3Kgc9TEW9PeD015Tui+dsXwE+VsZrtJ
vFHwOMV7pktbKp0dLbPuzuqaPT1xMt2Q5oreebNj9QUt+kcm009tktLpp2DdeubeHIafOQVmxvzr
E4vYMY9WtdeN0B3ZK9iGRWPLMn4QgHOmjNZNpZ/KKSai+mueS+lnGauAsvXbunLWVlwUqxJuzUp2
XrRq3UrnzkkaIV3eqAkixPW9OaMNqAYoHUYv+10/iPX1g9c3Udfl/jzYz0RMtI0y4s88ypyD6LKd
Gqya4yop0BEO7mh0HnMF3nAjcGyv9WVYvjZ6GsJECtrD9TFBNHgE/S7tsvvS1sW2TXCdFW1JW5Bq
0uRF0SF1smJj2uzOZiN/zcBb+LMEDlPPeoHJJ/mYXUI5ygyNo1Cm/ueN8c97DOtYbKVC/ojHPD26
ykj35E5uCiN5zBaQXUvnUdq/DIcanHjsjPAlG8IjXaR1F+snz26+ozZ4lvEI6Zb/8PGcO+shzW8H
U2wMDWaA3m9VMp9MfYDRYRm3sCo3uDdvjF6soT6Tqao5z6yziEMP1waHFLruxjEosb22Ff1di6O+
jO9VZarD1G86R246T/uo9ZCVQRbnePR+VZO7jwnGLlsE22Y72wRIirL7XrePEphAV9+PYX+qCvoT
ceh7MUUPoX10AZNM0PJS5nlsbC11H33osziZ9QJqmpkerUjWC9F0FBvExS28eh09FKkR7Mx+OHuj
QU2TrMmc+XNrHZXvgvoGM1DdMve7zUcMtD2c/YmmvhEkd2lI4nxMeiICxbBVHKhvtBjGZCu5gos6
eyLkS2IHjjWnKDd7mhg/vaHX/KprahtoCeeLkXlIeJXN4IsMM5YLCqdJApsYcnYxIAsS0r+xzOp3
Wk2EbzQCEC5o564/MP6GNLTg8AN2/1xx478Z2bXYbrk3CsLagO8BQNn5ZnQrKNz9bZ0HzyjLxVpY
6V1SS8Tr1d1kFS5xkPcpCB41Rl/wV0eHMrn0dkRrowXNF9mRzb5RJ43RbfMC7GHaQmgu89egd5GA
M5SUxREV1ih+qqxtz1jZjao5BbDh4NJvCc43jzPbfVrcSIcbJzSXdttzZHPzthSGHa1+jyg7uPOG
JndzkzftNxrbQ2elWL7i5DspCURQuKUyOQ20fU/wCz4wEzcHs+XiLNC4W0O16xwirnllBeRDo18T
cOpzbLF7NCuCpSxjmeu9JikYv6Dvn5IY54TTA7gqhrca9knSZT8EPl51a9rCK/vu4GPf9HRqfNtg
INwIhn0+P2ZGY6w9cEAra5wIEuBFlam3thgWi6aenBujAyLeZmg3cynuQm28KboJcUql7fXuzbLa
nda9Mv4DYKraDH29Fxk42wKtiZBArfSe6Ygacq2L+hNC7ElDBVrWyV1JZ5Yd+ikLWp3W/mRSQzm3
GRHWOSZbczFRi5KhqdYFuBN2k47pDw53NNvufDVEtx6Y8Pe+Kr91J92bSEtH5KVBiFM9vjevSlPi
mhWSU53pY/jCme+gP61b8WrBYbHH4jE04JZnA2t0epwhQ7eQVnI0qhY61XTxqorFsFourlWAce+R
5UXbara+gsRBC+ROAFxRtEbAU/O5gmSstsZc/65QuYqgu89Qu0qp3wJnxrNTfM3x+BVwU9BRwbqe
flpAFyBiP6ak+ugJHHKfWjrx5Qp9IBFevYTpqHNbSQkaEJYx3pvFPoup7ql19UfSxhZyWv66nsGt
3C/W5Gqx17axYtxhMdpKqmbuOO686blfjLfhVB6IH3CxVMXvTuu2wuh11Ezmc8MS0KPNtRZ/riDm
qyPULRHrAt4j4j6HJ5Y+uHnhfaaPywiDwRLGAMSKK/jd1M89uzdnKs7lTHxhDO8TdL6OxaZsplLc
U/aA7wwt/mKVw8CPAvGzyw+tbQKTsU7xYgqOTflYJ7iDm2lvm8Oaiq9LdVp/R53yECEbBshnbCR7
Q7F4iIcaIzFxyhhSIsIcsfiKjcVcnG2ckA3PTAJ8+S/uERx7Sx/e4Y5AbMs3FgUy57L1tFiRC36E
6D2ZdWrKLdSyxZ4M1vfZGPXT4PCgQEHTzA13z8W5bCNfduNvhT3mZMVLuMHW3vA9vpuxuxytvLU7
py9NCONpeB4Wr7OD4Pn6h9RlXPoVoU6JDkGWDEJl62RxQ9fupXZqk+gpwbV08UdLRNLUzkBrifFV
Lo5pY7FNawwBUZFimUznk4EOjtLoLe0xXkvdZCZXDCs68IrFYh314itAa62n0QWy21cmXW7yXn0J
9Y6/e9C00+LERmFM1x5Ntrsct0vE2WIxaBO0piCYeqjiqr1CArRyF982ggdUdhZlo4XLBs5/N7F2
rByJpzvAu4Q1ebRrqjv6cxBR4FDDb/a4L332aPeq9OPJXQeDU665tugDm/i1aTuxrsSutu7HKGQf
OR2CxuKmgEzcHhyxqQfXZ4D3Iaz4+iA3er/qLRZUw/jKXdjD7QCwBku5TWpxQHORL/7ymZGjXbc4
zVtxNAjfEDjioO0NIO36yabkyr60pfgk3JuICb4zuu45rks/wpTM3ykJ9Bid+qx/5gNy9SWSkKe4
h8FPka5q37VRkQWCHYDpEI6u0hlqYR+aufmiieDbGxeXu43UfVzs7mrxvJMpAUE+L9YhYIO11Fe0
vXynJ3nZ2MSp4ImgV1jc8XriEgTuIn0bI5aXi2E+XlzzVoh1vgP1NmS4xZjveG4WM32Lor7pvNdZ
TFtz6L57JKAMVc0Tf3Phncy8+9agStqZj109vlamd1YhvYys1t6o2Nqi6G/GqCx2uUaJ0oli1lkW
tDievuJo2sUknoniNr9nZ0aloDiz0udbTSPzA51kIRi8ZEN93dsH8Rdle8mf0EwxvVsVpvEOu4Il
O4t/ja5ASiL5xUVpupnJ34W6fCA81Sk/MsqXyOoZQeYbUJGQN6qhqjwjWtDzMrzVbHeNO538Rrl0
N1VYr+vc3NaWsv1O977Z3jyHECHYCWlo3Al6kEP9PUbdd95YfhfjKhMeFPdAdzhABj7R3PKsd/2L
7nF+6ts7mFn8eo8ypJ40lcOdRvhi3SsawS2x/wwlhZyJRESIFLa9dZZOPR6VMKjShqV+G+U5xwfE
pi+iQhxTD6G3ocOWUyD/tGanXoWqB9mvTsVoxWuLLAsNvJHyGiIUl9+SPXBOpwd1cFumgbTxSaQV
o9jc87ySA1oaTXvpVZ+WQTspCpmNGiliqR+3EvDeODfpiXEz6PnzOCCSjGtY1ypKfBv1bkFEb1Pq
03kq259Cq21fa03fos6vVy/QJkGTI62h6Bd/VcexzSFZKLHVMI3YyZ2Tp3D7J/enbxlTVfT1IEHf
aEtOhlwuLehhw7eW+3mdNzdKMfSRFsQzqzBmU+69OiP/402oiBNPuPy6jac30aoze4FwVGzaVt5z
oH2KguHTSF1JQt7dmIXbbTthvje5nLZBh0pRjc1Hm1Hf0uMesv5oETJn+IAE/Z1No9AORLWKXO58
DNmeSHj6aozAsXNNpnRTNkbAks6Wvdq1Ep5Y1aAwxuy6qwCoTT0hzFxpre84vwZLcIKR5FV7k0gV
1IV14ug6IugE9BEa16FgRiPj2GxQCVg1KBNuHIqAfGWDjsAa/U68HrX2w4YoDw2bjbEIcMRKILJ6
M7+EmsY4XG9AW3UJ9zkQPNa9GL97yVN2blxcELBYVg8hnZc1hTGeHR86uyf6GhEziMqj8tpd1Xho
Bh23W+l6s55yxhsqQ1MrSu4PGEOYPtPncF3VRbcxXCdfD7FYQgVsJu3XQJr3FuLjVRBTJXR1d+3J
4r0M45XXv/RJz4giAyc7JCn60WwIfsnat4yeve2TrAyJlUdMh3zOztwe/Ji2vnMO0NQz7cd2NJEa
EabQEn5gKpOxRxaZymkm1h/9J+bwt4qwLy6YvqYkEsXAwZBnxNam2whMwy7P5mzDbCxmTJa4pGj2
7KXvy55mTzJEJ82k2xBn4z5OPXp0mUBerM+72WUb4lj4HIx5NXptsCX8R1YRZH/BhNpCefdd1cPb
R+a4ShwO5HOrvZWNPMR1kPpVtW7r8ijCalyhuRlWZuPqG2tKjIPKFMbIdOZeVHqtP3XTl0F44gSO
fk33LFuLHCsHdMdak6egTwn3EXKlacS8ZZLeYo14ZDqXjYfLdzZFVO0sG7+3ru3iKPWTJdvdNf0D
51i/F8Lb6AmdWlXIjBmLEjnfoTWKi13QWKg4Z99obvYwqNB7DboDNZyysrVfVOc2c+dsM2WskE7C
6vTau8BgWklLVLzl631Gigge8A7u1ISAR6sqfVMVXyKJEL0l4XqOJPdYzWSGg4qIFSZnuzAOLKEP
lXT2ShYkPztsUSPkgBvSmTUwAssBidNTbJPf5H+Knb3Mvg5R4m501iinRAaEb5WmAxWfgX5kKPWv
QgtJGFfaXZ02x0jKZ3cS9NyDLL3DLWw3mV/xI+1CBl73HEsIgaEbmkPKIUQj9imoLCJH8yoR+WXq
51tToiykuXMjuvaSNymtDtKVuiEVq0MN8FF1Ic0lTkyNnDdzGj2abmGu6rDot1lciXs3YPLC1szn
2isfVNT1HDsijpzKfI4h2s8WFkSLpuOe+dpy1XjDZqbm74s275D9zhdk6ZaG7onr7mSm2plQAcmP
sTnD4KMuwRmO8E4M8WnWPusoeXbfKOgfM+1lIKtplhz3hpBxVMNj6RE/5qAYQGqzl3QxilALouPQ
fwoOX05FQoh4wz2J9gqkBr/J2RzZubq5s7EcjfagObwqw6X9Vpj+NFc14ZaZ5Hp1r6YQiXtI3DvN
u/HGLB2XOpJ7jjxL+WiFCwRw0SlvMnnWUnkME5sQlJlSWuvfGSRjVKFyRy7zgELFiZGdd6qDnEQ6
kPDkUlOjd7GWusXKaqINnQ/rnDEPOZCobV1nJ3PGmnOayxpzv6pdo7vnFu5VR0WTblW16sspLcYM
LAbCTfXGvZ1IdqH/0lu3XiUSrWVuCqBaXn/Kt26g1kMTgXAFuzam7H/THm5vVtbsDjdTH3Okoihf
mwUTZ2lVrDnTeSsvtYKNnnLHtoGfNorCt+14rM9MR5/ht0rW7Pw4VrrySSyLFVGTnSXb36GeUOZi
6qBk3qPiN+KqRfBZx4eeSAzrAPoy62uKmQu1IYHpyQZNxMISZritTB7BCsBIGZJDMA/PEz+NobqP
Kf7s7K7aZORQNpEw1pEjCx+1WrYpJ8Glrobl15Q8dAxPbnPyP7qOhgtNS8FvjeN+/phaY4cyI8q2
qgQc3JUpOne6PMIpn5gF2hGbeO9pvxMr5kbk1e3nzAwkO2khCelmoaLfXZa/aVS94KXkVs7Xp2qL
Fq9/kfoirHMZp5ko1w0KYXpREveNs0+HGVPunMbRMwQTCAU7Wvb+7G/dJ+VsI2U6fpkMF7DrZ28Z
XCSBtCNYw9w0RVxme4126+IsTvUh5fDJDjgTsr7va+sYS9vb5F3q11ILFp7mY9ftYKClNApFwqId
vNKYanyKFfxuOtK5pZHgFq3QMLB4WlQ0VvGYfziu7Dblsiy50ch93zskrOOrPku2Fei3jcaKaY+c
J4FzkGTO2x9acQyLmASvQpQ9ijpdMXkZIC4TWCud7YFmFxVNa+UoLjhemjtD0lrb5ujImkqH5T1q
EQCWUrW/iHZxiMq6xTkyddvJNFvSPMx22ShIcTv7AApeZqH9asLROrTkrRvhpQ/urfukj1FxbEOX
KY8EhqkKHx3zx8mS9lImiOL7ulsx+RSM0XgeZzLIy4kLBTt5OxuFvDPD261PAebvU4k3YuuaDMfG
bghZ0cGnWLflq+0K8ea09kNj2l+lnb4xgRBsrWQSPnc1JR/QqJtbE8g28Avm1zj60w0rOvvkYA28
SS13RZmpWQvJiFFou/uxesVaMu6vcG5h119lq+pDXpmgnftLVzGjRHLA9OE6oHJptGbTgMYNQybP
OyKSU1uFmxp4Y6Fl52DS0r2upulOlwnQ5A4yc9yguZrFHYUDatjJvG3KdQLslrQ9k+ydpbecSwYG
YqnQI+lM81VIlHt5c1vGSYCFihYbtplN4nhbzQmybUB/aS0MbdPXI1yKNN5iqjtrTJDDg+AycFVy
nibnUcde+cC4FpLKxtqOof64KN12I3l6tqbBobQdfVsAyVM09g+66500yXCNGPVnnQqhbakZIJ3Q
UIsM+sEw3U9s9sVqaqzMx85G8zCF6qErTi3dzJxk3/H3XmEaXarZnohf9LmN1oHL+BBmoG3EnaZw
tHw9NVTIArQtqTm2Kz2zyKyluKHROLd7ciCCW8lHRqRilQ8FPNtJMq8b0wbivYk1TFzamtnCYNDB
OGSfyq71O71XmyH/CoSdvmRBdh9n5pedORtmczWKsQxPIfaF2uH30fAA3WRJ1HbNWruefrV1IJ1f
XdO9anXvbWKn8AMZ5bRMDXtbsy6LqvnlhDkbU08yi8QU9QCZmnDMYSireaNAa3Cf4jRVRK9DonH3
NYn25V7ATCAnzl+x2xVnK47fq5J1OadcHYObQBCc4tZry53pWgdBMmlv1uythxJpYbORJtunKZw/
TA7Do6TtWsGVFiVdjLh7C4wm3nhIrVt8SauAEt6KHfLP0FQZKJoiWnld1649YLM8zwa5H6Z0I6Wf
a1yv89BDQSJIkomGb9YovFUYx5BlioQ2hDxW3Gxkac1Uh8UroykgXZR6EmHDWOdSJrZAE6z7snvK
Y6/zuxZFUxHY5tqO+ulGcnNSSYrl0C5Qa7bRc2HYxPtLi+ysYaJEnLXCF0AjiXRG9SY0p08GyH53
6VgRlJKXshHW1vFm28/oO4C4r17SmC0g9tUXwE4FRfZ+XmeyPCtRU+M1ZgZrq+FJKDXv6nWur6cM
xSkxhNZOV7So9pEXjvygVnT0chBPYqEWX9+jnkJY879/zuD0nt78/cRpeYW/L1OxFVo5ddQVRz0p
6tX1E6+fU9UOQbvrY+r47rT6+xWDtOJD18fxFPGh6z/4D+/+ff0/H8EK1Rru/r/8Lv58k3++Iutd
O2/+4zOhFTD9XENNPzoNkqjry1y/+p9v5PrVjMgp8z/qgOvHq6sM+fpuzQx78+f/78+LX5/9+yrX
94QcG/4euEj3nvq4DqW6eVvui3w09p0+ltxmwLBe3wsWL/S/PefOC2v/7+ckhKyoqv3zmdf3woXV
+/e5FlTPGCTW7vr8n1e4fvTPP/77tf7+u397GXuBYc96yLi087/YO5Pd5pks277KRY0vE2yC3aAm
EtVL7vsJ4ZY9GSSD7dPfRf8JfFk/8qJQ85oYtmRbMk0GT5yz99r00TdJZxjUDdH1nzdS48Ga17+/
618+rQhc0gk75P38/vKyAfFvjvbjXxjpPtOnrdfp17/I598Pf0jTf3vsz5e/n5XKPWNV97d/e/xv
5Ok/X85Uoex9SvUXBfvPE3/DUv/5ff9/qPWf7/nza34f81UNb6S1YxKtmL0sHNbfx//6c3+//n25
spMpfuWFT/r74feZv77pz9d/nv79mWwm6LTt5O43/hHMlwoMjDfsvpx/pkPaS0Tk377UR4Ut7jc8
8s/Tg75Nocym/tJx0WHg/v7Qnw9/e0yv+nBljfhV//yKv73Mn5/920v9u+8z/JD39Od3oS/Ewn2c
fx/+/QEhB2aAf/ul//L8317k98u/P635hdxDDtr820Pw797Xv/01v9/4573+fs/vY/GSpTm41neX
kC6JzhcZ4S9QthwUow+jsBp1g7072f61Tg3Wk2a35FtcYlM+/q4GFS28YwzA7yCszI25g9N9KDYm
Li1aimzZHBLOuImBjTOMd4XrYMf0tzlNyJBO9vIZ3bpGsMV2cJ8amb3jb74yM1pncDse9LDR98BI
dtnYP9REyOwcAibx1ZaMEVvUf50TbWXYX7dGdSHvDGVZR83cFtPNJPsvEYZBhtkWUZpi78Eclh5g
vch1p0D38HuWph7ucOx++fn4YEgfs2mNKKIYK8RFjQ02Okw2Joi1LYzJoqoJpEx0ArVnGZ8dVFAX
shnX8WKaHabiqjDQAjDEtgPfKREEUAozRccPmqnwVtZgo/TJXbnDrN+CEzUXF9zKctiuju4zpQlb
G5UZSNgpdEwYk1vMzFRizMD7gq0+xzSo2Kuw07sWpuGsmflom1BTzHLpx2BqQeg/P1oiP5RSXlDp
ynXSildcbseqmvItBVSysbm3U6Gc44iJVEqCYMCOvQrIEJ/iDl4NEaZhShtQ06s2iFJjpVtMAUK1
gJ5qjp2trH3oxfFDxAxxluaw1kKvDSQb89abrrN+/GldDozX+6/M1BmP9v45mrJ0nWD7/fXPGVKO
O2ZnZ7PXQXFaKfuWJn6u+x84W/la16kIxtn2duG8cjWp9spk/K013i4RDkda0E6X7SA21MZP1JLj
tq31ap2r9stNbgoYFIsukJ91aCXvLA3Ym6nh4OsGjco8h4geQors/XjD+L7YS40GgeziZuthzt4J
lW89NBobE2vxOkLXuM+8W5Lnm73X8qbHGc1nhBXgCNYgoL1ixZAomEFaMBs9nbEB15Iy2dnH2o8i
TCFoxstyBpmpoy55PH8zwqZMbhkP1OJNaW54VZndZ12Y45p8VXeNDBAwyYRULo5duRZ6KthPuWfG
FMAh8YaIlkDLHPmWJbIlSVtH76wmhiJwp3A4qecwyRDzE5OEZo081AIogsdrOSjJglJha+5wYx+b
zkZHp22LqA1vJ0Ot5tr7kDkE6UiP3idyJpSnaevBoC4zrAv9hPgUl1i5/PhLW5Sv1RjT1x7nF7/G
xu6IvaF9wyBCfJJYyQFTaLH2U/12VqG3tqY8COP+YTI8/Gn+ufOoviuNzmvWw4fRss+sNrrtTGBu
QONRbjXviaDRkrZqEeKSInJd9CW9EK06z1zSazh+NMUN4zoa6U4UTF87/d2uBWXP5Pabrrlvs/oR
MX2+9ulUOr58NYhKZIYGxdVS21z1T5UeWmvRpnTGQ+zw6OHZb5AWT7ZnFSKfYtyRuvHeFppOnWzc
gQt/0lKaotjW8pw9UlvUelCm8mh5RoSZtdsbFoLLPJ+eI7iuYVSDxUmqr3R+mc0MijbqUD2Jmd2b
j14dP/a4D05looztcPKNre70/rsal/DPiP4rYrwU++LKCc2fMkdPrTuv6WBfoct87nP/LEy+rTCG
i6Wjv1OzSDc9khYl23OIPoTW1LTLYvCNyVzG++nD6Xd9mD9kZfdmdCVzITXdENIWDB2eQYdOIiYJ
1m5oOKgMS0RSHQ1WcLAR58S6qTrUcel7z0FaNRIhDDaLA3GsUGQEU17FHjHWqdld/D5tdbLktins
8BY1CpCBEPrcMkJ2xoKUeVAhJfQhNHgvQ9TlgeHnizKedkTbFs/SNqy1raYgH7MkiLJhDhzytbwM
XoOOyn7TavmTk5q3PZjOVfvcO0x96yTDSokgIjG/Ki37KiAQtzVEBBqua8glZPa4BY6ZjnIN3hUp
YAhpvJypVjxFLwYqhbFA1zlM1b2e1ld1O62LcjrLjkZnS8PKHHjDsbn1W6x3ujKbzagREjvr8pq5
1YJHJQzHjdi3RuOhMrgpFOB1HblFL0J7VDmkOhuHhqm627qYh/LqqshobFnuoa6d9xYcAVEgN7AO
igByMgw0tyYmRKmgG0L0H95wVEzWIwcMHu5sY9NZRMCKoc8CR2N2g7hvQt9QjkFoaZ9ezYAv7Med
lVhMBgY0Sq6zY+oNYmHeuaoQu0qYO3seLllcPgLtAAKYI0SPkYdMdf6a2JxmWvXi61V67NdR7AFX
qe/QAD/AR32aZpUHomkf4mb+rEbn2azQ1dAaLpx660TjZfbAMNFwNVqkrIbjXCqJjKZqmaRWDGUc
0R6yEIVK4uyGRMNdglLtlan9mx/lDw7g+RFEY6oPCFzzfSvy1wyUtp2qdmt21AZWf45BPOYTPje9
oamVSfMm0ZrAarg+M+S08AEXIV+fM+tLBgeJfTWtuTbfJjW+RS0zQTdHEupBYFYJE98i+xzc5NGq
x9e+nr9ThrR9ZO3mPjl0onhgvspETq/uJK7SLtGYjgMzXHE87sWMIKWak36TGVYXFBhewVa9t157
iDpsOYuhv/QKpB/K/W5FO8M1ZHDeKSQMpWD8pCO30MSwqsvF8b94hFR5m0WAGgyEERtMUbvR8Q+v
RZsuDTLvUI2M6TGpRWttghAcJ9ybNfNU5x375RBBu3DN/aKjrmUInsHNTsr+1AuMR/rw0vGmDrp8
TmRWr0jlePIb7cTKd580AEaID+LQR1cGTIrKNncKosNYhdt239JCbjksSxo2zhAsV6uBMeFbPDEY
JHTjKiFSe09HYqO3kxOM/jmrqvu8s1AzmCUmFa7ewQu/oYcfq2wAkDE2z6hCzqavbjr422433EoV
vYHUZAzi04ZKh/yVKE70B5g9wdfR1AKhO63AU9Plg0/GIvZcNwbZQAosrKWfuSR3AlTqwceZXBVX
eANQ22AGwjPD5dI9O4q23Jx746qNqus8pUGCy4ejKdBzWkX0AOb4Wy7GlUKB46797jGhEb9vYqYq
CHpcXAt4DNCdl1F/QroVr9AwvmGDCVhyza1T1Fu37S9W419UJbOgDtHS5wmeL0brloauAAt1kaFO
9SKCUKwZ4ntvcZBdDqPr4iAgOxEAoOn6qxYPO30WJqvFPXpqyTmHmAkN9cpum+RO9RsVOuqBGxyV
5K3/pY9ddzYmtSYqxSakWT1ogmBRw+/e0PyupklLsMt2b03rb4F6MNVIJp5FMpfTpGmYiuRVVQfI
5rl4KMJqNIF1xPiMWR+C1CID5wILxJvzZ7IifYiKSOUlOnBq42ng8qx6bobJWeDH6qPhevRTTpc6
uTNYfoK2W2jnoAaRrJyjpPqBs0V7HI7UOrOAG3tXCE4+jBFVClhKSm9MQmEC58UtL11UnxyKxYgm
W+9HV5QgsHPsi5lkT9TaT55jybUdQXaazfGTrhTDFq8frzyfW40zBZnXvUcAG1LXudWilPa4UyPd
rrk6yNVq6N3afcG0iXQz6LPUYE4uQEUkP4DjhDrZlbHkDY/ayhiHR7saNoZpjxRWGvdWl32w091g
Q2XYq2U3Fr1xZq4ftMTKHWO267qemWLOhDaiy7Va5tuGVz6iIPpgf1yv4VUiezWY+LucNNqPGZrv
SZUdQofpYBKrkxRXhdQhcsWIifOCQnS2IwR3UP99TDnpbF+azn8otO6b0Y7li3MCmwzJezDhlF5h
NdqoProhlFsgIqlfxyY9duV8N1s0Z3r5VguIGqOPaIwouUcpkIyC4QU0iYC2JkK8yjDlo5XFAO6h
5dBBCCBOYbwy73soWUlpv6cdzK1+mNagLM2tsKYHU8e8lHIFxhzhTCTgNsF12QhKQDu5K/aIseGg
BBnf5vHI3Ocxd7lKyZqs4SlxnMQgrqKxuExYmZdNkkk51l7azH7WYAwIbGTIVfsXsz1pxtYhq33F
XOteVGLbC7ZjLFJwvXQPH+j05C3e3SHcyCxjYdOskxW3r31sfZiONm1Ds7/Xp3AzgUBdTxHpBUlD
RWj7nP2VNvkbCpOIKySjoIKAlyDpqzLrx2JcAY24+2ao/bturpLaNteTqd8mqOtXce0Gmc/sXvM5
S1zbfLc97zthvoRVsDpY5rDvJ9Nn8mDc1baPdMrwERVbWOcIpF1+YJMktgoQYO1HL2Mwbk5rA1Gk
a/QedQAkWMNHwoO44yU16kMTqpOGQLGuEP21gGnTvCR71jn2TR3MFfXzoHxm8IZZr5x8sfylwapq
5ytaAS9SfE1IkiRMmYCBFT6xtrt1y+HVbYfPBDzazFDbMY039J12IK0hg8BeA71qsPXNAwMBTh4p
7vvMve0YhhKuWVx6HEsaM0qi9/zX1EZ/gv7pIVR3ndAZhLJ1h+3oAVByw4Ch0iW3xVkYTD6zSIF/
Iw640d1rya6jBywRxEwFfDE8mr32qPtduY3i6Q6HWx+ANrgtQp9BeBoe2Gq9eP6dR68dkUnhrkrm
yGulUgpsCkzHxZeUmlUwDfYR2diqb7qdcmP0Q7ie88caB+hRT8M95+S6ITBiM6YAwZDb8a1mUm40
06HzfGwjTJdGi88vSuaN3+E9Ld3NUOsvWp4fvaYzd+E47aox3FZ9jumldoEP9eozrttgsq0D9QWe
cAqMwV3ZVJXsvoZrPTtQSdsHbVGe9BCcjKp3eBlnQ72v4fvwX0qIzWvPS78mN36JVbyZJgzJ4Gus
deqbiK6m50ok+SY0dzkYklXZl8WqxdXipIz2BDzFkgl7yLQzCFP+a77ToIXxQRw3C2TM3fNt6SK+
crLHkaCPlV0haJUDJQeYuLXvtRI0FpxE3/WPovqSIXS4LJZXCuy3ldkJptfxJDPzAxDEPoyBjts0
wWmGfCbD9EiGfbXVKjKVaq74DWxk9oY+l9IwtFfltPVz3KrATNF6qprJV8QotArhcIcbkfdyRUAW
g4GQXkiSfFVhftZdNE1swWy29bZczUm7j8dKrTzq7FVTmV+DhakjfzSYXe8Qvr25qFmgZtM/8YtD
ZsmvihnQlkDgrzTH6jv0ZG2a8dUcIVSt+bBul/m9Pl83MZkENyN3Uy7FK5zK74kZbk27/wHJsoCf
4EaxRhlusyl698k3xtPUaCg5anbxldVc941AV8b0z2V6lfnmTvuNnZUTeHOApPnCb00QMDoMm1dS
Dk9co6hBDInIZRDOpolA+mf+qpi7KIAVfCCK9hEPqhYkTP+ehIl2ZKjDWxV/+eNz7VnP6Gce3KKj
2oS6YqOzWLdhmKwQdaBIQkvpslug4OXaRLNb1bu6cbbWq+6Y+D+sp7HoNA5oc1dx8FblYN1qeTYF
SlgvPdwPIxr6YEarxX/Gj85YCB6i2dkbi+5NRHFLKbyiAnA4s/h3mGjO6s4iBqbC9dibN2R63spv
Ft4wQsxXW+cx7m9BCkYrpwEYlS6geKG/xE1rktNRXdn58DCiU9hOcXKTuv3ZWjC5HjNZwRg2YBN4
HrB5j5N1b7wjpX53cS63OidmZj+5sXNvOmWAP/8S+/MuU1hQwH62DVdLhHXaG/etpb90yv7QXCQh
/F0HTFWwJ3WaMSn3f3dOiJgx+0PdXWW1c2lZAHwBpa9Rxmu4bF49LYKojVbDqM6Z6ZAw07efsh4X
rcBT3kG3pkMK1RCgjq7biEVCzhaqmK6s/P2s46aymSBXofooRX8r426GD2Czp+nu3VycEFm0a4YU
1FRI7SGa0uxJNS0QRfpNAWAwlDFB0qbVZ1zE+9TOjg3eYj2zv2IPujwzRhmI3Ii2Y0L+qLzKHDi9
TZ0fZD8udE+AeJX9nhntsTGZxPo2eeAZ/ttUWR9xWN42ib3hLZy6+NqFhtDOw7nUoN9kDtKNBPzF
YN2FSsOdEf7MpfZgLp41HDsPWvbWo3GwZ3OtRbqk5jLRdhYysJTx6XbqYPrJPUSc6FCV2ZcKl4Md
52+T0T9nJVaV0sJp3Fb8zclwNYHTr0gxwELxTgnxri8yZ8DdW1tOb52MhpWncyOHy5mt4xmQ6Wy6
yJu7307luBtZMgNrojWrJ+YR1TrdhPjNxxK0zFTPRR6dUEHfFd4gVq6uvc7RcNZr/xj75cVkCQeK
slME0jC4NlHVqE0yJC8JIPz1T23LT9vKP0IpQwr46rbQ6hUSNhYXB3dMiPnDqU+g2TfA99YOHb08
M+TJyot7xJCr0kVDUqJ+mQYsTLERPqcpqli7g/wyD+4pmYXFmBoxvVZFO6cuh7W+VvOYrlw3ybZz
5J7yqnx3RP2GdPy6L0Jvk3CecoU843ZwN1oX+GV1SToAw2aTrt2hizauVq6tdL7SQrJb834GIGxt
7A7SD7c8bWPna8/k6kJF2e/tHoX5oqcePSx2yx8lLf9udGnegGliV05Fx1lcXqz8CYJMEOfVTROr
l7hH+7qcgvNUm6uS8mgbOZwo9PKvsPvt6Ii/hK66onN7HYJGZJdgDqxOxsZO5SkXxT2c69diBIxf
qZiydpA7z583sVDcGMvkHvUC92GdpgzNY7lnN3avpuJFqvST3e/D4Cl1cPGDWOUcBhAEXmx5bmT4
SnnQHeKYEiWkUX/WPLFp0FGtEdtnoJjMfaMJ2nrpZFEy1NEZ3P25cqV2xV7zeSzo7c6du21IywlQ
Wgzs6RHiYKihMy5yiJnNpaw0BgT8AhhW2if7Xlj0/YNIQm8/ztqVZFd+iIqMJqYXHftkYNOoNVtr
gosrU0T3crJ3U1sYRwDEBq5DMsOjzGWj5sX6rgiN3TT59cHWPOT4k08MmGEVd9pESl8CmWP3++Vf
j5G5lXJdMr4J3DzJ0AJLk3uVstnGF9UuJ/khKscXTyQXBj/d1nHxVNX+dKjcgmQJz31z6CMbGKhX
rtVpe/6e7WxQqHYipNNnkPjSOk9z3rS7ngq9GbiHAT/fZYm6l2P13ikQUInD3WfWhoMwen/nhj+u
OwF7yRkN1fSN57YGJotjE+lr/qp1k8LCRGnvDMY3bmAuGirsIgw/rFSAzQGQHUBVEj4WebJO+Jsc
liWvPuIcWZrnGqJNQgtD9zP2TcwvYpWStcGIKDxYc3LWBR0r5ZvPfnbVIUXAI3ypl5dLlgmM5Rg1
AtG3wfeePAERwyv3Av/Nup/S86w7d4W8likYBpQ192WEwx0j06GRgpame42HcdW43lcz2i43Q0he
dn6bLqMDX4M6TzzpSejRgAvC4orwy2nT6erY9ege66geV9WEZA2hG5e1dSh78U2+F7s3+CnoxOss
phPqhISFuLLlzLJArU8Y70BIXTdp/zIWLeXQmGJrtIqfIZnbi8rULqK9rdvslK0IyCMnJfMBC29g
rL8kk3vxox9UUOlJbxYvAhtOmUBpbLX0vhieQgtbSu+xR4sj5LEV1u9RVaiEK5QZfsreGTImOPtx
B7fYeM58VutMAanLaLFAg7J3RnIScH5XTi+u2GM/OHrx3BYgLzVSRILeAEERgdsvPALhFylciiKT
fyKRIK6+F3QOaVKh06TtifF3Jm6M/7EpgbTPmnM12lm2QxnET5kni1nYVvec9xlDYgFeOQh7his9
serrdmG8qZE9nGZBWIKzvs4cUPvh3D8YeUWhatU4iyH9rCwaVrb8ytL6pvHLYZ9Pi7uI6L2DKQ6q
UB3SHQZT7UzzyXWz944mH3ebSsNsSscsr+JDlPZLAW2+2g7+V7qV0Y7vbm70As3SYCJvW0ZP4VtN
hwXjkkbtqs4YBzANYqiMcmh6FCO3IZgXIHM0Oztd83f9Va8tCJqikxsw3Q01P2MPpx+8hVpZ0u7v
SBsBo7b1rSiDwdEEiOeA3zVZd1sXDIFamyAhe6hO9OUvkQ1XAdz0eYRNbQy0NamlyGTpsdCwm9rF
tQA70CX6RTF2x1HKIkZ2ER6b5FIK/dqXwtoJILVbEgcPc51i0MjKTWwKkHwRN4coEu1poN+eeVga
0mx8ckp8oLp6ZGrG/7+cgc3RkQ2TNj3mFW119q3EIaIvbKx+W+pWsx7qMjkrl/lp3dC0l9aonX5R
pbkPLFAh92QD8eL75aa0l/qzUvZp7g92xkqaJ9VT6cwWiWIwkw1RTUfRLjOhRtdWnVHg23KzhrqW
2ISqo60mYk4LbRDmiXljobjQ2GY59lOx5D25RhmuPbEuTSgR9gBEXHCJthIarxNe5yMvkU1cwlbe
wD8XwkJFV5/x1z4rh2MbGsqBspehoeGyD4rxqXH4i0kf8EDQYjAbI4dljZGM4/XPtm8bSMGLs0dT
8hRVMKpdrAZMW2FEhJs4a6E8gkTYhLy2IaetVbOEGkuV5TLr2TgeSvA06veCjTs81ULbmJ0odwyL
rdgutz4yzDjueb36XXeEuivMcNOn0zM4hrPs3R5qQlqhp8RaUU6MiGYAAmMy803ajyg0joAdfUjL
6QLX647EJcw0Dn3TbwBY0DZ35Jepcg7RlN70i1PXC72nPO69PT6lngA5KVcKDWpg1vW+K0kO4ky2
Q1xTXEiQWeRFTIrlZiTSwTVxdlJW2JxzQhpfY2S/6+ZPP85fXVnfLqRW265v5tbRj22CsbwN39Hu
8dPCdDB0P4SQpYJRsmTmVDyONvRXAzNmB/9UGvebNtZe/UZ4SBUafc16h6RAaO4mn73POBPMdBh7
rVHGUmvM1CITFSv72p1J7ti6GKcs4LZ9SK1wOjpYcVYJWx9RdhSzUTVuNantcpncKy3Xt413YwqN
wlCfnvoRQFWr0xUem0eI7g4YXHx3EcFS4+CD1xnzmXcfXeJWveak+LTWD+FSNx67fTbB3BX7fnwW
JtuBDr/aKvY1avZ9U9nxdVThSqgsxgbUKkOLnrfqSfeB9J2Hl6zL+pXovgaPhr5MacH3kfagaApU
ZOSsIpNwR0DUj33I9jAFyL5BC/KusXVvYneCHJaIQ5Gmt4S/A6Gxodu4MzT9yqd/bfTs+aDG0fyX
5bduDR+q16lYHGJEWHt2WVnB+sw/cJSH/CzmEs1jZ2y6zR1/UcpZha+okXa+iy0wnnMdZFq6L3TY
Qk1o3dStnx4rdMlr4oQjDvJqkv6J86gk0QqvTayG4UpizRINQpYRdFbcvU9Tdc0dNqUKtlaYShKY
qCU6ELmd0qo94yyj6++n8kaf5VfaogVRcXpv6n64jmtar3FlQ+iraZxgoOuuS2edFNonvfbhTYv2
TF+RsWuCJCDGbPNYfroufFBXsDVq2qt6ceakhj7vIqh218nywab7Vmi+e/x9CJ/KZ2/TeZCZw1/b
eg+AC8Z9gUB8lSGBoEGUbT3NhyzY9FMga9bhUBoPaZeknAf6cyvjITBM010T/OWRcRaI2X+Okhio
TENPu2qLYdOEbGSIWaEWIluqqg/12D70rpx3JgakTQ9MacwI5mSRw2Hd5PWOiwcXsYdFSXl4fw0m
cZRwrLEOKnt2Xlm1sZq2u+qld5eXHNByxq8qjeZK+UqusgQkJT+PAF5TjDeAwV834USTnzYjjsKP
oTNgkrqM5dPOeLKc2kXd8SaBs+/iEYN1Bbqsca8LJmIBFnbkxCjnQ6lte0asRq61QQW0LMW0FTo9
1vDqmDXduC2KGnhYeAWU7BI57FXYlqGDlfBiNZLcKgM9tC8lRc74zZILjM31bgyrua27jDaMA4lj
Yv4puC9FuWIngDcz7G/SENd4YlvEvpRFtNVy8G+14f24do/3UD2NBKLj4KLcIN1g7bZY8S2L6IuR
nB0LOmv64zqcoHORf9YjJA3dVdR+Gqr/copOgyUfmwwxheLkMtuHMWtPfoPCB5/mBp35owFUH/mt
+BR9g0/eMkDL+aa1Dk3SHWB+58xfNn3kHHwkP0eZjo/GjIUvkhrT9ooD4IovuAG7LtbWOEXy7Rh6
aTCk+QOECOamLk5+ZOTI6abr3mJ6YIvwNb5BgcKqsg6HedOZKtD65gJ4LN8hyzhMfXgtWwbELr2I
zCDhiJ5eyvI/PRel/d3M40WAN6BKDeIwPmFILlecnRqCoBaeOz6tbKnOmKNcO2mMpTtrMWz21r62
1cGAmNQV4702zcalQwtkSpvbQLKHS2FTvFvfZmaBM4YVoVVqps+VcTPguJn1uqgRPTVefFLM0ui5
vZtCqTP6T1Z7jzRApfyA8D/CM2POluQ2r+DyRaz1VbNrhXFwehKGMgDJm9yQb2Q/YK0bsSuZ2ndk
d++ZyD4URGXOfnM31PxfRDIQgqtnW2duwdXShEzTYqNpKRM0Cz+fWYEEEbjY6DAwsbU5zD2aZYRP
rLDHVKWP/P/v3I8Gv2QQ0S+gTUvTv/V1fIdsq+zoe2zHu9Z0v2Wunr2pvWcKAYU01SIOumLujLus
DtkOCGNR7zBH1fBcOwK8kR6TvNEVc82Wn6xbZEfWSdbGhxEOYJZKdGLLNKtUEcKX3AMWVspDPzqn
vjlO1rRzuYJK1HsFC3foaC+kwvw0Jk5sWNbjrgLUPIS455vv0m2ffRnRjS6r61oQY8CdkzU9h1+3
L0R/GQFK4J0dGJ5sOi9BUqcLuY0oVGvp5ht7sbmw+Hy55jcDTW8Tz/5lRJIWlAZJGEV0i1k4PsIQ
Oo72/Gsov0gAYRTuxdkBFJiVdbFTxAxukM3ZVBcQG0tnZwxjdG4VyaBRW9/hA9vodsXln4ljw6Y0
UjWBdR3ogcKvFSs8RrL0G7b7EqWhDhaxE0EITlE4dHEob9mEOdFGmwYsELF/orNB9ka53AcTYzO6
5UMsmxurs4IRqANvg+gqfLSBR7d8TXII5GO2QjXj8jXZ0sbatbJz6tS3EazblTlKJlYjQwwSpGhW
5btaaQBK5LWadQNqc7/FNQFeLaMok+2+KkF9dPSEkxLyjhrLjRfPlwR+9TqM63KjS3WMvPQQRjpC
dRRHBgDGDfya54TNYj7id+kJDWT4DgeOoh8AxFfEQK9OASv4kZYE2mS+O6q+FrraF35OvptBvZsr
3CHU1dq6zCtY28ONiqwPKU6Rxao5JoPLOOzHR+NQkfeOdcf/dif1TvNL1N4TE5TdWBIi1GQni01p
HFFGjJF57abjdTwgqR461B7GQUZ5sTVoDziFczOamOFoTzU7WetHuDKgzRrzuR3h3dQ0TO0CzIrq
ycYqnatytu5DK70TrClbz+12WTPvfGkcQ+7kwkvXXcWAzAGZlKZ0I7HApVgkzHq0AmSUfOVFFDsS
XUwLz1hXxYFko93UG1tXKaoSmo1+OSIB0PKzGMm6SfuvrGVWkc6kMN3ldddx0UxYYaoXdPdfyWh/
d31FVqoZWHoud7o2Mi+bABnW7Nqd+IOWLAN7DGQ0z7RrQhkeYtt9St1xr5vWAVNmHWjKPCfkDoKX
RaPTcUO0Ce9bnX/QUm9qXXLDaJt174utXXOH1YcPJOs3efYhrAVwQERTlt9iCTP5/1XPc+gHDegD
rE7Go181qJH817jDdc6k86yBSVghtOsQzo5nu/Du8VrR4C68R73pz11YXf9v6kGpEjX9t6kHuvnf
pB6U5Xfbfn//1+SD35/6Z/KBZ/zDsV1Xd00iLWxbOAQL/DP5wNf/YRm25TqmZ7jEW3tkEvxJPnBI
PXDI20bkov9r8oEl/uF7FhHEru/ZRCx54n+SfGASbfcf/+e/hl2bvu8QIKkblqP7qFd4/vP9Limj
9j//w/i/7tRYWjzY5QF1m7amCSaP3OAxXAtLHZT+1NU2QH7LxBI46x7S4rqiY7M8+PvM7wetmHru
JcbwzwdHLW7/5enfJ34fK7s+g+Weh/THcdMSWHtsQRMf9SjC2P779V+felZzYMOjdiWI230Osgoz
XHF0DXxzv5/9fqD/gT+o61Iqh9q6Tj0ocMx/ERv/fjqEFR3p30/r5VUykS6pNJbEmmjT0sWJ2x3j
QTvUAimgOUbZhlXpyc65Z9QFQA8b96WaqQCzzVhgaDB0F8PcHA7EApqlAT60ZARAT7Joa/Z9fk0i
n29uszh6N0bmp9NI6WjQs1KZ+8nSIfTXYnLiq8lMj/YChs/ETLQqm7V1waKxlTK/Vnp/g5w62+TT
gM/RoNExIaJL2LPmHbdwUoHIIGtSeEtRggy2OSbRmJyUcrf+0OEjLOMX2VinaYzgc3oWcLRqBgKS
JyfN6m7HvEWyreiC7Ebwn1tzeMzinmKLOW03wHPXB7k1C/EM1fyhHXAYOkzxE0KS0F6OCKGL4nZq
6VW3LjEP4v+xdx7LkStblv2VsprjNeAO2dZVg9CSIiiSyQmMqRxwaC2+vheYtyuvvXqD7nlPwsgg
GVSA+/Fz9l7bKJ2dHzz5Cu8zrVRmdJb/lkNCLUtEoU6oJaj/4DJx0FxZmW8czImg2LhpqPYZj+0G
gkIJptBI+/e6MOcXI7oNrf6asmHmMbQdO2VL5uS+SSRLfEAXDcqdvUYlTyfYZ8zceQNVtvOUeRY4
62Wr8OP7JOzsncdBBCUAhYOVNhvSP3LE9f7VbsrxYNvWLyM3YKPFIjhVafkgk7p6FJjW+9rbTimV
NY0SBhiQdQgrrVekqNuUOxZ7sjHfvKCpd1GD9GDyCUlNCXdsaQKNdYz+ivGtiEskVBSvu9HykW+F
7rdheRV3IrZ3fMvDilDWha0FaPSd7McYAOpidOIOmp9oU2LXFOODmcPTjR1lI7QYUEVH9nfVIu/p
JZHsqcdlExLUnMe52E8ZBXKHJ4vOzcmy6TBmabA2zOEWmBSgI648zAI+mEM1bTOMtQzdAphxfnJQ
PZOQlloS6uvOqYfj7A5r+CbjJTb8bBM+BhASHZyAxNdih6ydJwGcMuWAtKF7+ti2TMSsGZJXR34W
y9qOzX86RpJQPBJnrZAJtzQIG/Di5pbXA1ryEdLWCO/VICJYL9QU/hq5y0hfdymVWuGsE8rgM9ba
5xqvwzY2oDhiMrTtH7HoOEUkmXNwC5P+wELWAelOZdNPK18W37g68pXqhnhrxi7JRaqINnlF4h5k
dyEngtNHj6N5/dY7nTrbKSITfGQWzPIwye2zZS4jo2nYQfWhgitGqse5o7FI4xRsB613tY/n4JCS
BGygnd27ZhrsuIAei3oZDU1vzQDquLbJZJuWH6zKmXd2knkdMa3NMbOfM8t9TzxytK1d7JCCVeE8
b2gq5RYjhCBESQSajhh572fneO3B9Tmhl3XIoFzYxaZOmi8pl9nBk0Req2FmhYJKYOQmjeNo2C5V
URlcLSwKUF1WQQ+xgVHqXuMOBDkdNBtDjHof1BCsvMH6UU0Mu+q3RHUO3H6pDywgqFS4NSK0hFCk
7t3lmxQU8OhiDPzELuQK82paxCxL5iEPnWn/SB3WVNUhwx0fxj5u76YUU31f1+rYBE/hkmnReE7I
HwhsJpzOY801ZnaTu5tTmlSRYCyLwmQCnIkQrcZisEggh95cQOP5iuSFD2Ws65gx1CJAD5ckryzt
sS/cJhUae/D193Sz3HXpePGmTbeYtbkaSb5i9QBLA5ZXLo2LEQcwBa3Cu0jW4gYtKppPmlxG7qmd
l8NSm4fq6LbCX09hGqMfI9MAb0ufL5KgYWLOMfg/7ZHlBZ1depg4Vq3LYzf1CafR/FiG7FR+nb05
9i8jW8xGBuTmNo2PYYGApih/+QVclCTsD0aNNUEN6TPB9WAQjJqDA2DyDVhb98EhEEPnZOklRnic
UceY3Y+yUjNxMfJ1MVNsxsQiGR0FMKfCQGy5qvsdVhNVEmFHoNrR824aIHFt4IbyLezueP2RzPsM
+vKpLVZMB/vLrL/NJYoN0qmdc6jXGSqTvq/wPmvacRbkYuQh0AESUtgJavw2BsPHOO1IXobpQM5J
1pcdVTOgBCRUZxncm55VEAufkJ4pwq81LMGjH3FkGCLrGGbR3nEgDNtt7q1TOacHIyVVrk6jw0AD
GQjqnD3Qk6Vr79ir0KTtnXmEMEYTrewIV39AhI/FLSlHN9zUkX6cmKetm9c662n7UIPQjMIqhh1/
PwbjyJGiQmflBAcJk5dLmCgFJD85BxnkgtFzlbEXzWII9xh3msVvH2+H5Jej+nybDZzPp2bC7mF2
4oijwS6JiJ6uZVey0EzTHgTqFyZyZG5WsFxtb6lf8l95QBclcOp6m0eVT/wM58dmukcy+Vy7TbtL
XD1deto/lA0Vjgdp35SFqMOYnXMSzWfW6bvYLRUAleqVjD4cAiZgbjjSDXM8o+EIphf6FYL4rSy4
J1BCxXtQOjfDcA6EFi3JR2K3lC9EOIYb/PNnWpx3Xu48cee8mQDNTnT4xz1E8BOwk/73Q0IhAbbU
33riVjLDNWCLYiwfKB96ZLUwbRr4CWKVVUMB5zMgVm55kJF4z9jSadn617FDbuckLOozx5moJJzB
j4J3wl0ydJ7FgeGABKMA6QCRfcXkOXOeTZCAZG9OsNR7vR3sYGP4kZOumMKT8e7nH2WsSSS3qb5Q
WmPwbLPsBqGx300w5JV21TGG91P5WKW8otqFwY9wamDbWiEw5cAifnNAsU09cRgM4xtrfrMLjOpe
tbgJVMXS7xo2UfMDTv4EMtDie5lWdeUXy3yEy3RadyLGdes0j3kM/iAz0mNLf8TpZ+QqrN8aGMGK
5mJxEnlf7aqmvskAt/WQCEzUWU+PGW2u3AySqjqRGJYciK6uJ9kkyupkRqE65nzPxszNU0bnmk4b
d97edYb72CTWXqYWdjdKWzPPn6W23DXr/3UI4vHkkU+xH5nQkQFN+2qM7kcJE2vChQTIqa2QOaTi
UFTluo286oQLvdqJ1L/lTTsfZfw0Ra+q1vGGpGswHsuP45Iuz3USHT2yPHcQvDj6ViO4tDA56VqA
khDixNSJCBb8ZussECldu/JZg/4g5IJKeteNxnUOEudIc2Vg3UMhstTuqowwkE5Ltre2flaO0W6T
jOzjymUU4lV641YWvPwQEVwb99XGjCEARmFXsjF01QkfK3yQ8N2GvaxpOe8aQps23CSm9G9ZK+vD
EJmvUrjNjuFUDwnwNCzCig4p5ooWa3vQFpSrHhh+W7tvvmqYSMHP3iwUo1WdqvlUmKa7BW75nsUo
JuY0Z4wNmBorISEnXFIqf696kK7+T8ItcB6ZxV2uLRScIkUuLV9Gmr1JlTzHlSHWn/DmrkGsyXT8
AyIEOniH4PPA5z+PtrnaxECnYZgWR4tIdhCFFj+4vSaM5Y06MNoFQl/g5se7pDB3qeh/EjBlbPF+
h9iv1pMZ/WrH9Gx1hTyV5nNJ3MVRtZIx6nKIsAsD+xjt2HRp8nfQOKlGzSUSAqEbl5FjozPKcW4h
ES69TT4mj0D9qr2T9aDrzepgmAHtedILAO32tOTyZjpmwa2eXO9ULg+D+g4IdDrOcGN2qPZfpUTn
sjJnC+ZIog6xQaaPoaIa5I7T7CUHN3uI5M5Ly69UFOBOMxYbz960LZTLqoQyX2dYlNSYv1QstjuX
3nQ59ec4rp4A9Kb7grn72SCnfCKy4zh1KEbBPTdx+0H18Eo+Jj0xpHBOMIKh0/YuS4g3iaYTWW/m
KgnKatNFjn1CSLSPqxRtoUNSZO51elVmKbqzpPCOXvElNmiCpqzlv29qe8geRSXgPo/oSfRyFYoa
hYNrF8l+TEGjhChYd17/7umKy73MyPAwjXqNie6Sji1Lh2sELCvoJ2nYcHf7mr5Zy58opA+6CqaY
MUSgNlmXxXtOVtc4HOLT9ICnCwpWy8t5Eg/MpIib1210pl/sHlvmOcZn8KWrs10Qea+KwQM4tZkF
bwEEOJgz8lmfqpxGYMz37kp71XaTPipCWBCZB69VzHCNaX/z+zKfkOusWHgSwNRfvVi8RwmzvH4q
L1pYZ1fKjq76fE7xUjqDwyi1nNEwgCElJ52S2nMw6JQD6SgEpUb2ewZWZkXAeb+p/F9Z1xmnzwfT
xEG6glryOGQz1+hydrVV8ddDWnavfdGMSyf+r6fI40EkBn5u+/kQul69ylPVXUxTfBbp21laj2yk
EOQrRdJPAvzUaKsPR87BKohjdz0CWeXCRLif5STdxq7dndIZWx8yyeKAXW/tZnYLsbUa16lR9bv2
S8xiBHfLtMH7Zc7vt5LBXasE6EzOPkRotdPUW5UTf5gbQI7lGBH0q4bugL1uwQpxrLSrhyBX0d5k
gHaYK/KOqiA49cvH/jx8PpdqWpvAsBGPLJ9SFVl4crW+5ah8d+NUJCcZPwqb5FiVh9N3m7bLeup8
50SaMhto4QZ3FTiNfeSa7MwB6v0W1iRafjj+du37+N2LN/jPLXsD7UPSwJO1FZs/y0MZyq+k4mlu
Fx/lTFpHXMy+/8hRrDrRgip/P4TLLmlFVLu6aufT54MJmZlQZ/qmGGhYNlBZjB6RtJ8PxvxYkYd8
/NzW/jwtWkp07iFIRubJXB7mrnzOWzvYYggCmhrbH2GTKGYUYjjPgE0gRrP4zizFB5WhZZmT4Zy7
fVYQvq7zbTlihprcdBfk/RE2JmO3ADv0aLK7YLOVUWY/fD5khvkNGvWT0wITagPrpQok6gg33MZ1
sMINH5+L2sE/KNpyj8D5NFKU7hud7j2jAq/Albe2LQVlLrHsi6mJQE/1a0K3++uY37A45l2LqD4v
1CbyrPjD7juS6shLOodz+BjltfdUlpQGJumVUcmtDrsHMBsB2OQlgEEy9mHQ+0QJoeOs7LnYuKOe
tm6SFEQ79P1zF8mz4zEKSkjt24yiIOVOvM9mdvSToPuaYwQkoRygo5aMnTWjL4Fsc5RxcU7Mij+W
YoqgGyYv2POPju38bLv0OTKzAPAixJRRevsISyD+gGK8zXF8hN3wEWaZ9T2vihNNgS+TyOStTl0F
GRPPq1AiOg3+IpNV410ZVz/ASM2konK0LFrbo1eo+/NQBEenFd61N9uChPCJAGp/CC5x+c0iW/hc
3o9LrDgnELGpi2zY1fHCi2dFLKAQHrXg5KtKtIyw4FCnKOqJCZTDDjUjOQuY/OoqJ2WC9CC05mN4
Uba+OcPHhBH+XdjgEE0UqXqUz27gfvhfUmUFd+yKalO3jkUr30BNFAiAZBAWAG1NlzaFpzsbgbMn
zSO4EPDNYL4BNlhnchOozNv30XgqSwema5kwhpO/6iifj66jh/1MOcIBxDdIUwyfi3miikXUiGDO
Hq9V00xb2br9JvIHvBgxeoO8+RIVSJcia9lwDZMWaqC8DV1L6sBlEzaoKE/kD2akwzQwUTtrHQbW
wDCF8OOkd+fF2dLuCkM/fz5FLTSdHqo06Ohr8YAXpT9pHBerVMzmplt6TP3Sv22XB6MA3to43Hyw
SeU0J0zhuQBTyyx22lYvZCGSw9UHw0HJCJMIHvRgeZhEje1CDb+fEp9N11K4L+2IHBZ8Znn6fID3
xgKCAblA4gtxjR2nih6auJigc/IhyU5/QuCYpSR3UCtk5gheXTQU1+4cEjivqOM+H8SIRyfk8jXN
vll1bgSm1KGDcPosesKGX/rzrdTS6Q6J+uvnSafgWONl8K/H0coPIxcKKN4fVuWD3o8zjElucDDc
RaeiGmjCPQ1DQtbXDINot0y5PpSKf14/pi5VbtAd+PVoikD+MBkQuWHE+mE8jFYi1yhyrA02Spy+
o/uzn0brPNn+GVeQRftvLqG4d9u0uEVKnyJwEidevVvpMHlmWqc5vNA9jkWmQehbJKEVFQkUfK++
si0enAcFi33bhy6jpWkIyfWABYYagiWyAAK5NZIYt+gc3fvtthzyfl/I6qz8FMknTXbaRwNcjGWp
UQ+d9BbjIfiXBNlMJVBxae+WKP2Lplay5/+djOOujMwamVUcraeyf0l0duDMprYTopMVYw1jVfMv
WCHBIApxysXWb6xpV+uXNIZdM5ErYyLWWg0qQg8W3ndq3CdBQqenCdtdDXlA0Fxkeex3Y8UW7TUj
1q09TQ1JEBOiHbqL6H0J50ENNQ6nwBKs5f6Ub8qYP7Y3V9nGa/DdtDLudpIMkcG/LP7jTTd73/Ik
OLZBekFtMDDS4NcP5i/O4J0guVViTO6rIKVH51r45pqowmO5KWnyoqdgCg9ej6/uljVsns8d8aZ7
r5ufRgvhFMUrSfAx3etmycesZHkRBCmR76ut+2IiplEYXKB+fJH8cVzLZil3xbBjnLFSSVBdXXql
qaF/jiY93SGoLiPzAGDB2Xs8BM5BZJiRzTTdzO18ZzUGkbe+ZCRtPNHof9pWJKoZpfXWN7R9lzI2
H4C7MtfVwmxu2Ry/KaqiWwMYjRENA0+7zWg4L7yoVD1xENDyigh/oCsePTUzAhQ7ZMebGQSTivHs
CnX1qIn7po2u+AnwWk12dfHARBT4gWxXfPcqf2bQ+poHqN7SzHth9PPq2I21jaB47L02vQ4erZDA
DfFZ++VdpXwyahiNsmXgboxC79hEliDX3bqmoM4pnhIUtebOr8cvCF69o2FNzz4qGMudiMBizWJX
qy9Vj0xw6oYD9EIMmL5FsrIVrSMDW2DquDchGAjEfYDEUMHYtdyrSyuuaUzGJllZQyJGuZil4WMS
XrvJQO4tamtrMjUxQyxTk2vDwoXa5w7Y+w2HxFbTarHOMurJAhlshPxpBO0PiRZM5GgUlAEUQIuv
KnqIOhUeJ+SRdA0RH1IeYMbDqhIiM/cdF2hFM1zQ7y/khWGLVBfEeD1X/LFMFpXw5Bv1u1Pbv8bv
OVPCVaryqzGZziVT0Zdcf+ekij7KaZNtm3B1o5zGC8aRrXyYYonsK6BrZRs79OXlc2NzgXjzU+WY
PuclibfKzs9d/L5IaHfj4Ibr2X3T1jDQHpAgBFGL6QTjckdi06JxM8ti2vUDLQE7snK2LryvIW2W
elFRIHyoxVuhdU/gqHyxW/EtlugWqwEuAr6eVxJQuzUJLSSMkE1dd3Wxa0ekRQndxHyynmfa4fVE
ihj3XNnZz+FC8AmxjWVF8ozsCD+1Jk3D7Sl+MpLUMWlELBT5hyIopC8dl45UPa8lkxM0hTePxshA
1dO0ctgRbVGsYjYsm/FQXB7mvOgJTzNuJukpT5EtvhRT8DUn43HhjAT7liW9idw7Eca/lMZXTNAy
uKASZ6avNTOjnN2I7GnYvg3JSH7Wc/dTezRTdGpSZgoAtYxjN9A3DiZtbV1ZxGujQJ41WMgh2Nj0
Ko2Nb43R7B2YV6UFPUrHkOSJwUNRhcB+5fXw8Y3v3OybqCa+w86xQAL15XCNFswT9zI79xZ3WqVf
Ks5nqAzLAmEPw4pGWa8esNg9Z+bj7JcXlTtHOx6XBl5SYBiuL0kwt/sh3VHT3EMwBNhTu2sTnzUv
c5053fGHSJ6qEulqDQGdkQnXzvB18PCChxERfwSKXaNnLJeshmfXyZkAVS5/hoCX6KMSZKxBlqOR
vpvwU8l1apekRGddSXGvaQ4edWGcEYzFK3vucZRCqgJvez9GSJbZ4LN1khFINm9LJy5WpY1lkru+
riMMIF6OxxdFKF580g7T4DtZrPxlyFC8Kj0f++WGaugRhQYEhgA1bwWPvHMw1SfsE41LqzdnvwSd
qxDjjZxBp67hDGR6Wx8l90BUC2BXZg5wU2Exv9Pd/F4VIILtGIjZcPSswCR70GMcBN1ZLkWikt+J
zjgnU2EeWWs285gdXZMZUeCprf/Dg3IP7DiFMr4y9NIyAn5K5AeyefM+FfqDCRvmyRYiDN17ZKBY
OOoCrY5DJCrIISzXIwO7nFt6085Tvk0XYDQY727jNuOz7RWnLKuJkK5G2GQRE8ioNHFzwpDAdcqi
6vkEMeH8b8mrYW50UjVhb14Ia2CirjQXRM2YHah+CXNyuDQFCOOqt64xA84hzT/s79pJ5Z0oe0w+
NdYlp7CPThUtPjcXkIeL8YMctq0zYgHp/AZrHf2kyvR8qCH9uVVMF0bWjL3V03mN5g6zVvCtoEXl
zYyC9QBa1fPvmOW6O2tpHRY9uV8Y93o72odLjfvnATVcfdJC/7fn/nyKMVu4RTmOYUPOG9RsTkIe
UStVysCUN2O4CbRInBgM0RCWS3g1H2JnK04y9dkQ/3x+HYpFbJi+lJ9f/vk5f3vz98stn14szQQX
bgYSV17Cl929NVszU7zlGy4Pn1/7593fP8Sf7/e3l/6nT//9/TDRkQpqQdWGrEmGwPJdhqWbA/OX
dqajF4za8qTlRhbgD7NbZUq8mLOM954ygdWp9jtNsQm7XYl2r/CLQ051vS01qbZTcuj7L2TTsBsC
YYqwDtx5Xn1Kq5zUomF6j1KW6cjzLr7onIMhoDxwWGLsMixxN//8JpI+8vt8Djht172Hy1GF+umv
B+2j1MRXxfuoDvDBfr4ZiaBizLM825iePmX4ncPePhYZ8ZA8+bePf76el9Ox/v0qJMc1f3t9V+j/
80qfXxnYM7WlW1A5swf/fmp5xT8/1u/X+vP+v/qcf/WcDczv6DX7ammgO81UnQZajSvPxoD4+S5E
XX6d//ro51ufz31+9PPdz4fPF/jz7r/62n/1UllXwPWQ/C/qZTjCoI2+Eo16xW/LBb68/y+flCVM
4r99vFi+KP7zRZ/vf34lBlihOv84LKODuuOSZl7Nm2HhTX+9+fmhzwcn3tAiM45/vvzPj/DnOWkO
cvX/VWj/Nyo0gakRZdj/+M//9X38n+pnsfloP/7t5+dX3n1kP//j3+/AzUX/tv4Ak0gl9Hcp2l9f
+pcUzXP+YTvC9cBYOp4QruP+lxTNt/8hheXaZMLbru3bEhHYHyma4/uWpNNnSsGX8VUN1WL0H/8u
5T/4VADlQgaOaQWO/H+RoklLiH+SogWWLaQMPGeRxJnSk/8kRUNnSYhEow8x89+9i3jK8ZkP02aE
nCO6Ry09gsv1cMozK92brbI2sjTlDX4Dgxdqz5MDXzMZcveGBzEgaQPIVQz2+jJMJWkEs+084ATw
Vdk/uB2uXZXrJ7y91NzxkF2g4JZfZH0NiMlLYnN+DzusE3kwVHfQv8oz56hkpTRYFXJAvccqmIM1
eWHZk8cmnSgkZKi15M0XAGxaYQkQRXFwxv/Q7ayKgbWIiE0qkQ/jJG3G7yR6XiN/GeJnbnq2czc9
zGOY7XtrGt7Mmhi0Jh6/xkh2jKp1UNSmSKQyt/gyIQ2ii+L1R5kWpzFT3QunSLWKjKm8du3cvmDh
BBVWthxv/RI5sGlBA1fphpHCPs3m7NyMxd00E9Mb2cferz5QG+bU9MmeWV+6wxnqo3yeo33dGbth
2MJPt+6kjBGRRyOqt2hTERZwCbJL7yfTuQnFJuSP9WrCdk9LVx51MEPtyiQnqb6Gemn/NAafPBu+
HYDsZpPMOEowpgJYo6iMyuiQz8MN71NA+fo0eISGKTvDZWg1O8PGmwRhUjdd8Gqe9aOJnOVBdeNb
iKRql41pv50ytsuJNOlDsE8GRSrJ0OSrYGn5jL31YI89yqPeuss6XLFuBmon4FcQLvZy/IVQ17Zt
gem+rc3sMLW+ODVeTLilXetXMjw3NrDGB8Ov8TDCkThA5uE+oueoM/vgTS4z+SDE0FrI50WvQaHT
bAmDbu59QXYJshew3GWPapmw2H0p2nGHyh2AO/mPtjnB40WidUzHyuCgBaM3z+ByYlCg25SQrYrE
Ljpbg/GraMxvpWFOh0lV8tE0TqoP5ZFOVXBxuqA8jrzoOg2hC7amq05SdOAvmHRtehkbOyPUHHpc
gGK6D+QDgRg+4iDGmFCT32tpJpdyefDm9hwmfXyIoEmfzSTluo/WZtBIhq8UIV5wm1NPXP14FFcp
nSXyEv9fbOunJC53MVfWyQ9J5xv0dPKBnz/EaNHdyncfR4nq2opy3m2I1qlRVBL3TnAJoQUhtkNO
6KU9jQ+EqUBXMzzvZPSckO2s41wVMwtmBLBpi+k1x+6x4agPnYtMub2mSUQe9dJMI+eBFjXDmMkl
vRQrrlXSZHsexrw7j3X0TYZteqwrNlMHbk7uazwVZu0zojT2s1fXh2m+DXF7rrA9PHhmlkN+W379
CasXkJz6MDIKwJTqEy62XKxl2Mbob+BMNlaZbFEB+ed4SL6YkV0/kLn25KrkFIdSXoVa2KlhcU7J
X28aQjh7wp/essLaezWWjZwV+Mq988VpVczKZXk7K50f5xEpnekx7Kljfc5DdO/SIPQ9ygmOcrrQ
3cMsLDeaI8CqM/uZyXLqb0hD4kazWSZq8mw3hBmKO8kc9apltNd1/m7b8M2oDvUJ+3QzvhhBugUn
3F0Loa3VVNfw7ju9NUzZniI/JlkumF/zMS/vPbvAbVuY62YY+5M5B4CdOIXOuUcXysm+Whx14W6G
u8o3CsLJUeCZ3q6jU3ZVWZvfuehybmVMOz/1ADZ708zp1o9otaCSJsxs8Wfixr9vvVo8cmC7F1Wb
3/uD98jgBwVYgb/TV25/VxHvlfmV923ooy2QlKMq9SuhojPnDlyGyKJ6rY9TEzrYiZOYCCoPOVXm
BVvUE/E+juBMxQIDoy6RhehieNKhuC9Sh7wC2dGoc4O1Tutiyz5UYGKRj/nUfTEnVn7rp+lFAgoW
2cGRGZt3TcCJKqfZsFJj3y1uQsH4t843cW+HJ2ZJmCu8DxWHwStO1PDOrq1TnQDFhuk2HDpttKtB
I+Z3M0PsaP0EuJUYyHnm+MCYsnjXzmDfe9J4mUx5zmq3I7Zv24jQltAG/A3JQf3ObLtfOg66nWEK
yFdNEV2cHLOBYc44sxJ7Old+Qr6o9aRifNp+GJFwlCKwnL6XuMW6SPgvkGvewG+ckQRoNDwuWdsC
5LGIiG4TDn/aLPPYaeeqvhMRig6sKMlycJjN/H1y+cw+y6JdV1fBURErslZqoqset/Eh4IqHsRnU
j4FxlLb8gSyTCbSqHCA76iH205KYLT960lOCbXyKb6OZVHvkU/s818Y1I0YxG2W4scqgP9uNiA5x
lb+FET55srfpcKNiXvf+nO3HGedeH5bgMmot9m4kDs3sFM8d3EsQz9m4d60iuPdlfzAtojm82iNg
s3fMS1CVwC2o9/c+0y76NNl8ZMA7bPyIJnw95epuMMiYTQr3XVhEO/WueBkQpJ1ibT3McYaNyHad
m801RONw55LScgKdQ3/TEc6enbrciBQxwFCJX2KaPrIusV6nJaE8D16ndLhRGH3ABUYQw+SJfkXz
omBiL46RrrnMQBDKhCg2expOhTG8lc3JsOhNunQ/cKSVyVXY1vn3RuIx6Y989PqImAiiq2C21w17
Yte1QMgyZhXonUtwLU32EKQQOWfxISrTeUwG0zqmJuwnXHzxjiGEB0y4AunR5AgVWoaatRUVz6Tk
wFjz2dY7UctVVkz1IZVAhmshNSc6Gi9dMp3MkIxEbnfsY8N3N71Bqg/PFcfbfWv52F2rxLolqdp4
bR+cZQWkcpmONw5DKk/eq842b217NxL3c7at+FRPYO3LpJWrjuZSP4bzzkLnsnKasnkktRCgXBhe
SOCB8JJkyb6pG/fS59HJrUwSzUvYc16akgldURUY5LV0w2OVcWWXqhlvyuye2sZwnmvI22nrEl5l
VbSmW7U3vKK9ZPo9lWZ+9NvpBwqwYpsHxFFGjAaj2NfXcY7Jx2vqkp8nUTnKvaJb9T40Hf7PgEJV
9g4yzN8JE0HvoPwl8Ni8i1Ou/aKs80M0wfzlP40cW331A9WwNBb0rWRrqOMwa0DYfrDpC7+7792O
4lEPl3CqrEM4hAur2bE3to+uru5FdHGd4mdXL6i7ERgjyN5VY9v5sRl8PHCG8QUJALyT6qn1jOJJ
7z/LiMSkyzZbN53lgK+rKiHXvsvf+mrbjSxtxvxgOcl3D7/t0RZoQ+3Su/rUhZtSleQEz7D4PXqs
zs2I7OGeQOkPx45I3pkPkP0bOuq6eVwGOSNuhTM5t7uKw8/FBPdrp/k57adf0pHRpQ0VaDM1syl4
sSQLGUGXzkk3ai3yb+KQ2BsLz3Bb6/Yho9Qa7UFtle4eqFkzgEAjqTAeQVe2rYA2S3BxhM4tqnll
0RJzXzPGlaShzuYhK4jrFR7ReCPT6XMCWqlf+rjEN6nD5E8vdtPFeynCZ8+o40NbEV3OlPce7TwF
QT1D9e9oqbfc8y0/kSsMrN8nEfr1Gy1JXmFT9rq6L+18K9WAkD6ujgkGm04XB5NUuQ2ET/PkCMIA
qLCJrGaCBPl7U9cI/7FOj7fMLkm0DVYJ3c2j32fsneV8SyDjwiyfrgWGh1GN40Oh6GTK2Do2I+gL
YwxQ8SDZlwZFeD0UDUOdxETikv/IF7RHaEj4t/lEt2yCDxC1nn3X+n3HbufOe05ddMENRsZVZHi7
xseRq5cdpUn6L3Qh7eNnMcTPuyJd3N/2bfnUxF25nALE/azwJQxzQJIK05MOwMK+FuWTN4IMjK1Y
76oofUwyW1/5+CnFCYUPAVORkYiMPt5cbxmP0omCk7v+LMoGbxgvOlLEILiQMkFIBWdzyN510TLF
M/L0UnW6IlwaVrNnxMnFGXCPcCaChziVdHyraQv+Qh66UQPL6pOtrhTfakydp1piz8BZHWzBsJZb
B/Ydc5piQKgxWXc1mbafH4x7P+LHgmWYldM+R4g3Bk52U4HBvctyjO6mPRYgfNYTkmg055rMKycn
bE1UqMTn4GhgVyUHj5raqIFVxhl62IyrsjLsGKCCOHitf82R5RM/6jQby+yXKIR8W3TvKFK47DgH
rFwctNoef3l+CY8kYE/F7/kdFxk3pCxpzZcltwpqbQS2TIpVgwljmOt4j/Gr3rDdAxA2slMa9Eeh
JvIfmlbcFaXFqJAgjfCAT4NLIBIVZlv9phNfbYEAE1W4LAP867ZES2q3mu+bWTj0qf362GJOxdmA
g4c49oNbW/+bsTNbbhtJt/Wr7BdABBJDZuJWnElRpKhZNwjbsjHPM57+fFCfc7p3dUftfcOwK+yy
RIGZ/7DWt9CFWMGDN6AyxDT57tVUwEXvIXVnDm+NnPU+2oyTM45PGXD9XdGyq0rJeqW54qYbaViw
Yap91kXPc5MQzZewR3IVCd2dN8IwfyolzliycjlFE9DfqpbEBkuSynG797sUUooXV+LBbxV88GbZ
fC+P5QIwFIPdH7MkOZcTtO3Qkzx+gCp0bkeQdKePBrbOqndYq8eFL7GYQnIbZixYoOzfO8x4d70n
o3UCM2nba3kmmg+p3QIPrJiWbVMZB0dnTE7YRaqDqNwvoet+M/rQadig5nDWUgMZtD9wrzZYo3pY
QwFQxqXhjvSUEOqRPU1Twjveiz8F9QvglzDehEH/a3JBV6dAQAhU0PctzecqZN+39rJK7zsZeffm
wEctypgKD5NBAnqloDMkBBMmSa/XRZgtRnmNcLXWexxY+d4RXriOcC/uYbVT2LE1TURUnNF6HaWi
WgGKZm6JmAtCZPS/IiLCfbMqNtYQ4Djy23ovdx57rUXwKe5azu2t71Q/pDv9auZDS9+5n5vRO5c9
XPUiz71z5S/5BEmzr6GYrPEMjzdhjZKfIUD8qWxoy1sO4ZJ9SG7N/hm8wyedK38AKfJx1u2bVr08
lJbbXuvimkfDjlu8vfjcRzuHUc66KnlfGFrt2H5iMfDu56FXqxYxJAATckTMOgHnG4zeOmrm3zqe
xXqsxphSnCYsnvR9ahniWQbS5icyp7tI4V/CZ3HH7ZHDtq0Ptmu1F/JPyXKEr7qTOll7OmsOdf4w
FpZzbw0qPUS5T5ygIp6QEr1B6TDNzQYRKNF9OHTAxMXRjmzakUqdffzk5uLBbMut4Y1AvUP/NRQN
IpOSqMvY69bCptopyCcBK34/exnI0TJ5oCNod52X4rZLMQXqiAjldtL1StpEQYvlChxry7wHKPUi
63a8LwX3HGuAeaqvU9ZOpwwK7hz7zTOmMkxh7UqFnnum79jFba6v7WjeypSAvNh7TYh8gqak5YF1
N85ylAVQykS69uKkeiOaoxQ+XowuAlfou0SwN3Cwo9rq94o2M8N0cTBm/SiyRlwL/dmTedOZQ3FF
2bUVTesRvJm5a4Pr4CBse1V3zsmBWLmfcsQMmSXHbVIypFIOPi4BCHSCPUE7fI6S4T1tjeYVZQID
g/xnaxjRk5NG7zi/sxO75s/vGytG8eEj+N4IUeVAi4yXnkEMQoH6KUw4X+zaPicIpO5CVuVodivr
wLFCyf6Idyt9DW07XE8KFT9Z8li9oKgE2S6LeusymGzdi8YPdgUPebsdTGbysmj22hPsvKGN0IiY
yFp4qLmrH6DoepvRsE26ZicCiz+0O5v9wQGbgRqp94JBTPvBBwMIpU6z/LWYNYngj5zVdE1TuTdt
o7mNlIDWdMvcrvyIISHoNmZ2ZCOdBAnDbMopTm4e/4md2jy7obtxM7buDiPeQyzIkyHqniFGY4YP
5P96jP+rEQ+CjKHRVrtsccU20ZycohFSEdKVdksapoKdWACi191T4Q18/XUCgj+r965l57s+JDU8
TmK2z/gDzulAVkGZJmyOJrCF3ug4P7seo7pzKF24YIKMekcw1SSLdr442Rju09inxEf2T5SPdzaL
Lz22KLeqaVU3rV6HJjZ4g3dLM59ZUeyBMeN2u8JivJlzgqyio5uhshmu1adGQrkdbEDbNdYJUqeK
ewBv7i0MQ9IRzbewb+3PwHj3faM7RbaLxEj6B5QVwQns0pFvZrjIxjkwyK0JOtXmHmRZBa4SoooB
PwTkg/loxEStlJECWiX6A9TBxUqlk6e8q3YeCgROzRI9jc8zWyzDWntobm5UM8zUrMdilm2bOUZb
XjjEFyozf22Sx1FOM6MU+cuyw+HYGyq/OE7BNHJ4juBMXpzhEDBDv/e4ly0x+HuX5M8VYZC0Nov3
cZZwCCDnx5tMa595Y8cUK4dPWcRpdxzZ2eMahDKLXJgIcYPamlS5YJsnBPiUYCLvrBalglsSKfM9
sehnWMXZoLKdES1ejnRqodkY2baqa4LPo8IDFhqvwJmvGQKFV/jstwKt9iqVzkM3dv3r5FEpcz8/
DI4Gp1R4T0ksvKfSYUIATCnRznWQBiR1AUiPkXNMho88GJ0ZrAztV08h1BX8jfl5CJI3MOrNkeMS
AwpzhkfmI3hJi2QzLAt5dtOwRALwYsVk7/NkWBssCI6TmHAZ2+AzUHPv9GBBGQ2YF3Zy06GheJOq
hJ1Zv1buL8IsQSbOWLewLP+RCWJpsYw/dEDlHI7eQcmE7K6yepByoLCFF/4Yj8WTnFu1o/oaD+nk
PFDqBIcA2xxBaSTRhGja7/0UcTLZpkxcK4tIdAPQfNeJoxsUNbNgCPF+H9d7qLOAoXLqI+4KlPff
rOuffcnqeSiJ6e4ncR2zBcBl5D+0AdR+TrCkIpPkxsG5ZHAkY/HJj+2opn2KZSchbPogF5dNoIZd
HKgHZVbNsa9x4pv2HVoysnbTmzHbd3bijUexvJhfI6tzIlim/bdQs43cJ5MRyrb1/U+jGo2NU3BM
dtj9KO5Ra9ZMXA3+0LcrQXfhfsq0uapBSyH2MAkh07haFxuXapxqpTscEohGC7TH1Ua2XF+qATvE
Bta6i2KPyl92qAapqseQNPEY6KntRJtve1MXBMNxXODOvG3MbmuEeXV4pa1AC+waeE2cBzPwwODH
8qHpZLIb5urR8S0a3nRZmhJ5B+Hw/8lnBUr+jZ228HhwERle8aK64oz4VaxGNPtpD4eakprDFSg5
qnm3WKOLCle/vj1VclkJk7Q47LIJUnw1sxRfXgLKdRwl5mGqGA4OQ9JsAL73Zetv3T55K+r0qyyw
rMQNDNuGsMV8MbrZbvpHFR1Ip6BraIs1gQU1mYxhSzJMMqndMFa/RpfLmsURmUr3ce19zP57GPvZ
0ZqVsy9gJbiGwra0vAToVe6A8qPRJ5/vaBq6uWMERnDX8oh8vzDybUGmzHxWvKk/Oi6+Fr/roWWz
155Ga9gUIai40Ku3gZU8YUYRK8o90kCmZS/hEDOIpD3I0U+SDU5HKAQ/6Ty55VPt30miKNZNhHSp
kyhYQuQ8PO/HOcvuJz3aO0pde4TNAG01ocmCq5AMG1iGAOlz72dQpV8E4u7aUj3PcfqbWOQtuZFg
dmYWGdySkmflMC24CQGGdWthAfPRHB8tp8aH2k+fbsiQsvRgovfprhmNazMu5qFyuJu1JRjcZMZx
gmmEi4dU5GriB1HlL6Y9O2v4n1gIF7OIHq88uVyBBWDwJV5TQpLY4kQ7FUMXrkQMqo35BA9PELz2
Tm+9FDNhXGGi9i6HwEERNLANSjJ75nJ68VI0Pt87krkp6hMAZP6th3sBdOgB4l7yoYsWWzzVh6sa
41gK9zk0RmtrGso+mvn0ag2j3JhRawB9doFewo5OjIEzuwuc90laId0jGeQ+6VcJU24mVlCHStYn
9DJSgxHwWh4CAomFO2YbImCQmDKnX1x2w/IyNSVwDNe8/eO5tEZcI8wZAenJFyfqzwRCP2fel9u+
AjOHbExG5QyrUqFKZ3JB7kKey4vOCCWZu+TPaE5rxyM6TJKVjQufjCDLITBp+fqbpiURL/Fb9jqO
vS9zZR0N/nJokSvkNPyMyYlXy2UM+7GgKPr2VDrMELcSs4j8RZniSXvjNY1YR4ZzP6TOjYkj7FTc
K8Sr/9BW+WmSjMTXRMYHBbB8GpvrHIyfjic4ClRJgzP070ZevjW/dEhgpOw2hn9vNjE2wm5pqq2X
2myeHCWPxsBYZupvpSZUysIWyZWAGh/uXtetTQGjA5TrS1IDhjP0C7bW/qhCsRnsONm7iyl09Mth
P8wGbMqHoKrsA9uN7piFFm8xMWIM6To2Qh0V78yErKp2Yc5EmyXzSrYRwO77Af7hphITqY9T8Uj+
mlhZbJKQ11qZt6ZhJbAFSuIcBMzuMPngOr8BXmMakYOuyJrkwSELkPi3foqeAsZPlC+4Dj2uncAm
1S20e1bHi7X320qkXOJ4Jtw9TTd+xYsKKd+XYbvWdc3IwMj57snuKCc7O9Szsw9r19sFNEREhgx7
KFmrLgycvVjOnm8VvxljwKtwH7uxReSDYa8CDKQy9vJ9P3Bvl1VFm2R7X1kIDssKYGPfZdZAk8/o
i/nAypAxTaXnnSOp3imIg/XoVxe9eAW6UpNiPLpiH9SBSZollrAUZzGbCVqMmIhvFzjwWvhmfGKH
EmyawoSHnQ3OEXNgBgndvO99hxBT2N6W35m7gDSeeTFtZhVl9ahgMMpxfMuE128Ro7+Wy18jF948
6oqfTmM8UiF0TJj9i8n5833dfb98m5idCLtS7OprZYan0SLn1fKL5h8u4MZOEe26HLG+TUFchHhL
Fsx5gaO4mC36QozaBRvq5auFJzyC5gK5a+fZBdUCRAyfoq/oggcTjrvvBcfS6S5lOyc7mfBBT4rp
hyY/M4jYo7V5TdPM7Yey2OTjxq+G9AdcRiiGzWgh9jbeWWAWKzPPXsdHOyfKkje2LJtqO1H4lpQz
jGeBnFp5s0srYuIXg0umbtxX0Czb6uYV+C9pSufjt0UDPiuI8UydvVHAfI77N0tlP7pAosWF2Loy
IO7Q41kOHbL901uqE3fjAVJc2TlLNb0InyhPj0kh9BG9MPiIwVs5lrB32FleXZc7g+McEq6fMI/3
sLXWIOohXmLFAwEeA1qM8Tp4PldXihc2NHrvmArrT+WgmnWZY46zvfu+txlgdQej+WGbxjN62ku4
PCna9k9BIPeVcG4NOpydggO6KluIwZIzYKX66dI1GPT9eDvi168W475jV69THwc83vVDAirYZiJ0
ggmymewaw1MNDTMmsIJid7znJwnEzhueg364UNk+0q3ptV5AAtmCFHBgC7iCA4Jeee0t2AHcr2+a
T1K1AAl8yAQDhIL2LVlwBfMCLiAchJ/cAjNwzN/NUFE9FVED6qL0d1HPMG/w/aeaFhAGdFNfmIgC
3aNlafTet5BBeykMgaEbd2lacQougzlbFcE2ea5iCPr4dR45J0jzJT4O/PEJU9VRlIKTUQA66WrS
nZrFOtUqDaC8yK5FBlHbkCS+2pW/AwOd7mEf4LGPJ4cQDWPbZa55MHWzBU7FuCDTH1Gqk4MpKGIU
8EtWIqc60kwTUNx00XCBjEjSWr1N6+4HAX4/YbFQckBnWLkCeAX6DftugGeBa/3TiGFOgLkwS8wr
ZvwzXwAYMN1RCyxQDGjli2IEUAYibL67NETCeytwsNPxEO0InN0zCbOPALtwP+ZrLyF7zF9QHFTO
r97gTHvRfZmwOhphQbMv0cLgeco94V7jmDevVbABRabiu6CKnxUL232DiznpfYG287df+AabtuDg
0kuuakk0r1f8qcnTefdyxitNdrAaPG3eDvcKNkwqyP3g5M52tt3fXkkeUdwQr7MIjP3MP0VhTLLS
PGqIq+XBhpux4RsIyDNlQOa4yR3DZWvNAjRZtcS54VoCj+LDSeEhWDkzA6FwQah0izCAMBZ32cz7
XgYBMA32Vnsze6Q7BhyWCR5LEwFmWabOcFoAKaEEhtwiF4SLyW+GhemywF3SVnPg+lj6E5NUGwPY
Ps/9wXNBEJsa97+PCJ9J01Ndx3AdzHlaoWRoHrq4vwYKPlYCgMITX4zv3avuVEYrdW5RAq/7AJTz
EDGu6xqG7ml6ETTYbiYlaQTBjgMq3uuCQCJa6fesO5Sp+eUvCJzABoYTLVgcll/lzoeU4zMY4rSi
SgGhk85nDVza98ivVTOE5RFkjIPr26hrYNAOqi3bQTa2oHmKBdLjLriedgH3WBB8+vO8GSPmf3Xm
A5t34G4WMmZZPq/HjckCbevHzqdVP9sK4hlugmYdjbGz7K9Q/qD+gJhN/KdgyEXqwsJwf0Rcobcq
SWsWykgYMr1PsH8wddgwfKSDWnBFbGVo4xGn9y0oIwumERHdzmkEOP9NqiiiXayIVZFm8a5GgPyy
8+44BVXVsyCJwKEmrHGZWXBoGEsMY5NkP70BwpG5fGFuCeKomqZ7K/edfdQsJJPQ+tLMgyvzZLjA
u4IweU5LIE4TNCe7Mujv+gSUl0GRzDWnkMwgByMAEftTHNfdOg+qG10el7SJobckwEs4xM1G3XQg
ZAo8Nx4jF79BmBFtFs3ZI0FIgDghUSmIVHNbgzj3u3VZwtS8SNyTDE1ZGzF3XOGCPJg1xEh4kMei
sTZyMpN92+UeShlrG/sD20MXUK9jN9sx4b0LxHAz6sBbhTwdZeIeWYymMCTLXewYYucDMHJHs8Si
YSXrQFmEmDfiF6tfSCIlrI8mzhjELAQvaLPr8UaHUx/daF6hMYmgss2f1QL/KhYMGIGX77I4BxDF
2N84P1Osmms9KBOYEp/zDDo44h/SNBbAWAxpjEUw2PI622DZ5OjT463Ox45Kb0SGtPxfBmk62woq
SQUZddUWqWIUdIhto3yUWX4FG+4d2d/IteNPfwozHPd2Ls/2Akhb+CgUjs0aoxMXb0J2nxWEl2Qg
WM5vnX2HPA/uEm4TDYra6YFJ8LSWVTmsTQMMgmRvsQ5m7l8GKeAA4JMbwUdtPeZtPr8sCFWeKGeg
tB4sC/5VjJWqUdxFLsyE/aQGHMvw4tCN2Wt24uMmmxf4knyHkAJNhhCQrTk+BVlMcw+XG74rKDqS
G3gaGsUWHkydC6+uXsB1phk/d1K8adZH+PuZryAT1aII+cy9pOgQt0g0aNN5PhCR2c2jHQImZk11
HhAekoUGe8MDfaCl/xZ6hb/ucIvFC7BALrCczA33yxS/Jf1sky1ovpj6f4bVNy/QPtI3C84HQH7o
sq4VUA5fjc1WCB4b7dQ+4r7KgNMTHbN6CB/qcvqIH+BK/bJTPq5TmWNHIAvT7L3PaIEKhvhDMYpP
yOAADnJsnkAYiE3et3wmUINhP6N5OwaL2r86taziI4t72WMVRj0fvfqujCk8rGCVYleTptseB3Iq
tmqkhubswy0RLWbbChZMeyrli1aqPYCcKY9qqa6/X/7xW8B6gOwc3FgR3lJjqhKGHPhbvy0W36aF
75dvp8I/f/u/+G8ZU4y7lsZz9lL8kZrBrb+YjfsYq4k50mdCghJYBfUT6GSIJv6E2qjd+XUyHOO4
RbO+/Cr8/7/6/u1/+m/ff+Sff+M//RHHGWkWIrdbA55OOGkqCxt4HV5CD0wSLo1xZRaAFKfJn9dG
w3gmnEkVDusXguG+gi6oQTVFBEvJBPZzpU9A45mO4ADdOsiRcRo6Xw55gouF9Y5aCQ1RedRWz0Bw
Yu3aEcaUDn18z5O344i1wEBQk3ReOF6GJcQKsMGaXA3zDkUpm0rGHDBnuZu66BQsNLUQ3TE6llU3
7xm2+Z+fIhHe2Un/cGaOq8LkmOuayd0A39u5jjfcWUS0xaQl47IO1vnAFEnEnJKQqwd6Qobvghw0
60NzdBCEus5H+7O0/Cv8NUVsEDMqlthGN/y0SilOPtxF0bIElSB2QFlOvD0XfL82M0OYOH2PosiS
Gro5FaX0jdcu+2M2XvY0iI9WTL8Zrobr2fRfgqqVDNWnnd20JSnFCd7gEV3NXEMSq/UuwUi49Qc6
+2EsvuYpPlO7cA2azSt6aObSuOtwLacPlAtgDhFeAjrFsyy6W0ZmSG/cUBHZa76pl6GWO7p04seF
Wa8sK/rVMKAglCcat6PXZ3ur1s+5EZI4OgzTGqNju6Jfvthz9qG74Wkk1RJ0GeSYASAzmh6HYUsQ
nCCg2UADIaXYduUe+4Xb4RT6OYXzRM1LRzdmY7uMi8Y1CU96O9b1Q7oY7ytPEZbbwcrz26/K5YPb
VvwPi8Y2jsVIePn0GDCBrVRbn4rxYrGrJkEAPChZEla0jrKEEMGCAJZwzB7nqXsCON6wXrf6dd0r
wvDEqI7kIxcQzYBsNG7uHGLWLQCgrtXgpbuEU5Cvjll6lk1AA00OFGAJOvTS0+QV+O2yYe+Y2PCJ
5yE3pwd9HsB333jEP2PPyqyTo+Y3GsW7ucUGFHhDCHKkBp9AFtdMzMb39y/qiy0VI5TRfGBbziRz
knTe2ZtKkqs72td4QPcWvjo+KiBt4pKCBAAFOXJvXUy9AxTyx/f/yHPvbcn3ZAyMnEMJcJ2ZQR/W
co9uY7pLZ2axnhIBaj7tH1vD2mUw7fZV2Pd78hN3tmtOLK0stupgM4hnsdOHOCfXIuv4dwGMmBPR
IUquDNc/qsrgwaEeRuNK9594W4q8jzqkF3Sgg0C5IEerpHxLkxGK9Vm74q0dXcLdPP9HU4p7O5b4
UNXHnKfvY92jaRyLPdD2D9sPCbgQcfdEmvmdOQNX78KMroaVmWM7SJ7TilGR/y5IKdoqewkhj6aP
pCRguEyYR/VYxTZ+7PODNUPzqXCr3ybgijpM4luHkOHOrOQqHtLdkDjRLYepDqY/fVVaeWcjpV6n
fcCvBxFocnVM0ANcSMNfABBOeI5bHPJjHpk7L2PqMjj3xegZ+y6q2TjW3gI4d9F4hxfRCdqZH9JK
k/t8/pGjL5oqdRsZ5QRsHGE14sGdwsd06aIGVRRMptAtaDYP7B1jUIjDs4ZBAPkWFFuzbB2K0vsZ
4z5AzUXeqVhodtby+LUuo3qv4W0P8rlZsV4G24gBKkiYbplUpCufOmPn581DGEj2VmX8FpclcVtD
TL4X69fjrGBUcG8HM6cfZCZXSCCMATrgTmKHmqBCYV5ZzRNpK0PsBhz/3LJhP3z0C4vNXjgF3y9e
OTPxt5gblFF9zkXf7wSbCG0jCkorYG9wmfzWMlkjlI+9cA/tstD4fulKBCquaZjoBv3XMRnlHb4D
UlzcCPxSP35lZqGWcK/XALL6iZKp+IYgJC100OA5B8x4h3NiuOsZWB9lZ3ZHZ3mZi54RYctmsWsi
/INW9DoDwGCP0HOrSas7WfnS9NRfxHfnDFf5OygAaKyWM00S6QM5ul0NkfPqgJONeDT2XmWz8yR2
QqNv+ihLNnglQrPcH9/qZYNdaBJhzSH5Qi4VHnpdmheMu+FadQ7DwMiAG7DOZj+6IjIGOmc4BKip
BDdqIxtuzZE9gEnOUanJSWYcF55m48/EvJ5OwiEEKpIXr2Wlnc+i/q3LDWAFtyfLYRDcKvb70LEo
Nk3EWO6wEIEBGTA/T3coMnLqsu6c8dWTIVbcfOX+HBv7KXDC+cMoipOnhvF3Zkdn7zq4c/hRZ+y0
Z7ykbHBK1Mk6btZs7V6tcFqSvodtHzPBn7AMzCFLVM8qo3er8z7swa2/puZNhQXGYPMatI6kWxpw
/+b2H18hRo1BON7FtY43xKHRG+YItmy8KGsRBnAhIv93MsOEC9p5FUJuugtIuztPColoLWbvSS0S
cAjx+lMMh7Zsrq3p3has9dqtg+TQaA28uHphRsXiKl3cAtm8RRn3w42vpE+Fz3ktGKOTHx2x1OeT
wckGiu+HldbByYXsdt+25A5SZZcHN0BUkhTFE1hJjA8mXE7dmLSz1W1ANkriX/9Lt5qsT/a9zyCO
jjGVLUkNNzl17b0v5k01ifwYR8JHK4Cwa6rKAAeMwBTFz1GGqjwEmhmsNf327PQ+D+Id6YzOH6sK
D7pG8k3zLrfRwBvldbZ76eCaHjgKu52DwuIJzxd9Lp6m326wJ2IFBgAV7loFc3cKQhfHTCeuNRiK
61izVlRS3ltdsZuKoTqTPD5fO9mFu8QizW9k3HbW0nxskUsjX27yc1AlbFdjhql9bWrO9E58NNYc
bSNyPI9qWVN8v2T0hMfkbQjb8pwncXnO6gj/dMl09R+/ZZC/a1rouDa1yuTMw1W34Xs44fHKYANy
oFqQW30yZj2opn4VEQxlVItNhLRpoihWvuEqzrsxwYvd1qvEl4DaVfOu1JzcB+7ynpcL/HbBVFWJ
8eJ2lrdhDpBv2vCPUHK5IqdX1kE9PSpRW4SzdwjgwQT6rJsoWaELlAki13TG1+r6pCcFWzsdcI9O
yVU/DTCpiLsH8aKJOjhY3piuamjoDbC6O8wblMSWwyypxDRTcBjvDfKSNtonSPBffI5XxmpBkf8X
5r1rEeUtNHrX/HfDoIuf0cI2aIH3tv7Cru9CEL1lG8V7iEGYeObGOveteYys1nvk7dp2zKagvtt5
e8fcZiOdqeEWZ/M/55hSKKUQs6dTlKJoiV/7RlPgLiTAKImMPfKVLFtpmSV3Q2n/XyuUnYYY12uV
QqRq9nKM4uNECb+ELMrnNvUavB+dONkkk51IdTcZJJiEyrVoWyyyTdPcHs6NV8UHq7MvpU8M0j9f
dJY3+PO750BU7LUc6qQeBZw5KVKL564pN6Upbp0i+urv30aHUIP/FgGA71Lbgn2Xo7TNW+n8d9/l
EGKImK022LeD+ir7QHzAlwcYacf6DtONZMLRR+/zezk1aH5USoCKGO0bakdSRNK0OHROat/YvzYX
5YCUR0CwlU6G/YVh9xMfXMw4nXo2J6LYEmgN6EuC65jEEtpb2mwKKX+lom6OiIPDRwsbIpKL8DOt
UzRF45y9imiExlQA1OCIJmNRNv6DEt1Bj1N1QhJ6bS18ek5THVr2ztRnjXjVDvvzv3+fbGy3f32f
PFtTAlrwdB2lFv/qv0Ql5DbZGiG6gH1n+WTIgMqUfrMrAZwx4rcmSkk3huVTtafeRMoagsTnGdgN
dhcdGA8/+Lln3odsKNSU1vtvA1vsttXeDVwPJnscrL7cMgsuelON8/SSjdHDaGYjietoGQ0/+zBA
rzwZg3NCw/P33xv/7n/85iTfoEQuDB78L9/chIs172dk7zJND8hLGZ9uh8KOPsOywQIZFBUfJX4Q
bK+crV01411pwDfRRAL7fUERXKfl3gEisck1y1b2p4Dhps58qT0XaH+dMermsSKbs0C8wsb2Etgq
/ZdfJW74oCwbdngXE1hlJe0vcl1xYk35G5FK9VbvEP+MR1y54mEuGrBwgak+IG5CVWcbl4/mq0l2
QEQS3wvVTbcE6Oq9ozrrBqcTsEfXI8QE4o1E3Xhj6iOfsEoQIBFHhAzTc0AAg8NesTfZT6k8QCDl
kyNOVnitNRyiKhD6iUvviLQcNGeVhvelJ8MHmlkOBB8vZR2P/qmp8re+kf3vnmWX77TAdybQUBIp
qOXe2h4dQ6JcuLpu6zyVzPJ3ZTaCk6ChXhsCI2lWIedTXS/fq7G4iHp2f3O07pl++icpSd+SEWyj
ttPBc+w7KdmIrnzAZofjwsj2mC4j7glmkOGWe7sGZYdFZdjCe2o+sL0hHG8OfHbx7w5ee2+RrUy0
OdfRUJfvuZJAMxEpoMVyoHq72R607rRzW6SYfWwplFWtvUkpM0K/EB9//xTa/34SuUoJV9meZYIK
/+snjAUP2Fg8uXuPgSkkemhojDbPqn9Le+saKRBcTlDLDcNE65QK0IhhBEgVCT0dvx5aGDfsHCPT
+pm5zHkddnc7ZbInNyeXTe80rWcPe4fV4BToFlX9TI6baptslU3MIJuaeEIyQ1atH34gbEO0wXR0
5WTz2Wz5k6ke3D0M0f/hw7fY6/9ysKCmwPUmbQdKqyn+crAYbmUQhq7CPTC3S5RM1sUChr+SEAIf
iDU7ZbkFfi3InwvLQyZPaOczHc3FGDoazLrpro2Dx7JXFtsfNzgbfgoHrWUOXc14lsse9XeQ9SgH
FyHkPP4QuP/uiH1hbRLHL3yIStBnd9CAmwdph0ercPeMo5NtOoJyqVXlrlOLyPTKJYMtouVlnfU/
vAVC/vuPHiKB43oSvwfTRwFn4F8PV9WbJY7gKtz3IGguUxroc1fb7Musd6na9nEGcX2sgugXIEX8
q1H5NkRA4CFPEottMpDLvPIjTUgBEE/plKBiziz7OVMBWYAkuGoukZNb1f2bF334yBSu/dD/rEbT
3FvVhM/NcKBHx2qNIoVPWhPjVyGbsrV95PusscMifc1ZvF3mqH4zgjZaRX4SHxuj7p5Ii/T9vHzu
mAitq2wk7bwrrmlpDhcoT+P9GEyf2mxAGSPbA86GOtyVr80Uu5fWcpwL5+V76kTmWlqEd/dEF93Q
D9n3sAYerKpzaQ2Je2gH49zhKoKD6bhE3M/lpWFVs24n6/ytLeHMPkC8RiJojhp5SDVDchc33ZXF
qavqm223+n5EEHXLaAZLb0ZxjF5yx66VQNISz0mbRzvdgbDqZ73rZu/UmhWrgsGMOPL0oyu6ZGfI
1lyFkKo3g4EgFZtiALvprlSlvrfcxkC0hPxlRFq2Zf7xpSbP3OCmJsRZwyIeyP65ppm4MHFId3Gf
1ptSoyRucqKyI9r3jSmyaj1qhfhOGMk2In/3akYd2bQG8r2IvtyfGXa7Ikju5nCIT2i6IVqRdAJ1
TfsbUQlrR6QWR8ErxRX1X8pEzwgxPjc/XVEy+ZonpFxz/2EqG8x3iAgFZyS1X4fBscwhKfQxfUM9
h3+q1Lqi2zwLJFuXgQh24jsRkCLMuatou6512nkbqVxoVRMDl2iBBUZ9jhZQobaYIvMZn3nxmIYk
ngySvwlFllp91q8oxe5sRd+HwlTeZ93Egqf0jZe/P1DFv8U7oVpWlnKk0I5wpOf8pUQOhcFgqFdk
1JgMrBcT4QUqlL9C0W0Rfu189TTRt7yM/fUkmnRTKgfmUCg+e6Cu0BMY3BkxXInC88ZrY1jhAZrP
CBnNe3Y9He1rkAXbniCRvW3LtzY3V2M5ZWe3cJtLOxlI96q+gaCVtg+evyQj6IIG7wqc9f+wd2a7
cSPtln0i/s0xGAQaBzg5p6TUZMmWdENYss15HoLk0/cKuupXVTX6nO77BoxEzk5lkjF8395rx/e6
3ffAghRvhWX7+6RE9RvSnJemnR7l2PeQWUdeF1FOmfwyZxZysosguG47euTIKKzSF4/EY2JgLYvO
cPWdtjmValldhjiuUfdzPCae5d/aOTB8RyTdIVbkEc4W1u1i7r8VyvbvFexMB7eZ9ukdiviqgPr+
Afv1nASoby3j3rbfKV+MJ6OiW16lh4VFBCmy4AHsTqkT8BD0J4LMTgbkvRr5XyJbePSlwuXkiOi+
L1MkN2zBaM3NZ7gX3m71wXv+tSMo6+VhvZwKKjabnCCCr9hoL8RVQ6dwH8oFzRULb+cqBmoM6N5v
CA6iI11EAcmH2LA3S1M6d1nJ0hxh0g06zK1FiIaWuV61OcoYYrB8YOCReUDGrkVtWgmBuBq9i/eU
4ryh8kXOzxiixUyzajkFMmtuE/QgC9iKvRthxkMlmUZp8RFkCAOC1N5YULOubcCYu/WI/R+/4TX3
vzd13Qqz+ahqGpdR3P/j5n88VQX//qd+zb+f8/dX/Mcl+WirrvrV/5fPOv6sNCOn++eT/vbO/O9/
fDqN1vnbjf2K2XkYfrbz488OKfhfITz/tw/+Aev5b8LmaLfazl9O7v8N83P/s4Sxn4/fy+TvkJ/f
L/wT8uP+S2AicrGiWY4pvYC93B95c9L8l2chYOFhiPcep9S/IT+u/S/uEhI4qIPCyvEIifsT8hP8
iwUZ2CALCFAggAP9v0B+2Gb4/1jrSJ8KteNbpu36liV4v7/N83nhdHgozfk05fUXlZJeGxbpF5cg
aOrGW2QswSEyrLsyN9lJmoJykk3Yg9aSI7X3KDr6+SMBbmyXqF70ysVn0bO1R4CyLwRbe3+CyC7y
cbqp/O5BBTa6a6Ovd1PMwlmSuxzfQP1FkAHZegNzf1M4Ee5hjGgTDaRDYH0rQ/QuIdygTeXO+r0y
pAOOwRgS91cuqdFeeF+9p+2YnNsM4rbXuZuF/JBTQmV57+YoGhBbpLuugczhZoM8zgyqW6Dm3yhr
WZvc8Eg0CUgXapVIr4euf07jR2Jd6uMcQITs0/EU2f4r2RfohUgjnbvoF0XRY+dYxMvjiiUyiR55
ZeHssxEhGXmuefbz1teWhGLMTaizSBkI4AQIQtYYRo7SRmblmptwsFgExxkkSGPKSOlp3505+UXd
EiAIhAnh4/ZeUnPcDDO9yTGXQJJjd5cI++KHBPfR/EzPicsI5VzUBAsvQ7JUxmOClCegT4XkaEf7
Q57J+0UYFwzNeUGAsm+DLLmd4xkNA4D7SowXdKf9tSXeu7jLbpzRvUA28S/Cz4vtBOxn39IjIhxI
0eDHjbUbJz87OOuqHqOZPxOuNCPj2QTsqLaj6cqNW3qI/9Pkm2vTKImnucd1Sfs7qWMCqRcGxsXH
6rbUBOgqhrlanmIIFhIxlGn0H6HF/DF5CVpAcTcEfnHnkeDOl4rty6Arvu27/rLkuXHGHX7nVZV/
8pG93AYoZabKffWtAiNiVN9MdVBfG6yxSHG0SNJwcky48oiHb36ijk15bUoZaVVwPS8wYlUG/SeS
Po2+8JluFFrfyofv4cYFQXTO5oB2grThLKZFK5YRK0qDWkm446mQ9nQa8grIs688EHU/2pyEsCSs
NwWV/aPlFwevNH42iKi22YSUoo14KIqcxx66qjL8c7qwILLT4absom4TqqlGIZZbFA5xaQQ9x0mY
88X5Rg+I0o3ucXAtezXZw3mpQTulo//Wx3F2gttNe60mf7dr+mi79ObLhOB5O9pEablTczH95gfc
TV4ydV8CAXY86sK3wlA3hVl+QcrAEVcmF1eyYFdUxsssQ+TONnFnjQ4u4hxgMWk42JaX3dC15zZk
k0zJoTtWs7hU3xMtWRs1bXa2v7DyApdeKmgj8mBaDf5Y2951cxEd8yR8ipTxUybIXbIJYYvjzWcL
UojfZF+QIzX7oje7bW2VvwqcJUsHHiReQrjUFL3pUBykFbU3niTfURLuCFKEcWsuu2s+rPPAt/ye
gCirSoKrWUvC/Lb998YH20qI8Z0TBE+t1d50revsWDiSehMU/XWfPSNahV9vHt16QcQHyOAhe7Mm
smsVBsJlGnoYxZLtromKH2UI4mWYDCndT2q4S/oSNpa3jTzMUFtY9MCRSwky14aRI9zrUGoYaT9h
/8zwRM2N++4IqrtWE9MNGJuj8vHIIvDJD54dPJUCnq/lJx6mMDhEJhnaSEfBebDsTRrAJ0MSkfQI
u9usvIfWicZbKvi0xz0GI4qM2G0SUjBijH9HdGhB+ZzbXQATpDlCWs/wxsX0kHD6xDQ0j9R37RPV
l10SpizKZPPiSYUIKXeaI5bXTWM636qc/n4/Dwm73Jm0MIc2vmd5LY7+7OuYjOFOdcQsizJVgA5Q
oxAwNvVe93VxGehU/9R7gl6NkroxwHCxFPH1SNzQVjjFHdXqB3+0KXYpOlhRTY0jnZ/rnHVpgin/
8WXJYfoTKbkgMiZavc82BUQmADV06zE2z3CztpIsrDQ3b0r82bin8fukt+wzYF8PUXXJRCJ2vfcB
fFwnWhMjQA4SPWZSQTX1uyzCo2EXHL+tibq0x8JD4R7zg7oyAMctvvfD1R5Hz6dNG6bGvvWpJ4kF
ekCVvLNVhOuSlN/6fZ/YLNf9EoMzsG3HamHuYKgNT/5gvhPvCOcMApRBfBJCOXTyBA+QOIjeGV/z
xgMCimpw50TOL0KZvmYeA8bcBgi92gQsSJ8eKByAdfHodiMAuIRL9mhX6LKWHi9b2DpfHDthQY6I
Z27Alxkl5zELkeNoCndD4uyuBka6W4YZUi1QLTR6VYORti5YVWPY26f9bT+GD00bHtyCtHgn4CBC
SU1V7hV3V7uf6BYfonggzdEez72pZpihVr/3oNOqHFVQheCFDsxy8HqDtD869ouU9sFhe4rlyUVM
sZNc3yYl33EkqiNdnWorwuiBftq5tOO9G9cPU76cq5RDbi6HfBuHydtoet4lQsWYDkiaEQWV2xZb
3QamLokBzm2BgcHoMtjUlqWZ3KjWA90LC5T6kGOTaqWKnYbfo9l/Dmb6705DeIxXYLQDRpY180dm
yGgHgBZbOF4yAnt3IHU/VOCfB1GIbeN9S2b54cWFtRvar51E7pr195arvkXjMpPN1t0ZBEYNU4jz
m527SBGcEZcGPWlLt9NwSVkyhHNpokycEcgWiNb7fclYQN+HmNuun/d9SNma1cYxr8NzMp49HJak
0ihBT697JwqzoM5maC4USpgbq25YjrjRYbBTPGy9c1eN49dshpQNh/oS9RxcveNcKiwix3Qq6cOn
9jmqqm/tQD2gZXTb+pWPUaN7DgK8Ys6c/bCnBv2LQXekHJ+XFBdFim6JfWO/U5NvE7M6Hzm49zKm
cUqOHb87qV5aXl3n+WOZADpsmh/GKA4ZebWQH4RuyQCBl0+upnRxzh1Dk1wVSgdsSzn63Kw9JBSz
WVvVTovlm87WZhDUvzGQX5myfKYpqZwTM3u0X5PM1gvVe0S95kW1z7KeCVcZYJHDJifRXU1X8Fv+
erHeJ6ZQ/X6AA4AlJyASBnB8SqtZab1Y83ZaXPZn+A2zhhWvnpvE95Dnrbc5OfMzJaJNoYG4a17I
MgpqwDpdDfn+fE7rL0U2uMi+W1xP2rxFqvsfF5k2Gq431we8WkGH038IAeYy24QWKV1rvMfqJ5x7
eEEuIIL1fqkfXK+tF+szuqH5wMlDu14/uN61Xlvf4/d7fr6dVaO+uK7njFCX5n1JhXNVjdDIzOBM
DSM71kZGB7r0yM8KE/dqfQKSa5w8Mjz7SNQyEldRA8ql5Orv/0LfDod02E7MWdtMKwZbDIZXbaFr
xevV9c7Pi3/ct77jP+4LE5AcHV7Qf9z/eVOGCRzFFKFJVTGQxzHpbrVbN1etvogyAAC1UP6yXW+7
vvc1r0HMKP2Lfv6sqdZb5qv0cv2Zc3RfC6t9noT64WuR5SEYG32f6UfVqcMG8/ni9do/3pBIR/Yr
fkw5Q+s2Py+wRP4RyLLel3RwG+lizpv1I6xvRUuCY2x9w99Xo1B8AyUvKG1BoF5tj+u1bJn5avMe
vRjagB+j1pMEOYalRSnOVlH6dPY9rwCBkJ/xidIk9FMkjr9/tihqePXv6+t3nwpG88rrdXL1xCfo
9c9X6zjF9ZrQEtP1QvWXrC40fN2FKWBOLX/RenVNccwxQVJGz/izYIR4WFHWC59oEzAx+owqkb/s
ZMKmBoYc1kSgm3xDnEQzeoWr9eZ6zdQ33TGFL73eDkYqXLbZ70OaIyenrl6NQA7XVQLLABHBac46
iFqawGbU7ZNnXaGpACLUz28dLpdsXqZHq7uBwp49ysQ7em340oZtfuUbBDc0LKUPWd+0h9oPCcbW
olyXPKzK8Q6ZLB5Kh8QtggfTY1zNTJdoJ/V4yWZOJDPIDL3ysKGCux75YfGg65IyTwHegQ+wkG+O
g8AECp3fWpAWeKl52xCxvAsSR2475Jhni04jIinjLEF3QBHosms1oDmD4l7c2nbFDCkW1i4+W+va
ERn2qxmPXVTfIara0dawr4dpfB3tEl17naMCjdpuT+okzYdozq6EKn9xhj+5TPTIbdiXgeeIT4Np
wpkdBhT+JDDS/b/Hh8QAJsjznI3ZvQTYy5AatjiHxuSWGiHl6RYsPc3qqjhldt9slpStZq0Pv0JZ
BRYajrl5bJla1qufd/7jOeujQYJh+vN5VSdeoV7W29YJLutjeSNI81qvkl4wgFGjFFyRF7pIfJyW
vlhv/r5gW7IN8ox5fnARvrCdWbb50ohzbB4FwBsWCQNsG8FpiPXsfjJhvK9v1NF1+/2WbWaSD9ou
01mAfdTvvz4WlmWzG41MG5a5r9FbfHMW1+uDg37151t83gQVM29oIoFnTXQMaRbG9DSjbp9p33ed
axj+evXzIkfWdFRCgbFAD+p6JW1+fSpwsHOO4NDTW1BgOfq+zwc+b4pWU+LbMqqPQ+n/fsr6KB70
73aXmgwkf7607mqXBA/m/Fp/X+v3ktY+rpTQva4TZGAbOvA3CGSxuuhfav0dhEx4YP1dSYILCFbR
v7utpx7T8b6BjZm2rWnYV+vFrJMx7TiOtmO74ILSoXiDlrq2KJmuVFrbJ8nCadWwsy6v8Gcw1GDc
++Pa530YDeXWVnYALRZmW2TxZ6z0+99g/DZrrxufVsw+XB6qIkkA3SD0TlhEqvli65HYHvkr12sQ
MvFBGTpOixQ8V0AT80b7xMY12recGhs2OZgt18+yrANipT/b+mFaRaOlKk0daM64BSjEO1S1c+vo
PMo0NzoAcW9zqgZce6hYa9M+rvJ5WyQkW5Dp5+i/sFvnR1Jf+uv19pRP1QL1JSDZaIoQZGyhaCOi
WGb4AO1EutzPXnve14u0D9ziNOgZwSyMtruO0rk6BmZ+pfR960VHI4quIV/36gBYX7c+MHg6wCBf
5490vRyyFkMDHdXNX56l3+jzf1z/r/Xl/8f7ZBczp3y+w3ptfd3nfZ83P9/m8+N93pc2nKxhRM2s
8xGVfL7z+mS/UCw9fn/2z9fEuaR1axGE8Pk9rX+eQYGcMZJGxqrrRIA9XqGvEYe6ze7snPO9mv1k
PzD1ssXnVF6z6ClexdXJ1Xbx9c5qmZ5VT26tm6YCTVuE9RNDRkVqJg5Hx9qY6yGzHrnrcfJ5MZG4
gZ+PsLwlRTStQKgDdZDAtK5Ars7wAHyUjWVBg7QkQA7vBfNwjTWM/b/+POuHMNvxi7JFeZCS+El6
mCex8iVKgmOlrCEFFpA5+ROqlrRJp2gS8j9bBLvoFdIzNvn+isbYvYXtiNb7wqZA51Cu78EsTpCp
Wrz+2Fo541I8HpO++AXxvvmt3vn/jYX/prFgBd5/GR/wn232vey+d38NDvj9mj9aCjL4F315LXcK
8BlZ0qdz/0dLIaDbYNE4ENTyPU+u3Ya/5AZg2UQes/YTHP2qP1sKzr8wfPNsGTg+smFke3/2Vf7W
HyLs4I/bfxUBwlv6hy4LyxT/HKofluV5LiqCv7cUGpw5Lpgj4mrwem+hvwTIHbrrOGHZ7frJmQDv
aK8E1iqyyzpqPhbanqB9xdJs7gcWsKdIzF+Q+r12LGR3YpEtMheQGJYRPQcWO1gyu87OQjSa7STi
CpvZTkaXwUQSntok3KZhABlw8L/BVJyOgQGwT1dYokzSuoes4fnLBTtTOh2MwkBGYjFw27ZDwzh0
YBha74Qah6nZ3ZglyVYxIYib3mfdXFhQEZvK/5WNjvjSJWqrbPCKQxrf0YQ45R1nKxUK4pmDGaP1
ZHpHXPRoHcidE6bAcznH926JYSM3921WvJ3bOn6u60XAlpDzbmgUzObFvS1ktdynOJB2GVXWXfcQ
C9UDx6e6aPqFxillwanKdQwlxf8qTe4Xz9gmKoB+aacTxfC7wCKAqKcgCc69AEpBM3rjFuEECLv6
WXr+z1Crr5u2egmIEWUWRyOmFirgi7eNmdS2JoS/za2FRPxcDVd1QH8xbrsLMU8bYeMb8tP5qyqw
H1LF2JVF/A0BQ7qfehTjc6GLZU6P1kn9CvPprm9RGaRZiFgto6Q6xrSBx1ps24K145AgH1fgABsz
uAOZ1W2Xjv37AAFxdK1vYUU7mIp7uw2zELpDcmgFVKnQGw9amHVwg9E8VorOM4sT2VDaCCTuF6ch
MhHG3ATEjILZFB0tFvC0X/AlSPoeFGeDpxobNRFobXtMFBQhUadao/xWmdljRU3b7+q3VoLthyKy
3IYg8Dddby6IllqAdwFqkKi5greHP1gAO1rAbjcGLbE6eu7So18ulMfLD7J5wW5Mj0w7pZzT0wCa
ZpN60xsocRKqhLVVBeFjhWndqYHltqAS2AtJ5oQ34KQHj4pT5we6geeAjX1QP7WwDq9oy/B3Wf53
d0pfkdslWzHw6zZe9d0fc6SZKit3oTTCTWIY/olcogtMaKKVlzC8xkid1WFGZBrIB78nWXBq3Fez
Tn4udlvsbDZTRAEg/TcggLrbAiQy0dI9VAmAE3zc6PtoR945C+8NDJh7QmRfSOI+2YU4zlQsVUPX
BlVp8OgX48kxfqLaNx+7CZxXkrvHrIxOadn9CONYQSuYMZYF9kOn5BfmG2f/tUplfYDrBkJfCuw2
QBGnQdxDaN/i4YRTl+wMH/FKk6XXo4tXwUmrahfGH5kFxdB1JeMHDK3Gdt7QP6bw3pS7rQJyrohc
9FGp7Vov5EcFNaDKx0qo8UgfRxzHIfkaD+mO/AAEDpzQsY1mxXRfcewC6eyvo4Qso5pGA1N3pS78
TZXKLlYiH1POuF7KGy+xb8MWpIDtjfArAzgb0zjsUGu3R/jdO0Ma5zH3H6Am0siHBg4p9zS5zQDl
xMJtw44qNosPm8i/DRFZ9zjJJE2n5Cky4nEX2QpfckrvoLRsZIkBlq4xQ/pYql+Gs1DDz5tXwoMJ
CbP2jtGmZBm6b10ex7du257D14Y6RkwsmLhyqdE4PTqeZKKfYfXerxDe+waLKmSNR+Txeo/SGF9c
+8q3/R95mcpDkabuPilyTp2+oJXnxnsTGf4WDsO5CHMW1G0Phzd6Was7zAEc5ixzdV6kh0Xcf1Xl
/DhNDp7iPFXnOio3qQqdSyqNkr+mxeXMAeqM0yWytZGzXtcnFdVy9CSbYiEQWIwWUaWIuDZFMr2B
VcXR4kEAMPx3N7m0+DsyjwVZhGZ58Wt0zl1eHFpq0kd+tSlY9CY3vXOw0R1ImCYyNuraHfBPA95c
BMuD2ldaEnzFqUIfMKIlPBnJTY8UlQDN8JSRzbUBgUXrE2hftakieW8nAtBJTmMsyOitNbk/bmt0
J4YI5PWgokdb+0cIIkF+HNp4n0gpNi6zSd+MDAhCeNEiRbUlyMUFdz+LLgcwxJFRTTdF2EEVj+w9
hrOaNL42IRU6NY79PENmcV0OaCAP0N+TLTEWEQr6Al9xaTKZTds+7qg7hcrZTiPleAOw4Q7IE0bU
Nj/YBKN+n6zcPk1lxRRrSnMfEOwwTvVrkvgSLWp/OzVVQ4l/ejGG3DxPw4vRl902l8SzVsCTyaen
lIOAFbhHJjZJdtdGkXvNYMCgXMIMRRxG1GILWE6r9kEutlN2TOlgYNmY+l3ueF9lFX1tWHrum7E1
dqlXRDuLnS7RIRXhJbPEajrc5kg1CE4kHVetot0o+14n6hnixvJ1kboOJ3ewtqOtne1HR6HMTIeT
Lfl++tIDETSe5Exzjq7nHYrqfO8F2LK7BtcP7e2KlJdBJFehdE5tyUVWJyeVqARRffB1FPFzQvJl
5Dmgx4KjiZZig/Topk0TPuoQ8csSZoDBCZVezLDrE99yHD16XyNwOmYgBEgNLFSmFxHC46wXnlgv
hr8ds8LahPZVmc1fstK+Ez2fEYAl7QeJ34GoCsoMfXvBD4xhMZwf5kK8Ua1bOCbVeUms4NqLiKyo
2AG15ky/hxO5MvOjVQ/xBUbvTQJT9qbzaJSbhOSUYbJTSfOdslWR2mSXaNtl7f4KKGltyAqu4rh7
jhusoIC9zXyimqaCit5iQIPRiO/sZcwvFvK+iJMPDyjtJudkJYM4S1ZNsuILTYbgZC7hzwAhV+ph
ByZXh3Zfdop7ZxsSK34GnBHuDX++9+6GmQMvs5o3QbLEBl7a0VIGbk4Gsx3ai2XTF9B4hyw52hxw
CvEFY4v73uok29wcXkajQoqR10dBWOpueQHg8jZXbnFjhvK+YvV2nRdzd1CTi3UqC96stKkPje2z
AlLZE9EaAVICZm3wuc1ZmmYANRCzQugCFqEVvnOK7mXRVNjYrS++BZJ4iJ6abIwPZvHTboBnpBhU
K9qbIbgml9CLXVczk5ZZhDrAZ7Dqki49+eZylm7wYOPLAXvESjBx529ExTY7v8PLVy6YHM0GYVxp
ThMLHaCRUQ8UFnKkVoeEyHAAeNmxFW2DZjovCt9b2sfIK6rwLP0FkvNC4ZuCaXBmFagTDs6Tw6+e
AZ0GuiFxn+qg9DEZbupuSeh7WlSb48xGIx+cBqp628KBq2Y58Xe0NQpTGRiLRd4yL5EuVTkzhhPR
c0RygOZl+M12AdkMT+M00mXslHkBaBHGqX8YSw2bjewXGqMYAIW3kRJfwrrmyoxkNyvJV512HLUh
Ut203sG6t7x8QDkhyDvy07MSTIGz2ZCtELOyaONyY0GAYr1ErIFJs28X1uDg4rtAYS50+pmP1AAo
wOuAJeExThzqswuWw7Rbdg0/Qtv158FyvnVDr2UFdX1IyzDfm45gKaFQkowNFOEhGE95TzU4IPVe
8GMChBMBfIYIVKdr7rPlJWftciTDhrRjvMEXf/HfkMa+D2EE0raM3hMiNm2dtWmlsiQ5m65Vmk/X
8wC2ZGbLAVBr/AWc28cRS26n7zAoz4osT5dQT5ZtLstNlpqhO72OlXJu1S/l1N/nWIAOcS4Ql1M4
OkR0YF5/aWR5GrLe3blpzy4d1pk7yQNLRHnVVMEWKWmHNe7Qqdo/w6RFQDwM5k7pmFKdV5oXJJfC
jrryiDLNxnrYTXVDB78nF6GdpMOuowko3YHsEcShdmsuKgGpi05KTXuQRkHPErwgRjUxzbuSxYqe
DaHhBtskD/zNBHdmW579H5IwVs8cAN8YJecJzHvUxWfkYNdV8WOJUbl7Iw1+IeU1O1fzaVZnSm3E
JJH9mhACy1rpjZVeOQEqqip30CkKOy8jN7bVCbI9CHtSsq1NpdNle50zGxseQEPR7Ediiw8c1mEx
1hvU3pxvyXwTzeTgWoMAVo1JUqnwYxGqOszMOYNOuS2JdEN+fACNhOkzJMPYORBlo1UmTrGddVZu
QWiuS3iuRx2aIY7eXwYNPOMEPLdE7cY6czdK6XrEiEGzMX3TWdd+atQXZ6GtX1BdBX1Oem83qOuU
ifFhwFZjxFBxJh8BVyTVq6nTf0mlPrXEAefA6Eb4MVthXWScs0UMRtziFdFJBDJF3cFEF3F0w+6m
FDXbmNaRewpE53Fub8IkPBuZiY68cb5Gfg2EZlDVEU+RuWEOXdiFbfzxWth3Y8RaIiLsGIuHABpA
/vFMEHJEILJTHc2epWzZjS4MsaLeVzo9GYjzriVOGXvee6pQv1ELiDahzlz2HNYkbHYAdfkxHFAT
Dv++ZzPfE9cs19zmBogZi1pMOFYMm5OFGBjTDGRiA8uozBx2q4DimE5/Senfxh2sF50TXenEaJp3
r4lrf7N0ljTN/UdTp0un9SnXadNp9Iw6mXk0AewfsWUnoAxXwaOrc6qDhUgBXwDMiFBI2Wb93dLC
OJFok1zHKksnXqcuDdu8yp7ATN0ECanYOCufjIAqWE1gNjwLXNxPKTSzTiucmgGkTUzENpU/CuI6
dTuQwOZmhy4xaHKqdN670XnPtc7q7uyXQGd3x2nLvMcyikxvLybdW+mcb0snfjdEf4+QHrI1C7wj
FTz2MHllltqO1WvfGeQXJNDPbPWmkri6rhgKklLKYxrbX+Q0bXOTrpVLeKFpJ/tECIclwr3Zga8d
dWL5kO0mD01+oLPMq/SjjOJvqWy8m7rKL4sxyw3z5WT9CohCj4bwShKN7rZku0mdlo7Iem/r/PTQ
Gm4CreTBAYtfWLnMISTrDDaZrwsB7JQgwnPU3ZfZm+rnHBJ/h11CpQCP1Y+h/GWrINhVCpmLOSAF
0SnvniLvnVQ3GsgkwC+hGneQnA+lmCzc3tquRkiuUOED3OxN7AOQymwHzCf4XWOQFzOZ9uzeDDSm
NmeolAQcwfbBZL8tenaVsjHZns6DOs104qq8v+ldb2FMpUbVxeXBl+aTrRr/LJ3lW+EfQPqG2yJl
cKlC65IVuI97VjwiRc4zKoN5FO4igOj6NtTrkihk3+Tk5cXyDPfYS0B1LS44wgafW0cnP/ZfBVz8
gyPsD0UCxQa+ez27zY2SrBxQnsYXQVXLs6NLURdP6HS2KgmoWowD5ya6XIzZikxgyjKEoUVfckrz
7MXmS99QGupr0PwxouLHckleMtvsHq0YVW1aqu+Ld1RdWp99x3kR9GUufdB/SZb4acFhyS/KAJa4
xBXoZkQ38Fv/vrreTosfqGarM4ni6Qlr1L7WheX1AkHxEfWze1xvrUjRxiohwrvhPT1aYp4hLodx
GVzZ+WIcgHjejWs7CeZbV7jWeZUneDNZCRxNNI5QDR17am/H2EoYyTJMilpEQDw7rIZocrax6MaH
GJng3KhfpdNl59gSaHcwBXa+/RUpIrImOZYnIBzsjkfSQRmRMfDei9gb3lVen5s8EJsRuMp1x7Wt
OQii5XM1bfD3SzTIEwNTk/N9Ru2H8On/GdgwU49+rLS8Pd80oIsCeYZlZ3f6dN1AuJz3xhdS6NyN
aap7J/QvqHRYQ86AEZOoPpv9QBHIStjSmSfIOfMjckniAMkBMvP+0fCaD4aiEvydQHJZXGUqfxNK
3YIjULvKANydRbe2D23RfVaw5Y5EW5mbCgJTUXNo15Lku8BGmGC+JRZDezGMJkcIdOlZ4rYMpE3L
uH5leiBCHaRymsJDSReihTzvJqzJHxBG5h7b2gp2fi7BY4rXoLZfAMs9ourBMVKPH8ME80pV1wng
yK0rrOGY0lMGJ07iheZ175YaqZnYZRy05v0QtBdrpimPpsiiPgvInpgoiLLdrU9u3snLkZkae5Zk
D6NnZMeqB0Dc++NLAcvbd0jQAmCVodwbznmCTaJxDi1oz99iCNks4THKM/h/zq3r2DfzbDSAvGnr
qQBi6zTE0Gv+rbKw9bXf8ou186dvwpEFvulAIllptWrCP2xL46PWlnOyDO46DiWsoNwKm+KZDNf3
ZKRq0nR5t1tyYmo+BRGuKW0GmW4rc7DaVZI5V/3VKolAg01VRsmdMzUvoMT4fOSFMOnpds5I723X
uSTprJ/cmFCaoXM/USuhX40Eu0Z0MdP88VUsj0nkHKMxewPA/dBqrcunrKLIIjjqn7ctfihg6zGZ
L5zP68X8qeZI7ZNLOf1csTPqNQSliXat7mqmgbYZj5PwD0giLlFnp8s20ecfu03c3PLbejI6dNEc
e2xPuP7+eHcriv7Uiuj/28nous6RhNLT8J/kKA+P61/s+QO9rfV7WG+XMbRQeH2PnjO8ByPihZjy
ier4dT3U9pBrgKK4muQyLS7LKfZj5kbxidiMwWiBY31WSdaTR4vwaP2k6yiy3qxaZ9lKvW/6FAq1
Tv7SMFsxxdBFD+wBlszonui39KcyrPbSZ/iNB8Wy0R4e+i50D9PaJZ1WmNoquDGCoDw0ZfC4Sm3G
GcxyDXtfa1OZ/IOgPsXpQllKyx+KCQW86EiRSlLzmlxV99pq4eqPU6z2RDGpKzOC0tC3PtDHtUcZ
a6jz+v8sYJPZMer4b92gW/nxHua4yuhsWn4ucXgUF2dizVhhrONvprnVAUidfl5/wpqSf4O2ZhVA
hTqafL22XqxHnJkYvxZzQtdexhxmNoKEUJogNP8uV7LFzIBZ+/5vMdSwgp1XqVLAizcyIiJkRSpX
iRMiwC5JSkC0ciVhC2bkA85NzA7D+0nIg31V5N6tpFJwMHX7db1wfHI9aXUyVuhWqFMjmtn4zuRv
06ClbgQAjXo3o02Pmbhjqc7mqtpiXTxmU5pcT0xsmCXZ9Xyqk1bF0nozTmBc9lGv4agIlVZr5ipR
Wi8WfYJ8DGJglrW0QiGqJ+dqEM9mmQIl0b1vW0s0fv8iVHOQ93wYo8dWUCTvjQrmG7Z6y03n9qQM
RvjKInN5nmzPR8mAltmQzgXKPzrPhCROw54PXRd/JavQuUxy/uMxqzWOQI/JtZ8q7wZU2Ai3kACh
mg0Twjn3RkgqXXkiyKPhCaWaumtbYMfTj1mFuulE+Eu5QGkcgnPdVqHJzMZ+Qy7U6JKL044E2qDd
QQVZ3IIXOY2gMRAl5QdrbCsGqNCLL41HDcKbMFCqTP9VVb2jevWF2gIV3JZFkq0/tNnqjrSB7QF4
sH2JJ7alxshNw13eg3lgenSGm953r8euPGVLccFZQ/mitMqLplsOFlGIdkcNiYIbhlEyGpIWFmwk
zEPas3tWanahuXa2dWHIBCCCOHVnSxoKyMygNTTg89CVbe0xP/RssTa+NF5J0mA3BTDVqAqiVEuy
oIY2bHb15D2QlUxmyFS81TPVHmimL0OzqD3pXTTVlfxI2uK+yCqqDt2YHoeGNbZJ1FS97GOR3Fj/
i73z2G4c27bsF+EWcOC79CIlyjNMB4OKCMJ7d4Cvf/Mg8r7MjMzKO261qxEclEISSZhj9l5rLltU
JyB/HMypwiaIfo7tSURYpImZbo2BK8do8O8HVwpnZXpkWBXBvRjAaUWe/0zhFtDrAJPxlBtADfq5
Yw0SDus+ZqrzunJjT0BqPOycx+WZRc6YZgiChfQsP5mzl/18cD2KnL7N4qx3f0ikChuAANvYh1pe
TohoDOLhkTDwrFYPy7Pf/0PxgwHe4zxClggOT/0I7AhWfxXyw99/bvkryw+T8Hlpqa/val1zjoMl
HLzoCamly1PMNPCurGiDgQohrb5evvv7AzGHRAWoXyoapFuljazcGEyWaADhiq7TkR2qmYQ6+TEM
dO8odZHuxlw/NIEizSrpJRfnWBNIOTTdB8UVREoDCSz5uPfHIEK7yh3jVyYJTUfOSwuqERCfzsR5
VzGq4tToMI9akGKzEZBSmI4ng4hFKxnlhtQNc20EI8mZjGudpjKnGAVwnxiounVu7/ZT3GU/qK7A
VOo+m2XN7eV1u75s3+KUPW7q+Z/GFF1cZgIX4a6i3NqfiyD6nlWo2aULHtIcK1pvzVYAFV9qmEcz
zYBDPSTTSB2DStrgEJKmieyb1Osa2oF7zJr2m+/S8/a6rS/Nt8T/bOGU2cS2law7a3pnygYNj2F4
PY1Uusrm1UUtuPKchMpJxz47J/y5tPAfxW+RnqF86zx7zfYI10j+KWuTXWAKKo9mzyTLiEcaFZTx
iqNgU24rkicEPMcgi1SHLXob8q9xPniMa4/mpGFt0vPHUmhE2eXBe9Cpm73c6mAvGAerOwOa1cqv
WSzMKogDxXvjFtXZo6xtNA53fTAA1cy6kyrLqlW/aVY3V0PbL9yDUydP5mTZG+Eylc5Z98HMMO48
8Zhp8kgf/0mWcj8m0ed6osfmZ28djVMuLNpZDu694q1x0c4HMCjIP+IKYKQkalE6K7YO2BeC5BEs
/SNOEypKDcdIoZ9IkyYUN1o1W721TlDcKfavbEHQwlxN5zwVNPbf2i5uNoMpnmYGQO7gYNuwwV2L
mhxXfdbJ0QvAZFKmxNJR1ir4CClkHl8rOgGEMO3Koj5nJd0c7UkTKBXpkzh+9lwHmw7956oLSOI2
UMLG7l0k/e+DW5zJrKSlMMRXhBtb2aMoB0XnxM+B56UE4BGyURYhtijzpJG6o5GoRJoLhv4N1YhN
7+E2o+RXJtrK8snRtMQ9hUDEdp7+MAbDvh9Zfpr6li7EPeVzS8hzdsPEAQ+Ns2o332Q1P3hFtknH
8NSK8NI4xqvh3ANn+96Y51QJ96j/vUroVGxuSNqRfnKaNEdubMfEgDmYxom73Tgtz5aH3gzFafIY
S/Mo+VrNcKwnl8Vlas0RSYj5J2FDS0icrKDSH0V01iN8pQwB9Bxq7nESILw2ee5rHNGs3hb5IpkI
7fGn1HH5um1dnEukoa1GqFMYynq5RslIWpdVs4dj5CW0yvwSsfZAMz0xUrJWM9U+k1oFJ7OjWnps
1IOIRspS1ZRwd7bAEMhpUoRrePP1EQ9RczR81I+xU3gUFP6ttXNd97nNZ+TDWEcg+KrF3OSZBDK1
8sOZdZzeRO/9FIwNAylXyHf3gAaUnKAEeB2w/l7UZPIxafMMJzg7FUM9yGWFlusDhhpKzeu8BnIn
Ftk790oRwbyuLXzoLnHVq9RoJFYlnROvfAioHNZDMecA2FMf/KY9CupgYBhGqRd0dPE1heohZ8tz
1L8u0MRu1l69gk9SAN/I4Zrz/0DT/UNEclUkkK21CtLIZo1IkOWpJDzhDqyXoXTyrRd+AiPIx8nj
RgkolUROKil9z6HBAYMqQ8tcsz/JkMWe6HNK8WqFarbkNw1WqXKh/vfrAiijPobd3u9Gur2/v3yi
3giNPTrdjC06QlCi1b21UweOyq5qjsv3lmfLgyZK4JhNzvqIUC2WKu5BuqTDZPMX00IoSSv9Yg9G
fGIuIPIDYSgCT5cmXWkG5LL1n/WWSAaT8CwscgjhFZdxATqGrjmvJpVF1ToGs5F6gGlxdEJN7gtq
w8flwSZhDvIaHN/lE8JeKlBcj5Ds2kSsu1CjjGUkQOwq8518ssrYIgcdMf+VzaZqdMbpfiCsRkVT
sfdiuxErh2fLiMpTvpkpQ8nY+a//nwKwsAT+g1hP6JgD/4kC8HBt2+u3qG9/dN2fJHu//eZvmj3H
/xc2f8/wPFKJAAT8LtlzzX/ZOvVXF8gS3Dx+4o8UAI/StusR4mkL01KYot8ke5bxLwH/3dddj+UR
cDDnv5Hs/QUB4Bmu7rusbGz0gbr/C+7INyeKPxV8Rr2h4mTpm4DwOzeqzJ3GoLiKsVv9FH/+CSrx
R5Hg370iVmHL1F3HJBbml1fMCnIygA1Xh3HbBhToZ696F879aA2M20HUr/9wTv5Gk6hYRT/JFnff
wRSiMSE3wzF9U7dcgf6Hw/9HllHYacHcVGl1MLIdiXPFmg70pZrTK9HJl//6pTwTBALqR4dP9yu7
b3AzAxDNzKa8TW8EPN8CLb7FJMin4cc/v5J60798KF7JBixBq5Dm7i/HsHOiGRokcCMq4aSLKwZO
G5GKkMr4Px0/g2v+L6/F+sMCN2y7UDx/gUGFlZ5bZcSnIkxErFk3XEj5o8zqEGFB4ZpuH+EJBMU2
eHHLqd5hXz6bzNmzKB7++VNDvvjrO6FXLjibxoK/+NOpJHbK0zqfVbXvEz2XBtTLp5cplBdDmy6y
ki+gt34EbJP++WWXT/jr0XZoyTquB5qDpsafLyHNYPPrGiWXkJbeJcQgUlKEFju+1J18aXqMAkV4
nxTzhTYKzQItvjYWq4Bp5P5BFL4iCfMtcdK3/5e3ZZm26btAhUCN/PltOU3Zg8EoaH6DW1yFADkc
l1frzFEBnrrvvQ61C+VsB5YVbMOSPvE8sXrD6DG8ephSprnfjU4I4+T//KIK/uMN/renyXYFw5Or
6wwvf35fMxbAiTJxBYC+bg7VINDc9cNmmkigHy3uCJdsY9F9qUT5m7D8/zq2GL/Ij9XdzoD5+2ur
//8DFtLzfGtAsVQdpG0+jiR+rHqWfKtQErTWyAt5FhyKRB5Gx/mI4/eiCbr/cLX8zXjzp3fwy1kZ
U1biQ8E7mCNwhkhOLo5MrnMJcTVhSPjnQy10469HG76M53FdIo8Vwv3l4iyD3PbyssoPpV7t3Bq6
UJneRiJ4UVIMxs4iZLUuWM3E730X2CjAtA4Z1/hiN+ah87G9Ip0+efzOlE0nP+DaMTX/iPxnV7V0
r8J47afDOdT7F9C0LwCXpF1+kgxwfpxcKYnQBh0kBaod+OZ7GMI4pIEVoY1cqZ/vHXQ1g4ljB+jC
ZJKnTlRXSbOi9cgtmU+1wwWapvyQ3dHUMNlDz3RGXdvgWrHXZQCwSt1QchhfLIu2tnBgsZNObFAb
jswB579fPOCyzClCGeWmnq5jK59inNRaaOIKk3elz3ss6KbN0Ms6lxWVHqFgy/PepG+Z3uU1nM3A
3LXJfOlq/WC1dLySa+bqpxSHL2alXWylBMGN9Aj85JYTC1qK5KauJ+FzCRsFnyEunk2b0EI1FKsj
o6essyNBThKbJEpD3zQXSbU+RDcnQtXkug/kGQSrkc9lSOdASO1b1vVb2243DcdzGTw6RyK7xl2n
NZW2llN+ZWkP85sDJBjxRuXTHqfpBREqJ7u/jhofzpshdCe4XIaO3TAY4hVLQrathmTF6HJaShKB
ppy1eMAApg5/YCe3MUUQXGpvNni7NYW0W5O3O7+JbpgNH4Tp0vRG2L1OIv0UDNU3VRNj5a2kWww9
9qwr8MM58X9ID4w7zIhLNDJPCLq7nc+4WPnHOjIeq7IHGWfxTgJvfpYmhjImYd8bXnwf6FZunyLU
9ZRpIdk9p0hPVk4VXvGbQxanolfE3+tBktqWXdVLEJP6Eo3qQov7nXq9eKq/Qm5l8Z9dzVk/2epI
sfg5y8o5u6l+0cZso1naLS3Tq5Hk18G1aUjIS12DAxuiFYrEZ5OYMUgLBtznZmPpFOgIuAL0HPbP
yLz44yaEyol4TTIxg3ybgVArqPD5xNUQQFVv2NRBumAaLqJuV1exBis/uSaE1lJ1qx/JgAN3wssJ
k5PVOP60r9Nz+SM3tsaT7RLZ0BXOkfvqfnn3bsrnk8bwouZduALlKr6KChRwXV9H0PIUTO/9zs0A
9IFSh828yiL9oi7lUU3OJvl3kLaJwgnyA5kmXKcMoHurRi8ZDBdzEQoB97pLoWwYcdHcW5L31mcR
ifDKlZjeyIpGOqcH+C1KU9CkTB6Xy5EEjFuibtw55zpotOwzeTbPbkeJMXB56WUoIQTyNjry4mfc
K+WB4ZZwpvFiRsxTBEyrGCeS9bR52oVlQNqVH12hzHFG05Kb00/30wRqhjXhMmwNaqqPCIAeJZdQ
RZiAlBnthm660NgsN8iS9W9oJAeSFSHsZave7V/WfRoR41vVqwyw0Lprwq1bpe8uVhyttg513H21
4yNw29s4cLmAMrx6GmJcXZeoC5myCFcfmcINaopkTOyXH/D7fViP3GTucPHUmNlpvC3p8NapafFX
eBWyzMlA1sxz69UaepgTDKR7pI0lWR8NYK7d3MiT3sTaJvVBS1OzXvmz1u9H/WD7w1Y2rtgUJnEn
Y8a4rYFj3dmNJLiiLzdEAV+AxnB3OWhl1YiJgpRIioo7XTYR6YEGuJOqM3xszAFkD0i2wcMM3Pg+
1TgwlecNWyT9XmmNGLzbYq1HBCaY9Z3bMYq2kHBJVJBs03Ve1tGhS041jlBCPCZNw4DZtQ/1pBGC
GhU5CmbrNaIlstKgLW2zKnmX4UDBobDyrZ9x4DIDWIfGfZVFHCtnnC7o+r3NckEuixd85zc1Heh5
drPJdtR0Dg1DXNdhR5w6/Xsd6K8JRclBN57HAFhTn+xI5EH57xCF8PMUTd0nOjl7mYfH5eInhKTc
eEezx+ZDXDqTQFJcDYN2vaGSp9sp3aEjKNY2l3Ukh3ILPuVHHwz+1i6dV5p8050yzWGqKnZxPis8
OTIOCZl9Z4bNe91zRMI2RlcCmt/X3E1TGx9O39obYCz6yvAJgmg70ClOAjJLH7nmzVDDw41XcIJ/
vLaFRtMx56asZrGuJH4HAD5Hd+T2sTXuQ4sknyEEOwVaqEQvWW3ENB+S2UBXqbfTpja8Dn66fxcX
NMairpa0jCi9KsJYQ45ZUcE/8waW7d70o/a6s+gZtybmTEIqfzh6XmzzmoOEj2AFY4dEIw/mlGnz
YgODOe2ceuXFw9ZOlQ5Znbsy4x5CRnQrrEvb9I9Scrl0eeNCyBfXNJo88qtiDSNTvRGNB7Al47TD
Gb7yi2focfG+cEfCAyCGLGsiio/ffASeW3I0QCoA7vBTs1tX5HJQ3I1CQKLsL6LR3Fg5KUyUjjLY
XFGy7n9IeNwEQBDUwIdKrPKl6BzA09wC0NpeZ4hTQo3ltnOeCQJa2y23aDian4kG6MCNcDrsntS+
xEA/QfRn74o1xqRvVWtf8Gr+yCS3renp7+7o6hgz8YCZc0XIQuwPSO55xlkhSdKT9zXbg51VwXis
OOcmKljkbOOu6/v70BM29JjirXOqeEs0EyZUshi2FvPihmSd8jCH94hXDO5wFgY99zKOYmnfA+CK
VsWr6LzhFd8SYzslZDF736Z8fDZcb/xIaEQBjzuG4YQ4fNuDw2o7bXxLSut+GMzqwOabTPMx/uy1
g37K/WTERmYj9qF5apbJSdTDnhy9mDwFiYOBjinq0RBhaYZFyozKb7E/Ye2vk3RfaIRcGxc/ZJCe
Yn8tZPZOxrO20eOdK6HXTrjJCHrK9no911suaExAxNLskU6QidTQMnDietpMAlIC0Jsmop3Yitdi
dPSV+3XZk1tc9jDjt13vUusNjF2Yy4YGy30RQ91vbPFkS7I+jbJ8TB2q97YGIhZvBEnphCplEd2w
yQNQP5Ug06tNndITDfP+STcGfhhcU07v8WTlNbqEvt71jopO66ZhW4CAWdFg/o5u59wX6DwkMV6x
Gft7WeUnrJY1N0X6AiYQP/bFG8McKQv3ZyOZUVO91dbgYilNAuggdciDkhbdbPdbJ5k+9H40dt2I
UycrH3EIU0UHQEhfGglystE91luDtD5bGtiSKWQk1yBAIGNkY1KbHbe+w/0/+dZhyPHoyDLauyYv
6NfgG+bK7tdxyhQwCPTZY+xBQnG5Lqet7WOpIR7H27sTolqovUpRhZq/K0f2fGBmmkS3D5FsdiP8
vvvIaFXPsGdGkrueduje8xuyBod0jZB/2hSoDI0udbetC75bH4YvbcydNpPlvsoG6rKml20KL073
vigOrlfpG9eNmsM4JNsWMkaNHnnth028H3v7UGpgbxtmmE1HMPfGwWgFi8Ig9Y6Vn6EFH0Obcjmp
mApLvbrTdXtSheKt7UQ3s3GP3INYZdRMV5jQySsrXndOa2A0CK27uSFrOaROwHDmEzNUvIjaEiBZ
I2QioYns3dxEzAp7iUg+lCJ68J1+heroPUPts5uG9iOrtWA3hXlEtDiqG+zSW6UecQrQ3GLYYTZj
UdTFRKaQo+51zpvnpjF0O4xmAansztS++x6BOQCY6lWETHPjBnKjC9YGc+8dPAm0rUBlgO4Aah3Z
XGj4GcU8Qwz7ocfdwfZh5fnGpRBpAPGJZbrGMtmOAaFBWryqCfNndambCaIhJIz1D6YYxuuWtr9u
fRpscZyQRrOE5jyl7owkc9ZOpVYzvwvWWVgvsAvgZwO5S+8Kee2ybE0jWqrVxDtrP9EkYYZlN5MM
XbVr8vFJ+k671l1/T1oZ79TkBI3aKmWNt16OCYrCt7IonxiTPpVeiNiD2wSIJpgZgeGhjZOL8Fi8
QTx4MZB6ix/dxOdu9PrqV3u1UibW7lKgYgP3CHW90BHXqNzaWPtiM3YwCNJdDcJiS9LuQf3zBR+a
MIPb3PQBi3hyvUMyvzXyBlZ+wbfIhPBwmPU7wdKuKVho5Dah6DXAZG1jek1zH3lbi43pjoSodULS
IM1sOFYmqwuvZ39HnjcWh5wbl+63ZtTbTOM0Jmqz1ataS6+OQuTRyu1j9z1ok4+51C82Jo51aKZX
gVAJ2HPLjpN9Gs6w5FhzxmiPJOBHif0SBQe3zJ7cQZ7By73ihzj7VA6BGDEskQ7v1ecSSg3t6fli
M0+vqxhAaFJhgenrV1ttQ0aZvlV4LQ6IF1F2eBggnLY8mUNB0pKV78Lak1tASV8m62wL9peuTZAt
UfZq5A09tqamOrJaysPPJVVXPLv0fqqCzddU62TTt1BgZiZUtS11Ov+r6BTsn3NqGT+v0LBvsSP5
8ynJMWVXARrHnHOt3jZmzmpVIscaDHYL6B4PwtQfndHEGgUCAQk24YmQb1+xEODCYqYmEfrFzP2R
fiFwPHN8McfpFDcsjnuXA8/Kng3aDsLHDU0W3u9+eElr1j15FtLQKjF39exMAb3PQlyWc9DHeQCM
aT5Eis0zqHEV/xt7C7U/1qPpk+VM1z4nXbpqAPp4gW8gRJoQGKtdspnNtIu0s64sao5OsXrmPiTZ
mItLvQnRlhtfbW0LJ39QiymOE8OT2qxWyXzq7XcXQRMilelYCHHv1NwTgGGea624d93plKXdo6AM
MRkzMZ78ZlrwE+pPq/qHHQ4fY/luoVat+inbJFwjhRk9+WX2bCIWKXvvazUglKkMeW/MLHZRiFwR
0SDaVJGiwael/La8eUPNOZXF9SpyChUJk5QRi1vnFJux5De1NKfOiyOByrPa7+JwbLng09g5k6vB
xk2eoEw8SyN2KMHIBzNhxtTsR0VZ5ci/qwGjL6rPoG9TndHGlQYOQbPhIuXwaIo042XtPQsNFsHs
9YhgBMH3ulST65BD3dhfNc+heCbYXqbWRMSKcyYTZ9XNxY9m4J5Wm/qhZMneG3Qr3BICLyDyzuki
4iIQ5dahh33I9LcdO2GuYH4jNGNE5HtDl+vlrp1VdazWs+9Vh990ueY9sz6Rh6hutJ0nj0Xffk0l
GxA10FafwAF8b+rhRQ0l6qxGc39wSvsqs+iaGN+SAlto66TrLCsYZrTHyRQPul9C+I352KoEMbTc
PaGUL7b7lvbRt9rYwfvQWKoLojHMO2xu2npWxwTwopzlZ/UxHU3VlBkUq8452x7FTFfj3KvCZd+C
oGHVykTyLrg7avAm69Gy0i2KxWiz9AbMrnZXQSdVZrBZrzVjvtRae5NV9gI1fzejhvEjbn9wX2zu
o+IO46eG+Ca9JQaygqYVx0Sn6DUUnycHRaiVse9QBR87jG4IgDTAmLzriDghWj17g0UiwdV46dRD
3KjiFP1jMkJrHaeSDjDUyZwzhJ2cuggNJhoWW2eUT66TIaNWda7oLbOnCg2m167rkQsPKh2Djk+k
S8UFrtyKAr2iWgn0vWGwMqPOnlL1yDMQsariYfr5tWj6M9rk3UDtxIHztRTlhMz3reYQ4UpxTi7l
MxU4TgYqaQUPY1fxwRnVfQ5OIviYfETZjB8UD7d1M26zHokzzGbGJCP/TLjFw3I/dEiTGqdhZx+z
oUL1twES+R25AXuhGsYy+8BdKDHTeJ/Q/h/IPeUSX26/1n0zyZrbLFvtIK5X0syQFiS3oWTPNsks
W9MYDtT2nvmemNabEzJwowvd9iPbIsdL75qxf0G/vp8qYW41iv8A9VUA/ABGUa2oEde+LDutUJXK
MsnIUJDF2HW5tyHND2W2QGWpaqQ5SYdWTNGtsO9Hje1REjEaOCGrtwJnzVCFFKciToidcUnWs2Ag
pXKXR4jg4+rA9lRDx4/OhCl0X/cDe1AfGQaJHq+tU/t7DH4mNosmzXBXsUHWzRK2BavJohu0VQBR
AT60DUCfzIf3LkTYhsgW+Y6dfS+awTgve89idkjn9RCetRyizs3fm266h13OLBX0xPR2AC9ouF5d
I2fFcA5N62zJ/LZUaTSND91kBINUZBNgfPb2dqyv7YipraA0uUx2LBXTbV1z2dpsjfEE+lu874TZ
ud/dCFG9r0pyeWBx0STeDy9ly9vkGjNlZK6XSnZFmCPsMo5d6hMNmrFGXhU+tlQ8JWoomVQvoMJd
tML488mSzq2XoF89RCAlVQR0gbekesonphC4CxTYys/t3D1WGltvgBhsojKbAZXpzQwnIL9mfFr2
zASaUXJWc1vqsIzuXOcH1lJEDBSrZ1WaEjb3ZGGm2MzKR6oMK5rVaPbbHieLv9NaFiTCTpiz+vwK
UZ2iwS7SvP5huZcRKLJHrebHZTW3fFCWXkSc2hZjM5s8KrM5Km4+OeIrx9L2QyhiInHrl9arPnwa
jPusxhWgfyH+mnoDTYAgzL66cYVAPjIDSg7Gz5qAY7G6Hus7NE7ZWl31Mn2p05TFF5ykDVfIvi2m
L1rAWgVO2Xn2n0cXH2AVBWC0MvahnSOgJD60zKUMpQ2pgUUOvTNBKybvdK9iU9BM3wPT/aRZRbVj
e763w57BDRHruvbzz1XdIQbOIXDwsTwuLbuAHlDAg6m/VZmGtNN+DAZcMXr1ZVa48AnP7z7oWrTA
OD6K1NVw8+P3sqfsNIpYPEhsPK+Tnr/nKQ4TPNTwBKjXaf5utuVL5UdEaVK+W8c62I0euem6LzXY
svNuljZZz8R+lbNZ3xtmBky2tE45tYce9vdOH+rzkGbKajBUu1QM3s7pPXNbhb29rusMP6PBsiHp
5WMbm/o96DOkZdG8w7dAUQlR3iFMxremN527PG7XI8tttkfXYjQx3HrvtpXu7LxduW2lfe1KFP4I
/mGlVJ5PCl76KQdPvh97O71HUUnci108FcCdDSwK+otT991u4ZvmSp2yME/t2a7JKsU3KhCDLg+B
yj7uv5TFYBy5FpzfHmwUkV0ysfzXfUSoYWHiM56q50wlIS8PjvJc2Nw5YxiWdwtNFW/JI3LpcDsN
2lZ5FjaRAWGmiagXOxEjjVGH6GR0Rrsg9XH8ljp4/iz71upocPtc/1KQV7bLkhjXWVSA0hoh2y0P
cRp88RvgocIkO1p60R8flu+RSeltozr9iEsEbhkIWI6mdexygqWXZ798aeLo3Yd2c4zLujhZuB22
jl9RSS0S/fj7QzUiKDP8Cp5JHVDCqWXcKlgFCwNkXtrQA1pJS+7+esRBCbAEJMJ9GpqvOeaR3Uh4
ljSl3OoRJiQlfFse+girStOq+4qCP6T1f/9HEvBCWUpFw9AQFS8PlPvRGKsv+zQ1CTpRT13A4PQP
BbAYwE9PqKxo7lXQXlIDPEqdhLu0oDSognaionDvUxG/m05T31sdYZmjFucHLcMeyll6KSHV51Kv
XnWnIem0kYgie0S0aZbc+Rmh515cwLnxfDw7RWMSgKSJ5zhC5uYkQFbxZRSbzrDbHV5Jm0EHRA/N
X6/jglJfUmivn0ZeY/lKjraxpcKvbUa/IF6p5+2E41S9zGZevUyW5VIap06xfM9lG9b5vfNkaY8y
1cvnuT5TFJt2+O+/WHqZPcKLYGvo4PjELQwE3kpxkKrD2faaipxWT+0i+m5IeB4OibFsAQzzuDwj
ffW3Zz+/pzvtbgitz96IiBZiAtE6wv2i6W5H7nlanwBXhKfcBmhCzvGgHpZncoheKZzNKzStrL5a
XR5DJ7slNNq3iyJw+dbysMjflmcYR6BWZFW2ZdDL7gR9BkFNEnvUV97MczpwlYsSLjPsgvP07HcB
jlj14E3TN6YjnGMIFl8nsS/H5tXWulXQlBOpd+ZWqLvYVXdnR+rUvreSeziJIZdfsAX50u2ouN/b
k8F3RIiFrLZ1HN1nt2/Sk21SDjcblK0xQ80mqtX6tMGRbIRHQhOgJiucstPBrcRsZtxZ8fMigBtS
YlWw2gO5W7RwZVDu47T396ZVJwZOmCDaEITqrHT2lPtMijMcsC2tRHEIuh25WB7i6PbEz0KncgYU
pOpPObh5dknuPfaQF05phjsrnmVJFVwDze8U3+oa8d20X6SAg9X0eMD4RghfKWNJyFPds/CuemEC
OQi6GDAO6+jOunVcni0PgdX89mVsV2KX+x4zZ383uTApwX0Ox8ixeJEx+u3Z8j07fB/DYL6jekw6
SCApj0fxXHAJoFMUARJyodnWqjXar4RhnezYZYqehqcqij9nUd2uTWJYoqqZDkbYvYvU5czLVTRN
MA+4mCk8jCEmcu8oelyjxD5WZCzaFOkAw1pseQqwXpu40j8Cjxh099Qm+iEq5VcgWBcwgp9SyYrR
mMzDyLqUna8goVWwhA8n891OAJSSUp4wkkSPBKPk21bTqHtYX3WB92kY2u81i/KOWK893tJqezMr
yGGYazfj6Nl30SScreEiIzMwjjsw5csUh71P+C4omY/W8T7YmJBM4OLN6cMPWQfXyWrW0m1fCmTv
q3K26YdIEm6iO/UBdIg1rMs8bgkZmfs5Za2XTCxue69iYSTctw5kFUWWNdjIXcyA3CSSsQ1agmG6
5wwGT9o4X+PM/NLM/BGVWeZJprkR82gcKR6HnX8CXF6qcLQ34YcfpovKvTCoez3H0LhQqrOCwzsm
CEVoPo9aej+bx7kWNOME/V4nb3b2XLCZnTpxn5fxZ0ahh1SPmjvNoD3l1tVe9P2TqCvScmU/HZDR
r/JGs7amglOMMRPcjDmfXtywap5lYY9bVrPN/exQAacVdUvEIH9WeSyt3xSlflIfA/IBjeXkbSA5
dIUgkRV1tvTrAmVESMpDHjTPBiSo3mX7tFT0Ej+8qVKQXDZUOhUWMnXXnQhg7kLYSOzx0vhE2tt6
hV+MMkQXsIE01zYbHaGxb7ESqBSt2zyl9bg1nfQKi+YVSCrpDyF7Zi/v1rFL7MdAXcBeSkhICXrK
QlmcXUXtaasD/rfjP+ttLIUv/JMUzNfZFSBrIrRJkMz6i76onQn861vlkiOXsVDkiMrQo60xNytJ
j8St8g9WegHbmIzpLKc+oUpNPg21HtCeHyX2tmXVTYEiVlQrdgbLoSTQdWV5UJHGOzhfAfqDQpWF
27NMsHr1uH7g2bPfrmwUI9PNMbkI+oQ1oe4e4tKGmEe1p0wcY9fWXxxPXJVxca2NqnSQ7WaGa5b8
ySbvtXsHGcs/HxTj17haTx0UNKSGa9lK//gL89ENIS57lEQOTW5ceuREUHipO/GWVPaA4Z5mELt+
s5Gy9zb//Nrib17b0B3BiyK5RxT7S6Zeaw12Tqk/O1Sq450HVIx4ISO62JQZNGGfSwymDmqRSRoX
zxV3pECA6o9vtEVfAh8Lc2NBw0DXQjD6Q5P5d9Ki5PPP79L5iyjM1w3dxazh6SA4aRr+WZZWNLJI
LSflsvF4l1HHBtFrIYMwDLOZnFR5rcDbVCkTEpC3q5KM1WN6U2KOOOYs5gXdkZ4cx5IdMVqDK5Af
auoZ6k+3LK5Jk1+JVrxxTewswaIsTKKvZRuzuH1aJIihrvbtqhzY1da5/pxM8AxlyKZw0WmwTbjR
CHbwf0crAaMMnBZ0pYQJN5zlCTAQL2aSt90OtOJkkz3IxDqMk52tc3t4mfLoR1yMj198J3tRGzbq
PFenGV+wMw1rS34SqsgYO/WdXbC+ja7lTOuxMafXTEaHfz7Wxl+Ca7kcDdsQpu24ru78RbBaybjU
iJxOD7GT2gDqrC0aVXa/Sm/SqJHMapUqKq/uqNGQOVVAxUrgjAFWsHaO1EumAyrKnhuzMibU6ISa
fDy0g7bP1Mw9kfWxm/PMzY8RfAwK3sOLBVBrVxnl/dz6+W7Q51s+a5BeUKXsnHraLcXmMKJiQTI3
gY3XUGE8iDWi5cypUw3FIqZIloyM/Q17FB2Nygp66nkSqvaciEPlUn2jzFA2lNscplBAUE8k2/ss
7+By5GX22Z3ZEdPTvuYCtpIyilQTI08TuF+zzmVVqP4fhgx1fqr+Va/9AMVX7ag5aAY24qTovuXK
BDdf8lywUiBbGMA5qLcrIdtYT+BhYeCh5aXn2yJUkAHTVa2RONyNhf7OQo96FRUfi9JcKhoiExtI
Vey/iRbqXpZae6WVZ8uF21BpP0rB5VMUobEpA/sLblRiXC3YE0nKBktHV0YKFkKWsoQ9M+41KEir
WnG8aJfgO4VnUV2FmUzHEdnUOs3si81/0iE4huX4YY1Rw+JsF1j9gwkJqVIiASem1dD4JAc02tdQ
oa7VW63JQYl+aKN86YmQeyRz21vhn0IM0MuLGdiINYhiSceuOWLjev8Pl+vfzCj4SB1DxwkAYUp5
AP6oWA17NCYWcTUHU31kNRuA9/8f9s5suW1k27ZfhBtAos1XkmArqu+sF4Rk2ei7RI+vPwN0nbtd
qh3luO83wsGwOooCAeTKteYcE9tTJT+19lS4CZtWzO8ocuBDlcvwbhmYlYuSzlo0DLjQ/qDf/afi
W5qglEBb61xF3Fu/vCQM5INTxUa8z+zwW5Unt5TPh6X1nWFW0dR0CBbFWTn0z4v0Kvey90CvX0zP
/sOx+S83dzK46LBhkVicmF+l513c9YFTlPG+jcYlMpyrqoNtAEgGZUu7Rin+XbFV62f7u6OYv4RI
zpulv+Es+jH0FOsGdxaMR+8ROs+jsKLJpxMWrONq/IMSV/5DJi8tnXsOCnlyHU3rqw6XAttiDD5E
+zElv1Vjio6yYqP3TbL2ArEMs9nWz5nj+jZv26nQT5Egg8bVLRyi/CAN6qspJd2riwF6oJ9w12Lp
RsUAIzzTijf0Wc2VjtezKzv5vCLpLPd1cnCPHCGNYGnZHIZ0fCI8u9zoM6pYkSuITFDTpGbLZ8le
SOj3Qj1oKelNl554qMWsPpCmfuFJsX/3A4217KUCELSHd9n5VRdHWy4LAvdAKzm52Dq5vHaiaT7L
fl7FmPgOmjlsQqtyjonisjHriixWw5i3sdReVNVkmxj5Lmew/kp0wdnVzP3Sc7xIRQt6ap7UHiMG
uDprRATKpXe4Ic9F8SAjtFGhmU+b3NQOUrdviy78aZd6t3PIAEoy0EwNTnJwmcm2dhQkp7m+qmVV
3WfTgjVJuVuRLDvuVRz/aIe4/FV9/H+O+R+sUeSWepz//9cU8I+AVLKt4iZ+L7jz/Lh4rRYvzl8/
9b8oc+//eIYj6PuafxmjfkeZ6yTN8U+CE7cvlqn/RZnDKxee0Lk/OcKVQuIu+ssXJXhCmsjMxJhY
6Lopjf8XXxQZqH8v9Y3lKsZ5ZdiuTU6e/dXNE09q6MrYUITV9M0mjhq589T0WM/plp4/rSjhaH4R
pXI3KeiOYz5soUVU67rf6FE9n4EsbicXvJl00ivgQdOuqM9j29l3xJ0+GUm2kcXA2md5GirJttm0
LfOIoGK9B9dyyLFSrqyWQQoEbkeobxlS/i1Dj567l1ZvOpV3a/Xi3TS0G3cuhdaqyVGpl6/E0czb
IkEcX3QGjVZgl6PNcqEF7tUsB3qBs7UmK4DgypqC3FustUUpV1LxIur8vSabbe9Y6lHVTUtKJX9r
qbd4Ry2PhC4SvcPeXgU182Oj0Lofrdvrhy6Ev0Yh4Luo6rNKm+iYuO0qKph+5zyBqqbjWE+Ia5g6
Mtmqx5OBy518j0p6w42amr1uQMQepan5cT/sE2f8bLxvkaEQeLlauMblza6vFCD5SqaZNHzgYxkm
Ah6E25LB+DY3CE4sCCknJs2DFOHQaQrZ/See9TaltvmnQvOfJwiOAwEeBj+Su5Sbf1+5k8lTzKAr
6hBTPuotWK7LA+AlNKVOU9Hn6CTRjN2N3vGiLEQt3NX/Opi/XV23vzag/2K54Vy1LBxupsXmmzj2
r7sgwfZ/hHtcHS5zu7gqvpnG2uL2qHW3ocifNFn8iK3sT0fgS+2y/Fqci4gNDRIEllrh70dgRkKH
D83JDg2gZJ34vhUndjAzfUyU37ZC7UCGLxLEGdqsqqnamqHYBQN8JK7vQ13Oz/9+HP4ZP8ArsqSr
Gw4XrKfri3HuN/9PosOny4smO1xqo6TQrHVDjwLYZrsbL+KGjpaTQzAwbWPilYps3mpZSlwa1fJI
MUQbWP7o0TGvyXQ0dugrdpengvDmj6ZgBxQkD//+or9uWC6H0bbApVkkw2My+1JvhVwBDKgSXrRU
rJrNtG8T4j2Yirr0mByDXb4db8yBrT1NljXihmoVB7qzsqRe+kp81s5U7EwJQ6vTyjsHOHwU14jZ
TL8e8YbD2g0E5u+sTj7akuKZCND02AdE147a9CG75rpmprzVRPw5amMLXx/jvR2Je+HVrd9l8vEP
f/FyYvzWRln+YskQlk6KqUvLsL78xWMaItdEKHwo2uGAfMpaKQodNHtPkTeLKxPqgSS2Ga2dlUA2
mfU16sCAUSoi84ph37YyERf1fb51HWIpdWVvY5I84xGBhRjlY187dLmC6y5Ie9+puAnIqqs2RRYg
MwPVYHd1erSZUmwLu3uvyxHYpobwo8QSXwfumjhk3+qDP10vX6yv/Nk2nRLceijkePxaI2YG4kls
R8mhVfKxlN3AIZ9vVJB9aF3Q7eqfBXo7Ou+aT7hmswmhafrKd5tw3sqFbTc6J8j6zjrHzHv9h7fk
v702Xh/VPnsQy7rU4r9dOaqWmdkqJznUE17g1D3OWflaeqhI68Z5rDQXYo9m+5flQPS40Z3Kwvfo
gIfL0LLTVdLa5TLvxFvjRh/WPKHkDZ07Tstm0/U1Ou3WTtZ0yn7aINNIQ3yc5cRY5OR59m0dGmqP
Q0D3S3oZ4M7z2yaBgq3hP6sMlNVxEr/FVuD8wVJq/PMWZuNDNijacVC6jr58/bc/O2X0ST+7Sg6z
E8DiydjsNLNcY5esITXEd3i7YIW3u6E1ccfxwTwBKSas9z7JSV8qYhLz/v2dML6sK0Rf8jIkpQ+l
jG3oX9tpVqwNCIglyT3kQOFamW90uv87lReHInOtQwRrbM/2+ySkh7bcVdexO2Azyo0/vZLlMvzt
Mr28EjopnA60PC376/4ryVtHQ7odH9o4WNvWZxON2gGBXbclVnlYC+5D6RSFxxmIaojitywj3Kh5
NdIkyRwIze5T5gmCSbvZ2YJV8UtH/OE1ml8bgMvRsk3mfg4rH3eT5Wj+9gYij26wOozcShr7WuJ4
OSqCASxZPmsoiN5Abc+hnp9cumioxT/cfmacNQj9GkTXNQXlZ5o0BCJWhAdIkCaMfnDCo0Dx8luh
ZSHyVxESIAEd2Zvz/pQI7anrohozl2jOeAT6jafAhLjVH4/+slZ9OfqGZGvHyuAKR/96RfZsKeMa
xPBBt5B51C15fnWPBtJbwmmbBaW3IMTFBVxSU1Zk5L0E5pQf7YYNoXCH44ASO020P1wz9lfLKYdc
sMpCLsCELphe/f2QE5rVl3NAmM+QyJ3bTsmqScqEtX56tPUhITE+hXmXzvfA4Y3lAEYrcnvFFlM0
goWcIjRkYXMLe9OMgXaAyrYhOs2FxjQZjCwaVHHG2mG4fKP3+WIod8JNj3Ft5WnOPs7i7tEcddqh
c6K94zM+2GZPNMHUfo6pVfnWbMCTtTqIAgJipZ0DjSlhzJQxo4kSbX0tsDdIJpYIf9vPoM9ncrAx
norUICOA95G9b21X7bs3J+eRIW6R+WVLZp9EdtbJEPFzOiebtqQVCmI5Pwa8kLt/vwm4/+UmYHMy
L65eop5050vHmHI1GGZX0/YW5QcqelIe6pxkspk/POts59bM+7tAOgHdhR4kIdQ8mpI0wBxouAht
xa5R9IFlOtoHl3xzO6KPM3n6ZurL6gBj+0fJVHRLjPxLsADhuJ69NU16+EuUmatBDvHBaxGSEX0B
JFKvboiYt75VwSNZcg07p6uSmEuyzORrEkYO1H4RrxhLBIRymwQzNhZlh2AopV3iM5b7w3gaUgQC
HXDzxm039mC3q5BybuPoErBjbbF/atR71Ew3M52mtfLYL5gubPFGhvs2xYwUa1G7DgMV7c263YMY
JurV0XoCyuWbHSIIKMrphlfcYjlB3KiVyRHWxNGrbPkHm7fxZb3k3ujpnP86OzdqVefrG4TtuCVg
hKMEGbfDtNncpEGh7ysgeijwpl1ityQUk7GH74pCZiwenYxkEtdD9GYbtFZdcU61MkPhYDV0OJvW
//dT6B/YguUVso5TbwiPx6+bAoZ9nERaE/+qheuhf8iDkNhknbWdQQVRbwWOi3jaDkE5I3Wi/gnr
8g3vPhrTycR4XYV7a3bJZZjZgP3h1dEv+HJ383T4JlBPbOYi8utIZPIauyG+iLNMCWsXx7oki2N4
yxI33QaL9r8akbRqVjudijxmMJjsc2JMVr8WvQhs6b+/IPPXjv7vN1zPNHVwKDZbKV7al6o0Q30q
+hrmFzJMsbHhC9/jQGJuS2BtX2ivfGnbRnFxFcZxtMurHzIT1btZfjOSASCvaarvHQIETYvy/TAv
huDyB+VMdwoIttjEgZNtySi4DfJ59IeIbG0wtFzXPVdFb8w4zbNnBgrlsY8Q/TM8v1VQ61c5V/WB
t/KcjM1nWZXJ2UlgUTTtfEtfkes87IOjy5HcRiGOsFn25o4ghQ+VRNHVaNcCRL3qfZksg3CJtCpx
b/EkISSgv7bvFTnGlvcdgb/oi5UFmdYyR7mvi/DUZTxVAmFwa1vYpxI9vJcEsh1KXNfrPLRANwV5
fKySYFibJCPuor75yduNbjfpza2YvE9TVYWfock79jkAO0+HlRHN/Z4IubXIUTKVDEI3sJOTR+F9
42BHZ7MY7gPdCraAb0HQtym5VWygoXN5xpVTtTbEpnB4JlB9C3XXOshCbeKdE4qNJyp1YkHFTjbM
d+Zor0icC317nhhTDZF9hLtosytP4p1RZt9AGI6nOIPIOsQIatg2Fce5t77lhWVT68X4ckGbpppz
nkG6nXIPRzQpC94eLRArVpeNtJiDaFeqwHmdxS7FY6Sifjq0ufg5zam477Lk3Z2ngT7QpOFpA245
Igrp6G7t8D5Ym1dugtc5TuizkdiHZmiDa8I3sBOTVbNOxoF30oP0Lpn/mEFekdwRtH7lyoGsNaB2
FtqJ20rkNZ7DYh8Iy9ixuxG7VnBVz0WnHWYLPKqpBfomKt3nkFHqZqqK62YYtW3smMm61kcMPbbz
DVkyhIqwgFkWS0yK0DEjK2PaAjMAFyO4BaNGDpkno3pk25wjMkxdfnKCtK2VKGd6zuWoKNsDg7/P
we2xSGvkm3l2hY++mMJNU1Y3NC/Olt0ANHSbkzmm+V5Ow5OFnX1FURWS99dtQPS1iFYMw++Fa2+y
yjlZsqEtNDTORjXuTljqrCdZdE6xiK8EkdCdU6Apxp9GPJXDvrjKx70TW3fC7NutWzA8SDvYhHPZ
ETQ0xvYqC3AJj3l9O3fLr3DcKzcr9Tu9Nk5Rz7axFYjllqJbFcE2kR15IkaOI4uRIwNDFBtuJA5l
VuXwkgw/1GY6b4rhJgxh4SvwtTsyzz3AEdlLYBS45poAcB9yrduMqBEMFSxfpvdc9nV8pzC8rTqE
Rdug1PuzNCaDsRMXZCSehIbnXTSCViBoOVjtI7OFKBLAf0OxLR0CGAhIvVoYNA5Inm1m1uxrx4e+
mICJd1dVkgd7+v/zzhmtG0SU4ZmIsV4fnNVsMdoaUxme3eVFx428MTIXS2mJL7Ih35FQuZpep4kO
rY8IOpGE4XBX3tVmFF6L6buTG5upro1zihQKvUaJ6tlCN60lCMgJZWBo1RkhUOueNALE4mWSXPWj
afm6xlIu9WjfNt46Kxz9qjfGc+AMCJaKSL/Txm5jLH94ieVsZ/Qedlnkq89eRWxBkMxPqSGuqB+1
PXG16sYjiW9DXlfwErXzszbjbnY1aZxnr+5A4qNKEWR958NsPjNEjcBbRP2pN9nlshrGETpcLqtt
BRP+yjGRHrlxar0UIiStG478aRJAQOAu69/qwGpXSercNnK2dmzdOU4e/QnDavbodxrfMMSwNkbv
Oxku/aYILYhuSbvw0t17RVTxA+RmWh0TEUyGnbwR0R3uqNRaSsnrJXyWQoOtfz2/WopbDxL6TYbc
DCTqj7yna8Cu8RNmTrOtEfUfcIH2N/GsOIS5vOuR1nL2jeiaWvQgNjF7nRxh0ZIwwGW5t93oMR9G
daOXZbuxYrNgP25Wu3Q4u8ENb2V2MAb14coR6opuVIes4z7Uaz28R0N/hXxE8FPbHAfMjGcyak9Z
jKMyq+/siGsQ3DZeOmmP3OuZ+KukaY6YEjCndjtTDe9FaT23g16cU6KeN71yCWi06mNMOHFFZ/z6
8qxjw7BTj73AT8dB+TqCg61lvFmj4l412JAHM30nJoUvoNCr89yIg8mIfNPi39eEkwMykEdCQDjF
+xE0gTEUxECe5iRRd/WEQt1DeDkbAXlw8I9U7oAQCPHE5FI52K4Qc82lc1/B/riJaIe7ndetmVIQ
pzxjssTApMMCKPV9GAKl0fTBx7xH+e1IKLBOdsJmu+5smq6os+W6K+rpPJTqKXMramizf8269zan
ecOOBf+Hl16PERz5RPEGxzD1h9x21vSg1Jb7BY5I9MdUlckN+GWiXZzkaohyRbk2CESKFk+TRqxq
LIJ1XpoPuGJTy4AGOhH5WatDopX+UOTeVdPvC+RpaKEw23DGHrJIvM7ge68iV8c3Gh1Rlta+kVMC
4pshkkKWLdvIrt3LIj1V3qOM2D3IaaHpNgYGEZZbZtn2Kkk8TLPt6Pp91SNsyDt10uFDEnC9iAJw
CxRTZe6NBofskKKPkLP3lAI4dbuoOEsrOs5kdG26pALEDlgFeeaEUqhROw3PsJ6CIOkT22Ef0wHh
DcebjPRU2L8YKfufTasnt+ms3WeWinxM5po/pVG9ydJpXbl9iq7ZFqt8nJM1uomDlTH+dJnhLMPT
aAswiQQHfagOMlHPXjy8DdrLmDtjiEgFec20RnpoP0CThN0TpAeuAm8VSypDnERP1YAqYaMVrrtv
TL4Xy7xxJXLf8+KHuKPNyCVHnCG3ZAzV+TLWmXfmQFZZ2r7rMSRMVmJgPjc4cYl0dQg4g7KMJ6Te
Tl7h0IVmQNI4z+Ewl37dBDY9s+DORcuW5sgWnVbDZjMGDG7HcNu11TVIfsY01E5bZRCAY9kPlNTg
QZ0BiICGfSr38DSTUBV12cfkB0X3UYWKEDqaMVNjfiMZiD17kKHbTR8VrZGVrnWv3WAhKmUZOAwZ
4sC+hSJlm0XGSB0LsBZQton0pMgNBV7vkgM0E/c24+BRUyFXYwoml6mAvTeFHq9d1NbjDPpe7zfV
y9BXKetpGm+qjKU5DsXjML+Krs39NOwI0jZLzMqpRXqhm7f+UE+f1WCOtG+dT8OqnpOBUa89NgGM
lQROIeVEgM1gSkufgMJvcWQSokNODeqjXRIjMqHDikQOQm4kxitdIpSdB+3VIgM0xvLJ3t5g5+Pt
MLHtrYyU9QJ5ZJSmGCwKoVZogp8iNnCUFa7P92174uc2YVR9GI55cp28Af4JBb2kIukLWnaJs0tM
q103NSN6lchjIZ2TYoYez+G8SkbtJi18OQNdJvlu5bp5jD+75rB36JXGPLiFcLKCg5OskzYjJXUG
7ZrQ+SdIKroxw92Io2/C6zayceoi9ypbmkGyEu9xVy1YlmzdpuWV0rLvophOMryayNPhakQCZJBq
vKJyuybfpGW5htwdBR+pl907bv5QOWrv9NVTS78BZBBNDhIEID0V1yrFM1aA55YhNz5JW2ZFti8X
dp18T1vySAeQyXP3FLXA1OklGhszSNmaaPLgpCh83poyL+5yD4Qst4IN+gxufUs3UO9xvJOE/IAM
OcLCZaszI0AuiRpx/jSrN4ojluwey7YTyScn1lk6jWLXLfHuzfJwSWLwimBaY7+jVGniv75w+ZbL
h78eFlAv7LllWbv8FxSy33r2++X7nEua/OUbJePDv77n8vGEdXG5C0G156l/fSN5ZXIrR/3q14e/
/arlqSGDh/O6joIAZGDPPWdIdlWd81b8/ZlFiwvK//1pp0ZsaMRDWV9+1+V1Xv736yd//bLfniWU
IDTmJMMS2cPTvrwMWCcos8IEDfXyWi4//uX1/faUX77nckT/892X//12aH59ZXnasCuIJKYZNYXn
0Ga7brV6frCbpr9hKrzvE9QBgzu+SwL+qFW7hbVgoa6OcDcrt9sRDhOvZ70EWsQdbZs0kNpDoyc/
x6PAT/LhNY+geqXxe58W50zRBm0qG3V/u1UWYbqk0j8PLWFlbQrbXG8BtMX4enywBC/YWOXZxYNe
60NwIFipYGmzsMzlmGOKtCKmz+xvQeQpSistP6ggOuJRK64IRsHRUBG5QPyuiRQUg6VfmGzB2IBE
vhcFxsoR+s8mkuF9on+oAX6YSGMPspVVrkgeH7feYQbIDAppfod9fJeOEfTqfm3o1Yj+rFzXdPvA
DnA3JSHwnKGDP2QGlmU16KcEX4ualjlEQL4lYJkWgHMVZ/q+7Gd3XU8ZWymvRf7iql1kOY8B58qZ
6HMcj0npI4aNdp5224muBqxRgI8iYm2ooLdJc0+Ym3Yf+ood2zosrWBda67LtIuD1gQa081uolLN
bjP9IabVvVGz+93rceK3plybDcQ3Zzg4nDorV3xm1Gzoo1mNomFr2FXtg3sPGbm1Z4QTJnxHLd6N
RacQisbUPT0Qqly7zsda3mjeoc6HM32Nd9AsO+Q8mzAF4ZyjiYT0A5fSbZ8SM/CuIsSUseLomXL6
Vhny1maatFMJArg217b9AE2HUlH5QZfE9GjTu8qEIu6GErRzMN1aGTdUKwuRWpVoMNX1UNjZoQiI
GVPmi+hxOJEAEx1rNy15tbTTzaS5UuyobzwwKWFNWFkQX1mTCS2Bsx78ilfvgtzCXNMQozZPsBxc
eRDcQME2jwHBEPpTKvKJXCEt3s850XBFzSRncW+Qdk0+JDZBY/B2hSINzZnUwetoeURMMidZbNwC
ln3esQZOGpByT9egIC31oqMRHKhNRrPJRBlgwA5jFM/xJ/70Ypvr5mcwJdEOdpuxN8gPv47MJW+B
V4zOhCRyN0ZT3lW3/GnNOWeaUDBXvtYSnYaG+6PJELhoJJmuRNwZaPPtbg9iCfWnX1Q45CCZcWTg
+hvxeCokJ5ZXh8mDO35aeqMf+CFgB2Oeoi8v/al03vq+Hk7K/UjmBzXP2b6ePRr4ZnOevHXVx8qf
QyKZLTG/2xaVZBEPN2SLPqah9ckUyVLuvI7c6ZDa2jGIyIqo8yzY94R9rCMLnjgeOwa6gY1EfoZv
z2L3OnYFp74Zews+L6BrVN8gmu2WztGKSXN6FRilHykmArrtshAr2A4gi07CKg0/mT88ndZZQXB2
johBibTY6pn7IhpYf0C4efd167Fp0rtlPECC3Miq7cRbM24eU0xNtv2hm+Rx0eW5VTO6lihH5gve
voIZhhANp1kLRL6/Ubjn15nI8S3oJL3Xtf1W4JnYelZIDq+NDNglHWcthrzzzap9NdLo1LrGuOvM
+RNuKbC96UFUJEX9JHvUgH9HNEdHNLzjGj85AYf1MGbUEIn1bLjDNqDOx5Vq4UNA8buVpiC4ap72
AU59jHn0a3CYFyYNfrbJEU7tJedRZFANP6gxxjaMT2VmHWcn09ZxK3G5sX8JhbqXhL2ix5yeM9vM
t2n8LHWcEKKojo0eYKlPjHPpjrt+FkfQG3RRrf5gT/GjBvdozUwx3Lh1oDHPIaZQfdqoHp2SwEdk
SvOmSESJ0Nl0/S7vHxPaFmYNgEDz7rxW50QLiNGdZ8LI7xvIg9usxudXTtldnubnyRZkWYd7eFyf
rWkKv2nbqzysXyTEy1USogbohvyxmvVgl+SJt9EGeuAyaB1/nPEcu1q2dcuZegYvn7JoJhit7+Dh
QPLVlLco1sKzpl/HevJMMBrTCXN4D5BNkJ2OfH/qEC56c/icpBYpwRBlmqX1NM8oIwtKiiYT7r3Z
RlvXXOvjUPt27Zrk99irSGkfTcL9YXBfiSpiwwJh/ty3sFds+9k18JDVb5Ouk2MBt5Gb30S0onar
47rcQfU+zov1iTK8hr3I7CwKVLfTCu85Csf4VOv5N4dCr251sRUd0t0moF02jM4jBpS9EZjOquEK
TWesTI6WQDgrrXUEaHmNG/baLuHl6niZHWLe2NAH75EV6Ssobf2+y8pz3NlvHQ3crWxTRh/ujqbo
a2+08Ql37Q9n5HvJgwIJyyYxDuS6qZKa+pu+sBdzZkbShrUi0GIjyCMwBYFpsZiRAMJsh64ptj0e
4IAc2DmAokSZX3sEmaZxius/wD8DcADWYt3eoyImtMTKHptuqzkaqnnunmxVY8hbvTpkiTBOKlq2
eA1Qi7ZsHwEjzSvCFyGCVHaPyajXd7FFxc9SddQbOYJFmtgPoh4lRxGVPKG4ewipP8GqHhCquDtK
EW7LA5PtuVFsIlqrW+t0EwlhEMwfg3wrSxZO4DKnMQHRG/YI0XtU3vmKG+diXt4UKUI8O42fAhqZ
a6zS0BXj8VZY0yPiWJrCZjxsS51uHrfvwSFsqYbJ5YbmUWuiJbCt3CtHtr6dW/aKhOpNv1ykuiTn
mN84BUm+Y94a02/DuuWF+zSJcg5sUqw7Q6OmmQgJ1Y3Q9nObDgjNCrXIzwvGdFd1+KOIM2szK9fz
EwG/jp7QfdItjlkDKpc7PkCaKT7pi2d1pK+RWVTHmQHtS5iGL53VwuZMGoojoz5pI2N0MmICEtPX
tcoIh5fzTQajdomAP3ERfdpl6DEXwQ47EYe9qk1xrQ05AQ1hza2hF6+hAWwRQ0pu7dnt0Khrqre8
wdcsyuo6lnZyXbug5ZKwX1HND9vG1YsD7J6tR+ZC1SfHDRs3Z+PlunuSIjlD2ZH7SZ/uR/IE01Tz
G6V2TqJ6tjMRi8SbiPFigZWrJg6P0UEw0hgJtbLfKLOr1lllPddyuJ/K5rmOGGfXkfPSVaPYavNN
ZwXItUV71iNKEuCFZyR8JzA0txppt+BEXMC80Y3D5U+sk3Od2Asy0yYVxlv6nU3zEnRYAsvJ3Vij
tYTWsDTWS6IbAqFx3Y6zbzeI1lyj6I/YaMuxfWROgNpck8inreR+Nm5blS+STRRPdSvDlTUtlAVe
Tle5+1lTV+gDLZ8sb0ouOS+leH0d6FV0tvPhvjN6ep8l/Ugm7wbWZ5IlLib+YvG00rqlKQ2ZL/ST
xXH865NLQEWtEAcJl9CKaYmvyLUlySIh0yIUzKi6JeaiaQi8yAfcBO0SgtFd8jCgvSV7h4yMcknM
uDy4S4CGFVE6Je3w68EJcLRES+CGveRvuMtDQxoHflpz3xRasSq77hWlH2yIJbxjWGI82rYyNu3Q
xKfBeWrjiDmBRuoH6lw/XWJAjCUQpFqiQUKzvAo0neyQ5UHTCRW5/I/lymHrQLzI5XMp8rgleCQV
RJC0SxZKvPwvaJeEEmMJKylJLbGWOJNL4N5w+Qv/87G5RJ5MS/hJmC85KLgeYZdVrUnnh5gUZwlM
KeIlO8UcAIWt2iVRZYlWoSU0LVErl98JAIr8lf/8+pjuW7PEtJBjPRxpWcPvkkuMS0eeC2gBokm+
MWhWx2j5+uWbxiUEZhQayoKFRIPKH7or8g0IHuTGOEuATOjisc+WUBlviZdRS9CM6nEUasQVEptK
QvcSR1MsfiNwbeS+/soTXIJr9OUhvYTZXF+SNvNLys0MsCFegm/kEoFDO2j/64u/4nEIymnHj9lb
knOSJUSnvuTptEu0DsPuu0sc3+UhWQJ4RtpWK6G0msFVRyhNkmxQ+14nuGX9tmqTDVUcGeRhqY7j
8pBqDZIZxuXtXpH/c8EexEsk0KB54luKJ+wAxnCPlts+umn4Dv1L882C87dtc9CIaXu8PNDP3hgY
TvfdUAMAyYiPTcgx/fXFy/+y5UPlVUxSWhmhxmboGWkTi/jSWwP39txkFaMcEEfG0sERUUVx+VQ6
5kQrrf3GGveNO+D3YlghgEJE02c2hadALgDDRev1n2HJp+d+uMu8Uxroz1ZmMc0Merq8+vPMvnaF
ZPVWjOaLIQzCbcB7YN9fy9y5B1O4neYxonXeHaiJf5QhdfNbaHevNSRuVH08tV0UN6423KHAfG7w
cCDXeRodKhC3f9d7ye82asIV6w94xu+IL+9GBcRWVkC20Cwdcq84YTHhnjTQMheCqDyzRcBOaTYz
0GLUl1Myclcqj6U7XaURMcGXT/3noaEfxdChiw4FTMLL5/E51zvygY6Xr3351jhbwiwvT3n5st61
rq9GeIjLr7o8/Pox0PesnssnLx/Pje1t9do6l2nOVKjIiz0eO/Azhf6ztoezlaF2qWX8Ch84xlI3
rfNq0sBIc/K5uWyPvdI3nnbKk8A7qU5Ddprp5zEgUZ654J3WeDeBIqdMgdlqarMFWMIbsiRqx31w
b5nLJMzWtmEq2cPq3N1MvoS5RUCzrhkbt5X7wCVn6D+7vmxvyEGPi3GAVEzQLjePK8c9WkMMdi+N
NpPsk3szLxMqeoqbokyTI45SvNj5eG1HXFZq6d2FWcEco2o/amSeZKu7x1rkexoJYq+V9SPbfpea
rt7ZtsXtjhRwgUYZ2F0x+05nPBhJPe6tLqToDliLPWqMieV6ZwLgUnJPWnVzO87Zrm4IHY4CcVB2
5G5ssKK7xBuJkmJvIiMU1xEic4Irdfb6rfHTveR6W9OmSZkkJWbyWo0lLRpr9l3W/Gl40Q2vP7oL
wj3O2q1wnO9N5p1dp7lr6+zWacNPGDQErkbaJgyvKpbypyEVpD419iHxzDXoF1K7ml1re/2B7exT
rjzBbJhBnZFPn1iKnmthhtt6GQQ0pXvN1fEUywi9AZyEVQ623mujj6QZXrnb8yeWB1KI2UtE0aMl
QZnZC6NPYzo2zus85TprcVn2ZT0wc5m7HZKvH9on+6zhCozfo+GEg48I1d3gnXjEcdIebWvC69mS
IQjv62dVDsGumc9B0SBbU+aROWYuMZs3Ktja6fxgsVnJbWHsjPzFdKzvLqZKLl1mH8zVJn/RQrdM
Y0dAveTgxYuWiuDojiES/rpqhwP1llYvVS6bczPyB03su6a7Ksa53NoaBBzNwsWrx7cwX95cM7od
wv4W9xVYEDaUgxXJTRCECtFYTes63djkl2rWstP8H/bOZLttbcuyvxIj+rgDxUGVIzIbIFiLVC3Z
6mBYsoy6rvH1OQH5mUrFffEy+tEwDdYUCRycs/dac60Jsz9Czb6Gq0JoIkoSVccya6rDg6/QBM6q
4KcE7YPqgnTMyhphUnsa0uG7iJmuBlp/E+fmbWVQq2j0O7nvnokl/ZYFwcmEoBRRs9ejwgbTkL5g
14XP3BWOJnFYiJ6sryz7wa+PxVn4t0YSvDHXmlZwWPZwBa8Y6GE5Gz/BZF61Rv8+KOK9pSXPAA3S
D0FbrQPrC9sbEH3VSmnqZoU94MpMx9e0tn4VCM0LhAR2VckcncqNVv9EA/PaKcaL+tC02P5QFJNu
VOZvowwEZggIR4C0anp6v/KH6Iy57TsZqZQCVHoWdfc02iqu4xBeLqwQDtGGCoVmOgjcv7NfhutI
hnfAhPs8+vJTYxmBG6ETpg4vb8r5ddCLVEzqQTSPQ3yEbHoPHnxLVxUAtyWlK92rZQetziwDNJnr
yXijMwiCJLvhCJiuNFOjSc8Hj2u5cGUBSbpsCgLMMlr95TFom+9NIme0/p9Di7yIltMqIDyKfR1E
9moAel0VTgMJMhi0cou5mTJoSY0CDbmS9bbbK8NZw93nIDCIxjbedqCADHgJtKHy6wDA0DBeF7Nt
SJSPFUVeA159M1K7MucxS9Vrx/eCPbmlDh5dn9KaeOtlZDiA49zRUgJX9VvmvnL7QFbgXY/BvqTy
OhS0T1p4TJlE6RcnD6MVO2CkMIHlD9tJlbXjKJ11wvuor29bTfrh2dYd3/DITIRze3cz+gw9abGW
RsNtAyAWbXPdxt4h94EZq1S+enWdp/0TBSbNlH8hfs5amw6BGd/l+XjfNdNz0RdMx5Tk0IXpVZXQ
AJH4eTod/aNCAUsJ3xCGxIl2S84SVJ7GfsVNUM8u5GAV9OSThDKKGr1bFVlYb8Eeo3KtkZL88NHS
OXbnvUwwAdcKnyPhqCRtUvdAwckTghr6la32SmniOOn4lIRXvDXN8Cyo64CRNVhlvBctMrTK8Ohd
mfpWauqnIDQe6VpQRGupIIdJ/97kJedMxbqVIR+35XePWIgVq6yznEqnSJnerNB+Au24tugUIohb
ew3ZwcTOPklQ/6AMFm9+EFEKBLcuYQjadBaY75rCPokaLE9F/Y1mElSfyCp2WBWweXUdujbc4Ng6
xr2qdj89AJ+oeaabypDhDQUpkWUYx6wh+yVTFuXk2t36lcdBiZpgjEq4dsHDVL9JIbajNq7YW5qG
dEqPnQhB/yZJ79NKwThWImrLg6TFysAUOO1+jL4ZnkK7evYhcYDJk+1rn2qqQy/5VaEpsMP9FJKg
mKf7gLEEYIq1RpiQuhJON3eS+D4jDwIdFLpkN6naVT5RZ5WhbbtdIJ/tWUYvF97BtwjFHgxxX473
Whej1MuRVyio8XSviehTGGv+SnQ/c3mpNY03j0nNsZxATkElk9YEuWyn1i93GguxNRzqwEk0eHhe
gXw9x3W+kmVZof1c/wIVsEtsZE9hnDK+qmrhmmgZnalCWpW1aXMIG4vYc6soV7piP3hWUtxjyKeE
IkCCM92EtNW2FKCbODxm+nhb0s+7skVjXsF3Vzd4SwKEYnpONLVduL6inmw1efXBYl15+Cj2Az2x
3jbLq3a+sPKwWQ8KPy/ePQKGZ98J2MtjPlAil4spO4YaC8Q4nitLqCUP0IDszWzDHJNU2VE/uzYi
1HPLhdVOTGZTWM+6vY11cyQvXEMTRFnfN3qij1pOogpwQ+QINfUxTiXn5UIZUe5JNkpzMd1YNO4J
IehnVyKiT0dp7Csv8dCKGAPOwigNdh2qX7WEsj9wMgT93laOyIdxNbS1fM9ctbs390UgT/eWDlwt
kXX1aLS5CoaV7leX9tVDowzpBlcEs8QoUrdWxC7nN7pE+syj3+bmzXLF8IGdKnMPP5fgKwq9FxwG
SAqEiqI7ruvpHEwB51Vw49tCBmNqN3w9wA/FVdBl77WAkq+plXFFVMhjoFThzqBDR0JmPQE8Rvxj
etrZNgdkcy2QayPGFpFQCV4JsxfrqVebraqy3IOiazjEowimlhLN9bTh1cgYF1NOl3+Uqbk09nmw
tr1WjPe8ypxAtBs5qV/HUam4olNyZHighSAL8JpbLwyVK3/kFFerMWJGVSr4kQnpok/CkiGY9tPY
yjuvw1xuYzEKmE4kkRId24GwucrYRXZ5B0c1oBCobAh0tVeY6GhiTNJpqPTWtQLm7kaL8g55TONy
mMEJbrydNEQTO2k5IhhdNyVnprDmyZrsb2ADZtvCoBAP5RIAQw2/te9QXyAewEQpDl6IoLLWgO5O
YAsTcZN3pINQ+GMGJdW4l54smbXHYuhtZyK9DL+in1j59VqLP48T6FoAHAPPOu6xH5zIJTZPQTQk
26mprotJgA9Js81gVt/jTvppi16gJQU568/ylhwARE2iNX8H4sHKi49JhvmYSWDqWAMjzNS+gjE/
T112D0gxpudJgEte+5Y7Uwy1nNNmhqklhNmhV364tlIAv0knfsVeX+0aqnlInECwRd5x/jfNaTGR
2a8gXJXPASIx2ppB1SeErKsPxRiO11ZPikfH+K+BZRrGAHRAfpfXkjMokL8GLUbhReY2J1fyo+id
uWHIUC1yoboIoMgtzmBuNq1wO8t/TaIaQa02UhoY8+kUhW9Jptt72m4UUI26ZpAai63IkGGGHpZi
ydBPcVayIgb3v/FtimBVfKDwWqPViqBDzfxu3ZPpkRnPuGSim8bvv5Ue04+gbXeZz4Jt6qMrO6rT
dZeK45LJwmkbIjJTJkNp8h3ZcT6zmSbYaQMr6yiVsUOm/kYte++gGQlHpZw0d5qi7iLxE5xkwBwc
xfVAa/XoRcFNq3fS3qMn3QBCXdHTx6cUKJDSBnie1gzuT7p0nVIjnPdxeQ1oDbbizPkbG/DUGSeM
cbD2QVtUe3CF+0gXNHu66TZRkpugTI1dZtc+cw4lvMp0AGnxYIIHlR/lofjOISTvA+DZhIJV9t5U
fCIqqOSpav6k0oUi36h5zaKoP7R6eIeqeHabDFdjJE5GG1qsgplf1BmkrpgEKYPorpGex2BQnDV8
Ys/zpiPbhg7JNL2UXQWZotCvahn7gChYUaktxzddZA8rZXRg/wqp5RU3c4T9ULaYf0zIr1Ym9u2E
lMa/zYpO4B/Xjxb8IR3RMl0J/TlBEQHsiLSgqsPQnYlXZVKkTRZb1NDpSKzDoXDhkL0u1vjlG0sB
Cq/j8DrAmOTV2EKnx0LfyUSyOYVlHmu+Wjer8trNBVPERIHvGDOzQmGO+xOFCHVgihQWyMLa1m+7
dmTGNKNWFrOf3Df60WAHX3n60Dqmrk87HUX/uRB3y6OqpkKhaeNpBVOA2DtjDtIFNQqooLT50b2Q
xTRCBNXamr1hb7FhMCuIrLOizQj5UpDlnEUnGGROWxoIR2JLIYPPG08LpVlnNAuacrNYM2VfevXH
9IG1Pj2zKdjReznGSsxkEzdNHr8GvS/vFINicD0p61gPXzOBiBVJS/DhtVdgHvU9DdwsRcLktUwv
wwWk0WTbYM3oAK5oRglgAMekiUxPEmTpJC8aSNJVgGyU1CTiJj0anFaGec43vycU41asMB8iwUsm
WtGt/NLbJxrfOLqoA4kailPjgG0NNLNh8iDKgbcmY2iumexE0d20GjOupObpgUf3mwiydW17rbM8
0oxZ0C5DaqyXpE8J73vUeQ9+A4k5oIeEfI3V7kzJ723pl9Z1NoHZxFR1Ex2aGAN1hTUEndVqQmIk
lepPxtPZwhbfKAW1OLWH6kbKJKKsMnKDAClEDyg3jLqrUNfgSjMexXJ1zgNm1HKBTVdlnA/oHyNn
5FgAhN8LfiRVvyNmzRv5VFYtPQwJnvIiGr83LWsxo6DrI4X82KKQ18EYMTGSUJnVtTt/MzQjI4ff
nZbEIIVE/w0rCpxbE3GhlpI40CrB63I+mUpzn/jZfoxuOlV/A+aIopbwiNVSvqs0NEE8dGAuOWTd
t2Dit1NyScKpmWGHRoQS8vMB3r4WipZtjWJIj5EdKQBTxk3dNsMmDVjkWirTeWBj0qMRNMOhV8hN
k+XzVBv1qYLwe8rpuaf0TPdmnEFYZg5sJH15k2gMmuEovrd+L25ImaLtqVYY/pK1pKndTdzMHZ7J
pddG9kA/RLusNb7XfpUclwvAti8B5MTDKBU6UXvhleS3sreiMte5CouQYzaZz0EPdxbZiHoaBznc
eRNOcMbRO5rt3XaCeQPNxtgwluhHrfWOiFGYDw21W7DE35VW+UJGmUpAjXIbtOyizSite4OT5LxT
yTPWIWjFN8mkmRg18/dHee2gjzjThHeYBEVQ/sqrwd7T7LG385p/HBrTQeAk7xtrZ5aJvaXIbzho
EWjclbKb9HK1H2McT4vsVmkJyFRU6Agtvx4Tg84hO2bdzys1tVLJ+KYB0+S0/jgQ/X0uh9+iDiVo
bOJmYP54q8fF2Rx8LGWTW+HuqVMTtWkVsi/10jlnJoPEgUlTYsT3otEzZDjvOOzg1GsIsBVW646J
dojPVowrMmTWZW88NYUFNDpluuSj7snq8qliZrwqB0jxy0BEeSUHrqDZJINwOvYSSedgf52yeTXa
mqz9w/C6KTn6TfoS9O6Z3JYO5GIWt1q2T026/lTWurWZXqcyyJLeG8udDCWCmSJ6EWhNW7rAzPds
RuO27p4VCcO1x7RMwIVhqk/LGGR/k1QHXC+obTtOqsv3ZBjfpB5tmlDwzKs4hpYPXEwDWTnMtuTe
f5yYCLpMXTnXw0BRgCyFNNE3AbsAwhTlfRyDweWYdKVc4MZqEUtYvcekdaCQiauOigLHaijr2BOz
iJoBA5aqMNTEyH2aBl4xtZ4OkSg9U3MPtR2wexEcKjN4nc3/TZ28phl7E0JaxN6KNCe7YTu3untf
aZ5Gdis8SpBUfu+CckXTO8LzDX7ygXD6mBErHhkf4eln5Tm2R86P1j5Ugm+46GsXAjf92DFjWsKD
8sbcjjDH8WtV9ora2ruMgZ1qGQDJiiHfO6fTyJhs9CdK1+PKBAezClF+6j4iE/QBNXlxNt8AVhcl
vWMdfyZdlVqKgmBuHq86mMWIItDsM5LXIwu+mIeLiikfBhFKlWr0atfjaSmpYyMhbIBVPDKJnBJc
NBLKaVyZc52SoX0CnDVTLuL0pjDbU8ggAzD9tVEA3gcef00Bfm7KBL3+CfBoHbg65XOQdvyOH2Ni
2x8kJe43dh+9JjStVqWGWSZR3FDttGMSIaDQe3uVDBzt1kgKjRGcS7pQTkrd9rnrghK3SO5vEpMU
oxTPodyTk5Rr7XtIQWdXDrp8Y+Xy+zDc+3auvlCoQPGcTdNVKIxoB74YmjRmdVeiQJXLcnKA27YP
dbU9aUO3TzsWfwS7q6eOOU6aTOis89Hb2sbMtvYgpGTIN9H2szsXIA+c0kxmPDUcraou6e9mrzq0
yEOXcDzOe0iltG+NPT6q4M9gCpz7HByIV4GexfQOgFzsqX2zyGkV2nrUmQEYRo4ulwxSzBKXKMaB
BAGCYBnLEknjkOKIE771MrUjEGd8zoaIn+fxkOME1YG5BiH8GpjeQx6Xt9kkvjVj8DNJjF3QZ4xq
kd46VDVWiGY6flLzvmR6rfVUCLVwruwnTHfFfBCVA29U5xT2Jn22QqbFtV+AvUbx48QF0w58tyQc
jhTfZEZkO6lCNzF3ywnbY20rq0dMc5DkfZ1MHBoebXTsjmplvRaytY+FjTtQ3QdKiD2rKd6g6LPP
snPJrf4wWPTJRbrCz5zZ6egQsucYI2aWKePka3Xs2oJGCie/6NXATO34k72bj101gsqf8nEGyXoY
Goa7So4ItiHgEPgpQ9U8nRg0byNK3MpWfu0VHAwyCQJVTalb98U5R4fnLJ+86nBpR8Z4DbH2vu2E
RDse+xuziGKyz+rsDR4nTgSaiX2zIamjC/BaDea5jNn9FxDVcrj4ke1gkDhJaKepLfL7+pgQ2jaK
VnrBsOQhjsew8WTMN3M8DE5XaS7GEkYH/LVuCvgjV+zVSEAUGVJ8C8Ik/MCXvV+hmDKCWMVZHpFa
MXUFVNshFUIyVHmwSZlQ7q3xJGZW+fJe82NrBjjwSE7uFzBz5uVOYcrqStU4ktrwhCNqrtJz0gky
QqMsrUFDRTkkk+iWGAy2RctOYeFpSoyKHy/lHNamyasK766KLexjMycrCrNdYlJR9PxZYEdICmsn
wu9GQvvmPK5gXtun0nSKc/1NL1ipeOTzOYSOOGZACkQikezCzOepsz3CZ1jcsfc7CYkjq8WaO8Na
2YHmSiGhyV7sO2XNUjxNmCKYlu2awI9o7mDIkHrtvpzZ1sjbDM7i1VyuIFBYYikwnzbZOeYYxGmL
RUNaTyXusxjXRla+5Pxya5CXjzXGGiWUbsMagFJIWiMrkJYlI+QtD0btVilD/tC6vhd9+9TMq6yk
Mo9Np404KDhNWzLt8qC/ifB2u8kUvvYqB30ljG1rT6zYYqa1JS4ODEjVzkfij8ZyQlJC8Nx62R8/
wp/yjuhs6dcyduOlo9CgoGAf8l3XZCPzRn6yQdPurbKIzuYo3pP0FYzZ8I02qDyaV7joEOInaHpx
Mu+1OBwPpVKBCfeE7epmVKyQNcTXEbWHVUJawppfG3QR3FFfya172jmrrA9Ul5fYYBRGHoT7TuEI
gjierHt7eIzbMXDtKkaEM9a0+OUmXFE87F0kPWu5V7yTNDFiqeb4YGloojj4cWt0tFZKQqa7ur5R
+IzHyETINuoV9Pi+3FTjdU3Fa0K3ZEXek50p1b7AloMOxyDIBNfgVMDTgBmhhCHpcYpdbRqt5Rzr
MwHC3JCviMKdNkPZ3IA9wtQyxsmdoqG8yRm+MdJ0iPrUNjrVrOChwKZuJsnZzcBq8W5CwNmiJ/lA
+vwPnfBf0AnRnWvgNP45nfD83v/b6X0I3/LPeMLfT/uNJ1RkSIMy6mMNrpphwFX7gydUZPsvWWd6
b4M+ESYN5n//t3/gCc35STINa1szoT3PCIHfeEJN+UuDZ2hYGqBqWZ2ZV//nP96G/+W/5zcfEIL6
y/XPwDfL/gJhkWFdC0W3dKHD5bF18QUQguSGoi5Tz6sa9otfQi9ytKKdtnEyzG1lhP/EcSD1Ue2S
vdRm1h6YCkc2zb4grJnjB/qbSAOkLfoVa47hwFiGQGi+gDY6HMjfEmspHV9SRS0PsPfLg02HFkXS
vJlZdodaet5svaz6uH+5Sk2ZmDEirZ0azc0hVwcYf1p5QyOp39B+zw7LhVLXWEqXzcI2s32Y/rTy
LjvYSvr7wvyztdzWphqRLkgWP5grrObSAwMPySwK2ZvOstlMoqCQYY5uMzuD2tmo0s5GmsvVZctW
egoLRCmHs7zIny9YL2efLvSW1UcLByD2EZcNsyhrucCrlh96CaXGFNZXy00FdaAVWi7WRt1I/bdb
5E8GmHu28/wO6leFOx7rnCM6URw+NrFc9/t4uNOLCmeVNivFSlH8vliuRiFRlpwQflVkMPVHP6Tu
MNVm5466FA1HQCIu8yiLEqfnTkX3E1HwjdSCYjVgpzq1nZ6aoL0m5dXfMA0D8Yga3ZRoSFRt2JB+
0T14QbRVvIoCkZU+tAHnqyKozr0S69vRLNdyEfk3SBDKpjpOWVwdxbxF+TPfdoryw6MFbHJuW1e9
6DYa+kmSA6cU6MmUhOhWoqTO934EH2f5bSIDIt1EFN904oxKPgS/nz9N4SYGP1E1NyLvDVcxZnsW
6lRSKMUocCIbNB0zSp4U35HjEa6xbNl/ti63UZGCSHG5vjzmcvXyvOU2BLKoJsqkW1cYIwgc/8dL
/4uX+Xr38rK+GmAEWjY/7scYOaEHvLynvny4y/XL+/33b6sI4SAdcvI+3nF5gbRCB7lsXS6W27ok
mrbwfze5ufnyVh9fwZev6cvVIYvmCOO6cZcnB71SbKvaOyTz4RLOx9dykf25GtcB1tTL9eXuKovi
iWBEnrPc8/GgyzNFOG3HhuTyQEXx/ncv++W2y9sXBLcSNPg3n+TymMunIQqyoXAwNO7lzf/ucZfX
o+Bkb6rYvrrcdHnq5bbL33a5La7Va6QrI3v4/J2ohvmYVxmyhQLsKUJkxsU6r6j5KwyRlSoRQPZ1
U7XCgjRQ/zqakw5VGnfyLNZGUCghSFhe4/JqX64urxXD/+KgmN/M5mAjoGh+c1ThYteQpL485u+e
t9z28eTlMcsH+XiFy/XLs7/clqdUSeIKkn4/J9YU3otYg+UsDs2s5gvtZJA/roc0VSes79z1aVOf
BYHJIuT7elfR7lIt3DbzoP7h5RxRlqzCEJfN4l1crI3Vckr49CDfnMeV5T55HnguD12utoZQsA8j
Gm2T8pDMF1ASi4+LWgkZoRWpajfTWN8udyyPW7b0eshRs/x5yvLky9XLy/SzOHW5Gsg6sN1M1XFB
8O2Aoe8Oy9ZyoefEy5fWlK0+3dHUuksrDeG2gvyUEfrzxd/d1pDtewD/vRg2F63ssoWolTPifG6M
p/m4We7xlWFX0KLdDhg4qIPRgz2MlmUBIgjPXx/88bzlVoQVvEQzWZtITYIP0fEiKkZVxqcvfISe
szTamE9uy8Uikl62ljuUmJUmxOJnuaIsIktBfVguVFPGi4YPyFrrtv9tmL8qrQZDUtSadPBlAmEG
Cx8iKzcWcj2D06IF7wVj+OViuS3IsWZlg7IWoTodBtOjAT9fwHRWtnTX9rVPntQSS7dsRaz4OgEh
bWyR//bzhTI0dIsJsgrktJdXqKSrjS+muwrOgwNsnczJ+ddfft9x/pETb2KHWW5sl31Hn0+CyXFK
SDKlmqZWjN4GVIhFLb58Ex/qcWHtBPCHrTeRDWW3Ni3neSvQyYZatkZkBOsYKjVQqAyJoGYzPKiT
YKbBDDA/yAP4JjXIYXsJOaK2VdY7lUq3Poipv+eLyg/01XSnKkwEYDrtgbWNXQINC7p5IlTRYkjU
P+spBKSRtiB3LKlfDZYJTjDDKjMgravmWR3LImZvc7jeYbneXG5cri/3LBc49HhkQbsRRBT96I/r
l/s/PWh5keV6MkcsqngnPt5nYmbo2l5ElUhi5an0NCGBjaJhmOXlGhObj4shxP8EKWCnpGhzfH2v
zvcvF9o881q2ao10ame5vjzz8piGXAsskMtr/nn45TGVQbdGxTkG4aJAoz9fTG3ImLpsspdhxynm
6e7f3j8SpEpsgxW5Xx6zPPr/47blIR/vsjyFwvFP3/ZB+f/5OMvW5U/tBlQvYkwxFM5/1PJtXf7c
L1eXPzSWtvp0izolP1wulPkkdLnqz2cQbz6jkLiz0arBYIedTy35cja7PHDZGsiAm1aX51zu/njZ
ELP77suNZj1/q1/ednnMP73NYA5Pz0vbGDL5WmrFnr5cgDngpb5uLtdJ1Pn9oK9317rOT/nP7//0
ol8f+un6x+an1x5UtIS61GIkmd/6P92/PHQKc3IscS/+7Qf/dOvfv9PlQ8ej8jCSGLn59AmWzctD
Pr3Ecs/X68uNn57+cf+nz6ABx65ZgkVSTEz0n4vkzxZ96bUopXG33Hm5/fJYU8geaRfJy+UmKEvY
RvUEZemyudxD9pHy8Rb5yAoxDbcjU9XDcjGM2HSm+SKOBGa0ZXO5cbk7wfuVOJdHLltBEkCvIkbP
iS53E7/EYnm5/9PLqVlaH9S+KEDWzZvL/R/vtFyPqulhIp+FhmlLLe3y9GXr02tePtLy6svd/Nx3
Ei3ljZIO1H4r9Wk5Vi5HxHJV+IYCy3U5LowuomV8eZScFiaQVWYhnE5hT0BXIpp4mQH181zncmFl
5KPbGVUrcygFpyIbrfniVFkuJOy6TGVm00o6xTrqxXnTfq9QhxAyOa9nk3nHXcwVwzxnu1xNh00U
HVD/USmW2hqcQvDCZIcKwgjQ36rb97FFIMOJPMnL7RDnvqsr96TFV4e87b6hL02PgM+VTaOIl4D2
FwRsjuGYl8nto91ogFTmv25Zvl8ulhX+hGBhLXxOMxJiiyOsQLfCSk5oTKwdDI2TudGYczO/YnXY
bnthPCb8Lbo+HFHIbWSZSRj7jlKlydoy2hWYa5ppMWLPf6xdl1LEsopNByLzSqipKATJql2qUP9T
sPuXBTu6Uv+qYLf7kRZ1EFbv/2/Nbnnm75qdKf+FxZRUEap1KjTl/r1u/ve/S6b6l65bBvgxLMC4
Sma+/u96ndD/orqn6GB2CfMTukae3+96nVD/oqxGFV9DPKWjwdf+O/U6/SvuFGMarwTin1ACCvDG
F7aokIwBdJA5AdCB2RcaJw1nK2pa6bG8SnamsZrUTWlSdVvnZHs8ND/Em//QPEEVIdd2JLB6JLZj
ZUrPTXFsva1iOEBwUJTo0Mih8kRuKmEldoJHQChlti+8u2Sbuuom+6FFjqatlYiWqxs8Kj/LI42L
PcX4fwku/4riXv5GG+CZTnWU/76guCsPfjNQz2knT+YTC9Y7FK7b0tJuol68tVX7S5IwYxZx+F0P
lbtPO8TvAunngqiw52/wM711fve5Imrq4PWpz3559zz1cGT62rSzHu3+KP/K76pr1EvyS7NJf9Fw
nCMTf5n34g5+hjgGdOrvpY11su+J756uS8DRtwpmqqvyoP5Iz9M+vo1btz6H+FpuMfuiVDqPPyym
/Phe7s1oi2Um3w1v+VNwpd3I28J6n9mTa8menuJ3RK3kBX+v3T4nngjpoqOfiEWfTMcBh9a+lI/p
I9BqSdvrqZOaa9N2scQpxUpBaVeu8HDUV+lVv5F/0qjTduhJrNKdLej0ytzqvjyDG0BGuLUOmpu+
5I+K7ARv0QN/zmZ4zn5R8rmjtBaevJ2BEgET2Q/f2sEDu5579JvofdwhJYdlv8ZcERfOL/VIHOxs
EY6kvYyI/hUFbIvGwk1fa0gQgPj31QtygRS65SPKu1ndphLy6/gPOdlWj169TaLb8QZKDTwgPG/W
Q34bv/vCQc8onfIHfQsOHAvGc9o/yOSXwc9OHchU37IfxqaPV7Mq7hdgAPNkGHtG1thfZ9HK93fE
mSPM9yMXxxpumJhm3PgNq7SmnSZ8JImC5v5WyJsRLd5t9dIfjdf8xrtu8rN632t0FinC7kK0as3K
vgu3MGgO/dk/dNPOvzGOHaw1tEqrWlsVP5JDaYEhdYLb3NV+RWt0nu0G3xJWpP61idZxB5CIZq2r
r7xvar0uCFd8aIKTdaSpjVAWeFu0btbZcdqKDack7FoRIkqHcLuf3gmnJyTZb6g1bTe9hhn4EpzU
EwE2iIoLpAIr5GkpwToQwrbm1QA+D6T60XoGKJYhvKba+17dYnYZzvAmxLX8Xe3W+p2/p00bmPhw
V+R/9ygFH9CemLTPm5VpXlHuQpr6o91Xq/RavVMKx3r0X41zWx8b0nSfvUfrdsKDeB6LVde4Lb7P
vXFOr/s9i8FUuzJvaYtJybrYZa/9JitW0a7cJd9sl/EElle7ik72jf00ldiut8ADhjU5gRwdTvLe
nQXf5lGNHtAmltf53riuYZTrlBNJ73HM+NDDfONHE/SpOwdWu+cm6+aHsaPHj7RnjXB6WtfSKt/Y
tzrAKSc4kfyGlUrv9/OC3jHeqhWmUHVnbLK1uZ8T5Se+SEfpt5j7d16xE3DmV9U5TVftHlws8ROC
MVBrXFBHKI88eQWBofPXLM2Un8kjgscdpiyat1vQeLvhhmmCsR2Bze2jx+ZldHfjLnhk5iTRZvBX
/jUYcxyB+oP3o/4l1QeMAIg6uv34XByGNR5f+xa32zA4EhlRe9jHw3bwVwjIrWutfbRvu1PzPTiA
/DG/j3fys+ymLiJt+U65JoLgvx4fv4YJWJai6oKUVri5nOa+hhWpYIX13lDLXe036B2mrZqazxYS
sf/6bf7TIDy/jW6rJsAXIgS/UtGrSkJ07CnlTlf6h/kt7HHYjz56sxqC8EhorzyVnOL/NO/+ZuhX
gV1/Hfst5DIyzTBDmBZ9OU7jn0MgNL8UxmDXNbg1LJA4xtY6letdMeBKzAxNelFQEyRM0T3ogb4t
QHr/yDWg3B4sw86UjL0oxofc87rdZCH2TBJwmK2eOU2oyVewg68HH3JNSRzKhqKTvgrlUKytQbU2
laoUm2kiMCcu63MzMGQkE9leuTjKWhJdZ5NG3n2PChTw9iE2NsTu1E8q+gYiDkLCgWU0CgkRfmvN
mu6Q+0ONKTjR++MOerEDt/Sx0c323tdrvDRJdiyjAkBFTE2mEj4Ey4Y+lJmxHkJytPLk4rvd0XfR
rxPQAptEf0N7uSLJD/WJIZVAe6gGp5u8JIMpjRUkNOSHt3SuDdCskP6gbxoeHqiqggSKcKHvia0C
MXETZvwJ/OwNwwHpLTbCBmRrh1xOkSQF9jPsbckl8blw8Zn8aqsGWWlfocXP5fvY8MQp7KifZNMs
OMF35OTAnWJrxMNTYc4M45UM7Z8KDk4BHaUCSOlf6kOgeIypGVI8djkPxzKtfN1XNEeVIPAKpCgb
AAYbSY1RLuGPPDW1eULyBklL7jnxmeIaGhnlO0m8oh0QBISsBcp3xwODs+s6laTVRq/3MfLsoY9u
tFx6s1U+WaZPD7r6w+fzOrmV/qwApu30wuB8NqnXUdecAklPsdUa+kYNjac21Ke1wKuBiBH7FWAv
qs3M0SoxOZNh3ONMu5cLBJWxcpatYCeN+o0y/ERKdjcVEvZnlGaDUTwVQ/IjuG5lwJH1UN+BiL2P
PP9BDeufmKZLoIzF0yTQker187wt+jXpr9Z6CiFh6qnm+sOkuLos8SfGYgfRAUFWCwLd0FYqtguh
QpYCkaDB6PXPQaE/UhdFNCS3K2HzS1vqASm5tCWSSdpVeYUIFuCqFuPQqtr+KSNYXLb6fDUUvrWR
hveRXV2WkoehUH/Ccjj0Ywa8xI5TR46JyWhHBGdtxYnCuJGxiFMvdZLm3PELjB7mE76dBE/WWLhF
Acy0vy9ATDf4NS08lUWbuGIMthlikvk3kz1pMyRA932MWu1KC3S3x+BTwS1vrHInbowi4ww6U0sn
TO/lqohLYC8tTjbP6QfTiap9W4WAR1CrKi84M1Ym5l0A106mv0fBjwmeTae7aPQerbq/srVgb5ny
RmCWNuOJsugIlpzz5BAax9SsjKPm+0QXpOn1GGCbx5xqqmua0Zw0qlaDIwJBGHzGedLQpo39Xm+E
R4lQp4ULEmevGhmFkbTd1bFH31pXhhYPdHUnQWLYitxHuxpH1SrXAwXc3KQcCkY+p9AsVIud6u/G
DvBLWwsnBge7+r/snUlv42iXpf9Ko/f8wHlY9EYcNMuWZ8WGsMM253nmr++HjMyM/LKrUKheF5AQ
JKXlsCTy5XvvPec55QJUQhN9IOjEMxpBPqw3+iTLhzSq2bPJVhtuq9a899seaIegIcdnNk2HUCnh
7ojJcVSH5GDo7zFugwILKU9F5msOJeFQkEN6XJ9ZgM+/7vXyT86IGKcQrBADuDw6e7V3g5rJatim
LJ+jlfqHsJO/qkAW6Oj2kXuPzG/aiHfzQzPYbBfZAoD/cJpzccUCGm3J8GPL6N/kZ2JJbzHCf6c+
kzd9lt5RpTXHhjgAy7HuZ8xijZ3c8JshEjqN+Bm+6y3MeHYIJ+Vi3jYEbZgb8SaM7JbC9+aEr/Hc
iRv/UnzAobjHX8HQVn7jO9LfzGPzGO5UJ8JeBWjRvENBjeCOlR7IOYzpWCLczxlU+PO2cRHvkQlK
bE8Tp9YPbGd7nDXEtBp76QoHINiIUL5vUmMjiEJzycuQJBh4ZTbah3lvfgJA/Ir6G/EGSewAilU7
Xth/V4qrvQwnsHU5qAfLzhN2PXbSOumFnJ2X4omNfHCP0+rF2Bpb8S4i9hGtruPnbDSU7/THHG9R
kH7MP+J5YwBecDEdIoqcuDZxydOd9tjupIpSxUMkOWJePqQ9C6hlm2i5CIrWtrp0HBIXtew07EbT
U9hdDa7SHCV1T3jXxNnWEo1gi+dFpA50ipY2g7dqg0Q8Gje4wNifL/L5ew04HW/vWrE2HTN3YJTg
oVxcjFWQ7nK7zu2xcjCbB6UbvKbttkQ7uDGhxKAOZxOKBLN+k8utInk5vlyAiskGsh3yD+1OPpgY
MA8mQgKazuRabmB3oAnUneGNzxhl2DRtwQbWyk7m89BPY+cBZo9pMvUu8MMWVqgbXYksytldfmlg
G+tj/YE6na+H2OkR+jR+/U16R1xGAp0l2On5w9DvR+smXFjCrIumHfSbULr9jsMiE/Z8xEawyYJH
46J+4owUE5eSrC0Zj2CflCCd2ohFjUteYzS5mNFR/9Rc4Tq/+HfUT82tzqjaH9qnEbg2LtMfbH3f
8lO57z+pyeA+qF+KF130c/beFbaobNrX4TmCAaLb1oXThqi1YmcONkL74rn06kdAPchFyM80N8pH
RrGG61pCmcqXRrlpV89V4KqOdkmeNbaqECKlox67wBR9p37tjU0w7Er+/gN/r9id8SZwTrKFQvPa
ovPbPNWJXVUbo9pWz8hGpmDP2+RX9/19IUFfsnNzY5qnYJlaIm6k+bYxKCQvSW1rJ6lyMccdTCpQ
k7qGb8rjd1SJwxeUO6L/0iUvwbyFnKIn27Q7Ch+Eb0UPgbRjkoC1t2IjdrHuJuKPZxDf53HfnxLS
agKPI1fd+GRlbdGpJN54YLR3jgOHnU36OVl2/CZap/Tk5ztqW6KTGBpDCCs+amjGVHMAdmwcTsYb
xxXTtREBPxGrxUbYyawZ3Qe97B3IlOYU7nIIkBDz3tJtC4L2vBRgDCVfIsh0dy2EUAShDopqQlmF
0F44CKY9oD2mZtBdwGoU5LlDgjJHDSUqfQE3/VHjNWbYptnhlYqcCW3y1G/Z5VlPJjj514Idzrg1
bWXf2NIbYoAtbcwtzZxbRq4ol499eoZI+ZzTV3CN0xGu5fw4ZO54D1kaK86VeubWevEezId6TljG
AodoVRbuzzDaBLvsovJ7+zd1a/7gPVypdM18Fx56KI6boORdp6AVXGtfFM54hwRhqpm/eXnhiRf/
AdlGa+PBoAQcHMry9qG5E27VUXukH9++mVer2PwI983Rp5HCNuHqjxjJKbbtsX+MJ8/cziz6e4gJ
H7KbvXAJbe8xrUqn0SsuwaX+ORPzbFBdJZENQVYh+sRVn8sPFMdnVlj1SblEz8mRvCL5ECi0qF18
nkRfTuIuTU5luy/Fe/2qno3H4iWDn6RsIvC4cMM56rRd/UlpENJQqffSmwGF5I6S7sIVhlYINWL0
gfCaEFErcENO1gXUgh/ezjIH9z6fOzLyt+oIWLtU3fqNbCdF4TAwLxqEbckzhC1JkqGwGyWP78kP
Pd5LkVzF8VSoe4BtFKnYjP3Og3NM8lbBZuFEVSl9NtUHuwqrcor2pF7DJ2EDhl7yzKu8tR6hXTA8
L/RNwFiCdNnIRonVbeo94lml24ynaBexI7Au1aUmIVO9VLotcVZ+k/ij7Dnsgtf5Z0YIAcuc6gaH
7AfdlQE70I8s2LEtstzpPtvSgr8G0UGRPkJQEeY1GM7Rj4GNF+PshXzG9AS7ZseO98zij1sgSI7+
8ASFxA6E700PnhKgW3zP+mOBDCNJFN/C4+SGP6VXwXKoCIZzeqMDobxJdzRAeqx3d+l+9qorKviY
/dw1+MF1icVAUd6t3uvO/V3xEBFl9LP18N1lryLwB4sMMdtapGgQBy+8uTagFAww8brp81g+Bya7
cBtdm8W1pfC4qEisdrf4xzIYuJPZl17HN99/hNmfsAHdKxyxMRFQtdO5RM77P3CFE94FILb8qJ6L
H4V/Ul/K6CG+N8ujpe20XXxbNp4EVbyPGIhQ/gGJkjbJIQZ9s5u5ULxKu9KD1w5GBOesjdNp2+4p
T3G4JE5Yb4EndF9LnmO+YdkMKnLuN93NfBTni//I7Mf1b91XW25KdgFPCOuXIXbtcKIEF9HNng3G
OffFVbWDh/KUzXbyrhM99q143Q9E1sH3dMjeZeWaRSjKMaXzsffHgdB5NuFouTfRFen/PfxLDffS
IXKnH2rnVM+s6krGMmkH9MYuqNoemSNzFVF25otOmxKgyR0NpXfFE794IGnbIcDJ6IS0WMetDwq/
Ah1n+08y3cuj9lDSLAm9EFjrlzKzi3WzL82AZnadLWyrHpMiUN3GhRjR/r7X9z6XxUn8odJuSdWP
fgYLCLJYDd5mHT51wgVKdWEKFZx6EYUtoodNNYCh6WoH2Rts45pC3TVg9TQoChE7yhv1PFGgv+W5
7Z9r5bupf9ahU9/zniauUVih9sEXe5j8DtdBdMX2CNsKSgqAwdYFNG0ldnmLO/a4G/XL52vMiduh
/Nh0MKaId96ET/2p/zR+Dj8w7iSBPX9UX1SNFmbj2va/G90budAM1MwHesnaK0YMrllibktbYtnO
RN2fsm3G7tLBtj1cErYZmF9zdVsInkR4AoL/TXWJ3FmEK+Kpn+KeLWJEOKgdHNVztaPhx/JSucEl
veX7eBsCaPnoSpcJW/hUHQuCErE8n6M7c1tdTPMobsev/su8cFSS8ZY9kVt+zn9aT8Fde87ijfph
7aOX+tRzFPibitwKb8q/pfl+AtucEm4NYmWfY9kn2vGnYW5LxhQWpQz2Hw50gYDhiDEu9n7ZVsdJ
PM6yyuc8VhqhoVSxoWaIxyFIpSNZBvwPSWzPfdYKW7GZkPYvgLJu+b/rzfpz6731ZcYQLCC8pGFR
7qSjNUYSIVLLTxfGjMx2uk+DdjdkcXiFU+8E2qg4iiluopB1pq0a1THFWsaaxudVYogh0I2o5XjM
2MubC1D9LghHTuwMD1MGaxv3QnIFA3bU8Za4rdXSuVUz0esFriAzqXIbP69Io0lKtH59AipQk1k8
9MJD3cOOSjAIVp5EtzFMkB21SDPK0njLfogJIm5vUqKHbtU1w6NE0CNZBvDmZDrsKMF9iHk6gUB+
PFIJ149No4AP8M13mYguttWAVibFwSVGGnpNdB32yNodUnJJRxLawFSP4UsUeVql4u2IiWKJgra2
e8WvvUpDH1EBDHPwqLUPFbsjcnccy4rNTT0GFGsjqWViMxzVjut6mcw0UszhGMbpVfCr2e5FHBdh
o9x0nIbQIMpD3CULrY9OpirED9DLyF80jgYXJz+sCF4CmzinLftHdshD4V/TCH2gkjSHVib3oBgp
n2PWPwy7Xpp4w8JsBCe6TwJy9OT7thRTR1ZnWuJylrhTlFGJTGwqslbdE979HGYISeOI8IDePDRG
cPLL8Q33i7zvBzy8Wavf+/F72tXwOi3pSy1TyrLeHN1+iuMtvHeuv8I27tT0ppoUK0RIL16nUgCw
3Nau4I8Pc3DN8lx7y7q3RoBoMYrtLSeO1JYGfOL+U6V9S/CNNkqQvvTY5Tjf4fANtfVd5cZRakYm
0YJP5wTlvJ9NkluNCCRl+OZjNr8KLWyhdlSiDS7979nHwrI4iswgdcKhD3c+vbyqm58rA8FYFwvE
7QkmvW99YMIQDK/T8o+RVB4kEuE0FniQESg4JAbLxb7tqZIFzTuWRZx88o5YghFehrWdFzNmkkMr
ruVjN78OlfCKlP2icw3tLYVuY1+8ti3F2PraLNa+F4vdAk8osRI39NMiY6TkT827VBeXHBjxqRXV
t3xMdl3lMlgXVLb3YJbYXFsvrMrhpgNILJbGT8lvXgttOIQZBTF8K/zrRfucV0SZ5CpR38ZgfdQj
9ij/Q9XZGgPFOhoFG+YyY4JA1Kil3nBxv9UdHceE6XzTRoOdDNOp6LvFwFzbhL6yswLvAHEg3TLs
D/YPocZQqZio6MgO2hZSRDEDI02ujKs1GS9CPFA2GTX7afGWlMNHPHKlIWoE7Qn9oKzdaxGAT7nL
GfT0SK3iZ1R4SCgUlpQUN5QLnxVabTS7baYAw5vkdmdG+AwtwLmHXuICYARPHWiRLQjEnro0bnso
hIII5LTzGqLrbSFadPrv5Mcj6peMxDXbdi+nSrJVGjzBKRGyttLTt8CRm++bio5exASRJdJVJnyp
Na48UWHeFnTlnWnl12ion6VqWtpkkwl5TUIs0j6Qq4QdUxyeMxX3YiTrVDIG8Gu5YWzht3Y8FIyT
RSPYAX7WAl3wSqm4Kny0HJ1yviP/IrkiVCScK+leIVixH0mZxbCGZyerelFMSjQpj2+AzRhfxf50
AeVCTon51ANhmfWGjHo18cxc3BYFtfTYh7JLZAXG5mSS70rmgIJY9J5ugWdKIagnFrQvlay7mDQC
kHLWO2p+g9TZ7HlExBj1fFfYdOrFjg9mJqku5K1t29b/Io3BUfrulSzN2G4mNQYnF8duCQqbjTJO
mP5gNvKPcGQjW7Y3UT8GUom3kwBpg3w7s22+yBB6rkA4iA3UKCE/FxOOhyALzvZDYWp7wPSPomVe
xrLe9oPOpK0Vh31W159lerAm8T0I8OHQlYeBH804/5uUZpOR3hLBa8gk38DKPKcQ02mPYhsJKHGm
2zvuVBjNFRv7hgBqoorZnQnyCaAERF5YCUxdh4eIDKlNEkdX4u1sLdWynVIx9h3Bxc2F9RjUceal
3cSFNSFEtJn3aLIPflyLx6IWCjsW04exb289lHZyFzAOgregWGZPlOX9FXbE+9h37hQqd0GfH5FO
3A2jFfBtdMgzY0pJjPCmQKZBipfIVjUe6plc7/xE3IYGNXEeBA37qNRwCit7hvTFUyVttXroj2kY
PIvGSFQkvuFGk7bVkKaMVuERiz1Rp6xmGzJZaHeQSyfN8kvaTzrM9qTbzOlBg3n5DuLiKAUzqBxR
umYme1D0X8/EIlBE6+3jqNDB9Qfj2i04ikllgZetraIS50G+J3UTs9ZApazqoeA1fuklZL77UblT
FGEblTT6lNSS7EjK90paHnsyvwTe/wt+RfiWyRua+ZArcchukQuZlCsJ07ZB3Kt490ULjJesZLSQ
Y4V1qlZh25UU9pA8KTB9ncs++tt9HFN3zICVxQBitp/3/V2CIrOPTYNcTujmgWw54TxInsJc5xc6
L5IpDQmzUhOMo8OYpXZRJnvSondZYeKdbDvXFIiGDjvyVHMo6Po8OgOKDWeAcpjMcmM3cFNs+Nqe
ElKXSYhYbD8W7ie1JdinVCGEmgTWdWSaVIWRb+NB/h6qnjZuCubqqRdEDfmUbldTTOnQdOdGDiMm
u6E7E046me0jMW30Ndt673cmvl1gxEatXYeMS245d/totAAZ8DdEvnEqddgLxApFMUOrNI0eq6nh
jGm0V3kEFygm2Q3g8TNJYNNWI0GhjaxXQwSpJ/ejBzzXtyOryfZklb+pwKWxIAsozpSEIU1ubCTV
8Pi6AetL8hu6Y9JfdXoC5tKz1uT0YRaEI5zcR4yrKjtdVVNdqeQ0zoBimnmhYe+XPruMeBs1brb0
8aEh4d7yer99CJp9kRofuhyJTpPrhyCbvuMiCD1MeebG5xMqVNXtwLlvMBWQhKqGso0oHrQGZ7VR
/TSqiiubziERNj75cSNsvgR9YFLZck+6A/z3ZxCAwanvKBRU1BHFwu0hMPAxyeLOY0DTQRBBFVQx
yk56JBCzF6U++R1MNKaBvkbQGmeZRFlMtyWkIaJRO+vq+01ht9M8b6O8vyPAFx42c/mwU7ZznauH
JhvIAlnu/ePhmBbTPgSwGVTJR8RkyIXtinreDP9+sz4Hus9yIxHO9CKuW2+qnjOABUtys5Jdmy/J
N7ErFLDM+U+tEBvPIkfC6UWBgLQqAI4b9nT4QtKkAolCdrEQOmMvAHwC6aamVG6LpL8PArC8dJ00
QhZo4qZ/3HRTeV3CRTx06fqhiac638haYSCbVwAQLjfELkiH9mZJowFH4s+bCHmBOmvVPm709pAu
NxlGooMG/8YzNPEhG0y6YoqW34v+IG/7TktOKS797Trt/h+R4H8lEpRRlP1NGOC8t+//6ytvo3a6
vGdf/+d/X74+6vcmef83feCvF/2hD7RQ+6Hy42wlUEFELMDv+0MjSH4Pnl5D0xGuSYayGnf/1Agu
RmBFZrlTLF01VQXNw58aQfG/owmUUEX8u24B/7AmapIKSRu5BLgD9d91C6nSCeLkh/0p79UWgJ5d
+fV5FZr60Z/i0/Xh/+dz6wlmmdGfBtn/9NfUaih4RVB0MB4lJYu99d8vKp0u0vqiXkVH2BvgO8ol
MC29+ulQHFNrSaCQB1R+rDT4WZ7C4aUwC3mfzwPBoAovNyXplgnynt8FwobTkROsfs0OqmF4cUm/
Qn3vOiEn9mEzauztFL3rt2I40sfo5+1glVBIw7eyA7FRE6zVCspzS984a6ruXitZ3KDMBBRXxXTg
UnkG7/Ji5uS9pLV+Jt6TWt+KtUM5GHtZIUk29OkmlYXoSmB8NiIsZSfIXgxLfx8GkBIqs1SHOGm7
nECqayKOn0QWbtmSNE3yh7THYQtJVPmUSDfJhp4uSK1vOkVOPHVExIX94GwJJqUU3KCNTx40ibs+
UIuIjo2Oh0mdiF5h7gr/zjMgciAJUGmel/mLHAc70kC6vSr031C12YgM+WNC9M4GYXlHr5rUbQ06
MqxbOhaExfNFuYZ5SFRfdpCzmDsgX8AJdrQxS03QmJzll7xP0SERkpJHoI/y6dMPBwvwLkujiocc
QVZwMjTzxQrwiRS6WSFCf4ILggPBgtUo0pGZInj+Q5He12GFK7r1oE1jBFKs1z6WHme90DxVLbeN
kV3n0rxBOmdghRfYzoNqsRv3cB0BH5FY0OzHRDibsbJXKpCubM9/Lnh7d4CbsImQfsdWkjj+QCBp
qr+IA73aIhcJ9BZpx3UGSPzQYI/axY5gBIy4pAv25VOTghdB9cEcrLRmm4CFJKaAYCBeidZ7r0u8
+TIkN5ehdl22Puiwn0XPBCbW3gUjbLwUDb0T6TBm6wQobb909DkhySDl6tDRhGijorwDug4k14zZ
s0sh805dvZtHLvCZRjGqZOg4W2XfRUO56QezcAO9eMkLo9x1MjuDru8Hr0yFvZ4pblNl2CJItZFn
7WGcaMsHtIQx0akbRaPoUkaQVhU9PSgp1AWk45KQi60+0xfGkhxesgAtgpQKC9qvs/lTQ0eqjI+0
zj7CqoNrWPXY2IwH8kO/RBGiU6jtu7zUXV2bMJSq77lBXYGfQHN7eTpZAzlD0/wZ96PvKu1V7RWZ
RhGDniQ1r6CUNnKQ/kjCBPMpyRwpo+uxqnew54tN2ebvZjlRSLXUoIrybGKIt7uB7wpCl+YyIBCs
j1EqH5f1dWOi7edLU4GGEwJcDeOu7XSoR+w0wOaJ23z06XH60beeZA8sjy7hRfG26IKC/HcL6Kfe
QrWXaaG6Krh8OS+ZReaAXUU80Ysf7dcN+ik2a69RNnVOHMn3ca1fk5aJQ0wPCvHMkozXmeJBl7ex
L0T3RtJjDLBk9l00KSOLWipQSerlnDDikTF/btLw7M6xkjy1Wfcz5uxSBZhlPd+YhGSDKOQuszO4
D8cKKdccvRIkQj+sbdiiUMUQ7ALUOSPAMcL2jkiMPSpSyJgWRTwPW97L5xz0KrLw8TJGPocGWr2u
YpPTMsHDOcjwsDF2Bu5XxCjPAPFKpCUlcEtLOweG+QFYbjjVGlP7JN6JPqrdWDcfiohkwmBRzwyV
4RKvhsxWuROjkbCSXp9dghcnV9DoVatzM12jfsjv/Ir9deuUIqwYXY5vUJAOZBDSYRYY4YiMz+IW
YQQbXtJ9TORqJsm+0vxVZtpO77th26BHc2VV/VEuePDuXE9uXEEbKtUEoc+E7zjMtHsEnJ1EDHFU
S74tD0hAm0TLyI6IHiSaRSR2K7bZ1RpBlMJHp5ok0pZw+mQV52cKQNiRe3ISS9O6z33H76EEItqr
N1hFKKjUkc31BDibhprdI/bahORXzGHLbEwlZSf2veXUGmdirlJNn9wk/pQzce9r6qGeZWaBeg7J
qRC+AIO9sSDxbNx7ViedirD4pKl5x8XgVC8RPnHIoksj9grus3WDAqIsraZ6+I5k/DSkB9BwCDPq
u4FLZfs9+RORRUn4FLdNueuJ6iyoV6Eetd/x2I7oBKDYmYYKbbJ8yzWonUaEwkmIOodeHEd5nI50
Ic3vmabSJg81cNZgARvi2GL0w5lAi0KyQBF1qXYHNUu/KNiA7GkMi3OoSh9guB7qaTpBw0UU20/5
qfe9lqKcAJr0RWpV6ZAnSr9tc4ulNpruTT9/rkQo1D7UZVujL4CcDIWIn8EFK+lMDP65rRiMmuWC
L3OURBvdAnA+tKUvC4isk1DQ9IaMhmZWj1bCuZybDKMHWgJ+rbwDkUICw+8OjO67tDLmvGp0Klp9
BogcXafshdw96cAFCEA3JZKYBm4y6d9aOlLGKRLTIrl3/LDmY9KMB37ltuoIAg8HQsIjcZkjy8Ep
oaNJyRQexdLKaW2E1o7uEf0/ecsPoyauKuTW7QOYfiiITe30pWXYGapR+Ok+zbEOPFpU9JduYppT
StJX1VuupcqMvPXyDeo4HKI4/7YQWjSDWG1btnQ2FcOijEDH3jSQz7J+ICgeGlhtVBu17rECQyuj
45fB85aIb6mYNugsbEEWHaOAoU+UgB7TIlfmD0aI19+zj2T6OVJbW3k4bRSWY7eJhl1rju/A8ceN
WTSG1yvDV0D5UhikYiVwZ2fhJsekj5IH0cFiM3VacypzydqyeDNIoulBF3aaVB9SumzxzHbnC3py
whTL1Mi8m1okNMR4WE4XMFPTBSIFMphOKlriKchaCMkZEAeR2Gu+LLqATb0xVXIkyKuCR09fmc+P
RGuz+uo6FgxFAQ5oRIbmsJZNG7rgQPhwJzMzrlBsKUK8bY2sAGJSkgxIzd7pIgfQiEikV7IvY1KS
0xiRIt3uxCH6zPkmq1me2F9lw97AiO0NKYoUkxzY02DUhMBpqBg00o4cXZDdqZoYVs5cWcvAcOMY
aVXKv2sNs4r6iq6eSDYG/Mw8dVo1Q606ioT4KEhkgbohpZVo7MXhA52r5KQJpewVeMk2qs58OoZq
PaX7akYEVAVEBhP592k0yecci1CKjUc/HFO7VJkCJB1WkHA23dVuXsdodiau766mTc9CGZGHliNw
qX3lySIxEfrWJNnlQrXuP9XRcoU2zPC+zzRdU25I0N5yDcN6EhXHXOl+yi06YMuI3MxS2q1eCk9Z
ZpZXlFyRr+3NalFO5HUOPNs8V6Q+InPjQj4HCIzhtIl83UF3aujl6THRk1VjMFetIuGYoo4J0yG7
03Jx2GoGoqtpCDMb2LPh0Xvrn4RRuyvq+pLQ0dtJilrsxBQ9PJYOWfQJxQ0Z7bd+G10IAVdpTGIM
NAR0jrqQQecrGVyERYX2LWRno+ihgggYs5OEwfkkku/n9Un1JS6Y7CZWKhpr3AOoc6doorSXhZFt
o0FfcTSGid2CphB4PLwKDCS3A7mRqtZpl9DgxKZ/v5uIItkPXDZpJaS0tUR6CWzSL2OWoJMwl227
YSE2VNjKyQUxh0LgnyepG524LzVvwEcVY4nccaE41Y3RHlN/inaNP18niIm7MfGZ/4gG8IEWWchY
zYe2Nx7Svswdi87l3o8r8SVbXFISVGJpat1EDkKXmSG4I/Thk6gcCRWMz5VvntFm9J1UnJpiFu/H
KrQVaQpPnaLf2khbdIfEK9ArfILwbx6zsnrUSGGYxdzYydlDI5rz/SwSWkFeTEWrPfNdyyryLe1+
ZNaib3iDOceHThceYR2gkqWy8HKy4OVUlF5b2e3ZuTEIygbSn/PiLh9OgY8+eDbZnBYLx+JvzIqF
bfGP58wk/RkF7Dh8zOeH0uy5LJI8gHKAfJDhsD7LOMjJCtYzBK3jQR/94SACus82vx/3WRTtdXmp
H2QI2302AajNg+9YJAEF+yb+0/WmyIgY2Ci9fAwq5T1qFaJM8sUgLFSE4FlWttxdIv5+PW6r96AE
ibACKn6xKWDOjUCiUAj8A2ShVI7QB2S/qWPYH1nI0YCgczPGbAB0s0CifiXdrXf7jJZYJzWv4UKa
UhcGx++bYfG5rg8nQbhWKtC5rlmMKQEOkzUIcP0d643Iwk4BYmx/P/XrH6jhZZIFJDgr0GP9bcQW
YhZb7/5+0lIj4mrEafsbhcJey5/sFYNSW8G8D6RTVqScDeHSobNa+c+7/sLjqpJo9KZQuFthDRQe
ArOtBgTASP9gxWhYHT3LOhRmStQeSbC09OzyXKTeqJbGXOEDBzW6sIPVzUe/3gjLB6afkkpj5pPM
7Bh90fISGYSStXxV670xU0CYR4iguGozdaMjvvIv1nulqPUMeUbjrWMFd5VULA/M6ctDAROtoPsM
g8C3xN0K6AgViGZJnqKfWh/LNRgz9ifzTkFZtoYEtpX2R1ygWifdDgMGzO2hPjTLzXqPSHrVbeXx
1i8/6otO22bhIQLi/uvgW+9FTHc4QEeYiARxk3iwHG0gfLGJr298zZa0rCWgyKA3jVBgEVXBTOks
bSwRL6TbMJZ00knD6leSpNYDskAlD3AEDNMgBvl2fWqeEfDicqUGzp+1FT62Eh3WYEXpL0RGrpa1
Oyrdp2aKrWdN7bVawxXj5ciMRfJvaNEsd5ebKYwjJ7Ey6RdGxgoEjoUVnbPyX9ab9eEsED+s1bmV
n7qMMjxaCjFx7k4UcT4dXQ4cgZLBDf3sLQyXEWm9vIP1Xa3vZXzoCoi21crm+Gd+ZCznoMnp4lZk
3hwMAYFeDUOo3kHoZymRHzR1QJqwhjKulvU1dzHhRHHqIsZHt8CC1pvVIL/em1bQ2O/H65Pi+iRG
98G1Jmrkv16ni8QowcBeSHKdnNVv693fr54bJds34tdIVB2Hucpx9+uuSg4Aq3jH3mR5Mu7xoWZ1
xDr/+yf7BnrMuNys99Yf7Eeuw3RvJjsQOSRkFEelpme79ZG4gA/We0w332g/G/jX+Cm4qBIpA4GY
b4a51JxSyBctA0NEyPt/vEJb7v3jIWgB2MOsKoNJkYre5M9fryiN4CQqepb1s10/Vsvk418frjfD
X3GY/9GPhMWs7fqcFR2DdnmgzQSppZB84uGCWt8ZNDwps9XsrghZPEepGuifBRyDKzrQ0FDz/LrL
5PwcGbHuEa9XTFq/X1mB/ro4rXRAc71LG7dy5oprQltchfXbXPF/f7u7cufMmko6CvstiEQWSS7h
3BZWru4SlfizBeejMKxxS0F85dJXMln8889fH0bLT6z31puwrG7z0CmuvPB4hBI0Ss+Shbngr8f+
MIlbsxO26zurFlzOei9n/Rx7OdrRJq4dWcMbuT6/3mhNjaaeHpQzBEisya1gVM/6wgkU4qlZ7o6C
AvfEMFv790Ti94AC+xsVaLbm9eIrGqR+36tAktYbhas+a9PyeJCEC0qjfx6EyzGJfWeBEvL2Nfpv
ngTH/2/H93qXFj0T50E3IXLzc6USItuWpOPffm49ssVWukga+UF/O/jXn/n9b1QSkI08AwG9PheF
AedTPrKDjVSCpdY/cH1Jo5dk+Y26gWdAHGbS+hYWVbxi4BZORLjc+8fDaPkfCoGC9v9MZNa5yn81
kSF/DpP9X1bN/2ciA5u9Wf4ry+jfhjK/XvfHUMY0/8XwRZJg8RoSO+m/DWUs6V860xoFS+lfxAZF
YxojQrvWNf51CyXbX9MYRfyXZGBwtSyZKkdnNfnvTGdkWfqnmRWOgWUtf5muKJZKTNe/T2ci7JlE
KzTJPu2LaGcN7Y9O1bFbQGRW6VMe8MI6FtSUbTYm5g4Y9T4YJ6x5bSjualleYnBi0gym+6RWsM2Q
d275LT5oAav5WBC6JXVfI3nNWBdmhNYZm9whGL77Qs5PzVTepQbOaSNIZq/JYxGDI5jRCTRn3bmh
0F+IRhWngm0ShtV5bBaWv5FuBzpRNMG+OfPBEWuoQtlFHLX7LphmkJ7Nj6wKCPLtKsNjUK84GP3D
jlg+ksyIfnvUcwj+XKESRwlCWvFz6g2iD2i/J0qyK5MtV4cQS2QkgNgqrLs4IdVrFvLciykALVRt
l0TQkvtRa7AUEni3jUZcETNyqIOUBT+FWrIOKp3yp7ZVIkju/i1U4uhiATa/GH4QOS0mNsdYyvbY
mBfeWC+yhGV7NYNLy0W4BEEQCySjWKWysYxApOAhSrhmyLVlt0jxrIS7/8vemSy5rWTZ9l/euPAM
gKMdvAlJsGf0im4Ci1BIjr6Ho/n6WqBupZTX0jLtzWsgigySCAQIOtzP2XttL+wXKmTWXcw0v0yY
ZNd2qi5c35p9mVY7NAfDXRYR0eYscLMkTR89/XPEOauiQv1oEAbNbfg2WD2mNvDZa80I+x1xgsam
HjY1EqvtQJkF2TE2ltQxn4vQs3DRTE9GVUw7v23Y0BJ3oU0u7XkV0mtQJ28YRhAJfKAMktOuhINz
mGs0PbOWnX0We2XDhoWniSAumw9BU+D66qmLbmwS0U9j/JCHSwCXVXOd0bC3scGE0tPaYw2MngND
90R+4ALpJdq+SZE4ms3OE/yRujCOU+ZEkGOl3A5d/F3hWjx1y40eDX/dgGBJ/3h4ffb6uutL/tXD
6xOhlaAktq3z9RFVeoxzaixxmfZosf72O67bq67PXO/O1JG2tXQe/rYbVuJBTZ/7l1q0+fH3Xvze
FWYIE+o0JDq/f/b7db9/7fVn14dWKozA08k8vL7j9xPXh5LaQvnrmT/279crtfnZdjJEDjKdyAH8
xwv/uPt7J+aWrNDQBohg5uU6Ii3ifL1pDRM738z12mFGcB5kqlaWoqimlomU7dvEtsnxCc2ck6r0
jxttstKza2JmwcVdose3GhwV/GwcYFeKcOfWw9v1Pdef9h4NItrcc6DoY9hD+4LguAwQFEvsHwlc
wEmdI62+xGNZBBEdS7TXuXaGSaidr/dElGPdC3Uq6sgcTplL7g/VsUOTUGDq8BQVKSlL6IucfBZn
WNjiTOWae3ZsnqmhSVNUm7bPXpB4i931ebMzmfS16hy62nTCgMqhdky5VcBxz1I61vl6D8lguGqn
6cFH2duCeAw1TqzZTOyzJB8AjzvH8PfP3KgPILGzXFteMTXh98aPiChIxT4eBudU5YVzioaF4Rml
5RYrvn4m91xQ7SLi5hxRQ/fpdydNSJCNPaNp9/TFsP/Xje5kxq+HwoOXXA3pqwlUisEz+xjCOt9R
Ek1XoT8Vx5kweNPz7VNr8m/S630e0do1pNiSffk9DZmikGyRbwsd2U3upvipO2fX1AAN25qi9FTC
V9F7DKViLsez67hLGlvk7fy8fIL4iGNouRkTs11VRuMH9vIKs7kb1CxOiJMW2ld0E93FQK42WtgZ
yOZK+zDG5SFiWXVOlhs1JqhrUtA4I92FTGjkUy1ZzC4bVHGTwjNMy4so3h2hZ+c5JC8HRW3TUpkY
mK+eNQJNz3rYzOc2ydGYYYJCUv/Xz2GS15ShvGR7fVmynPnXe5+1xXrdK8+URgfNi9Cg0zMQCAfO
COR6MrUq87awdHWoOtw+utdsjZgoSqUaNOm0Vs4UFpM9q5nC7h6Ztq6ATVvnaZyNAyXfvUW/AA8p
OSY0ewdOfk3au0rYz9cTqxEaVcwoy9FRh9mltsr8MrcKM581IYJfHlpa224ni5WsAkVw6fym3Awu
jT0NcaLTYlePE3kPVeGuIdguKF0v3JSpUrg82m4tkio70Edo16PW+itatsata2OgEiJ7ibUCsEiY
3JpOZOyvENbxuua4FoR+l2fg8oK6QQi5pdqrB38sza9Vouui/NcPfz++Vnj+vnL//fT1PSYfz9YX
/e31V9OEcldVjHf0+uT15vqGPzb9626RZ9/a0Iy25e8iwfX3XV8+5znrs2YIK1yNoDf/2Ik/Xt8U
rbE2l2KW1I3ur9rbteDmAcH+VXq7PrwWef72s+sTPSF0O8uKYCzvTI0WINUhiC8Y6wW6cm2iHVaG
CV8457Mu5GcXynqj5/WnM7vvxtioCyEo3SZVcbZL5lfoURRAZHbIRocvkJXmkA9sczMmACVIcFqS
Nd1NNaK5Uyahep2VBeMcV9s2y6YDRhB8aw3VR3pB7byxZpr3ZoTdzXarB+XgmCymh84YxlU4qMUE
F91iEzZ6DNipLehXlkRCCPhFGnr9wJG5sbZIwWWUmJNDntlnOw67PRj51g1LciaOPjnzTNK8+kDc
z0a3lLNpOzYPeYLCNNgqW5qvQ0GzXosSl1yaIG9y/eKSSbSuu/YJkTn98ZdI9WBo6J7vnVIg+rTq
kUqbR/292aZpBA8/197zCjMFKAt/LUdvT7QvHRDbyDclRFjcWnFPeYdLLQPhStcduTFKkmkS/UCC
dr+Cpos5lNu1787x2i7DQ9otDvyB7lVYj4coJnnbjCPsG8QVkIGRYN/2xCGy1YTCQx8Do27Jup2p
y3ltN65qH4t43A4vmcEMLMzg7KfCvdf4HJq4TfYh2JNVngLvSWxCZIYo4iAM2UeFziSlvdPLCJWt
+IrtMtrm+iNCEGTwVnWZNKEDwGlfHdmGkM2BFpDXQaCW7x/DLCf6g7jqTaxpCA5U+lSZ7oibPam2
3ey8y1nJU6RDghk4PZmLOZih+vwMIf+9eHZ7suPnrNoNGl6rXMch4mAy9Uf3c3D1JkC9ukm7Jt5V
zkj9GnWANxTDxhw0JhWj3Lk6Xmmvrd5NPcGGc3G94a5yqzAIez87GJO5nod0rwZsilliW2uve5ln
JO29v3fLtt6Q6LvW4945+LPYc8TEBeT4uNJPxqyyS8fpiFJW3wyDz6IhW9qf8FIzTOBWqTff0MJE
PgaorvzpWg15oWGvn4hbGYbioyzQ6ZLuuW9somOw29Dnds561WMY07Od33AEhTOuuwLRl0+euhKN
fxKxIveEPJbaEO/jPE33DtLnJkqbSzxwLnlOuHd9os7sjhPUq/RblOyPeX90VWys0PExfZ5tqouh
zydFKs0Gi48faX1QW3ilE3x9HiT/XYyLRwheqNseRu5kweEx6GxSOdL5xRGaELUZ2fzvA7Y2JRYI
99lKyJPSQ3oqjS72/WAuoJL4iLNkbRcuaWVFvfF1as3EjJZGeetO7KOt6KjSazEIB9nmMqEJIIa9
kZLdugjKMgvSj75XOByefbv75ggsoY6WYYxJ5SZ3TIGn/aYWloMUmmHFjhdNvBdJuvuZBrkA44au
+d/GVjwnadvRhs58/IZ1usOS4aCC8+cCkAyiOzg5IFJz1oAtIJJTkt46mMjQxuJfo+09kxSPo8hS
iBHihK+lfMU6pB+Gdnwd6rIOvKG7iWLXOyNGfvO64tbWPR3X3aImGjqwWqOP2p+2+raI0bLNOGJz
FPOrpAKXZtf50lcciAdFWmHL9NnOyMSCPh2vzQq3sOlzfPppCiaRaDvqtTE91QidFWbAoAjbyzLF
yYATOTaGnMIlLLbsWucYOxEufJnhqprmTV9plxmMQMiwnxIORSqvtukG+RA6vneCHRpUGbbNSKP8
pCZb3ziGCzNRencaM3lKR9QVPzxJIoajef7eZgzREhN1QUFwo6EzlS9Malbk4h08/acZuiE2przZ
TBJ9GaYR/vY+uTVUB94V1UBkgg1v0eFNLv07jU8jsQlCFXH1taQld5+eoGJljQ6y/3h8X5JUcJWC
CinmxToUlcYytQtxBBMJZoUoyROhLg1R9SZGQwyFDlttdXExeuy0vqMOnU8HckiHh2h23wrVwJ6y
PA/ODSPetUrY1cmrUTRkV4XZ0WP+NCPDZv5tRYGGdJ+BPYP06sEWaTx0AZr1JfsjbYHwseWgr+Rd
7hThKQQfBcfB+hlRwliZXdzvBdKyIXKOjFRYtfw30TSHJotYpmvWu6k1yRHnGgvkiKG5fmsKLkpW
1/2sYhypOQeaCA9lbqJlORqZA8CkSDHkxE8NMP6AycOdwPmzivX8e2hwBSSHBysRDoPazpP9gPym
9LzATex76WskSYmNlQ3NblLo23wDeQvSbVSguHeMQsfb456FlyNt8h6KIb1I/QF9y0XfjBkaRC2S
Kwm6pMgYTnTrTaJ0GWw+Bmfh2I2UyTP5bM/K2RXOAPGgeKiWvC4y6ZhtVuWmwquAVGqbGPRoBzdM
gqlw3q2879al8vfIOVHcR9/NBDhCbw2gBusYtyICKr314w2UwToV66F37lr0Hb1GcHmDmwP0DvCw
u8orReDVzmPh6fcpkF4u5RH8iKL9ygq5H+LM2nWj/R35qP5gaT+8XO37VvoP+GhRRbEackZ7J2oc
5rZ6bRImFt50N5gQ0HGzfhQ9p5eWIgnMI8kUeSYPslqZlbXlsEMYMxvADlX8Y6itN6ejbsIgMq6T
KkwDGJc2Z8oJgX+6tDX5EDV373sgV7gwFhtihsibtcuPLvdG1KM9FMIkenNj+0MUoCXFSGGL8Nin
qKBoI79V+fwVzVUapBb+tt7xcHJXxr6EjhCaMygUPtcIFb1k2bCO7fG9K7A4YBtJ9m1HGWF8iOtu
bcjiu1MsWac7YsjYqraf9OK9q7V0Y6MPhtFfHuOkuVFeEh/aSM3w0qAs1NY039DCxuWVlu8FNZpC
Tx+moXjX7CrZx121mdTU7LqpQVQl5TePmLL1dcplLnHTFobYnZGwOs2Wte9s+/U29r2jW8udZXjI
be2L8DHRZ7UGtNBWWzTP9daXMR4GdHKF3qz9MgVT0M4vZQEMQjksgUYdU3ZXQTTBHtNmtjgpUiZj
kWKfGjA81VDVdqPCv0HW+52fjbfT8NMWHZZruP3roUutrTfXSZDn0UvfS2tjNdYjmOfnidTqnRex
hE/6i5GV4iTF0RZY0d7TlPwY32k4zI1lMwcFCDQU2LBtBF1W/UorEYCs7f4guO6HNBk2w6XjTu6j
sY5asN5RbpbbDJiSbw2wWCh1aPiUndJi9RnB57E8mHqet/cksXmhhx2fCW93bu5JT9QJgk+MTeaV
810/WzddjRbPrT3y5arZOdVV9G0v9PIdwaqcM3HQQLPFuOACPffHdb5EcfvYs0pKHSua+BVeMVS9
KV9o07Xk7SDEJiV3ts0b5zHurZ8o+9RqjLH5mN2EsLyIFY5NvT0zrytT2BZMmvpwTIMKQ9I2qV1v
lbEo3a5ia5wvvcRQz7f/GEOqDDX+9CkZd0PvvqShz+zazBV2LahBqTgbWbrJPehASBFRHSOiOHiG
uOia/AaRTKCcQyjf+BkeMSd/0+zpsaMVz5W21gPbb94ohjsHuFYJPt3U/N5TmdnY5gyUQZjPw1ST
KzQB32yEt7b128ywDDAAiC2j/uQnPRdFTV46Wd2oVk0oahom1nZJP7yqz6Zn4xYmJowcy800Ynwj
J7Rf2Qv3T9V3yowedN/KN14Ck6QYuyddnmkNqqPVIvJvxzlA3crRN8n5df1+kc1jhLOQXoeaPwJf
6F9IWw+MDo5narPCCW3nxkXQvkbOfevkuksVGGKXtO8waJzsvLsYEbvDpOrCcQK8Fd6akWVu6du9
TCMC+bFsnyt/eEgr67kWPTPezlfk5qVkavU4ripayhkRWQORZu8ZepN17GYKphZeXodEx0zsphFH
ZBJ6+0qLLrpXu6e5B+AKqSVPgJTvptTc6qItDj0uBrggCwyssQ+1oZKbvi9ushbl/DJaVBWBhVKE
Yt9S5Y8Q/pqvvkTCHQ6AnCth3oyFDqs3SqHPlOg9fM38wjLmnlgE4Sqg+F81zJJnu4QmcGhGNkcG
5UlLaR3kYQXHxfafFbXrF0za9I+hQa4B6hSU1r9E9tjX6URJXno7kmweYrOC0dG4XpBzccAn94Po
WrhCsh9QKa/7pBo3uptjyKtgTIdNFgcDIgA+xQL2YxHvwbezGkxQPWpLCQtbMnXygFUPlBTmxFZO
cGLtQPhakh/J2MWTz9AR1ipd48slHDa8lS4YocRTW85k+xBiljUTddd4rUfouYaA39eeXGjXoFmw
G6a44tD54BdhdtQdhiTfzxF6yxJhoLKAFCSGeZ4zB+ZwC9yPZEeDFbRpM82nRCq92d2xrDxYnfwZ
6gqvOTBkRvJ4hQXSWeku0w1r9o/44iFzOIzBaLMUiCGs8LXfzRRkuqekbc1jG7HoIdTXOOUK3A9r
JUwOcAGkS/Rn12+xLz4ZjsDSXXcPdB6Bpygs623vUIszcgA++Va5XrFpQy7vvXtUfVts3XhiElx4
4FQ4oQih37sm2QLSt6cA00weTAN2hAZT7XqCN6b82Vz3XC3rbIEuGvYPIgPjUzXIN0R/Hjk8XOys
ZBv19nuXlYwfmWKJARs4dt2PSVbZ2st65sHusO+b6can3ryWbWKtpzLhioXZlSPG0kY4mO2HvRqd
pyYstI2BFHpddbq5tRn6Kz1/k3JkqlJ4zzJseo4xBkPT1+q16Fk8o4E8pn1V72Qb3VfGfGD+RvNI
Rw041++CkrXRPjdZjZa1b8sLFMqJj+g1nRCmykb7bChSGPoozq1Ro9ECYA7m0ctr90HLbAKZMAh2
xVhRBpxCyhDWDzzdz1Pb5Zs8GlPaSTiyTTF8lFWbbyM9ATR8I5NOXpqoAL6MWnU7MzcPiua5ADrI
9YRCjqtl286qt3ZGuqscCzA8eUIQNdEtOzXkT0KGPRwzpqWmXry0ghrwPILqSOcvloKzbeoBerNL
NWX3EZ8YNe6E6/ydGJhCdzhh0hFoUu8791ad/ExH61bl6qnR8Du5Di0PMsln4ksREvhSBeKjDRHG
ajXuUSdmQToLp0GkGj8B1lAHw/If+tk8Fu64iz3z0ughbgeTbAUPylsSP1M0Iiza0p+piuLYsbqH
bvmSUo/cTKwX10VmHYdOxqcBNvbnrJrlVENabwxwSEsR+jg/s3XSg3LtI2s3avDRBczFTnOnrd9x
ZsLGN3Y6vf0hsZ4HR9qcoaAZnWj+OQ+iDTqN9KGaOPH6eyjVTkTDo6egg8vxy577cRdN2rHx6tdw
lH1QlMg0I+FTvwr9n3mPdrSq7fdZZMaeyyYIgwynK82TW04LCNMTCDbEQuSl5jJaI1pENDxpdyRk
YVqqP7NWnhuvehJKh2YetuOqR/7atOm9rltPQzZyerVtTs3efanNlCakBToxNwA2AKCJ50/DgoOG
V+UUNb7BjI2lomwsE6pXEWSEdZ+nCDUa5E1AtyWRy3rI9xrZdzbIiOpx9toI4JgRAuk1F1sIBiZK
EWosGuQf39/nPS5ePQ+P0p0OooE7WuqbRFpftuY+NVl/m2mmDexr/Cg84KTGhL0KEquL9P9CeRJU
ZJvttfxRtZ9JHQ2nWoj3vCuCaqT3asSwyIXe6gdn/GKOmTy6Dt1Gu1cnEpEOvUIdwuFmUT4EKgJP
btss2uKe6TNVMOTdCnRm7P6YAbi5jmXfLAhdAX2Yyktxh5Ueg7EFXyFqBnaNERtBpnfjI9DZ2wl/
fqaLr1T2xdZosq8upQWOtyjcYKKkydiTo2wxvYQGqEEH1LBvZAxoG63TqEvKAtcGmOF0lhcdGO6h
bJgfGgOAIE/u+AJBzxz6o58h5NSiYuvFCBPTLObUqKdvU9fiCDGNbDuRad/FdXK0FACxHDbDUHr1
LurZ49KebTB6Rny2tEuLOYPpdX5rJe15KigekoJS7lxKx0ehqL604qUMBzsYC5v+g9PcxExf7Yz2
eK9ZuCuGOy023D3fGKoGXXrv9wnXTDDIQT905ADk2rZOjAFhut9BCvHvukx/c2yyxI2o3CpV+mfh
fMtiH8hZuyyPwPWuFnIt49Mu16Hcd/1l1g/mrHm3Q+3fjFMVUhbU3jsUPhdFpWA3ebCSRNZeNCeS
69EHnjXZjtoiOkbzXdyo4iueKhw8w8FsuW62AneS6k0uJ9Z30q+hh5ePIrsbevDmuBuZz4ayCyrN
dQOi6MN1bU/FWqPKoGkPntgPrcU61EDzZafAGMeKujnJ9lRLAWP6BSfUwKQ+E5fYcp5ct9nZXtfv
mgkTU6VAt9ZAD/Z9RG1gPJM/C0m7t8uNqIz7wptOdgLntRpddYiz8WJ6dYEBiNKjHUOwBDvDCpIp
+hgHIi7u59T8oDdlrnBpltMIdZ/kCyONqUIPUFpj/bOJfPnA2PzTjZDUUzmNUO2bakvWaBo0xiH2
3Owuzsszln6sqLI4F708tqGWH4w5bRaY9h2df4DUSZGvksRg1hA6FHIyCtUK+qQmC/+ij+olQrEa
zF3KAU57L1DdCNSgi56ZiYiNyUltgpyL6iw+zC0l1Ul7D912G7aWeoWYstN0NdzFrZWtLafTtpNe
TkAOISmFjdvvSi+aCZDFvU57oN9xFaf82Y4fLmcCDYl9RxoN5wfoAsvKEACbZ4xi4LSm8lu/aJqu
2TdXUZudDzQefz++3kPJ+udrrm/xrrrN63uuj6/3fr/v+jMSxGGV2bHOV4EtFJB653U+J9kCAXj8
YzO/fuu/3KRHlNeKjHi4edddu/4eroY0oX//8l/vdJPi1JVDwiyNQJAI0bpKPcmEd/kTf+/fr+0U
nXFGlOhv/9hs0/Qn1kzx7u9bvj7+9cLrX9J6NsK3UAXXTUeUnhY14//8lt+/6nrgrg+jvIig6iKK
vj78fUSR6CGVF8YpbrRvobIpNvjUKuOkegfKpW0i3Sk3iGsIEYF6gSVDY+WiuGKOAEBR1HDRNQ1o
wopFMXPm+xtHOPoGiLx/SESyc3QLSllHJWya+28ZI1zSAew25HeW/DDJSoxXXGKHIHEmhnn4f4NP
+94k0DTEEDtO+OKcovjm9/Uec8yjZye4DD5VhpHDniHv2316g6uFlsmEH3zS3GLlybNBFrqqk+9L
C6OZAC4lfXVBBv+RtiQW97V9Hkxr56MlWTHFcO2tVmg3uBQZ72ewrSKRw6ZVXbKmQLGC5XGnCwbU
BDsizkicTuEgV95cuWu+sIT/3TqSIbIAVjOXNix7/9jUwM5jAQY5JqqeXjyW6ugyxjNGKAezYZWb
p6HLP+eGw1vS4hLVInjFA+2L9ltXmM1KprRrXE5a4CzjgQvbXqu8HYU02EYwUQS1vGnQXtHpaGtp
jmekOeAkkSUpT19MIM2uStshiCKxtdvpDVkOKwdobV4rEXglOLvbEPtpQ8vcqp7zzPkqBzFuVD19
DW7esUDEU4ihSa0SyTXQ6Ls8UPNrJM2nMmN6WzGSbZSq0k350utUQUcMUHC1TFOP140W2/sh7cOg
MBJ/5TU00JN4rtAdebtar9geTM0wNsi7pzJgESS97jtGU5Wx3OgJfDh0WFdXWB5e6wGsl2ulT0PI
vMLBRk2z523OzBWFNMxsevM5AYLKPicuaoGGxGPbYewzYmc4u40Ji8R+rClx1mND+IlLVz6fixuG
scAfES/YnQYFNMcH59Q+Au/wvmox+yKBK8nrcp7xa5MWSQxKoWX1tpu2PEubyW/mld+Xtx3YrxY0
n512H/kY382kZ26sqH/Tx94JbAP6adjhILpqnpzKbf9DBoa5CPb+jAiiXWTaQiwQB6ZK6Pr+WdAX
hdaUxT3FqWmi6ZIrzT+6KZ2F2MjuMh11R2yFT3YFh1vLYQBjrwq3nqQqnCNPX8J62sbc0UOBpCxl
fzJyzb+3xglWtJvfppwIpds+MhTI/7Djxt+TlZYdd3ROB+HZwqHu/887DguocSZqtAcawelBc+AG
FpTzMDjROeuTjtJg4tHTz6JbGwbTcRLY+/+Qbv6LlA3jXxw86h8O8fVIIT1mef+8D3EdJ84Y5fEB
scZ0W2Uk/BpJdGDmR+jM7Gr7Mhu8bcjqQKuZMvSYq2/nqKje/v1+iL8nmXAskIpaZD2Zumc4f0/S
SuG14clw5aGvCMWKvMY69B3teZ1BcGiTVzUTUF5mzpPhyfripaTbxhRbVGWRitVqF+V39ZkJ/QpP
93CRCGa4XoEri4wIT7lkmEYRalxCF96gZR+9bmgvldaa68qlH95o9KSLLCyDMjY+HE+p/UiiXeqX
7vl6Ey/3umx+/fd/9r84d13TF5bhuoank3W1fDzfPx5YMrb/7/8Y/9XrnRd1KpIHxzDz9dBWZQAs
YQoM6W4r28SOPYPpREFvTWQb2WZ1yMeC/n42M20fz0Uu1T7XB2tv2Lk6hBakLiUj+HBVqHbZHJlw
CobHPizF9rrn/wus+c/y6OU79O/l0QBV/q6NXt70P9po///qvu1bruksI9c/aDWAbAg7M32Hr+E/
lNHWNf0OPoHpsoJHzcl2/uLUCAfRtAWdj3g83UNlZf3/KaPNv41HhO65kAwwhTGIupgqF+X0Hydj
A3ai7msZHc2uX3uWpDZUdLt0sXFlZLgfpzSzd3Ya7q6Prjcon4JG12ETTGl1UMaXvcTWXm+8cmoh
uy+PdVb7wAfmmzTON5ykFLy6zNkjI3vv9JD0Slk0Z4OGcIQH2IFXJRkaL3rNtF5RsJ+W/kCDZpG3
J2cqEuShwI5yeuM2zOsYw4Csz4shvGiGak0yCo08gwub18+PajJosc/zqe9ZPTup4x+wZ1EG9XKQ
5szsWsR8LQ78DfV7dGTmmN5ConMG97h0aF708VjU07BGp3EuU95chJ9t5TgbCS169lmt4Ul2Wkp7
zlyjqaHvvza9qdggIwf50Y8DoafYt8OwUuQwg9uBwCL20UEBSADfgF7Lq4etqcUYH/V0Hbdht818
WPEKeK1hhmQURR8G2r1Vj5MYi5H+Q5hPfmtMW3R/ZtBqUxq0Du0gLpLaavZo9ZUWQQDZUoyt1DfK
gYjAQ7sJPHPa9uWpEgi+E5n8xB30kCIePXRoGGJlAeATLvppCf96OnRGQrnZqTB0IU21EMUYJgwf
j/Qu0BC3kupzHOhuucgHylNdxNXGWaABw5K+FJkyBA/h3mHswquFi27lpy0qEFrosUH5TaXssTtz
PNIwfZqLpIcUM6gjS5ZjXj4kRj9/tOZ2rIcfox+HhzzUWTo6pHVMTbZpM7B0WZk92gM+d6/W8amC
/q1BCAG/joD2+eUYzG6IVbyBCpF3jVrF2oBcScuO83g/eUW0z0BHLmlCTz4Mx2PYafD8MOM2FTyX
BLZtXRonaYsfas6pjKG73JDRLtaard3BDYMQA7xzImBd569rMmq5bgMJ2u9dStupQslkEeMhKxqB
syymA42ZOEgb436eDRrWiRk9gVQMiokkCLOGh1pnOlOzrtNudZODmabyQCnibextmgSET66zpfoA
wyIYJrRFrdowJUK6rGXlTsGZww5HLYFMgAg4kEz16Xamf4OKwv5GJYO9N+0jbJJ8XQpdbhQFe800
gBCL5sGRhAdFJoTRju+Zh/zvQLN/eqgAs/Se9ZVh93uP2oVEeuotME8TPRUDLbNlzCzvvSc5F29G
0RtQFWNrH8UAB9vyQVZTvC2tdu+LAoq31k8H0yG3gvAmJjRwj2is7HJ3A3uYTy8i1KXTFQKpqKTW
MpkkSPQnFQP9j7PqpoRc3dX4FLqpxfJdrlWz62d5J0ZixW1nS8I9q1tqQ0yLl0aHGem7DtFB5Zq0
C0pmFcBPAnRMdFeZCFdZTmnDmtem8A92FqUX04hvUXKVgbWOYzHc5NO3rtXmnV0B7dE8zNaafBS8
/JIQraLr3purvEM7APswNPdc5tbdCKqPGHdfnSrT/gQNuYnnsto5LZ/xGdAkU3furzxb9w8y/hYP
SAz6tIm2Mm/vQ4PiPwYozHIDsJmSWLWCTJ+s1zLCJ6hcwFdhGjDfQp141VT0klgpmmqrnIK5rUsA
Xt4WIeKG1v0negFq9A4kqMwLTMBCgSwIjdR8KKUUvGgFhHkMdZ2FXEBl/meUKeyp1VeYTuGNiZBk
BZTYpITEsqAZXQdy1hxtTB1JeYhaaF1jlF21JVkaRb22QEJvOnTX68wdkKPFe3tmSWdB7Z5n51bE
YUXvrqqCtG8/rZw2eun7P+Laeu3rpDmYBcJ9ml+3xgQHJxrnehOZOikx4L8ojiebgqFtM8XOIaLk
vZ2m6WMi3oi2w7wPldvu9bxUAep/chfFiQqM4EqEqjqmiFYXQ7f10pzgcBReGdAg6OCNCPeJq5e7
iq4qonRWRZWcbpbU6PnZHVm0hq2OoWD2voZpSTbjEoFT5BwN9V3tynoPCferVvH3BDvqKVRUm0ut
IEdyenG71AuaCZeqDXy6mbqQXu380cSAso1mcdoaSNYqykmkyqfwm+Ns2Kf68HMayzIwUusytP60
hSwL7H6s16qYtaAYm/rApeVetx7rsrS/3OHZibPXzsXhMsAKQlLHVdNC3bDO9OFH5+fqvkjUA81a
b+P5LGYK4Z/amZWyZejvcXNmxXFB83DUy3EzspJuQOps+tA4Go5cd1UG3SOU/sY10O/4FUepU+p7
br9Aw5WPelTsy7ZlVMlvJh/tmz6DsBh9/Vm0971oMlgVYCgBLlXBiENp5X8aRAAZ4JcRgSDFmWLx
qJc5YXJRxMBcp/uOmuLWxfBrjeQ/xHFtwNyp32ETzfi+TRJx/CHc6qy210zTRRA54zeaGa+xVZEe
CTfIGJAJcn68l54pghJ2d8dicT07EiaKQY5nlyXb1ii3rhgLvvwOuBVjlhR6W7QRMWJv5EevwjWT
k+1oOKk79Cy23gYN4OeN5dFjQBkCpP+/2TuT5riRbEv/IqQBDocDMGvrRcwDg7MoURuYREmYZ8Ax
/Pr+gMyqzKwuq/feone9gUWQlBiMAOB+7z3nO0xBkZEE8W3ABewMuFbxPT2W1pCfw4KP1a0ZAhZL
Nz1x053C2KRS2MOOnMG6gRHZpJh+jzmbDTiSrBQtAyzW2geQMiDVIaJlGLYvpsgowuxhN4Z+dYeC
gTQHpz3VTVgsVlZ1cEvzja7DF5ssBNAmxd7EHr8Z04hou9T+iCa9Y+Z9b7QVsxiRHovKyrYQITr0
gy7hgMYzZc7jwGkEOOuK8JXLOG4Jyku2thyMV98ElW/rEEF9dw84Kuvm7uLHMSkfsbc4OeYvacXF
KwVSqTBM6AoX7RdWHQB12DV2I1Z0Gku4HhpzJp1ppkNnk4PLbTN8KCFftRXoeLfFRN4w8DFLAEUd
7FbTKNqDVsswvf0azOgOm8mNL41j/Yw79hnBXJwSo06OjhseasYaTJU98+yE+bx3chC/NSjXrYs3
8dFa8ASGQ1YIE96l/2BtXUAl90xG4Bv48AVdd07vUnzCu5y9wjb6Ylj2F17ltG19wO8xaSNvrQPp
yvWPMoTm3ZM5r5oSkKBrRvs0d5ILl9fSygZmjJnrDNUi2CLGQc+dM4IfPPtOYkvbeGnMKliFBuP/
lB3pINKnshJ0Teh4mQouQm4d8tkK2YcqBGvM6FvLObXatqjtrPvEj8XVHMHLD4780QD6OylkpLPD
jqV3Xjk/yZgeSBeZsLXvcD5cDJ17pOL11pnFmzNjgQEJeuCe7xVszU5M36Krb2Psz/uaDYwhfoYp
k8HcQgPHpHU3NgQ9FOlwrsNxFxag0El8ng4VdhvWnGg34sXY2wgcScOd9xOZXaiUuHVmrg+Ao32w
K/l1FJwrsWyus59D6U+dr4WHzWLCL/RKU9zciZ7lcX1aM/XZ6ISrER8SK4jvPyY9m9PJcc4dF8eu
T0CyJ1n5YjayQBIfz3eQErh/Z763BThArpKCji2H8rm2YQeLNDukWtdveYilWlXO3qm7ic1xiyvO
LG5Jx4bdcSIC3epdXT8ZJjCerHCjAwg8ooQoU1pVJ1dVuI8WNcY2MBrmGnzkecKdO6/igJOwfNN1
TgRwED/Y+fy5MiTRJZYhr6QGhGJXe+2S4YW7ylUO0YRJemwDVKA+5gbcT+n3MYFjnOGU36hxyHeZ
L64SCuUdG5EHPyL1yfJzuM4wwm0SAry4r2+KdMeHtr4LR1Xv09Y+0lah/nDR0QpFgmQ2sqvGHjr5
OIQas3wpRzvYW5GN2A41WGeV6m5I53Hfps1RuvznTO2FJ56JOX1vY/8sIqJry5LGaAqkpy8RWJci
hBbPbXS08BH4iX3QVcTYO454pbfGmOlCQ3zLvDnfOuHMada2+5nIs2qaLg2k+YAKhsLhSwPf4dgK
llXR6SO3xo+4yeVTZuXXJqdNzH7pbHcj2KEKCqN0qlN4ibBNHKNQfziu593QN/Zb6PkYwyXhPon+
kfmgncCMdqj7nzWS0LcIrsIxjn60xmge+roZ7+Y5uTK3vYrpMsuxBtL07tMzoZn1YM5+fMNph+qT
JHP2ruAtG43xff6i+dS+TQlSsTEtfoV7sJ03PvNpC7YKXUWN/qdzuaYjryYeRIhDhquE3uiBjj6n
knMmsRQlfiPCc6PiU+X14Z4PnClV6H0IxUhxMAQNUshTm1q3n8IKB4RD8ofFRRoVjb8TE+fR7D+7
UX9XhDBAE3gZJ8Rs51Ja01F67bNh4ij2R19+I7+BXCagiolR/BBJvFUaGlRT1TU7XELz5pwrmRp4
Hw4ps8oRf15MJo7IXjvsYbC8liR3ywAmMepsa4gAe4rt7JvCZK/M+7IVXN2QhxhXzplVHlMXwdrU
PlSKJhPohaXcD4+miRkwHRFV5SyrU9k9jMP8blf542iK/k4jID7EomM/28ptVhbLxqoluocgCYc1
mTEA+uoIcKGAd7bFhvBGLqc8KIr7EdfBoXHAKRWMIEddqQPd7fHY5yG+GyU+Yz9OIZIMw9nIBElI
1kfreRnXaf4rQVcSNUl8s0CvC4ptdpmpQaNVtGcd6Fc/tdS1kd28i9Jl+m27u5B9wV0hBjZjeZ0x
DAjYWpbhraran8jA1B6h0x6FPHpE3uzEJlMbXIe5myo6AH5R1bc6IQxtaN4aN4z3PveBwyiVfbBM
bd2QRTQdU0ddw+SjY78dM1fCniPNpo0/N4pU09lACW2Y4iXq8F+02r0w4cE55LrsdQy2WK7RklCA
t6ay9M82tj61YyjPJC3YTXg1AwLEuooSxtyTnmFEu0xzM6n8HhuNSJ/lJK9LQs9hiNt8Tw8CA+uS
dGuNRXk1yW5BxYcSIoVfEZdWjdyYSXNFZppyik+ijH/Ogv+OEAzKY5uLf2QE4SXfhIBFBgfsLmTI
tClKrjYknhZK24qsXjwW3I5OanLVpmDzVrur1Is/oQgZ01e1+RnymI6qkM09AeZECT+QshgPKdjR
ALQu5JXHQglxqU3yULlPuTlx0DyfF8D4+mg9ADEM+gJVvCKwb4LCBDeGwQ88svVQOzX0weWwPuXm
DYhOwPTEHycu1XKAhgYlrmsi8lJUchQyQkeb+Y94f4Lz+tug6yM+Ww4VGowLMad/vgizI2jOyYiU
H91g5nsc1kf/7mk7NJuyMNrzCkwzc8e8tO630iys8/pk/fIo0C2muvlpNhZzd9Rl6CyJkF1f8fqI
zJCHjG3+oR8DqEHr1wyGvpz24Tlb3qQ87BEmLY/shAgwS1jpVvaJd0HKoJfpmwsqLHrsOryYbicI
5DHMDjka2N0F1FMuh/WRT3/u90cNH9P6Ex0bALEXDZYiNaDHYTfbgSFBUGa3YY8Dsxx2TBaQgs+L
UMRe/t04thSgfEyoKQEsaCKLFuTYvIDG1sOIbo5IvH9+UbOicJYwIqHWffwTMbY+8huIY39+rWC3
fioQba3EsU5Zw2U9ZIbGIOfFr6Na2m2u9RyS8fI7fkpDVNlUPVFvYmyqy58Ha2HGsMmuLmgPB3Km
whaxrYrPlr8kcBokb6zgqWzhyLjs0Tmh0U3JBg5VQbLQlo0XssTlqZGSXcVId1HY0SFMcjWAw5LT
2VLvDKGGi4ka/lhH8d1ok7Skl8P6da9M0VuSlIOjzpsdNP/FsgOeen3xUcle6sxHgGOk4Obm/N1K
bsNCgklHJ2tPkAf7i+F6JEkM8MzaEG7Xn4dswd6nCpVGORZP69f5/QlANbyAC4EtXMg0K4GtKsyI
Lh4ovgmnwzGEs2+D1MBcEOERaReG/j8PxfJLgSii41u/+GgvILcVH7aytFZ6WD9l0H3W50vUPPI3
InCDpnwtwU/tE0kWqoGdI4QS3bkgiG2TMgn6GODhECpg1L35C1w6XjDTEbxpvYCnE4KC9rQfPsQC
pXahUw9QqgNchICCwFYHi2Y8JZjPWaDWw4K31k7w7rnlU0hynza1c+gT66WGiD0taGwkokacRMey
Rrc+AciQVt3dok4Ck4CsnRgvAEzq/bggPRXs7QkGt50A4+4XLLe/ALrz6Ue+ALs9ruN8QXgnIrvP
DIk8HczfYo/BYUTRcEoW+LfyLoYABl7aUMEXPDgsSiJW8kPXAw5vmf1wS81eysojITzvfrGl68+9
w67USN/iFAC5WlDkqGazydkRwA75d2mXM5HcYFcCfOsBMk9K/ltvgZszYrvZC+48r4f0kDREzmSD
JktdQRaxf3Qw0tFqU08s2PQEfrpcQOrlglTvYKvbC2RdL7h1BXfdyN7a3J1JW1TGxs8ouIRXbXpF
Fk45uOd2wbd7C8g9XZDubtGc00S/+bDedQP0vV7w71gNiFxakPAtbPjWsD/VC8V1gcbng/G5xIJC
ssp8ZJpHlVnoowWdAfICrjYH9Py7huqygTpzyEAYNp/jBVNP757eBuR6RuzvIBYR/ilBmmUxCoLG
3pIFd08na6PEwPwPjby/IPFr2Phj6Lhkf5DI7rK+1SRJ7F2r/6Idj+1eTQOqU98Y2GTfwSW/I/3E
+ORG37vZjTfVbIAhH/gwjLBHIzUU33nDoVAley9zUWyKiszY8hhq8QPd6UuMvGJxuoVh8DiTwL4b
e/qePkmMHVmFGW2JzahGAgLR/qW59LiDoxHvk9Lf036H4HgKTLzOjg7Mo126IFTkkEDlatD/jeFP
TCgOwL0S5Um0dNf001wjIbVEigC4p7ID17ixyuyOFKV6Z7d4M510JHKJErNjjxC3X+kVfB3GBJq9
gzoWVxLFks1SEsXlI0q9JXGzNU82tGcxRZ90w+Ad0CiNKvqr27aIrrn12DzPgj88ZWDLFvx9tr3u
oKrJoiDVNEJrDFDlcLPtNNk7YKG3zY1Li7PLkffJRERY6DjvEojMqeifyxw36miPb6aVy0Oou68E
tWc7wyFXjt2jRVZkROciYeMDfjeKiveQD4Y63NmR4iIPCerpbU/F2HrJuSmgLRcTOYgInBlC5cHr
PPFKA1yoB8sF/2OR5MTFtVlGGRmKir30pmyrc/cMGaBCvobExc375Fk+Voj5dzbAn6W1FdGLsS9m
7X1bzFB3QakLynPnoRLkRzpJgI2MVt+E4QMVzddJesYlqIjQtqZNE8bIkqLMegK1RiJ2+pXG9pJk
iWlpqM6VZ4VX7q2IdYkqnvhjm07tIbbCfMSNtYvQ5vWsvUcH6eViD3uNGKxQmvzAEE0YWASSQ4/I
PFm9MATb6uBlxocjwUG72vzVAAQd5tF6A+I5HyKxcGlk/qoGTIQASugUBGm/d6WvDnkwmttJ039G
bM89a7Ek0ejegMuuHkYDE850qSJFtGYnHs1TW+/bkjMvQFJMDHFL6pShwPSVn4ox26Vuh8u/Ri4d
euRgOpKM+9TRu3gi7nnmxi6yMNnjDN3bIcsprpF3r4/0weumO2E799ywBMIbihsBd57Mob2iuLyP
sjdHx85WNfWbmJPgYtj4unwCelsrnt8G7ZW7LsDROs3OuRHqnigwWrQCxE8znbJFnhr7b2lFFil8
JXG0EG7SD4GVPMU3nYbImdl+yqzau9H0PTTaGSL9SNi5Vq9sPD+bkW3QxhqPrs/6X0YNgkTA8hlZ
Y3FMNJ3pfwbgmUCdyvBLj8NbFFR0k90L6QkUI5VPsOjkvkCJ2c8w6KSY0JUzj6HgcypK5fJbmenP
NZODhY+Cxkt/i8tBUNdaz5h+wPQKco/IJdnmZTjcabN/aPPsJ81AqRU+cKR0Wi78vIA+blsG8XnF
rq3fWA8rdi1foKdJmL3R18TWMLNLWQ91zea056br5bBgkaeGJ3IV7gfyyUBlPud5OxxRpINIuWQa
f4Iq2TOsB8g0/e+PJqjXi3wjxmIXWKAb8FL6m7gSjFZ6Q1+nQIbEEDM+xcDQEz60j+lJMqaTpNTW
qK0CRn5kfs0XV7bjKQvSW56x8MDlfIjgTR/9xPKIXRqa8VJl8pyaAFQhlI+X0R/Q5NG43f0LG1Fh
rBVJW57Xr9cIsI750FDUe0817XtiQRlPxunzEHQK/1HuX2zszBelt2PnxJdK9HQKc9BcPqMsIMRs
hFRLyl3WOcO+MIhaQoNa7Sczy6/27BHGjF/4KsOBjgjlVTjF4G4G1fkY1/AY+2qRbImWAPMQnN/K
1lsfrYchWUio60Mks+UFOXNkpuRZ0xgaF1xSllg/q15Wl8nj2s6g+FNZxf2ebtmPcCFPdoaqLyta
cn1KqVdtlNGdmgn+8vppuUH8x6fl6pm4g6S5q0e33nl4TbZzk5C+5roTDfsY1wfF3zZefpUcC3rn
YbGZeTsQGj6ZeWwQ1gYJMwkc3APsM/882AWk2VbEtHLXh+t3JgyYgaBeAHKRX6MOkSnBgPdFVL2T
bVFcJhMi8zaNm5tRDO7hL1/rVHvTUDm4UKn81NyFh1FoBqqc8dbyT9dHzKM7ojXehkTZF+6c9iXX
IVdCujEWPYNcCJDrARJJdZlnSWJzFHQ7387pzSwQW3/hRa6P1oOTjKRQDCXwpKGNr0KTRVrQp8bP
SnY1/byL0R6xz4eX2CciTNmji9++9ug2L9t6Cf5kI9yGc2zZ6q8HN+79Ayl+99AHxKWLvZ/lRJeU
Zf28kBV7O2IbzhauiDl3ymUb7oatS9ky0jZYNB0M7EiJHVtIxX3lunC4J5IhF6jsnwcCx7KTRbTf
WEBqAWM+5nv8QL/kAqw1Evi168H/5yO79h3QlZyjAPO8Ayz3+9QOiNZaBCQKskuWquq0m/C9mxD2
TXHqlNzqpUbMl2rRxysJEI8+7vpBhAuxNpsn1Bww1hU2RvrsEZs0hvhsyasS047XFGhOUfB2jIBo
UOajcZwJRyCIbKaf6len3wXCYVXqYz9JXNYgX/MqeA58vzisv2dYqTe/I0PbNpCHwB6eOm9mnOP2
7NVRhtmO7HixWuKqw1iylDGVAdZBp+WX1bKP9BSpC8Bu0DN4RpYIs8uywF9WMOj6FC57d8RrcCaZ
gbKOn9gFtgkJYJbcKO2lFvSjOmbl6KlAWihNcIP11gN2Le3+uxLTczIn7WEFlK7gVfAToAnW52Oo
6Xk2Me+FLgmvAep+rmgrrBKcsRijJXGAl1gu52eDQwpXlEbly80hqr/gO2rO6ytF8UdBZIvu5rZ8
hHqFnq780zrbMZz1DyG/pDQnIC/qtP6XUx9zKq0P14OZYgFZfjejKqDMy0G0C0X3z+da2y0xsPOT
0adfo9A+qgEkVqsnTjOxnF2cIRZA+hkT+bjcXJavNVKR580UYrf+xdLtUTOv70NitF9m7NpEPcNF
WYr06K5AjHNxl6S4rm235QA77PeLcXkX9FTjCp1q5nRLWd7k3neShD5lS3ukrafwqJZWyvIM8PsP
PeZ6785BeQkYH25lFLRby9VcKsvLWq+X9el6mJdvDD0wbCJ22QEtPzJORn2wbXHnt859KDPUJXy6
iessnwrE3Mo+pJCoCBnqzzrPSQi3ueRzzIR00L+wghmwTgBHYysBlXPI6urF7nF7+Gl/bxUW5UMY
APtCiT7Sa9nAubrp2HxkB0EzkjuXyLps12g0w3ENXQ85an+sLbj3g3ERJe+qqPRHRV8TYm7+7FXi
S9Kpd5V593Vl+TsqSuTiFb4u13HuiGGfj1AwWc7N7gJK4dq61bvT28w7HPMZsFu7ydGKb6cIjUGb
fw19gQ1Ai3yfVfG2gJdMp8Qk8sFLj3UsP/XT1a6D25IvS2gAccuiv0+G7GvZZtxn5a0fcLZi/fmg
Hd8+a3qVOsMMNEbTcxaYp479GLJQtOZTcXZro9u5Hp6vJlM32vSPXhLgaHqy3GDck1aDslfFD+Ni
VYzJOYKqgJVaUBizSWWj0g2AgsoPrsgZRh2bMhEH0KBMbGptIpqt1yJ/YFpQXKfaIc2dfF6IMv33
0nx03EB+RAH+bOoTVvmSParOw503mG+hNB58Ghf7xErTM6b5X5bPvr6O9NNYQ15pS8M/rBcjTef+
lCSI/4vGPELgPa53Eb8RybxdH4JKJ3ltOiNDQFEwddaDlc3GwY8K/zLmrnn+/1rP/x4KFzXyf9Z6
FsXPtuz+nk6IPf9vYk/p2TZXhfRx+UsTgfUf6YS++5uwPYa7njKJk0IL+qfq0//NRrvluNJBTiQY
a/1T9Snt36Tv246P8sJzaMc6/xPVJ78GUedf1POmb3EtIC5ddMiWKVaR+l9En2CdaZLIwrwWBMVi
BWSyrRv7WnLXsveM1rvgqqrO/hmMEdyQCj8WPRnipyP3tU5EHv5CIjI4P0wA8MYnGajaexvo+7a/
wklm5bfZxaj3g5BbCHzJDKZ8tmfwWGOlKclqz1MLHxVzbwIkQmXtS+O4k9iZTtu+xYJ22D5p6Sqe
aOghEonCBgGH72U6+HCifkTtAmlSXKtIZw+p4cGmDAYjgodTGh2LqNmPxGj4fr3qE2NrY3oRBF52
ywHrTeY54oikEXkZfwmMWrPPiq+m5xnIFajXFTcQRzFZU4h5iXUOZQwExOisn2IaU5J1kV5CEItC
7OOIsTuFWQbDNO2RvlUAEftURw99IcVo7IeOGWXLb0smsz1HoYNbLU8yB7W5GzUI/Wg/01YwETZC
NBnSNDkTvTI0xyCSz3JQ2IbsGbIiww4LLCHNCOPQlEH6XSA/szeGBD4BIoIMDQYUbiCak4nTLD/m
c8R6aDuAE96LHKrzgdAjECUtBmQCs2JruvjDaBOI7jNy2EjlTj7wjsgdPtGGrO0XfhBVmIrG6FPo
D9mHiculPbZpTbRy0jRVfOgcYM+4i+3uq4oWw4uNUuc+9zuy7wQZNwW9EpQUThHua9i/OJYLs/S2
/Fpc6FLIp0Jl9B4sE3gVMThlkW7bOnA/9fDRBnJKqm7EtymwZ0TGclcUYjKtS9Pwp2KUsdO031mt
IPRIzp2qHmEmQ6aL1URvpKmR6u4I8e4pB9tkkQD20dwiJzR0AXOlNrxfDpEyLbo4AGzVZpk1FJuc
JRDAU8zMLt/oOCQbJw8VfL0cO8fSlaxmr9oVSruII/0WA5UWrvSOiTfUzqbKMsMhC4X+7H1Y9ZOA
Id3mADCYzUM0qrT1kshKJITWOEN9yzowXzdjDEf3rXAMX5ymGq7qJeCOYkssKYo2xz6GyDZHtPhw
NN2rgS2pmGDDKBx9F+y4xhfQF9OLdm372WraEEotzY02lcOj6U4hUe0ABKrOcR6sRQ7M35nFPzIp
0lcwmMNxKER0dMQQf6+1CrGTQzrNTa9C5CUJk/Hy4igqjN0goqr97KkS9LNZNPso62xiUqz6BvaT
jJaisB9ophs7PzbGV/q64jjEXnllL+DejZSfRx+wBsNtV2E+l+RROeHwoohT2jWdMwEds5JTyDbi
DL7NeTOnOog2kR879+1s/5T5MH3rYT3fS0PLp7IfgicQqWJbkCT1RBxTyPvRRtCtdPvklWH/XWdW
de5NxGZRamKkS3s3unl0QPcqqxWJdoP1JSf14QS/lTV54lLJ+ghYL8KJUwoniG2MRwxhG4fpCUDk
tEfAHN4h/Y69DepgrHjcIR8IkSu+FqNM9nXvh49KNe6xR3a8dx23O8RFDBhrGpsTPqP2JPuqePLp
wO5it2tuNqfiUdMfOsg5dR6BZhjfREyntUYY86bZoDx6CF8OTWFMDKoSBAs0XNAnA+cLItRcjhNL
nPUd6Eonkvl96hnFLkoS81duJsVL0+ftvTV6eEIU2n9CTc1cnIG/GJ/Nam5vnXaXoO9pUjT6o7R6
jOzMffI1w45pQmkvbOS5Ifwj5hWVv09KIWda0+iEbFN3tEO4zHurG59nVSOED6je1BBMJiLdajoF
ofBIwBz8Y0oWEpoQB1taTiDIJu6pOAdnLj56C8kdmxZut2YfveiyUfcowtr7so5Khi5FexJxBYsk
T8ezqDDfShRbhyqy7Usd4wNKM5q4HrHNNxhwGavVVDARAFsQ5L67KwLH/WgGSZT0XMd3pp1M+JAr
Y+8KG56jB8XEjkmpo5XU3HtoIXbDBKkoaLPpFvWkGjEtSQ71PI7HLgETRO8G2hKav22SLw1EqegT
cSkdATG4tyyfvDev7ZPj6CUOGO6xvnUp4BIxD+NTgFXvnvfA5ZZcJMkxHcoS9Dpk9KSy1IlKVOz9
wBPHqaHXVYq5Opg5aS0FQb4HI7SKc42PemcxtLx3J/RzTjb1l4g4lk2UOcMB7rqL4NKFwFhqCw6a
Dm69FerDhK4RlS6o1ZEr+iBDao+6ohMfSDPF7NyIHzD7mnsnaeGHuA68Ga/Mj54Zxdsqpctv5HO7
9TwE9EYaSyQsfQKPxq73tguZQE2TRlk/OKcihyxg27ZFwhz7UDrg/mfXzdWntPHEgxGQuMOCSSiJ
jwk5Z8h8CWDl7Li8uYl2E3SfjtWicqIJfK/t/YqkGV6t2EwPxmw0z55Hi8J0emufYHPfWdqqmXzN
gKFmxkX5pEjvRUR06ee5IcirHx48gx6s0ef6Hkd8c5yDJN1nLqDSGff2MZF2RoQuwZa5OZPeCWwV
dqYdYy5D+7jFppVcdFthFQNqsMstm3wjKt3d6Af2zi5RdPq9xkM7Z8N8DUsFXAua276mqwsUUpd7
x1J0J5Mh2KsZzJKLCHXn+glpPRZXRi4LXBz5qrPzOYfjpjl0CS4PBexuWyVmf4yGfFlAGEFNrHc7
KyQRdayIKBjyJNxlTPmJjkS/tBmcLtknGoZLBRT8Lp76/tkwEpiXmD1PM5qvczfF3cFY5jUBxSfI
DG4z0AaMxavuAKqiPIoRiR/nVGl/I6e0/Qbhod4RniaPyDhsucnGfnC3BiyvJ62y6px5HsUcltrm
c8Uk7mCTUXMvM2q3QyqlcMFmDIM4tClNFdy/Eg+FGYdZf4gsBblqtFAG3eEHZNRCx051r6Ocq+jA
/rLpAJ5Vw41FPcPXSzZveVU4PQGB1KKPYYKA1gcbjfjACSqmI70B3Lt3PfkdlqsUc7H7f1IFHX+W
S3J5+78WK91HWU1NHEbd//770/b35+HPckfg+d+e7NfK5Kn/2UzPPyGp80/5j/74yf/uN/+IUP8v
vWyr5/Q/edk+ohiU4N9zPtZ/9A8vm/iNageWDIMdxxP40/4sb8zfJFZOn8LHUX/ksv8jfJ10EAof
rG6+vdY+FEV/mNok6SC+YxJugynydyvcP96AP+ysvHe/vyH/zt665Iz8tbwRmDqxBmMMlh47XsZW
fP8v5U09GmNXZ611NQLrpWvq8hbMGpCb7TCGXhKMx+Zi9qhZIZWa+5I+80NTTwhjZ+t+fdZbpXch
L/QJQIZ8Yp7xpS5n4j6XZ87IdMawovxgVeGHzM2fhWifSsOQd2j37O1sVUywIOxexKD2/USvmrLC
2WDWqDdGzsZ9cnKL3UdRP4+jfq9ojl5dpZ9b9nAPoinsT0GCFBURY3uhhhvPJfGMvNePbWeMz4Wr
4oNaGB1IiJkPs9YH1y4ZTwSutQ9SdOqe+W8uwvDJgi8DhRYOJypyJOYoa2CXgLIfCbC2I41kbbSK
lzoliHNiBdrHYyHPOKWZ3bm2fJpNOlEuUGQdCOMFmeE322nNp1Ej7Y0dgxddfygmSS8uvPojhAkC
miEblbWYvoYMNbY+smdEGA6ShVw1B4qiK1uWZSDXqv3EHeYlD5F61p5/51G1bfDj5Gfyf2fCROgI
YlJy771JdzsraAEbWkl050n9UEE5bIoO4UxHdkrZAyaSYfETiZh71+OkePFmtUVFjEFKpy7oj8R8
KEWgdtj+822ssfrRbtF3qlMvyowCJkA5O2UIeQ9FmW1Tlq67sZvYCMfeHYjdSxHZ5GCjuj6U/Ph9
4u7IKG4eY/GrmC1wTH4inZ0w6G3y153RuqtHNfOxRE74RBuIIZSrnwlgcJ+doTtOSnT3TKuI/rUz
D8y14zz5mXXUTpKgLDG+ksmZ7LvOr0G50urJ6jeEHuXVwgW0jczqGebMsEWQSsIorA0GO66zFaMr
ztoLWxrVmFgSZquSkumxZY64HSjFj3AwaBvZD71VDZe/NED+3RVn/+sFJ7nOGPC4piccuhf/csGx
9xkyUgSa60AGC9GS7K/yQN8h6cW/18c3HN3R2bHjlw4k6LmI23cZJO0uksmwsUKyK//z6xFInP+v
VyRNy6KV4khP+dwJ/n4LMOLMrpCJhFecgcM5Axt2cJzK2GbV8Nyjnjibmoyelop26/Xqa26ZxhND
92ujrU1NGNtnGB2KJdMCopx7xHaTRo8kIPw6yOEOyi6R5Pnw7vK5IYFIwlf/owIQt5OGD4OjT/Kt
5XhyI+GvHgv6IHQ0GLJ32thqkhxaZNY3BV28hnuJsId/GCqSWkPfh4BBdX+2K6IVpWtYm45QWGjV
yU33+QkVnEu/Xnu7AuMU1KtrpG0MmdD4t0kTjvfSBC8Z5N/hODgw4wz3qKAlNthQXsO+g3oXYXEM
XI+QGVhraWrZZ2mpW2pY4U3BUGb+RKZ3X0UdlsjiRUDEYWo3PXvNAh023xgLyLuSWZ0ShnycGxTa
gRWRJA0vwIfo2CWVeGWCW+K3k8lonq1weB4pfE9RB6U5TBi6ymg8W4abn/TwKw9Is62T/pPVKC7u
2Gq3tW0woPCj+wmtF1Q+s7ziNLlTSeLv7fw9zzumvkPh7CWhwLsut775yM7RCs7qmPb9Z8htMJ87
+q3JwEg6h7VOQzfcuPi+ttFC5M1bnAszQ9YW+a0Xls2pSW28U26/b0Vx5iWVEM5KvLOY8ml4g2mq
h/GOhHGxX0H1VV/TrMXjKizigH1ciXECaLyL5q1lhXIvcgagJu7AyEnKK6kXUGLa9hqlHpMXJz1b
DidI3zXvLrrho6HQwWUhBhAAGvWu62b2b0Y67NhcwehYrpHGMU4zhmqIZtNnHQHu01Ny6LREGt5N
Pp0u5HK7sRUBxhjEKT5VGwBulIaRRO07T6/8TQ9YY18AKlLQyVjf8KTdZ3NNvEo/WveZjHlJDGtc
pn+nLupQNhMxehCQGXEk43eYnC2GWuSyE+GyLshB1YCKEaXfgdA3T+D//TsncJ8iVCqHZLCxYmfk
f9cAq+9CB8W55dNi8z7VDudA5k/JxrODb44/xcfQD1H+W9HRGmLy59D398bij3DrG7lbm55Ylmen
2FL5ljuizP2jjwgczVwDvaP39HGU9R6u4GvbWeOz5xLUZbACQIiYbtMiFGH4fIbH3dOBdF7s0ZIP
7PthIEIBscWHUQs05jN/ZxoHrwAr3sqlU2fYxbExyKmqQUETRrOr2MtbbT0+woXHPpIW91ihjF0g
TH8fFPGbsAp7qxWJdyzFNMoSdtpuhAWqnbSNLLYie8Py91jPsGTquEDAwV4AmBxqkiA95AU5Li2r
FMQW5yVsiLeqjdbYltkTexIkPpYp6bFg8qZG9ymry0+hnr7Lqm9O0g4f/w9hZ7bjNrJt2y8iQDKC
TbxKVN+ksnOTL4TttNn3Pb/+DqoucKrS59jYgJD2rqqkJDJixVpzjhnXigP4AlKKqDJHOhC7SqZv
SpPoi5aVp5rrt1B3CwhzmkkLof7U5+q1Qf+PomnOdmOuSW9YPoeitk46QhUvYZgBdsLcWf6L032p
FV5Wy7i1Oso2zRidVdChnsFl5HrKbsEZgZ4YdJDsIaSvkJbYbijlD2Am8ip+ZLNZUDOAJ8P7Li3j
1xBl3IsA4qwmfEf9bm/U8jDmvn8L7Xpv5EBNAYtDhkIEdV/jSppbBI5SZDSOOJdj356mNtqnY6Wt
M8OqjnKo34phiCHxre2yQSynt29lVlQeFhQCqKrcXcW9uUsmDkmK/uUhXp5cVLjHiWiDTTlwFvSH
HEDVk+ULZ9sR1ItmwbpiooHOsTyR2eJXncLiCkftWDYUVDUqN4IHumuB7/exrzlmLQiPkm7ICvdR
xSg5sPF6tD8z022uWdchKOsWUHZ59WvDvSk9UDfOuTUR5oim5IDQuRfdeeqwb0lik2b6D3ZlvyFB
LZaUhOTJnrSTLKfmlJLhXhRRCF6+BBQMORrPdW8y2VcvfirsfV5mW5HOzrmCfFBFpufQ0lgiFcwL
aiMMvTNpwwNM9xPdr0PmzowFksHaTp3za0BiuwrbZDFDRvqpz8VPm9V4n4zgD6UxyrWtoJZYDI89
qhIfy4+VH9PARQ/QBe+JSvJHgoYBwBbFV5wJ8bEW3SPiRADuLCZXmu3mKepmbaWVCxsMgFZKGMSh
hdZgNK1C5AUQRhvQYuXXRI9islnzlcjSY5Oa/oahcHFqJekEtki/aXM3bTFaVKtudoKbE6jLFOkU
ZPg+zz0GzgnIGpvRQw4Z3wsb0/VIduIx6XCOzwKmaQ7VgHiI8jroYXVxXVeimB6+da1kyNnyECLY
MolpkdMpctuzzZq2haAZg/RLCDztpwHdUtvAjWZ8EUvUoJVweG/Et+6khtTNqWssNjFy2dwf+7MW
D49aES0NK/6EVBmhjFNGO7aa3EOtJZ9TM8RXPeuo4PpolzP5ZrYInJhoG0/vWcuNYDxgmfMfA3Lx
dJSfrut/BiFMdx6P2rYd9Qddx5BJ5IPazJb7LXXKdNNPtMqAUIFdbFredyBfp/qt9MEEF8sCGy1L
bRfEJS0MS18rHqWD0U1fMEzg/XKREcvS2A4NOLQgZipAH5Atvg6ndRg+ta37M8HQekrI+HlpegOT
OVVTSklL3VK/G3FJW8kxrqUwXriceJ8n0c8x0Ntbb1sHQULyqhvxcgVB9drQJAPm1AIqHv12B09v
9vrla48GM7rSYPuUDF3psRTp0bAJMkvBINcOyGIepEh+RToA35CEPp17VRJT9DgSe9CDA1wRN/Uj
sAlUTOBQCuKqNR4yHkJcr+24mZYPd0Lhljq59sTWJe3JuDKcveksu3s5N2hMYbASgJI6B0tlX9Fe
1CfYHo9zWJE6UCfsgGMnNwVWS+pOwKiWgnqv4w0xYhYLkXZqhezRRNBeb00ViNcGQ6eqGYWror1l
Y02AFWTnLfGD+en+whjlnZkR/7gWcgCrgwkhFO6uPjvFBE2z+9PzM+cejlJVr7VR+qzDvBNmaeQK
tA1RDK1tFed/DpB15MxPebqNIqhDqDTkoYywhlbz3CH1xyulo05aTbWQGz/Mxn2I4XEVuyYpK377
kELu3ZZogz2nZIzCsCBeunHtfkZU6Pv2krjTAyz2MTzbyG0P9L4ZAkK5U1FXfr3flRjLp1s/hGcs
xA+qrGhFV0EGS9IqwTuM32lMu+u4rYEH1JCOB0XlXcqp3JZO9dnkdLceyENZUV2D2cWuhCLMlt+4
Mi6vLTHRUdN76M+zXdwTuDOmU7idxXB0lqW/dXFQBzCRV7mZHAo12BxDSy8cB599SxSnIscF7pDs
Rte9WO70ea+07DuJ5s0VhF8HpOcK1nQi6GcjEkrzprefBH6BDR3IU6CpH2Nn6kdZRz9lVHzniCtP
Y1M5iK45N/RkYsRllazGOsbhmwxgREKRvA2YkNHuu/DtdIdNjkeZvydcrp0KEo460Cp4zoi06LD0
mQfR98YZdOh3Ax0ENEq1TArNTQcBdxXlw4wWTAnPifzK60PpYiyjtrLcMPIK2x5WhEqnmyp0HwGX
BOw8KtsRbOGfrTeXle065MYT4NqjZmB2TP082DLHO6RWUXyyiogoAVCtq7l2xMM4vpmE64jHorXd
PVLtmVRM86pqSo1M2xsa3iKo2/CXcR0zCfTF8Qe4Xv2aAq/ypKpspmus7WY3HyKd4tq3g69V5tbP
SIafW3fadV1FdNw0EA/Ch0WPHgyNGaOxDuIc31IQG7tGyl98K9GxKhP4jIUIvQC7+mwM26LLxcps
UHJaYfYIg+KTHxX22uxbklvs5SlQYDhQE02eInLMTxpxtkgmWTXSORlJPF1bArBz95IO2PgLROl7
vdaas2GZl6LzkxMX9g3VkvNo+WYGpAQKREYM9EWn5t6C0yGgRd5aeEI4/WqyTSseb5FFAPEvrPMI
sR2zPox5e6UGSM6uhdUmah4mQ4RbwuWmm04jx3Cq9IgAGW5LHuNsz0vO/+nFYrhxGkjM86AmnaxK
WhcjsZp/qrmcKJw1Pe5L6juQzW1ODlpN86CldqcFLqKdMzXqrCfaeohd43R/maNNLWXy4IeGviEo
EvAnQx98MvrezjnUxubwnsDzPg49BaNJbTVaofY05LCGhrrpd83SdovKpfE1w0y4N29UjcCRgueg
FVN/qgs8DL6bkMw22uEpGuPodP+pIqfM76P0qGSLcbEotRWJm9WZCs3dC8N4iCI9fqI/ScxRl93Z
sSTwMulFLYlFzhm7byT0JTj2ugT3aUhMJiOJDeiNrROY5UOVDP7ZN1vosiBDqEW1MD1R6iOUhdGy
rl0SlsAI+Mc6xfc8mC0c/NaNf8w2M9yVlmdPNEBx6E+MJMxWC1CZraMqg32S+199iJHnNlyerNxW
3t1l11kcI3qnwj1Um9rLkOSfqXS7XQR3BUkAmA9uSSj7hb+pymh6MLK53gQoaNc9fKkTjhTyCsbk
SSswIafk56xRVEMFUsbJDc3sYViaXtoorv1IfAMcimAXdUH0AjHdArDAtWiRHr6wSs/nqQjez2DF
nWe9cpznsKpZEowczMpk1WsCfcwd23j8uMTERJB2T3qRclKpWRun2EPSUr0VM6E3kUV2WMm4Y6dF
mXnrXP+558S+RcQS79Ow09aoo7UDmQiH+5uORbItApWvmTtdhFsbl/u90hrGgdPw40AtfCvLFErY
0oQsTTs5zbQyPDxR7z6yvBV1crqvfGahPmrpfLhx+iIAA8MqzKoaE4A7US87yFUkjIes0S9h9To7
ZFsCZElwq9tPvkOVVlmYUgtN3xqVkmcmde3PeA6Lc4QpG4QE1IteA0Ta11m8qym9oBxHzqmwkM1P
CqeVCkA8A5tysiXFNQYi7yb+eoS57AVuC1sw4C0ZEWNlAmKQeLnNCyiscV+PScs0eL7aDgbpMPWH
SzZ3/lqiQoPYwagtxQV2EXpcenrjgiach0yuogiSVO8/oQp0z4xX6n3Kgs5uq8Nrn42feabKUzOk
6TKkCtdpb2hwLYWXxyo7pWPL4A8zzmpIW+d0f5GF2e7mYXi2EDCc+gE4fZ+N3f5egLjYwOeAFKGm
GY2jMAhbBlx1QJ8XYODBVoNkhfXCpBND6ss8Dz9LlT8h/z6RJ0paT1R8C0RTUD2UwcZkh8LmhAEq
CfYNTQ9UkcI9oJ/N9nqM2Lmf+2grhVXtfTI6mBd9Qp7xWpc6A8xBvebZhZTNHmRLHFwzBv4XS0PL
MpJbxJYB1HNiBa2Sxr3NjNiod93HzlGzhxA3OSu4rJYbiVNVlw91aBVAhpsvojR4vtUAToH0BKhy
8gCjBeJA8cKoGSM/B8miyTg3dtkXMI04JhsOt1oGz0G2OclRvP1mUSYXdvEtauafBdjKrWo+a+O8
mm178QJFFz/Qq+3kUu5ksAGItrPn3Vxo9hqBULgnSCkKGgVSjd+G6f4AGUicC61/bPMwulhB/iWE
W0blqb5ZyxGP2K90KaVHeBx8xhkThXhT277ns8sf81NjDfQUYs7qsjLpN/nctIhXwPnRzu4Y1WxZ
aJptyjIOl6OFlB5Z6dqxzIqJdWVu3ZK4uiHVNhDAp9e4hrJg2NgMCqG/BFaJixzMCx2aginn8v1T
uk1ExcxYHmX5WetbZu8m/AM0WvHWsGvqZvFpyijCpiy99nRBz4qAExUESzAI4wUMM5K0t0ZcppwM
v26QOyjlkkMFjcw6QaTZGE151nBZJuyVD+G0GRIT/6FNz4ZKcLxhyfNKrS53fg0fLrOnX4NpV5eG
lanpFsMWnc5dH2gBLOfBOgLQxK0FF4xeUuwRIcyq0DkslcIFsZfXeMZylx4BPhjgx+GqjAQ2J44z
YwnOLSbEax10TgXIyPQJCd1xTBhIc8ro1CVxDZWUi5ug9emqPzY+dkEjoItJpRMdNyjwgsPQiy9u
os9X1MxPJGGhw9aDT1ZoWXy1ihxRgje9tmiDvWz8d1yRHudh9iw9q/djVPlrZVUABQllgLjCV8UA
GCcbLQsOGXSGfzm5UZ21NNCeO4Y7djGpf5opnV99YezxVI5JvyE3EnLoPK8YP5vryc6hmnzCoSUP
4PNIKq4praRdvIsa7uwEkR0/QevlBIUdoahknhGWezLsOA04uY4wz4fuUhg3tEuhZ2d4jKlm8Boi
9XNs2ja2pL9D/x17SRU25P8N+Uaz35KhIbS4YN0ZTCd/xDy6DUrrSOUlSaGK8VT22QAeklZQbEi4
dxXxY8U3kKnDm2qtF5SDqI4YRMX+RUx9/qjPgYcsGq9IUimOmUb51TUHVMsKt0COb8vrwYMBG3tp
kTUfAtlGp7FrkIcNs33kPv0y0s6K6ILeO/eC+9qRUJ9EGz39E/k5ZzcCDcn+LMwQt6OvPvXKvdbJ
zNnBL1lA60E7dWSrru8diU6whjsx1RZhWQMy7KHeD8y/guAzsjCCs/WYhBOJThGc9kzkjYr2KC/9
owKu57J80eOyw+ccIMhKVCLgGAPyxhYoZZpJ4rwk8hOVQVmenOXFitCg6EG7uxctoTk+kh+KMjiF
e2ty67RwuHq6Ri1+OqOJuW63OsXEDi09AWBryk4OFn9Eh5ad1fKS29onG9nhgkGAlqUGHWEOhteQ
pbptjcfESEKvEb9crRV7oBxvIqhduhmS01PlzCgfzSU8IXBOtElv/iDz45gQXNWAx9SnMjjOsf1G
khbpTkUZ0z0Y/cdmiD6z/38vqlY9J6xczEsqx5NUlPtklvgGwjF9AbhJkG/cAxPIl/aRMnclc9NV
KbjQ2unF53BufyQNh2+qIuNoxoTbyjobd2MCnkVhqM7cjtDF1sATJOxsI2tIQPFYZC+znuHecbMD
MDvCvseO+a/PiDUpC+uVEmgPdq7cDH3vb+ZU9y9xV9OfMRHjdQPEHOXOLw3koyxWjA2U0+8HNL63
Ns7e0DSAN9bNl0q+A66yPSdw9NscV2dFJOC2MsEiJgXIbTnQBRNz+wpsw9+KmvyZ3hgEFM7iVXe5
nWE3MdHsEKcH4/wFQRuaLOuLKBKbLRVWiuMTFUVmsclRnAJF4Q4hISk56g1WffqawiRXs2gZRzKl
hWUqb4HNR0120fh5qPxffjJzHKTrdnb7cauzlH7JS/MpiOndJHkZbkgFXzIUlLaLiFJEuwbKLbLO
PB3GJY60zvP9NtmGOVXtHMGLTOHxBXnoPsE0A+jW68F2TtxyG48QHeIY+laL78LpK3QuaYoAphHa
sV9YAPdVUrVUmDZquu3oV+XXskvdk/Lnwbv/v+yZzEWxHBAWc7a1Aio7w8d1OXOekN0KENf00GUc
0uKu2FXWdEPC3B8CLTQvfRqynUzDjecw2vGorxmL6aTnWd2rH36rtKldm4YvD75L04QzUe0xwiov
0proUytq+S4nVslBYvrZKt6nMID7rxU0wX1JBHNUhaegC4nSjrPxBOQJWGDlPnJ8ownLCHCup25j
Z7O85DYwisGHpdbFGk+joztQuLIzmIWEkQ0ez2iOKUiqunnAsSTOuvHLXFJ5lrF2ElPhq6R78duo
fnaHz7pt3uwOQXDDMgI+0f3Rpy3d72h2V2S8tM/go9SJZs5Nm+b3ocvbp0BsaOBj95DVALLNpMVo
xL9GFiqvrsS33NRf4Onh7dJVsvVGiT52WmKlpgAWdzuKB4nCuE0Bb+JleYit7lma/SHm8LHpOxTg
hJ/Qb9JIZEK9FWoGqZQdR4kK7VqhNZeWsy2fZbM1tL2ugxUYGx4fclJOnG8iPjbSlgqZbF2kzDtC
smq/f3SSuEUCEHMlffZuAM5g9rBeRim2MQ9bI3dHz8j0N/gc/prhu7se44mHPuoZH2gp5vGS1DkO
JCBG37QyMnlkKF1kso5LC9HkAFo4S/xLGNoEiSw/BYF2RoarDq09EpgnUtHv0Xd8GQL3dQjoElgC
56pdhQGjfV7uP91ftLnRj70JkgQS/zXIs3A/tuF7hcUdm0xahVckz4em6CcEKsvfYZwKrwNBDLtW
sk8wbQVlYpMxMBROSRQDFdj1/qKbIth26HH++TsfHuO2bpmQOHIEVRrAK6X0nw8BQffJmMfX//n7
+0+GXtjUBDVEDWerRxrtlK504yP697NULie0ovrJRs4SWxExRQ2ZkClC9FjcA9jivw/Yse/SvaAh
7KGuJ96mS3TgIfLNnBRPj5FUax0vYa/h5pcg+jxzrmrgZhS/egTkER4CSZAmpHkiKvozylfP0NWT
bcNonCT5aSYrgo+qdEsv/pbxya7xdlI4p9cop0MmfPsNXTSxDEX0Wujlr3yIPokh3HPyP9JPhn6n
Jg7PFa2cdhK7WmB21mo4bSOjlQyfllu0hERnjKeH9zz/atv9N4PhX4fpYD9UO9Mgn5lEqhQKQ1ST
qV0H9llNNIs521G12R38yTx4apijJpYDnkARJDjTOVshemuA4nXYnAERqX4VInIsEv1bPqpmFb51
xneHeREnKXkshhEmcAWNwOgDcrzi5CrMHMJDb+urvEs1NLdWhs7ENFZjv5eyGB+QYC/a/a+zkR4n
xyXE1CB2OHSdx9ROGfGWKDvnfsuxFbcDpAx6a4TzMY4mghcwdUixSic6tLpHXB4h6eNwCELyrLX9
mI7hZ2GVDroV6oOYolFrJX28Nj0T2VMvGoavS0CeDsWYZRceHVI+WscWcef8N/V0ORU2+0Sb4DsV
39MebWlsicLr57z1NN8mVGTDdVge9AhE99NtVN+TUWWroMC4Dt3JhnthG2ticWjbbJlaUQ9nDnHz
XcPRd3kXtXifB/+VOm/GOmg9q9IBuxu9jwbu2eW5qEkzjiPY+LJ0fsxwZ1dFmqS70B2e0jIBLOw/
MjuuINJBRtGTsdratX8yEc0y+OBwBtxhjfxmAoFkvbiMiZTT0uIJjYG0R+unSt5RljM1Jb2XPh1I
ZnrHkWcV9j4LsA0IP9/ZZQ4KbWiKjd61R/7p56GHOKN11cmMJzjiBNdy7pLPoRnhFMYqsCljkk9M
XdJOqz+bRbIbrYEkXq36aTn6nrJ9ayY67Ic2gabi0IwPtxgR+QZyskOzuXoya6uCKWltXZ9BktDQ
dTsDE4XAKen/tqugD8oN58x3gFy3rqb7KP3cEzlMM93C61pFPx1p8EVGncew0t06Y+xheAhAI+iA
Hp16Z1r5Q0ODR9jEKaX35JFEf2Mo+ZXPNSofwMlwg9vcVEXrLogUBvSdtmFqzR5T0EYpG0SlAVmf
hcb3s+TvbDr4e6NJtGTYNnvOnDlTNoshTEnTPulNgl6HfaEVKc7d+NbYy5k0sYx1WSnlLeLQnrCp
gdT6pn62TcrmhhCxWLabPiqYG5L2mjcd+SULuQzURT0ESIVjkGPlyFYROHAVaxhy1QxEEXsFZlJ4
ODYADW7nCHnTJgZmb2jgO12SGX0rnaG0qY0TMdaZltixoM+ZleX0t/BwXRmHko9nzBXOfbB5g9K/
tynOQ6OitE9A5UI2J76rfCc2RRAiStN+tolgzfzXAjNImtFLqY2ayJo+fu4MYq/rbVbIH1mQMl2Z
vqFs+pawomHMBCUQIqhJm9reDr7+VkEf3tLBAF4oPnUDuT7OS9YZ7XbOcc+7495x2kuRMaolBfgi
5JRhpSg8a6k3JXriQ4QpwJwp4nV3SEh1equdPFoPbejy8TTP0xDBmctRUhZZAPSfL9XW7a1skgMH
u89xnHwnfQOuCYtxjnkCCki40131Mo2nSvhfTVYir2UctXVH+aTTrg+hy3fS5eQbJV+KuQo3QWn+
KIvgU8dTF+OUA+uEBR2sw1umsp8O4uwd9lMfDndQ1l8zu1uyGHtGDfO5qAWt09CkGVGPXpe11rbX
+pvRZCHHeAC+xE99z/wYtq1kbl7GxZl+6TvqgLeg6IeD3bq/+ln9BKJsbKpU2w61q6/+LE8zfhen
OY7gf4ZycPVh7PmvOK3CTeDGaekfO2Tw0eR+LnHbrdGMputwwBVtijCnLbFw9LBWJek4MCe8JBz0
vQ4z1UYmgIxTnrBdQHX0l4tzflPOORgX0fXaiHxht2BQ/Ld4VvoYwUJmCce4ccWhXtpftkJD7oRy
Q4uefn6qLkp00dLRAn/jYr3D4JXZDGY1g7psAF6E/9c4tx1KVHN6+ssFoi7+r7pXOo7tcHkKpaEJ
XOm/F9iHhd01KvCPkmMeyv2aaiIPCSgEKFFx4euwIb9+xETH5H9A32TjaxfF9c+X8ZvGmKtwdN3g
ezQwdMoP36GB6U8LkB4eUdMwpJgTcAu2V2TWW2FTdEIEZksMEZMU4Gf+/KuX//S/3Jumi6yZ4A+F
zlk3yA35oLasAuWUqINtSCOMpBvGhbBuXLDUKiU+k3ccQOhBIVO4/6jh/09ltbl89x9+82JZNbhz
dWIm3SVM5F/CasOFM5qnmcUIKqoekH0d2wHjl98Ye4JLd9MAwdVoxpd8dn8VDnYMV96me7WXdUu4
dPQrG4nVnlRP/y0fST2au1Ma1/BVSZ7PbIp4tA5/k6d+zBlaPjB8s7qLu0dyy3yUp04ZLR9FZXwU
XU1/RSO2b1EQFAwdvETI/oaBiUlBjf3Lk7MAk2/O6RkBLkC6qp+2qBLjwSzOQcLMXYNhWnfNtE/M
+rFsy/bUwW/pavR7jtB2zI0Rkc/vGeCv3dDEDBwYTawyBBfn0gzRyoGvoRUdo56ITVi42YXC23j5
8y3y+93pWkRWotVzHMib+ocvqshlpfNJ28eOvvGq4QFe6Rh3qr770ggqwaimAQzUCuBoom///Lt/
X9343Y5BYp7N7BNJ8H9vktQ3B9TvjX00CO3NsWZuEWl2m9IhcHRpm/75t/2+XLmWowzXws6qlhSb
//42mzT1CrWkfYxM7SeslVc03sTz0t1PjOzXWPo///z7zGV5+fAMYP0VOvld3Fb0BP77C5OK9Jky
Kqxj4mO8ighbpSTeGY0kx7Rbmh3LiCAqaPsH2lNZ1jkyL2AsfuHSBFzGo1XtyIMIStLMFzVZCXw9
F5yqCFvXCksCruEpaAPrIWjAaGh0cv/yDn5fQF3bWhZRTmKCnz58ZHmE+3lIbXmEJouvB5zkLm7q
m9G5wXHExbQ3DO2LYBBmE/V2QlDVrfDG0mNb5IgDPGGo7wvQGpCYnBTjDPviauUnDHsBoS6vvlXN
uz9f8v9yO5ORxGiXj539/uNnrnCp6jPRWEdaDTT4LaYdFimkexSAB8MvDC9fjA60woNMP/35Vy82
/o/fN3eyYwsa0I60P+6HDs1bfndmHsfFPVDlM7ZlF+UOFrCTIZjmw5yaLkYL6FDGZCjhOGSSMOoE
4zpd/5e7/e7M/3D3YZCR7hLZZNuWWK72Xysw4cm5CJVtHFO7Yr1a1EPzovm5cf+Fu7l85VTOA0d9
qDlEbvz5s3B+f7QVLh0LQZ3DwOb3ZYVZl0vmkn4sdf0rPcES5YiYvljuLhPp0xwxghYWxsTMX0Y4
OnlD1PkMSUL7zYnMvZ9qxveabF54udZDDxOPc35k1CURw6gZApvo34jB5cMojdscUmKUvjwGqjNO
SQ8f1rJgfZkYK1sLxhE+y5mDf2tcA6LdBX2W1cJk2GZVze43AbyOilR5scyeetHuu0rlJ4YSy9Jg
4aUH7KfsvSxRzRoTidV2aCL9aijTVW2wlxn5W6wHT+bsNttYMSgcDH8ftGuXGwUbbwBHOzbt3TBW
5SootbMh+ultHMRei1ElaVnyVGsUbhS156YHn4cek2Fnw4kq7vR5JUloPudO+twGya1rQoPTGSz8
P39h/8uGrXSMUKZi2+MAcV/M/nW75BGnxwk+5jEYpHvCbLxDafA9Dhv3sW/1E4mIpzqBiQrzlINM
Y0FYjfMXOMLWQZ9rhssMqnB5r1qzS3fKGOgToGVkWFLWh66yXvHyaiscCuZfLtz6/YlXusMqS3ms
XIEP97/3eZD2yFaoAY93maiFxmTWpl/gcK3vWVa/udp0TFPLuSTz7GN9SplJ592tVZCzOT0YL0ho
Muov1qwI4mIaga+3BerBelwz7BQHCEr0FeNPAdOqTc+Ubyf9GstRyayhYaxlqC8iHpDXG1omTyJl
kk/caXA0xvJ2r6xw8KszcPNcsjCq0dyk5hKRymz5JDPxOOKa99L6R+0jevbGNGJSyJK5r+jg1cOk
ttob5ApMKVkkPHRYvD+qe8En/ABKEXw7brB90aLzwqL/9c93hfG7XUeBEcEdx4LKQ2x+2MJ08s9m
YIfWMXX3JNKG18Zpqw1yNvxFKhWroM0wHC+q0aSQoLgqh6CXEFFEQpjFrk7+srobv22ptuDTlwYW
ItY2+fF6qqhhcFlP85Gvdzg4DZIKB09zoZPtLekktI8ge8n3KNE9gikFOohSPXcYvEVh0Zy7yAj/
Uun+vupzSS7WQd2G1kcl9eEjcmdAcwHNw6MZRgKZ6ULFxfM6MG9IoA3Tq0Be59j6dKHfPx3stF1n
em+ehOGI9V++rt/q/eVa0BobOqwoNuwPa36GO4dwVn06WoGBLxB3wqFpq13EGHA1dHxpvknURMDc
02ttzfCcjmvTBpgnSUpYWZXdmOv7/DsdeVucdjlMRvEJpsfbXy70993JpqBYDiWYmzggfDyapSKM
YCg6C43bVGBGsSNlgX5GHYuznbHjngYsNnM0/w/+Eu2rdlXBo62iLDxr0ZOYMaEMjvUaBnV9qPuo
g13pZud0Gi7hdkTo+1RWY7Zmubu2qi2fWSGyExNLDEdDuTE7luEiaUpvkkm9mQv11c/bn/qM/BOU
p78Fap6hsypz5YU5gnArljQXF2F1WME+6F0LZaHd7ARKfdkQ5GAtCW31lDmb1oQJW2IWOlmQnk2U
aVvZuSAfGuhaveHke5oFAnkQqS5zkUdeF89EsZGURVdyONIb9ZE3au66AMl8GgVj4ftL2U7ttp8K
ubsfQAoGeqhfRXuecUviDsnth3lCggCKoXPMV2OinI+T4DUzy69pwxE3iNKNhsX6gIPzVw3eAXD4
7K7pvVyC0ILb23Xq4b6IxjQNT7rbP08VOb0QlGsdRg1KqzORN0+N2WLEGdFSODK4BOVnBv4xngOl
jjb00/tJOvLrX/Cp8Jqpnk+DnWCdz4FxNdKIPS6DmUEsw19qjt9vfsvgpI/fWFlC/+2wG+U4ZFBz
NUe4bpzW6vW9hi6HjYsHeKtVDBAIxvvLjbw8Uf+psmzL4LEnm5YhhSM+1pttoJttP4b10U0S3POF
vKRdr04EbKSHuLcJ+3DFrm0jujSosjLMPP/oFazOds9/vhbzwwFHUqY7rslOiBnM0n97pnKsH0ZV
W5LRtPZSOW5+5iFiC7Zo2CL73WHfkAc79C+a7CZv8WvMDneiVTjqUwx4OwSPeM/HjaL8O4UIjWMS
wUqEjqOWUTspRvlz+AjpsPIKlNmkedeE4TSbYhzNv630rvHb22GNF7YteC+geKlg/7uxy5RJpUS0
fQzHKvLcJZlhXoIPsiamr33/M5ZF43j/KSEguyFO8DAsOQpgR5ij3n90fSRPq9TNUjAX2qdxTIhZ
WF4iqngk7oThpLXl3f/K0gqah7QuVkHVzkfCPhkotO1eIIRjCFIBkkgwUDyQU1jDdz1OMfzPyFqS
NsISCuj//1FHmaIFNJ5xjotjHEIJsezmV6Ym7RgV88j+3ixIwSVGOxuLcCVIstgMqcj20krg/pbM
tWPpH1Pk2r4LQTQjYHvVLj9OmIUYSBzz5eX+k2oiDpR6rvOKO5liVeiPudVilqnj55Y8VdTYVbDn
LJruR1vuTFdHZjOGz1XHpsUqhmKuesmIL7cqjV0gNOedE76GWWDtnAo7G7ME9OKaHa3MOny5OzP/
sV+hF8RyF3RrC5zJoZsYy8DKrW5a9M1oicwUWXWdJZFjbR2NW4FNC4RVEewzPwHogJbEZLjxBJjY
eMnBITZoWTaAohkVwJtdG5OsTwpP0C5llV5PmeuenUx49J79bSkNUtq4e6ehvEmYN6sySNxtKttw
32IUu18lM/BLzuz90MG9XOtObj23iRl5ivijLccXJvNIhDwbatdZE0V3jhE/cbgokdwDslnXLb2m
Nu9vvl/pL3GgK9IMQG1L5T/j+V8nFc+QrlWCfakpNS907mo/eQnyIH0gu9AlbA0Flj3Y9uFu12Hb
0lbBwOhKq8kKS9sce/uEXR63FlkXNCkXkuoeZ2u+C4HHrgICW4jvCwjVan7gnd2D2TdeBkmUeVIF
Gh5QWvJTYWVnVC6L2sk6WwnKswAfxa5F5ArsOzZWUcv5SVUNs0fffkEwZm5i1DW7IsMPmXTF/6Pu
zJbb1tIs/SodfY8MzMNF1wVBEJxEkRpt3SAkS8Y8bQwbwNP3BzmzsvJURFb0ZR/HYViyLZLgxh7+
f61vYbdMFfo/8Qs1onusVpShNFCmRaId9NLcxxz20agDoOkjcZxTSd7PJq9a7UdVWi9mVf5wuxhh
6ZDgK8UVf9AHsVNGx9obsYaVL64PtorFv0lw9YlRf0U4y965KsxACjPdd0kgedJsENOVl7npbezx
fyqUao7s0BUPJDDAFMe2+W1MJXZkp02t96Sj76IJQy2ThPnqXE3Dfa3B5a+UDHajRF41FukrStg2
HF2G0be7GNZ2fzVhCflKaqe/RPKuxosdep1WhDJB3wdkGXBUltTYWjmu4zJgvC76jWCS6kmiESdk
o0gQJ/Fl0Q53GHk0ZlvVRjdCdcEZJKKWxJiuqWDXb5BbtitTN9t3rXr2LKUiXg3fc1ZgXpww/AWm
Mie4sCPjAb0AT7+Ix1knS0m11ADONmYvG9hvxsrruzktz/pgznbzCJkhBujSDjRPTAKIFjqsVbHq
j7DebnvufBXLKQKCYm/GNWEjJBOy9JJo6fUqEkiRnCmWJAczYxbqVG6ICgz6Thh5t+1RjWxHGlh3
YLMo5jjsn6TLgu/QofYIVwgUnAUnGc75V5MjFUXb15zVNF2VKRhOCoSVZ6+6cVLpz5R6i4ACpOe3
RG3s3Np0/EKp44M7duwySWh+Yl/r125l3tgxYVnxuruqH7SLZygZnogHjDvlBjMUc0zXLcV27D0K
KuYkT7z/5GhXup+q7nTNrGq+oqBKGAELvFSn3Vlm4l6VuNPuG26mluOsDzg4O6b44NcCLqjdVjln
Ln7imCbZoP6om4maXCWfct2LWCnneds38T0CYvcxz3+xMNBh7Qz32JecejhJtrGObRMxrxn2mCzI
i0IIdfUmrXuiLK/t1JZA0jypiuNUxKdyIiw7dbCW9O/FXIkwLY3YjxtYdQJZ0qmu3YdOncAWe+/J
EB88fDLH3EMENyN+36W0tTd2oREfJMbyucyfh87wJ9xWpxQ1+X6EL0uXMTspFkuc8KwID0iDrtEx
2VY2TCkPSk7CLWlejlZ793WvOrtJqOAE8+xmVpT6+oYbv24q0E4qnrQBhfkhLSv1EM/lM0s+ExUa
Va62SqHP6wYMSejbfPbEHhakadwWNIPDmOimKSbVZ+2mZg0qItPtTg3S6XQzeKHSNtzNqnUhL+53
Htug+BL6sTpdmsiarCBFNVXF9LsRzgI4Ktkut9HWrsy3qJ31DTQEfde7FvvmIr9Hdc/HkDXqtoP0
QAdY4vxSwrjAKIBbbLnQkqTQRpLEVsNNvEuwLQe4YsowWlq8Ep6Wn4R6pw+qQVSdi1YNPs29FAZO
fmStaJPIDXWp2YdTL7a1o7tnBHRDUFt1skO6pYZc1/3YF/OubkGRWUaL53z90TSFU19baS1Id1xu
julRMgsFDlOoyxz02OoxqZrxMCGeuJqWYT22TJUl4ZfXZa6rUI69hJduYzghF3uXRAPhcxEJtFxJ
si8c0HjJ3K2WkfTcpxJV3jJl76r3YucXMx2cnza8jc5qC/xatbnJJjk+olID0k7FuM5T2iyJ9V46
wCyRESUHT+mDNlLMu7IyYdqN4sqR8lNP2707esuBADOTrRQHo+kTOQfuQ8KJHUcD91tr1t4cnAvY
6YtOjfte7+afs9lE2yIuznqnentdlKAADaS2MfZEAIZSC9miBUO62PsO88SaJwHxzOTUkZBPZs+U
GfpuTDg124cyb7Vt3ZqP322ZoTfg8inC5nVXb4aKgqMf7XNftScgcOvUim6nyM91ZhIjnA+0kyPo
xswA5KhBmNwbPAvhn5IQxzpM40Q7W6N9gq3/2faZd4mQBRkUeMJ+Edd2MnLeRkTCTLQMx1SLtsly
qmavuaAvQ1JsEgxO5xnIiyq8IOdypEAaKAVBEJizh9pzkzsL+4Q2a+65FdDKF4Nc+Ui+fzvL+xSN
UVsmgVi6c+v27gbk1iXzSFT5bob0DfntAwlAbbtinJG2BlNKjaimEE2sC4PDUSUpOeQuuqV2a6iO
ZMMv8lZbxAimiLxDiqYEDn2TI9DDcG9WWO/tBuu7XC2MOETxCQuDRl3ygbR42sN1vaJorYiqFQ0i
gCE6cshDJ4812tdaV5wB/DdhqlvvaWQYd9bSrUal7KCrxY9okuaOfqi2SUrMCw5en1St+hOY9kev
aPzczAgvKQnlsGtOoHkjHyujU0+DCRDZM2e/n82KYnG317D96mzNH6jtPZWzrp6KBb2KjPJDkRYW
7e1xJDLUSC7ISXZywd4MoMQ5awM4sUWCwKT+qAWYMoo1JavkwGxdbSV9YRoXR0nx6H5hMTaQtx4M
l9DRrs8vw2J595RO7BQBZUpHEIElbb+2G9+o/jU3+/YNOIlzZ7p+70MRTe8Kz0jO7PcNpnEk3Urb
i0Dhzt8qYiEFyonRFBKIfVrMrWn2wwGRRwc90R1viicP6hSrd/2gdCjhSRAiBphY3sS5z1RThEpZ
YJpZEN7BLECo0qUfzpgvh0kOOFZhcgstZ0ErlUc1NpswI5WH6R4i9GJJzOBpdPCmtnmoFkAJmmKv
K2e8jxqeaxrz19HoHttyerE1GT1QLUIP1eT6/YjJmvIQgJk56xDz5W6573JOLXibsOaNyynt1OVe
HwAPCCKX3majuMeJNNiK83uN4BRoq945Dytbofdnkkt84impgva5dhB5xf7GZGwUq6kKB1jX4Dwa
7U6eDfyhe7t1P6AD6DjHTm1Pl2yJ5vKY1y0sV8jHGDegO/0RAXfACRCP0k7FXLSx21ke4fg8t5Ye
JGDJb6ix60OauATIJ8PNNUrnXXKDeQu2oKEgZDhGHPnQkBEkmE0OaexiP57I5+mxZn5r5ZupTI6Z
+cMGCttsqg5JctORm9MjWTt2DSz9pJyvcbvUO9Ncoh92gtpmgv9dZ+M1Hk3uuawzLg4xo/g3VsB5
ol8jw7z3rAkPiDRIU8JL7aWF9+QaeByR990NrXlq5CxuFpDB2ziiiBybxfTX88P3uJVown0pYLh0
JEyGg2NMD5MU2iUbDO+F1ccLrBk9PEaf3UwyYzCij90KZxBbT86HReGcxwn7xfSkeVJKFYOlqlch
n8zrRGwCPTpm2ygD+uihDq1EGd9WpEwjEMfP+WQCaDKmx7IHWiDzcW8TLctewXYfC/cnIVsAUDTv
UYJf+cMV4bYWfrekLOtru2DQsT0x2jAv1hFtRALIkg6EbFblYkPhDM1VNR1KlbgoVxBXZo6kquE1
DuqB/UDRGgAuinwJieCCblDUJoFUcDSURkeA1FS/K5fv01XR/U6UZGvp03xQNVwR0WQZuwyR3p1R
GzvEPPmppNl06J2euFpSKyaaLK4lrvw4xL/ZjIQ5z5uw95BqTGqvhGKe+7CO1MeKHsBppiD9Xd5a
uuRXNdLD9XC+gucnxBeLNVOzbj/Rgn+S1XwhDJctIzu4ueoyHI/ENyldIva1wOuphUqhdsTYwUTo
MuslTfHgtF3RBdHqasKqT5oqSbBhFXv4rDT3xEQyhvir3Z1O8WsLXPpd7wcDJNm40E1AubMZ43UO
q2blWUW+HBNT1tszMUGufqFZNv0sLCwoYE+LgjQ8oufsiNw2M24qzltVd5F9nx+1PjqWfVGf3Db/
iPtWCYuYCNfKpAtWG/TDvhFJPfrZANlWsoGU7KeUoC4wcXaV1YmbkbGRjDLxMSfezFYbXZabjpsu
KvF+6vRdbKLvtgBS+tMY98YRfCoFs9oajmyH07NVnppoie+mNpE7TADeRtAqQQIO5sSmyWolXMMK
FZVP3QK72SQPgyPsfRpNlxjB5Z5cu9+OmK070MXn2cUXseYO7ts5k/sEWeZWVYw3E8VxYHOi4NA0
khrD9ds74kW6TA26wbI+SPnwDYJib0QGZ+NtiIX5g5lAaq5dSIPYjG1Csow1PLWoFv2uF2XQuDZR
bC35OcRbFneUkCNZT2dpTUeXM8SxAQE2oKwLUPzmULVscXIy/V6TbvfA+ZzhuRpky/QyuuXRzT3z
Hl/uqR6IOQCUFV+p32/HzGsDJ47Vbe8gq5yVpD2Lthn8QrT3Gqjp12GHpnzTqLG47xCim7jWnHHp
Ls5gneIx4ZMHD7GLrPpNCv7it/XQkqAyp6G6z7EKARhFfUnIOv0et39pB+NpxIaMzWgGdmL6DlEK
BxMGkc/M/1EqCR60Qm/vJM958KT1otTeG3uVTWu6RYitlm0uRY2wEBUGmiK7a8n3/j5limr+Uygt
Gts4kFyx6zRar4vF2qWuVUtvLC6tnrDhHYrHyPjSgHFhD29ntlXWHlq4/upG71AUP+IJz4zpAFlN
9AJ/pMaxfwK9H2Cz1LZRR8YPzrZ9jDuGYO8uMEfYMYmX3OEc/DQHNnIAUNEKa9C7ox5HEIJp3Gr6
U25QEtO0wf5cQLK+KYsR39VJxWnH1Z48Aj672P5pjBZxwmlB0rZTnLK2fIgFBy/g3XBfoukmZ1NB
gaXkQZ/brt+ljXtIe/3UDfEcdNKw3kcttQJltg52DkCbs+iZIV/b3XSgUq1vlRSP8fcOrmZ21Yjz
2aWojnlLHoI2IIzOSHgyfsFwUZ3fiUY9ClcmRm9yr/dy5l7tUKwmDufXWjLteJ3xo2Osb5J47g/G
Mk44q5Qq8NQ5YJpId0RgnPSZFuiotZc/IMhVQAb8adpmkWpgcKAqMRFtuXUsKu/RzNgcB3TGhJGS
qUmxsswePXu1V3YIB1H7hm5rKlv0b41vKFHPzpkMbCfK7nCNyU0cLaSdDliElmX6cmzgfIuaeVQE
J2LfG6Bq0dR9Nlkq9rBEsJ6Py4cSwuXB8eNdpD7Ioy11on+MZCShhjYSVAHYSROy/VjvCWPRKdZ+
iyZpFJOtQvFyk1sAXax4Ck1HUIXlWOdWTRcSlMg9WnCcYgmyR/S8FcbyTU8UgR7XxKL1+fvQ2+kd
W/l2I2yDtYt90yGp+5vsPeNgkIWyyWf1u2hKJW/9nirms1Zq8dawqnEXy/GnNEW/kz2h3HluU/t0
HAFoXXLQm1aLSi8R2iQkKH6v+EMPSaKux53gtNUa+MIYk9hQgdpNRSl/2J1+SE1cz456wUSrWlNz
qIheYooAL4ZVA7jpdEXi6WwcQaeUFJJp0I1DxCQ7uHZ3WlT1tri5dpECQMggFBzbUnLvcBB118NO
0UcfQkJNcMXAaG6BbLhWVxPnJrMjIWOxv7h2WKzNRBVvHscoiZy+bkP6J8ahwR60WSBm7KMFY5UW
tW/8GeYXfQj6NNXOnWwvupzsgzJjAKeWfvWO9T2RgJZNtaihOoXT5ZDlarfttMbdgtJ/bEhWfihE
Zh5Ks6eUqJRXARrfMm9WHp+FW/9S3cINmtFsQxdxAoUKF456b2lPAMiHQ0XXoxb1tbBguckUN1/E
goDB/ICkeX5IC/AW+eyu+o30DtJ761oneyi0LdPH1bFncAGyjX09Y4pektk+sxMd53tqyFtDwPDI
oJ3e0KzSpGvteWPZsuNuzOd7A5cbxmGy3PBBGjfFZbI19c7dR0Bm/GbA0chZ2aIVsY7cFioMVt8h
BH4KoIsYBRrh5KbXLLn4sGUSlJNOxJlG9KOt6JSrvdT+KedPl2AKtkoRR0x9Ki6qKN8jr3obLIom
c/FEJIH+rI8LblP0j2A9mpNujZ+c+ZMtpinSqFD/3rNabU1br84doJKdgWt7Q1kbpkJsPgjLChYm
zseayWhO3KPFpmmXTOZH087pC3qDH67WBGB+xZdFvTPOn93KNc7DoCZ3JhOyhqbsrA+0D1zKLXur
Wr5kWidYGwo6V8ZovkTRT05ETyUVo4c6zo1tmuT3/VCodDLSebckCQZTIvfAdYNnrSinK1k0P4pG
5fbpZwuPdzuQYSgtkHfUpBI77m54vF50tkB3RnNWdDI9tAow7nEmvIJuUPuSW0O3bXPRkiTJYhjJ
Zrpv21q9Sa36gZ+uuc5197saoJHpMiuguCvOK/mgK6FuUUiKxPuRk+i10zl67bvBy9hAKd0lnq4D
FKQ6dIqIQNAMUTAlNh8CCXOVvYIKLEJOzgL19DFKFwqAM5nmWGTw8yCTPaDkpNDlFeom0atHmU2v
Ua1MO3LZunOkyZOxlkbseRzZbXOYK2sxX9DRzRedqWyrTBNV3WF+zgnpvo4zP3hj8tLaVrLbLUjQ
nQixfSTFLt/bI6n031+SHTU8qt7BtAv1vqiTsHZq7TlOZODoavlT0F0JCzAVhJFo/bPTlgc2/tvR
xu2+CSK8yoxHCDWgIpV3rZl/SqAnL4mHDdz13GAst1bR5+dyQUZGAMnB6aFPcYp37f5UJwPwYZ4b
BwjpnbSkM/wO4OsGOwgf+PX1dR034wb/O79YrwO0liG8kJN10a/uU/Fqf1IN1gk7kRtpYPCH5ELb
aNuzg0i3qW9i0Qk8ZmHoAPMevLE4S/c+lY/o2MnTysQW1WxoboPgElx+XnCWbd5JfPWjzRSQv7Gz
ju0hvabX8cX9YfwGe8Out7EBC1LO8fGI8mX20PbBYNH6CPJy535MtKv26qE4zVd51Z+6nwLROj4T
PFEO7CefwnXUbXGCKf1uICMz2uNeRQmCg0S9JDPhx1aTPCVDsyM0hCS0mUbl0BDUAQhxDKNsMLHi
CxK7jVk5uLK6YLurLwSi/pR1OXGj2gF9a+MjZyNAnhYFUsy6zj6u6nORj/K9boABDJNS381I7q4D
uVVLXO06ORav/CZDmVTH7DHT4pVKsm8JJAi5lbR4y03z1RhtKmYZ282sOhkYPipexOOrCOwNHpt5
dyU1HUfm8ZoDrooer84NN2XbSIKKu5moyfWhNRsewH3++dJJiD+IG1w/mZ6JowO1jeSQThy/v/z+
Xd4xNIayPGu00450vs5Kci6p3O6+w968fw1i/OeX4h8JeNka1FeXDiSPJG551OiX7abCffj+kyWy
LT+1BBVirSTRLzPODg3C3fcffsdxtWuE3voKpNSV//L9pnIowuHBqaRWHr8f4iwqubl5+Of3vn8H
1mad9lmzC1zL2vqcXcV6HS2w+v1/xtaZ9HSJYidFDdTdkcDIOpz7QnQntdGHsAbv9h19+P0zifup
/jzPX76XtQCcNFEInz7p81K1EPcdHSNTl6T9lgUNIpTS/j0QE0Y9nJlsCdEx6kw9eoJDiEb1dwLf
Px++vxc7gggEao3fcYHfD/RjqZ0Szc7jZE/gbhQkEobKrD9aKZQt0dfH74BOSXv/j3ZwRetDxL/+
0Wn8AcL/J2r/L1/+xxN2/br8V/7+N0L+P//Ff9zRAay7+nf/b/9W+P8P2R/FiolM7d+Q/d/TCrX7
13fYwOHz//zvv/+Lv2P9bftvkPkt9Ny6ZbtwmpDp/T21zNH+tvonyMZ1SCxCiIOk/B9Yf+dvGEFo
jDiw/V38OAg6/oH1N/6mWo5jEfqBX8QED/7/klr2V9eUiebPQwajYj1GLkis2r8qR3onU5Ue4uJ+
YGO1wXhHB1zvCfDa6L/IhnobnpQDRjBkXQeS1P/Lhfr7kPpf1QDGI636jivzF808T04gBcNZ8zze
DZKkf33yurKQZqnesjcAO6kpAv1TIS9lvbP7kA7FRJaM/aX9T+aG//FprX992sGMLPhqPK34QZ0l
Ke8HJQyGwqdRFnUnq9mxT/j37/Qveqv/9kb/Iryl1SeitSGEJIFG101zMLcGxEzOKXDvl3//XCZS
Kt7Af1FamS4aVNdcTSrIfbX/JlDuCqXJYkqgKKtldExsJ0QVfD+tsHCjctu7tMuTwKhdNksEddNL
zLM7r8TpmTh0jokQv3PKaqGbHlEqw/DgVzMZZ7Il5mYRpbXVXNwLdCCG3eKor5ED3r3ONHU3E/M0
ZObnWnKa+OA3hkTDV63bTWGUPcVSrnDeUl3I5H0EInpLSePOtDVSjFaBsDV1FdwSklL5b9up+FZr
lUaR/kDusslJFgfaNMe0faxpA2aErlOakAwrtpUpXnPqQStx5tlwm9FXCPWe2B8+3g0poj+9SfdS
LiqUHRX0Sx2T5o3Byhbv3Twx8ox3wrjhAlTzswUhHT1c75sF9WqyyXzN6O4czs5g+oktGA5S738Z
tXfRI0hBHvhevBNg+do3Qx+f5Uw0cddR1ZKvs07Gi9NzZZHiOz7cm22O+X2QirmhKsFZzxqDwv4Y
0MTQvkMXuXDIwvQsn6cOoCtOlzcUs3wweu1XqUKSFGWysnZoBa0eW6Pet/kvrdK/DIV/Jw0+CT1P
t7bOj9JjgqhdF2p+tdxqrQ4bWdCjHKjucNn2Sjv/qBQiwvMyAI9uUx7wtRKEZkUU1Or9D3DEvzlx
jREuD5xh/sqX6TmxjS1HfT8V0zOuVdhoURPCB51gty1fhlE+x80nUIl3UEAFgbAALj0aIv6Krsuz
MnBk8xZRElccG481cCLDHp+tpvxSZR2kPdGq688pjelZna37ub4iliy3eYd7GhAQ6VXu1u0pZtvJ
A4ZmdpIYUpHL81fqOuDsd17SqOJUVcjtoAASKu2JsAfDGLdlx1VzySInK/l3p/MeD5NbU1WrzS8F
sWCooRgheSRHyXvFbqWxcU1/d2B9NsjPUEyjfMrBTvklKBnwQ+JHZpjUFOvu06tRnJCWOAV4T4+Q
LcwNFa4vtUgbrBqMOR1yuocxWtPqxm9dXkhrrslJ6BB9lbS1TM30u8Jz9q3dortpec20tG+eJh7M
hWGCQITOLED3UQH7aKgrXEZJDj3Ht0rXzB0AX35uztEjQZxcU7FOIxLKkrwVDBn+wUh7bv2gvbWf
0kbvnBmu/Cwoiz1zfMTFkLoIm5UNlrREgyQStap+mx028+vwrXSv30Rt/UvLbApDbnGLwfhSLgdL
1ZvuQy7Wcn/Bu4vQVW/qtdBjWJiaHKRr67iZ5uopL+VlXqF3RtG/aa0N/U6hQ1E3xJA4wIDXXDjU
ZCpP4DR+ZQ1fhQKec07UPTSuHbfvydEd1HMq5/zGsIMxF9e0miCUDt2d2/TPSiXwNQ9cvu+Rp+IE
Zt6tIOU2b8i5GQkgJcOMQLlURDENH24T2o8MmFBl6wZIh0Q/kKN+a5KuMFrAx/QmyOMY0lO/cHfm
sUXfS/0qtf6RI+sl1zE5mtyp2vpgWAaYXdCyg0n+lGfL59HhGlMAw6kDD83xhht86HgDzCh0q7hd
K8+zP75EowAua0kHhFLZgNaAq8z86WtxsVA6Kg/rcHIB82xnncks7lPwwOlzYbyIVjd3qrs2qkub
0ha7ZpsbMsktiA/zS980chOpfPJJtOBWZ8r//jw5Lc+dtioF+7vBGnJae8mAw4g35bUb1eZJstj8
6jsmqnHmEylcJv8JQpAekWnMpcj4UM1F/xIFvmD8JvvFsB8SYw7x5j/3E98kVOCWmulNjDIEB/es
6LnYiZSqv5euEaYMiqXfEbny6unyGUvos/BoyyjRvWoznNUUJFmcTc/IJnexkz7SowuYVBmM0vzS
a14n0jHmGAEKKrWeW8g4ccPZQhhfdTY/6xajkbmMZrFxk2Zx09TyVnrtb28hagYFXayv97HJJ7pM
XK5OyXfo3IaN6q6nw7aM4TLMEMY5ZhDvN6hcCvQbjT9k5y7hsk7r5D4pzEGOW3NZaWMilUKHKO2W
XMzZ8YkFuxNot/zFi2nTCf0rdRTmzix9Kvr7kdzopX+Z8/00Mn/S1wa6CyZ1MykzHArxtl6SuWWJ
0SmUQeWEapoXs5+PABJ5g5pCR78d6LWuA95q+jcMsMcKH3PoLUHHc/qzxjqKrTKEjvmTFZlkNx3V
RMYH7kVkxKldeXPM7o6l/S0x4h8CG8Ymdczwu4gCgm4zOIC1vTQKPVLPoacbwSCKj0WzIV+ts5oV
qfVGajlxBwIyQ7FQD05lGkRS+rWU+c2VCN0B7NGpa6IMI0J3y2bgTzWGsMAVdqgl1lk0FbdQImbq
h+VNVNwU+iSvZp1chqi7a4nz3EjK6MW68iXIxoysv5lKPQRIih5Zo098hBEIHeLYcz32XfncTA6t
DAs4Y469GqSS97uPUUkIVoCkVGHiVJCCXN5Cn6T1NrEIt1vooSvcsVCvK6IO+vnZc+jv26kaMMti
Q8axSMUjieEL0CXuTkI+LaBlVIdamg5ZAv/gsnUn94doHeokuC8B1Gz01sFpoCFidcg48/u4K8CC
8KNYVD87i4CE0rxmYGhYAKdzzv+4RwvSo/p9oyMAJUaAFmsZFhSkFEoTwIT74ZTZLaMUEkNVAoBU
7IKoewUcRmq2xEH+tB2GclsjcVIn/U1qEjpgDu6NEnAtluEw2shZZezdL2K6JaQVMMea79Dgx01e
xJU/SqTBRVGBYDF4Uyg9uZyFXWLby59G5GUbOImRnxfFB4iwgRUZOY/D+X0DplZl0hbQ/c0m8+Ey
4EiPzWOn84pG2R+yluqsR/6AHyPss6MPc4ZIlBPSpPR0bhNl5mrM4z51/DoG7TJh+94w8T0owCkE
7NNtpq9UnMbaVJTtnIwNHG+lQX0tZ5Tki7uHi30Gi3RvEPh76pb8JVaYfMZJVwKDHKjG9CdrVPcu
hYidjcWnQfTqTw7tIbuLpg2wZNpViwVB0JW/FqepjhltHndEHDNarj/345PbD+bG1ZUtq0PNIFJh
ganucTZY04UplWDpPpntEEyNuBqNhdCjaYBQKIenTBtIt7Gi93q1wvx5EbDN/JE6qznf68py9qb0
TSu9dNuqkqBco5DcHwl7g7rufGI2dcgI8S5T1Fcljohrx2NnG5O6X1bYp6c2FOmrBMBRL8KaQ+gm
T8yn2UgfjMQptw7RPUehm9VWgAoODA9YjVaz/WlGQ4TT5BI8SJhCahwFa2/WRihCsqRBP3eYaucj
cknmokugQwncasv0OTrcVECtm7s0Kw5MwGwKekQ+Li0JKkEN2Td6DRM/Z5fUdr86bk0oIZ9pyYBI
xuSXqdPpmheHMl+hUjAEteqx491mYFcCEMC5NX0u6qgFU1VQpqRBBEyFKN91ym0VD8v0ipr7HlFM
FPTS8UBY0R0k8mzrTTvwOiRQMnvE9I4khUV9QD/hmnq150oY60kC6ZU2Y8GJo/Q8KRGtjM+44MPu
CJMOrKq6s1aEnzkw0rppwUVHMjKN8TbANfKR92MRTGXKCQR4GuRHJfCgRG043LKzAWQMYrQ3KGcS
1+bEHSu9Rg9d0dXndNWpxTpBmpy+fDi9DjVw9IXluGWzdVhcMV7LdGYaAFRlxRECTLpSWQepxCD3
fhIsxHLKPzgVjb6mw2JvCAPe5iUqKGPwOD/ErOjAuhjGlGsNdApxbe0qVX+xdL0FYklHXsQuokuS
V1Jg5Uaica1I9sPnmT80ak9e9hg95fWQYFWlBSAGti06uXu7MWM+gs3sJTmzYjkSPG4ZZ0QkH0kl
6UIuqAp08o8KffQn07zYtfU5cGD14fV5UKD1PnA5bgnT+SxjUt+I7T0Ki61tU5NR0+p8rrbZeeFk
twfboteP9znz1Xx4LezxwWmcbqPVDtclSg6xKxgFetTf4GxvR0eTQeJkFyUefltiigKroVtez9mz
oRYEwNKSO7BHvVgQ6nWCTPzUNcDb6mN76tha9BqutpYMngnEGntKNGBNp/lZN3DYoE2Z0L3aclLY
2XPahbGzQiWn0S869wdyLYSKpvKYNs6D3oyrLxDEXmEsCJycGNRVw64ZASjyFDaxUJsoNu89Cnh3
hhU9RndFZVkPXU7jPYkwEVXjMQOOZKo1kGIyH0byEjhzONbWWvrqwFcfzkL+FkK1nfRGM4g9yISw
xpltxtAwX2mF9u9T4T3aBj1qdlY10aMoLLhqCI09hylcWmc2wmU4TtzXnvTuEQZyIqdkkAz0Ue1O
0Fs1XHfXq/qTpZv3ijt9mHTmto5GkbuIL5lElFcJdtuFLcOymVCjoSzpE+4zrVNrOoIVZ3e3S7Zc
XYZ7LwMkrSA7zRj6n0Ti45pi9TJMnOK6/jz16+2WCbm3kaIuJWJgfV689bTJ8KQE6k/Ee0jHUkJQ
t4w0wENb3FG4DPWA597JhBOjQKLCoTgFBMUZAxifcRyAGyD9RxrcuvOOjyqpQZna2r5yVTKIHWoP
HfWGKg+gYDLXYDvvK5WICjcHbdLc9QUNSc+eQz1iz5c2+TYhlWirJrtmmqCAVsbPilad0Mb8OJbF
h6Mkb/TBc+qmKkhsdjWbxmrfaxPC/UoDzzU8aGp0HvSSPPApVMaWUnVe3tSl/crn+WCyBPueqJpN
kqk0tWvGL/XCvd1VP9XVYl9X2BTr5lanynsTEw7GPpu0bbVlOaHlPgK0s9nmbOCVPPTJ2G3vSbCl
+yPEp4qfe1M1tF11SGehk7ZgRB0ca8Pk+XX9MFicZKO+TmhA5x+ZESPUrQBxoh1b0Ijlj5VJ5TBf
iKeOghGz7dYeCCyG+XkSlRqOiFgmpwoX20p2kVZedJcSWAoZlt4YuC6M9AHIy5oeLZDq4avsmoex
TB4JVXypwBz4ZItzZE8w18YFk6qjnAzVoh+XoFFOrfqVHHYioyu73kVugGSaDY+0EnI2c3jX7nJq
FsMvYl4BV/c8CeOG/+vOsPFaCrXOQqKid0NhTAfynIOyIAfBtEwY59ayr2MEFRGVlIyPjV2tcW2U
glcZowMwVyf5rJihyQll69COgn72rFbUT/4vT+e13Ci6RtEnooocbgEhCWVbtmzfUI7knHn6s+hz
6lxMl7t7xiNL8POFvdeeEHIGU7J4aTuobFvyq96SFCYxTdrMFe1dRzqYy3ZwtvWRQzAgPVuvh2un
sLJq2Tg6vai/6hRJ4DbBmCANcgy11w+4KdmQCaI57GY0xUiB+j890mHsEkGJWwXPArFxbUiNZAAF
yhYTK02WbGmOBkesJQxyAbuIHnV5nha7FUPsMH1+wQZoeWt/l5KcsZnrh8wEw9ETgMwFx1uSmFsE
7bhhIn6Cujr3BrdjNGfRMWNFZiPI8UtRfsrG9s0oulXtDjhpyOdzajQWBwroFiXWt7ORLuRtqG4v
SYUztu3szjFHWEQaQ1oAklOi1NbTaThN3YSzJo5qXENLS+IJ6U+zVKL3RxlpKfyuzCrl0Sekktbj
6C1CQ+abugAeShFlJYtlKyLq8kFLnoxQyFfK/k3B1kMMBUq69ahPRcMXg9ITpqTlnkuoWI1ActqZ
yS97eXAkQogZS5xad16Ur6ht7ixULrIRGQAI2Qla83zIJNjTyEBYJGvWaSRbYg9BfD/I8iWrS+0w
LbKrhvW4rXKervm8GhIiBk41kUMhjf36rEaLhySVNi2J6Josiwe21mLrwJCEacoQI6JG6kdJilze
q9SaESf7BDmDVqsfEPuaVHJGcLVgQOYjtpZc5Eaq5OzYkPMKK2e+TOP4CJKSDbgsmuTfRCyHiVYt
DaXZ1+O/czF5GdYXD4Yi8PWWqWtThlsEHJ0zyHm2aTAfYzFiQb4oG3kKnEZvfqpceM9SrrM2nTJ/
SXkqZJrFbpY3kBX5noBwk4LS9FYMT5jOJOBZsbUt2AQ7KP48KQo0ry2sV5QvkC5U3tMibduNZpLY
x743mVQ/m5uDruW3SGBq2Fo8MZHxUrGQAcikjXem8EadXFSuGlAjiNJL1Fi2KpIHEKHQnAekB+p6
faHwBK4PeNKW8jrbjFw5mSC0tG/feqAyrtPkV4wHpzgrNm0YR9ihQ1qjd3LIxmPo0nGDucY5X+bS
SuZi+FgsCfeKlP0Vuj5gVUrIO9coy0kp6TatxDXPxT0dmPj+aH3NUBAmP1Mj/M6KcBnImdKn6VgU
Uk50upyinBW+CpB1CORdWaw+rUYcbFiKIF7bUvLDD134k5fKQu3AARy2c2dHJOVstQRZCkKJXQey
cgIom81zdJKaHEEr1xw/ClVWP95ipQD6TwNhLRLqDRibxcT5PgNV3RYvmGw3uVEFzqAROlQbdenU
ExVbiupz6lH0KNJgOa2RAxyIGM9pXH+moJ81g7y1RC6Eu1EQnRorKEM6MYJlHbDAN5ocvKLOJMgq
1wMoxNiE6OLfdxY7E6T33G0m8NRIdb/HkVBEa85v8fy5tFayZYpy0mHiUpRbnCbZVyxYgFoLlHjt
IiEW1sjqMNYh4MJsvBzryygjNafZAxgxli9jh1AwbFgHBBJPCalfa2tZ9xoJm5LAALpDOWCVTj7k
d+FHC4LDsnSGk5Pn5+DvuSG68fCQrFhj1dOGyKurat+r9Wet7ecmJfG0piVvteBLD2IvSMwzxZVn
qeARLBwARixZuErNhzIpBz1rCSGaSYxa9+k6Y+wag2PL/T7yU5hl85k2csREkOOU2Whv4xFvhh84
dex6peysE2CJDIvCPQHhXD5N+lEhppAR/4TmQIPAyG4cETGy9YpEvrBi6W320l2oRE54CKPD2mRA
iMYgGd2Ahu/RsBDHW0YltbSyqg9sta4/TejCfODCjQr1k2xZCJzzI0EMxJ7g1kocdqMAoc7I7EVu
Pqd0rpyxKnc6xGG7mUqI1sEDVNEdighZPAQ/deNJYOdopwqS6rDCXcoV/9nqy7MqFO9qwx+kAq7l
FvLzrAnUWhawT6ECJBthUOdhmSJh3ZCmDe5VeuuwGZEgAR6GawEZUPmtCCjCOvQxTkM8mDO/5pL0
Uc8mb4tK7lzH805OVQaeJSd5n7P7r4EUFcQl/XvukDbvNxneSvorQhR5itSkJ5v5CDB3ik6DFWwk
2tqM/RB4UyN0NPWphJ/4rAQAX2OaQMiXToHd2Z5aM902FTW3xppFT3BZDR3m6WY/c0s6VhAMxHtg
cR7N3HCqJBlv5VADDSXdKwFhESuXlvkSfGFTdSp9utJIGszPSe3MmTXJ+ilty+VEDt1j0fQ3EYmD
K+eUThGIjo1anAEtE+UXoUgcEjp3MewpOpHFrTLYtVvBXrI2eWgJGVQPlHRi4qEe+GrAFJ1bjWM/
FlYfHQkouMkGZ5lxEHcG8svAKp+lQTGRAjLRm0O4tYU+V3tZrmD7Bp11G/OtmP+Og/WFJO0qyNzm
mlW/TwOnRYeObDDvQoNxI1ojUP5F1GohcboURguTaZLoxpirXiHY1f7X2CI0x6CY2xK3VQYm0jby
m5mR/9gnHJBTVCLq1un28dA7hmTcByl8wtbLAJXIO3dGyrEWLHXNiEhCbXPQhBvq5MYVauM6Jehz
RjYON13cD4r4mo9S7LXI8H1tih/I7kNfkLLWS2cwGOSSoxsfBYRX+otWj+oug+yfafG2CfTgkFO7
oLFB91XJuwY01YDW/qyb/b5ER7JdWuD1qrRNzAXMaKnco3n6aQWQyQJD/wPFXnPQFNjbE+rjguBX
FCowo4A3euhBeeiGfBAErHNSrbG+BgGS2dDcG+0lF+Jwr6hauBMeNXIgqWNU0Jg+oRnIxdc69d+z
MBT4Bon8hAKAp8Gkn0ONR7bZg8EWGADnDFU3mXaqFUDj/5JahMq4a6rScj9H5PxYlhcHLbtRLGxI
VwkAXg96FAtoqMbg1mk4+uso/vp36ULso8UXM40QJ/THLgRjokiEv0wi5VMlxVgk8FuUIFXn6XCO
l9Cr87ZjHRj0GOuGD3UilX4QGSis9zn9yp/S8LnLyVcD4NfO6gpOVbQxA76t1UbQOatScYM52v67
Gga8QNb6Gsu13KoJTu1MRhd1uVZEzBHXuGG3LEBgRzOD0A7XQ8W6F+EGQTAl3xL9KA1W1bqJsni9
ZOog1EDjyYn1aWGU8uNgzdYx512SUgEkBpp/UerXgygpXMIJCj4c2Nfqs8JgEfj5woAu23D8dJs4
63FENLRqInE9C0/lpe1ZfTdkE/IOJcM4+9IMGbooFlc3DO5BEkGpT3iRMv0GrmthByLetmraJ3ov
KkcgM+Yk/pEIJW2syDL8wcB3groeNb6vtCH4NVlVoCx00/nfV307SC4XqsRCf4o9K4gzt0dl7mSU
AuR5kiIdkiuJ1l62R6pjp1JMzHhz9aKtqd9SujOmmyxwzyZdrtlh1GLtmubSn01O61B6yHFwYF+Z
+dIgcCdHjCmgPeEjF5VwX44DTAVYlSTm0fXwfNzBcbvCJDQYWOTxpQNvjoGk8Sa96RkpgMcN5Oyt
ThSAOtZWydT3Mo2m26KRNRnE14jJjBcuyU8hGqxJZZOtjQTvog8+tAELsszLd6r8Yx5BbgwjeNTE
OBUwWZaeVBq9S86WRUB4vQw5hVL9KNKAaRTNlOCLcQvxXUreZl4592SfHLSG3q4KLTdOaVp5aB9L
TPfM9RU0iTVEcKPUv0cW8Jqccc8CsnQ0E3UfmtZ3o6yv4/pAW7SLUjUiDzzSkCMF8AlrsMKWYghs
3XBIOlKW0EVcB/oIW4vbdwjkEBaIeKhixP3YyzJFZPQWabGdW2voVLjQHYbBI+wE4cMYPEOBLpks
97IeCGI12l+LvbxL/K2pMu/FMUg0osKoRSW205tZrbpqEuteZ2gfciwvvpiWCy+Kdr9gdC7F9bEq
CICZ86HdE/14zqta3hZyjR4/bb1SYYElBcOnMBbFfeoZxVqg4JlrvRQzHsIxJjSVihUvAZw30WL/
if0CoV0NHKUazgb2152mhPOW6madghPWq1ZqhG9oU1QqFHraMzTn2CqD6C5hy3V58JmUgTP5IfyD
C+zMdtwPdDFktpZYfkiQ5CyhIqoIsM+6nglelknbkavRzbh4vSANl01pDM02F1h+qkUKm2r+k1mI
uD1KXl9mtrRV0+KNXJzRteSJ4RBbfrTY3hDomDlqa49SMNjqWkd1JMvbKRG4+BaS5hIyX9jYDqx3
hV5EbRLjTA1X7YSE4QecpDUX43MlroGjGo9QChvLadj1mcZSPxnqJuprfduX1nWUGXTq0G/YuhA1
LZDy1yXDJVVHySdU3HSYuAKBDRim0A+FtUbcV2ZcKiOUaDtwO/j/fiGut/UVqSBYAaXB/7+URS4w
0KpIZKtK1b0a49p//1P2h/zVv38XP+6ivP37DrF4TwLZzhAr0FkghOxU7PgNnyPzeL5tknexpyTB
ixhW2n4pTneSZZpLNpKxJBWQt+lscicYZAsFymLdLO4AR6mk2Z6iytqR9pwKxeqCCS9W1AifTzqw
JMgVWLpng4ulkL+KzvhNb3MoSBh+shyTeHCp2hFqnLVc+RliX6x6rmttY5gIPytxsC6iXFWOZZLs
HsrxrYjZHpMTlyKA+YV6QIicqBoI21L2+/z/niUe6IspPAcjiVeZdRRGLJtaV3pJVb2nUdoxSRjf
kxye/BQMJ4x7w3Y01Rx1APRU7MynsIFfNpMetFXi5WWqxt5jr49Cs48xTRKWZMW8I3kFtk3OteFU
l0mBogXzeEmvJ1My5UnhkSt7aOIA6XicPuVIzz0hLV8mnJHRqnhd0H1xNk98gnn/6MrgqKfV85xi
hZbk7qo3aWeP+ojmpG0OzKQK9GZ4vv95bwVZ4IiRUnWvoPtzNEL/+G3JgQAn3Sj/GC1SpGvZwypz
N48ND3pQxcfrN2HPpLS2SwlTSr7e6SryPEuZ4qcCBvgwIq+NmBzimGwtny3+vhbZLo9y6XWNResz
hm6S56zckVaZ+sxT2EIKNsYjSQiG0mIhp4IK2+6siHK+XRYLQMiUWNuWtRrTB61/QaWT0Hjjiojl
as8AMIaUbe3GzOnoSP1SmH9JvUsfCCpss5D8IQqnfdGi/Yih0kGYnSdn1pjlFUM3bOAA9F5acLGj
1rLrLK8P0EJZfVVpiKdTl+0ezKibVtUPaBrDq4haqqqRyUTFFhfPNBylVYY0RFpyIFrdy/KG0DPA
eW7cjn8ygOq+zDN6PFIzl/IvUbRXbZy/yS5CVhSrR0gUB3ZvLoMhhpGSUq+TpQeyPDj9fXHnItbO
6iwFVNBZs+uiRX3Wr6YQ97c+Fmm7QwaWooR/S8Ry2JaB7uJHN7AM6Cyw83yTsd3yG/So3CqDcQos
ddxqRsbQjIZ813S5eYDDgRO7FYCtk863r5U28keNH4PLP9+vZM9DKZYtPYglHwEaLIR9yQpkxsr0
UmXQzmXAhj2JTi1hF2f0UPKmkRPxakhBsSlqpQBIKxooXP5l8LXhk8Qc0tUkbXhiAtu7o6AJTwow
ogFclgNkeHruVFbrjdDF91rFLiY0oKR6Cy5IqBr5C5KdBiYOsWF5pLPkZFEOp5iGSuUOw1UYYD6l
jXHyJG1erabhCtfi6jUMqE0nsS9eu5olUjXp2atkmimTAvbCYlPhcxzb5LVdvylmvQjbSo1oTkrD
1wBAk9NRpL5MBSKCLLHMFw4mBvJtZbwgr0L8PahAP1I8E3MpM+FGHmU2KBL//TaJFvmsBUQ8TvFb
n+m6XY3s1gNLYLVYC9co0TSyIdrxHITqcAZ+NxIOXeHsidhjrn/e1WO3wdExsKcytFMrgYVIyLru
dfO1S82XbkQXWSxfxBmAR0zX9QJhUJhCwvdkIYQ5ixrWx2ELumtSJd6lZPLKMW5wwWO6Mwc+CGGC
9YzW7Zt95ezFTaMxptbVTV2yG21EaT7J1CUMRlJlk3b5JxlXR8xY5ZWojxE68nkcQb1kdWpcF16x
kOjHIkx8IAPZU65xHLMBzpm9WpxnQ4EuitcfpI1xSEfoW1LLRhBgMLO7QlsFO0LnlBGWPknYNHGk
owswINmrA9uTMTB9RDvksDb9UxcmBzLMl23djmxrtPTaxPGub8bEn1bNV7BwyA8D++RJyY6QwkcH
UF1QGzoG8ZjKjnKKh0D3UYBt3LFkazf53PyYQcLALT3L66kdZsQk6zkMgL7IXaFq8C8Ea1/LloQM
YxRaylqtFUMLpYRHgx7VbP307QII10MIViEQgNlpRoq1QUWp20rZUrBng8hVZS5HRdP1U0KxSdNE
uIYy9wdJHUmoYAR8McrkyObr0DYNZOOA/M3KjOU9B8K04/LTeGEXYZhqRKyLB7uD4bmBH66YW6Qg
BlwvLYvwbek6Pf1UuOJMHRItA51DwmJRTV5aXaqv4TzJtsJQjGN72SplPfu0QnIYvy7LsIBmqsgn
qtG2FArpfG00Rg4sLKfHT+QjiXOKUlHZ/WccJSEuiJ50wXliJsAPueyzqFuuxiLJTOpOpiil59bU
vXns1WNGbNgGX4bpq7AfQT5CmM/EeUu86NqXyRe2gghVFeUhJNXvnDUv5IYZXFnzRa9Ylk+apJyE
hRM3age88ZxauyzUGFqWzGrh+R3FoGUokMz4gayR/BxKYo5jMhhyn2c/ecd6VDjiPDzKif3ILFqz
E/fYMdVJBTeMO2UrG5dOJeGmjVjY9JWc+wIYMU79/jghL9ubM5FUiUmKNpXZOVwCwj253litp6sv
o7zT1hF3k+uHhgxpv5vUhtk9SIJK7TesY3uPziTz8RE2m3FGiVeG74JoIXtnZLyd+/o6TzmPhga+
HM/QN1mmDYqAnjH82TVGc7ZkAfxAmyVeUeMSD1LiCCwip0iLD/3ezHl4Vs2tVeiABwoCN8eTT9Z2
pLjLhDtRDsQjlQ0AGWM4GgYGrilrDlOrX/41jryTdpPrAiDXZWdkeci4AAXBoG3RpOo3QcfiVPda
tun5ebxMNk6agRw3KwZ9k4r00WRvoQwXwvMCWfXYLrQXgjLnmxziLSoPa42HZ+RKAB8z0iR5VcIg
80n52euirB8svTvOidbt1CS5agCY3CIjJlGp1X5vxCO9UBdm0iEsIZkvA/vBan34//uzf78M698G
i4UsDT8lw+q81Qi1NZRdo7fEIRniARmbCXOwSTw1wHGnTLN4iNe/+PcV8OvMLSxtnYh3gWueCCVW
b0O3xVpHOipKBQISFhuVKODvtxG5+z10cbK50rV4Mz+Gb+sosS6MHpLgYe9isJu76ivtgnqruRDg
+d3M+RR8Kondjbe23lpoCQV7HavMTqt6EcSE93DwYNTsxF22LTb6N39wKZ91/lNk9BL9Rmnnr/It
bs/Lu5HY3BiI7LRrAfOB8fWLcYy95QQAUNi9NljhSZOlwL/kiQM7Berml7GXz4niKM/pl254KmlO
lS1uJ1ybbvFT3VMGbfXJqC5D5Oq38FWFalN/DdWJA4GAUGKBWlaZxUFqNzNcpzXli0Rkuz+hjM5D
m7E1l5llrrGWdpN5CdTwLVIY+an+Kgnl2+XZyTTugvDNj444z1Ne0s5B2sOMafypgV1A5nOizw7H
0xn2d9U4GNO2dXrPn6m61WI/E3WHXJGz44aHBC/ya/IqfCAlYJSE7WFTbjENKq/qVyYfZHL+JmeJ
fruT8kIUD5cqtla0x7uQZaI9HIhUzL2stpOP4TMnMuwGH+rKDzc76ve0HR/V5A9v0b1/JRJQcZDa
ngRm0os9P/NUQ0K0peOUNshFhrNq2JVDJhW72uJFXOMpbeGeCDYM1WnYDJ0bdOfl0o5uAviPfQ4L
H8aVdqaRium0/vI87rC/lB7LHiHZsN06GJHNZzP7xTF/lS7avRgdVb/1BFuh8D2puMjsofcn9hDP
4s24wxmRuXCEvch1XbtvvY83YGE2nDjCMT+YJwbHNJL3ZJ9N6xUQ0nHMu/DBwo6Ur9/mVL8Lt8nP
UOhv8/2yUQ8vCCc30Snnh3mArUBQwzT5u6Xk/WxcZn9n6YfIX5SoxBa66aXhGfeBHeLBAZwTMI1/
GfSNukWJ0fFQPVv7CPF16xj7OSdHZZ+8YGjv6WQnn7z5glvV7e+1V5zpw9ESzPB2/Og1W3XVLp8I
0KawcdsjfkY/fJ5ehG1yJk5wb7w0xVWL9yTUBqH7kG6wg/bUpmltFw9SZtLf5gAPmzADhiXMVr2Q
2DSUoO+tW741h4Ax4KP3gPk9xYR/o2Ozu10UeahJovP0mfnNybhW288JWslR2VYbVLm1a7rTI/3A
EPJs3NC4lG/k4jGLDgmV8ohRiKDn/iV/WWcjniAiGRHiWVSu3U46MPQZPzjKlC/2fKugHgX4lul3
hizvrPDGoNTcFc/Wl5Y69Uf5IjisTKqteu8O5ojcYSd9tR9iSrohxl3hVO+hJaACtRzwP281plEp
csZv3S7dZttf8ufV0YMUd7HFXfqcjTvhzqyI4C5GYL0r3rFaf7dvyWfAmmpjbLXbYtjNo8pc85k+
cfmToPlnu/woPis36xYle8ZgwX5hgHzmHaJZT/wUWswXKPluS7lRbFgT6X4Eg0B/A0bzERybQ7gl
ZOSvhc7nJF/1umkiCuUADpzCE/UXeBeRhKcde7pDbzxlN7CEMYFjdvbC3P5NhA55SVRXo2jCabPL
OYAwz6AG+gtF3PBO0vNItI0fdJwzSEHzPCKtURzQSM0dz0LNs2Y1wSIHs2HSIH3UqD1zGxwL77xd
vUafUB2BkLXfdKzThkA41IksYzM72rQ76RqhPt4mqasfejhdfNhcTMUatOEoq/bBNi/VTVxDMN2A
R1Z8EMatgQcVAD+Pmk3rBy9q5UBtE5snBJHTchWeZfaOT8kLem6BUbCd5dtW3UineYfxTt2xje0c
Tt3v8GyeSHYeXHEDhfcZ/utxuZDGTiKoebKOoXYKfkfTSY6CR5eID0O580QEllG8aXfjaryHzzwS
3o298iMc2x33X0JTz8Agx4/mRLvmtfERA8UoRR3xYm0wMzjRu/4HhvNmhCxfbfldYtA/AjmzB3ak
O6CjoR1vWeRafhuiU3AQAIuKa1kb87mBX/snhhvBTz5EPtInaS9d6v4zOeaPgEubGhy9MvG4oGUd
ZDKly2/K7pJxlM3BruY8FEd86C1owD2G9eTP6l4hlcKvHXlkqicQWix6BcsNNVDH+LX4q/49h462
Y6WEpoLQb3EvnFjBorImPhKxDAuQ3XKLiq0o28UmdDtyhTcG0uybMttAMl+tkyRuQTh0rmbY9XY6
ArvlNpEuwhvgmR2lu3yNf8NTUrrmjzjsdc7U6ywB+fR618i36IQpgtTvYtcd2HHm/Ij1y0Bc6ejI
hTMdkPlGm/JcvFtv1OjSsRZsw3BYAwqfzPmR4wY/2hkfu3xNVbsJFvQsdvdlrXgDBManJuBYcIWb
/hwON33yl0PmttsWJKpTb+tTaA9fxUO+z2/wrc0vRj+Rbx6Kc65u2vfotQKU880tBxC1OyhfwhPv
Lj7yIHJ5w4zxwhuB6z4GjnVPo51l3ZLR7uEas0brGGvyKXFP28pDjH3d3Ex7LT0CgN5J2wWRxlu3
61DumqCLbf0ngMoxuQAGxUMgusZp+OvEXcDsS2YWtC1eWwSDzvAivC+808MGG31+MQ+xwr5pU8xP
2SErDsHOove362O0U79U69ZfECaWExmiXvsd7BWAqrHXPyXaDoZp+yLgwMiBf2OgsXPevAMGxXkD
TiKsduNF64+E++HGkI/GX8m1HduaZhsndvLajVAhRQAk7CIk1l6b24hM/qtAc7mBQDRdBS9EUoOy
1kCZbKslKe/UK9XW3OXdrlkuXGHtNa/2UuFGosPCCvkDIWyda2JFKnz5iX/fEOwCtwEAxqdpOBip
t2orU5uzij2SHnlK4ZmaT88e6zcqhaR80dUTWM3WvNNICv2Jgq36bZ5Icu+SXUAZ+pHke+nGAYX8
SY5fGAoWT+0lvhR4KuGdbMLn/pHW25TFi8YZhXHINfYmhUv1DaU54qH/ql0mUjFnj64YZYC+C8tz
nfoM5yjnUCHF5/DT/JBPHBLZb3IbPgxmd7tho3yUx3of+f2he1efqmw7sxFGU/qsQEeGkY0HKlp2
Ue4SZmTsrI8u35ooivIDyZxzcQFniAUwcszgEi7P5U/1UUU4N2xav9ikNP8NtQ12j+IPb1eu/uIt
m9/wLmLDAhWFSg7h4Cr4rmwSFC+NbIs+Y9J7sY37Q/vMtjN4EOG4nJa/8qg/l2+J6QQ78x5SfvnF
Kx5UBwDWhDfvVGluxYeFdYT8dW5WPiUuths82gYFipO9UMd1xWcY2SWj0dPEXO/B68QcinmAx5ef
ousmIuuJjVtQPTTwlNf8GafMpNqU42yvE6SiX4g9l18ebDXGiENIKWGbwUF8oFt5buk6fAESFLv2
s7lrEUwzV1wc7aad0NEnr7MXUKN+ceGvEe4+dSuGH5eBefERE7r62x9hjXHL8HhCVYcg/7XgqPaD
HXWLm99S+BEuwaJ+5kHLOpnHCi+YSRXsGKfoQuUQfnDPZIeh9CssMECZRbt61hefHJ3Vb5uiYN80
1h2UJWo6SfO1s5Hb04G5OnMKdRfg4Ku8lDtCdqpn1r/hh8SBRUWVuBhLikMKs+w1AC9a/rwLH9X0
IZa3IXPrN6bOIanJHhUU2InERkhNeTY192nlDD31FdgTyvoOaDG1j2hbP3wYPFVTyngamr1sC6f8
Pr2YYOQ+LMNtfPj9TNl/Zs3W7hha2E5KqrtcG1Z+Xv0Qd3yMwVOApGjkeXeIKPxkj0GwKe+iF27Q
EuW4p/r5LdwisjU5P/1snx3Lz8G0w0N2D88VLZRFrdQj2PllEPCkfrGfoRGlYF2TXF3riGIZQBZi
cT++Fk+8bOkqfog35c4wg/8t7ih6hHe8PgOKZOTsh9LlwxUOGTFXUIHd7LcNDghI1i37PfzhNM4F
H0VVdzYfGHa/kr9ml7DS24P2/A6OJmZNcvDwOYC3PVlPeBmZ61XHkewHR3PJov7JE3ZY9EO7zkYl
8wbxY8Mziuulf2NUwPO6f2P00dVOg7HFld3woj4J77knfouzB+2r5Va9wlXHJAUx8tR9wp9Qv5s/
nlpgs7rFAXY37uGFKZvgOzi0j7A5JIh59/JRcA0/x+YWufVg9+Ze9Op3S+ck4g7lzf5DQi9oNoQq
Hj5oJdxg8rStdWtu3Qtizoc5uyX+R4Sf3KsoQr35GH1SVSd/nH5S5pIZkn3NDPhC+3eoUFl6lE3o
s3nKd4/+FinH7Ed74+p8ij+Dbb4DUD7FrnUwzhL+wh92C4gurOU1YoC5MWBRchp/CEdxV2OU30Cd
iV1Of/2g+SCcT1xWU7sBeOdHWOCv0vN62KwiMXo4Yy9dq7WJhYZabJnnhWcMem9vtcRa3mXsw9IW
zzkPxvojQ8vuTJ565sLhQ4pu8iH6xf5qPmWlHf8l9+Gbh4DwLHnFe3Gf15gdR78F22lvPHNGcVMY
P2zdjspx9hOMwu8p6AZCSp/5ZtN7F7r9sgeiyvB2JkZxT0Uc/KIcp11He5v8AtnPqYxUlJN2BEXQ
EZ845UN7wm5xAqWU3Mtz+Ykc3Tqu802Brc8meAqfI+4nO3hkv1zDwxsl9OyjxxRv8YXjSObIwXJm
s+5qH+1De29BCjrRk3jASHCtvfFB76qeiqPkGYd9ehM3xlvD3VYjKC09Dk8OS+2d2vpl+Bh3bGMe
1QsCNcElMqv0B0ppb36jYQ9iuz0SSi7XbuuJrPxY9r1aPlfTV3ODj0t0Q4ooDBzn3XwjHNlyh3Pw
PU4PUgWEfKuJ25KQK576TrczzkRr0PqtDh+aONBGki2+rzfQdK7HQ/UXeJq8gz6VUwH0cOl34ZZ/
sdxqh/lcXTgF0Rxa/syLbbbNk+ZPW94B8ahsWhaCL3iMIxsENSOJScMLtI95ULLcOq/lM17Cr4Ky
LIJ/JP7U5pZoGA7wh8BBvgoX7GpnnKrP9g07hUzjKd2El1iDxd8N3Eq9ujUQQY9WFvjCypr+91U6
ETKtpZXltjD/XKPhlka8j6HpI0wDPjwFlhaDhliKD3hlIzE9xP/+HGaMk6ddzaVipYdWGswNFHkU
QCmNXZxgmFKW7E3IlNYDK8XPrbeC7ItawZehCUtZZXZWJ7hLYmovVMooRMf+mopJvc0KXk9UDVid
Z26Gcf0lQXYD5bYe8XgvCjK49khYBeXSVP7vl8lsTr1a6dtUj8gBGIlr6VQKyqzJat/6tX7L1hqO
lrCCDpFzMYRFn7DJK4FO5d8v+vKSGUK4ZbnAEBOBMfHsDQjVLDIfiCybXVRRmKN7xILI4FnFe4qS
gxHtvPyIWnIX0mvIxGKsQhPRgIT1uTmPqvxDTjxE3oRmTjdvAT+vH9es/+q8B7VOzxWQAeBYuLvr
cP5VquAUdAHppXD9MI+9JbrccquI+I/5IHpV3qFXBi03Ljwep5vR9ul2wWrBZIbFWVC9qu1jBqvp
rF/H5lSjFml/hCQBmVk9N1P71AlLyhkJxG7KPke9YoQ6P+ZKIEhJFXdM1j1pNq7pHO4qQT4rNJ7W
EDwVkvpsBDRHhqyRKDHTsTTKTs6CW8ByZzN25mvVk3afhqiBgml5GRf5wsdBAVOqkLTm6scUBkLQ
SddrxOnblDXBt4IIR1/0H9LObLltLN3Sr1KR96gGsDHtjpN1QXGmJkqUZPsGIVsy5nnG0/cHZp1K
m2KIp7sjMhmSZYsDNvbw/2t9a+2K8rpKe5JkcFkxz8TwPG22rlDSO3XwgfpiOsGMMazcolm1qhdc
BcbUxazsGyeW/a5N2WRK6KqiSCgHKaOxIo3sx0DReOHotjsLEGfMPchOV97L2Jg/DaIHEIlw10VN
vDRjtguN2mwxsN+Ghc9pmGiHP/5G/Jwj10xJdb8TVhAvkZtFRLXUeNIToIvVx3raKg5UUAM+RCbB
FLSsF7obbKqkniVJsSqNcJuTowuiYnj6/Ok/8l2mZyfzXnUsOkTGCTfH7s2euB27XKtR99Ptjbla
eZQOQqoYyiRQckuLapeKV/rz59WmHKnTt63pwpaOSXPL0KcX9kvypVpZea/3WkmnhUDSEqdYaa0C
u7sfLLzwo4qaPilvsOHdWBI9J+1kTrYZnFvZbS+8lOk9fnwpU/i0Qdy7LU+ugBaZ6oA8FI6pChYh
LBSwEMq7nzmoIu/8Oy+nPzkBYRi+Pd2z9smc8F+SnXDrDReGw2n8luMQjqehRRWOYery9LWYgavp
ShbQKy9SDFUhC/yEFYiH/NXHi+YqjnHhSohzA1DH4mFjMVEtIm1+vxIRHbsxz5VybaWU++wuebKF
iU6SnVYz1og3+fhtrf6W5y7AGJKFcaIWPVt75AC4TOKtiN0QiTFUQay0s0hnr2+Y/CM3WmK7nThz
5bODBiQfUKbWCZc3b2iBF5AjOBAhDlsETr3//KKeu6a6EDYWWWeiXp2M6wEcP6uSV62dhIXQAg8z
s4ruws1zHKSnI4fIR8I6Vfhbtq3//tH1OJ2HWk7JP6V5gE2zbxN719kUv2vumJwSrN2l+zFvwTEQ
yjN2zqYPzRv8Hz329Xhv+YyouMrvu2vXINpEwwftGO9EJ7Ke5d/ioryBYQlCxypWauXeq43/MyuT
cvn5h6V/oGcx6oRumTo4dE1qxkmapjSNXvN0wXFAsjX17AxagYXGiVbLkHBNofcm68QWmx7akzqV
lZ0lOYPPntYhcIwgjFj9uyf1dycqn6qJuSAIN5yNnXfvJk554R45O3cIg8bdxBzTrePPf5k7RCWt
zA54uYysq0aDaoPh6mqcsFNa0j5FtNQnT/83snxCQe3SQwBHTYY8OrW+9FrO3T2CiVs1UNQjDD0Z
Ah7CEk1xBrKeTbondhEN84k2MvjUhAod1LHJ/VS3tNg92hidn7x9fu3O3r5CmrqhwnmzGIi/j0GJ
3+SvMdgjKJqXGulwURsgEh2enCYMAahns2q68/BlRQBBpovT6kTRUFeacDI9Njls7P07eTBcacT+
V3Wovdd2RMHVu8mJ3RjsmFO2rLH3D4fWd7/Didhho6RgGrbbibJUTxiqz9+Ydv6TdSyb1Vg3nA/z
EhpUBpBakk+zMxtK7JbAFYhqbdmDmqlDtMSjJkkj4dQE+eXzZz+3LjLCJuKZCnBPnKwJRu8ajZGw
JgwTp0ehNNGNdFPbLlxpnv1E3hUFkq6+8J7PzVqGCjHJgO8Dye4EJxdBfG8HAs3XY8+1RHDzzXKy
Cymwl57j5J0FZq3jE2XAIvK7Ga1yZTjJhcn37Jg8phdL7gua3KdjUoawWvSam6LQlqKjBTAwi8ie
AWZm6b4/YoKMAGBwc4NfZo+piWY8+uE4viY2cReU7U2r4g91dG3eDTFdKpuKgT/434LcW9YVCuBW
MJIbZXjyc9bmYQJGefZDHrjfJ+CY46LS+HxInGYOw8ITqmqSds3cI5Hsn6wphpk3ApQ+hzfE6bOa
ZXxmxMlCRwR1FQLYBLQVP+HupuUA7sYjaGsmcra+uUznn7+Uk/Ttv16J7Ug2q6au2aeTTmHZqjPk
olgX6U/Fo9nuExkq7Vqjjzvs+7J2dwJghS92nz/vx90JqkkHYZ1tEXnqHD+hXyZe6WlkMkVxsR5H
f27r3JNEvGACzVv8aEy6JTlNnz/jNOJ/X2GnRGbHtDHOm8I43R0TsxmMw+DgDjMI4wxRZrOV/ZKX
4fP/w/MYuqpxgZnNjemd//LOLM5wQpZ2tnao3YyuvlI6zAyFe2Gv6Yhz7+eX5znZbCkitlyEI9ka
JEWtSGOO5ptTvjUDBb3qtMygr/gQB9kmq8KeeTv/aoQbuwgPvH1qDW3TLhU5aa5EshDosTThq8uQ
nRC484RXTBwvP4N80KFgKwwAN5ClObbKHvt9rqYr+KHKojdVFL3QfRrisebS9R69BB+Y7k5ZIYJY
5cpbju0yS3z4uQYdOq21M5IhDATwWb3ws/EHPnNl03GgxDPZIY+kl583P1qHLAM78j0OxPjFAIq8
dvac4ymtNsKL0as5XzUbpQTYxxxzU1fPsw0yJO2Aj3HreDCRE0tFuApdx+yNvZf7P1WYeARo0sG2
TYca5qjZy9I0v6hLPRzvOTQXK5cKa0YM1Ky1sNuEEeIBp/efiXE5eMHd5yNFO7MwsaEkREFlNgCY
frpbIttOERzTsnWYAATQfeDUcboXnf7olPI71Yh2pg7RHjvPi0zC+0r6BpCmDqv/dRaY2yE1HjGv
fzG1YqH5+dOoxN80S8Ss1DVpELG+Ggefwk5hzQPVey5bK+Xius0VpsRV76pvZYW/2o722NroUhn+
M4RhimYAQYX8Hnfdo1nL27FuHnUCA6vWXZLTRkMkkbdl4S8MbIS1wT8ISX8RfTP3O7yc4T7RjWu8
JHu9bh+xzHnlWzikGyG0t8EjLE6xb+HBRDNR6q9Nqq3yntZjwMfuunSxAhKR6AYU5Yi4As/C1fQ6
daOL5pXdPPqW9nb8d7DQq6zao76dVy2ECh05Xx3LbS/ctUlbsCG4qgrbtdszp2nGFyDbG3wW2zhI
CfvU7z3TIDQdNoRfPhHoc4PbBeaOT2xuF30t/Xy8rkEY666nPNRpdUMo3ps0Lar5TvlCHN14H7US
71Z6jzUue+AMyphyMVxdGCHTnu9k0iIoSdMoPpmoMu2TycRNoJbq5YA6GgxZ5pXDtoZcemVJ6pBJ
aS5JQnwLELAjySiRs6hc9qjqaYK6oltfeC3Tcn7yWoRuG+AmJCwPeXpEocrSth3RlWtwIMjTt5Gi
BJNRLVk46OUaS2u3CO/VKyXvXnu7/qFl6mNVoqzxfcdYZG1ON9FRvE1X9xcWMe3jqUNwQlMtS9cc
qJinc3vpDa3iN1a69rAMUO/KHaSyNF4Ql3s7ty+/uskInRAI9rqy4Wz5CulCjepeWNQmOPLpRwTf
lvXMcUz+Pz0r1kPkgPtvwMs6TxABkhX+v0RZHLkhmDpmfdgPuzRGnCiyTTnRNOrJc260EllxHOJo
tH4QlBRjJ6As39/D+xtvMldB/oSxRCf+llDLReiW9Xy0lHtBvtGVT9oMxDnYWoQXLt0psjOhYn7h
4n/cQgvORwIkg0ltQ9dP9mEVYRVxhKcKQmtzW+uS1nv5CoNq1sbloZhSdJsB6Y+AI95mr58/+ccd
tDGtppoNEtqWpnmyz4zaHHeTFmJHcWg34Vea98NwoFq3DKziutOTh1FBPPT5k54ZU+zawV3bNhsj
oVon7zivsqzxWujoWYTkEy1hHlWvo9UA/QhJK0UnneKR61+T0N6jon77/OmPW8Df7zZDFbxtXTM0
yzJPN2ZeEJPeGhcxwHeCQYClMjosHemdekVp9Y7o4X2LOYD2NimQqQLaoqM6UbTGrFedl7IRB5I3
0J4E0d1Q4eXPe4eKSfY6DA+iuQHjtw0zLPp2eelqfZwmeOEcOsA9myYvf5rSftn/FCZ1a6tJeOGY
7n2BG3h03kJM+CAoL5wOzg0MQdGPOEidnZB58lQ+UmHXqWW0jiK4BjYOD89eEQ1wY6PzxjLGibKW
L59fmI8bZt4exHQB5HyabE63XUYOWFNxIpRA/HqZv2aDdgDJMFdz7en4kUcuIfS6fWE8fty+GipH
cqFOm3We+OQmMCuKGLVrR2ulabZD3K4NI7oLLPX687ennftMTZVyl3AgC+qnZVy2XX0Q8LtJjTD3
VssZPuNGo+DGUpl9LRRxHRn6MiSX1IEtYFTMsqXAadUMmwBRIJAqEw7caL8o7qWRdWa7xGegqezf
HV21OBH+PrR6EgDTMMT2W+IDGgP/UZg9c4BLiFi9a9qvmhsi8glhRGmXhpo5rbSn9+M09dkmkDBW
mpPnZgGpJZSjaC1N4BKEFtF/m1gLqp0xr2fdpobpRmQkZayJRJISCM07QFWceHdktrKDbd3xCvjg
zRF462gYAR1uaqHhPe6TCGINK4EXkJloUDDT9HKOMw5RSN6kS7dKH2IDE3k/EWSO0LE6NzDQ4ybB
JxZPjrbDkWWgFM7C7IAXHf86QDwJOwnoEyZySq3g4LruW12ZW2J+2Ohn6mSK95Y+OM0r2McgOYLv
1PVQvvXA/ZSsXQPikle6VrwCeF7m0zHgwoCbbtIPH6wjp9KMRjDs6YAbQxiuvsFENxBA6pI6Bp10
YQ3bpESNVgBEcacIwRQSCaapN9w5C5FX95+/iLM3F5EDtC+kDv//ZCJJjILNg5fFazydSKp422qk
HRy7vnBoO1NvZARLi3Mvk7pFre/3EYzbTaR5kcbrjrjbEm2i04DsYJ6uinbLFuoA8wA9+BSZLMy9
3+jXpduSWzNeeiEfdypThV6jTeRQ/OTT//2FjKGKjRg061qr4F40PMz7clV5r1EyfDEnK2dVxd/L
wrydjPCJ8/3//gPnUzBY0A1HVU8rctwGFlHYzGZD5L5Nn3eJviwp3QuTtf7xkEwRjJmRPgPle/30
ru2rKNXGjBmDZEQb5gmC6ziPUWcRTjNoUB6Ys0JRr4PWkrOuZpQDJJ+1aEz0Eop4hOGBk8N6lGx5
p/ZdYMiXBGaO7hI20CMPrDQETpen4XOzDTEUhkbb4UxZxrFKB4RfG6HsbLZKV2+VPH/lo7xKdf16
UC/O+mc/J13AugN74Xzo3MR8SLZF9Ws99HeK1oBEjvLXhrIpSEgHZU0cfG/i7wbgl04BV9WxI7WK
bZAigPl8YNjTHXA6HXChaPIamiCc5GSdk40O4MkrojUmY1w6gP4dwA8QKAuolQHaL0xSWV3d++wm
2BLspVOtVOer7RiHBG1N9t57WFeChGgutkshCySoabIwRx5aqaFs780bkrlvhlo/OD3FjJzBoIr8
1aijZynqxyTPXmWvXueA6mcVykmj/Fo65qLwFNS17JcoVVOClIdRKx4EtKZcBhN4+D3IaLb7TiIW
mW5d4zF+aAUImNwud34jwFuoSzr8c9e2AZ5aL2nAMZdhr6I47VWwlvq1z3AgcSmAtfPt+LVtJYvj
p5wXVFT87HuoXlpVjbPX3tbENP/h7Tvd2pduNZUUEla2otymwJacqN12NDnn0w1RkiYNUWVYm1pT
coD5bvFJh1I7hGX6Gnrlj8avNqNqHJSAXWbdMWEXZfEIi+N+NMqObam8ikr/R/idPLhx1viIEqzh
HofXOoNFFk2cKTu2UEYr1lvL4HJys7pqBbrHaS4WNj9SIeCDl8px67Q4CTLvoa7oZ9nKhWXg3AZD
Uw2OkRi85XSM+31WjO2mDwMAImul1mZanz54vbtVw4XmFU/krb2qOVodN97LbLhwxtHPLEGEmjMj
m1OzVpzu93WNu9rAvr0eXe0NXNsXYP/PtuYvCpk+hvm3RhNrsR7erclYZiLc8b+omX2dueLVaevH
tACo5+R0/fKpUrWqegQUupsSooc2S5X1o1/Gm8/v1XOzKzUtzWK/z37sw7G7hbbal16WrbsQRZud
boqG+k7SPZINvhnzaKt29lL4OLRQaQ4pLw4dyaxTm8e4Rh1h+1hn/LvYHn+EvfElcdS3ERZc6Dxp
yfAaVeqFM9XZy6tptCXpxXCmO119DUWSMepU2Ro73W1hdSWioWevzneqGuw9Nltp3C+G0FsNjnkx
V+jMxprnnirPumZK5urfxxZTXldXRsHYIjzlSmc0a71xzV2zMrO5qYSPOOu3/qi+5bH6Rp16CbFt
lXburak3j1jzZ1HtIGMGPk3S9s3nV/LcYZcXx3FGsAfj5HYy6yZuaQCc50qOdfYF3NhyGM0vocl0
6fn2jPPptZpSW/JM89by5Jbw+ecLr+DMuYoro0rhWBywnNNtYG4bQZ2kVJeKoX2crk9nybVXATGv
vxiyfVTV6DlLrOs+cm7JhpToPLJQfAmr8a22vb2SGl9SIPuKgWvW1i7cnWeWY02gqpHCYE360J1v
4VumI3VolNAN5+rs3TSLQ1wxgAKv2DtNeqkZfG6wCGK2dFPTdY57J4OFkeFmejWma6oDy9JDDQ/P
ZAZ5dZ5b/mPoD/xhf+F2nq7xycpLv141haADbehymqF+ObjnY9eXqkvxCsfyy4iOsccbbtc3xOJe
Knzb5672r891Mt6kEkahYUyFMgkfqwpcDKYapC5OOFrwWvQZADYHWaMhVr5a3I55ZmPCcXbOILlp
rTmW9cNE9E0Me+nRzytzouEz4wVQfUInn3QScEvxuMq1JgDDo24qJT9gifVB6IuaYi0UiZ29y5vy
cCQfI9FMaD/C5svfjVRbD4J9odmCXQnHTeVrmyK1F2nW3g3Bm6fbC1mlKOnsrYMHm5KL3mfrOhtW
aiF3edneEna5sJVhVRLOrXTFIQLg0yhYTTGAxu1N0g4b0eBSK5qfYVgf2opX6aW3fQrBJHHHRzOm
U6JLIo0yTNpXgQ3CJu7HWf6dJOKI41lmSJgvrvqFKJuvUWWtS5BlyiCGK0Dasp+3KiE5AiLNssCP
diRcSt7K0kAliRvP2FpoguzQK5ZJj1JaTV5zpFlUFitysOrd6A0xLNSUdcQqSPLJGIHgBVaGGHWg
SF6w5Q7GCUqrZRV6HcLNuoNNByiqG0ICIprooUnYJAppAAaJ1ZhfMVH3kSXCSjBv/d72V5CFkIxT
wZ4RwvDFLdBZh1KsUmKBHCXfg9HDo8OoH510D+p8LnL2Y7bab6qUpdCEGhfhF27JDpLRu8QeZAfV
gVz4nemU722Q7b0y3StVjZbCRfNkYGnPflSO9qLH+BbTKHsO+w0sw5ltgbulcfBiA0dyc0zeQIql
v/ZNfhcZliqhVg3gAOGby1rZTEOit4q9HOydYw2YSHmR0zwAJH2FvnUlIriHrn/dBc2XzPb6edoM
q8+ny7P3j2bbGpODQLZycmC1iqqoB4sJSa/ceWkxI/vd/ZCTeIFKyBisRTPKHW/xwjx4bpNC/YPT
K2IKtEonT2v6AwwVb8BFRvtHU+VtGiXU89MLM9HZ5chkhzl1bGkjypPnMRAHAa+XKYnKct10DZ4o
SPAJbl2qKRlyOqCb/l6W+k1ALE6hXd4pnJvxWVRti8+YKuzpwVHmSZHknUlHAQ9HXKA4bdC/d4p1
zR/fIhTg0OfMXG98YPJf+AGKV5CI12oJINmh+NgQyFPX5X1EFDGF252b6HSwTGDJLkE0HeTMWaKl
3IKVu/bi9C3z6ofG97ZwxXdyaIEpkDbVmiUOhZRqvkdQiIeBOOma+ZBZB9GAgYuYLpth6hGSCa+X
0Er9YXI6qcOrSMd1OhK449tXmrRvE19FyP+mVxHCnBYDPrleM1sED0W+L50MDbuBaUCtx9fpamaQ
wfB/9dHcCa1njlJRYgFtGMBnhfsS3hLkXnYi31ylQ7gwdex85g0BR2+ueQGFmja8cdikklUQglOg
ClUldj3Xw9ajygDGUQMhHLvBisgPUggQqNdx/o6RCjCpCpubKGPE1nCQPDLok9o45H1XLAc0/3Ze
e+AdJA5tDQ4FvUe7tbaViokyJmy36fHYtuHzGOXQN5JJJI7nM3B5ggkr+Pk9eG69tARHdInejaE6
3aO/rJeBWplJGrUp9EN6TPpTYhH826mrSCOu5v/rqU6PaG0ObzgD+bj2bUiK6ZQZTo0dTOJVVysX
3tbZXbLFuQpdCnI0jnO/vy+10POsMEreV7QmMZYg+nTh99ly2reH2vBV84gXw8kObvjC2zy366FK
Q0mKrRbnsJNdj1UiK0hjppeeti8E9CTB8lLXt7Yvd1rO9eX7zz/Y889oUsmfgk0/VBuAU6NugWO4
LsMSA1h5gCrzqrnDSxaX7zVrCFSnxedPeZw6TvdZkz6WWidqZftU/DNWOVR/EhTWYR/7VwYhhy0a
R8yWkqBRtZyNtfVYwWYiC66LHx3nUERQHMuBPULZTa2+DI95vSd+d1dhdsVnmtTsSINxJQekDaaS
QZ0gecROzF2E6I1Cl4spbtxYuW1djeVI8HRek2LN/dbhSiNrgNr2roWjO+de2QUBfCmatxU5xY9l
jDGuhgmXSLHOEv2pl8V9qqTDzKUSi6B57tc+NGGpRHOd/ARqsx2u48l9XlRAkxAAEhKWXXH6TK/g
+H8NHagTJnC8zz/Vs6OWMStoBdGaRoP6+6jtepesNF8m667I3+PhWUIbidxxA77uVjcWdTMP8TuO
lwqZ5wYQPCAKmRR0jQ8ng6pVBj/XrWQNofo9HLl8cqxeh7h+TSYNBpnVe7g/h8/f7LnVn84Tind1
ejjurn+ZeVRZRgiSIR9GLCEZuJoriU5rWvrLzNyGjkaWe3GY9iefP++5Ge+X5z09P4ejEbeZqSYY
m/uVEzPGQqe67XTtpcza28+fS56pUJNCbCES41jKrHBSKq87h0APQpnWIg0f+r7t5gGydY9qrE6e
PTEu+U+TMDe6T+NqUH287A7MDOqGGhfadSt7ZlZr4b3FGfQjy+rvQk/sYVX2iQvgVMSI/BTtzbPw
YlUGsDzX/BqikVzoOrK8nti9CsbglE+umeNT3YA0GaNH5kbYvZCnln66YU+LLRq3SYVbm+S2l6O5
xHJCldgnbHfyNspwIxUK5w0N/PWMkxcF44y9vpIeiNmosIRQd3a1ldeaZNzVFWl6BEMipVqkZve1
HY2OEDiOPVptrpB73bqWB8m5A35JpglLcA1jIrrydBjCkej3Ruxvp31zUYoXhx1xXzE2iFRYeH7/
YngjMVj1IcyaW+Ie8oUdKbs+Ir4e/Gyg+D+VkVB306+3ZMzWt2bpkxaF+ZWE3gtLzLmbRk4B1DQe
uFtPRZ1xnFfoLnPq6jmnq0y8tOAoatV4MXNzR8P3pSai7MJMr58bvBJNBm4Im1bx6XjifOmRW8gE
YcX2rQ7wHtmtq8+16qqAhBtM6VDa1IKrArm23JBIw8S97YMwXHth8lg2tDVznbZvQmqHHv5M3fwL
envCrdpxQktEO1i88BIagOpgsxZxiwVYM6FBfH5fnHEKGHgs0HnoTDfUKk/uC08ZYjSVMcwjN1mi
n8LhrlLx7kvt1kh4V+Rv5bMAU58ywF+PFJ+wPSkRZg8ZFXIPI6Ii61XbMAvX6SOpeui3sDqtSC3A
iQu/nUiP+LkVS9cSwONziJe1QgBFrE7R0Cq5r0Hrrz9/Ux8Tv0E/IhrQps2UQ/lnGjG/zGjSGpyk
1kW87vVwUVBUB6XmHOqMKItS75eadPN5loAOT3Tt4MNX4AyfYu/1yAap02gVRBwDoFY6vnNhHjon
xEC0Teto2iXYHwqzXm+Oudsy2eaOf90E8asSF3s/wxhtGhiRazJOSjjeldkfgD/e+X19Y9L6mrUu
J8+6sp+7ZeKn73XEhYJSj8wteR9IK7A7fkWTOjtCa1D7GMrPC5+pemYGRRuBVACBG42d066mGrqe
RdkoQZ9dEqQU4fdrBqYNV92S/IxGhE+3H7Ng0/lb2YEeyMJovJEq7IbOf1OHQr+jgUZ3O4YYJNwp
n7MpUL1pw6s3crsM8XfyIdNFl9Z30FHhnpCsKHNqHKnF3WIGrTIP4aqS28nNNkAdN53ggckKQGWa
2es4kgZpuylnKUdsM52EHOFTF546X3BT/C0ANSB9MQWKtp24pu47PsWHl6oQPlpDqSzUIkd5qogH
xwxeUmRIM9EY2qzL2Ss5inMdyR92xxRshc2bZ6pz12Q3k7ZrhGzzwvoGsfTdc71t78F+8kJz7ols
P60nrf1EDOa3aVNYx+KlKsuD1jRvOr0++uYvbaBrdP/5xUKtDz57/q5rNzKvaZD7OzN12rkXdD9v
XFXcSlYDzwijFdVCLOllQWSKtPfEIXN8hAjIFNvC/Mrr9RhP3NFB/ZZmw48LY+HcUECQJlREKxxq
T7tqA82EuKpFsu7DLAYLKWbgfR8Sr+pXnOf4fAK5bw2FEM9p/sJnEyXaBWXJmU0LBkEHnbk5rein
BV7irosimTZoMuPydXH+bNkghltZ8NkgJ13LoViM+EhnAazlS3fxmdmfUgk9Hcq47BBPq+8pPfam
S4J0HTWESOZpuDYyGGY2oPu5KLBXZZiRrh3z0eQeWCauDzy0Wrt5Ru6zXzsrPQ1v3abQN2KYIgBb
CYSQXC7V3LRN795Ay5wTmHQIHIJD2Vus2NWwJyzLv1ax//Wj/9/ee3b/1zGh+td/8f2PLCd41fPr
k2//dUMsW1ZlP+v/mv7Zf/7a7//oX4cs4b9P/8rqPbt9Td6r07/026/l2f/96uav9etv3yxSdDXD
vnkvh4f3qonr40vgfUx/83/6w3+8H3/LYcjf//zj9Y1LAI0Y2/OP+o9//2jz9ucfuoHI65cxPz3D
v388vYU//7gr36lDn/kn769V/ecfCi2Nf7JYSpX6Pe40DJp//KN7/+tHuvFPZmSTihZ7eFWb9IVp
Vtb+n38Y1j8521vm1I/T0WlPm9Qqa44/0v6JaYIleGpYsA6r8o//fvu/Xca/L+s/0ia5z4K0rv78
Q/tLcfHLsRBdJc1XtIZo5iheqqf7k6hqxoidGIAO95ujAklPCzjmVgzOtOqG9RB7Szdrnn2BlWCU
gGuMMnpyeurRqj/VUQ0AwFqSbv9+cLI23aLCv+5Zj+ZxL+4DM8q2x4dSRLu6yOJVaJs+KsLRzbZ9
ndtLrQdNhWp+e3zIbBgoYxKCIMrKhWxLUi/Ji1/UPuUiNIjWyiL8a5bQJVpWEfBUIi2jdSNamHXG
jzAmtbRg4CxrIZ9TB0bH1OCzXPvekkR8dsN9UxTBPnKSjVsbt1rvONd6ldzg6ik3aSu+BxbpYO6o
7DyjowQF1X9ZsEpTxKIiuC2VIt0ev2oqEPCkDz3nhDrMi8y6E22ar8wYalULU0DxOcK2VQV/zf2h
+sLa9uRmAImhHxkkVoeuu2fdaAPrikr6MtU6c5dPD7LtBbbU1y4BIFK4nkqOJjwJj3ejhFtQztlW
TA8VIcN/fXv8SpvSB6I64pJxDVLPIizDxqlZeN4uGqH8jQ2IEHIQ52mnAVCf3o1EMbQeRgOQr+ON
QPh5cyrPNlPAQS/arg4WSJQOnQivQ1+l1jToUzHQ0cnxiGhFNBBAGlW/Cwx4O+QKRFrZbzVlgETk
6dTRKj+epC0tUW2txVIE/bPxsnIb1NbGc5FRpOQQgXCvoQqZDStv36FccEcAmnZEySkBO4CajVR6
u9U2+BZ++ehPrsTfVycLImOhlM1PQZiRSkMCtD6Lnub05FHWabM9PiDDKBdOZr6jpoPx1HTV1iOx
aNUUZrm1ppvh+NXfD5gPq60ek3lgDCaxkUqxPT4c39DJtwF+921JAhhbSTKwfAonI0xgoA1/fUne
2f2EvCVcRf9qyCDfjhzbt8ev/v5Wm/5stEsDHzCJTdM1z2j7/HXNj9/+PRiOX41DX3B2rNrZ8Y48
3oz2mEoAJ4749216HB1T81wkAd6daRAfP7q/H/7+M0KS1U0UQqsY06033cjxOMCqE7GTbonMTf/6
STx2UGHzjmWUndY2+s9DX9W82uk+TwLE5jO47rDGbD9Y6K2Rb0sRQmHV7Dbf/vJ9PMXJ1nujqrpx
KqQmW5+84REO1qsXIU2qW9AlAdGrM1gdI10hbdya08Px2+ODLsNqZngwZBNO2Bq7Uc1d5W2KwjSH
mu301LM4FBB80w9RvXUAS0OzT4d0lfZwxTv3hfr0osl0eG1Bo2wdIQ6DMybLrtYBmR1fFPUdqtBb
dbrZjn+gTTPh8UH856vjt5L0upUs1RWdh3Q7TP9Adyt9lYTBDQvEPC5ILo1qL9uRv5zNFFUBFSiy
kffNg6oow1YSUrgcjf5LkJRyy8HZ3xrjE58sgCUK1u3WFTy0vkSnyw2/dH3EEVXt7UrbODihSJbH
l1hMV5vQdyRNlp7M+2kKOP6gDcKk+IIYvtgMXWFpt1oXHoahJsBTU6t5NO4rWdDB7Ix80bTVbTj2
30kcM8DiUA5R2+vAY98xrXRX+LDeAqnFm7EgVrRIqMG75SPm5QCnRPOsGgUZspgq9VS+JjkhwWOX
7OWykUTmBIl6zY4phuLM3yiCek0db5w3XUjDboBS5tjpCgHV174bYX1FXz0jkxvRh2JeJRCH+nwk
32QaCn1/J1CEXGmN+tWlGLnItATYUNPcBnrmLbMQXAtYY2sWtFNyMe8OYHJuLMqBKnOqkzHip9cx
GSNMEW1wbdC6HMG3ml4CnBpgFTUZAMnKvI+MYIOs60Yr+kfHJxyZrIh4piYw49jY6ouhYX0znX5d
mN1uDLtmmzsZMWS9X+1kNDzTm0ivhlAp5+S7vkWIAehDND8QbBjbMdfshXDgJPVVRWxbu3cdxV/o
sn0ixSNa5eFwp5C/sPE4di+DPtU4uYBXtBT/TohQ7GzaBZs0ckAWCqJjYZ2lSWItTJft75RaFepG
vR2GbKeUcOeztGivzL4qVvBXkitREQUEth4QVndHDixlYKOorwSOEEq9dJj6KeLUZHPViAZEHDVA
5vCMo6khxFLQLrpykuidHBp15cnh0MQ0c0qrO8TIcgGRKss6EzYR4rVY4rCdDRbxq1LTmzVZcDlR
g/xSEO739Yg+lQvf7/Q0Um77gWhFamyEr1q3Tqzg7XbzZkVCHFEjdb+I7FBbYkX8loWYbbtRwSEE
+dq3au8eL+5O1I66HAkDUJRSuW2sCFJb51AWS7C5t2bUP3ZhWS1NoxnmHqZE22m0GwRiiMO0CR3F
Pul7bHEKJ0SSUA0BaQUTnX7FSegF5qjf7DJJ9W9M9U0GCwyZz1vk+eB5aLITsKrcNK1+pQ2QrVvW
83XdcwO1qf+1Stp8ro4YDtu80DZK2g3Ms3KhR5aCF2x4sycrY6sTB6CJK0Lj3rRU3NuJu09z+yaK
+UwtNftWy+qrA8PJ7eVNlyVbw+a+jXRkdrTKbpEAO/Bt7DWbS430HO5O30dtY7rQ8xLNfBptV6Hr
5c6IYFQ2Vpo/kU60acDaNGWvLS1DaeYxoXl6GBbzzv8/1J3HkqTMmm2fiDa0mEZAaJG6MmuCZWVV
oZWDA87T9yL7tz5tZ3Cte3gnWGTJFAT+ib3XnggtXi18bvBVmjnHiZ4YIQHSGg6+SFZkC3vK5T1p
kDpIz1oy6pu3ulTyIVgwSY7426gMpq8E3wm7RRLAl3VRPhwx3f2Y8B+ErWZ/zC4HDVOcjTu/Dlm5
hLNm/yU4wXmsxYtQ6aVFthB5yVAcBRSfkLrUPKGc4NPN40NvkVQeO0UVtf5BoOd/MAvQ0InxkBG4
xzBg6q45+XOZSmDWuH9yZb0vbWJu3Q6GFW6PyNZHsU2QB2apfZMGtSVDggBri9RoyXToe/EE6qnM
zrrV/W0bjggxkoTdQBnY5AaJZRbuTtjvXSSE92t24nuuBd1u1rsrEfM5RjXyHebCuAxyvlmKrDlZ
F4+mVzwJvSTvfRxebBlaPcK1IUPZyXBXeMhNEqeZj1MB0Low+oVbBTSW8CdwdwMgs9jvjKhrgSiP
c/9jKhYZtvesYWzlunVKZrEyDm5foh2Q2tV3rE/H+WkptjEi7uqNg4tT03nXDx0knaooHiaPUka3
k2GLh7Wv+1+jJN/SW7TPpQZiLOv3lJSng1xscHRANRm8/Uj9DsBThudzseOwTSd5kK1+1uYVIIrz
ISq07ne9BMORb0SJ+/Le4qQMALo8LIhxWDKnHsyRkmQUl8ktCUmZt9GKDqYO+NPQKlGGjRDbTKsF
NsOJfVZE3vN4kjfO0gRWy4PwCeoy4kwLzZqU9hq3/uQagsiLrDkgv6DN0ceoYNuIlYMCbbJAAjpr
ffL98ferpOB3vj8kIWXbE3p98Ney5vtCbdr+16vvDzkSieTtoZ3ZLeV3VecRF2ejTyTk5WsR9X2Z
1tro3z4kb9w5JrA5SRzeWpwmYbeoZ8sSIBbzliDZqc/OnvT8sO3Q/+KVqE9wWkq6JNDMvSvFPrUT
MlrKV6tBUK4FRKUyY6W4YZdJxnf6lRhWf8rWy6LJfy75PFMB+5RBh5qfEjKE/uTZTh6afWayADUH
nqG4t8r1Qm4Ns880uwi77U61Gj8L5sORZVbHbBrH/fcvCwOjiGeOhwqf6HeWhpssCos0l0x3AN1a
wOSIeMA27Zu/Vbn0kV/bkmowIztr1E/SmMT/uAxrVW6S6r62dVd3LYW/L+1aD1ctrLjADYC/dC7N
0VpPD0B8sGKvH0OHU7ui8u4MSFqqRDqazfdLq9SJdVqr8u8PjTVXCr/xWtlPxZABOF5f8uxCIaBT
GMppD5ptuakelG9mG8+O1bzFZTEi9SeCdZz15JqM3XWxK/vFTsCiWv6DVjXc3I2h3XMv+y1Tq9h3
U+OdVS8b/EzgLeMhn2/+eonT4c9SuuWudDyFBr/SI0PQHy2pDKawHA0iKGL9Z1ZTPhnuV5Yo4Jdq
JT4i19o66y2CpLLbK3zod2Mkjr6mXmBv/ykb27l0Y3wq0yy51UFLa1pZ5qbQSpY/7tTveqzRMy2X
h1DkiTSMqn3WiPWpNPHDGPLkxfU1JA0taeV046Q5OLXzShRcQQvM0sEe/6oybq6DMZibvmyTqFj7
RR02SmQ7UJ8ZEgr05om4Ty5J2rPeyL3IyQdXZBxmKY9MNzMIHakaltOZ65A3p6Xz1QzU41z219Zt
bvwggkNTOvmDbfyxelHc7O6Y17D8p7RFn0e4KTFWJTlWpKEQLeyhAWHAh4okU/d8SaedgTBmLAxJ
UtQ8P1aS3Zg5d9cRKfrV4YbZOBOpOy3km630ABLqS3XWkkocZ7Kb4tomaESRMCEJ0iVNE8lNyrLm
2rupv9Mn8cdRDA2CJN5DVewWKC+9tRxmZT/0md+crXKqQEfTyVQ9n7qDW8sOeAQnAfcy9f227fXl
zFPh2OOIe1EeJFanNM2j2/S/O3NBymcWSHmneAdzDnczmaOkx69IBUM9TIH3zgT0IZWzcVQQg7TJ
cR4xOgFwLeZPESQ/2aDD2ke8c6vh39VerV1Z48R7Epd/Z8NSgoTUibKnx3q09Jnz0CHwl6plT/lw
G426PNfOSD2HI0Qfmkh5WPsnCzmOUfCkynlzbdkQdneSJF0PB082XBwlYc+Z2lmXhTrYcwV5wXIj
hdqNljTPyYkqAfjKcn4suqQ+jBzSExe6ZnXxZuCKVBTRyHwLEYFhkPnzrnxUmwaBfGREEMKbSoQK
cmKrlvbEFg98RRs/7z1urnbcYwMPNlXHZ5OtQDIeM3vQQhBdipivVARNVNCwmgwdDrLLfzQujeyC
95Z8Kq2IH21G/x1TmgP/bI0ZQ0JmKmvuTOHt6wZjDz+3yCjm4m5mEGazGA5tPFuRqmx2ov1joc/T
RdTedPl+RYtish3L9dB12Y6geUVUQ5lK38OKa9Wd0fVdtTQpQ1U+EQSDtinW8zOABD3UGnbMHEbG
qVHQeZtMXkmWQteEyBtSWRTn08hyIiDsedXmVZ37XBQyfTKSefOjK8DJDs1X6ZeIhdYeR0vyuwzu
8zDpV90YX1OYB0BzP5Cc5Q9NQ9T3WOm30W3iiKcr2kXxy9CXHkQLkVQ1Hqt0a1bLcerRUpqjpCab
jPLew8O7+21a3Mr+16Qn5XYeLHFMkUu/tAuZwmXnHzvBP1Hmze/JuLCyhF5YIxmrxDDuykQ0N6A8
+3yEJJ+Kbjg3w/DplYZ1CWSO6EAKqCOI3TdVGaPNc3p5cBrtt2w9tZO2V8ILdt8KtAEHx86f5RCI
m5ESUcSO5uX7Qdsv/dOaeXPUEme6GTlUYV8V+9mLF0AHYqs3lTrZesmNINM1Ptd4sLMpuUrH3CEB
rh5SS79xGn30sYF3xQdXCZPlmjXcgQOKWNni+nEAxcGFZgoh2HjD95nbHfHDrzxoyqOhzCMt8Ffr
iPKqEqSzg+vNu7gcvP1xCeouyr3WD5vJPJl+SqAQNDCqFVCYJs9I7pj3wqbZFeNwzXrTuGdFQLpy
MVohU2MSLirN2GluUUFoJ6mvNcV9XiZywpimzodS5t7XAE116N2I91R/yNwO2VuTrfdws0/qX/ak
67wdRhjoKdoF4xclxnQoajwquuNsqhwdwuL6GRrTnlwSQhdmLZv32EEOQen9ySnbX22qe9nRRaaa
5l6hZadt1R1UrT5zj2yX2OWt5I5kEdrEZ3KsmPFrca0C50gQa3kbi8Z5pLwet5Mo8iibwKlqOgpt
SHB/+4Xc2NpFh4BhLdt6ruMhq4hZbTUU2NKoX9CLbtSiNFaz5AA5s+nvBqKW0DetcS0mBeziUs27
aznQwczcgXu6fZdi+gAMlLRLYB5N/zaUvhumojFOgWO94gs92YMkJqORHqOGBPaATIqQo+wyJlly
cab5XGSKYQzFOkLM7ugQVha6i3NdEN0z9NHCIluqfSLLr1mQ41Sp8ckbzLfSNUkh0OxzkMvhlJbA
MqsF4bFXtkffyeMXfIAz68dPe1rS80S0JvxCY+QxllX3cWmRQAb2NSABhK2bT82ZipCQseXkocjV
G3E1+ls7NnCqXaK5HBTkz4nlwdrNpwOjKMTkgTdGTY+3OM3K9FaySdp49lLsAtrXlecqjFTbyrb6
K/QcArsfTJ+OaJ+yAm6K0xUjC7SYqI85fllUYTHWJBCosPP0Gniw+HA3s8Ze4kj3tPS4UP5ssyyg
azWf6aT+jos+X7weSTMdI3ztxiTgwmRsYlrHaakjXWlZSHaqzZmBINMaGHRI07Ei/MjzWUoNawZK
PXwm9avQ9fkurfju2p9Dnssftsw52ZZSoMfsv+BbpeSzBMNNG1ImUeinz3WvdvgTxsdOgIf+TgDP
DTveO4XQQrsVDDl746nmoEu6KrgkY/pDlQE1Yucg9Ne4eHHTnSscYz0LTYJay0W/0hxxHs5lE6Um
RKFGltqFffC4gcYpDpUxHVrDZtK13rCWMMPCBnkMVvRqB722L+r2Xe98mDtTnp4Rmq673wbiSWWG
iJINlEHxZ4XH+lXxRsxGn4esE8xPWrcmEWrJcx6jZO4d7rGa/YeRY6tZeh9mM5jWLECaNlWTjWOb
1qfSE6KIOGiiNBYzKwvI2MU0WocpqMdzKnCncsxrJDVZiJ/X/6VncrvB5cpB2lDMk9e3KSqCnMXg
GC8WC0ZCFvtp669Bj1Xa4WHNnxq3DqKa/xQLeg9oPqNCJTfy5ie3uRSkgBaClM8OSu5QlI+Glk27
YOIH4AWDE06JRgskV9UZLfbWV5o8ZiYgkiQtrwwmyFMKtMPYmf3ZQhqAkIqUmjGdc1ZBnnEc3ObL
dCiKjNEfoAE58c0l5W9bdkZyoCqC8pbwHVn6LMrw3Wxsc2yPTkPwd94IAbF/GUNv0sgRR4a4//5G
GynRdoahbloXb1wr1s8evEmI0t7ISbTUGdyizj+gGbnEmSce0RBuJyzxhwz9o3J/ajbxdrXfvOhl
vhycxCIcJgk2ozIHCJvosMrF4CmLOR+uLRPFimjYHbUyA9K+eMdXv8DgXqxLXFXBvlPVr6EqxEZX
gXcIRr1kHlmzObHqS+ZSXMSMV0N7Fvm5mZqdobUETMxsLI+F1+pHR2fp1OR3zuTk7A9xeXWJSUFe
2dwGfdhZfGUQkzIaQyd5ipltXjGN8FR+z+psuvjFgNgtJnEPL6F7KpEaMNnTnpw8987fF1+MOf8c
ag3dsqu707ZI3aaKx3lCCQncWOwzonOvZuZCSjKOvsy0u527HwTeBsd4/Wjw8g/SC8WZpp5g0Zln
wWS5PypPq2+d1BuSu8ynNpkh7mfDCMDSHNCazVFrqumpXi9zAFm8lk/BSKdaz7m4d/Zb6wXybDtN
F9I8gOn3BvjxXYPxrcw7cA9GfmyCYiJwz3gwU21+1hecP4VacjiZi7XHKkUgND841Oitd9QkCRuZ
bu9ah4XlCHh0Dxy2J6K1spGQx8RkVAsCF96/TTP/sscuO5j8UG819jytUtk1SKS/tVPD4F+V8Nod
+zHnNgw4kp/HuN2kpX7DoWyQQc4hDOfr0rkkU4wLxXl5tBunv2PtKnei9fRN3Uvo7BAJpyRTzLft
4uzWlI0Og9tSBQSpiBC6BocBrSkmdaLuCkcc24qHcFVqwzWY6ViYOD34AzeRNYqCMvMiRU0UHqPD
zJlMZCTWy+SYeJCgt2t5kh0Tn1AjsxtYnpCEfi/UeF+8ZDyVjAP7IpjguSEAqqqaOQ1epsnGQJCz
X+0NkjRYYAYkm4BmmytWPIOZZ5HR1FbkuM3I8yPgfT26f7Nc/NFzwLJB7f9KlXea+rG6NQPm8Cnv
5RbrsowcsdwEQSzbJbBIN2I4jeWr1PZqnoe9jQd0k9M27abKWgduXbvLNFQUnUdUpZnIt8oRF6m5
1tHy2Dcvymv3qjIyrA8TiptyeNJ9iWGiGfhcZ8r01pcvbRz4Fwa4L4nBWVLGoMuyzAgiV3pHTyPm
rWuPrnKsIz03N8cKxFOOBCDDbNdYMBtJIi3pHv3HAczVYXKKdKNpoF5Ujz20lkyUOqP/YyVzc647
L0p0B2tpXkfEbIJLk/2P2m0+iFYftrGaPiUg9dmf8+j765B+5+xXTsqU1tzAWQITwpCvqT9KqHhb
jbXbfYnfCMhNiBnrFh6BLgPigM2tx+Lp1AzYIoozjr75HXZYhrTIrgiukP+14/ve9n0v//619/vX
ryWxfEm7ut4xzWXYW62zpHbdxsq+iWTMEKZJifD1x3TL8qkOtUCWPAnI/dJGoJRoXatt6a0ahO+P
V/Q8S6vkyPBQPymMChsLWA3e75Ty3bbnUz4EZZTZwO59PXlMJMaNYdXWfu/th3XTTQ1FbpxIQ33N
uB1wpFWWLxnLaodA3EH/l/uE1fFpWidl+mpfiZM22CK9nU6Igquws2IDrOMwnb4vaYlgh+zivcao
5tQrQqLsmZsbolZzJumXTtkxH3mzEBzhdm/OMpn0LFlKqAeqn3NeGsmWpX8VAjpmjOHCazkr3iFe
WqhjacmZITS69tzMxcnTdHEKFk5ek2TPDXPQVyPH4ItwtCeRnOMv7oASZmlib2lB4s33V/J9Cda/
Wq5Dvn/9mmaZ+a5Qzeu/7aFjiyqpoBtx5ng6fX/l36+atp7/x4ffv+G1Kg8Fnv8N7SFVsCim0/cr
/79ffX+Yrt+wxjRflqG7pYhbt1UL/IMHexkpJyXFYb0ENbEgpaU54WgLQhvXC+Lr5riQ3+lDWzoB
08Wt764v25LN5/fl+8MF8jo/lybY2NV8Gf1Cnftk0akD+Gasnxs4Pu6+8FuGUXyLFAqezkzVWRqz
raDgzS1B3+en+77V3w1laVG6Dk01nUvxPS+lBulPgee8ySBP8ca2w6ky54GQeF4V66u0Lp1dP+T3
719ikTgfU+9tWL8S4IP/XIaWSNFpReOM60T4WymTuP6pahQOCI1kvsUl885naFa7+JXKQSGU+e/L
aDUXaRpiPxJLfbKccVWKrRNhloMkLFs59KYR0uY6ycxm+8H2C2P3rXr6PwnE/hfSr/+dhuz/I4GY
YYJH+H8JxPhaRJJ9/k+F2D9/5x+FmK//hw9nDknXylyDm4wG+R+FmO/8B/ouCGP0R7jRvu3Y/yjE
LCyS/yjCLP0/rJUuG6z6xhVR9X8RhOED+neVfEB+wDoo110DOzYqtH/TRJtNDfrEB1lYtX+anNXh
Agpj6f6yqDvBwqIvDorXrOouugWyIKX/9lPSVilWrwqQsZeWY5T47Elx8umcf/R02CySw0R4NeZh
L4oFezwDqigKMwMbu3bzp57OqrH0betbf4XS2xCgwR/u+pPuagEQdBIWy5RzAQjmTePpH/ZgIUEZ
GGI3UwDuRNrdrCKnvqtKskoYvkRLz5rYkv6tMt8nohoHB9RhT7j5xm2ch1Yj/U4WbDhcq79SePk7
oSEB4W+yAc9zSvXYOpZjpW3Swvxdz4yjcyT3wGpSPZu2ojBvNStmQyim5w2pJflCnHeufyIhfojL
GCdgX5+qAATFMg3bIpd+xF7wPlIMAu7zsBLWka+maQsK0NgDP+vQcqbPY0UXGnNk+EGD/yrzv4JK
D00HXKk+xlU49Jibx84hFi13nvJiXdi3r4BEp8tSnBvsl0d7GtFd9T37RmVFZWtDc1F0XVSWEwDy
9JFj/o9NM5onDNoda19Uyc6sl33GfnfKbVYIZTvhFSe4r0bBXz4WLi3C0h27ylgYWfgP5MS/+WmQ
n2LVnVy5iK2RUJzhQ6Yf1sH/d6WxlYJVr+dCNAUuvVUrp51BzO9qzG6i0P6aYxwO2qnR871lpntn
cb4CMz6Udf2jTogZa1zGJM5X4SXTVhvaOwqHMF7EgycHMjNtVr71lpSdJHQLaC54ggTh1G7IWPRx
wa5AtKL/NA32hyZXmE6zt+yLOcjfLflKxSB/8LS/KBPhW+35LEGtPgLOwmDevtjaZLM1JQBCCfwM
2Z+hVDvfSxk+FMUTe8bf8RjsbfjfI9rijaUWavmK0aGNIWIuk1CZZnKeAhX5vhGEAxz0HR3v8VuH
55b9sxMDutbVl+X8UZK59ZzqQWQtNI+JrUcFNIRNyfZp5xnDtW/t9qjgNW3iaZW/NGzeZWzs2Cea
u55Ylo3fqKc8zasdO9b0KvWcyCsF7AQk3FB0Bx4s1ePUnQfOo/OQzS8zh8OBMHjkHaw6VOLER8hE
78vAqtVXDgq8fld21JJ+zjzKN+frOFpEMWoVQbN9Ei5ejuMuIdYadz1ZXal51jUJ74UfZhen3r6X
Moh0ye2r4v6lRyJ4TNNOMSycfhoE+ODsLKhvtzk7XC91m2tfID/XkuColPGaz5gFMs/dMWFgNrcs
l1zLLmAxAXAa7rI3xuUjHQOi+0ZxqQebpLN4RvBChORg2/emQEfuTZDag1keYpa+UcxTaie9/hFz
jH4wfmuqDRgxkJRqmLPLbhozc5PGpJwV7rke1i+6nR/8OmddpMZxyx84JFUXHzTXR9yZBvuJ/Rcl
Y+9vEX6wxCk6timGtbxY+F6sIP2VaRSn7dw9z8ov7q6uA38PSEz2nBbEwNjxe1Yf5nlxngYHhUAT
dzvXey9Y5NzAtIelm+9YYjoX4SRf/VCMe0abb5PI3AMFEFoWFKwbthGsMKYxQJFjmKHfT/6uYjai
qsbfyBEJyJAwfZzN9qOUnrOzNZtQqRavTkNq+/xlL1X24uC3XgyRRy5bl81skExqwxmI0NN5WwzU
l0mjanUXbGNtQiK5hqzVO49dy35t+R17QkSd4Y5ROwbXfBjRlcxmvonzkkAg3d6ig015WLrUPJbH
Lom2oiPhoTeL3Tyk4qlJjGNSBGzaWoJDg8ktQ87Ccw+tbqu1aXd3hXHok/oV6QPBZ4G3t1wan0b1
RHRlPzlAwV4u8VPGZg2k2fyod/QrCwbswp0F8G8cecuSwSdf6uptqOtPWA5XwD/T3VgbDT+IvypW
cpEu8J3XIr0a6S8tr4FB9UsbuY5wtr5hvJp9/lYJzUL1kJ1Bks84tvpsH+hTyfSsvfvcBqY7Ys8T
BEvhOTpgRFFhOtZm1INs35lKnv05KXcyjoed1iEQytIPDV/yg8r9U6qYGcB7I/858JkP9/NH6kk2
nl7yNqrhNAWoHliNqLDN/XQLKiELB5MRywJITyT63Qi6pxT2A1vwfgLj1JOuJrynsXFqJNZ8qkZK
p2J5UxoavgAr0WfLa6PpD35XzRjyfHiNc1ft22AJG1alpL+O83vaGlcOtP5gCis7qfahZo4aqcI2
QPLG/dmFMNab6bwhH63f+2Pd39PmCAGKCDIafTRZza3MnU9pSvp9f0UQD+LDmRgEpbWhh/gaKiJu
p4tMkLbEibqZSbtEg0OcVu80vzhr3B+LZ78q86XEsnLG/glw1QyekXI2GxMudrGUX6MVByeWbyDO
iuCw+MvOncLAXEAXAUXZC52YwEYQnea673mKcMdo89uESOs0ndxhYUtIMgiTc624JD0JYq1aoLRE
jDzHp3oEZG+Wwd0nuy20ghlKh9GhmuQwLitZ3PzcvqZVF5x4VJtUIuqm1wHcesRlLzpv6C0qyo/c
I+XW7gDYC8i+IfEHFt/YhB03qtuQpQlKhYUBu1dYTABaWBpOWzO6dUV6knnac2QdVe6Y11lMe7fR
9jF31VGwK9qCL8tublkeulEc8RpSZnCcmDi0znOG69T9qJpUboum/dCDUt7M9aL07tMHzWLEu7lF
ej3CoIkc3rRt1aJ7sgXLPaEZWz1G7aJ8TEaiYYLVBOa8Xdqq3JdG/rPQELItbrOeSyWJsr50t23g
FZFVpGRrgvfX4oWnJSD6PV9DShzmGwlA/fBTsYqkx+0Ri3hMSrBWP+XDOYC/Ec3omvYNEXIbMzWS
SCBc37LTh+/iJsXdrvbK9fxjXScUcrNFVCyliK6zkh9zjHpq1k5m1VwNbLxb4Q3ijBv2M01IQjfS
9WdcIADs8udMlOcYMTGDXnc+mgm3pgdLN3Lb8g/lUHAakg66buHHm0LwzcC6xqG5mD8EaWfRYDHz
tjRN7oaBt4pthiw0ze2AcIU8iZOOjPKvadeh4R1G4oTe6UGNvVsBqcC3SY3VuAx1Y4xqmTPOEXVl
fCD4TYJOm9qdNFsRFnX/lftWcrBapz2Y0mFGpZgck8MtnelaTjdczOqsE0/0uN4ybVE6j/P4NHUa
fL+lEKHmQuh266WL4hj5MDfb1paZe4LszsE8lk+SaUmUUt3SuSbXeVUJmnO8n1q33ErDY0hWYBpO
/TX4CuS8YGBU+P2j7sFBrEzR3AckG4shIQEs1guBCC+FmyUgA1pW9QZ5gnZK0J1RWogLg3whGWAI
IsMTQH343Paui1C0ly57eq/9hfa5OM9usIYy8scc0G+RnRZsnk3zHrg/KxbIYdya5cGruppZ6/xO
KuFFVeaHY/EkGBhobSEkjrxRSGfQE7KdFYc0e2mDbOXajpi8s7PTqxMugHtT1TquN+/nqIKtQXjG
flnyezKU4WiMWCYF0tWgPs6ULlqVR3UWPBX1+IkO4wgeNweAEl+1tv6jV/ah6946I/jlIdHyarmX
6DWKyf8VT82fdJgxJH4EvgThRIT9SLvxJgKHgPfPMXNYQA97yJFHVipXatO7ptvHmDA/XJz3eZ4O
ItXDxCNqdyi0q0URIclB9q1qK1S/I2RhP2T+ttP6PSbq3aAN+8Fd3py5RxeGeUa3CCjHhRsay3LA
B/SEnhf5guf9ctjW+8lwYQ79zB/Uyu2Y7lqzffQrKC99Sjxu9mek8Ca4rf8R99ZOyHRA2RqfC9ZL
5sAmephIZ2B3dW1DYFZv6x8y2+LVdwIEL81pyKenzkYNUTmsiVFKNYY49ybgZoahDkHwnLQW7Anl
4kr0T9zZf6WDZTxBwFi0u7bFHzQOJMTrcteWZFGRPuqL9nlokh+TeEyCds8d+4Kk18mJQDb8aFmS
c2fZf1zUNpZVENaKd8bqD8ZI3xEs55nfdwgOwnhcvnU2nn3+XxrqVTl5Rdn4amoqCRv7WQB93KJ2
2U1aakb+DClGnwgiJRZ3o/lxVE2u2Nadvr5BrmyRtpM3ha5i8ZNlx6YJaIgTFN1tdkAWTuJtc0ys
edh0egPCxA72Dplyi5ldK7sfvhqbnG/f2dRF8DbOaC1r4wOt9zu+zQtRqzMM5F6Mr6xe++LJI2Ht
1mrtDmHOlxao4+L/xCz2I05TWGbVSy0zUNj9z96e2UrNmIyWSypIH5rTQ9s3vyylP4ymeXUFBQtg
Td9NIX556rme/RdX1dZeS8x3LymurrIOuSGP1fhcDSqSlDgU9KtbBq0VwK9Vl+7U5Yszlof03goO
1wXJtlZZKtQE8kmtPtKRwRDS2APnTcsUvGWa7+TDLhYPmlk99DF3SmtSHuqro9mD3NPPwb06OdSU
XiN5O8nhbDOh3LrbBl3WRnsizoE3pMlOzzy5BrptHhGyKa4pWZ2tgeq+S576auKbMczPla9esGyw
V85ObiF3ORtlRzo31oN4J9q73qm7MMGOlA0qbL+7dR6xorRhbpaFruZcGA38GB3UptiSUrBM3DkW
YdLZhyz0xxyOkjKq0HOB2jv2k6vJd8xoZx5C23Hs/7DoOttafQ0QrmKWuPGVXkgAPcyIQ3Sj+qk8
66Yp/4ak/k8xvwijeuj0iqmBeUpAP+j9XkwUegu7SN//3SZdCA3oIXCTV83rj5lHznUVEBfNnYb6
l9ptl1er74AztayqBzGTHm/ZYYL4fxvb6mNM8+9HZl3au77sP3pNf3L99FMfQhgPcOfkV5Nkke5a
z1XTwxRqfumWs2PGGYqxf/HNfVqU98BPdjrBo3ZPu1VVR9/OHpu6WBtGzCj9X8OJH4nh/al3m8Cf
f3pD95bwgFsKF36u+yJK9/eQ6kjnTf91rOxX3eh/B4P2KxnUqfaasIn1sAmCS24gm0AVblZ7Pcca
vt4siZN/oJX6HHyKN3TYFdZilsvvTvxS9waeJJ3w4dE+zl1ytZv23I7A4OYJdt/i8LZXVf/YWFC8
DPXXnHjLeZ3+A7dPBvt2rYAJAPKM92HwXyvwFL0W3GaKibp13ierI/yh2SbteJMFooPyQ2r5Jyu7
MA6KZ9mkUY6+QdnNSIh2DXQP8Z1Oj+7IZx4YCeQNI9TamZFsfdLc+cEtxBbM0L4nAgvj+z6nsbBg
1phB/Jzn6TG3gXOYCsURt7Y7R458mIN6Uy98ikTV5rREprY+Fg/e2EVp0TFD0HoAWT+9G4PGu29S
jTAcIwQ5A6SrsresQx3dlvAXUIT9FmaCustGN4QIjoY3dMqZnTTVUgfjHxGFuyFr96nj6VpVAHWc
wATSMP+uyvytTUW+TxA8bYq8ZkYyPapa8HQrtBfBsbmJq/aqhHnqdGsHa/dtabmrFWSIOtN3SPWP
jeHehuCxzbvHwrH6Td/WH70FeTQXNG0LAF/UKAWGcKU/TdiROqvbZa74EczNY2eJjsEX0dqVvZoj
BFHaKsuROk6HRDswkcNFAnpPMp3Qc0aEczsNe23ofxqN+2gU26U2bnVW3quhOroahqxhutejdq+c
arvGbSCZwU3UhU7xak/NK3KMs/LGi7TyULGbyfv6PVD/yd55LTmObFn2i9AG7cArSVCGVhkZL7BQ
Ca01vr4XnLcu86Zlz0y/j1kZCwRFMEnA4X7O3mvPT3GmPaLtdlbVdF3OBBcjP6xXRhUjYIlZEhWW
NxFNlC0TvQr9ZMEy0LT3LYOJHfsb3S52lHM2AS1VXVxhkXoNjR38JNZg5oNlDHe1QEuf3SpRfopN
rris/lR3PE4DMQQuoZHGq5Z2TJPNU8MxQpDItrL8YxzWr2ofP9Elrs1dwBjRj+Ka0uPNHC2n/aJo
YnpeR82bYwfXTICZaSGQaqxN3tv3Vo3fZ3mvXCVenipFPtnjuo2Ue93eZKL4qoE5xIY88MUQ7Jk4
8auk9WawzG+VFS0dvl+NLo55Y+AYg2rjTj8SbSAzxNiRaRJq+WnUe89Rq+8gsZvVBMgBF/CPusqv
R2P2kLQwxenvbNSj+G5LMhPHbB2HwVqM49Xye1Vd8bO3+xdXb9+yJr1BFb4r03TXERkWlQ96SQvH
UampEeV8nU9fqRnQKU5WrZq++4LW7VybycY1ugc/YSlszrQDceKhVPGxiuEioy9KGh+rKNvsmNEj
IwoU8QgR916jYYRgVazisZqZYRWPbf04+2urRaiYEiapC6Rh+tjsExPWvhZtGyrZqwZP6crqhnmb
l5QnwfpxCFDdnKstBZVoXVlkCGqD6rk5tg0W6I+x+dZYwy0rVyZM6dLqmu7T+SBAMhdNwnDVz681
XZ8VIRA7Mi5pjOe3qmL/bBfQ8UguOkSur6SZjmP3HVT5MoC/pL1tYpZQdA7ZdDcYLueGRt2UjNx0
oyB1qH3qCp2DsKpmVb8Rgbsxbf2mMwfMuT0Ugaa/LjiWj6nFAj0Zq7VAdHQ0LVT8WaReU3VmVldM
3lDZezFT3S4K5lgx8yPIK7/SFnpX2Op74EA9zWhfvZoZP22NmZGFecQ0QveOpO6Fcc5Q18wRDCOW
8MQPBv7KtXx91U05xExtOrACWAGtaF0cJGnr0ExoHsdCr72BBDbPaoJ9Z/tIscLgiRXBxxxCEqma
uD50PSXzIDXWog71lYF48FoPJ1JXK+jitnvna5WOkMi4swfztqH7Sx9Veanc1OJnDJ5mZbwz/fzF
t8AkWm3SbMgfUxB9VuY+LpNxl6ZFsMJ+yLwZEBgUH6ytbujhNXHWydC84JZxN+okfugQtLdRPhLH
hFPItF8txWD6w1IvYi5HanWgeGb1YC0Z6nUZ46DsekDIJOdmAcCZumE95eh5scoWQF3vIACqGr4h
GMWU2dsbsvKEi/qzOpDkYDwX6SdNBqjqN2Y3rxHJPtcLrCSPnH0u+AkzdHm6oqxNRjSUsEZk2Vf0
NZkJLT2cwGUxnsN/pWiQrEUYDIegiN/Rc3IGZ93BghTK/K1ES5RqFlGS1cFA5btBseW1fjFdxVgg
+TUQX7iNgzEt9t+sgelpEJXRWmlqaxci28X5Avk2IWcdAI/JHApBiDUGaIvt7GQVyWPapd9xPxMO
4jZb4i4g09ktFzX7LqzHX5kDWs76kRUFK4ACZZfxTAz4SxHq6hqf5mOzHMl1TVukdSKuiZpZrFJ8
7F7ntKsxoC9c5CqaWrENEw62ekal5XN5yrpww0o1HDPAePVdHBtP5Ca/hJMXmHdQj1B95bcIpL1E
45C1eoKRGn/4iUj+i7h2GyCHnYbVqlDIlpzNw1yk32g5Nyna/k6DxjtZAWi9MQcigL5DsaZDp5un
sq0+uMRdqwMKWU1lhWvWOMyCpr4uEBwNxieGYt3EIlV+ZHqz6RwF33fPwOQE8S7xmwfW19i+2vSl
E0vpsNTmlRu6hMUbX2lJPyw1cGKXiuHhx46sfeqUaGvERg2VnRmQBMJPkHECZ65+GGk6mIqyG0bx
1Jv9Tx9iGC6TFbD1g2lbBzvQnv3Iph6naAcu2daKI+ZmwDa5omG411vS0Ybxi2XVIuFL3+0k3ySk
jq4GbIErNcl/am5/cOZhM6jawxBHX+qAhWAC6B8bH3o9XcdkaGC/GD/V0donzvBiRCxKBOaxuXlW
B64+bv2pFD+M3gwPPlfeprVRqnMmU5JWVi0Fuy1HY9gG1GUtLJysLips7RZXxdg3bHywyocI1GMT
lw8WqAWKIKuwx5QTuj9QYYCjICE6DOv7iKrf4DzQQ9lUqr9VFXh001w/BmP6pGfdreb7zDxC+Hvp
yWr98mpo1QMVZoTMAsMW9ercW/THpWJjBB9phdj1geL0F9KVfTIGmINHtDY4vVzieQtbv656bO/M
76H7WvdDMuzGvtoG6sCbaSCBh+/UTn5afvsKZfu2hXrghVn6GETrxI6/pvwb3y4jLPNGs6WcLqyT
yLRrhUQ33VBWhjEHWOC7m1pzUV3N0z6tx/dF34PdGgGZFmEZVGHB2r3z2IDlNEX5bowstVx1Zh6T
ctChquTgvA6GfkLDj6lZ1cZdVpbfSlQfJ3qK9azfIPG6j1rx0+3dZ99Od7OVAncoonKlDkxGatiT
SnbnKJAn8AG8BBUtxbjfVc9BNuKb6rF31eHenlNADWPxTTLHgaiEuz6fvEhr6coiWRWt1vANw8ZS
EsDPpt2EG18KUZYb+IXD8XJXkZKU/9z3x1Pkky/75CvOb4BjPJkMWk+Zw1TUfoziQtuqM19hXRH5
4kskioRw0CugxTw/5FjLSDRxcP4vN3LrcvP/sG+keYKkh7KIGKLkAMS2OE4hVilkAYs4Kv/dgSjv
IrxuD2J+rtWub0/xwmRI1YI3cEYRbKwwg9Hhl+m8BoTFumT5uCaSu9k7uwozAedBbs6tdku+OwYF
J2JQdrMRbshyoyxshvNW43Ow+vYew3K7U8sK1XrH55Uf87yZLH9F3i+ndinY+StRwhGUxr5xYYJc
HH9yn7wrHxAOyiCGy38Mgc2yJRZ6BtcLHMimQwKkfLjMX8yxb+lo4gD8lw2QbGFTXbTbi4WTdmp1
lFuXG7kvUyrl4HYfTtnfgRj+SrEGHuwa1KjvJFekvw57YUQfM+2bG0NgobXasEUCG+AG2ifuxFKU
4luqMsQ5BPg4+vBNdsLAKpUbh3VP2iARL7Vp2sAt9aaZYdKwcsyWI+z4JNF8ZJP5bR+V07E2J1Rp
KoPr1N8kNdQSoNHjmpyonyM2dC3gIshqeVWM1g+1n9IjrvXreLaKG5FN8Vpv+smbka3uAvugpASh
C0glo2Me3W6YbrDtPzjxAP7A9NtTWARHqGsfNdbXfZ/7CWvrVdwM+Q1Kxe6mNSsEuKN9ostQrCjO
e4XVHwRGwvWIXNObF7AaDFR+/iyLtwGdS+akgkuVozQ3xZRt7KzJqHzo+G0G9d4YcCKAmL7WClQj
c2EfSn1G0sXK6dn20/RaReEU5K1x0+uGcTO1AWe/MR59xb6djfKXyJIITe+Mu9dKkLab13UU2TsO
7LuoHZ2D0Az/KtF9ZkDGxlfGN82ljOKU+nejt9k1BLhVjP/ruiM2RvD/GMcC1YKJbzVxKf+GNSO1
27wTSxBzmSWFQCER4XaOfhUd1pe+RgjuUF2MAfx4i2tnbYFEXINkm70kyfKbUIjsRlWe6C6N19Yc
1JuwTGmpUG7LZ23c9lo9rFifi2uAlOKaGukhiPIHPUDLSYlturKhY6i/DEoEMy02DGbI6XJ9DvCh
lO1m4sLEVDWbN0nFUoI6QOZpJcvNMJtAGdEQziGCR8snofek0J1jeqOpApOpcLrdaAf8Kt3YgszL
aq5EbgqrSH/leqfuKdMRBTZ56vIj0lFCaUJDJaMnx7PCnCMrqWzDk/vOD8tHrEyEm7EDWuYgmN7n
JVnA2ZD9IPPpq7PnqyJD1RrExaNJVl2MhdIP7WOs+M8jkCllfLcr41vt4qcpC64JAkNRgV551J6i
NshWram9FEaC1dkt34Q+UL5BukeL42GY++6UpQZmPPXKapkpavZwBVwp2itiXZEVWxrRVZMzz4ur
bRemlJ4NGCUC90qk9ta6EP0Ps9D3fdKSXAfQY9X6jeeGobG2feapQnEfqgDcdYHrH6V+TwdF659c
rlXK6NwPmG8pNkx3yHGhPehHlrcrA3fwymmtl8EfrnGV/RwUk2kqC0/Vbu60DOkMnrF0T2ubacno
er6Fgw/BsgkSubxFWN/SRsXI1bs6vZQkeiQRfpN2lK16AcPYyJN2RfH7c6iYhIlMfevKcpeJzPWG
wug3inZyHJzgAJR+Wazt0Aoj0LWC8cGPGPknIiNiK2jWwB8Omn3n9wEBZVa0VfRiPAEIcBBd96+d
bTyY88McctiEdXDXKXp6FbtoNtLRX+t6sip7kCERyVilcgPDbmQghAqCcB5GifLDh1pJ+y6nt4tf
tbbmd9/ndEr6+sHRTG+IHyzrhhH/yW1zqsMif57qbEOSxFVVaZnXWfa9o4WHso0/Te1u6FHcRw49
i8Jp33IUHwlhTttJsPTrxu+8hABT0yG5U8ZQkOJNS42ME3wCW8MOyv0c+MnGYp2HBiS+nUmN2mQD
X0M67UZLv1JBWSeNfuhohI056WxN62KGy8s1YDB+UBY5RoR3BmMm0gwVikU0XOOSEMzigMqp+TrN
ksqjQKGvjaz6FoH5IYRvrTp6lWpnUJOM3UeIDiPRDjoC09zSTlXw3oea/qOzKLhYzTETIjhE3Whs
pkT5oSk3FfOzskCBYtbVFyYVhun+WJAmrmmM+0IlebdO71wmZ70OrX8K0IopWAOFj1OrYAGt4E4B
Ts8stpnhbLarxlBPk0XLThdR4dl1p63rkUpENDXvEGSo1JcE6/qITAOXDnnw5TR2fhJ5jlSNxc8q
sI3idqScsNInZy/sudqz2s0f6qZ8RjH10ZvxN8BLw4SX3OuTj+st2DPumncZX1ZmUdTLdeR6rPjp
B4zPDp7sJb1AUDtr2+27auXdtqK8jER39qYlg7GFbKqFY+dVNs3HykcXmCSGdWW9h4oxby1WlPzc
t2WgWT99S/uuwvnWjjL9kNu148VjQ7RS1q3q0FW9eVA5t1tqhbbOtJmiRziVAR3NDkRU65ub0EBo
iwAdTovfYHueObrsoLpPWXp6io4tKoe379ViwsjSfOp9vguUdH5S5vjAiBQipc5vrALtd6Bqj6HF
nFnP8nGNtqdfi67ahy2idz/Nv0clGVZNPLEcZmSjpGtfxxYSncK/giN8gwAZ5ZuLK99qsLrmi/bL
Ch1P6PVbN6nuzi7re8qyeIVhbkc0pWorfEgTn5AZOhWeqwYP9Kz3VIacm0AomAJaLD4x8eL4VjpQ
mCUTF8fCAFSkRbZuxuEIq+eXXc0v2ZD3vLd9tGz9qvOn+CXtbkOz+QrG/qlCewC1tN70g+p7ta/u
uti/o8ribKugovrcTmtGG3PXMzdGKK991Mo4kDixrBYq+7ugAgwFQAzeqLdo7N0vtUWT2XfKwPxH
/fQrnHNYjfZmbjpwqdE4ZinliSVrGIuquq1IU+dftq7x9HqTo/lY87/zRiCvcxIDUEypnyKuu9tk
pN+UhIpzHYJmvp5SBVeAKdYqPDavyECUwN3FxdMayl4VTbcJnCpetbk6HEVOrQa3E1OYaygxmAiC
nljvPt1ZWHuOmPx9r6qSj7SDCmY2vr1qTKRcWDDTfJuBj9uIlk8PpSRGehBkx6H4MeIQPJ33LLvn
elkFhE+giWeM9F239hGHney64lIVlM247erqx/kumpNdbWJSmPzB3LLIprm4TP6mgI5FEp7klk0R
ed9b8Vk7T8oGEk4po59rCs4ZjmzQCNpLPouWziHKenkjer/Yxnn3yr12rw4hGg2ADU2ANCJctiKH
pUubGYeJeiqnYH5Qyzk/gdEuoK/V7ir3Ce5atbZNEKGwS0/vsO8Ii76wGOe3CQAxw1aVnxjcT2Eu
Yo8f6KrkX3+ql5tK8YdtaCk/5K4kdPw1ypJ8XbWWmSy+8uhQKaSyNrq7d4Jmi5q5OcmbfvDV9Vha
8Qr31l63G0yCNUYyP4/V45Ca1iqlDAJ8UqdU1WNUnKxdwC+OHlBBhpXzhDjOhk07B+WJdD+4awFT
jI4hkOM6+9CCmvz0JNl3kXMD9ojmYjaiFalic5OoSXNC7qhuuhqpQBZx+FgqSrwoGKOTERQRnzH+
ZNnK8YCK9DSwPFnnI42LuAYWrwF4ob5Ne8qcypN0eLRqh6KDGD3NMMj1nd2kOvWlWm2oLoA9C7rq
pI+Dsyva4KqNmR11CxcytxowUk2wjC4BjRC5U+Cb4ZCiCB65OSt3AeEQWzatyvCUOCa1ncVSwiAV
iso6FqNRnPrlS8A3Z+7wxVxXgdsd6kjF6sdnjyk/neRWG3FtxUhLWXWqb2FtRfd1z5mm1Z/gkWG8
0/NN9ajeFb04tIU6btVqOIWm6ULfYD6jzB2JrnyACOuQTgt+s3hby7zBV6X29nLZfquAfqyaykqW
nDEM3DrUEj/YYl1Pr2lrlxvH2RbohALFQikFOYX65AJICMA+D8OIVAJcf61ivLw3H/yBud7kVpBq
7Dejb17iDCG0ojbbrERy2c+YS/SGgrmI4zME+//bIf5vvFwN0MH/yQ5xXeTte/4fdghEmctr/gHm
quZ/QaK1BZ4ITcdyTULSP8BcWLqqxfSGxjkMOA307b+Bue5/ISFzVVW3Hcsy7QXk/g8w1/wvwzZJ
PkQwZFm2bWr/K3+Eof0R0aRaNs4Ig/8MpCEOjo3/9EeUc8HiEkXxrT019/AfDOqXBYlyFVWwTFEP
MyvMbZwap6xzYnj80ZvTOC2rb9IaioSGfhWeOjXvt9rMCNXlvxyKi4C4rZ8s1B7wmsdr0ZsNTX30
3RrKHNG6OSwG8YIe8j4brFsXa+IKhhSEGJIDPmYEmYWIZ0+LFmNqbfwMk/Ez1/OdbWbtbZpM6n3o
KpucJUai0FdNfWjblj0jzULG2rfwBodS2xjJXTXPL4rFwg23/a74FQyFNyCBr6lerLTOzLc4wedd
lRKUE/g443jZSgttBtMoeE2XlNRITF+jiaiEb2/t4KVC8+RADGtYerjTMejfx1lN7omO8fAjc7LP
dXwldHFaeDb7bqbwnjKZhQjJpTByIQ90zinvUxLFLdrIPYrtRt2puNiL0SWizu08VDQILtJi3Oml
v2LwsI/kcjDAuQQimRq9bcoxK3PsuitqDGVg2VubWgYpMhkizSHxdKsIN7E+3YV48emD31b4+pAy
WZvWREYWGe4jKx30LbVKNRnxdaeQvDgnYbGyy8eFAeIppHWsdDN91epm9Co9fdc6EmQNvHfbyKWt
ES70V5/hy4ibn26cArKbjcLLO/Wou8VwVVbhVnNML0bvywW7LpaOd8csMPpC+9QxYxJvWto/2DTH
Ie9l6jo3WX06vY6Cf4bqWDjTbTWENRft9Fec0I2kkmduzAnyimvusdMOHqrAF5oVFKpYLm5gTLwH
hTUSatd7Yxz2hxTi5UYFb7tP0eLwwyIiMvCXxBTmUZIisMhVa4tUCLuKYFFpq9fwmLhYxt3OTsRb
Prf5uggDqiRICVYqzr6ATGdCjknTijcEHi3Db3xTaWit7RK/zGhcGbp9VIJyWAHoJcMnraJ1CvxB
DctDmHWvKrA/r0bRAa/LgBRJuxZUAuVDOzi19r4pPhOlzY5xzprUDoucsECLQLQFThOFOpG5tBoo
6eQPpL7KWZZZQehsI2vg84Q0PjNAEg1LEtpR8Rg9sGZQEUV5lflpVbs8BJOg1rdiAboFGhKKFmZi
xvmNQ9gSDktaGBwhLeUD2ak/XAM7SLmUpSLLX9dunmwUU7yTMP7VMoAx/dQUpHv6NsJp1ExA68zJ
+oZrSQM/572pyYEq6sjAjPC6aBDdUKFrNCOwCm41qHi9W5YIrwsAzClFMtgymkHZIX6tLGc8iNKY
7+qB6IQub+n5VoFnZg7dfpf0hRD2CxL4bkMfnl8tW5UUgYmOrMEWOgDFonZTsNqfHGPLCLz2hfXF
N44RpdW1UzLctVCpag3VTN8KLMuBup5ypDYcszUiVR+FFJgRHfrJ8A7LZFs03bi3OpZbs91klBto
V3dRxpq0L4ZDrIevpRveqAX+cxSmPR5qDjlYIurGTOk+O0hd3MIMYYqCmWobREdmPiJOz9ZYTeBC
wLVj9YKgiU7WkI8GwgD/tiIIG7x+VzfTAbC2kZomvbO+3eqm8o5s8gH0x7uVR7d5Zli3iqiJBfbB
YlfBdB9303X4HEVemmrTRovbdo1YFM9Uu6vgoW1VO4LHDzmkxbKzp0ALy2HcAKHoUE3fhrGeHFub
ykHe0eGis4rCdgUVGf9tAbcudcPmOED72QFyOl12yWc0ZGPogPTka86PLS/87b5O52kzzViSYkfp
j0gr8BsvW9pg3M1EWBuJz+zd0Hb6ArST1GhrYdvIu/ImqQn1tgLzV9vPAyRZQQjD1Li3tHqo0icF
GUGjxbmAkeEWQNLB1tHS9j452lVoXs0M1Bs7FEBOdaHchGGLJ5DIjQgM3xkA77QLF9n9Nwu+WUr7
M/+k9QUrLanjF7a0fEBrR3Dk4VCu4aKJe43L6CCCZhMuI2E81w9GVBzLDGhNoM9PADloERfoWax5
HzZRSgxeh/bB0KAkc1NagX40g/DQ0ZXZ5XTXj5V14rhKjqFl39lB8KP1s/tmpHYTAJ3HcnzttA4E
YYGTY1WXQbbH2ue1S4MhsrRqW7fB42jTGl7LfcxO+TXraTgM7XOW0q+DzeCgtcAhFO1tPQ+24+i8
wyjldGamng7Wr2KaLE9xqKnGork9Q+8Xo680yqvihtYNpj1DyYu9vrRxhP7p9ra/F1OxDaAmbqo2
BGy4+NDljXRvd1nDB5abWsvwSCJ261XGJPZKnXpVayOfHKGbDWAPV6VZMOIGCr8Qc3y6MIv33UiS
5GjeC2t8NNWsx258DKlns9QO052vqVdIdOjKiv5N1dRim7U2eEf6qGqq7bMc5X82AH3LTGpMPRRq
73wEGHCKMGL10VrSweVfutz8sQ/GQr1pBr2jXtyCOpTw8KyJF49BEdNg4Fuqo7L0sqj6lt/N5WZe
mJuXu+etGIWEsNSH3sRhLW/mdmpg5CGFi+dCmdZmFWAMr+Ekw/YfKZ1Co7jYrqX32vAjgnQ1/TVP
xlQeDvMCfg9Mo/QqVf+lTzp8kaDz1Ry5vDNF4QfF5U+qjw55QMv3O/4bq325mxHamKH+BLg9CuKS
PPkQkDZ7CccEEsYaLSn+9Qz5GHTtrdk34YIbRWb+7zcmS4auim4ga17ezVjOObl1fpvzn5B/Z7n5
7c/IR7qse3YGCOF/PE++zfnjXP7U5TlyX+FbnjkpTgC5XLz98eD/eFc+8Md7nj/q+c/Jx887nKWh
+Ns/47dN+SyfKjAzkDEZr9JaKc5f5+Wtf3v6X/8lf3/8r0/924cWGdVBuihbzLPpGm15eBohXOFG
00YElSox9PVc7+UD/qSV9vk5GUxcenXL0+VDVvbMScIpH1qPoklp5s+gAoB861zU/7rZlEzxlApX
cq7BNdDclPyYsaXPIuBzHKnOC2Q6y0vlfXmjhUQO1b6Ga5KWE6IZp91QW+qoYpxytBlbEw30qmwg
3KtcRj0M1S64BbiZEqs65SP9ApMLEalCJRAZuLgLHbVYkiOc5ZCTd8dI5ci93Jc7ZVtYbv3xkmLA
x9O3TIuWZrO8qZc+ttzSk3jcmDHzgEtvucgKFyDXclT0foiCRv75TO6Vm7/tHRzjNbeYkNgNpuSJ
WHXk6tVPG0X3UgUnpzVWQEv1JRDB2KEFOyb6M6li74GOxLZfTi95g1kuP8ZMhmFiu7GH//kjB7jg
xjD01Xk8JWYJ4JS6U7iQfDUQlS0WzNKhOUcv1ZO9f6P9Iok6O8g3ZGHKx1/e1QdPCbLiYEfD1zy4
d1UGtE7+O/zEfvSrIYF7vwwIcp/8Ghh7xYHXXT6fvlwx+4kAg8u3WMpmveywZzguiJzK6DQsZFxm
Sq+9piJansE5reRTUEoyrhrpazlqlqfWKWh5grIKrqEj6FhHUPEzHmiA0iDRYBNSdczidMTXQQiE
3lU5kgH83qtU6Boq9EUNkLRwdhJjK99ffi7fjsZDq9O0hcalmsb9+Yn/KRvIu+4zhji9Io8B2eUS
BbaWf6VbrlD98vcUjJ9ctpb7iYyeIMyBAJUJXEaDalLLbBTwhMoNWJ+FCd3wH5gvZki86c30qwyz
7Pz7yl+ikW+9/ByXHwYFxHcKZ8Uk6R1lBAAisxLGOj7LJXq/goFTeDQ2X+UvIw/rQO2NtcXywsfD
If9x8jF5My0/+eWufFQexXLf3+7KBy56istr/3irNochMrTX8pSTx5r8MPJuVqRc4S/35dZ550xW
HYksIj3/XoHS2Xt1ts5Pln+WtSZnstwc5al23pTnt/w0zPz+OQET+YcuH5m6KY1D5okge56kqkWy
FEPFV2ZPniaUTdDkBRNQ/pqIHDfs0YY2lJk9+fTzpr98a9HavyhH5JEqNSOXm8u+ac7M7aTpWD+g
UPx7TJL/bHnT9iTRrOWmK+encvP86ct5vLXi6xFi1BYJ021TTNhGxwUKVyHVONjmx1m3YtZHsoPV
w0XUI7cu3727DGby7uJaWecB5cXLk+WfvNyVW5eby8942Xd5vz9eG+XPXaI0Z+2PHDg7Edb5Xn43
8szjG09w+S9j6vnDEyBBIQXhxUa+l/xNL8eWO7/jz8kP8hiLIJFMnEr8BmHXMZWRh+nfN+VbnIeq
ES82fb50ky4CI6kykmOJvCu3zsqj5VF5V97YCzv9f/U8+eTB/xy0mqzw5SokP18vD1C5KXeeJUrn
g1nudfW8m73LC357ltz88/5v73p+r//5pb89rmh1tMbgQtQFjLvlO5SXEbkl3/Fv+y5PkY/qchYo
Ny838ve43JVb8nX/47uWMqrq8hL5xD/+1N/2/fGuf/ylYBnwR9XDCNixRqeD1VJJMFCc7uS5frmZ
HQPv7bBcTy475dZl3yzFbPJ+1RqsIM7PlMOtfPPLU397RG76JgIhFMcMyct8xD6HG0lw+zIC/Hb/
vCnPq9/2yvvypfI8+9cp5or1SKJ8l8waJT0mx9Un/WJbV807EnhtFk/t1spLUkkrim/u8IxiF/Zl
06nPDCcjsIlS3FMXptMyd9VzmcAnqICLz7h0f+Zmvkfkojzrmu/e9TqwQd3vH5O4jLZFjQhEjZPw
EEVUHGzrATIhfBzDp6jXpOXVPJGvQrJFfKB/cTWLiHIjdZJ1ODUBIM2s2g2Cal0/2ltFjnF//oPP
w8mM/L5bFlVzRuB2NpAIJS+v8sJ6uXEvV9vfLrly829P/2OfvHTLfee/8LfXnf/CkLhXdrNTIaZm
y7ksbxwpL7zcd5d530jpnLKYPOGX+0DN/9n518f/eLmNPQOPnihXSrsMavLlGWEy8a18Zp9UdBbH
Cigb7zvJU/Dvm8DywG+nxacW1TZR5YhfGqJ20qHtuGyamIOG8FPkAANLfujiBZKO2Ef5a5IhMo6a
ek/BDkqhaqRr1lFHOKTmS1NGd1ptXzmje2NgMI6cuHxzEGXrTWb9tDrrwR/VT9jI8FcYnpG6ugux
zynWzSzClRnlAzkzBJ12GlZhJVCaTQUCEFNJRvZajP24os64a+l61m92EFpbEhSWcGin5U/cBSlg
Jn9oEy+dinoVzW1LpEsxbyNiKF2/UdeaBe2P6+yeS/xrYuvzJiqEtVEUIIFd95OEZ2UdpCBpcWxD
GjEVqnzEVOYUwleVs1TggejQ9EccjkIGwpk/3fRhQJXCRkQH0Y/MjYSQDp+ixVSyZWEhM4OBuPgG
sgUN9tRDwfWlaO6tqZgYZ3us46XyK1PGycsUHTFgyCdPLRDKWMIEhbmqLMQddsf3cOoDrChL0lTu
NYX/o7MrLM7xxomjap3afKt9Gq31D2Ll2puOsKu1i8wAsNJW1L4NTCr/gn1wsJSemNpwHLcskjvw
F/ldBWPhlnXfp3BD5agWAkkMQshZp36t0YEGHRWWa4FaucnLbYWSrplhukDGQNjuLKgTJfVYtlE5
bzDhFLmN8No8KnFvb2k11zACEqafNBEAAWZbrQzLDeb/vHcgAweULTTy9oyWiqeSG48gYZyTNUEs
QK+zqavm2Z19PDyYeECyuo/xiDQjUZvoHpvnaxjiEMhG5alwocjMjvakFDkxRwSYrhig4lOn+df5
XOfbLrApaEPOnMJIPeUIuTzSA611N5g7x63ep8xCgTMnhPSMiB4mpJ5XUO8hVChw5IGaTthE9bRt
VrQkKJRr4jmbtHdWn6wqzVTb5k2/H/3a5587UnTOKTN1gLkyrf+whxTNt1kc+1Sxrypj2CINAXTK
6B+is6Lwgrl6RH2Vd9Rk0/yq7gKyT/AstwM4WpidqqmgOIh+mmMwbhMKrFUHdvnWbAP8OTa9Cler
f85G8wV1HHKYZj9h7oGRnH+JUgs/JkP9iMsxf6x7nAI50p6NXeDj1CPtpp2oldNvASw1nNw5ch6x
MlyJgZWKb5bbYgiuxjpv9gNk8rGgw9bpBbQ07FhI+++SIfly0HREDaYLIJM051r7ZlqYG/bwqHfq
x2zn+jUjRUIFoUMuqpo/E1T6K71k+K+r6hWoiulFbi3WGBBYHMYHa+JgS7rwfW5tUuCN9OgWaYyc
wXwttnoxNPgBmjd7oJUQT6/BgP5lbvUre9DfFAdgU6FE1G8JEGgepvIzr6zwPlYzyBJwHrf4Tig2
wSfpUVBeCacmAcgefqL64CChRjyBEuWQFp8a2k7IoRnQI6naAeghCq1EHyuepsDMNlqjF17hj+B9
Jn3tNowYusoxGy/xKUsvMQUTvy5L9yuj1JaNw670p/kqDfN7USUnyrHkPIlDYrPW1NIfbsTVEL4n
qp3VBHHl0UHsQqV0X+jUPWF770wjuded1IaldsPlz4bpjaZWHAJ+R2Rmj4Va66RPLYrGH0Me+hvT
CdXtkPrrJuWLVLSUfOJ+BGKkYdicXnSr/+EOmbJNp2kRMvGj5N0d/lE0qwykhvLf7J1Zk6TKlp3/
iqyfxRXg4ECbWg9BzJGRY+VQ+YJlZWUyzzgO/Hp9ZNuVWiYzyfSuhxPn3jqVVREEuG/fe61vLXh1
mjI5+g4+f6vlqVWOELxp92V0axNG1usCL84tSHYr+xeHemelr+OLWuyL3xk5TZDowY7SXd1F2d5X
qFM1PqMOiQgMfABM8OivEJJJ+m2mW2cyIvKuenaImX2pjNsF5WI331DPbEDCfDs1ztN2RO8Mqw+T
vn8YBVj+1HLo0y7VaeiwsJRaVafW4URIArxioMlTHtekPRX2DGaCL3Vutb5GzQBBgiHzvmFokwZN
d0S1mGwyxCfrys8TSFQfPxQrgDEZq4vnMJSdHBDhwe9mYGZqd4yCYjP+Bn7xGS/jgsnyYdTCO4ma
BHanQ4bp5PlquOL7S+KrWOxnF0cBKp48v5C7fRbzR9sjPC1ssKeAIq4aFEvowB8/MZTbIFAnSytz
DkXLYsnSgE4Wufo4luQM4E/xYw91Jv3+V9bHC1rqOIxNbtQK9ZISLFYkrDU7NP6PdOO3AyaVg8kV
2+YiAFWXJ++Y028zOPSbvGdiN3RIfunlX21jvF+G7BJ0LG8qkn84MR/6lmZtkF4Zits4l+W8YazH
IDSKr7a04cO3/m1kGmkouiXZqNFiWiWnB1xKCcZWh49VL0dRVcHlbK0cjInHEd7aM/ydFr8tDIQg
wrsm0lez1/4Ol2vEVB+1TbGfsDqiSlLHdH4ZTQnTwnhoizw9g318mGZxYDCXJ7HY0zwiMsWeb5DK
G2HrBzs0PkxvJvXOdJsHNOIPqp3SOEZg/dzSIhIuGR7iCIWNXdsHQhZOquAKVSwuHYSki2W2wcZA
JIj/aeqDR8IR9KlzIMaVhJRJ4sS8adxozHo46PUxM2e42Hu3qOxNFrv3s0xHlnHEkexQ8HyCIdQF
9Tg2B+BPaR02QzntotRi6VvSJ2WTBTOXkmq6JWptVcBvLKOPdzZmewRF7XNk3XsLSnc9Iq94F8GS
h7MgAX0gL0IkC4JhaGE0fmAxVUnW4Iib19vWWIeWCmoIHkKwx47xhgHbO8RC89QXRhcSHfkbZemG
bPPl1zQb92nfchkqBJ7cJID6YU1XdoM/3Hd/zyg1prK5aKOwdgWG/Y2YyuKYjvrF75Oj5eFpGjKE
ptLLCRYSp8hrDSb7iToFZNq5QUzBjAyLIABCfqrNQN1E7t1WWM3yiOucznCRIDdfYvPWMyLCpHS7
J2HS3dkZ5X43f6zZbpvRTf421XIzCS/aMa/lSqTWHl++FwPpSUF1A5xsxBMqCX/TY53cTgMbaiER
8eekybfNcmZXYhKsWh7BdMby37+NqC+2sdv89rGHBMqzIFH4OF2S7xIVPEoTc2PSlyALZ3i0ZxEg
/Bvd4xT7f5Iy/4UDNd8hiDExZfgDfAps36h6nxLvFSZ6xTgakF1XNGBsm/SmdK+e8e7FCeIuxdmB
0CVDL/pGr7Oq2ZAY3alb4oFSjNUUPEXymI79xasXENwR8v98de7MLMqt3ZK0A8ukKPRIVCjU9/Ie
30l20lq9+LP/3bXSQpYo4QGNLTvUfB2RAeREx4fSB90AH04nC/KFXDWn1LgPbAmBD3cED1R3whKO
Fz9DYxxP8mT3gXvD4YIzQ4lXNTqDpDFxXtbO3nirtE2hXgf1xU4Zppc+CYiu85SyOng+XrfuuVz8
raRNdTG7+xz57L4o9eeinO+oAjeaIgGCiZ6FpXMFOZltl2Y84jsM9m0GS0Otcl8XZIyOolsgITZR
FvDIKbtT5p1LSrJZlbWEhiSGxJgL3b8U6wrE4id6fa+m6UzEXEZVhXevn4ctF5L7PtAU4bl5MCY1
bgTwwAmZ3QPuFEQvDEKTY2Akv6u5uwVe3t3iAUdKknTGXRFjC2yqvUya5nbgAG35ZnWbp9PeGdaj
iUYtOfvvZWkzIBRwBxvpt9z9/nMi2+1MBTBFzWPmzYfacg7OCLlJiamhGduj+8QHUlTLDuE/XFZp
v8yt9ddbsGwiGeWw4EXFvnEF4JcyO3BseGuRbcM6JaYSlwZuJu2Fvmb7tBC5B1V3mBRKAqIKJ97/
Ge/Rs0a0cK6ye2WKtUKXOIyq8gP/7I2X0gByA4zSAWw7PGvuiHizlpsxPhWKu1Dbw3IbFOXTpPxP
13f1W+0Hr21HwEcvir9pZshtpFacCUroSXB/FQ68VNd+KTrvtUfZw4DU2g2xLM5LReRQJaoQwoXe
mxO6pKiFy1CB6Ric8qkfQAqURRlOC2KnLDWeq2yGS2AOYNPmcmf6dNFJ8XiVSdfuzKnYo5c+GNLN
uHPqfht3cHWw0yZ7ST3QzYDifIRp5LOcZyvZjoYgT1STgiOK5tDAytwgePeMsQ61XYAw8YIZyyZG
52LCryCRpaYOhY4N2yqMXdNHtZuRARo/2Ow3e8PTzGEAVA45mi+LvETam4hVLAiOAEtqIkrZzoZo
M7WoRmMizzcqAWeh6XYW7P7njsR6nTcYZEipA2dC87nwCd7CYZOSavVaclzKYkb5pHn4IZihIoyQ
sC1jiwjGHMojxnfsE4zFULpjfs/6cVsCBCTMt7sbYHdNBYcPVrIi78/Iid09TtuIYyJuB/zia0rf
IjfS4ZSMB/BQYm4FxTMf5z57KKVHDkwwnXio610WrYDxwVuFtNHen4RBIqcZ4occH7KyZm1AvJV4
DpOTDnWaGQAq5nTOA8cduMeUWyH/ca1zEohkH83Fi5kJlnk2LZ1I4xB4CdMRH6V3Vz9OgAf89DFx
hpdsqKuQxKI6zP39WGXyxLfRxb3Ekx8aRKiGHrlS27yfEFiplgfaExtRQxzAB/2SNH2yY+4NCSOW
BxRl1cEjes21shwtNGQva7GsO8sukdNFFDNWZ9vktuxmL/kuuJaQyubg0KT5V6rlH+b3h/UtnjKp
3l26XBtswc/dpOmGzcPRHeJDUK40j6gCMKLeSCnaj15wkwb72BUK+9vgXr7b1sjPURTzCTz/0eYI
shFx1uydGMdKhI/dXfhKG5dgMXbhGMok2X14od0JFhuNYTR4GKZbWz0vtnorrdi+rbl6d8PS3ZpT
uk4EiCqyIFTsCG+viBkST5m/zmAlHloLNFZpzHeqrbt9bwlzm7ZTs6kE4EIPsfTFt4bNj2D2/2uL
/y/aYks6vvl/0hZfvqpBfebz/8Ja//cf+idr3foHdHPLRg0s8a9ANv8naT34h4vIlDVMuNJxXGH9
D2mxCP5hOXZgIc8TEmfQqjr+J3ld/sMJ/EAELhkv+OVc+f8iLRY2wuG6mOO6Ov39t39xHUZIlrTB
4wkRSMu2+bDN58djWsX9v/2L9Z+FFElHemx8ZhHMqqLlME98+lbJyTjVTXSNgpg1Z0F95Dm/yqYY
6NxUydGcHlKjwE6pp1M1IHNBRwmWwFuLwYAI+2kgG0LqjmahKJ3t0NC+LiZ/m+TZE9JJd6epQbcm
KR9FZEJfpKd60q3+4hiWWmpBy/1f/tt//Zz+Nf4CAfPzcf5Tpcr7OiWR8d/+xXbM//1zcqVY2xFr
245l/gDo/8PnnHp3dnPblye0EhZcN5xAuFWPP1kV0RoHyywW22cQA3cxiKn4d91T7ZPb0DIGB/d6
hBz7UkXizKPNttO5MOrzLL1kmCUSyaEDvM9ZBdazHLyeoq5+qgzzj5OUzv3PS1GCJJcBw4woIOyV
KMTVJwLfel94TRsOFWEqpRxpTc5LrjE+1zDcDY5RS9mymE1IWyObtk+fMydInY9cNO22y+cAeWv3
yzeIzCN/ncg4dE8Up+FgVub554X9mKQSiKSnxXj4n78csA0Ca4eLnQ0g5qHesBPZy/nnJcEGC1Ag
ECELUHv+eRnX0baIogcSYqx95A7Iky2J/RqszO/62Hj211hjAJydGC1BNwxnYBpvtZkGO/C3xFIo
rlkVeFTs0jTPpIXFh0oGt0RD4wGkMHHPQrV0ANxi+cTSNe+G+qHIp/y8UPns07J4lAVRsk1dRmdH
ootCCoHqcf2/7FLBf3j5+TWj8SD2o01ryio5pKK/n9bf1XP79bHGwTMlxhZDJiqZgqjunHIAARa/
Gck8mdwEfa/5Vc4ZOpl7/vlfiJ7JV3nNjXbcDxaSMwkBYx9DjUZQc2zixUdxrhMySALi+Hoeh602
OHL6mMVDRywBmbvth50ra2eiCENES6rHLKwHc+CXFtPeY5tSN4H0OOImI96m9aWRiNB/LD7jaulS
NV6tvFEvP7/08wKoI72M5UIgnSseFqppJLSrVeznpfG/rboct9CBMMg771BbR2aZN+ThdpvWnDw2
+cUlKRG1paORYwIpp2GyXBChK2jzgtZPd1MwWgtlaoPN+A2EPN9NCRnCP2EkP+EkTWp1yI2MF5gz
OHW1zE5D4yArT23ijyo0Cwu10njRq7wi9pY0rEefc30fvAQSjvyPi6pHojyUizz12ZBc8JvJFUj+
K87gtxZuocLpXhGFhDwvvxaqTA8tJ9FkIvDMXgXvPBtHvEgwG4tJw3gJ+KtTshy2Oa1ogGzFTYG5
KVRGC6xjlVNW0btylLVfIh+z75owrTAIn8WaWjKZ7OagmVCXw4AzSAI+N6s/kqPKtJP1Kz/vnfi6
7DOUFnDYrpp2CTaF44DvC+2kc84CHtESy+3GxGJ/tlvaahnqumAiiLIHalqnSP6Hly4dPmCMGGfY
8ROd8VPk4/tU3nhRGlVkkoKkoc69uLgNRxq96MKf2/Vc1uAMxmfp0Fv0kN0ju3ZjHWxk0fwWOgGN
ymgSx1V/iOKkIxKTQISYS8RdHBxsYbHiEdf2Qhu43E85sK8x/qwBHZ/b9aUIHlk45lPuLsDFi7oP
fxZKNsz26JTjLmrRqi8TulaSwbelSYfTcVS8KyuAiz2QgIQ29EBoLGVf04UQooiKtkZjL5oCvIGY
z3CQxCmInxO49Ocpry5yyL+DOKc5UJ1VHhm73B6/sprGKKf0vW9nNzA4kr1RBG+UqcjSLPgncfEi
wNOfUPMSloVoxvepH+fVceinBg6JTH6QiIyapxHjGQe8TQZA/kvHzcZvxXNlc6KZGXAMNBZq1RJB
5kdfs/fkxNV7NLD4Ytj9uc3p6Z2LtOtXvNJ7ZZpy1xbxciYCc8RfjQsMBTEsn06+GXLhXcKcyyim
uR84gow9ya4qQY6AJszGPEh3234hKKA7sk48euKlt7p4bd1Amaob8oUWongxztg28JyFXlPIm4FM
bCa7wUbsbZjViZ7fMUtycxtwXN8uLZhRJnL0JC1OoCjjifPdTnw52s3dY9rQo1Wu2hWGkGEVLPbq
Cji2XjecHMXtVYnHYnKmbbVaLBLx2zkEWTbu+7T5knNy6/jwJOM+gyY3tafAqtyrdBu4/6oN+0Hh
kvbpVTT8hJgH79YSRICLtBi2Ub4scL2JWazppgnbajh7eIRake98IDnwz5ThPFlzj+FWEPsSm9E2
cMe7xosvwsxPLY7YfSaL3Y+IGZxKBYiyOnbznpHLfMwQ5iFOjO4KItEJ4mhfbSuh1g5ouUB6pwNP
+ZKMHaxkaMIiJrrKmGi1lkZGP6YYl1NuyGOGZz8RmvQM5ACbKlFE5UXLCj4PwryFbO22tASg7Ajk
jLvFCFiPiK4maIa+cgBRjGROTUywg6yn5G3MxjOOd6YdlWE8yH7975m8rUv7bKNT8A3wd/KTIwT/
bqQbwijekjRHB3EAS+uNcJu9ttkpBv67wrX70Fv5i55fhLqtfqcmlZl+nHiYNwCt2xAX672Wdvsk
m+LqeGo3FEUQdr7D3EYYuJ7jci8GnPS2LJ8rxV+Xv8ogoNqTK0CP1uxu7Lr7hXjrbY1qfRlJ8cvj
69JkDACtkudcPZho9g4G4/wLrkkX2kRaAIaOnRzUdsptaTk5+RSDVYRNAHwyprVAg2dXD3z9mElg
fnG8w05NUQhVEiJgn9+0VGyvRX2Hlxw/vr7Tsf+7rXraL8s68+ywnHHyJGO8CBoi2Cqj26leOAdo
AAtmTO8tswPUj0qT2lxK637uC/u+hFHt1NFbkpb+oWn0r1Zn2RZK13eB2KwmSv0m9819FlCRUdMo
jC30UqDIzdveq+Qpa8p4238b+eBcVIUhYIgOg++SGaHErqpKBgypU3/UPQh0PeD0TWUGVbiGA+Xm
UXuIC8xhpUEJrKLmDOd8uPGCli3kl2OX9lE25Y01tVff5sKkWRuEOB98bR0tkiZDgsf1+7ySDf35
xa+B3dIH2g0Q/zrZc5+6HPNl4wGAQwYaFH+Z5oUlsBiS8eDANoSmAqKjF2eRMWP0FU02H1lWLgAI
EHvy4cGKapCLxMyqnHNlQ6br8nYKFcS8BvbSgfJvQrQKTAWYwMZouvLqZbij1VvdlX/8AF6jT+2e
9X/50p9qMcJTBR5Ib+neMZJNwfga/EtmhmPglBCbn/ufOi/OjnhcANrSLYK/8IcRDATEPDlUrti3
bRTKGFfAgnKz8lalv2nhzl+lo8CZYzJl60XsRkXwehHh2PYYSYeQnb6AFFltLB+WyZf4Gu2r4UNA
gXS7rwcs9UNCBkak3qfCp5bK32bi7Qwv+5B0rsLEEafRGPYDb3mbS1oJcQktpWYcC/HF3Ra+0huz
MRXJradKQTGvUxt0YAfCzitUvgVH/zrM0M5IC4wrZqltQB5ateYCocax7ellmry3qomeahvzHdbA
P4M0vL23lN0xmF6gKR08RthHMUcYho2QSUZCZAJ3dndC6ITVUFQNgyGc9D18dZFD2tMkIMLZsAhC
BWDhzna209ZkbrEt3I5NfIz5lvcVcfH7HIVG3AaEHDqAI10iahcQ5G1z6wlnF8U2rS6YTkiw0xun
ipNwwr55sRxYI4H/VasP3dvP7DcHEZRIkVz13dgjUQ8T9yutFKQFS3ei5vz2VKH3cVkRgVuC5ZTB
NYBUYuQPC2X2Y085VotObqt0ebTs9DHrSpJrTbwwifu5VL8bNZTbNKIMGm3JfaiJK24eE0jXRmE+
06Kn8+VDAbCLmG8je21Nd2U1ajgZ/nKqIF+T+NNB+cSFocwF1ChjGQZMp9FaLuz7zQN0Kcs9tXGe
3chG/NFW/thJYR7A+HCSc9NrNPvzHg/nvT04eqd1yzrcgpdMqJ/MhaZcG5+mrGqPiwzUXnvAxZcW
8iaoKkJIyOVGeZkx46EpybjzZOfMoWb4KZgvgTgLE6x0Go87uWrd7TjjUpsUkrGfPbdF/SBczZjK
utc59XjHZ3Y74R2cyrsNOsKdZO1eQBj8XTBFRvF6qnJhWJGfQesqTQ5eD6mJ8TQ6l2UrFpq0TdK/
eXV8N63Kj5qJUkkR0yV86AnlqlmzFg4mU6GgCN5xl9hXJF0LmZCA8YhhKYq7ampf7DIG/uMajKBj
l5Wc1gA75pcyjoxRwIdUUXBQa+u1wZwYmJCPq8B4TCJEJFM7k8gadOV+IUg87DrnV96ul5S1UPpp
2EfNjHSNZn7VBxvwVSo0KnlXG8ShTrT+Scrsbn1VdOGkGBIzmPiI0R/vhGXfkSxB2ZbDsjHc50KK
q9n5n1GsH7ys8UJZsEoA/SqAYn3iaiXDMUXQ5EAjMRn4UFjNDHjQp5MGmpsdhM4Fl3NRHWMRI+Ax
mSE7EtcdziYjdsZbFsclpnKMLX/rp8NtUYHKIcgJ19i3mtPfIPH0JratF3LAx83cn1WiP5uB9HRj
PgbCIapHu2R5QJDdDVlKGKdeixIL1nSui0/VJzfg1D9rsLGClIwQMgpZALj7tM7CwKBBHLD82Za4
0Nc7WfW3Lvr5l2FQcxDsBwfoJOKBipvAlkOHRsyNXL3L5XxvYH2kA+DurJ6BX+ICs7YWeZATo3af
9X1WdrptIiZInUpBRUV+sk2z9CTslIwcc4SwHTAMoGk1haRYAnsowTkIFwpavuSHAQjdYZwmoMJB
92BAh68EmRAZavWesLKmar6EVF82ZxGn7OyduXe8+X2cegRJmcdDr9+BSxGHgvrCyG/tbOQ9FND8
RR1EoSHfPSp4Uwu2sAmPSRAZb7gFjr3DwaHwKsb17RN/MGVTxgLW+/kbY+gd8sdgFSFMBN1Q5A0Y
30lKASJXD7/TQlenMp7P1mwweJJgKgCzGmZ8g4fY21XRTO6UHd8qznJI6hpFmDoiowROZZZJGLQC
YSSOuNBhdTdGDpeyIDrXiHUVMjBgTNqMG0AB2baeYNwuS/PLjKtsL0ubAM8M8VKiqAGj5Xb9pzwV
QRqAkcoRzlekUg/ubzqI3K4Tet65AatBQTKr5ZSYyVttwL8IjPpS+K1P8hnqgwJk/wQnlTKCvNYe
wdZQrMzM0uPxXy9k3tivPoHACxfDg5QiIJy4NLNDM2+YFIEaGmg9gjez352FmNsoZ8qv6wZok9ny
RwTfRZI/oRRF6PBl0AtoJ7gnmbCjbeK4964Z1MjCBmBFLsMHuzRP1PYvWe0dfDd6DoREpRL4v5hJ
Axvv1gDpOnowmFKLKcpDl2NRyBN+1y7+38hIzXAhHzsIVWaR7YdeptWVDM0M/hgEjggpOeYPp4Dq
ATLGZtDT03hkc/xkFh9ta5uwF8cjxarPbc7y7BPxNE1HOvtAjckDo4gkjaCPIiJ9nJm+W8uJvAES
NMH+2C9KrKHpwkOlmcREHJFlJEoUDrL5E9h8YCNJ4XrwRMZjX64Bp5ckUuIwRwntE5sNiblX7MC6
tgg9DtqbRhufWvfsscN7mqBdbLxjPYzXziWZbL6yhgAfenKtgOF0WiJQumukw4x+IMFsDPhtmuid
6LabIhp2GqWiL97znPp1v+Sz/qa0SAwozZla7ekTDv8WsSGKTdiyfrDtDZRzwaUD/T2vuQNU+c+T
VZ17MhgZawA6LXiuMsl318Wi2A4sosRo9Rvc35uihQ3uozDc6uibumq8RdUAkT+Kj6CecpIlA5K7
YWZ2/bEP6hvihrgd63E6BtbyLNrpKerTO9xGKP9l8tU4sIihh0PVdx/don1xEnLF+1C46qV2gV2b
BOGhDJ2oKbypuDhe/jQInhbs2ky57MeSTKKIEVZVRsE2ir1LAO+sg9BUQVWwi+h3xOnGUCmtquni
Vgb2++EL1CGnFhPGmyhPqlZMg4c7c33WRP3VdtVr7XGWWCZOXOPwiT+TLGUw6xDm5P2g+mY3BsOv
rrLRbzwZEsKrUxvf/TBf/dhPuReVE3L3TORwley83fSZLw2CTy8mvoXpbWd8TAazTg/KIE+G+EPB
FuqUQZDq47dWpqdZpR6HaIXuYEzvIfnITH7bY37r4VfZNFb8QTLYfcSJM62bO2Krvw2jfKrXz2xg
AJZ1ti1RQvi+mYL6BswM7Z0lGrwN16Q+t5V/tQNyShO9H53hr+VMp4KreNuY1ylO7ZPImlNOmRqi
X4v2XRVYe/Lp4pBzMAOrVO+njsYZ/X1OIKApwFaDn+znlBZi5i8YKC6iZe7oAuK0U8DvST4Yp9gI
nlLOCqI12aWzFyOylhXry/SVWWrXwiOT5axOmFDJhOgbYMK5eRdDvBu9kkGaU28hF7ehn87hZMPe
LyiZ/TzmKS07/juCtD1xr7/rGVr72OTtIW+qc+2heUvtnG662V8iFPfMEPlC80V/4h1ekIvka34M
SjvN2VyWWP/JQKZ6NTnT3WqnfcnRuaYdB2/L3pup8+K7VDQG0iVYT8VtmxN2hrzuT9FM8FO5jTbp
WCFZ5ShBviZ5emlLht6Sv4J697dG/9hG0CFlmRRPk3lmIULR2yODWLtPx7au3+uhfA66ut4nc/3X
odYNjYdCEkzUZFzpCmFlMozTjZ90f4ckDkIndaxDPaN3a0XuXSOKfGqt5WMqmesSeQi7beFGaP35
vlyc5RLoeEtaTXZtwJENHcpEe2YPYQUFCntH9BZHDDUkGw915KFuJPABQdhptFjzsTsWJSB3hr70
0ixB4qMnCfQ0AXU5V1vlzcEqvkVSIy4bKicsZhqVA6Uln1vQtEV5rZopo56m3RwsDnm29S/bVNF2
cQoJWIbZdDlm97MRRJxApl868Wg4WMCx6Y7vIuYf8EJmn4EzP9doTZAMCQmLHMmPzAL4eL77FDDq
vaQxcPQsO5PkPl+oklm+ZuUceq/7k5bT34a2DFA19+w1xX1RWRnkJbhRTWS6B09KvYsy70/ntrve
86OXyhe3Xqz+TPR+Lm29EFIqRb+ftAE6vmNztEfFci+yjQ8D/9pSI0l7YhWsgRjmjL9HGzgNB8fl
pvfLr2x2i10k6ErZPicCJ/JdUiWLh96wnKsEbe/Qvt7nZLsd+CjHYSqaR93xcE9SnNKx1YBc4YZU
Rnr2m+ljyNoWAZNP3Rs3zdaZXOJ/0CMIwzTvEj2f5mltViLaQ8wqBruHQ5mgNe6o4kQ2krAyi7u0
9So0YVnAU0s+mvJayv0EnTY2+JB44vlxru/A4ZDybjbqIa1MHJo2U/KBVBLzlAAvO1XdNwkBGrtd
9Fe3WXPI6oVhRmAwszNuPHMki8p/E8xEDn1Oie8Z7XJVvfusbSCOQXNbodYHtEEdDqPSZJxQxvkI
QZRRk5/0zXkaO57Qu9YvhjNhxivPR97Qmu33wgfj35vtX0/Nj/GcPTZzch0W+Waye+SOIsN0ckFm
8I16nEGDYUKvn361sL8eGsbsHJejc+R/jwsDSkSaG7dJWwrgFnMRfG6MiQA/UAkS2KkenTq+p3WE
BjjVG9cY/CeyWqK9u/i/yNlBLl3X+qHX6Veary44pGrBzBavc9wXaULDi0cSxv5HlQsf4jj8yFRP
7i41gzdw9b+soRruoqnpoZyw/Yk5fovRz0B0ch4WPVcMWZKRIZjtbKI0fW2YEuzj+TUmaHmIaaIu
jfdbWeKxzxL8oStNvZijnVauuFJBKIT7NCPw1KVV+5AJU3MGQoJqeeMRstR8IrLZA09P+zIz8A9r
8oWj/uyB9dt19pyQEJ1cJyQtrhv7O7/p2zCtF6waXuRvrXI51rm7R48bI4zTtxrRSUmGlXs2nCDd
ZBHMXfqM0cb2vJvmmjOWeOwdDysGLXC5nibBRG1Bvzmhj2g2LJP+yzF4n8gf9/VISI00YStbdENH
f/kse0IKFHouEdWXKmjfHC2I6IlW5a/c10busiYiYnSUvHf1XDNccuDDW5lkkGcZYZZTlScVVnER
LmCHNl43b0oz+o5qgK8eMzsAUzP9uvw2WspPDlfgCNN478ngY2pswXQGoalTq20Wp9nJ674Q7MEU
ShGtm3YAGBfSzq0b3XclOc9mWz3m+Sr0m8Fj8ujd+YF6jydgk/0MucbwX9ty/KgTndzkTLu3Qca0
k/QUPAbeDZ6qjrkHMj9jgHGyRh3mHJsBNkRIXSWppQPICzHMp8bFhT2iQ+LLm3557nueLLdp6RR7
xm/qbLlOuWErsfOq3aOFAhALXwxSCGNp0fd7Y0IVOyxNtS2a+kkZ6Uuj9DFw0CHTWARGDVwlK2nP
ZGrt2y+Ye4s+cfZ5xLheTuCFfte0ql+T0eGne7XrzDHYIYmMb8mk1ZdhcLZZhz8i0ZKdXhMFmdc3
paX77ZISZZhA293aqX7UOaDw/NdQ5MsuQy0ltSgvETfJfjATxUJl2A9zRibOHDznhdMfp7QDCWkm
2E/m+mDbJpMbM/2kbFi2g49A1/bEQw6+epvSbt6kFhUIAnuOcB4UHkNT3KORC/WiCGtucQp0df43
diorJH/5cSgGGIKUcfdeXuidP1o0GzOXg+kDjl844CkZpdAsH92S3SBIibrlQMiircLR8SCGQlCp
NIU6CkQExrYdv+bDXae+I2rzh8WugtsebVglooG3XRN5AsVX2Yrb7aH2picxzu1xiGjL6Vj0d8q0
CKKdV6WkcdcrMGdU/DcGyTW3YzEk17bJsfeBznJ0+9IB+rLiwj7oyrqrivzQ2d4NZiDa28FXnnxo
Lz+VJk9Tgz8QCJmJP8I5xpoaUMEoPcx2BbbQRxDuZ6V3sBJ3R3wNKeJ15m8dQGoXn2Qx9ZotzTfS
JUpk0L1FJ34Hbl39FZL4PADKc1dfs8RbCebqQBhPewAmAoUMtOdSWtvGmJL94nociiJKbz1vuFKE
WbNclChoQmMx5XasfTrSJHwXWj/WEcvPMEWbmHhJYAHoJFIR//HmDID/aGEAypYr3mTa8HOQ7+H+
3Lj4zfbZVN4olSscGvQaaWjDMYqNU9Go8ULW1kERcXajpjfMMv3JpDYiHDTdTTIxb/KyjklJo6/X
1CreNo4/XPRoJBxJPb6p2XinZeycdbk8SJ3PUGmXP1QbBiEvH4WSWTjodSpUyXNs4k7h3K1JZ3IO
uZOx+c1W+SDW+kauqLK+w0emM+9W0i6PZja8bBTF3RQtHj0GEFDOzs7J71LNZ9YBr/M6uFNZhDQ+
5fhhRUscBr599nrnpB0mwfz1/b6pise0J9CMEKI7ZdCkcDy+zqxd/jCuvHpukX0tnnnijMdmhk4u
4VNQ4GDAmZMbs+mRq7ren6xHBKD8/CTNOiYuULH3QUniyGjtsv/O3nlsN45t2fZXalQfd8CbRnUI
elIi5UIKdTBCCgW89/j6mucoMxWZ7473XvWrgwBBEyLhztl7rblALqiUim64a0BsW7qLTTalsmic
0mkNGp//U+da0aK1pEhgrXK9L686uOKVE2MzJKYn3g9BtafrTtNYp6pdTODs8f6BEi9A1RUXCwjH
utXJzeySczZp6YOjHpd4ys5yQb5jfrZIplxRNYZ1z7HQouFgENvSlUyztelRIShAmCFGZDIPnzmm
c+SWp8WBJZ5BE3Mq+zWGxg6peTGunkoSbUJfEdUAnYi2Vk/dZL2EXXHysmhYEwd2Kawkf87JHG46
mu8FdgE0nxY6EtHpFB49fbD1pxTu4nxpaBEePZcB1+y5KVdm1I0UTYpTb9srL64fjX52Nm0FI5FK
Xd57ICcoermWvqstdN/jUHZ+TJQg6hPUhU46XVN98eGvkAFRThfbzcpd2irbxTPGTc0wkEHcxwTs
f19Sxxz7fiATnu6BXQEqdW0LkIS2BJtoZoAigjPB+57QpSw7ryD5Wx+SW0hN96maU7VeBoVhskfh
rjMpftkd6p5pGLcEfWOkildtlRKEY+sHrw3qW7lQAe3GEIwGy4gPJpRZiv6RuqsmLrPU5Ex0YUnz
DMV8RbpEsVMDqjg1etG+cIPbXm2N65T1+jkCC50alFyNIWJ+GnQjQWTLYbEM72zkTAWKormGA9FQ
k32Exx6+TB0dkBnod1GArkRPMIfLqUsywlws66xHcbij0w6LhSw21zLrTZ5VKb2dcF4Hs6ev9TF5
LmlszlmqbupBP08TF6aSLBHlW2Ki3aiUfNhSdxbOOW7uuoEktFqGiDDqic5bFVzDiZF3OMKcJFFo
uTdIB/O1xTiHfeo8gHZ4d1der5vfKoNhbaX4agF5cEaYfE4699gTSUe2g7eL7Tw/mrFzDZkjNLpb
b0D71RB4MmVvTRXhDPFP0iPhXqMX31ROY25wjGD0yomCjhZi2YCtUA2z3rLcQ2iTJ1QxkZ+pinNu
G6QoRegc3NT+XsQx1aXOu+nzJXxIaDwmGEQZFnNlzJ4IFhhvEX/pQPB0K7zQCWFGV7gH5v7cZbjw
04bdNAtps9xIKBaW87Z0SOhu82Rf6ex00g9w1A001OKGt/SguvXJ3sI9vvY0yCjfza2CRwl5YJHT
4KiL22bEoxT17Slc9C3YQBL51CFaNxE1lKoDSE65OzOIA1VmJ9vq/cRfalJ9y+cDbUCa1QwPFDq7
+L+w/QTL1otjc6+SFAzgv/huu4+GRmtIHdJzmVn0awqqG9TVPSyMRpG/5pnObJsakNfN90z5Azwx
dGM0D4FDE+jCKtzcO67KXKk9UG1BhZuQFjXpFqhtj1I87QjmyD3jW3W+LFHmrZLsrsTVSeRYdIyQ
8+08E7KhMSLvnmYmvTZ6P7JpF1sj4AAv0lrLuu926gIHx98a9LFyqa0RzbzFdXfJKZupLnmmZhU9
DrbwClTLnTm18cYwAlSY5YAL2moZui3eKe9jeJqUvKcqiXdxZ/70Zub2GVDXYSy1XQFeBLHaDMJS
+5ZqSbZlAj8fCTGauQ6xMNV+Bi0YNagc1aFdTQENU21q1xIfJxdSjYE0AS9dpk40oSM0Ro2R5FSh
UCkdmXHQ8IlLBqwR8ynUYUVXQ5a1a/pCPCWfl4sW0ua2U1y8JoIWlLBHj95UUPrU2mskHslNIeXo
ehDGLSFtw/v+FGVOCRZroUnFNYNCfNptGXWKFBqiSaGnSYQamkIEIImFTppMVZE7NRypcPefi29Z
x/d1BcO7UJJHp+m7LX7o5XOT52mj/79a6qKLu/n/oaWmraWBSP5LuLv+0f34D+TTvPP2R/7xX//5
UFJ2+o/1j7Ts/gZr/uONf+ipPQTQpqvZFiLoP7HLf8KaBccZ8bVhWh6jbeTWfymqTetfnmmqrsOA
SHNoH0FQ/kNRber/Mrmt2o5teP9zRbUGo/HvmmqQ0Jqlq6Ckbc2D/yxhzr9pjT21LbqAWIFTAviG
HlJAxp3r9oz1sflMbXpoQ4KLlLZ9oVcy++pMhOrUviy5cmUm76BOU2d6UIyMBtvZ6oMwNezndDNn
Zum74XgNCfJz4mVNX/8YNG7PKRqsZgMnkWJmzAIZ1dFzcmlGWOA3vIihbH5Pk+jFWFpyImTXj8ig
qdjVtXvVRJK9Wi7WwWi495OjjBTG+6423Lu88ilZFsqk07tboYTBGrrt8/lkFpwyAVX/tDhbKQ62
PHJuiKMCTqKn9/ia3oyE0elCLA/Grlpt71NU5Cs4Bc6m6sm16azSb5Jsk+mTddYGCsKkX4PvKGgI
Fr8islVpKYMsJb6UkmDbYwXLHKrb7WGYKOEGtEIjXhxnVBQ703yCDYBdI/2mOCHeIoPvbAUOTdb2
bilByKR9bUNV1d8XgmDmbqyRuev32FKPjIweupHgOUOYjJPeW7uN8tpZw2NVFz+69TCgTmhnuq8J
GRDc/JGklISV4YzThH6d+kq3ELRj9Zg8Iaxxt7NvFDLQGPXgjxluYDdD6hjzG+AYmyzlV2iVCuF0
MVyrDOoAmA3B2o32qXqwk+q+K6a9u+iMIPr0vCQWDdgxQIijxz/qORqY+sbLikn5zzK7ItS9WGH/
gOxya/MZW+yAkKLjGO8KhD3dgPIdDqixE0W5Dei00/Ge3po8PStCIlxnWUzp+j6L7yv7XZ3sm7HK
xmPHjzBX5XQ/T8U+mYd04725aYwIocGQ2gePNJ2uEfsat3i5GzHNWioTAXfC344GjIlcCgFAmx1o
z9FTb4zuPmq6G1qSxA84AzhVs91EWb/XFqD7g4MLzqIuAVc1RiaZcignGsNsYmmowmI3JgjNLutk
qzV+ZU53bUTOrYWlxhg0iAtOYPvRULzkbvWSMpdZFeo3+kjPVVplfjqgzdQd7nFF8T4PN6pX3OgI
AdwUpTbGc5A3ttMTUERJq3woR/sey9qhjEyMXNWIdEtdtzb6BCMMrrbV3uoFHtcwXlOxvl+ccvLr
cm+RnECMEoYe0rhoMVGmm0bNNzqDiOS/Fq0dm5hC+Yq5GxKvkKYFJ/Q4v3guvTdN2wRu90HMN3oS
lzTcRSCp5zp/qrjpecwrsN6FDCrN77UI0e0i7smFAzmbABAascZd1g1M6FUFNZ9q/MSBj9Fopgjf
RAeU+sW2EXYAKe0fHeJ05drXNoWOKMGdmSAsyUVvQhmUa61YExfjDUqllz+eTLhN15mIBuzNr3Vl
qTD+9YwZPp/77ePgkMInUIFB6ibilbHT9hyYn48w9ncGIPlkXht62WHUo3OLagWJaGF1NEBaFPWQ
B94d/NJcPsBH79tw2cJIxKhHQdaJA28fJaVIfBFkysorUckIMKVcgwV+nedU+yReyk1ykTT6bTzF
zvbr9bF4k3znzL1kvQigoVKi/NZdkv0gXe/yxdF3TayjjZPbVPGEfIlcFGFgHULcjOJNX++Ur4J0
x7sYEDH9MUEHi3d+flInP09uGOLkPvQohLsNR7c1lA9tbwXbtIjNR/gPp3neVWOa/KBO6GToQhlc
G9/JDA+WXhMBqO6uLp36qjExQ5s4mad8GHZ9DSCAGeXjOBNQ3TMT39vkBkkcWi85vlURHxhhAtjF
eBDSXIqG+xgjvL4Q/UzEzZaZCPa1Orld8sA8T/PwmMcKjdkBk2ngLMpaXzL32Dh6vdfD8ql1ideh
w3RWqgo1KuKcTRYnG4bYp355mTSyoty5pSZPqLTBLNBSYKK4kKvQGuymKeluS2BWqa4iul9awAsa
8J7CaPf5XL6ZE1P9jkwDYMyD+xSjGcHomO4pw5Bfpbj5AVjs9xrwCTre9t5WA6oPQrrrDhsHINPj
UvQxKYDFtQ+gMdtTVz6TOUzEXHSfJ1HAYNhukFHZCf0h9WXoogX8Te0eU48bbqv16+gnfa7mVo/u
Go6u7Zij9UQ72x418urWCALJjQ0hjhIozmnMbG8I8/BgTnW0s/XgBHyDMa0AeUZNi5xZPnZh3huD
dyBzRc33X+TNJQ4uw+CM29/QiB36xWXjmmCLqgHqu9m2nJGOM2iHLDl+8gQlmm9BVrS2JpS+kssp
F4GwMuDN52D8ejxXqr6r+nkXTSV1BkpmcI7FAl8rbc4jR2gjuJb4IkAH2YLf9xVq2Zh/xlvKbV8P
naX6phQ0TlUx4gcoUR3ngrs7fc6RhoiOgoXGAj11jSq1eNYUsLBYR3aUd7Gx+DaaWtKGYlzM2JDk
guBntL9fxE3XsJ5te3Bp4OBPshgV6OZQHJCFUmcVi1i4bL4eahETN7QEA0J/G176pPTt8XM1guFy
lI+V0US9n1bvZrgQI2Gj+BNzEI5IfoaM2SN+tplon5Hsuo4m5rGcR2b5CTZluV8/UXMSQmnh49/V
tsdEhb0eJcuaX7jaS2DZ117Gk4JGQyzkmnwim9MPa1bLjQTnlSPEMrn4B09RbkP8j+ermmjuignT
F6QVYxsMU7H4xLUGjR0SGVU/yX1vSk6tXNUYN4ACVtqXoGhBUTskkarxWxtWdONUssrSkOhv+Yvi
SxNzKxZYddNNXyBg+9omf+8wabWdNXX7QNjpvhaKMNt9PZRrcttif6/LpDu43UjLVf6m8nCTa6mQ
AKREWeBfiX5PUv06BuUT8shzAGGpnFi7QVGZjIaZe0kL8GL4HFFCi4WkRFrKgPBJPkadUXF9qj9G
TE7Hz333eY5+sQGxHnJpExVfYWCS+8ehYoYWQUBd5eJrHxq9xwje6fdy33zSIj+hxZ/rVlK9Owmt
WrljvnaR3G3/2OYUHibmrEipCSFdlGevhCV/MoblY/mMrkSkhEXqN03g+D9P3qblF5CPEd5x3sWI
LQ4M+1axNHvKU0aeShFsw8/z62ubFmrIS3VzJ+NwW3AtaY+MTED88eE0R1PapIRh6vMFYlsZdphd
LCRxVFRb2L7Mwp2/1v6xTWnoIyqM3Vem6y7i3tjFWyejbj5FS3Oix7LT5YVD1BPkWuFFGOW85lXu
wq/8YfkwN5FDfO7RKoZt1iYK2keusvKU/KS9hiF0DmT6Lt4KOG2NxFbKvQcfga72554kK4h8miUB
xyROSbullqW1WbSRu9j+BBmK/V5h3isE/13u6E82qTxb5eIT1Yn2hYO3T5mBCGarZ5kMGOWe/u1x
69oKzXGEHJ8M7M89LJDJldjrqgRj50MHW6hLgC78eXmWkcPyoVyTC7nr5baAnmdQ1N5vgGL0h7iL
XJHT8LnK538vvBDge0qCME7cP7iItgTDf9IRP3GIn8/pIRh5STGE45zne7kqn2Ic9sd75cMQdiAg
Nlt5G6oqit6CLqXSLL7SIDS4cu1r8e+24Z1hiPn1mjAXePB/9xETc5VNvkS/5Mdk8n2gQk4W5ejd
b2/7d+/9xza6qfZ6gYqBtIe/VT6rZs4PZ0RcKx+VBNmCRCG8t0FdRUuaQD2N08cMuQHJBW4vyG9/
bRsT4azWVQWwAnSmacxOudLnO8MW+0K+I5xjVuVb5Jv/3cfIJ357DzGWGysxzoX48lFjPGuR7m7k
qz4/7vO1QzVhk3X5NTQDh6N8Xi5s8fd+PjssgjfBgaKYFZeJduT4qvCnw8mK6vHQ2tWM/aIsmj0q
xw6nsdMe48hlWFAUu69y3iRv7pUsAnYlORjLAwXLGsIgV+1ajhIiW6TIBPlLo5rWJhBnxBx14Ciq
8VwLhHBQibzSPA6K86ygV+QiA/b1r4V86Morr9yYeLnG5YKIHhmj8LmQl225WknQqzt3dxgXuy2d
yZ85eVcbmdygiiGHI+4I8qEp7whJ8YSBMEf05pRrU1x5BqS8/GzBUX4XuUl+IbkIEw0sRZ7tOo8i
/b4Vg4FIjBJicWt0ib1Eu8stUDrKFW4MTPXEPZB4+9TvYbtg3hLJPJ9eYHFPlWttl0e0Btaygmll
6ndrXMyNLGW2op4p18C8rE2iAPcyJURWPOVaA5uroT+4l27WWFza01HnEEScWB/l4xEQ4n6GMGV2
llrCU+OAdcRFIddh/IVh8PIZ2SJ9r4u43HyuqVZINRuIlrHQCBTf063b5ijXyErFqLf0N+gaSEvW
bzCZcAKJQZVc2ILiWwDaXlViUIHJh+8tjdDYiDSVfhB2TbcPctxFTOPAgsFrMu3dko2hSq+Ds3FW
wmttlYTCy0upYO+i4ed66onVQKJozeCMLVg0jWCrqtSz5s80GBlCUujqvMOwQ2Q8ozFpRpZr7CPu
C18b6T4o8EUI6PyqeMu13E0cWETO9mu7rIR3ISr/riUisjItTBDY/uSnDWJIIde+FqG4KXVa+4xo
wt3ID8rkvUuu2lNOVo5Jj9toBmvfmUzGTmQmw/7HTWKJMbhc1PJQs6K1ITD5Kq50NJniWaVETOfi
NP/CG7hejmdUPrYKk9WoM7BdVMYPfdBPBcp4xuTi4JOLmBqhisg2/EWxr97olDn5aDSlxBcSjwkM
7uiF43RUVRO/2ddjMIDjPq3cddCgqkqSbsTjO0TCZoygaiW3xvQcN65VvBdF/YdRPgxwy8uH/8e2
hL6yB0UyH8+DXpQXuHbjbR/QT2z1DeMaCkVDDAbLDLZLPgoYtvKAcig5YpF0tpFuE11K13XnIAQg
jCCvt7O6xJtGdZerlt/PauHsTa9CClM/VO3inpKpfFzMINi3MbGQnWF/1zX64iPkLYh76rXvtfKc
hfsqcG8Ybic3hOMap0kDhpw4nBBhhB1rxlgK6DBz6StTzf3mxmR1pQOSm3Zw7pOpXo6j08GlVUHz
InBeTclAvFOw3KXBHBO64nSnahzOg0Egz1iL0cJobeNQRTtlKze9w/RjbpN6bztR6CujgVp9ao0D
Qo3bItAAkHotoWQzR7Rd27BJe0TQYQzdjJ7oLeZ7Qul6hVLw/DwaMB5GZ5x9HMwGALsJbqdFTnen
jxcqW/WpEYlCcq1P64/WoBtqAUI8G5Ec5OYgIhB2rEPqnP5SaZBwe9LsC6vWjjQckT7CBoRgbMa3
whu40piNb3OI0ELOT+qiyMSOwn3RNLfL4Fy4nI30xmN3O+sgpDTHQ0xARC4irTG/pDPuNL0RZRDS
mqxErf3GmRC6Q03QXRhLAxKPtWHqiU8ie7lWXPfGKGDKOrWWI3SzDmYCf8ut7qxKecw8o9u5TrzR
OgqpudG/W3h0DE+noY4SrM+WdmX2LIIuEs4F5JLB8BMCY4FC3neXsSIe2ni0inyCURkne9OanybU
l5s6KbpPogUWEkKh+/61NOkn9gXu2IbK+pyob3ZLEbcYflYAFVcVCYWb2dsv4H+Qn/Y3JCd2AFVH
fdtggj4vWXJf21qzM+qo2watAfDHQlfUIvZqxiJbLypYrnxugQxwp8CzPK2GLiTZ0KMpTxHcx5Zl
7SzcL6ai92vHwv9eqjNA07xczuEc9nTm435rzPl4qDCc+zlpqJjffg4ZKke0bgxhz4uSfOAahBnJ
sA/BaeHg869WrZOXN4ahJJSa+I/BnCHgAdZ1i9F6XtkxTiw0oO6662lmxG790VlivGmQ6JUywaTH
X677FB1Po4fczTuVTuyUw+zoOgDWJNxYGA+MMtPX4Bc3Rt3S3+MA9YvWvQRqfvIUO8VL3O1VgEsH
RChv1USzpNSMbv2/3bv/n+6dxvDo/9q9E7PGoozbv5GQPt/0JwnJAV1kG4bjeurvICRP+5el0qxj
s2t7mqn+1rbTxVNsh3UEBEwms36BkOCgOC5vsXX5if8TEJJFc//vbTt6isgDCfRU6R1ahuOJDNbf
2nYxBfok09roaPZPbel5xNEMAE7aJfFfZrNp/UHoLGyhuKiF9qIRKgxX6DFMhBmkev1a6g6lBlA7
KMMQk0PGAmPs4UkfCC/KWgyTHWmK6ILmCqi+q7fElHMd9rPwVOER+0a6tKu9w/l0Hqba4lybyDeh
b3Y/cmeiPm9qeIHV4GpR6sEIE+3yOuu2dp1AH4FGss+WDvhCm2mr7AUvV30YkbJUQtIitC0FIhcN
sQuEQB1WA/qXTChhHKGJCRHHKA0qGU3oZZQK5UyLhMYVWhrVOMD3ho8b7kehtSmE6mYkP7NHhTML
PQ6YERI8UOg4SHVyodlxxiyimimskwh6RqHs6VQ0Pp1Q+1TIfhah/7GEEihEEpQKbRATVlCtQi9U
COWQITREiJrjQ4SsaEFe5AqxkVx0SI9cLKUbTJz8DfwamT5uZ27N+zT3bJCz0AbyxFB2IJo1HBTK
vQnM7tbi/0MJs+wsxE+VUEHFyKFqoYvyhELKEVopU6imJqGfEobQWSiqUqRVDRIrVWitcHNsATGU
OJumiyn0WBCBfVpO07URWq0E0dYk1Fs1pEIciuZuSRWDW7wBoWjdBnGI0NqkD1q1j/lIk1KZChqq
44RaBiFGZBceKpESppF3cbWj3hTG00Lmw4ZMnXhjIuVNoPmsaqFByxCj4dPPn8l8vbhCp1aG1WlS
nBc1EAGarXmnjJhfwPBRlYHTdKX8jGnXcV8DC3tQAQIQmEhFgD23wVoo5XKhmTOEes4WamB9Vtqb
tCSn3rB12HXGupsghTqYts/FZGefC76aNeN4GeLsnAple9vgngyrS6gX3wNkfaXQ91lC6acIzd+I
+C8XKkBX6AENoQwshEawFGpBp0U3aCEgbBESYtuqb0JVu3eQGOpCa+gK0aFQH6bIEFuhR9SBcK46
Bc6DMyNCrqn/p0jDM+44bymhpHaRnPPKbu9RkM5o5vNwgwHLqPXDUGvJh+1GN4yaYHWVTEhxckO3
H4ZL3WhX+mLeqizQ6yxqD8tarTAp2nT11ek2HG3vWJBIThp6spmg/HPD1d7dHMeNQoiBmlrBTUmW
n+IR7+QoPe0tjzHYQrBleELPWpql5tPbHQ5VnpR+DBFhs3S9wdC/2aazbZ1d5tr49SLXZ86zncM0
IwfWH73hOA7xBj7lu9Wkj8gqAD+pBe9uVLzvlfucQIJkd2K1jEz34CbwUMx6eS4TDeFfESKHrcqr
OiZbr2BKMZWx55epstJKhFvh7AAbzrFj6AyDRnqdwJnwpdpmzn5HjBzZgAWqeXwaSrz9S0OfVWn5
inbcENQ5ipDAau1o4xu3/G96Busyr0Er1rTncHkxzFAmWrZT3aI4bG6N/G6qM+hThDJZZuGPIEmI
JoCTGrlvTfTdMe1p+4GPFjOR/rMA8r5KiMy6dl1xyaZqpGpVv0ADIfbaJf+R3BRgMuTNwxqNGAKh
RdtGfbKximi5qkWGq3F8qNEkpKa9xtRcruolWKNlYFrcE7NWN8mhN6I3SDgdP1761mT1IUT9uNK7
8VdTRPGa6O13PN7QYZsAcGczYfuOASLjVlkNtSkCSItd7zmpj7rtGoKdR44PjiMMHuiY/hoGhuuN
OVvrWAMYvJTNtViWnTLW18x7jNwupGi5PHsmNrYKaNDcAOnheJvb/tau2qc4q1+LKb4CFOr80FbC
PYQriFsLZnqSCl9zphDHCuE6ohecTAMNYnQk3Kr0gKTs0I+nwvHNaFHR5h47zE7M2lZ9U/0sPqIx
vGZRNh31Wb21O4sTeTJOSY6f0JkOGDLxP0PwTiJLX7sZ3HS9UsOdIxT5tms860H2mmVB7Dvh/LOK
1UM1zt/nigZZPRgvIQKAVVfHz6glyXLtrZ32UqlEYddNiHrXxHuSx2q3QiOiriy7fY7L5BSQu+uP
ITTXWoWuarTLw1IMvyCRIvNPfEGjszQcvoquMDH4VS44mLrRc/dVl+A5akNnAxSAxFoA1qX7omd2
cgY5zU8Mlng7RaWx8qLxonq3bodq09YhUSMY3AxV83NxTSTESdJsOv6vVddvMBoSGhy7P5jE3gwa
2kUtQFvOteVJadoH/O4MUJPugwLAyW0S5dZwgO944SUEIFdPC/gmrtwJOc0nSh37sYD4pOt4MLNB
PS0K9rmE8wOGy3BIZ/7I+FfcWj/MHplgFJtPtd7p4EHaDfJO/dDmQ+N7L4lq3s9hbd5ApWV0MYsa
SfzApcdt+fTWrtP1yH0D2jEOmuVpdkoCEEgxaWf74o3uD9og39B4Y1gzP1zuQFs9A25rhb6Zj3Ti
5u/1aChrBL/NWtFpL8KlAhmsvTKMKA998uzECfus4a5W1E4KJFn/Tm5udcufVzG/m9eew43DQXBP
O3g6xBpGtk5cw8d+fiLHEqsxGv8w/8mpuhyUaORejMrIZhfPuc5QpnZ2HjOc/dRC0eiVk+UJPutQ
fIxGdvDo8iJ4weUW2OpLG1j3Kg7mBoPRez3dBbVBBc0ukCnklokRVQB8rejUO6gRFxuLUo/B32p8
LbrMi4kfF/YU9w0uXYn20UNNnyqbeGLPN7Rog8CGC0/v+FGdv+ledumwXKlN8aZ31mvYfpuGAIo2
4kpH31imABBjGKMrHVlPQzbbZM8nfmE7u6JLfQ70bcr4Y0mxzDY0g8fmxzLj5K2nq5eZ97Qrb3S3
/KnX2CoFO67TcOMm8LuqZ212jY3NIaaCtiVVZ8/RuK3UJdoNqjFQLYuLU1y4b0X/q4vaflcKVXs+
IssIYURMASzId6NfdlGKT0ULnZe2CGCAWD9tB3TuFDgfcXZL+UHBYYfLqMRNscos7zsN0ACYCb8Y
kMeqqSyCRpTQn93iOuOdYaKPtaOo4IjZzC/77iasLH3jpp7r8yuVIKz0S0RPt2XoxwHr68Pb4mXb
xV7unCZ8CweszYmC0oNxpVobx+KnaYRX9HXdKm7zLSWky4QBm+/UbEOHG2mik7TdAirlCl4q1kpR
IiiRL0qVXpelP+dFQADyvhyQ1tYgHlpE4+NystrswUksmGGh+tRp80SMIpeWKVcfcbAcaiCh6Zjg
a52e4fQAZ/eSYO/i6aG/ru+nSDf5ky3Njztvp3kJOhQPCAQ+YfYqMwHEdjbjW6TCdKew1Ubac9Yo
3i4YtE3tme9TOuw6U38lvPImCZU3J3LvLZDf1P5tPwAs0YQL7CHDPAyQHFZt6e6X9EHHvrTCWvmo
EWTojwlUtaG90dtE20F+iLeD3ewJ/Do0KRc6AprmLWFKKxtI/yqvknHTqvT88HTsOGSwSRTiJqNS
vO0Vm3J1LVquctVyEX+ZwFlXiXiaOjtFRfmMfBzXdbQG3IBiQ7zx6wmd3171vzZ+PfO1zdGhRmvU
t+RHfW3/7b+XG+Uf9o/XpGlyMvS+2NGB7DTacPzv3GHbP1a57tOl//rI2tL2LghEBuvBET7PQ+mk
1VZ+sFzAXkASLL7h1wJQwe8P+8aIjrXqW+Srbbze/UF3SSgBxKvMv7/0c5t5VBmnMk2mrixFU1JD
BcZMowASRGuLwA0ghH8Jq+QLLXw9x8lucr+1H0twI/4/3v/1cEiprfWdgxVJKq++ntFKO93V/EKl
aEnKDOGoxqiuFbG7ltucYUoJs+io1U1xsEV/fzcJmpQfiaJ6JNtqcrWnvl6geMTiRtDQWblpTfyN
p8W6YT6RJE/UsmyfQWmA2G11dEnL/j7eGQ/4ES/4OUZ/ODFyCVftU74rAr96Xp4ZkerJqnwvVkwd
uVqsl2P8qFFXhxTvnsGGJ/YRpRcnzyr+SC7eLTao5bm/EdF22aN7NaZl9W4k2MS2xMtAtgagvyaA
BEt4NW77D85f5ip9SiaIn78SERSfkCQphKD9GLnwgJvPd/Yu144dKtd8170XFhSOFYTcBEHe8DoB
nCH3glvL2nhrbwLcCX67M565lKyQoGdQRXxwON+qx/QE7wgA/ZgTTosWda08CMUot7SbbEd+hPZo
mjRvdhPpteQBu8MtGS/X7OJeQQ7HSE5BTG5VKsUhk9nogpjjnny/8p68jyY7s7TOBVE1yxIddP0F
ksFEN9jFjKLcsNSclaus2g9cJgsYPZePGaaDQKYf412+y0DrKHvPt5myjj635KJJj1xHwXykyt7Q
DabWpOiqaGL92DcfwTGYj9N9oj4pP65tue3w6KOq9I1T9pC/coHOrpiG96WfPRQP9R1B0Ctriw6V
qRmM1ZXOIHflrPIf3vbF8S4gGyosIzPk1eCYbfN+7dnHTvVjKoWpvo0YgoooA5hD9HZ+gPXZN5v5
xbxUm3cmpuHZu+nG9fxCnqvyCpTwTN3SunuefP1CF/aMV246VhuXuYuxZnq4IibpWsMu2rvra+qj
LCS9rRJLyBiKb16Dn+4B6u6625vfg0f3QCV/Z1/jG/tg/yze+HfkWGue7UP2Fj9hUwx+Kv22ezaT
NYcqfp4NCtsVwy9+AGPv0X14xfUdHCkh2+sP9Vo857595a5Y4mY6EOm8KpmMruPX4Pu79+Re3as6
bCwQgEgmD7C1vXKdoquzrhSRUDvRl6DhsNqZxHqDqtmUT/VH+top/laF8rJ+LW8v4f2LtSJwmayA
E6Em2sUh95gAR2sPnggDFv4YEzqGvtb8yScBYKfdY/SLn4Kzdfth3N+jyVX8j67aNG8VJJJynVzi
jcL/rvn902Oy7q21dlpW9CbFWORuwsz0vTHWOedSQd/Hx+zhbdKByZHyEd4VF1DM5+pSAj7cp08w
DYZTzBVnByIYawrfHszoSYm3h/Kpo5j0qi3rP7dS0NiGyKtwjFJLue+ha2nb2kjWEBtW4XFZ1vUT
n5tc6l39gcaQY9nv9rHl45uc/OpbSxQlrpxveFR9bmG08t452N5vkvO0bdYDvYpVfNvfkJTw0KEK
jOeLezOZHOPf4v10gIy5/TAPzb42KISvY5hjm88j5SP1d56fMUddOfO6eX7HM7tXfPeRmg/3b8r3
bcKfkvsEmM9on24QUK+JDZuwKXMJ4nRmZ3KUnRS4QEfxY7YfB0rXK0I6N2lAGOGlKmiAHhxqHMcw
P6lH610BdeOnh+UOGEyw78kVtPewVOPb6Ar0kzTQ8mZaha8USeiPPMcbBPfb9BXm1pGienxkngMQ
e7vwy5U7BKBDfrdFyo5Zk1HKRr0BFxWdtqW9xSad376W1VW/63+B++RXaZQt7Rk6RiTI5MDK+dVK
z69/tLfx/Yx1lLN3PTav+k+IZqr2jZEupax62MQ76pPLWqvgMerbyt5NCyZkIvJ+DD+tlgi5m7rb
Ao31Vq/LGrmA+ytWL5iv33DE2T4+fuXWqrfpU7CeniFt0glbg5lYWcUBkyuVqG4VXSKKmz7nRP5R
4hgGEuwD6fsorMOib/pxwyUM2OGqvuFgKXf8KhuY9BxNT9FLfzfuaBrx6yyn2idgAo7YGwEfcF+o
FgFucbcZ03hXHOnRfDaH7+WNxi7CJvWSDuvC2qHYpuZ15CwM4TyvsoUoQT/eqMW9sW93/RPWruJo
uudO3yj3CfUaQoswfXcrYRPekeQwsevHD4IyVom4YzwYb9wsuQXW/nQiuo2LwxgeyleS4tL/5uq8
dlvXlmb9RASYwy3FICpYliXHG8JpMufMp/8/eh1gAwdYe25niSN2V1dXaXzKGCAQek246L35ayFS
RbqxdoB/OKB329wD1VSfxWG1571ka+KP4pAsrfo59sa9uq29GrOY4aXwx3Cb9oQQL5WfAC7z+wcu
YtVndM1vKzvqibco/rY3Hnh76DNHD5JSdBqw32jms8Og89CKWR/6PYzyv/+hDLB+RbZ0jFyvo5Tl
JIa9OuCsD46Bbcm1fKyeq2eY6LGKg6fNSKDcPlU7ulNm3c+/xYGe699VvWgEuz7K8IgK0WFKMwRS
KxWtLlxJIxaTgi93TEPxy83AMfKK6wdyDdznE+5SF9Y511t4aGxUSNwIy/Bd+mP+QzNZQ92x5Y7y
WEIde6XxuaA8blIecLaLq/SF+Ch6X670Jf8WB4PjPLe+ja1RD5kse8wnO731Fl3ol+QQIMNXeh4k
QK078O9Bb3yn6O2UBlgEtR/SyO3FyEaWOEh+tUHfpWhDVcZDbSDEIL7EdzRwtjXwgIaBjbTnK668
h+Y3xhGVk005Nh+p0+w4PDkzGjvGiO3LOE6ba5vtRcfhUz/UAdvgLfoMP4SjEjTHyKN/kxHc0Z1s
y4eqe9xsYnM7f0QC8YhAG20qyHAb7t/B5HA4ObPh4eCYvzz2tkmfNS2RdmuNmHARg5mSzxDuFneb
RCQpeN7UuW/LtPFHUCO7PprIJKQupyNyNxqOlkH+WRKicdYhMuR1PoJ27HzzsT4KnIUkDYIEWEE4
tFYfCGwR8PAvdOUF9dcRAS/uLyHb0X+th6eRIp7iScXeGG4GQrzTLQb6TWI630U48q6IRLymHtPE
k56ynbH79U19J+yPjuhjEX8SaD+yF5h1hdtbNrpuTLnioSo8fLQXevytR1S3XD/0QLOc0Ott7HHt
6UlxEnTo3ek6X8LpEjVfubErvhvh3mKkO/8oZJOyYp2FI9KmhxgTo6Rz0HyQhhq2cOHS9LtWD/qO
tVzszU9orPacz76w743P3GRxDAFWQbCSw/UOVcoVA4QRua6AqZDhAeLUwlOJnJGbCb5Qfsv3Flqu
bhekieh3mroM9n0O99b4oTogCWjOHjh2pH3ulRfcs9S98sXZxn1CIC0ZkCtoCNmyBjstriWSbZZH
uNI8Z1y/M8BYQKDKxrtw8sS48ByG32bXPKN+jX0YitwZTkI7Aup65PBAicXRKCKfwOORRloQLxvd
7/U4oikT2iaUisyRNIhOKO+6q/xMtyqRdebq7DGnL6+IcnW79obYGU43v+qvANtpp/9OvmISRrzX
F/a58Zq5fSB29hiAmNDFhG45oD/oil08SRpLeIcLGiBxu/GyfXR66QSYgaAjR8csdsV92ks4xdjx
yDPu9NswbPGOPB01ahEgQbgYlQiswqabD7N6AVJZcxQHPOEppIOdJuRz9mG8wVY21Yd59Bi+8Qfd
8v/Gg7Mv50rJXJX37HMn1FXAaKMqSeJxxM60vhG6AD+KE7aUNuW/etwhlpsJLtuf9rIMUovHfoYt
Q+GJu/euTnstOiHJK+/083IQYcnBMzlV2eN8REcl3masx5AjP8bir6BCvEAg3/lA8lDABIKwSHZD
FP5tbIm5n9/SYjc8tI/Lc4UOLXpk1dOIBAy2BJkDqCI+d8le6BGOpH2cIC1Q9LPS3RbhJZzfUVZF
6oTDJU/t4gPXJiLCV1p4bULw2Ea+X35aLzNkGURhvLxxCTCQvhkuBKjrsfAr1rx2AWg0DgO3gEiI
gcwcSd0ZsY5NjNmpnvObkN0p6hxwPjSnQIMcvounx9xbqLVnrB8bZgGJmbQf631bXPUYnVrEe+55
6qH7TIZWYp67hS8Kp5nc2H0JwPGFdYot5kdaHHLlcZAuhDPcjz0NA91u+jV/p9lByHpsnXTxLANZ
DPrcgKSqe4yDKiSxWtshIC3WLoyJ4UKRNhr91OBsQ37MVlqvzA5ZuzeKI2xjfJjn4R95wsQ5ewML
wSkUqFFGUwbTKWz1NMBvp0wdsfbzzAstdxFO+DDNKr0gdND7l2357a0LbIvS8inH4ECpfdfxUxrA
JZLwLDvU6WlZoDI4CErpmkOlZ7lGjZfHJ+Do0iJvPWVQ7XG6hiTxVCBeh9B0IjQ7HeEfYkT+o3kc
0YXsmQlYv4gGUf7TDxiREkBkj0WGqa+DuOUoUC45xpyD6qdpPLYi0gDwDm26KWr1a/pAldf6qgU6
H8l3uJVkbfcrh3sFsathLz5qrk7x66RubtwEsfPWnOEuvxw24oA3rjfhINHZlI7F3FeT/UK8LDxr
Xl94sbXXIaC8tpJbxCh42sTu8EV2aRUk8503zZmDj6NSHyKwEK4iAibOujW/zoIz3rkeuJ/s/sK+
MQ8KJWzvIvFttIHAwz3ijv5W7MGvdo3dPESf2Wd/+qiDyv6of5T9/Pq9kom9W8Ku/0FJSiBPIylN
PhMOpuXMJLwaxDQs0RdgAdRkHsll98m5uKaof4Oxg8yS3n0KtxTZwJvOIH2iyXlBqS/9JuyiUYhr
zDjdEYwTnM0N+dkM2q/xlbO0dJorTDZK7CCGrd+NpEZUk6giE6Xyb3kpztmBB7L7mwbr2u78dvK2
ixfU/SsVPI4bMr3sUF7Keo+E/w9aRIQ0iYyWiLhPdKzDUKyyY3Qquo+ZVVnDkaUDENzDdGd6flmZ
3TagoBJ8huC0GiTYzVHPfYydZjpvF8l8Y2/xSmTufvPMMVZdB58Nh4/ppUFsjTPrVN7YvOzI3KNW
Dl7AmY6GMw6jmzbxHrYbRfBAOsVI5wm75Relmh/cdmOH6AMHn+IAK41Edtf8E5+lK9udVylIGh57
iDw/dBQXv8m1uBrHyjegrdr6+e/9ROMl/Rbd9WR5XHvVmSC/rvf5JRwuZfq+GocO+Qc0lW3kv4sC
y/SHCgiBsHgrmA7PCgGV9Zq+kZMbHm3DiK/8AjAJXxnigd9G7QxX2SXS4YAsafJ0mIdyfmRp9Rcy
VemV8FLf9e9YptFyoHgXMWDGDb+9gJXQwQrylHhl44pEtAxOQkFqJ30DHCX0aIoIZntU9JHSxJHT
JrWoVCrCdvKhvyNnya6h0VYW7OxM0KRZ9180ZjCDfZ4nj6R9VNyqdMz3ypcc0zeqgDQDxpeSXVr9
khT/aN575cX7ybNY0VzHWMVHRxwqRPQ1I1e8C16FVR9XtXbqHyNUP56mhzz2ZBytYptoVlUeq3Av
vutgH/qjyf76ZQEFIYaAO3mHAQVH1oCcVzA62Wd7amW7vuP2K3yHNUyNXQFxYXQjz3ocKeKoO+w0
7MZBHrn0Xptvzcfn9B4fw9f2eeLCJOmcbGiZkWnH113U726t8VqJjlTtPucDbpcQTO3CwwbDGQkh
HAzTM4fLvsHQ4TP8N94q61SxvOo9MFeW3CbaSdGYZ0Xo98RC3hDU/lSPb9Mn9xkv81H4GrFQ//5a
/yt6ih/gTeRsqvCv7iiq7rKP/HavaNM9dVeikeED3ueAHph87AFecZ2q9jAugBl74ljQge53QRZ7
x57FqnIdbfFXOfrWE7H5sXDJMKmLOgMYpvwuv6ceEylmD9EDhkGDDC/xmFHRResRDMYjmeB6Lm/E
AsWHvPh3g2oYK7XZgYAAYID0cE7bCeizt4Edv2nr517udOcl8/mqKB8F1tAcCBQ0urO4gjW76anL
8JLYF8ZzHbqT+ojXc/1KK0RtwIaxZ+JQszsWL2Z/mdsnZv2MJmo9HLORR71YLZFA/lVxETRgcDib
0F5/xCVUXN5A6JCmEo1TWCJo+MV/IDIWFJzt/x6U8Fgo6I/Vz5ZxnbujvsWhevKIyeq+rvbIuCPU
+JMXeHAeeY0BxN8P/5UXVv032IhFp9C+GwPTwADe4UA7bUJW4CO2Pu5DD4FzxUEQodp3T0Z4RBVT
IbtS7PAdnI4QHnWfVyJesiUAS/jm4S5goJFYa54x0qLLsX/tX/m/DXHba6/WE3p7FYhzqO30d4Tp
SbweWPeot9LkIO3I3l5Hjp8Vt3s4+K/phUzDLD/FabS5qkx8nQZnzs+cqLwM8DVZG5s55lQn/EVJ
Zp96KdqNmmNNL/yxL5JLZMeg8AyXiHwdQFc+ajjfkm3a86vwwDWEZBUnDIwTCj8EURh4RfsC1MaX
swfaadvRm/fbgHzwjlAsR4oqItFNtyyaGxF2GCJ2tCb9nYDFmeP2Rq5e3wqyGj19mL8YrfGVWItj
DTHn1MbegvrucCUuDd+RufwmdSEuBsvlgEw8jiVjL6dHEovjLxan4Xui3ggxoZYn1IQ66o9fnG4z
FpT+yM/oSEkcEZ7ozrA20xugBlvrgag9R7PijPM8QoESt/SrRIfWl0QRGzscoJlQ8jI/ILW35wSu
CO3NzvgqTuy0K5QKAy2cu0iZMnOF5NKZrvDAICd47YIVqjD33eE8PaPLcGgam7jaY5MpX/0NLtkJ
wKMBrSEANd+J7pEE5kPQf1IhQgoJzIoYAf/57CUiV4TV4RKMSAqKRpcB1pSNTvq/3PKIqGi/AnJH
uW1ytRAMhrAEZkQ6ogzrVL+T9oo9OEyr6JAGb8INTJQjw8/iA5ASb4sJUv1x+o2Ac/7hqo57jU9F
AqsOwqop9RlRiCkZKVJ2IEkK35fprLyWF4QzL8zMtBfTV0S0WWt3E4QmQ7LMEcSv2Tbfk48sCjga
eDfF8/zFX+JYweUFXIobfhouOeypOz7YiH9UnlmdUJSWjzIH3Ed8m+hg31Zg9hLCveXpz2l2MTSf
P5Z3N04tmZEht7gp+/FWvFBJ1pYTEogvMYuQn6+jU82i/kKm3brNRzYyYDVMsAfzzAIHaTK5fKoa
RNFlQDi7CkIs2lr03ZaOwN2YXMu0U4uSki9mL1r7WiwIM2MAzmaWsjs/C7DTEFxkiEl5zDuzMW5S
re4MJERa3cDFeoyJ+BqX35uQ2nRmREYhdTkTw9T6/CmrDCLAUe2V6owZlNY7gtw97Bikd0GYkgNY
+6x/lJanQ8xXAyLnTjkW2qvA0c97FkIHO2U0wnJMlcVlWzzJlnlwZJNaQ36BIsGqLKn9uswD8t79
ZcXhr3HpARG4CVgqNwITFS17wIpqz7vnvfKX+UCRWM/g6cxuA0DabGPD8/bKMy/IScZ41Bwp853v
Fu2uw+tddkET+ZiUq3oW550q3VMNWa1xT2G9YnvHP/X8w6AO0zu/zuts6YrDQPek52hIHRlWnojn
qgl3RmbEERQaLwiJIsTpNjhuhV6z1XOM8ZG7kBFnvFRhzxilokPDGmEQtG3NMUwoDYA95MU1swhE
+cHq5G/q85V7LxSQk3vjqXPAxiZ7AfbnE94+yHq/hSMa35LBrTkpuflIqaWaC3d7TFIUDAMHtFp2
PCvZIGbrRI5MKvc8oyrzpgE00Cxmx1PxhtpSo+zl9COaKC5rqyVkRhBW3/EemSJOBZZSqHHCXYXu
hvW233xYqAZ66XfswU8Yq70o/FOB7VFq30tgaKMHTgJUOdAczqI1XV16Y63wKZCrrG1/+79X5hWs
PuAtIHcHpqHaPBlrkvSkVtAudzmreaM86wIjqCcZ9mc8PrApg43H4XBb1gPDyu9TGd8mNNrxSzw7
XWlMI4/Doldc3hWb6M/zesd0TP5MJ32yPTZPi4Aaby3vHIaOIeA9oorN869IPqP8gWrcxshE8HGb
taiGtumUMNvsbQLJQbEE2so34tKdQrqxqN9x9xAlAbTgtOAs5+mDFx5vVAkEMiaP1+Vx+G/tbvxB
HZhHe2B6wIUzsmZVvRnahV2hqQFbvlCOvRYMVAU0kV5dl4eF/8Yk8se2jZHs2KiN5gwNxbq7ccSg
uTc9JpYNwmvwg0w7T8hjqggYOyMd8ddI3gucDau7FtcGmuRWP4AGSvTr4B+v89DWvqh3a+jRb0lU
KN11+iZLAEbAhBtrnhcPYT2joLg5pD6mOEuJTmU88jwTS4l4EFn+E9PAz+Jss61FiCnAz/K2pDbq
K4g74Q5rFVrn8/SrtT68UUaZd8HPMQ0SLY6avQIpYJxlnGMYk8ozv4BS6GSdqNexPpjKGWuewm8k
n1ei5h5jCJrgjstWpwhoHadt9xmkfbwr3vZ6orDBtsjqXT8cWWT94/BEgTRqd9teREP0nkPxnBlj
HCUJW2Dp+JTYTMBs3EYdJf4US593xz7WYpfIcR68LnVFa1cj32iUwdNq0bq4t4br2L/TQ2Uh/Vrl
QaGeobRhM2oigC+f8byPcYko/UoMKI0j8QJjLJPcSPNE7ZU55m2O4Z29Z3Q3PuVxNwYXknjJnrg8
lPabeqbgSCPrljLXNrARXds25wPJEwzHtQ7+ht8uXBCcUsH9aGc2zxgS/DfCnKVCv4dTyfhkpUMu
nLW7qXTNl5kGJLAQVJNdpoS9yPhgZMmGK7eq0659VF/A8BiNbnU3JxTUValrFzcDSUfBZcDKbh9j
QSRvu4mqtRK7cHVyCJ8MLCcQn7eauyVSpYuwL6PO72clAgG7rXVL3hYHGxL5idr2wOR+eD7mlWUZ
UrdTN3ySNl7rq7mGPBOJE4sRwXYduvD2lnj+jRCE9DVEVt2ldxTv1WrLTeFHJuqhLZ7X9cjLb4tg
BMrcjcznjHYSjBNfBeUkK7OpXMglTiq+QeMtrjDjYk9Ws/M5PXe4AxUyXKCnRH9jM1rH+BuWavG0
rVdhx18ezWDRvbT8IHtgkZHgkgOrZG3VdM+Q1ZlP4oxggPBKAxszx7YzVU8ft5FWGAE8NLkgr9yZ
hBZKBxUOuV0KY0Giod0Io8LdBlx3Npc3a6e9xOQOnOXQu6gwwp5yFjbFchyVK5T+5g7OBpPDMo8S
crtSCUJ0NfLQZxts+0fdNZgnIOgL/e6xHQ7VQDuPw1Q3NKA1JBVYXEI+3k0P4QsjKm5Gb/sU5F52
2AEIciHlZHV77FzQiGnNr21dK1fmEqBVpCBK2RNBpR6gHtKLkCP3hBqsB+ESJJcTqAQmhc5VWNu4
LYt54ByWZYvTnxS/eTDg98uOZe1CauTjXlP9okcOw+V4rtQDy5CnGCOfBFogUGeDti4mJvoH6W6T
Blb80EcQwHG8YPO4fYqewp6dBiPTTDHi/RS+YaxwjKm/9G5a+9l8KjBSYkwJb6w3o73WnQMHcVtJ
QwCzXKF+SpByRu2zY3jWoxI9UNmLmuMYH5cSbWU0a+5b1QsoIXZjJCLZoS1iBQDpTxymrGv24uZE
8AmMYFGm8etmz8JkKliyMP6BpMrEXx7YgRpYH0GWYbNFyuiZy8isMKfainiTeeRbHO1bzBEH3VX4
4nMzDvhTUXzXeYQ6YNa4yUuR2/4gZE8YESHayVPwk1W92z7VHfyWWoiR8TGGbE07pIWI0G7b9wLc
z3cQEV7e6Bx2Hn+ZihP3ds51uqtkViNF/2U7QLY7OwdJw9uE9gHExp2y9Fg2g3ZlW0JOD7sXzBaZ
93o8yPyp1e0Tt+u/WfDUQELlytbtEw47hwUVp08zDwTZgV0hoF3eoE3vSz297ND7RiYMDsxwVDRk
tPfC4iEhFyNoRdcvhZjcrcejuu4BchhuobyGRFwcLH+HEZu1fszfWTNsKd4ZJ9E6bpPND7GYOYw4
OZgiZKTEPGDSOHkKSCs4IrGRecjE6T4hhHBAcd8JWsCPD/5E3ky8nO+wWicAq6QLx9iQnFsTnjGx
uROJO8IGXoxX5e4DLONTxpDgjN0izuSoj1RwNAvYfisyMK38VhHRmANn/IwfmLO15KTzhNrqiwCX
TPva4j3+FCFI5nOEbA2TwibkgXIOqmSsfoxFxCFgz4Cn5crnE5wASjJEYjy98c0h/wg2SrJOvrpd
3zBPgD83e8WdttEM+g7WXwDTAjCZy7kFYcKPacVNWJBMz5wR1911qlralsjhoVkoakUN6kZK088M
5va50JZUi0YNae685IBtmrXDv6jBRyhKiZD06QEl1JROod44aCpgE8r9TpHB5FwmMfFrXb0m9awc
sHRXDlYjQSNLIVGVKtacovqR9rRRFP0iH7DPsUOxyQJxiil0CzS1JHpbukJLMzQGveMhGsKosCeZ
9tSSpt3diDAKix3grNWl6bC02aXGrxqvNmakm9TnSZ/yXRR2Bo0VdA3vehUXzPjeqCaJ1NZc/ydf
Y6zaT1tEn1PIJVMr3M7xWvgD7cjENVGEeWIGaRo5MAtjPEO6zaZSeX/iX3+/Hur6srlMXf6+1GZK
QZAj3v6+VxTZgu4+EdHWFlTKyKMVf735mKD45jCe/nShsk0H4O8f+U8u6e/DP+GeQa5RMtwEUP4n
CvWfhI/S+ZpWcZVMS0O4IT797wdSPf020Ud2/ySh/v5pxwVZiv99/vfRiBIVbf9FsGw99jSZIg7y
92H+p/8gVHXql+V6FDaFAiFrsf7amnBLw2CP4J4JQSzEM+nv3ZqbRkPbZJgs/H3498X/fnH7bZid
fOd/X6yzMBhbcrC+A+tpDZiQf6/890+6zUz293b+Pvz7olY3rxZN+u6s0K0UFWJDXslNR9/w//tn
2j79/772992/r8kDNhipnviKMZ0KI5e8cowaqC7YBE8piVwcIWWWNS+tKHc2fgqG01PfkKNucsRR
w2hCh2VunYbU1F0N4VwfHcrnCWRmhSymmRu8nYIMlPO/LsfFMRTCL3QKciIC1K1Cq3enRqMwgm9W
kAKhpcYIgWAskUUXIMoo6krqtzXS4eRCO72JKLfR0dlkwONvkA/IlgFri2V6rHsu5FHEEq/EjRWn
OFKiHD3qrZvQVDNa5M0Vd1Tzq+hurQYgqLVSeRcphSSk6zimYTZqNqmvyTWFEEAStdWviyw9Ipta
+YoK8bWZQhvtO0JQOIe+1uoV/fGDTkoAPodctRLnqJWrXGnVODyhVWfXoFZmlofnuhgCbUT4SlIo
wrXouM3YABQmuZaljfsun8ChatW1aO5zi5mRjhYPwdfeaWnudlrjlEVSS0be/MyDwAUdEQahC4rp
AsV0tBKp1nMJ0Xto7KgqxI6UkhUKVGXWvO68xiwY1NF0phF81BIVr55ghBQSGUZRJS+V2Afw6RN9
okCbkj9XhpEE0goHqQJlNgEIdRQFKBMNH2PFoLXNpIK8vigWuUM5E22Klk4kNTtjQUfb/EF/4AA1
c4Txj9+TEr81S4juxoCwgDFUqp9X6ReG5J4m4SE+KwKXF8a0alxSgBkAq/SQetQKtiMm6wSnLaVp
vBrKc9HIN3nLumiFCEwgRKhedNAaMI+sC0bH7JpRMHwxnt4rvN4dAdVQzOvM04Du/oPI3WUM8aGc
o5XAHrJnHWfvRk80KmpfVmppqKtzwRUajaZ1Er1KOpkhPOYhEOTlOMTjjFNIiXi/MtIoIbbQ2VDV
zqUtvMepycW4MT/TDjZV6Cx07aicS7nGf2eAIUWhlxaU9YiB6FsjK4TF6OHXA5ZS6WQ6jennchRd
p/KC6ZX1igvAuGquhQ7QsZjLAJ/PPhhqDb0yrLI1oT0bhoYsRtN/6JEmedjLwlVh8+4awbgOUsK9
lyyJk+Muty0i8pwEs56sNn7Kep1owae3LVXVn0YgnIsKxUPkAqOEsSwxSzMgMxRdGQyJeIwNbG4n
mLTpuhQwlfDPktLhPUsEqkBrn3mpxP27qD9GZEz7qaWxj7YPdFQz+aBkONlXOdH/En5q6F+RiUzn
bowif7kXjYGTnGSd2ro50U/TH+lbOeah9E9ZOhpoaoAzrgBqDRCSeg3VJSn1hRQxSZHOo0JqcNF9
6nWaZ7uulQ8l5Aja/AITMTJ/lBeSpDpFFyHXuwMdUhhZhdqPWFSFX1S6H0o5N0HbPU9t+THpOS1t
g+SvSv6wrXQ6dS20YYRcPhnxgk5tnWAuE7tmTMvbRIsKcvb+TPytom2kSPspqWlp1mm1wfZudVoE
Do4p9wjmzImzhjR7T2TFG2kRGojR0AHbaEYgDMRbmlyJnhwZh6IeuViMcHGyIW52NA0HkiiswaSU
y1WN431aa0eWSPGVh/IZafGd3Ffzs1SQxw20uekTlbWpAzaM23e1m/eq2QvHNYGmIWwNkvW8Rp5i
ds+LmM+BIiqnhqkBcoT9HcUWxqDKL3ZHypWOqwlMgKhIkpaHmfou/rIkQvjaXjRVeW0tqQP5WJOg
TRRiwgogql16ckKasPQ6g2/WjnOAFj28wZgqsuDRCKs4lUKbjtjot4X+18MSqZOPxCqOpMgkHVYC
GT2vTkNSK9ehSe+hZDUeh3EWyOmzHlXiQx/WJxR4lKNMPUvPEvneLyNFHahYXStIx8n4mBfrByX2
BPmw5N+CRAwU9fi5ciJaToPK/BCSdTxZdXUOmyX3U5qO6R4QP/ONIiGG1LPMusWtpE5OmRS/lPpI
nkclY8mlsySsHJsmfhVCZsSuVNQvrNJd3Qj1WS/6TYRlIm62cGlLOpxdEP+4qRjL56uGV99c/6Zz
eEo7WYFOW+RomhB2VlPSnzAHhg5A2aVRKQPhQqwfh3C89wj5BREdOhQeNoiE3uEIO7dzkjWeahT/
OgOnNxr7Q5rUaQKdkNNSkszVdPm1L6LJxVB19qex1r3CwGBbQz1mUmXd0ybSI6NVvULMX6QRW8+o
W64oXFMUU0Y02Exs+KqqpPHR6k/yrBDbcrQM6ih7kygPJ7kuHqdpfZ8rfIiKDowgm5U9ev4nNakj
v998xip9uqmghpfU2DF4lS/IuIUVfWQ4hq6VQJ0LFBdBoTNaDgN5HnNSCxxAe42GJESNuWx7OceT
OL5My3xCQetBSHXLxeOcLggC+qZuGm5UuPNSCoKSCuVPibMEzkou8bv6GYr0PrPYn0pVAio3zCAh
Qt8XEbQOPcbxaLGeJNqQo7K1KJmYJQRuR6g6vCbG7tlCEgWCAqiipJNsrZH5naxEm5U5QJXRwalQ
FMHDBkgzKw0t6CdEVrxsJjmURqgmfQzTtOrB5syGPSNKg68aFSzzdDzT9Thn5T8a921sELXPen1r
Wnzn8ZfYNJd5fp2Ol3W1kvMSX0ytgNswvC+ovNrSQjYgH5c1PfZNO59aYRbhDf9Emk5gHrX9Syw8
TRp89MxCsSVMx59kUcObRWVJrLBZURG+OEfR+B11RugLgaLVe3SWdBoBZ2CAtQqagpA+k4ojHg3q
Vcu6b6kf8X0i3GhMQPDWXN8SnLeYH/K+ZWEbfxhd5yJo2ruaNFJulkKuoDV7kObzoiTxaagpoZqp
4k0S1vOIAoGDwsOqNBLeLFZ2c1XFtEoa721iBRgHvnPhPOmmnNnVpihR+xP71K3DUDvVVo4o0trT
bb5hTGJ1m62kCjCHOC4Y8OGeRoOvBkCvWCrlwU6h/1nHpbw5aYm8XoxkaM4IEwDrI5BvgRCY8di5
0lxfFKnXT5lF6XWmESeLUzpJ0zXkbMq+zCpMT204wA5KM1/XNSDXWUPhYULibEKPXMbXFjt1acZT
0FikV0XPLusw6Wcpb19oW+eeNGFvpjSkyzJHzrwA7i2l9ZjpTCVCEbCaZMVG64A6p4j+jy5dQcz6
vOhIKLA3RoXnjBdJCgLeg9XptebmUXdIx7F56aAtejX1ddQdnnBMAr5Qa6YsJ6AbRar0jVQCDbdq
SfNedetTxDY7jYY7OrqCZJDlQLWsR5yJkv2QdluciFD4bHTjndS09jvasKED82mBgSJS89rHYkF3
i9X2ONFkDGgpfbRqcykqBe/pdUXEkM2jY+VD8sjgargQw8klJBUKr9TnxVP7Foe9hDBC4GTKB2Tl
K3CQMFU/KmJfF5vk36ItqdmLUwElpI2PSbPHg2GDVCOOMeR3spBybT4NUhCOhblTqoJ+N47JcqLT
QjHplQ27uyLm5rkZQXYrudpXydaGAOGzlDTpiB3WgyiO0l5GHGJPPq1M6xYVQF3PItGb1RU6I4Qw
EuqDlLXZdUis1I8HiuvZ1hZZVagwr/qinMQw86Vi1EHNknCHXF+gT7QfmQZ6aCZqCAiejzH3VQYm
hc4/2rgK4YlvYrBI6/cSvZgaIv9rhmZfWklv0RvaxT2OMAIlLWPNTp0FnIJ1NXeeLIYPi5Ft/QKU
T0ItfxY3sTtdlaTH2qQZViW0QfmxWN25M+mUV9CCUHEYgwaY+jizl/u4x4xUk36bxUgO1lolICfd
x6DXuEKXHZBDPnlrhWF2C3PbMrry0AKjlREPK5rRpVeY3G7lfBZXEkNNBK9GARGSFtwMIRU1ryq7
N7zkF67e0SJmSdugXaCjk0UAOSWw/vsVCWX6X7r+QZDH6GyK6UVWJ+FOuqtwd36vLQZtancc9QTE
xqTWOAhPVWkEuJdSHhyoaooh13feU0UvjQeSIQdbzO8pi5FEzRLRTtWipOywmb/2b2M4vwA7aKRP
Jqec1u0ro21ooLDqE5bbEwWJPMhI7g9G3XK2NPGho9IvtJj5Zg0S8yiM2SYtzb6wIjXWT9qWhYoj
lsUKxMmImiGOhU6ZwwyVFLpPpKkIjKJXHtVpDEbgkTEKk3O8IPesWk3zwPrkOE2V1cE+hrPT7Am3
deFHprPgaErJ25xwrYoxu5HVwoYmhKV9aEZvX6q8DtorwuUTDlqRbuMRbvID7XulTIrbL+2HOGkt
RUUMf9W6Bvpb36REfI4xgQMQpCxvWlMI/Z9Sf7gseE6UzUecNJKrzBFFSrjmXQ39P26ofsTxSNpV
ZA9zotwEYxp9EXVQ6h4IKn5NEfTrJUbjGIH0guChzd02vubr8rKuKJnNFgDwUBUP2OE9r3G5F/Io
uuXaazeO33OK1TuCPKJdA3M4vN3alsFu5U48dHNBdwgMEqma4SuYh9HMznF7UiTxo12RZCgU62ig
NmBbmm7CvR2fOqsYr5k4/SoTbSSmRlfImFgaCmJZdtOS/E2fXuqq0n5W9VYm2bWY2yYYypUyELp5
FJ2pBHUWcGumnmcuJBc06t/YWOO+t6jloVszctOvlo+CEtrMEoxG9Fs+sSYICREmd1zoPRPg8LlS
9sqBNXpDGsKUxLL6WI/Jd1LlP7URNaC6zSMamsOphEs5cqsaeNVbnSi5+iYNkvTry+dgSvODOAgI
dDNI6FZUfqOE8ADcNk/kR6kd90ZWkNNMvVdygu8GaT7h3KkEcqQQ8MfntahGsASD0kW97mfUNXbz
stB2MCAckegBapxgLltj4tQCYix9DSCOunw8rQRTcn2hx5fSRcPejRv1rbSs3/9j7zx6HMfSLPpX
Br1ngd4sZiOR8opQKHxsiLD03vPXz3nM7srqAmYwsx8UQEjKykiFDPne/e49V8ukYhN3zUdu8o6r
kV9up9m81VIFRTq2No3Eqshib1faRGl0iTRgl1dE9DGMjzokEIfcFu86Xx89dJvRwuuRUAI+9qHK
CZuogETn8U3vlF8RY8q2zX4MfwhwyJNBhfwncabxHfldyrATKcE80XPBHDliGCfpdN819UeukILy
Qfw1VbGv9YLTq85Wzu/D545anLGf59vUuDgZSeOkk9ItzI8c7yJQJci+7CLR0h1+hpQ2d21Sh5Q+
Nd3q/0Fv/zvQm2ODPvvva5rEROrfIW/LX/hXPZP8h2JYFrg4XbOMf/zHP6uZaG0y2bMoJmUrjqWa
f61m0gTjDc62rtmOyd/7SzWT/AdKg4P4aNq2zhrb/L8w3mBD8qPKIp2CIt9//ec/DPhcGvteAES6
I6uWpgkG3F8Yb1PWtn1uRfaBKvXnkZkR5eUGo2lp3VUO+TQ/frLVKTrROX1qornBW2/wzZ/Ud6Y+
JGjFXhRV5xzE7E5L+y0Uu1UNXG0SPUasQboy/ZnErnYS21vrrRW7XZ1tbyf2v5bYCQPQYAJja8dS
rk9RD2inGx79WqagNcch2w3pA+VS2t1klSepGWHFDfkhCiIATLk0bM3cd4D52vd6iZRVtxbxQHyq
QW2fgtoCscp+3hA7e62T6A/x9ZbIlOZJBePAUkErzBPmW2lqPodOLN8WKpmxVGNeFQfzjWEpbmzi
PvRLXburcvPbMhH7mrD/jow2hS9lnCLKtfc64gQ8GwpRU754mp+FhBY16ajr064b2tch0vBDsl7s
RcWsMTDnzZXxMcH7WGr6WdW77ENzTAEs2AUUrt+Nfi7vlQ78v5ZWaytL8LYXarz1mcWyr5E3QY8C
gxwM9w1NJpUgLynlLSUYFKPE68oZIxqjcWVPRnSsS4vtOWOWVVFO85GJBg0b+wkRaFzUIGPnCHWI
LY/nCL3IRjgyhYI0CS3JEqoSl/AbXehMIM7WI8KTjgA1qVHndT4182mYbRVEqkqoVY3QrXyhYA2L
liVUrUnoW4SAWqF3dUL5UuZrJ5SwhgSTkJ8Uw463aWQdmcipKvKFQ/GHZ7U4uEpd/9G0/Kj5Q3vM
pfoUj5Jz8gd7Yz4lLRmU2RnPKZQ3NOPwQx+q3q1V+aALHQ8x40anPHWTG9G4i4pviadHS4xM4/yY
SVuZLSqk18GNhEbYIxYqEJkBDqDKIJjuGwvnUKzV+RrUeksDDpm7CL913yNHFqynLB0VQw78LwVV
e6fBjF8nQrlMhIbZCjWzRNY0hL7ZC6XTEJonRRtvuRyOu1SnCCqYiyObRLqShnbP1WpvWIFznFXT
IzZjF4X/XEy3qGrBnQmnucf5E9YMVPiAYbEhw1baL4akzceptnEiI0vgg7irhYbbCzU3Vn70GmNv
KHW+4H5Rpin5KP85wzGLzRCjtvzIN250kSyP0MCJ9Dk1o982emZ5DeMqMfV1aGXmSS4+pbHBg9hn
rwG9YbitCEOrNWgQ5vOqY6FUqz7b+zJ2g6jCQQHxSrMzJOJWGdaSId0OQvPOEL9pnJriUN5ntux2
PaubVEclVwhV2KY54Mwz6fDSsX1P2IxZaaKvB+xSkqRbt1Nj7Iy22oxWymW9R5XvSDNGQxpsnTh5
aVO64pHwgxEtf3qjSAsrH7XnDmwZCmoA3E4TppVKFp1FAHBEYMfnU4M3hA6uaDfEaEphhrlBVYk0
Fs0dSMMf3ccpiM4bRD3sotHGCi1/2yZyCrAdeAglY4ap2o1x9snzhguRWHuou/grmZhBa2CfbBUU
7hqk+tCGSLY2IaLT60i+PvEbyWsyBh09fNxRDh8zTtoQaFsMB2mBqtnC5Knh9a2vdYGdbPaxIRnm
iLx0DYicg6SM9mqZ3urNwBrOMD/7MKQWhnGK59MoujGEBD8lHaCsFptumzKONWMQDCYLrjQhLEYf
eN6alZsZ9nowhZ9EvzUdrAwxkuK6LxiYdz5VZhNYIQdK3LrNXsq5TjZcqKp1Fkd0BbPaBKx3alRw
BWkxs0ifvoyAQfxIW8kKDXiT6ZPtTmb9Zo58fqguYifUWiWDbus5+2YQkm6TvJ73NdSVRC6ZfhfT
yYnY7HRR/lmMuMx8K7lhGTThNGsl9EXaVnywI+ECNxqClV4Xzj7PVPz+qkESRfqeHfTDaAzRtka5
drXhmxUfwvHoMDKjQvuJa+4GTfUy1w5Au1YR2brpFMch56Q8+2CP8yjJ/lGUtisBkSSThmCG7v1z
NXYefS3g5WNIH7UiAm3qMUybgKbb/lr1ubGZRwwwmm4khCErDcpaD7uEdOzEqAgDMytOq5HVW9yO
/dOk2f6hi1uUYdUa3WEiV9ZAkd76jZ7dyBYRa01FRaHhCP+CRRKv0OeLn9QtQYnqpPj4yUdDRqGK
remCHlbwYUdaiQhotJARVzT9OAdbJ7SFNgCUGTaxC7xLNMBjMGCXp25DlQACsVaEt700gW+UHZuo
RoOBgQIp4Z6L20OP5Gv2xnyjmVTp9gAJSTJ0x8gfuCbYI5ZnKX20JxsYYl+x26df2w6a0LN69MBm
Gnu3k5EpTRWZsp153epZoYikL9IbFsCcfH3aCcz6HHXlKTMD/ajVFA4GanMymYjS4VTEtxB8tmag
3cylMxxUdrJNGCXHPAJoqUY0ahNMNyXwSKMD8owrO2VNeD/0kqE3qxZpYytANeLB5Ios1J8ivItk
Cz1cz13o8dXRarMdHWIDNn6QiXZtQbjqIECkFMM7OQjDKi7bPWN2N40I+SHf8kGwCQTRO3HuSl3d
1fdSVBLF0LRyNUXBg2+F+EwQjbamX/brgXapXQ2i2w4TmGKmcjL8irRbHBtntDCSguWmKqXxxFwP
1ajHc5oA5TSHuhfPMrttIpYBDiQFCYpCkEr3NuTTPZQbXEuSSdCkm9NThxl9qoLANdKJVgF6CTkB
UZ4UxvST2Gkad/ctHhIrKNVdMFvKvO7Tul4FAY5F6nTwGYU0+S1+hK62v9R2IrSo7n83DC23dIHa
t9RubcnUb6RNfz+KZj27Ix9MBxu171CpaW8xCf6jUtKPq7YHs9TeYlh65Nt6PIiYe2pOYju5lXeG
3E2H5TCnnYLx1nlPsqHBjdl/SrMv3B+iHkPOxLstimIQ8YtDZszdzjckLI04r/UwoGE3cmDTdEmO
qw9Rtm1sEAKMLDSG8BbXgcSAkykl6BaBNHlK2360rMFJrxVs2MWTHPMBo7pqtuvCx6o4dkYI0TaR
gQ881pm58QP2/rA7H/1EDBVFdcTSJ6M4zSkupmC73AtK+6TOvUS+kA8iaPHqsNwC3/7PW8vd5UBz
Dy9G5Ow60SG0HJaGoeXWpGrSXlBzez86hjbVMYVz1ZgbHCvfT/bAfuHS2srayBN8NbFJYMGQkTlY
v24UvbwsT3ewsOmFCZb8PwugFgONNtAVvlpuLgczCC3IzebzKGqelhKovgzSfOeLr/0Y1The2ctw
ba37fSwcIEtDkN7XPLbcbHRe3oTJHcMOPm+y8qz0SrW3RUFF3yvStF5upgZx6WrG5bi8rUvpk210
hLx+HZcHFL24zKacIsSPr4uzic8nlRrC4/T7AFaWJkFRE6TLGfjVuQAiNYDN+bM7yRA1Jsvdmk4x
uWwq7/dDSVkjdjqA35Y+peVlMJaXZXmtGtU4GcgIG/Uhp/j+EBq1Tm8fW3mgq3h2IzU8LodG3Grs
n6rDoRcOZP8SGdhOErBHKUTZw0gWEJ63uVvMUL8PjjBIUbFTbBIIlZlUSgf6gqRDOojPXMT3s5Lw
GIh6iuXA3LhGqW6+U1n0VMxDBcywsXaLXed3t9ji41nu2kvlhTyrujdK7eviTFoOliJocjb5YxaO
nPu6puKsTplfDF75YEbdDb3fwRaNmZmC39RXh6aEzfKH/VKjWVG41lYjwYHF+NSlpJJk8MzucvYw
xSmiFjUdyy3AjXT8LPdB8z9F9hBsljdleS808R71wn1l5tZ9s3To+EtvDt1xFqzYX46vv31+m2Fg
T9XAK/z9BxY+cNEkqHZVPqMn8UEeOWvQNERF4a5mQfDrBflbF5szltTh0Rof7tlO/HoJlt9y+X11
5jKH3785p20StrSLZki6ZU/daEjvaAGDd0WxsL6zWuVOYUds6UwpDbUWxjSKS2UaTBsh/C2VpjRZ
TVPxKFHHiHWAaYY603Xu2O03MpstilFHUZFai7LUVNSm5qJANYEX4DLGTs6/D6MD59tSomNjIDbq
OAZMKitWNZEQUdOq0tfah3aIjfZcSdWNSp9rbbJ3k0Iu9Hp3oMWHiL1qUqGh019c3AMZ4IrJLF7H
WWyJuliF3tiZ/tixP8e0ySqW8iQHZJBTCSzzMETPmfwUiwLa1C5fgj5/UUU1bazxFYAUe1OL2lpK
IO7kem2IOtthzE4RKuMqk/GYmL2G9sXOsxY1uKx2Np0FZU6eqcgN6Mod/Imlj9U/xKJGlwniudUG
exfQsFspVO2KhSptLCJUHFHDK3N9DfAKdbaVbxVNXcO5RE+zH2JmNmQboqP9IaETeBMNXjizhqvR
YTqa7P6An/Kc1p+jin36ShkUk66lLJjW4NAYP9iQgL+iT1jqCJapOhDcQGe3btsVSgQEL9NnjBHU
Eu9YTcLeuM3Ty0RfMVhiUqyiwhgSy3tDiQl2MLyltLafbEOg7nG9UIx3teu9I7Z6ohhZsaGPGEV7
SSwE/XDUoCPRowwn89yJYmUxp5XHJ98ifNQGEDhYZLR1zVcC0OSqqd2QNbNrleUjbfeeIuqboT7C
qU6i/dwWGYyxVk/eG6N/aEz7redFmEPyft2An9ehG7oWHdGZfIW0X6EuaF5Zz5+Jyp66j0GXxENz
pxMIj00c5EzyVBir0VNHd/HYq4+T7xergC4WIO3fda3VbqehZqshJvOmu+Aj8cJiM+vjsWVkxXD0
pxHBNKd1QhdzWyLKsStashvasosuhHYqCrRjUaVd0qmdiXLtiYAnkwekv49ZTa6xKOEeE/OcTvDl
bPq5LX/cYUw5tPR2J5B1k57sRk+jd97BYc7qx7m27hMavx2qktYq36NZlIHLohYcY8+FRo1tLqc3
Q4IXmjXptja7l4JGcZ7lSumdaRWIsvGcoCBuSqhWooh8gqOLUoJzrRBWSMrKJd6GYLiMosScrlWZ
gBZEH01UnEdETjW9n9aGbgBfyJxLNDYvM73olihI95GEa1GZPmAxaRkcU9xJnfpc4xRvx6Q/qlEV
bRkRvGL1dVxfKbgUAPEevq2CnibfJu0RVv07lghOflLn0WSEhWLmdGB2kHyslPxNY9trX3LDBBJq
GLBWltLoaObKQ2PnBDOqIXXDGHihWjPDrKGL8apVrJOBDWf9cES2nlzQ3buJge2K6pZxXQ9ytbXx
Nndx/pNWRrTuzfLF1slslL3jFYry3U5O44YF3juWWKLFHYhX6qTrroQFF/SViwIPFQdCWxJiahNV
R6BNtIRiljKDwSEnZg6VVsKXVkknWQ1OoUwwOGC0eim7ZFo7tbZtDOvqhJAEi17tXUsjB5gyNoon
84eVReBpXQ+lKr1YVK9wncArE92xL55Pih6dCgcwgGR2PxSXgV4As8KPfB+NWt4Cm3/FFVzAodch
KqsKeV74eHZIWEH70tPa8uZ4HrHpD4CISsIIkF80+0wfKhwy0Cj6bBIdiytqU/nZpQxM3vLzRyaP
lyZHjc0SaMZyq0M+VtMnrhoNHymEwCk/NcHAVg0jLBn0KwzeD1PWaPam8Gs9W5J504KykR0RXJaw
lUaZQSqy3/U0Pu6zEFmgJari+/ZPTHOWxzbEoOcxIq5nMcbMYJeFRvnSoFifOK250ci7aQT1D7LH
tKmFfV5Pyp3s+/cV56BD7lQ01g/rVoOPmWX1d4iKggf1x44nKojyky0zjw/09A7DDRiEnnZrI5NJ
ygGrqRg36QgInMg2Gct7M2pfut7+5pIOemjELUZfJORJSBXxV2KYkzdgWDiZA9fGmDVZp9PD3tgN
6tUmbnAzp1zS+CI1picRay8tkuYU1tcrp5eCQ0ZgxXYuSt9FriFxlmFVC1VdHlROg5g0qxkgcVcb
4P1tjeAMwIg6utaJkd2YOaZfMzP9ddcNILdErah1SdlYg1EAcyDpAxAValG6M8R7MlT6Wz1aOevM
btgWmQHF7RtPClgIxdk4RQbOWGkNImwEm1tyTSr6+ZoxzqEqwtdCrqABtK5TGeuwx2mpzViffANn
T5DRH8YEFIhIRCJO126xahI9ryx+YZoDC1lJN71qXhtKpxl5J/GuMnaaVg0nySQY5BhniV2Ya+oZ
GQX9IU+YpOVxAjC24IQWdP3F77U1QHy8gj7WvQz0ftDrZ41PNRbX7RwPkAS1Ad70pHYbEuJZWrtj
k+J9wK0vmcStlLQS89jgmeqSrG30I4I3LpxupRvKNeCjj30bN9zGsIbPRBMVDucmt41VzyTBTTs8
fn2nsmdyujUjVhQ4uGG53eLCk6LL1G+x1sgHZDK4qrKDpdcwgFtig46YOoaZgAPpzwn69goDZ3FY
DlZP9CLJ/Z2Slw86J7bBHawJqHWronghDpWUBULJNiICxz5lygkX/+AnG/3y6A+6vLV8GDUNHCxO
hlAMtPTMZW6dhJ1zwwCXPMyY38f9R9QefbUyvJYl0coqgTP4mvZYYwCwSgDmrZW8O5S/wLON6t2U
9q+zQug9JCcepG9ygkshSe07Py5crWfdUkfU6PF8Gmv4GkOs5wEms8zWvczCT+Hr74YxUVKdlyYb
5f0ss72K2vS7061rUeVwDRvQEVr8Uar6x4ziQaYSZ8Kos9UUaTrbls4w/2kmL3yIjR1xct4TTsNJ
niEQsHqXOpO3M6RiAOjDMCn2Csn0qlVVvK7hxRkZs3zF2ftmMTCrjysoH0JKGrKnWlELr7OaEjFT
25taJjDq3ZGyTvMQmvqtpQjKjx1LVPs4mFKiorxtYU7JAgzPbgCaWg9rY6yT6hSaDnmtDISDFUJI
M95pKMldWf6sSsi9Du9jVobqpjMVDFiy8z6UuRdjxa5EVk6f13zFcUYIwbxTppNV3QwzooVTFw8Z
FkP2V1O3Xnon2ynFrE91S3tY7ssVDdqq2Ho9pSL4US86wlISs9z/fYjKkNOFwZleyq3DOCnlNqQc
lfG7HLqT+AmSTBH3r25Bm89bGMUHSP0tJu/8jpnIuGHBw78gHvp96HEwgjzEcVKIpERMQVCz63Wi
EnJ8jufs1UbK8PCkdwfbYh6NqZQywTbHT5PbM3XcETkFq0gCFIEgGA4dU4fDIA48gdOsBCRpxeOy
+QpPftpHmTkcqAIZBIge3XkyaChYOo6rpmPgxmRkuWuZrbMmYmIKseyfpZqhXGXQ8VjOBORj9oy7
oNzm80D9gV0eDHFAufnrIW1lbMfqrAB6Yk+vi5386GtX0ias1KL0wRjUemOM/nBYDkvX4iwQmuSE
dr9rFkNiSL8KF38/VsjDhRk+YzNLQZQXO/ClaRHPpEPJkrj/+8G8Dt3CoBNUjofuQJOUVydmuZMM
NkfzWIZc3Sl2cmsDOFtRt+0hFUpRldsqrZIxwCMMnaD1mG5h/ywBH1AQW4qo1XJLF3eXW+L/qFSa
2jTH0t2m1WsILxdbs2KYrp2AGxBQOciqwq9o1tSYEuw6ZKaqHkpxq48rkLpMPvvGxvqUDDr5kMGh
kYns1PJYHHDmXG4pI4xkuSOP2eTdt0LsxltaCW0pVA40+Sl7euKWO8vDepu3+4R3rJUhQy6H+s9b
f7vLgpfu7hJ+zfL8pIJ8GIlOpeEXlkVObDksD09t6+9HAFzNDI2CbUKyLdP4RtFD7qbiyS7POGGR
sLYA9q9LmnIO+jQrB1MclrvLwaxagKL1NSm5EmdY6g5ka5Z//y9PQrxIpi1iM5N4HsufTHwQIqph
YPUl+HjtB72qb51+KtddWAbsuVZFJUM3Y7MyW/D+QXSa5PxEQZdlMuPA0mIHgPRK/WbOHIU1PZK2
1KNmN357UlQgOKMdvydj+sEaiJzfNKwmFdOmUgBONfLHouVTkkw4lQsFMFIii67BTsZVyss15qQk
/EkkCRke9lGTeQpCBUWE+rFlR9OOYHohG5luDePgB48j+83t7BPvUeuAAOqq5hEc7spjofTfkqha
Nuk/Iq8K9oUyIwDqqLF1bx2C1oRa1sv3kkTLU2UCSvp/08j/zjRiKXgp/gfTyNd7WPy7a2T5G/90
jZBP+EPWNf5TdE02sUH+6RxRFOsPVdMUQ1cd0xaWkpzzS/if/9CdP2TK+mTqBDF6OKri/OM/GiY6
4o+UPxzHcEyEE1Y+hiVr/xffiKWo6t98I+JHyDwvx9YUXdFs+d99I4niV52BnHOjTDHRHPybA5VP
7OQxJK7KCAPFajkfLocyooYPHfm6nPBSJaKqdrm5HPA6W7DFGxvLyb96nJeS56W+eXmsYEbDCRq6
Wzow19GEYL4cftc5/+UxKadV3a+PeUJIBLsUavzS5rzcUhvR/a3Xdsk1lBWOIpqcy9giTLnc9CuV
VXdvsaAvnme+EUSu68yrghoep2HvWDFdfN0ZPYcYPMPKaOuEmcOySWdgZ4mq8OWSZTrBsGnt7IwT
cp2PonsC6/FGaztm3bmJd9Cx9s2UfDg545VUXHpYAXWHaQj7g9QrIOHV5rJcbOo27w5cL4AGBFVJ
tREsGsniOQWx/dhNzh530SrCUb7XxGUzaQy2MuLKOs4OtSXLzaZuuLlcajXKGAhA1bT8ijDwnxfZ
KCpwqbabKg3mw3KggyXcygMlM31DIXY97QKh3yeCKjUGhwpn6G5Uey8tzX6jkF5q32OmbyG2U7lt
LIbRw7r0h3LPaoLMOIVZeqDfZ1mELtZmvxrMlwpqFkUEuXB7/Kqb/lst9O+7eD7zAz7p+I5aSFYD
S6pUHJba8uXu0l2+3FJt1cRd4f8qwl6e+XKwxNhhKceWZlI+Y4ZuH/eAKX81qsdsO4Nkq0q7hRmu
CDq3FSBa4am5007Eh1jwVo+qcU+Mf/wiCQMlklRxgaFRFvwE5juK24ME3ICxXTNAIlM+vVPbWtGO
Qe9Q11255XTQRdbZE9d3gByNSQvzbduz1m82vnlsrGOinDlt5y/Jj0J1QP1cnKEWEBHRaFBkxMPa
BI29mW+1EePTV2Fs7GRX60huCXQXSi4xrbNg7cELV8cRvp9M4xNIXirOe4jmmGqBZwBxAIFxBZVn
9SsHyiZ4MOtoynsao4ik0t0l1S42brb9YEV6PoW5Z37HFzDUsMNxgYIEhkaHwp/TiaHFuHGAm6iw
ABU2zisS+2BButFlZJYOqHn8rkTJnB2BdyCiLaxBBoMWsfObEirrF+4bXr7b/iG6M58kZ+XAmDu1
92BAeCUsF7VjJoxS4TLxEvU8IU/RYHUs7jAGN1ceL1/HleW9J3vwzkfpBqQdUfrytQMyQlmEvmbz
Y4/0N2KxXsseaGUxADg0rFf77RRdYHshFUF7NVdD/QkUznJW/Jtmsi+4RH/KNjUvV+RSXl2u3vw1
4BjyO1tYGAEVkuQNpRGsz0YUT1xHETxKjYaxi/qoPUMUUAzOIcx1ice6IBllhqvr8p5OS1LTMEQ8
II141Ey+m9fShi24KqmvoF0kcwfZS+/NE8C19jn/sB7zJweGWkzYBl5edxQ4CPaVu6lgzr5ifzz7
WzbcneXanJH6T0vQEx7tbYQAupYvE/aOFlCvaz9oJ+kFDAi/DB9b/V3/Hh9gR7CAOJR7fGcsKTH4
qQx63fQLCjW79Njfxp8o2rgLIljIZ1XjTLHTnxKm9WwHV3D3ivv+VD2NF/XNznb1i4BCO1QZrPqT
Xd7wpnY/Znpg/yWm1vjHkUPSDXBrAgeVdYTABSwseKuPXrSXTa94MIVYBQods00HTpCVkNeSKHTn
H+eQsuZdge5pPAvInPnjfIYP2rH51r+0g/EefTl3nHcYEpj3Ad2ipBWBjj/66W6kupAIeHEsL8Rs
wFEoz76Lyc4BBecNNJk4K/2W+ea+vwX/W3I5QFSmzuJdfcdMUaQ7UKRztikjL/wCR8/mpnS/+nOH
2nMuR8981k8h2YRs058d1/TUzMVaBzKI3TkBJFp/0jNBNhNzypGQ9ENFqxh1o5wzBFnE/skhtTzh
icxbT2tfGu2Vc4fPxjxdjeaXnrmpdQWKwQ3ifvFefacBnKw/Xykuufy4seDJevWrwqRwF3+1wRYM
PDOiXXGlqofXvHmfQd4rH8U3ua8APMUOKA4IoJ5TVE0NxPRIlBgPDV+DLUTR/bAZ+f3hcTxGrzN5
+E2B2Wo1vPXxZt6XQKYQrlc1iJ7cQ+n0fbIp+/KBchgfN9EuvUifFfzPdDVIHm893738gXZ0/kGI
QPw746l78uc9rYHyBGDCZeti83sAlSCtwURkPGLhAjCdc6HjvKMc0oeYD2XtBpIXvNsJyMeVUjM2
WNFdLse7xPfMO77ed9k5/gjjtfMZXFs6r24trGSz9k06a6MCUgGOMr4U/WNcnRNl69xLDLOJeRcY
Q9YxpjHpZElvzUQ/+7gpmlP9qdy3Lz7UD+pRLgy1+sANngaZRO6TwSK6JFcDy1WHzg/b6omthEwX
+XhryT+oAB3FF+Gak0eUMRM4mqmXpd9ZvINli/ys3o0vqI42jGHkp/v53u/fVGi1nGT59lYTnPcN
9hF4RymVljFtvGZ24WfoAYXxo5d0G04WVihOGQGYEljBzqpxeGfc1H8L+2cdfEd88IHJ/qR7/oNK
CZSS8BgQwpW8ZW12CD+Daa2sHiRPvwvSF7IE6g1+OfYf83nYr/2X+oClNeLSR8nehpLdgv7B4LM3
T7g8k2xPqSxV6TkvbUaeEq6Ap4SXoqYDBz/FuR+2PD2EAmYCUbZXaAeigeGWJ6t0+9ZluhSsHquc
XeGG7CPcn+bOQqtVymPy6hy0Q3w1j9NOv9Fu51v/0T7wiSY9eZRerJayTD7c5NDkdfnCUyB4Uje3
EhESeBDaTdlgzYk9xd/10U0uAviubhwEbemaesNDsTFcDfEVnqdCyKzEPPsUtTfJeBr0M+LcdMy9
ZPNEoIN30PhSwk+dyjYVPsFKQ8gpXJ3JGXvDCL5CwPaNCcnVAV3eHKm6rj7aQFTnrvEdh9JupGYL
YmSMZZMRAJdP0oEPc4FV76wgxQPoT8+Iyfz/aukF6R31tVTQJ9IaM0J55UTEWHhNxjK7DeuVzep2
5ezLbzqQ6kfpoldbBV49l15zzbvkg3n8JiwCV4WbIfDnaUtSpwSTCUEer0Pnwl2QqPEBpl9hbz06
yRMReBVyYc74ahV96s/l2XnN7BU9B+p6Anp1DClSvrFZaazt56p0eUpX9diTpDnBivjQnwtXPqV0
Crs0aVNh+SNZbn0TOHtwU9sWDv4WZNRW8/K39k7a9nezF1wk5QDB6XY4aq/V7o6ta/5dv4037ezZ
tyU/A+zQUd/lVEu7IeOI4Ywn8AUsuP9Q404HgnrkNcIwNZFNl1bRPU2Kje8SmcPwmQ77nD6B5Em7
YLvFAtepXg7ZEo1gK384rzLz5ecekOEjQ4j+LtuAZKY74MhaiWexZc1uTNvOhMiwSg+wEZhd3+nH
9G56Hp7rR15//rGoO5Z3DB3rGy4c/eiti33zMDwwheITW4J7w1SIKfkmP1hPyuP8HY64rHdZfp4f
6wPbABKTLd9B1Qs+u0v5rm/wBUTgnFQ+Q66sYgtl1r4Lr90+uJcerC8+OPVWeZTbZydaG0+KtlVg
HGJda4AxPdszXS5UvK37d4X9DAIlnGXclbu6vw7h1ii2IIZxtVFC4hBk3vj96oSljvQp3C9KTPK3
+E4E0yjE67x018mbogM8eY3o6uy3Jmp3thmyTWtutPeUIkxtpbx7TXVbfHGdRkKbso32VK8oYi++
cH5u2xsM7D2+YP+RXVV12z7KH0RCnRd7E8mbJN9g+LOoqGjOJfS8eZMNrG4v/bW+1upZYT541Qpw
p/vkFQsecA77WF0mQkPOprpPPvnlK80bbvkHKBPF5+VEh+oibJkjgRjQuuveulEJtkcHSCvNLSwm
/tfC9Epll1918JYWYz4P9zEf+PhtokjmJrn1n3lGHYKNmIIEt30BYNSNKbMbXefHYHkuHfhdSv0u
GbZ1dG+VH2O26zC+45h5wUWZaG63n+YNqwnllkqIYstYRT8NsyYwfRprzpAO9lWtzah9dWMfDKHv
aUB/DviuiVHah+VghblzkMjd2Xb95msIuX2IpDuj0v+6tTy2HJik9QdH1llh2DXk0rZojiVzCa0F
r1s32NPHpdtQZ7t8WFoNl1uDIgxS4rGMEBGMKmGfS8nqbpO0P46OHMne8sejobX57r/922T1OpzI
A+tIY2fFNlMV6YUO495Tc1aKJNpEPh0xl7BXccBwXVItzUvtRA3QvOmQ96mwm05Uwef1wcEsTZBP
3NRK9vlTSu2uesEiXbRuWzwH38V3pB4Tvv5ntmiwhaEKEsquwdpsIZ8Xveho6pgG8q/yTaZPSaeP
Ckrusd5plIhaB1gP+YeprOwTO564XUnQVVYRJQ+vBlcKXGKnQgUfiXd9xaz+3EOWgUMI6dLc8kN1
k3q1fmWt1XvzXjtPyoZaZslmdEXqd6XSRfSdP08XyWtZizrwx1nre+UzWQz/BGT43AmEugJXmt/+
hugd5WYUvJEDu5tCt9vor925emPXSazL1l3sOCAFqDpgPVYy3XquYtd8DQ7yRXkz79sPaXKDbzjZ
vNA6LH0qQwBq8t6DKkwNjyS6+t1/xRc2qWV6NagCM+5GNlrU1oVXA14+2Op8Q00q86d0XZ7akz6x
Slo3PxIT0JdkN32HG+VNcJBerTvdxYwMLHi6ib9YFLPTwzrrvzbfxRu8Hur0QJaF1lahOQawO4vL
kL+GKQYeJms39am+76k944JEvxdnV8DNIKO7O1qVqEBmPXzOvAG7kBtueLtLGs0uEyjwnXHXHoIz
ZgvtZlKQirzcwnnJNW0lfw10V8QYYFmyt/FuPPKv0fhYMSml0yOHLbPiR83Xym1e/E2JZb1wW3zh
bUnydE1vOuykE5/KEqMkQzexp+qfQ17OgZda8j7H9ch5LDr5D9CJ1sneZKJGoYFP9abH2OmgYd6F
wrXqtq1oztMxfK0rbU1FX75rj7QyOGT7VtJ9G3rUDiQ7HrhKV6oiEuy9K4SvRLqyfwYM0nvKUeHE
ch/fwgDHJQHxms4b8LMYxABfXsGH81lBx9a/KIh4JrSscFXDccPOURX9NdUj/QuKqx+Co+5RUsho
m6jwtrpSNFJGGz5GNuR1/Ej/RdR57TauLVv0iwgwh1dJFJWjFawXwnJgzplffwd7A/cABwe73d1u
mWGtWlVzjtnNFUcp8YfPrb0Io4RgteYWHsEBGY9iI23NngClDJh2hMInWww/aFDObmsbgNpvNYh2
DLxcc7t9k0FBy99/kLApnvTAln9UDt+cqMjI4wkmfC6hOT5zrzDriCnhbhQO+F+CqOB80y6Pbrlk
J3tOLxN1msiSl4punINAxBqcLQVlLV0ozokHtCtvwW3PQRZVc4bg7goenabN0milkmZEVBeBXQN+
8ktD+4mNc7JNzATp3DRz95rBOv2aaLUoZf56cJ7CXivXqNmsb4o/jqe6k6+nZhlMY8iLvq1xQkEE
QseAHgHYrLv4Z4Lm2XGOFAE8vsad236hwEGChOIFsqoqOTqBe5SlbKVo1b60NzlfqC9oetCsJDMB
X7+Hx+VDeyzFe7/Oj6CjIRaKEhHKE8+VKA4cIqQBtfTBHukn2ERvnHKOcrizhQ1ePl9I20H9128h
kvU1PUUvhBFX+iDplQeDXCxeQxpA3PDmTFdAeHL41t48JP5zROoPXPiFdVt7ox1I4gPwXqKRwmfz
yxLnfyLnxaeRxdRq2/ZU4XCnplq0D0ThYckiyeeiObHWz52Oy2gZnrqXRTIhUfc4myjBtAc4X8HA
7WKLv3FpV68B7wUXrUMfOEPoAAwAyrL5V9H/ilFwEhDBZAt7UeIItH28YNPtQYwujEX1xgyLZHkS
GcySO8RxJzyiaGPWNj6Sl3UZtAOQdxjgkkRA8DmOPlxWpgcTaYjhbel42Hn7qc3CEjoFBQA8Z3ps
eztXWMpXWGvk7V5A304HB5oO9AlI2gTl9GhP2YZshisATW4n858zba15T8RGMS9/ojMviaeAgmbj
3I/KitATgOSJv7GCJSu0sqhuss3phU7aCpThcCOCz2dhy7s7XS92oimVhqiXDm3irHwTwXGggxZs
lQfvbk1E1T4/6qfhlFmwXtABzZH2UCxkM51UIGXB0zR9u3OQX7iPRbcebtNKEc79K3eeV054NHvU
AgGRPqywkHnyN7sG8v+QqB9maRODPNpmt2jfnQwS16Coxt5C/O1hgk+hwVvhDQA8Upaivxp8wE5L
k05ogM9qhgept05TVBqB2pgZ2nUm/P673twYQBnnlkXA/GQGjyndQXcC8okUeic/4mEgpAAuP4uP
BbeUIiRbYZeAoQ+UXFeB2hIUhkUBmP0vW63ZEdCJyeKph1t2KFZRHqyg25MQA9e7/ugu8i8xrYSm
TPPDeQJzvl3Su4MvDcHG1fCG2/yDRGiQEYx2WZiCCGYs9v4hW4+c/YE9ozwJZumXDzWEScCz4mF8
Dq9uz5vGgg1XNISxBUCOKOPwJmpbCAnxusTamg8kk/I4ZVMWB9dKUG5UCx3arhVvLczj0FGFC5lx
SPI5307ZcdtMvVYY2iCgZ7sYKPxWeWm9jdEkTshGWxcNGRdO0S/N5NjwNP4ENsfjJUJXybOjxNal
D2ROEI8HLIIVgqK5iG1lnV+nn5mVBdEE924/Ttl4k4Jipb3JtqD5yQ132z1xWJ5xioLNMDH+OVWy
bZOAkBJNPA8Ab3TAnW2IltODok4JGjVZWywwqDSbDmjTxHsPOCe7GG7JRGH5nXW2fifyx6eGkrcT
g5v5z69UXS1zWZH02xzEf2F5U5IAcXPZuSLxk/TLQINuulAe6s07A879AUhgHNpti1T10RNrQ9Xm
kSQmTb3fhfQdnrxtRVJQtibgi3f0v1TjjLi/Gbon8UZcQA9+hEfi0f1Se6FOYIwOC5Wuz2VCzh+l
9wCC2CPVo+dSUM6d6w+C7s07BnvgGd7CPVcsJFM7OuK0CI8nXyy7S3XTN8lXdBFt/VVkC53EXpz8
/xr6RMFJD23Z/VklVpk54adzxjrpWui/pxwXxyMjkeUXbH5yY5Mc1aV45cLCWefdrX6pxSGmEDZf
5kwG9gIchtkUkKFuzH3+lMiI/YM0R8jjaN5q7HEEEZmiQ8cm4h7OXRLPVilfUqfGqkjLEu3BH1K0
efBirMu7Iv+CwS/zRUFYxA3G4j3hDaDA69j4lkm6QtiXbFN5piPQI/ZuhrRahDVh0wemj4l+V970
OxlxI/lzswAy9NHb8pTV1/RHRQs1SxF2TcmZ+W4414bt/sKmZQXXkXDSBwo3I8MPUBaLYROeiou3
4mn95kO6xbKqdzRL8/zITS427lqldHO0aE/CRvAy78UBK8I2IAoIQAXMW0Xm8aSp0/yxLaMAxQR+
o/TStqSvMU7YSUdtPA3DnN+F/7ygOL+wRpXKSp7yOJdCBiRoKjNIaffMnZ9z7lkShCNmO4527dt6
83IyDW8fPCwyjqYF129W7bu7SxIZb2916x8DyRsEfHH5fl7xx7grr1iefTT/NvnZ8gduaSrstfo5
vomqqpzhRmhI8mJf0tRj3Bz84ZuNhvLf3SkvF0SFvjW/qU4grKWpU4Zr/5JQPnxo55yGzjWS+ciE
+C30nfxh8Ew+2lXzC3WcQ9kx2qOTf0JHydYxyZG7dKsaNkntHPdIg4TEWgNOodhf57a1905EcPqr
3laPwNA6TjXhnQQZO59lO9DXK7iXJ2vbr/pL95Qccwc5ZtIrHoZ6qhyIUKKKx7Cy5G7gk8OtFdtU
F4QGS2+N8uTKGgmlRMWT+pbK+dCuKN89geMTPWcTbx+nMVY+qknitgvIMzCv5sFOcyyHNkH3gcCH
w7RY2zT1FZPsjSVKDGxjWb9FTQrXBO64uc7ipXlt4PcQWwgdcs4/ECmkdyyIrZaP5CqvGoPIzlvO
wgo8aeo2kNM4F+RVLNkUiEBgv6VNualf3UdLUC72syeekAU3nYqZ7AyCG9Ijpz4K00umzKUXtjry
ujnxbRkIrDlYGLeClWgfH3J/HWOaxjHMO4Kr6RNSk8ei75HKZfPsCF/uqnv2f3jQumwm7IunUC+b
7/ruwh4kkOEMcoxMRXCG2t3cim8aV1prqw9hU0qOf+nvXWlr9ZLWRfYTUiHxqejmY7TPxVWtbPRx
GY7oQRkA0NzkhtuIrBofgir2QHD98BHn8o5kqylAvX9hThN39H0GUjh2im045rV4enSUGEFRjBuD
ndCMoU1yUaNXy08UrLtn0F01dQlcDOWcT29+Ryf9e1VBNT/XF25b4c4wBdJ4Q3IMUYgwEwBjM301
0uH8gWz0p9wZerienXiOxohNWgUnZQQjtqh4LOZeA4TtVjUOSNeRJ59jcDyXQNYx2RvYoBeCo666
aC4S05MSTzGno/iNT2QOU4r+mDqHd6PK0/UPygU6/P4iDQvfpdJAOs2xkyPecIwPNaA7XpiT+d2V
K/4w54J4QM9uR3tW7ZjTDue9HzhevNTMFk9kKW4NtOM2QTWbhJeHUpmNxNtrdr7Mvpq79q53IeKi
ZOF9ibSSy2n5jf6yYZb81Z8mlggPQjrHh2oDG2PPjNX7Uz5Cx/qoNt285cA/vNS/nqjBYA5ijxOz
j8ZohdmYN61dRxdXOI0c+wmFJbXeRZ50GsmfDmZ+s+mfbrrt5dmkt+S20flvSLjZmNEG+7am7lAc
M6Qj4z0mloM43WEWTHvWTXqTD52aK8lyGFoqnuMaC8hwgumM1VON1uD9wVAxJiphhTrQE+SpjmAm
iuOkmaMRLy4qRbk2/avWU2k3TE0TbwnRCIs620LVL8wvimP3oBPqSebgGv0g9qI5EyxG37wA3+ln
Qm9NWLBaptZZ05wgvoMqu6J0HkwKmBkJNZNQn7N+tEq+arrnROSJi4hpcEwQJENDmtJTjjIHl8Im
EMw4hMuSw9fee8msY1T3tlwx4eLuUQFH54AYEWn6BCOpz2fZnuTYMhb+JduZ3ez9I4ZakthwGbMh
GvOWTozDkj1leVEZh0+q5STfpfCLx2xFjWZ9GbdEmaf36McDw8DscEfskm1+0gnArMJi9KLNlJz7
nXdgfFp/oE43weRaTvvBGZ6BovVZIvilYRI+CsLOaEJl/AS28Nt9m59TriSxNmxIhJJQbLygCLF9
s8Mh65oQUARZqb/EwFDirI0pDoE0KJ+ovbXr7moOB472JJITAxg7LG9StGTWD6AuSO26XKRY8rgv
rNXcfMreD1RyIPSI+GQmbAB5+WYDVebhD7G65DzhyIBYuE9Add47uz8KLEc4I5SR2gbQMDEoSHIn
zyLnMN40nmth5t+CZXWNzBnGtAj4KHi2V5zPi1N+y7KVIawYLjBxkEJ6dkuL8OPwNHR3K4RzT+3M
QkGxwUdZNu+IPo+j095ZMBbkWSdXdj/s0zVy8hWtI54FKjsScm70ZSFq5BRMV+OEPUQ7yhu2R2JP
luWyeoBwzwlnqubtDetFGdK33QU0jSPaUi0hE7Px6t3HKxjrRnkFuP35gIwhGGWt0MYxmDOQfWs4
udCH8tH0tUdAYWkDm1H8l37QbTLRJ+/KvHwGiA3CGzGnqh189eTAz13+p6wGItGGEwNzBkZds9Qh
ji8o4lrSTm11x/B0vNO5sBljPSFx6DfpJKyTY/ERX9jULdCDW2FBtMgPAyNcIAEmoDUDB6yAq+gq
qsdw0x11DPwoCn/dh/iAVBZTeK+Lz9QJNwQ8QAWeKUC4ZvWL/n++wb/cSHN5W75S27WFdX0Lrvw4
RAtKNlMOeK6oezG5zfi5/b137Pepg2OAeUo4TegCf85DQ20Xf5QfvJr9Bw8ZC55cLLWr8jRZuI89
SKu1VcMk2LXZp0gL467TjKmdrrehvpEULoZzgwBAeje/qQJ7xjbpCTErY4vm2lPuEGw7YJCf4+Xv
o+UAooTlBYlwtMyI8TPXRr6XvIVvwJB28CI3qjP2zDKWqMgSd6lHPP2kYEzzhx42YUOqARSbR0wU
Q21sW+Eg7dlYymHD6IurZ/ybx8GHJ8k+MphHz5TP8je4Ju8+nae/DITPfPspuYSbsAGEbHQsdfPg
UW3L3xKi88RUmxm78JarM/NiYh6sUeb/myzR2ipmjABbMmLp+n1wd/gZAUKPlGEPeUvY0l4/IhOa
i1vzwuywL23jB4bMwqUPgQGfQaE608Ktvm2/hu9I4h2chX/MOdY1QPgZjrs+dDrSF5uDpNgKRRq5
Z2fv2cK1oLNr7OGHMxsRqW1VBp3O2CwUYukkrENzkzBFaTa8gweHCsKZ0DejhIDaQorhRuM9RdLz
Nrc5Cdbn/AY3kJiqNauDuFSAp2Y7C2Net8LMJdm8BsWiIDzlQz15v9JlYN78DeihniOLuMW/At1b
xLJA2h78e+2Snx2N0L56iCvlxkhRWGRX4VO/YOEOV9JaJoxtLn9XlCg/ODXuNO60m+Ct4fM6zBZv
xuCwZAC/3/j9TH14VxYFXZyEaJpq53hWjx7xfN2KOUNOIFg44/0vlsFJcjCTnGqGb8KpESc0fn5T
PlWGPME1VhdYIN8DPB6aP9vmg+HJWEzXs3Tw/QwffI/6XJ7Ft7qNjuRxyxAAGHD+06P09/FVOgpQ
DeZKNBroi14ZMmvgpWzUb/KTpOur/+Kx864izea5eWTkkw+LZPf1xbE6osOw6tHwzutfg5jLW0FT
aO7zD/EZA/DDs+Ia3sYr2oCUqpYVPCOJeC2084G3843nembt/mIuqLWLHY9omQV4PJ/Z6BVDE2Nl
Brfopuz4d7jqS/9cbacKuWfjRQgwQ0Jyo2G5rQ/JUT8IC25p+Mp5sbbBsrzkZ2utnaJFceod9U0A
uNLNkIVs5ZV2Mi27fgYPXl1/Q5jMGQ/kguni0G/BmqN7oS1P2XleSOvUCdq5vATRMhgrdHi0WWjM
XxQWD9KygDE86ld70PlpGd/+TC1bsOo7ppTjwt8KGNK4zhzX/Vl6U1fxBYTBTvsr/C3vl75CwR8U
a+7zD70YXJZT3II2Q96B0I3HF+ENXQeGiMZmPCvyWj9SYkbFh7UBbjTxT2ZWseO5zDfxLSPd5kt/
87WG3L1flggeFOkzRE5DZf8o9/IC9E0TUBEtCvkECj1kUoN5AIUVSXu0RQegpY7CybbAWDLr/OkR
ET/KM7pPAYEdJ2oyu8Ivqvdc+WgpkkZbkh2Fs7s2w62y4zshljUxl2GmuHdXohn4PgHAzIp5p7p1
/YX21XwkH+GW55PhNTx0gc42QsxrvRc20UezRkWl/5vyc2q8yDt/WHRrKvWcpY+PyI7JAdFfmQ9G
2AVJR3vpk77uL9RhY+fdMcQiEfMWZv9yh7V1LL78Na/WSD/1iSaEuU2O+WoW7wS2e+RzxCIeXRSx
6OHu5bPiCN7BtV6wbvfPCfhLd2rj3VF0CDv9TFegpgH/Yqf7iDAOnxGWnZG5nuvP4kHKC3U0COAv
VmxhhlihJWPrrBzZQdhp9A2qIbVAhkYjnHCEmVTsvWI+nKmyjZM0AOQi7wg+43n4qK7aqduSAROt
A3VuUNneS4cF5tiQVbS1PmIgTQcRAQk7M+2P8VsIHG+BKGYLKICVT8BbAn0HOxpcUOjbzuBYC1aC
Z2ks+juz7vIe3q0bh9KasAk2m5vHMYjyyyarfvMkJyP1FwZ1LR1jvmrNqE8YqQ5/ATFVz/CDA8MU
vExqHYcmuziVB3wVfFJqAhcbu0ylbCc/9Rcn1aB1woP1cnFak0nHtrAGhOSLK3yb1JNut03zQyiu
9G8d2zXUtJnPRdwZxkKLVozRgydnquapDoxDbJ3BlXg0KHZhlp+6H5Ec6Wu4Sg8KLyagli/hxE6X
KMfE+5wyQhQeLpXzFPGsw67uVlZ6CeJzp6xcf1kwaqUw/S2Y/z2oITDTUWbgSqXbRG/l5n3jYpZd
2hxzXh9WaiCXCZTp3C4gqkZOUz4iMOEc9VSSKGalhFp2xVNWZnSXmbvSvGLW5M1ogsn7bFs78/jF
9xooq/g6S0tr6/rG+CRnDbD2OwDNRhrrSt9q+tzHj9qSjsMoYVqQR2GqaLzExueKhZEN2LsOq/qX
SKctkKqM+GpcMh/VI0Ki6q38bGe6c43uhwrpf5XFezi8yKhY+QTG+oj44BUC+v4eNv4up5cxTiUs
pxv6lt4cdAjEHZ4hPFs0zbt7Xx+h8jE2bXFZIkPdsU8zll56LDjeqhvwOy6UflMgggBf3kDumj5w
Ej8lF8loDreHQrRdNxlhFTTIVy61tTxdfjCq5CF1EOK2bX+us0sQHeVkj8NKyRCyzxEZjsJd6NZd
e8LfbjLtYgaZMZiANLJX4vegb1QTsdh9MGnXpGSNTzJEaiGKBIKeSpohlOyU3bJtBgCVZ9yOkajV
fmcJjouoDoTKsHLbha4vkN3FT/VinZAnNSSA1nNQ8ibxhQKIiFlK9Cqxvuq66nfA/FEXsTCDb21v
+rs9/RvsN9OI/39z/n+/lBRWdT2RiIn5fwGAb3pTd6RED8df6HWPmLakdDvybkhYm742uLq6NGrj
1LqJtTZJ7kkaGmNhxZuQCzTlIIHUICMxCP37LyNHUY9zUVsXJWRLlbPivy/9+015TBFs1rS2/31N
GlN+25r+xr9fW8QPmEVhOdiDaRmQdGCLffAjdZPW/t/Xyuk3Cshl//3fUOE/+PfL//3Gvz/3318x
VVJ/SPJpa7zCjLf+/aEkNsmb+Pef//5o7WUcTEI52rRaXB69dt3nnMbVAaFK464UPqykB6ZTdlUG
jKh2BjRAcljj6+z0YaGndnCLmmFfegNgSQygnsldyxJFO+ppcIxj/8tSyNRWhS9ZbOulGqsq+MVZ
E0T4/4TQLnlfG/fYp73iYFmCJhE/XQF2moFffBmjp4u8tnfGuoLvhgPezeggWGAPtBhZLIRhkbg/
iSPNhI82G3SisRIehCB6Jm3WrVuCjKBGIdMGYoMAtwkYXFVNv8LntoyD7isTM3mrusiiKogCmF25
K+sQlkupiS1IaVPjGaQ12p2SGnCjpTGSxzHxY4rM4k3CLzCGDVG1MMuBcGlCweKRgqMBWgaZ11EE
j8IoDhhZBug7NdQWVVt49tAga6w6NsKootkMAWMdZ/6zDeVNhjp1MpK4jAcaK8f8rtU05sJmyQVJ
AXR4oDo0iIKJBZSDXIOIUUCImK5t954u/1YicmbdR+FfSRhkmZfnPuQeeTR+wgQzq0U/Iw7Ids80
KH8GyoTeRPtS0r4JUVOQhsARQ5EkQPQ2C54g5iaksy7lxHpMfMR2CAKH9Mfs09Am4DLog0vO+aFC
LVa2HAPCwSP7CyOmVkx/3SedIPDvwJzSi5sRFxj68lkS2Tg0RcMe62epkyaw08UqTjaV9u6HlZYK
0IdYA4csDBZccrvqkbhLQTzaQdI8XdHPibv6E0OUD26JYN0AXoPFTduQzgHbHiAfCJlFWQfhIawT
u6mntSZOv4ICt4V0CPMCkUJmIloYod4ZkfHywZo4squ/LX/cD3JMU8qUUB4Dbx/IdphF/ESeSm9T
9vX+kGgET8SZu9J8mDsxr9raUBo7a/t+VQ8jam6fBI2EmaKiZ/eCJ9GWOok+ZLHGEYU4MmIxC834
r+z8cpubwxErs097dmCBTnk/3A6WpjaqDHlialfwtp2d/6mJ94NVk9ZazN4WSbSoZB5Zok2WciG0
u9EcNsao8JaEVANqWH0KJntBTgeN6BCqbWCDpH0Diy7l+EsrElpdZfg04A3Nahets5FfxYgjQSuQ
+9q0TFVF+obexF8MFevaqB5tvxwmXMlSFuaJdpQ4/cvdyeVBWriYu1XZI7cp91Dnxqi/079OiJqd
FLFyq7B3AAlSkQdJ4OgQPTcNJU3oer3jjlk0LxDdZjKgO5HM3b6OAV8QQs2GmrVxthw0fatzAdop
FzBpeMzakS641/nqypSR+I9lOCXleDNCmmwrzaNz530FVb+RVHRfIiIDllhvpcKgHKZc+SDqfpK4
ZUQaeE8/Y6SckfVGwEbkDAoG5KCMRgfqQ7qsTDyTPUpVr01p/pejGnAAjh7lON5VEpZyRlPkBc76
aED83PAE+6U5g1ZEaBiDz4D0UML9xLOhJjUcYI4wUf8tGuJn33OvM5I3gFlGNrLsd5Vxtt+4vsyt
HZSjqdJyFFRSdyT26n8SoIGBSygitk1IO3K18gJrVv2MaDfKCrNKg16wB2s9VoVNRxEh9zobTmXW
m6gNXnFDWhwmuq1S+QaqyJGpNXS8qvewJbioRIKhOFsSCNUmjLeZwpg4LKgcakmBBl9k5TIVhiOY
PlvWDVIhTIDubqlcgaSmiN/pGRp9ZlAyBOOyGUvsN4Z/TCVPBt7aPEu5uWUl70kzZnbdixzjQXtx
0Kr8Q5JzANUY2o8auddiRLOd05zR5Tnfl/UNmONFcD3mFIUQbdAiFqRf+Rr1RWgxJAfayxKZmU8x
ok3pJiEDfBwKUjjUq6rvbEGPb1Y/2RX05lWbvrsWDcrhTn/HevI71LrlkHJCfpxIDz6xfd0gZ8VF
WiLLib/A/iYdmwypuSVl0cJUOS818B5l2dOd0WuQTcCftHzrrmaYi8uYPgWvGUq5ighOFcSlx1OO
0m9eefh7mDh30PPWsblsYQEyyatSksm6u9hchq66V9ll+ogbCAQ8VL4uOMoAUz8kGkgY4ntgKXDY
U03ayAEzmjIdOsY4aDwki86IWfMqxhnZU1ZDMZ0y+Gh1oUECLc4raRDmo++5y7bVjpFLNWpoagad
YFw3kp/behWfkyQZViljns6sHBjEhIX7I8KGsZuYK4OL0D6mx2gM2jLBVRww1mD9bVHLLaSkPKYe
j7wRkiM8TG3qikJcBWdLbijIS7FFuyLk0kwvaS7nY2vOhYHel+yKDCFq7RGLNA0SczfWwmirBeqJ
rKuIsyOoMM/bcJP1+cbVvNjOUkpIK8HaF3p0+XPNbWatSzq0yyksEoKACRpHGIQnHZIFz6RrqJD6
iXv9rEi5AHdmSqruOdiHKl2PSufs17LDzgwGT75hkcUpx8wwBbTYKEeKoW2xMVc5OdhI+ODSHgZA
2OharaFlFtsw3w8MFYZJxr0h3MOOSE4iy1wLVwGDdqmPlwBMyd3x5Ydk0l0WeL7tmoZaFg4Bh0Th
ZsWVCd0LygtxGrQ/iNiW0/BOYuFK6lmQvabq6MNzGBFTedF4mF7SKsS3xGaSlMajijT5nqiHQSk1
NnKQAg0NzEGMcGzV2Q9XnCO7aT0wrXdPSGTEZCXXXq7HQ9K01bbz1krPPEDWg26ryR5Kc4tDfZvQ
hSotc2elyZfmuvB6Rab4WXjqfdPYKGNzG3gCeVgpa6ju8q5ycLbSemXSGIIeJCYXkFRLzVZmzJ8S
XX0mCYMsARFbaLgcfAN6WOTSxKjRpB8l0u5ZWUiLPhftvht2gYvos+X8QtpyHS9ySXXSCOmCX11G
w1gHcIWlAFGDLBWOCUNjnnh4fhRPfylVV3D6IqEn6GliCekh13oevRHDGMODPJFByUrCseHzL2q4
Q4dsKA+u4H8OwJVWOvG78LVCQp/UWlx54C5mCUGLTmG0dlui/xErJtuqGDt9X4VEMY8bGMmnIs6A
ZCm+4wd0ryQfFX8WFtiQAvg84XQEEogFIX9Zqlq26cA6eJ00rA3iF2YlNJZIaK2lmDOkj32Am+pe
F5KQEGfGq5qOkVGU/rSu/jbFmj/mnZBBD1vqOy5YfoP2ZK6LndXX6nUEsudC3s8TLGkjxYkz3v0w
UJc4wMn9BHgQMMxRXZ5aQCu7ztcYpgCWkgy0QoZcrgNSQmZ9JRecc065l2C4HbCSVho5xPWAtjbx
CeUy0F11+95il+iY/VSFLs2tATVk19zJBQjXRMWcECL0conhEkF9IXGrg7pXbJEsuBS376w1CmM9
GMVW7VXvkodkKEOzr6B/08BS9aVKpKNh5cSxWtZ2sDiuWFrutP0r1fYyyXQVVmFbMExGQEPAOdp4
+JJ2rWMSvBo+K5cpRE1I1BAFZPQxeOY70FpYRYMy4btrICCtt0tUlrJ0iD61SPiNai6oRp+ULNI1
kKrPskBiLCTVM5ED5hpidgjcQkME3G863txFohPrUddchQBGrCGQo1woVzERF3nQHr2c3p7kFJ4p
wmVu51ZN5QQzctdp/o/RJUR9eG+X3JyJ3gA5gmDTtM6Hg2JIh8QXYOKQz6EsVSlHcpzTVGs49bL4
W8VZtJio1EFWOfmk7A2LZm1BXJ6TfVI0GDa1ERio5lF7VjhECm24q32CWdEMaszHlWRbWrEtRGIs
K/Mzk9mHu1hwIoneUZZGKIUqmm/DIJxKrAUfIkOzLqg+kz6s5r7SoZvsIsPREOZHW72VOULL7VZX
2D9qX8Zkkib814B2TvSg8hkB+jQNaHUQINUoCSOZt9/iSBikUKf8pOe6wAPdYSnzpcGzdQ1zaNcG
yBQHL1y6Lke9UYmurq8T49kwq+VuZPNmAmDHYmUT/EhPvCjo55vRIuDYsVYE/SQZBf2uahmJA7Hv
3aqHlUdbsqU8T2mfBmRDsWnBGejWvMnWpcp3Zbz0h2bquKEV5OVB45QTAugTQpHBsQZWigDAr8/0
FG5CDEtETYhddLmBglTSA+mbV9SAlyeGA4aiL8yrWtwBZsQMoBEsKtJuHBBLa/pZ5zS0kbRzJzIQ
C4c7kJKVFYHKNXz4WqTzccF42WXTDruHJhFN6k9BX741+WWrO+bufgvZOJgd1TS1tlo2ropYbVDE
ar6j6P25bSVO3iXFjKuEtEIL80BwR47wxduP7lQsSzyc1KUIcqo9z3kCT9tivmu9zZJkiaEOt5LQ
nkJP3vODk3M0hV0JXYWHvS0Ohhi+IGtF4O+4Qg3ZuU6WohI0oovcox5vlRppycD1Faf77qInVSR3
K7tW/BB1wgl8od6GE4TeTFomkEMMxLEQ4PprzPpE5i69RW+aW6nWDDY0uIH7furzVbkA6/Pd9Nqm
hFG6tcyKp8NUGeuUHi4fJK0mxwpvUBhaT8izTjHWfnjJgNky2ai/fRFNRUlzoKg59FjM1Xu1XogG
3v604+rmNGeWXoNgpw4YeIMgAntd4Noahr5csQtggC4VdLodw4NC7/Z+ZixzS+umVgYebxlRXCC7
EFJ7sujcUSY8tkRf16gj4bVk6nYKanIyNk2nQeNSInzUMlXHVFX+DSy9muUPu6SJRx6LkmiJCvVR
Z2nuQnXd7lBF/qptx/0oypDJTXR//ZhvraauFnnpoh10A1sL3XNUIr4WRnkLB6hjsMXCpCbVXY/B
uIniQu8eo+eJIJ20e6sqiLnaypjxoXTSZhN/pQpAjvuekXuqJVslbTBK1Winh2FigwpLRcPXMNyV
WMeKKo4kL+coqyq2A4+nvhtJcu1T311wCn4gzcjFUv4ei6svB5I9rfoGNxSD6bwKDnIQ4A1WgnOG
sCOXURjmpB5UEcmwkuBexRKHyMhcmB8sluJHrCvLdlwrFd4KQQm2lIVnOiYjYovOSUX5j4Xyxx8L
Uk5STndp00m8AckC3r0ApVBhvCaTpZaama0HFgda0/pIB42XUOdBNRgWdpzhjzKLDeYs43sMAjQh
CN+bSuS0o3efOKhqbmJZ7gaNH9ZHUV3kab8kWY45h1D750F/m94Fi0NOTwpAaWPZRie/xJphClA4
srqfRsfJhWCTF2E01TxfVq76dDO8pViwNmKNzgNM3Vct0hQKYQaEWbgIZLiASciQsiqKJ68cDSZX
wi8iqp+l0nQzSUF4KuqpjMxdfCskj44lM41aP0RlhhSgMpHzSQjIuujHN4L0NCLVlzNGZdl0joUN
KhE9Cl/L2wkYJ8yOFkgfSzt3DMyrVjIQ6RheDTS/PCWQDkYmgbTCRlW1SDWjHD7dqIhvM5f8N2eb
H40Yz0TSP1JLo6upVD/sb5+JTu9Fqz2qrCNwx3JFO1PrvX4J0etTFVV0WeumY0MNVMy8VUNbjaVh
l6BwgW/Um7W8IGq3cDSPIsaA1VAq3ZKti9GEmm2MLjbnqdS+XTnM4TaiuiJvdz64pYvrul35Exiw
N1ne0kH6il3rRi4Z/pX432LF8MntD0Eff5pSBYhQT6pd0asm8y5BWuiBmCHIKb7aTnWmY8Y8K7XR
HnR13FpWi5SDugUSZLpsJXfPQkeCnWypMy9PaW6Y0kdO4t0sTnoBqSemOK15snkF56ivIbOa1tUk
pcV2RxfVf1HdzDRd6EOhLvqswJaaKVe1Zv0jJaBcxF7uGIIoOGhU5Rz7k2vGCfscPZ6etS/tyZf3
/o+981puHMuy9qt01PWg5gA4cH9M94XojSjKppQ3CJnMA+/90/8fmNWdZrqrZ+4noopBJikRImH2
2Xutb8HBXKeV3Fd5Zm8dlAcAEduNr1GEujg5TR8CH4UKfgSqJBHm+ORZ6nUBZxS3kTtNAo3WVLGI
s8jbmtQW5FfL9zDVvJswKs6TwNTZG+aw9lJWe5OL4yXNKOSlvbIja+2XYt2NDTNLL2tO5luP8AS6
pbVgRVii7Y2XqVMzdfA/mVm2cicTkX7HPCOIXqsid84u7WhWDeOV3TlPHuK7FKsfnhc5rqxC+wpx
fNPbLlHrk3YDUvND0Xhb5RVaib4wJ2JbJDNHmvWlT9k9d+1zEq/XsNLJMw2UMwOfT+4wwCl1mJEC
yKKQKykOHEh6Vz6puCC2OGPo9K/UVBlIWQeNxMX2RSntKcoda5lAgl8GBSDqcUq3kPkI3SFEY+yx
H5rtLLJsmmU64uPXek6kuU6z2azPleaCYlDQCh0VWOv6c6u1h4oEi40x9Zg67ApeQd3WXKxIoOh0
vDwim2qSATNm+xPtiIEr3CICMreNDOGsADlb8G7Eu90CTqxT68XT0Fi5UfE5sodX0Wgno7KPXGvP
Pd/sE8zI/SDMZBFkNYqVmmMwTSSh1c8Dq2Kgd3BkNNQM2THuMfJHSN/TnpN/gy2LC8lwxXqE67Nd
vicqoyDVXeTFJE0Ro/VP7wZjdds3s6EKfux+8CySNi4vV6Xjjgyq50VE149LFv6Q1C8vmm++P0xL
GybC5fG3u5cf/6fPf//xqavYru+PHZcJY7/Rtf4rbxngkTDZ4vnmcu9yo+UdMZ8z0/P7w8u9y79d
nv3+4l/+7ZeHl9f50GaK7l2fgZ8xVmEvHVKoegV/zTj/id/uXv718ngyB57SUmgfhkdE7bwllxv2
rr8HVFwe/xBYcYmpwEcTPjvpZG3jSVt4mqhB5tPK3CeEjPJXas1O+vDw4M5u/cGElgO6mqO9tPaB
CKz9FPju0nMpaS4Pm3L644l4foljSyYPmrn9/gOXl10eajSFNnYfHC7/FFqSRAvDxcnWipjsKhNu
z+V1l2cuN3la8eYsOu+i0MS4bWcYuqJ5My5PN4Zl7XLjfZSGhWDY63C32mgFQihiBwoHKFszrcgp
Geb7CdfismD6K6PmvokY0HTVWC3sHJbm5cYY5mCOIK8m9I0TChGoM07efAwaWguYsHQ/YdMfYi7g
smJiFtQ140KNZGNgY1viYrN9NIOisssOPj+8/Fua9ki3W6eqtpVqlpDxsDdcnulUphO3WmRfkp6u
/PefS+qAC+rY2oSZYYsjfITfcPndhdJm8ojWHfhz4MP+4/2+vcvl1357zeWpoWGSQsgWrtB/bBT5
Mn9s2eXVlyd++N3/8unvv6Fwo3pDQgNYzb//qh/eMw/dbRhXh0SnAIaZxenPTQEpWB7JBMq77yXC
RUPHZ+eMzTGm9QxOCnpG52YMw7SQ1uVrLHXSi0ufqUAe7ByAhTs7iKqj1vZMlWLm+AC+u6BbRU2y
0xS6lTIH5QViZel72mtXia+2DNJ9VzKIJwGULiiVCytOi1X2TAu1bXpizCwN0s+WXmYOEGBgEHVe
vfGZfWg2rYC6qWi8eQ8UYPkp7jmleaVAOivESjWxvyzggmNWYljfZRXCT5e1iByAGtQwPLL0S6dC
bVUVaKCoBZZAwM8tLboldnnURXb+AAKRXhGR8Sh9wLrQJVtSdDPvbvArholUu3LQ7w0nu6G8rRdD
IhAihNGWxJl829k6vM4MBo/Oukz4IXIqFz9X3p7JjudiFvrtadAZLLVMMHWTMV07q8ET5e27fBiJ
KcC0FWloia2pmDi0gOI4aJXhfowIJd1Cq845s0U/ugn8CRj35CGh0RtCtWIXnnjpLA1PP+RB3yI/
9RGj1/5euRhAhON9ipFVNsxBlkqFOIhaFD0kJduT9tq2ZG9XWf0mnHWcJCTbAA7EBxWf65LFdmQV
aKgD/LpzHBEJkP5BWp8dy3w1CN66tmqaaXLUt5aNdjzIEQbkN12M3NBJyk+4DNIrz4VzUkGSvSpd
+qR6HIKehQcKkIPzgybzYVc6rB0UM9i4CauD02sn5gRV1zyUgrpYZ2XaZDBM4K8vGAbD29ePvela
6McIY2rc/FprzHLdW/4NefdvWTn3bdkcjV2Y5oihXWlRCzIwwxgT+9lXB4B94sMyzlSpXQcZPTQu
ZzCFQsLP7cQ4KSgjpgBlX9W0A0okMGOhjEUW68+iMb/YsbbNFOYKfvSadgAHTDCdU82+7+xqONN7
NBTFWmyhALMtx9s68GhI5NH3mhQjrqk43hHf0BMQph0c/z6WnXVLDNtXy8DFHyaPigIFR32Gble+
dLUAl9JMn4KtpoC/EtYSbcmzQNJgN+8MA+eFX6+t3JK1XpNj4jPbObWSs5qZ6uRPpNSsZsZIGwls
nTlgQok1XuWx8666KnjKaW/5vlcsgz5clz3gNp++7tpP/T2JGTuamY9GKf1dySekET9BqzO3HvW8
OSbAmfl6OYnKtMdWJ61tZwbutin8a/K3qr0kmAo4SrqnJXAtMGENdfdSJuQ7F2xBWiCCTf3bItfP
dTCw9OPz7rRVR5b4ldmOH3psa9dViE/AqGnhAadFTYMOKw6RgUeW/xyEiKqnTMDUge29SPEAN4F/
nU82vV6OD+gR2jvLNRQVYpd5GHxVe5Ao7HqMPXUFUonT+drsofEVGnGDBPaVb6lN26AGRrw0beB7
En2bTmsP8Utcr51J9vdpU6EyjBDK8NkiYG4CMj+EBsBPR3Q7ZofGCdXZabkmE87ApxAqsh/0z27k
CdQwGfpLI34cZdhu6phluB441qkL/PeGFlqrWyAxDORdQ8t2lW10DpsCfOBk4p71W47uoeuQxYyA
6+lMWQrRVEcctjUNxqpwmv6hzXvGlv1DWdcCbWnwxYDQvihpFqwbC83voBs6NTy/lCkxGpd2diL2
HolleKaTOm3gnUTGSutu2ERjacCyRTFK60MOdbmZyciM8VHCDmN+yFTfgM5DTYqQYzNpmrXqI0wV
0IDSGKWxXVvpzjABC1lacEMibY9GayYhML1b+5Hb7BolbsoJXRjDqkdCyjA1dbd9XU8Lw6X3MRYk
wvlCyX3vtu8RpFQabdnHEIEk7ImOoUoTT5ooaz71Cg+SBTyzbMaDsFyMba2z7qKWFn5u0uAxnRkD
mmG2KIf7oTHQg8uQbrEGaLqYDg3imsRS6fUsMmPPdfIuPMbFlK6qND3SJ73RxEWAHspVHtklyw6n
2rQN+v9+mOL9WPFFe1N9kioETlN0Pm2E4cWJ0YAkw3AT07ff9wWDlZT0cWOITEzDBBSKIX6B5b10
huElsRmmCzu6bicNffSI1cI2sDCJylwoCyn82I3HtoqSfbke+/Q2KXTOqZn3WmQ1zfwGi69dPcFM
DtHMFPc2Q61sCqGI2lyZU835sOdD1TYY4cTpseo5gOjZUe1Nw5svoJ+LsQCaw18f4XjXBZZsN8WC
XAYPhJhZOlJdj6CWkCMFIQIUUH5duu9t4HaMmbFBzf92eWJyYeOVjnzI60YdvMB6DhPIhlEl2j0c
f4RX843ex5gpVPYYaEGwD9LK249yeA40QBV1Zo57nWoPeQk3lWaplZUiJ4jQQR3iMtN3pTeHjtI9
9GtjM8xrAOGwLihZR7p1rm/EDPm83Bj/uHd5+G0T5x+ow5DB3OryD11jUM4N85a7vf5AfhGQH6cn
7RNvObrIT+nQHIpszDaUj1D2+zFu9q7hcpdBen6V25m51D0NAEnlbTKYiGn1Yiq0/7qHzvNS0l9u
pMuuYMw3l4cEVtJBZ8G2lGRf7GP/s5LtMH3bKLOuSfMl6fQ2mPfwWHI9aKKY6EmOFhaXDDVLA3RJ
Pt9c7v3ybx1M+bq1MRhVJOIsonnlpGkFJa0yW9SXsXVSbcuCLpu/y+839VyjtqGlFoKJ80ISTJ5u
9cTN9hdEqiIzLubsuxnIEQUszk3kEIHIWZ674cxjnUq6MV5iQj3vYnT1c+zahcyaVndd4+o724FY
dKHTTwlCXq0pSYwS/UyqmtHzbYHrrMqt6wBO/eYCO7/Auy/3qpnoXfR2TjODVqyyYv5805xrMYsl
B48u23C5Z7O+JdgCCRdo+wszvJkx6ejYu8D2d1YJzcSIEf2qIsAEn8DZ3gXmHWORfJ/pbrkJIhco
W/0y9dR5rPXSBWODkq8wF0tfaVh2nNrcF4Zu7mszIs6Ia+hVY6M+cAxOlTM6Gdal52TQAiDeJD40
hQJBacG0bqylsTA71jLMMc+F74cbPSUgFvWC1q+aUPvaz+uKy00739N7HzH9ZNIY4su43DhZ6C6r
hIZIVbnZISNOD/8dFzSoXoWHEDcKUThzQ391lxOzuRnmOIBpvrl8/peHJi3FJKWZ8y0W4PIdXDIA
LjfeAEPFRSuwmOYARydhQWQEJqLSfpO3KF5KCl5vBgl/3wEvD8cIT3k+Tv6yrd170+xfigJPXTfN
Wsloiup1IIY3E3s8531n1w/F4T9S2dWBbLThZAAjnLwdzR3gm4orLz1r4JPxJo9X8YoQnq34PH0E
LCAi2oQr5NXwHFfeQ/mmPRCnDBYNkSpK7bkWhLkcURAvcDQ5x+BxegEv9jHcMLHwH4OHFK3Hxhkh
nC7Sr0AU54Ny2ND2ZIJY4EtiFDBemXLFEAS6dQQ4kmn4czYDx0CQrDmpT/fwpKse0Ou6FRuojkG3
FXfTTfOe83BENkjCCWllVyUzwBeDw1cn/GnZPPNWNrM45F/VlbjDjMaQMMUNjvDGPoZvQNkRLxce
PzQhZ8BvrB3wTjURaR9Q3jc4Qgy5Dqx3xDDAagpAow/6yy0Aq1V4bhnHXWEzRmjxQAoI5BNs59EM
mnKP47s6G0fUaYALVvhjIRKQL2p/FFzOkoV9b39YJ+Ne+2zu/Xv68dR6NXYsknX4xIIjNQOnFeMl
+jTe+B8D3vBPPQzsZqOOeriTGPhbMiEwJbCQXMtyqTHFQk5+BD47FSy6r/Jn9gMc8BPTCaZGx+QQ
veG4LBaZv9IlYWk4CnDEorfA2AvgoSWfOWSEtUAeByiqP1OJcd5AEu/dHlFbbIY3VV5Zd1+8Zt2M
SOWPIz5vt+RiuJXl1nPutWTzA679TEWi8uwvWZue8zBr6r/+Zrjw3KkL53/fffz1N4QnwhKUE5bj
Ik3VLcvm+ffXuxDpzF9/0/+jKIc+Skwdo6bYF3Pgwir+qh3ybfxGfN4dlNME3cJa+OfQWY7phrai
c3Svp3f2EOpaNHrJzHYZSQVYVz5l004j6Ir9S20Cd+dnZ5idfQFDdUn2m+aR1uxSN2wMJH/PEE1Q
Bj5NX6H7rdN1+gKF4xoP6LZ46m6ju/SheGroOCyMZfUl2kOsfU5eJQaXTXdK9lz70WEKdliM9Vtz
MzKR2Di3nMzQGmyRzWCnRj6Nb9/E2DRujH4hlxwdBOIsUZZOEndU8+Rcg2Ee6GYf5/zodv2l6j7s
h/QIjjf4ijEBQ4PzFQcUYdf2gVXaEmDaS/SGGFJ80LdG/trfM1h4KPnSsdrAKuYZjmp4DRqyfqRk
Owyz/tEiCQWw3FVwh9is/ITEwj3l6xNGCby69IYTPr89kqgXJ6TI3iZvaPXX2q35BAVz7a3UF7Kw
MHabm/AhmTmNxrNrrsJjuxPbYCNP+ELl55qIljWIqHDR3IIBRPCcfsohi+B6Qdm0Qu6MOZLj1MEN
8BatFuEus8C1XnGEjTczAuDBFIsvgMkIo6M6WDaLcLkFZgnskwl2gIHw0M7GiwM+BXDqK/2OYaUe
UOkcaZFDF5/pDey2yPhO45IqgzTfLUSGHX+iWptn/SNNd+V2eGUJzqZyAd9Y+/JlPHgvrCs3VG5r
avMtmaA03QAtnF6szygJUYiu9tHGXf2bPX+G+/+3Hd82hC5tx/Y8Q/684wOyr1F0Gf3JcLsTnqVg
OZ9j2L0eHe/ZmBWmVyG0rs/YZlA2YTR6xJFUz8TvWav8bzaGIIT/tjG6lCiehST74Nej0Iqawa68
rj+FBr1C/m/ELshWhO5Cc65x2HD9WOKzi6BjMAe7KZobxQAXm+Uj/pHw5rI5//k+/D/Agn+cFuq/
/ReP3/NiruyD5peHf3vIU/77r/ln/vGan3/ib9fhe5XX+dfmT1+1+ZKfXtMv9a8v+uk38+5/bN3y
tXn96cHqklRx236pxrsvdZs0l63g75hf+T998i9f/kd5F6Y9f/L/Ou9i+9q/huFPgRfffuTvgReW
/J3OnG4ZLOUcQi36L3Xz19803Ra/G9ImBkN3Jf1ik+//j7wLwyAHQ6eOspj1S9twv+dd6O7vniCy
XRimcHSe0f83eRe6Oe/R3/d4ScqFS7y0ZRu2IMlBumzfj6d6YXvJFFnKuBdFRAU3kj+qId6Exaxf
x2GsfUoy8D5Fnx30ppWP7oT6wPCqkSi0AiKAPj3RpNbBMWf9SoZCXxL7OhCpk+KRL7WDEPO1WunV
hs6nD20M0HnRNLu+NeFHlpa6611i88y4fggLwGhNuHWokfakINKt8ZN+qaHmajytWDkGq/ZWV2Qh
dShtVF9vR32wP7sewAl6wc4i8XACuC6mrrChNTJmvbM1Mx99SYfLYRpAYAibIXEe4MaO3fa2VDQK
Jmbh67YHxtHU1MRNq1ZTbQNtRnbr1eT+DVtJovmKcboFhNFaDeD8pshEwaYcWm6IBAYzP+gyovNi
W9VChMBCfCY+JHh16GRkL2/qrn+voTxoYyEB5BQt7NSesaFmvzXW+ImQXji7yrk1ZFXcdM2s3h5Z
BpRxejtaLHTd2kEeHjHDRcJo3fVFhA/CaT7Vro/KAF2gHXsQIUy6zkImxSpsMUSm+jLu43preO24
EnoN2DoKkaL07cmS6pq8N3KtHdSLiS33eT58zfM+vulb7VkLxbnOjekutQasOHGt7rOwWjeOTdR1
KYvrrlKY2Ypk9qqIr0jge1wW4j1qPPtUOQlnygFBqhJzOsQ0PZSDw0W2CbIN89TynCo8iT8cc3+c
nX4sWuyfc1suO7JNaAwHhxCeq7vz2fSHmiWdpIw0v7bvM+LaYuG3W7TZ1ioYCIP1rY4lkV40K943
SJPos7CyJeoSgFmJJI4qMGpguxeaq86yqs83Pb3cWycbrGU9dWCWWQl76kHPC+dqGl2FZaqDzCG6
zRRE4yoZ2rWhZ+Gmb/VTgttgV0iL2RdhIMM4gJUsYdVU6Fj0En28qaER6TyqzyhDgljXpzxFszpS
sNoJo246G+/oCV6dbqo/1UxhvMl5IsjDugsKHcJp/9lIM+wHSBJWnpp1OWZ+E+njHc1deAUtcdyO
6o2HKsFAkZkCcVCTevd//oEbYq4Cfzp1SFoPnISwnQkpLen+/IkXru0qXxQAGsuZzDg2zr4JxlXf
BeY1Q+WF51uf6Cqrm+Q4xEV3iJDwDUX3uRGaRssTn1c5mqwB2urdamnfsHLOtiYS7iMJ8lx2jetQ
D6N15MLxTOYbVapwoSu0zXXR6+TD9dai8nHJo3c461G+awOowyEVcybjfVJ0KJIJAYiS8FwG8aws
cMhXcInrA8DVqyF8NGjVHviUsqNmmBAWlLNPKkQYqhzOlus/KQl4oWJssLcLvUd/gEKfhFumgE7x
0ov6mCRFtklpbW2ke6yLqVkyZAfd7oFv69ziJRS1e7Z7uSfwCPX5ZH5kdnvsK0PfOpzc8HmEm7TT
geRkUf40qv4oEV0QGeqsGkmOLqv/q9YdinUQFbBKmUwSP54jQR0RlvYCiWEAFihJA7mPDLrJwj4h
LgtZQhATaSJgCwxclSFymi4HVk4HD8qs9+xY7Xs+0QsMTP9YyEcmVeG9JcH2NMgGkjrCeW/GqMgC
jACau5j0zoDQHnkr0SqxTQl5iSRha01WQRomezlKoGgGqOXjaLIOha0/2tmERbkv16KOh+U4IIBM
6rBfewF5LmGIUs4LnJnXS2cTUQO53QQyF0WJdjCWp1YtnWrsD9rsb2o6DumpK8ZDiWHALOjDOHYB
xFi1O6mBXGFaDMJJDHTnNHefmSyulF6gDCVl+J4A4W3RteN+HNU1toN0w4H+wWzMwIXEurQ1AI77
bvyeMW/dEvBpEFy4TJpGXLNfLVxsaoZBVgwRTuQCi+LQcjKhu5oBdoHDO5JohKRQrUtEiTcDJu8g
lWe/RQVMwuZmCBHmtIi6NhiOiuvLjQMGqChbCND8ZVcqI2E2S2HaeFZzLRN/XE69+9k06L2KFseA
XthbDoJ422J68karhpWUYUTtjWHLlJkA0UjFexNVdG8ocyMnsJPj5HB5ikkJ7rk6Gm5xbuz6va2C
fvvnpwECxH86DbBQRDpk64LcLtMzDXo/P58GDNX5vuocJugJa9c+0FHwZ6UHiygi+sPC4ePJ6jYu
3f049LR0HMicWOkDzQl3HCzosWJvPGDYsZh8cHilWfek0FaSY64Pu04NH5MS1n2IRAHab9sOx9oC
KWSVezfTQP1XBcGrRdHsNfz4aWA2p9ItngdPQnpArLfrLfZkTY3hom9G4+gpGvK2swluROM4K0NV
C75y/ZiH0Jbzum5Q9GI9lGb2xfbN9hAoqDOBgSUpL/zuMBmGDd6TgbfKjmUwlOu8QociA5/fP4TR
yqKZmZGdbPhvQ2qqbSpkiqYGIGk+JEQhwoVNHOO67Dj391oH6372IRa8/ZXVaMZq5MA6mgUY+4ah
62xKSbj2JHLT4FdYtkMDpd6MmSdlmnUoR/HUpcHnrgjfbA3NrNGphSdsdUjp6hWd0letNVrELjGl
IOh5TYCxu3KkBRcBDc++YigRFRGaKQ7gg+0Z+Nk6kKMhAZAwVRp53Wcm3M4xxXnsjdRlVqwOoeLr
bUguW9pDEnECQHoLuhNFZb9Fdxlfs3BhfZ4n2SJXPZHvKv7IHd3elONdqHnBWjqoKYSp1XdGJNpj
UtoPmEpQzaVHPXM3eVmkx3Zy1PlyQ6xN+/XP91p73im/X7vmndakeHaEa9tIOFzH+Xmn7Uu91tBS
+Xe1P3hLr1PegXxk7zA1Rr0V0ngqqhTD9zTcddZ7NHnjtbTWumbkCzOcylfhmxstS2IErAlVsDGg
eTGApQaxMRzTPoZSM91pYx3thwb3VFy5t5qVjC9uViMP90RwV6SY40NI9BsJZCssiUK0XAOJjlXB
VXCrbsmocbguc85lplNN6wkx4NFQKMJJLfU3bMYbPhn90FjxtBqYPje1eY15PiNA9Tj4OF7srKXr
0EhxZ6FNoYjmS7Mr8eQhhp2cSd/25kQyj1T20aIry5FzjhAFLXM/cTaOxaAkhL3y5x+8nNcTv3zw
+Cx1vm1DmI5h/XK2yMiBrHREb3eJPcFJjPThhFtTrZ+JdvbP2YC7RchAkV0NihTYoqcFByRWLT1u
9Mqj1OgB5aeMEdeqbJIRc2xsI30onoQPyxZvM6kisvPw14BUm+gD5a5unTJa60CfkoNOZbDzcyIV
XE4ZC4PU+G1uJKwJrK44JKMZP+jCuklil4T5gH5/F8C0NPzsiOznyuVyft8oFE4TceprqmS0iagS
/vwz0r1f2xDsndKRjo4X16EJ8euH1KdViMezt+6oEbliYtm5CfXbemLQVAWd2PCez7YRIe7vBsJx
22lguQKmrex0uUs7TnWaZ2WbuG4bal8sZqOfztOCUi0Lp4ADHHs6Exf9YCtvuhYeilbTpzlrZBlh
d9hF9ugWrp0y+kTouoQ8dgzS7iicAjQV+bC73kCH4Kp23dipt/Fq520MiP3mrDg9OHjnq8H0doUp
DpNbh8cOPb+Ox5gA02haF1SMS8NNh6XuRuOJHDuKhrATBOrUa00g08+9XDLxzNwjviEMfH5P7AQO
qSs3PkUqDJ41WpYYBD91WlsBQpPrsY2Da8eGwdOOgXwQOiFFZjzZh7QumK5WIyeSPUKRjizdlPWV
Acoo6PoeSvlaaoSMYBVHqlZg82xK69nuOSx71jqroacdVqEgQyaEZLJPbX0Z4YU95DtG42DnPKJ5
CSWuz7rsw5XmVdVSa5L0uq8ASgRBCPHOPuZt0t6FhAdpjU+jnPHqacpBF0ahoONshc+tCUwiBQhs
5vGbgdb91Y2NRdjQfy8t392m1IQ9pfgcV/7R1YtxIHEOT0uyzFJGPHpbyc3lCiSD7OxygjqSqn4K
C+0m6XX3BsdqtXaDJKdjDqw3YZ5r9btSMPLI4ZznqKfhd6CT0dDvRI62LwJ7J7JKPWEPwGE0huNt
WAb7CokUBl3yY5l0PfaDt4uTinHsgHwNuTQMbiOsibpDiNNozGwi1zk3xWNqpNFNWbLKMZpgbVje
gFiMM49KN6HRkWuG6TEtu/bQY0VD69Z/cXRC3kRuq3URVgL1K54pMwR0qwXH0lU452ral5eHrsIj
mkbvZp7mu3GgiuOQYtkL74gpYck+w8cuE+NItcQgr2+Y1hDmEowwYZxGIa0dlLjmw3Wv/vwo5mT2
66nOM+nbeSAaCCalYfPLitTN9LStES3eWTbFwZAiTyss0K41HZUTF6W7yebUb1WZvHFi7d4I5ilM
WRerpB9gHPglfe7IpqJgdYd/ozqYkWzxr5y1NLuVRpQ94Lm2sU/eCgM+S2iiZwlkYDziQ4G+69rm
ldsxfMdS9dBErrURNdfty3nWrBooaEnd7wIfy7/CY3Ljxv5H53Z3IjG9B6VoCPM1n7oYRKWhRzCi
aaAsuGa6iJ5zFO0dYQpUuAjWPOIGtByvUI10DueZ7W99vQigGCFb8TQs2knvrCttdA/a5Lon0BJq
26IsRfBTZryxym6s1jxoiLFYOuFrtDLVvjgAxCPGwg+2XkL8UiJYlYOB17W47bLGoiGTB48m4z8C
E3jfhOHgQ+rfYxrl1WLSrge06DsP8z3jfQ8Fn8/ZTTjqttNTce17YlqmwjxG/szuBRtyQ6X4qbZJ
CwlGIz7a+O2IoySOTo0iYhDgvKfAL+5UiwwPNZAibQjDJGzszDN7FHCUMwy8Rzo3nrMsuoGxDSXT
XaNPKNU6c1NjigRVy5UrBHlmxizoBn2imkcmuU6SbpNR7F2lTuqfjDJHmyRscGQiajaIhECBN/hH
6yGmr9FrT2FHdz7zC7GpRsCPDqPzVUvRkcMROGTGgxBBiRWrw/bjE4fp5yRstnaAYyHAo5T2zM9a
bzYrh2jxevrM8NXLZuUWbbxNPLy3DO8/BZHCFI9Ae7a6YUVTJITmiccatvaPHTnut3wOS6uO33sr
0e8RusbgC021DxFv3NgMQ5C3zlKcMn3X5Q1XXP8VVzLaQMRhR6X3yS7OQwh0nn/wZQpL1A33OV7+
x0S33mjYzFGhPGpK7+ApjIdlYu4TmpkPSYaMXdE9X9vhU1prBny52jz7geksigoBoItF5soX4Ja7
wIvvADQMV3HO8lvGX/2qf7NL174FHg0hZR8gR1gP2yYy89tQ+wibwF00TJ0PAeKZK+VkTJI6y13q
Incf5ZSkG7qIJennSb6Je9ZdXAaetBq+aUBA0TFWpr30M7E0A66/Q52OV8aUMqQZ8bw1cEt2iqDs
QuXtpp1Txwvx0JlEiue5Gb64HfEKFcGJKj9OCppug0BYNyP3MKbEwzsNWJIpDtdKD8KToMENZKLZ
WRoOCyVhOhlWMT7FPrsdxVEQNNNzOcAxwLiWLVMLnA1GruCYJnO6SPZSDNBsmYU4WyOyjp0s8jOy
D3IFuiE5F7K6b5GKrhOv1NZQIpLracZneD7tyS4cqMm0etyrNvqUhYa1cqmhFq3rpZs0w6SZqdlO
ZujBc4r9EfNb55wRX9JzqKDX2MYpUOgFhhBbUhYHxEo5ib2RHSK0BnlPqBr3YZtRG91Rrey0bNKP
rgweiabXViSZJ1FTbcuxx5mNIOtgF0wbW9ZPDFSlv001t17rFdNWE6jMnV6sU2HlK9HUoAmyIETL
VfnnwaJxKrsMHZGCUtRKE21bnFZ8UBitHB16AJpkg7NO3y2bsr8ndTm5Nlz8EWY37tM0Acs/l82j
9dokRbVj8X4/+TCex9GLNpAqjFOITdQbN0UbvSdRn4BTccXRwD0zIeZc9g529hyyq7JH/6j15XTq
O9KFvAIGZSclxazQ3e2kmy9O5mz1un5x9MnYinQcdp5OkRA35OLFodOfsE5/nmgW429ikN65/R0z
BI8PzTtzsFT7SLT9KSkGaFuZ+TUpFYiAQR8/yTG7UVABrmRRck6TMbHzFRm53hP6qOzZpXe+bBIA
CkPQ1lub2v3blfL/JksPY/Hlr7+9fqRhtgxnMfd78+OYyBDSZd35rydL16/VmLxmH//kh/6YLTnW
76i5HWHbQgpaPXOP9o/xkuP9TvVhmZ7FEMnVDRZif0yXTO93hyWY7qDjMm2P+dNvf6m/pambzu+u
67A8Q8UrHQgw/6s0dX1eRf+w2OP9hU1z2KUnzzDVlr+MUzPRRlUaxKAzprZftnSusZ7W+xG5Q4yM
Aa4Fevo4wTMEd8wiZbD3kY85LLRKXaEf+CCB/CjJlmMJHK1++CjP37bix4GBPpdfv2ycYzJbtQz+
TFfav7Svm8QLYHzYI8PlFk2cBJfbcX60mv5mbFDDyLR6GqWzkWk3q5foPdlm/W+KxPlb+HUjyLRn
MigtJoGG8UvafGPVAldLMGzHpgyR14wzERrOyYgzauH4DwUm0FSZJ7+yv7xF2JpXVgd0T/skYjYR
zfeV9LjwMof6/4SdWVPjyLa2f5EiNA+3nifAgKEK3ygKqtA8S5mSfv15Ur1P9P56x7fPRdMFGNmW
pcy11juZaa+MzskUrvX8nvd3G0LcOuh4zQxR8/V/P3sMSf7zpYNgmgCItm+qOleVv/8GuAzD5Cdi
8nrqEQ9RxPBDeABPpmUd8pDpfzpSvfhFcvYYmoIEtQjwG5xgZmbivMtey6+SdXW9nOs5AyjT0aya
YB+oLOxD5lTYo8jiTRj6bTTj9pQEyog9/OAkEf+L/59X8jR9nDz3gOSMeKmGxybbR/rQ4M9k0oA1
foL5SYlz5cHw8AAsYCCzPKZYRFYpTr55RkJD/WLalsn0Catxl+jCME7ldvKwKmRUuLF0ZW6N8qMk
qAIfNUoKknyRLjJRnzBmwtqznfANZEuHHlS/Ism7amMEXFjxmLxw+WRwJcozXJ+gth+yljefh74P
1aqG8wBDYnSajSeKfVrQUfazskUL5Mkd4mZjQd5dp+rRLWICN73WAfSofh5Q5miEzGY1TiudHeJm
ylyu9qytoenBJu5cf2vlP6PSSw5x3MDWDe12JczoO4iq9CgLAfPIR56POPweSftn5c8UyOoCDyEp
Qw4h3ANuPALztL7LBGlLkZ0Zun/lOnNVypFsMzFvXMXOE38+0Xew9zemMreGtz7OTL9dC9VHkr7b
Q9RgTQNsG0zcVZV18fD7U74818aNKXM77OH91N2XAaxTePtIse+k0UO8f2IHXNE5EvEqaxx8pL92
anQCWU9d2tXmH5d5P5dSyHF92s+QsmO5SzWhf2vwIpAZX5Fc3CMfOg5Qwcr3JCV+enfK+LEuoR0F
2b3VxdpqKBzxWLwNlkGKS4yFt2czyMCQdwLwmDgIqQLRWVJnJR0uoKOV/hid7L78pjD4mJgnICu0
XydcekgrB5+ZsY3vshlvSx9voFi0SELgIpWye7P1DvQntd+1KNs2LiY0ohSHzC6xhcjKdd9w7rya
27qZ42+vji5jmr+Z6H9djRCMeECL7fr4gldKQQTpk7E0loU9/T69eOuxeLQ0y+RyNI+hwYVY4lMk
DZxqejuC91fqRystSUtCNz2I2t8s7yBK4DDha/Rqy1FQ1HKlptgQrnSRXDP1uc/C/pbw4+xWXqxU
3uRc5GvlfigjProqc+GklHujZllqtS57wf0mDkfSp7E4L6VEiOFiK4IiHFOVGjkO/H7PQ+znhA9o
1jjDPqCSTXLvgH8dRagHvgmdAHpgIdYIx2EXyvkjFXDuTd0saTDF05wEWFWPPB6pwTQ3e9NzahAZ
oh0CrMLEnL+njuGcTGl9mgZmxc00ZbuoqN5aLA1YOf5EA+EFNZZZxxQDcgT4iOA1x1jHIBKWXtXb
NIRmX1lcvUlQyk2ZFG99IXMkVPxhUU6HlpkPktGAj9Qn7WJZxivd6VZdQSa3bod4BUt8xl0fa1zB
pcTH7MUIz5fFr8HBaa2F5hNqXlv3vwaUrascPBEnjHXcGmuvz3dOMLwPBiubn6IhXD6beuD6qIL8
Ps06zjDMzREsNJ0JuDRwk8gkRfYUsU3ESgCimil4T59twRaR0YvgAoRka6qxwB65ndMn4Unc/3q2
Xzvj1l4+kaFnYZYy3s6j9scZ4xdGe9COSpZ2m1fN+L9YJwcfsI20Nd5dGRLQYQqyS3KOHkslgsA4
t+Qzqsz0u6qXy9TlOu45KXVVYNVF8FL1Nsv4tz3hJSmzu2E15JWoJ6JK4Y4eT0wHKMO52Pdo0947
v3myUraX5TJhbyBkWEYvs4mcqpy5NWgJ4Kf/SmV8qpro53KJzJLVLMdwo6t8spWQuSRztPMNpDle
8hJLXqFXl/cgB3GTRvZt0uxt6o7NY0hHErtN5CLCyJ8cB4dcQeJMF0EMQ3ORY+JS8HoJb8E+OkNm
a8NbJwhgE6i9QisI3DPMr8jSKfqTuFira38Zt+K/inVMxfv09VHJbjBOkPaPLsfLsh/D43JhhhOb
dxJBwAyRX2uKAGZBX6nm7rNPwnoVmC3WFsPrchVZAcuKHc2/rDh7ooPdenim4rrNx9moCxyHrnxt
z8VlMvHaHEDFVy5kH39AjVq1XNstHT/ixepu5kRTjVG2a4X7UfLRAWiRsKWWaKVfLZiErvQJLWrj
4GuoflcX9SmLGmBULyCEkPxFQyn2kK75BUsxOhhY95xThqAcSDSYjybvjC2Y71VYqA/ZU2GV95pt
FR81CEgivAmYHpiWkldQwZtnb2BJ1h12w1ptHIFodn0+Q6GO2HdS4mMNbX4y7BIibpr+tkMeI+rm
rePchj7paR44wbZx+LY3o0vF1udiWIDzKAKqEdw7YW6z7NjMFYiaDeI/adztaC8lfnZJula+OXbo
vAne/Ub4pDWqOkAbue5HnW2Sz4TRisl6Xz5CtsUd3APwtMYfPXDTKs0Qck5d9p3Vw0dte9fC0bBT
7S8TejXYG6gJ0uy7HG9mVTXrsQnvGg5wuMzXqnQmg2KEEGSzJhPWi8MYcUU1CxmThWOpT+uYqmWj
zpmlR79EooT0bEPQpmBhTesc+5UtRCd4pq3/Va3HJBhI7eHszpJzmpgm+g9a+7rj5P5Vghj05QLj
JWWZwc+5LHofK57axUAkfaqtcO+aFhMGbnPoLa+in9+Jexm5obOIPPsMZ17lTQuHhEIW6ftaBA1E
qngDxAoKrMQmQ6htK5CpkLC01nqcGu03TYng7uRWGUKGSdA+zrVNkOlgjz+ivOWOVMuqEfPespqz
01b1PYhY7RrkjWvz0e2qbGXFM+sZ56JD972pi5DFxwhxePLkKiqoryyHl5COmDR5sEvVLYvjE15U
TrPu4bWRq8fBbG/6Hfn6sHJtFtKeVgSWABrN3tH+AC6j7cTGN5sbfyNCVeqiY8R8yTTyccsk5r2S
+bfns7U6mARuqkQjpyj4pt/YOXUQY2CqA2qYP5lieHg2QBCOGKZBJaVSnvazquNHu8OpOr/VWj7v
rIk3WTI3jYfp2JmsyprjuZtMr6CF2weMLyiLYhZQ0B/ouVn0VCG8WpkFF0zZFV/dMLyYzUyRBu67
YZh9rlPnB2FyvrDmR3P46NR6m4IJJT4GmvY4TPtBvmeDRUCP+A5zbp0ZAAmpyHDmFmRIavZPPYXe
KszjbyRVyrEjCxTN39Wl3GJreR3a/J6m5bXWPvORaBmcSJ5wG1T7aHXtI6zfPYAk283wBc19rMfZ
h7S2x3waM5u0Ijy+GOzzBH1FxxqNmRfXaqemG11FiZgR5Ksuv0DYFTL5TcFE1AWcLeZoy0354KlF
dannqrG4LmVQYn6AiJDzqxbj1PBvSw2yLOJpx+ZqpPpzaOFkOWQGdU/W3s0o3KqPchi6t6At2OHg
QwG++7e6SK5j2d3Tmq7G3AtvfByZR+PFGs2UGQs5sNBRHIfMR5fa13N7onI19nALsQOwGH7iDaz6
Grs7P8m/9ZpXpQruvMs+UNawaQtKSFcPT8mQfCdGdsf+ivXSJT4J1zyJcAWozJjaqz/jKjMA/JU+
nXaKQThmsL2N50R2n9XyP5OvGDWkzbEfUW342OF5xkcoWALaFjeazrkz+UIZPbmveZA9l6hBKQHy
u9fZJE23awtHURuSsy79G+P02wjNhombe+4n577sjrNG42q6w2MhiaunBKehSHp0rVfbzu9JR1VT
efNvChTy87ia8yK8mRFvWb33UQKFReIqVN0QoJVZRwxW/Sr9pkqkDWHfc2xi5iAg3A21BQRZdWHy
QRHQXNrOJTKQ4j9KnF9m+QeJl0q7cs9lbl6zfa1lf5Zr33Nlsk/CJICkzyPyZGNTK5MBQRVTDt1r
weTVK9X+kmGnUia44kTf0GdvuJbjSp1wzSChJWmEc+PL+SHRTCxIRvFZ9fesYcNcPuY5fsaSHDVK
Gs271omvjM0PYFDK4BBOylDezY7XinRtn1i1t8eaWyFaXzoWq1NC8pGWfqsWCYcftaC9ypnVbrmO
1T7c2PZBn3hZBXwpjGauQvoXaTxPOup7P6VEmszhD6Xm3XbdYdcJ/MGc/Lu3oH4JMW2nVvW5EqPy
RA1oaflOiUZeYpzZR9lfar1IHuqauNyaD8KufISWMxin1nxYifPW64SABsGjl1fX3OX+wkoG0YWb
/y4d5WfLlbt7ynSWmEbckhnvqCyWYo+Hj2r+dNWlJBUefaFcY2htMq0cZ+Kc8SCwmSuv4eRnm6Wo
VDMAo6Ndr5xxWNuoVJems4p2bkGiTDlTEBp18p6hmvYqFKRWLTa+RmlhuuEbPs0jBCRtpP9ik5yx
fwIfTPZIhonqNZnHJsZlqAMShEKb2GFDCw5xZD2VefAtQmWLhbIqzcipDQhyb/p9KLhrBnxrR6GD
5Q3lhc36EvlUYt2cH81IwjJuId6FDoq1pBzxszOmX3rLh6Suc88TRyg/+JrBMsFnrn/lZkRWFpDV
0ns1SMmInTcQgIaaqywwzh9nr8IRjJA/BuMA8mjwTvJa5nGlb0XhGyhw3EdXyfn+/lIrwaRejkgW
JZbBKzCGhBTKkB+SwW0XnnNAEwT/phFvlnrq5UWEJsXKoVV/u/xwCFHkwNch9HxsSXYQyVMjInen
K2mdUAJGD09TJT4eNtk8oboclE3H8kU3CNzN8S79+0d/PQS9aYBOQcn7ll9piwOJbiZ0wKTe4hXx
74dZHvL3g/8+mFBqwVF9WX62fLv86++fBcuR//7h34/5//7sH0dNipJJFZOaf729YnmTwknRp/z9
PMvL6zwSk/sePtbyi+VLqOcnSMEVU0Ot7c7LwbM+sIt/PynB7ypIRrwcCYgGV1rFULfJc9Mxu90a
raUCAJTjjoUQHn8PJXBdvo8893mo/WYXKvVvoETCkiQy2BLwQOL70Hv9jnOJG+6AX9YIu2mdx7l7
Gjy7wk/X7xE45r5zWn64fAFTizGrTbWVE1naiSlYRBcHp6jrRu8U5al/Wv7FcuqB6yFUg8R/cIwO
aD+0d9UUmSc4eCYoGl/CSTybU0BMrUuH2bUNUV+UjyENxzESqHbHge4L3qdrFA0W7TCwpZ5CaHR4
gzqtSKFJkgvc8lAF5IPEyJ7dkiyTxEZL6QX2G/ZqwW/o7OlkndoW2V2U+sAnIUGRZg2Hyi3crZ0m
D1jev5fHwJl1YobDbN+YpNeHoapBtHqnBKx9/Oh0wC9xiVk2J/LEvUrcbpZQQKhALeHc0kw81wJx
I9z5Rw2rsnXZBo+hXqFjfov06CTzXltbIdF5oYSo2hkzmRW+tpu0+CFz5SXpVNqB5351YXatLZu8
S98Y1r2YaWlwQzaVkn5wZurwMHoa9eTZGqLrrNXdRquGwzyYr4NPzDaOZREbnV/uLMv/Y072l19i
9qw1GoGPsvgdYHmw6pr+qykwpRUQV3DgpEKs91XSX510eOxqhd0S2RLFE+2Ky8LbOHJTD7Z/BCZ4
KHsJkoaSr7TkuJHDb9TL4qXrOsLY7JAQh8LbNjEv2eWC8HNYU6GRH0dHYsOCZVKbK5JCAc7HBeQx
M/MQipPG0NcGMZgpoSIu6WAQ8TJmO8SDmy3hsIXrUrRkNtYGIIpTXkDbtQnGjbuUVDl8/no4ukEx
obwSbNDCIoWRCjTxIYfOARI+GRF1PhbToyg0CNXp1G1g9u2wmEjXNmpKx48+mkYEW7sTGOP1OGkL
azqKvN3AIF/BbE0xZBR3w25DJjBiI4NXM2EMLamPTSkM5rbyUveWv+1rH3/zEvGaBWBeuDSZddj/
5hXQrxhEbWRWfYYcuSmFSzeSYCvPSEMZHuxtPT5lAW7fUdySWkNSZJFkxzlK+lsamDj/zN4F+BEw
nwo/q34xjyOMD58WoffOMcAHxxKouYeu/qI1PES1ebfZGoGe/RvWMPp2wLuLNoYZYtryVE2yZZyK
C3hkYIQF30Iwu+YCIt+u1WGak2lk6gKDGwwaZGXvnK4nztzBzsNRcVCR/aTjvlF2OP4anQF2bMl3
t4+vjBHe3BCrUIvFwo2bK5KIB7DdG8b9RN77RI0ZyVOnyemmdfonjSsjFcxrB636YcTEDAXecK27
kVkWXPrcrgkFToSPj0nzmUvi8iSJRvOEtzcj1EevD9BxSOIR+haXnWg80ql8Mhr6jOf0QRjQRXKE
iEn56D6SpjDs0HZbj2C2bMb13oeggI6JdSYZVxCUnrsi+2UMNQNZEttHCMSWazyWI9aNvcu4KnLl
vFLG6j51+aFtvB/T6OVPJgC8ms6V7twdm6r5UwRQ1lXTMZvTJSuZIhTziNI3aZB94/o9h+61tWqg
6cEi0zS+9XXxEKBTx2xLzR4D40kK8YB+fDjNLNwWRlZrBt/cqHm4csiE9Dv0R2ENkC3nZDtAo+kE
Wj9mC/h6YB6V6fqlzNP4wZTTMR21hBCt7IqrX83aaZBt4Mbt+dkSMN8xocfMzMWWJA6veh8wbIpy
FNGT+w4x/o00Fz+ke8GNcqsNUBNM+Q5wfaWSgxHruoqronzJ9nPS/QrnB6dIb01l71nqbgluVcrS
NsE00QPcW3uO+QM2+zpunEPvWqdAVKfChNEmNBUZRnNaRZhqW81rXUhMWAm6J7cKq0fAUxAOesQC
rC/GZsSsxc32XRxMvKse0uJkbGK+Mz5jWvZl2QIGVPU4FWAGA7QzqvgGk20svTeZkawbP9/LhlrF
xloFD2Y0I5W5Rv1yGRrnEyEcMxEmjIzWQUo0NGqEYYaPc2c+wGnCMMu4l4X5BLZF3kB/DEXxGYAQ
OuqSNvB/vggfClpfWSTzEUcYEVMuCuwMK3bLDyPMt6OnXZO6JTfDeogbnL41lo2gqh5SCL3C/IxN
ymCzaQ+lbrzLyHz23Gan8gMcK0KS7zoNzgqU5fBqHvGmOWdpBA4wHGxBzBPnvGirQzKbP42xvhp5
dIFy/WS6zA8cj0H7XJHfg4NwkhfPnp5f2ohaTSW2onZOM3g/BmYBcC06zH7mTZd7LxY9F+bneHrN
IwTZcZu2LeYz1rlgHlHa9rv6aNShYBgcGlY2n8mY2T6kPnnLZKJWPvaorfgIffdrbLxbt7EDBNDj
6EHhSdbDWH9M3ENynrdQBp0w/nQ694DF0ibMHRAvbAyM3DtGs4vQHFslY9gYWU6SnC0fmMGvbNvY
+YzA4b2j57+Pk8DICqZq7qvU4GiDHdov5ikv08sUERYd6TiOMPHEUx7ZP5bJ8Ry8aAUIBctSv8/z
hlb1PMMm2UhO/JSzsiXec+cXv8o5OvXkazPUybv26MCmwGQLpXis/epYyfqUyZLtFzZpzJgXgNw/
WJqzh6ozQi7UcBFsEYcg8MpeRmf6w0zsB6XKpqnrrzY5+ymXYcl2hSWsj+zByLbIAsaiOIz5yFy0
O89zQ+SrATM1yPzniQGHhzU7HbY8QO+04OymzRqZ4xW+hk5oG9ZfFTT5EJYu0xEH8n5DLnZ70riZ
JRGYkC+3Zf5IXR1tJhcOh5OE92Zs/igGiNt3mCMZkUuC6rYpUBKMk37AOJnVoOwVylRven/87LLm
k0gOqgKbi1DPgFgdhsr1pTDQejPl9tE/x5V3GTv5HYu62JeGue4cfNfDsqaNcqIPqXGtydkAWKU8
GAMM9jQRbQofs3h96FsM8uMOClpz1Lz0zZroj5rC3BejTXsRY+StjbRURZu/29LyzpABa6yzXphw
P7uaRdZzzkbvjsxoTXj3NkkQRmq8TBRJavKSbeA/MFCmHYy9dTUN8pBqOs4hmb1n9fsyjPDdichM
7GvxMZQWovRCJ0oK+/QKADUe+UiTa1XNH/qoTE9L9vR6EhdbFnjOs2PbNr7c1Q9hco3ItPgxEHCF
U77r7MpEpWQzbmNzfSBMh2teDh9THOOkgWTEqyB4wl6kmSV7I8KOj6Su5k0T04ObxG+F3uO0Amtt
mrF67+VwTk38yF1zXUwm0SnMTTw9IiSlSragZcnKnsV3EDBX2ThgXfDe41vjBFdZwFljJmdln/ZM
fU2t5+KtspoKeuGsSJ5TyKYytA+2WX+I4clAEuAbn80M8sp/E7wI6nXEZnCNWrlzHfFK7hUBPbXc
GbgXgPEyFWvKblUgPW8s/OVltlV/5rN3m//6XYJLpk153+aM0aFZD36x7rhAdJ7C5fDqaAmhqE1t
7EX8qxXa5n//1IxrViPIIuohAdjVCCeRp4OQdlCHGDDGy0iOnrxhO3E4Knn1rWmVGyt5m+erOm7U
QMLj/+rBIc8xEB2yCo2MlZBXNVrl+5yRuJTdSHBo8firmZ0FJdorNiTY0Juaf1u4Jyz/Vr/jvzpo
Ybcmewul2fJzilSjGbZYd65t/VMe2kpbWVa8/L8G3qWrgI6zbzUuRg2SF3+vHlIbHmwrPCq4HQOe
iwCuh1Z0RB/u7O5s2k+sQ2uDiZ3o9W/1wsoeilnNEdJEPtcpVjtIdnr+wkjPAd+KImCEU3Lj7JGh
4m2O2odH4858Iu5so16r0zX5di7Cu5UEB/XkNbFItXoDANdWNh7Bksem3KjDqdelnlZTbwcfreW9
c4zG2Ud0W+qvY19/akGyST3bqV+3Mlyr06PenjqF//tWSRvcmGhqI+ZmzUwzgf4zAVirRnvL+r1r
sEpGNLVSaW4Tcif1b/WYCrxfdz912ha7YprBQ2FWLw9PInxoEkLKOVwWEF2KjYjBHIsJRUPElPpR
xK/Jljioh9R9spnRxUzE3NlG/qUOpUPjVXopl6H71Lafsiqv6pDqMUH1mM9P6hHqNZXVH5Ki/vWi
sERcqRdMhOFRPRVP8SCJICtpntPOWJ5OHc7FwJLDWAQT0qK8BPNBxli44PToltWlaH/qFSAWJtvX
0WSw2EbzqbdA9co0xTO+bTbCBOnA5/zbo9i2uKtSqSFB1VxSwyNdY7ufrguAX/fpN9vtTRu5XMmI
281xcYtSMzjrhX7AfQ+cwwQOTuEH9syi9ZJL0Y/7hzQMxz10hO866A7oD0jCqfRkV2bhypVOc3Ba
A3pIemmiXykDPaUUe6Zb+CzEWAC4e08LDcJuuFBF8cgmybBMgSJ2c0M4MQJDeB1O0lNFI9+Vx3Im
97OIj1ZUvuJYdgsJjlubvUHfJCXjhvzUVeJZ/UfIIB6AiiamqGAdpCEz7ead2BkeTjwzm8gageO3
Hopql3hfWtA369aZfvRhSwQ1yj9Cb5h8z1RsjgXdwGo9KOPph1V6/tpt0P7RMKBZBCi8w518zSLq
odlhyI5JHdjdxJ5hC9o4/eiNpXOc1IbVpoZaURgauzW1px/pt2XcDdWSR1aY4mg44hUXTeGVhkJg
GNiRyqUikxNCXzU7wbmsitfMWLm8GQpPxXTt8S1dQSl+iHIKW1dBZjrM6XVXZl92i7CiiugeTcnr
L/9UfgVYa+Uf8CeQkPdUTID7R9kacEMBkMxEx1gTNn1f/yhro7xIO0s3IRkXrWXvZgOgpfeHam0P
+mudM9MGTLuHCFWICifkQIEUFbk4h8ai11nASWrnQ+kxOyiJVFyb8PqI7LP25I+CxOZswwFDlUlO
e8utoCGP4qwre4C61c9twDAC+1trLRWY6ZjVZRnhw7uteJkL86qCKoZzj4T/h/xwXBIgmGUbCoaW
Bry3vHqNkCBwowJF+l484nzlblsix7b2GA6Ec+L44AmCjzpAP0JfOioscOdBXfK15rn0406K79/F
nRzrOEG/XQ3Ef8mMupGYwkPpTPIBa0NSxjvnSfdOQaW9z+H4lfizsU2CdLc8dTPCv3AJ+NqOZokt
pB2VR5362imbNXQGSCS4QTz+phVUfaUHj5GbFZqbooOV5UM6J3LTRf65QEjD7Mt9z0e/JbSKwemQ
OzsRULfMyVNYVdM+mfhLPHPXiEq5E4f4ZilmhmSNxsihH5HcKCbDvnSaG7EEPoY8HmnTU3iybKy4
pDjiaIZG/IcTVv6qYbrhjkgJSwMjBjl+UXFW6E0ncw+n4dx38yoczZ+6ATgRy/xCH4gjLT6QO6Lm
rlZcfYF3IyaGFLiN7fo0hM116OKL4abffv4QoOyGZdCi0tOYOqt7ISQXBwIELjkk1K5rlzUAC9SV
KWgiDL2/BMYROb+5JciLd4LUylWUvr/gVAUoLiypouL1UORh4pzcXWk9GNT7mPHW215SHmFzlEIh
OxaMbeIg1leZQo9tVwJ1oSpD/H8ic5CglIpAckCDNoc1Q/lxzyiY1qFiLqjvdLu6OrPzUsAgBOwB
uOEGHmrzsR+sdyelgSu1vQ7kmInqItwGv59xp6cumI8csl3ogQhU5CER65XBLEeTx0REbOYZXlxp
UZWpJ5Eg0WVo/Mjr6t7lzitRl0BhisWjcHcJWEYcKNMhbuDC5TLL/RzbWv2Pws8WYs4sWId50rNj
wZtgVvwQTSE4LT2aHZMLmFzoPZgiqT53jJi/WcI/N2l2xyzyauH1Dpwff2gyLpUNwMocUm+HNof7
edySrapvnJANv5+D4YLvxOOojz8IR/yI1RjIETB5ktjBw01xZCCh3Aw8UVYl77Ad65GexMrWaYwv
MknG8Pmj5DcEMQtQ1cCeiBGZFrncCAOcCLeVBznkBSHoeXCBrb+rHfNiZ+JlBvpmdMgF4greRKI+
JDssKSOKdls1VYfMwHqtu6A5AbJtkmoYV64B0wOBC2If136yKoewAfOrHrCATsGQrZkaoETllwg+
gsCmv4jWhuf9BTM2BS6dodlCqhNErGbUv1GGSZjwFU9LXTFDS/dgD/7OA5MqAOfaqHvPxmCfOpy5
1gPT9vrvMvVvf5GnZPerrL81+ZxUR7IhzphQw4tVkF+euA+zaZx0RevsFNMziz2MrfF/iGu8o3FS
gDQSlXeF2LkKZB8Bb7bTlHwrUND16/fOlK+ZEoerfkMQa7VmEJysk9p95rp5KVX0k2ZTuCrsbIAl
UlfBz1bOP+XIAlSlYJ8NIVLY9NU4iOTp/+EdZ/2/piBgobrhGoRTQq328BYy/sEKbk1uNDiw/QFp
kvqwF1AU5Nf303LDDvo6Qw49FB1jRBsXDqTV64W7kA6cpFIDdVf0KL1n4RvZ2BVXqSGka1O11ZWo
vHztRZRFYeAdl++cEFVfCQeOc0LoFmmYZty7D5NFh6PXpzQf6N8EcGSgADzluUAD+jJHnLf/Toh2
/pNO/tfbxuLJ4L0H6sT8Ox26QoFYp/h80qYdchaOcTYeAg/yqMbWvJrbh6z+rvDD3JjIV1eNb1gr
jgTnokq5IejkYAVQrlTw7yZF84lhAmxBlr4pQn4hUKUAm4NPv0E2Ivzd4HD2ll2UARvRBgSn52xr
Zly8ijbkRoCCHGrJtyqbYnWdZooPhC4X98GFa68IDiVhHgQ9T1eqrA/ZsmKrFQ4vUlqiWOAm0iSH
LD7Xf5pkfmq13P4/TpqFj9U/6O+Gyxs1Ldd3AsDdf5w03/MzT2hWd9BIX1jNdXibwSg9VRItWO7Y
vvYmsNhCplzoEaAux8pmHKe2FhqWi1cFLmuQ9iZK7TFqzN1CjlloTWQas326U0Ubl58zDFI3JJHC
XNHjZ8akH3+x2WzrDQE/IDEtkiI3RDI5zFn73IuRTTU+knQcxQyl1R34368Z7z+vGcth0UCF4cNk
/A8JQjQ0GeYjEY4DhGTsknyjhTjzewRgMMuNwLewh1jI9ErgCZk5OS8kPc3ioySIGhK4YpOHU/jk
4ChkNd6Wxe+ArHSdFOLY1VAsl4JhbKbnEaZBpTaVyC7uk8+ZKQPipvKCJzQYt8CBYP3RzmEhwYjQ
YC7UIScllLWhrchrnWBj2W2lV53GyIdJlY4wPPLx4OnlIZ2nhYeUSpsQpa4+un4Dt1DtbXZskG2b
2MdKEbH8SODsgXPCQNbnKqEF3wct7M/srodwj6LpLYOaMHudix6A3RW4qqYgJ2ljKZRNPEXgcTMA
s48NTKzNf/9ETN37zwXMs0xEKyh+A8v19H/IQpxBs2pMvdtDWhWskBSr+95Px41pw9kp5aM7uxZa
TNy9ymY4uW6D04WIv9mT8SbRV2YfvU2KU1crnlXZlGdy8h58J3LXWsUfaUn5oyVcOSjBr/5alDrj
aLs4i+Jys9UM85cu59/4rd/hnu1kl9zMIP/2MxaOQntl8MGG2ppgKLDK0GmRqVt5DwiD73NR19up
Cfk83I9G8TjtkNmQJuJkG085vqraW9jHSN9q1L6BN277uT9rTU/siTAJkC8RjhrSOTvQXbPMKg4t
MEnMoS+iGE9hIMgXcbCoDiXBV0Xz1DGrO1hjTnwaBUJIEYP9Gxln3Jd4fzu5SnRkUxzN6q44+F7j
MuxkwVPMsIXOZvUw0B3rt1rxWwLVFk6P2+bfCFB3iN/h/6K2/ItJtfzepJCzWu1ZF9F3WZB0mFqr
0ux+LwUl8aBXVwPBbMshWi06C0Xcaj3nNocqII1bu05+eml7DKrwjZXyrlpTumhSudRsKM77n6Tb
Ee9eb4jEgtIrQqQjQbtnDHnBxoxJvkaNQBjjKpqrD0UMouJf21pMmeZk3zb2G01RnE09xiMmhUOf
WFThc/B7KiM8bfLDwlTt419VNHxqpjpWTA8R2CogDhPlohhpNwkMyLhS5hjEDvs8EqPoRBM8qlrX
u2UaDF7F6lIVZ5d3piKD5GtI5Rc/j48+dsKh/he/bVB9R0km8UovBvrItjkkcEh9hghezKhDEejs
GNgpI9bBLnm5ZoczOtgT3Hu7vg0GfP6mE2tftcJUsls8U/RdN1jPflj9DNUq5M08ud4370lj/lxu
8Lit441Tjs9xKmAA1BECmMa81ukYnrDGMsBVFF0bQ2u//eFH8upY+LGa9D0rR6Z7h57c11pKuYLy
zwhoiwxPfxmb6qVOquukdBM9UHJPexx0bP6LSWBihzeMAnHcIzGhtZC5L203elDI4AajgJny3lD0
x0rjD9PxGCfyMkS/mPRreOBz2cbx2SD0tDPBjHLLx8MKhn/aE+vXcpLtmfSEqCx/SqI6Gx8hG856
9hlk/G3I8BAboKc5WFFJmSXX1JTHafLloTIDBj0eLsxyFuFO1z1GFkP2UpWC/QSbR8ya4qtDb3nU
VG5CHeoAgL684Iz96WST+YopemZl4qLFaMFmRCy99+bHDctRW+Da2jNxUqGAelxgrFT3jLdKBrI9
Gbu4WZkYQlliS4fubzKEFcOQ791ec4D/B2xeglFNSXs6VRvgrlfEHkia5cHrnO1CDOqR9UxYEPFJ
bEcHQ0ZYZSd0680u08rTPCfupkUcvhq1+eF/2DuP5bqRLcp+EV7AJJDA9HpDK16SEicIShThvcfX
90roRTyJUkvR8x6UiiKrCFyYzHP22cYENd+H2GmFZKgdM5yWTjPeIiF66y0SmDuioEt+XYkR9Zzs
ZzEjj44/E6+IQ51dBWSdNO+jyXdtbHPQChjWCUqadZISF/LlK8aGRoIXv2bq97PhmDvoa4dSt8hD
c6yL4xXzyWufhipywJegogxTZeMxqb5UHtAdPnpFmIzwFfGlNGV9hvIwHip/1s6RjOWpnt+XvzTq
O8tXKOoYgtYCmm0+xVv2cRsCoHs9Q14/CCHxDOpmXGhz6zmqvOSK7ECi7WZMuozMZjQ16eegKXAR
w0m8GOabQErCdWLCWqO0g26eVtk51XJtTSwDPtLk1JzD3ryDRGfvl7NczsKSZBflVvNe+HBY/CKv
IT9EjFTciYgS2tB1MVj2PnP7vRlM4RHZPfOdKrlK/dhbk6AMZ7OIzrmut4cyBTg3GB5uLQMebwND
8IwfXoXdmmXawTGRtXMuVRHiGwV8urEhs7mL7kWAkeNg4yVuAKkk1J0MWsYnL9bxJZo2o2m+WUOc
bEmmqM+iauvzGBrfKsjpu2wsunNYkpoJQybYFc6E7Lg3jlLkDHNACc+DKeSa0NlIrcUPfuA+4QcT
IbLTobNgVdRnzpqMixwsPT4P073dTjd5w+sSesYdWTj4muIcBj7dkFLwEKAUP2EjMHMC3YyNRRb7
5B6nYb9vjBS1+tTu9cyhS66quTnZmmxAMlBbzwxRyDk17nIYTicI9jFRlz7cY5QLYIQGwQi0hQki
k5PLSs3GE8vN8jsCqLyHAVnG2pQEjKdReBMp+zFTaVRoxpCRU5rljYFtHYtf0qBEKYoWZpaWkxAT
AKvL8LBIuIq2BQFO+vcAg3/Fq7taVq1caTOgV7+lofMosvlxqS5w+ik2zMn2uJ1466BtPvcBbEeX
cR9M7vTFxTOHGAwSZZWewS4A2mPRgvJsF2o0CR7RPkRQNdnFbqiTr1MQnBd6dm6mzlpSSDOuw+fe
RLQ2ONoN/KjdcpYLYVpBRLOf3Y3hBlLjyQiNG0NUkEyo1+fOY/zVXJY6qZ7YPgbcXsIYuhVJlzWO
jXRnwDQGgDcBqPO92j4XDjniF1j9NWs/nwKP+PjT7IP+Zk3yQrQmWxm0c8r0+jJX2Yviwyr2uWPB
QEfYxChxxHGnfIkQQfoFfpsKNR8C/DAhxq4JIVK1CdScAoNyn+qyRYRoJczhSnIgq5S4h3BcdR3H
aaE+J2SprrSuorXiO4tIZg5KffWycPv7kM4da26ZghFkybA3uuEyE9R7zLMkWWG0cV2nGH0T+7xo
thaC8FgjI6h1etEenv1WVijLIFK+W2UAp6QB58yISF5V4+yuIic7GS3K17hQGlTPPIxadVPruLPY
M7NK847uFm2IM1yIY8fTIXqfq5R3lRFUp12SEcTBcdAO1NNL78JQafVqa07VHRkmh3xyEJrYh6WB
lopt3DXyFrbE7ZA1xNo2sLhaWZOdrtA0pQf0tGPt13d6Cn6TBXjNYKGIT/gJx7fNnFoPqQI0S6Wu
0WLwGB3PjiHsKFqsK9uEN0Wnj2PpF/XvaACrnGTurxiErmO9SkiTAkUzx5PlWwkDGSQZgf+9J/uL
5CKeiDm0wCIpI1exWd5QRCsvdzrl0ac/kX36LL12H0c1KWD2MWC+gq44GTZ6PKAk4qSbIyadKu+H
6gkbk37tIBggGXNGopu9kLG3a1LteTlAYPsQelgfrBy/lthuLkq0I1gfWG2rZ1V7LviBL6hEKjvY
qPq8qeqHhNE1Ihlq3wzQJo5p60OtuIpqQgLcQX7CXeym0trrSMKCJm8o2TS1d9GDCFIt81vH49J5
eolwJr6xTQcLYE5N7+wL5irhOhifdQNMx5RcjpbIc5IjIiwsJ/5DA/R5rU/yDXALPv+gRGAZDjKt
43x38bXd9uQLX7VKihopKZKPowuZ7szplhZR41d4Mrx2++CNSO4CzTlo9aNu+e+lNpMTCH+yQL6z
GWVBTT7Md0POufpTHDA9Ii1M9MVtyryV1Qepy5huI8LkjZxrqKpUNuytM8mXeaheDsXkfdGz7N0w
EQuo97Y1wnsHb9S+Lb8nfnI0FACSgfyi69WPyVS/9SCnljrHkfq3lF28ib0ZO0bNgzmU031kuGmd
5prUV8uELuYInUbjMGi8Oh4ZXhtNG4itsBA3dpXY26FyTxzj9wURcWE6BPgGk+GY4fbO0H35thZO
K783HtzEfXVH7wYMaqvqpbDvtnrvEmqgoKpFOlQEL7ktUEh2hIM38zlR6vcfa1nAjR6K+MUbk1c3
CL/noVOBRpcoqbscd2g/343Gbgrp5CGJsxw26CYInButgaIa+/uio8FRmrtGW4LT5U6JVlQ/rloS
e6K9pibjIEm4ruDPTMVEq6D09bH1GiUTgkGl8Fj6ozJk1w7CEvEMlpKy9y6LcGpRYBjqoaom7TEn
milHTr0AcAtubaqqWTaIUtoB9Q2GCvBKiaQYKPwyhTOLgZR5ixc1AYg8dKOBzD4JfwwAFn2Ojs5x
5cP+Iq8RKq3qOoTprrF7G/Rj7djUvVT25LsItM/3jnfTze0+Iw5+ZcA9OUYNjqKN4zLFIdcomsKc
reWxEw43wz4TCXs0BK5QViPTXew49GMQ/xHpYkg7O5/aEjNO3NeZ8bQ9qLf1bVKrbEIPOrSEU2g1
xHP6NfRkTslLlB/EuCtDKK165EhsQEmB4i4uilg9mtiJcg//Gej6RkMyIo1+NtDtLacgYlbcwa++
iFBHn87LrY1Yf485uysrUpzRLFYC1b4EoNUbioNkENvKn+6wOoWAgeqim738aJXERRQTQiLEGqdF
IDoEB2F3tEbY1DxUWn67DDiXJtfs0e1Z8qrTEubsoO91VnyxWm0XFPNNQ4A9PCG14EjmlXaFUbX1
tfPGi6c146YVCNSiMcfGWx+oTJy3AhnErs3kVZlDoJ0kQH456dax8L+SlAn2oJsoff3DYtMxddp0
bYqnNLCJesG5ZrcgPnaA+bVsSO0Fmz5JD+3ByBKKn+97kWjwP2XCS0cMRZrexSTREKtGGIWSGC6a
5UV5Qmz6kRXt4onqyzJymyb2OredvsyecRXr832fzfEKKjzAmIcRjhHkm8qLvyywFUpR9tWw+yr9
+XaEtz0U8tJW45NICcZKnMvg99d1Ye9d1b92QBWwxtBsKT0n4UfFNlMqLzVudirEspz80k9qOn4N
g0YCJ8GQQD5RAeEcI+OG/W7Z+eKyvms6psdMMzFa/6++KbGmnSDPzc1NqEvJowj4KEVcHb0ODp2y
R1PlXdWyPC+vXKYmMstQQw2Kuv6rdIwCBFyv9un0lAp695aHyyJIz9bfiJWH1KiFu95h5SSA6CVQ
yLEr4brqHrQPtSXjsfZViwuoylzlHyNpox5WUKIcpYnCwPrK1+yHZdK73EOoFszqY0Bn7DTXNeZG
nWQ20cgLgyZ2FlUjFTorU+cil4N/fRxHMvPUMJ7kwO+96D+3/nAPHMbAIQlIZj1E+CqirNLs5WnQ
6qjcLu/FgiGQ8Q0Kjlpf4ZP7SZefVM0MaTPZLJOLZYDV2q++2z4sWiIPafNKg9RoE7e0GV3iXBDg
PBGNDaXBD3c59TDYI+eKVR5C+BSbrknxKBIgqCrF0ULHB/UHiNlSFSyg6jhfBeqBLDt6Z1VLdxZ+
CvSgR63O7zxXaXtZeA1i4O2GmikKNBgPsL0phMaDpXY8F8onUu70TtVjVjGSSxhvlV4QbwiFfalK
y6D0XK5yHIrngbrTHQF8FomX8ShnB6vzRGcu2WjsYmSiUO0YfneeRPCuZn0RLo/YktyUfbxffpet
prpzySQ1rqsLjf97riGJHjV5crnz60VYnKl1nFUf2G6PE/d+wYBGWCcL3jwGBoRTZhJq6gL/zFnr
VHtMcMtdjPawGtp5p0aYUM2Yebnclqy+Q978uaG5nSvvEekDgwuwDBj15jWJxdh+8Q5VBg6mcsQ+
0JAFgTDT1m1RmCiPGiWJc8aCx98N7hYhrasE+ErNK7W3FJACFZO3R1tCmaHeTLdPXwCOyAvtf7gb
dAy0jWncJhRKY2yqi/G0jDiwWzu4pfMwhY/dd3sqnNUo2Ht8eYMu5yWnpV55QBf4MzBeytN3S+Yv
UTbcRd6E3DIwlvm3kLvKgnu86Cc1l03VLNk5M7JtJmUmkMkk35XjXqAHKAR9g3pY8cqEeKLQKVW2
MCOLNlPT7hZVoarnImWFYGXIX5UCcaGN2Fa2I4UAyLhiqA19CrWmRsx9sXZQBW3zyAc2jnlq1YvF
2Odkj+LeDJiX6do07ARi56EUByso3hfCABR7ZqakKw0W6VYvda0ZMMqzu2juKFAC5wUtzEFdMla6
z7o37VQ7EyltrWiyu1BSHavht1r14rLbwvbPaY4CazWM6ZvCIIeOGnJRcLN/PAV46eDkwHPtJkiD
dbQ+qk7HTHXRic6+fRwcF0ta9RHCfgT2zvE1LUJiXsOHZYKRq2dzdP3L4muRILNmj4T9SwZzgSdA
UurdOrHNF2+iXUp5r6ICPN3FEXDUGJxVuBfxc7wFaENKE71q0GgOZGA0LQK1OS0ENutG9WlKHYLv
6FubjtvilehjOzKZNYTEPBZLsYIS6i7PXXS04bu6oupooVXTkSlFR2PqPzDpDCdVpmflyraTqxwE
ebZzTAcVzK/TmBqbvM7eujS6VpXTnFCiUdvuUhxfkffx7DBWedINYBgfjWhmDAMWgc9VhwBXAnQ4
qpCwTWHg3zGflzWjUbr0OIbQlKCfXKFjOfv1uAMW33K6NHoM03/I4qlsSAmldXbBcg0clmpculfF
OE9rqo0ESQXdboAlL84XwESMd5TCIavb7zoDDw0bk7VJ7nWdvUMdBdz15bEzPPAUOjChBLd222/g
ksVoQJIZNkb/zYnjvXrclzUxiSMO18W7ZR7i6Kj+U8lIiRJsKTP10IXKb39zCyQQXXYVCyyWXTf3
T8w010OlORuFgS+WBW5k7+ijbharAkOJ4sMJlLewEUtl1JDL+4PnIwIOYN5VlmbWtp4D0se8i5DM
Q8tgvhmHxF83UQ2LTz5OGKxC435cwIQFx8DDMIAJZD4s5hh1OsG2JRjXUnqgPmEZJWCGHtqSJxx0
cffnyZnZbEjtCXbNZRZs3UmCMitzO+Qa75PAACnRkJ5Wtv0QMgFf5dp8GFuegTxnY9e93iDs79Ap
mxdSEa+1TuBB4kyv7vB9Uan7Fdnghsc178BqXJpUu4yuQpS6rtuzFczourxB5SxCDGjpiIDhy3Xa
8xIVPjBkyDpk+RXbddQyVDiFRsccLd+o6Tt5HvAgKHfHoXxqWZIVspIV4DFGeajojKQH6Q/y8PvS
QLdz82BZ3VM/jGJtcn+SJI32i8eSz7hEY2o7dNZmHMaQ9hzy7UCDIZ3ke1Jix5vqlIB4wAqpqL4q
zQd22Zcpyl7NkCWC6Vy/HmadtQ7KlikhZ2iIdKJqK0qIXEPqnCNfn6DUiftMMT7Sob+panNWRsM3
woWDRaYKwJgiT5WEeuY2byXg7LZnawkmR6xSvDIxfm3IJfL8zUK5aB2XztMOSHejssFuFp7SjOUw
Ge+5j+oll3mOQxd1kj5nnzEmxsWyxgWolvy+kbR53lCIXYmzXchDoQOXbgpoTxuft1+k6efRxnmX
mVZj9K9x26y7iFOW9YtlMpC1oeTiYx68q5nY4rwTOQxAKptfqgntXRM6zqIUlNzqiqrkeTFXiZLq
Wiv6B7VvkkzkAtx3ZxyqkJGrFj5mOiQNXvMmSL8V3fOyhC7rWR6/RA5NgVXCpRTPqRft/Qh8AOfw
ajXW9bVk9rqjzX/RQntrZOV9WH3v3e61rJiruzH3LDUp2SJYdetRIsC0kqtGKHISC81iFUIxXq5w
8wN/fVHdXR54BzcitB6ijpU7gDzBvpqvzD5U9gD4G0v4yzuB276m+fvMSL4uphyZxgqXKWgaDcGq
VqSPwHcvXksF5ltUYC7LuUK/JKYAC6djmMPT4EafYRwC7o14UPP/lIx61ugJ914vo8NiDLUwvYZq
ZQXsAwtxQA3/yOI2GEcn36E8URn5nb8SVfJ9MRayHXYUr7A27MDPXSy+x036qAyM1LapFzEijQIX
06K5hkT5tozrYPvtp6Z8nl3qIFx3SrxdlG8D8JniDPUtbEt8Zt9C9fLVbXFBonlcBsCGZGIHQLMS
nneHF+AtpsogimpQZQdw3lv/QbVP40h5j40j/FQlN+ulcrCiOswUxa8T2bWTeOZ6zrXvCzhsOkpO
PPbAU0QzONibFTb33Whgwue1C8damev0ATwZ5nOIirpdD/ltvTykDEb7td0766whnZhB/KcuhD2r
rj4PN7weBpBZW14BE14prhLqhcNS+y29W6HdRJm/ncks4SmJbDQjEv1XDfERYraFQRMUXZItRbLH
vfTZMFmSYZt+DRWlNjTqrdeYjEipQ6za/eTS056ivnxuia0lkwDTLqe9gWsGEV5ZiakubVSWSOj9
8GmPvijMt88IvQXEmncKXi+aSyPgXC/tTaucxpYxateZb7bI801nv6X2iKJQ2UmozkahoxE7IPav
xtoaVeYTLVvKj6WSzyoqiIAaEvfu7dTp12ExQxWw6M+EXZ1w62QZzeWreiHiDGqaia5GVdELAS5p
qLTkHH2pbuOahiJTHzRUFUDb3WoHp87yrT+6uIQYzf3i35XMbNeRu4M379IBmnj3MW7dOlDDm8IK
eZdVAirh2T9MIEtcpA3TuSh0fC7kW67Vr8rRSvWMDD4e0bQQslPdKU+RIrKvZkAPQGRqxlEwPfUe
sC39jIoQHSYrOcsd68pdNuuXxfswVafvaVejrunbKkFD3Cg3OpxEsr1vQdNtzoCYrwvKYoysHCEZ
I41ePxbg/AhPI2iAEYbSXMJpTkpOuf/kKjJPUfiksEpIMLRaVpo/pfoyVV8olKrxXN7cWbnrqR5s
wZ7AKE4W1Usqsm+Wwk/VVXbL+Tor3ZMsGdfNzrdsqJDJQNHVs/dJeR5J8WZG4726PZbtEC7KeJPl
nmGAw3PI3dAAmZjZEGk7dtxTUX1CwseGzhhP/ZikLzaCnMZWVVbqMi8VsYLTl/56lLz0i1uR+q8n
3OFgi1MyLx1gi70CyuPkPKmFQu3gaI6SFue9bowhSZDS202a0m2CbFsa+eD0w3QNL+iSv9gNC69W
OxTc+NRwJWZVarsKvsfr8tYZ0asplufcwbiuK/fTspPgcJxhd6RTyjPfj0sqER7RLw6GhdmcnYQf
4NnGEtVdJ3n3Ra01y95v+/ONBfFoC09UTDtlxdZBx1mZQfTu44OxsvXobJR4G0Z5+bktHibLviwO
Uqrodaz5Jc29Mwo8ZT9okXcbBM/tjd6EX0rNeivvxS4Rhb2pS26oqiqWzUZzUYNO0w5KpOurUlWh
F+ZNg1kCVs3k1eXDEZnULRT9p2bwxhXq+ks+fAozJslIIi6VaVoMEmOWruRlqW+1XGjrzF9Fjf1Y
1NXwA40jfCOlekfZaBKatNCI/r+j8T8cjQ1ioCB8/t8djXcpHn1vrz8bGv/3//mvobGr/0e3DNfR
LTwZHWWX+187Y1f+x7FMx0bBZhq6B8vyf37Gxn+ga7me65i6o9vC+V9apin+Q+ym4xFR50jHdDz7
/yUtc4l//cUyGI6ZsAT8TMtzLP0juTUATJ1dQPmDnRAZU+FwgDariM9NWd22DLU3ThqG+yjTkisK
V1Sr+PjjN4MZWXkH9SE8m11HMg2qM7ckZk6S/XBltyZ50FB9vC5vjvBerxu7cg+1nld7L4Ts+dP1
vvvd9vgD45LKAbteRbnUXRJlTfMDvQ3/hNnrmQnvdW7Vmj4YLkdmrjQf6UduUgjNFdJzT75Jds9/
HNv4kGvz4+Cea0N0EYJb8uHgtRX3BtSIdl9X4c7tC8by1swIK9ympoFMEg+M0kETk+BY61tR9w+6
6R+Pz21TvD6eMbGQl3/i6M4GOYQoE5kuuM2dJQZGEgNWBE3u0Iip5KDkiAIJyVAGzdyGQvz3a28o
v+ufnp/l81t8esHjbVq4VP3KER4pAhMKjXZv24RYx3X/KSBlaGVNYB2kHgEMWS3Bdy4Zuz2t9zCh
BcnQqerbPAM8wVdA+8cl+fMZkTakXi7Dsz8QcNsx9H0LrRwaVmVOEo/hNmeKf/WPD/7BK5oPbpu8
LhIqhmNa7kK6/OnCo3exoDf63R5SdIFJahHj7+nETzjFrhOnDU56kCsZfgHXrDcO3aANd7KuMa+R
lUnJKMI9eKBzjiPh/oOxrq75r/eEDALWB9MyoH06Ql2hn07NrnrTCo222zfVG5AyweFa+E1YBMNM
/iXCdX3tKJOEv1+Q3y+7bZqmZ9rYEguDVevXg/qMIAfXIgAi1qnyc58tssQcc/v3o/zpqpvCpIOV
uidsS/38p4+mu40ZG0nCRwtgj84uH6MuKBpSi93174f601X8+VAfniNGroRz2mm3d6mwVl2KIXYX
v5UxBZ5Fm7qaKFOjcLr++1GtDwbzy3MFSdyxLRfJofNxQZ7CxHGHgRcaj3d8Y7Q2xwlRP8PLyMDD
TbHqvVusmDrksMOllXgrTVV/YGlgXqMBuSvO/HaISaEfHLy5U8ycgs5kksK666IHIR1IBT9SgvSd
B5MOQn0d4EmEW++1P9EjEZL0znxyPkzJXe0WpAImNsan4BNXzO+D9t7otBdR2dHhH5/8A01ZfXJL
xw3TcGiezN8eW1xCHBOyEJ4GZovaY4zurTa3SG3hU2lhf9+iXa2GXoMcAeSfAjURTcPcvpebcbQx
SswfUuX7omueseokXmFKUWhNzFIoz1d5z8PCZJH2qoZ8ktrFjSvx8YfgVlX6hgwKxepAfzQ237DL
0tYwwvWD/3kh7Zhxx9A/fv77RzaM3/cuPjN7l1qsbP758KrGHkLF2U7bfVHhINV183mo4u9jMRXg
To8zBg0Qj1wwRNseIbhwOTT7ffKaG2Kld+Uca1dB8YaPgnal61/MyEHqXRpfQl/J+ywgBM82dk5n
k/HXkqZipUwfO//g6V9jzUWQP9J6D5J9UqsYD+Gcvm97sD6hpPh6m50zr2mhbPEzEWf3Y+/eEzT6
2HZXBrCayCfl+yivzVY3jvgni/Ecz4G3tkJprqKhOg1df89g8NHtz4iLasSEgNSFeNB1+xGt7UMd
k3rm4cyggv22LSSEdZEjl4RAXAtN7mZZWpvCpJHsRPQUMaSBcem24252g0crju462d/WOPKlEcgv
3LBvU0kgjVbm09YIqoxrRzGdnEz3TuIYkWmHvuwuQrfb9aARLT9EZ1pXQqbLxyqSMyKVFJeBPj0J
vYInM7cQReyalNde+wSJg7bX+xbW9rdC1ne2uDgFpsxZZSNFcy5iFp9lFjLA88ZjZoC6+RKj0ZbZ
0Kruu0cnQDsX2whAEdWQ/mBUcOhq7M3D6R9P1e8Ll0tAhmWyFAvPkfKDXmlsAruDPdUiR2p3ZTbu
3T7R1kY0XvwR2hqw9dpPAQT//iz/8ag2u66tIwBhI/h1ZWb2RDjZnLDt0sVYwz0d9HtXO2iGtEe0
b8+J53z++xH/UPugMWEngDKNzkaYH7acJvAQyMCC3TPPRbSHf+00xg/0ps22frWJmt56+lknloGB
8Xz394P//uK6hFeq8tzzdMtyPry4QWf38dAXfFxZfC5RL6A51Y4MrrRd2ZoniKkM/LRBZv+4zIbF
dfx1c+fA6Gqocy1LaW1+vc6Z7msZXKl2Lzp54/GGba0MK/k0mMZjkuP0Rs8AzoVXQBpClmDxhPWV
vjo9nvGd8a+z+X3X52xcw3BNG6U+JdGvZ5NEGrxlFPb7caQK0tWyEZQJEd7kJmcuOpd0aIybBrIK
Q/ACjw9/k6YudmHhcCkcM9+jqdj8/c6Yf7o11MMwdg2bTBjx4bGoMHSao142exNVDIQMwpUcPHf6
qH8qg+m9bwbIN1WB1swxA/a99Dmzik8TkCXqA+MLCULB6tCI9hS64LRJZ2Do7oBhcF83rU5iemxe
t5EubyhF+v04rPzWz65VqkEo/HFrJ/zqv3+kpaz5eNM9KVVHaHn0ah9qEcyXwZWZluylmL19vmmD
7gaMNdvCumdTBqImMRk34t5ichunJKrNjahWqa1efCDQTaM7ryQ+lyuHKMN1gqkcyWUbx2vIWcgs
TNNScpxsAr6SwLeOnXAvulnIbeCE82YUeDDX3pU3qmSUgg8ciGNgKYpCiv6Da1QoD/i/f2SV2PPb
c05nbFiWtATLmfr5T5Web9TY5LlDs+8BfdswPIQMSmWoTYzmDczlqnVgh+IYDkzRu5zghyJ8jyNt
A9ocbnuUmAfKcwYt/ojvVmWC3VuCcWc/QYOIi8/ZWHUQL2lm29DBc/2r5g6PdZi6pzQ3mi1OZdQ/
jrXJypowN7tHymIyE3X65ITCI9iWPtryMJpe54Y8SfK98V3wG6hVxKkOhfP296uxVH2/PQA/XY0P
79nQpgMh6VOzDzqDLC4memtzZjxYSDRTZeJmW9aFcj3gXOowBSWrGamElPZjH7e3fz8X+08rPQU4
mzSrELlKH5Y+d+rFMNldsye4pd8Pwp3OwkyeO9/bOpUxXUV2T2JdxPAB/zoWhNS4hTGf3EqvJLow
Pcyc+JWPTcIKm6uWVnU6Sw9RdT0zNMpUjRNjPACU/tU2+SVRVby2RtcfvUCUSDsdZuKDuPBrLzWO
IwjrmBaFPV6gWEAgNXdRFmMng1O9eUvIl7+zM+dzViqRt9dOiBnwBUmY20yWfsS7TIlU8bm00c7t
RjJOVpH+bAn/FW7Ho9PF7O2lx3ineu4Ye1lVGF1FlbUWdfDmGnH6j5zc39sbcCJcLQQ1MBJahTz9
/NDb5DsTTsly6orkNfDbYqPNergqZmr6v9/FPyySRB2h56JRXlKjfz1SkyZOXuN0vC+DHE5EBfUD
CL3CLUw5uYRluCKHNYRzIS5/P/AfSl4+o+l6pieI4fuhVvzpxa78oCtJc2F5zslv7CGJdO4ojmhZ
v5kW7gdMm3CJAvDHJRU+RaBH22yik/ep60n5KDaldN9gDkb7uRyd9RTW8baIdj7ssn8su3940B2C
sR1p4S0BCqd+/tOZtgEjCT/Wm30eKouKitTm+BVZ2p2aAWRR9N5ICBp/vzxL0fLhTQfxI4SKeQZQ
/ccd1eshMUYRb5fRdzdIOjes/RspsfhxoBy4PgnPDBx3JBkdQBk+mT5mp02ufD4ZcluFYHBUtxti
Evtd7VNoIma5RMZwbrV/lUC/92vcSJutk7AvkPKP5VfE3M4Oe9akwS0QZJT4kUChxH9bT4iAD/8l
Lf7jE0uL5Kr4WUgZH/ZAh8zoIOvGZm/l10NrXgvBUc3cuWFxtiCWQw705pFZy78e2N87ctcxQEl5
XLkhwv2w3uF7FBSGKJt9NrfPwyTuDUl3iPVbsg7HmmDtHKYm/WcyhtraUc6HMOxhZ2v04T+I042z
tnRMmdwEiZlT/mOrNP60ahiS5lHnZXbtj6vGMGG3GzYJb5QmXllVsAUWbbxLyuaavvF7GFEd98Ld
OSb9mpweSnzZfOR/WwnxAIQMstjEJfz7gyz+dL+okLlTdLeu+Pggt0Hvm1au1/upw2aSeMeQyEv7
mDZzvBknitem9TxMX9BfBr0ebCgcjyVxyusudrO7Cd89044erHH83sXh8NAZwX3oN81NkJ89zZrP
lRvezKw0V5VXdRsHu+V9RKF5k7MveLFx3brMtCIv9K5noiohUVDCwSN3tqHj9c9NdZ2XdAhE0Hf7
Y9O2r+lof2bIVBw1K5ZPZhW8zdjOJr0R7oc8HK9Tg23Nqufyqig3TUUN8PcL9ofr5XqO44BsSWpp
48PzjQNrNNm5U+37AOr3HMXbDqeQ7ZBjM1t09iUKO9wB6/cYH/e/H9n4Q62FyQXqPqgyuOd+BLGj
2ADur2W1Z/gnD7HeiUOk+T5RatifuIVDPHpdn/o+w8vIB9+0rMo+hZP1/95T0UvZQoeKQPDjR0gV
q8a5LV1R7ZNouq0JKYRmq+vbaMCLV4bG60j+9M1U5PCrYH//4xqoruDDusvBQXNpYiRY/oe33MSt
Oi46Dt7KyVZTwb3pFl/jMgiuMjwY0H+gzQhm8pt7MrxDBFZ/P4E/rDIYJjuewGvEEFhH/LrZUCnl
BLLY8KGVqqf0jpa/xgccV4Q4Q4+v//MT0wr9oZekpiTIUno4m7CO/3pMl2FlF8wGx8Rf72thSvyn
y9a5I+xPkTTqhzTv040xVtD+bVfnMfTf0PWFZzn61R49oXcXa695TIx1l0E5Q7gbIgCwgrvObK8a
o1JOcp22biHmQjWwtEcXWUo51aSC6/AstGSUTw0QU6P7JWnh6XMz9RM8+zp+bUdvZ01Net+kyGQt
XCDYAXXa3nyMHvO2HLZRmQUHDHmt50SIr70D2WcwRzhh9ETXjKn5RcLwXxOp7WPlpa7rn0BztIsg
YooYI/sp8hKCA2XnX/sRNtEFHL07W+/r+xlWE2bF1j2DjeqxhfOsJsJj7zy71lM3G/F3fMXX9QCn
p4sukg7ivhhs7XqoMW0vs5ye2w1971MsvYkop+mMHOZunifjqcmNKKT09D77OILvYcQCEZlC3GL4
8kQl0x2Jq4LfZ+pnm8izU9t6LzRByXVpjPGVO6f6ih0yfxqn+KLXQQdRbPZ2noGIIKRuy6Z2fGUC
nbJ2MEBvZy1CCp8O0Oq64iHGTg7ryfmbnhj3uZt+abMIloUpomucJqNrHGnfyqkZ8A0aUuz74NBt
s5Jk4UAQ1xAVUP1WpFPVGxye0aAZ2ehso35cIxdsTnNRUtV36XOLt+PeUH9bviXD2V3PRGFvLF1G
N+zs0U2LVPQ0AZMs3zLc0j61rrlPsRe9itUfhS76H18t3/MTNJB4wOyj0d0ROmVfAT06V8tX//tj
IPJ4Ww5gcq5dZjsydtj2zCK69ocpug7ECNYZTNU28JPiHEL2KCB9tMW5gseGHyvdC85vpwhfr9Py
1Zxl6TZNoaYmfTDf4sMw33YEPhR+dbt8h8nfdBulsTi4c3IoaueqJT3+7n9/VDkGnNQqNzIjpZlQ
ceLlgd8PzZSP1LileBwTzDRbme2HFmPeFtNSvAtoqTCbrp4m7sAulEQGkh3uw2HB9WXKjWctLIpz
A23B0iiT9bIkGrs0tE9jUd33qWyvC5y97owa7NiLCPoYNWtjowG8BGGCoxB24bCw+GtGiX89zSk6
yfGIP2mmkaCTDHeUCfUwpRpGZFF3Rw691OOzSQbFPdZWNuykMT2SQuavDQI/drHuxPei6ON7AKZ+
O04IuefJAX53+vBs6VF/9mcSMFtLek/pFKdowPCqbnPTf3LiRlvnoiVfe3b3DWSPp0lgzBUH/Xyd
a/78REbdSROGd5/pdf2UvaTqm6IJMervCPS0sICpaF8eMeP6P1ydx3LbTJhFnwhVyGHLAGZSVLY3
KMuWkVOj0QhPPwf01PxVs2FJtCVRItn4wr3nTi+uBFnsGe1bOy1CIpIImJFbQCnrnhUdLfHN7VLr
9viI0nWg11h5fpeGxiCpkQhgEGevnb3Qa/Of1hIq4fnES5RL3MS8KLEknG74kDGSLil2jpGQ0NR4
b8uMkuADJGGJE6sww/LyopdVTt7jU1+D7Qtmfu1ARcGbSioIxaPv7aycH6zSvtiMxtBcSNaeT2ND
OJt5wseyJGb3EcQeRZrpaH+qfjgZc1XdXAAI17rjdVKb/oiyqJSXbqjBwzXJn8QtEbPYscMMQm/D
OnZgu3eY7bNKli+AGu6TP7o/ysyvtp1qRgDUWvfpjO+O45XvFo5Aq9EYHFeZ2kVl6//ok2NrTi4s
OX0MsWTIPcCM/NMhPalb7nctqtyikcTYjhyrFvrBN9fG8GcKc9r3sLAbMWckUKY/OUgKfAoR/z1/
ycyahCfIee9JFlpxWr6P/dDfLT+9JNM7GVLGqy+C+uZD2ouhlb056ZxfM6n9fnyGYSi9VF1RrfCl
mpsBPdjOYfZ65yJDtKYbvQTLzSRtkNLJbCM415IN1FiBo6WHScdwad+YxvQWRK69SdPGYt9WT2+F
7eTbwtO/kP+CYK+z7qXH938J7PRZdKp7kcuNscTRjLVvruM4l7AOHMbOFQm3A2ZDssX4NOtl9oKI
aIND6GdQCrUjvtPbD27wOVpVTr/m8l40cVVrNinocZ5+dd880cNeaUPPxce3nyLXox9HToS2/Mpa
DoP+mPs7v5WsKQbRorNT7tnRfCKUZZoQPB9Pt9hvp9vjI5VQyNQ5+txZy8JptNjnoYR6GssmubnF
e9DGcVgqh0hBKzZPurKME8YUIMytN29czTWPrsG1N2jhuwZT6Z0s5mt5k1y9yatPsZE3J7spdUDx
pGEMU7buc6cKWdF29wXWSUyg7Z1aE3No6dq8Sr05uT0udrXNv5LuR6Mf6fP1ceOwNzDIlNhBjIvP
dkDGYmyYBzuKfs2pPLmJLLdZ+11raPMjAkQL5mz8AqdAdYe+SERIRx1sahhAqS3jk6HHMcwWsOZV
XR7Nad4L2oiVYy/4oGBnWc0fKKrPeQ4noS+mMJ7Tb20SO9EQfwVtHLaBzaOg7lMjnFKPxHpzZvka
ZWcy7T5kC7HNFH8ysNlcx2lg1qO0f6jUfcbBstg/+zvl/KYakaR4OelDk8JX3VJDaqV99nv5YU7y
aR6WrXJzK7x4ueqyWYpslCTQv738wzejvT07v00z2dm4m0ayaFTAsab9rVR6nUz/zywBG1VWvSZx
iKLV84c19on1qKPVZRWaImwjQc7rZ/gEU3ukGcqORj2/Ewbw1GJN2xhFc8jFfCAJ9o6X1Ab3mBbN
cBgzyK4ZTl5ie0jz0raTMnc51GSnYOXoTd90nHd0rwOed/CYZWMzgSwnmO4dJavDr9VU1Mp6flJS
DWe3ecvzFot65jxntj7jA0N6Z6iIqoAI1i1EyE2X+r99AzlzmgJinQt5r4Lo2SX/dqONk7HrMioT
DQITQ0ZvPTCNa2v/VmS9v51nYl6roDyA0TmWlqvYTWq3dBx/kdcVOjWkdl1M/EIWYQiNfmVUAgLI
31W6ufFmes+gQ8U8pMhqlXmQitcX1ySU9Bq6WiGET/pNezFznTxOjol121hPuiBjp3OAfysD26f5
afb+deoQ/iiHl2peLoTEPOuImGmvMEyrUB+B8bCqgniiKZTgtXl1NPqISjRp2CmQxhNeasgh3/h6
m03tW3+1yiLsx6ktoBfBNVfzXe8COmTDMUkUIhbIBNCTV5iK8mjBdIyYL+OEQBmVaqDDscw07nzx
sHgfMcGl69lCt05sr2mkb3LGce5UzpFJ4N+KUXIMCLvry28/A9C3hE4OM6FRPZUF1moR5qg2t7bq
3l1l/WyNBoEBFHfn2b6lGsvoOFCcdQPRyDqAjdTU+AM3IP80h6SdDMyvj0OkazY6kMyLimKwG+4v
VBwxjh1CyTBNx6u2V1x2DXdjZAM+u0kSyWyTWqaPn46haTtvGG6iUdYmZfO5Mtrh1NdclxrlHUoz
FbuIkDEr1udD1/a/Ky6AWTOldzmJm8pI5O5T0JRV24ynfJjG0+OjLtU3Ig76g+q49IwC8ghAjFMD
8faUerS5zBkdo2lOhW9rSEGSU1C19arVPTTdZCdvap2Z8UKCVGUsTn4fC1QGXYxvBesQ6Gju7DOr
PTUyPlvj4O/Y3bQnQxNMFMkMwcSRtyeT/oawk6HB8Kf3F2/5ga09La56j9PTGB3epUjlR8FgvLbx
ci2/RVLiw7a87DergfSUxWN6cundCaHt+o0SyuS4ivVNoefdyQHrjbxvkX2Icd6C6rjWUKTNWGjb
Liq/VAylwYsxn5aqrzFt80fIM5YLQWU7bFE0iDeONwE7cGAiZRjiIUKVPi7YkWvmSqMJPPrChWiz
YCj8oN9PDbKRYcAIQDRnd3rcsBcMgbAEe6E527Er04OQZCAe2rIg0D1h/98KvzqljvYhtGgIu+Wz
x1204Oe0wnc6i/KU1kDo5jKpTv44/8S5iRmkR1jGIKrZ9gDsVnU0ExKSLX/ltuvqjdHM1YmHVx1g
r2w8WQI19rnw49k5STBmp3z5yBiS3ewkco9o+NMHlRbyGRyG5aaeySGzK+O9KpCu68JBQb/cnxUB
R+XjQ2DMW8Z03r6tpvg05XAmHx9htoIGCXksGuyws41hnzZqSaclil2J9iPB3hj++1TDi3riJQVu
33JmlBR0eeTLFVqawVXiZtKc9DTWHwX8+H93+5IM9crNBFg2YEihtK2OXiNCAIjw/yja/MugMd2y
zAB11auCc1yRZhsQFut1lxaVMuYJdmj6wMaT69rCId8U0tL2Bs/4ilDQfI8V1t6aA1SjuYDO7uv+
BdQPNyM5xxnq+LDVGpM3eY5go/MEfMnv2TeiE0M+QeSUADFeHTK31UMnAsbRW/5x0oIZVjXOSMxU
e4K/OMBy/ffQawO4ew7WSQczZ8pw9ElxyaOUV5OELhQYCfL7JZ/vXwLf48M5tZHp8yauju4jly+I
NX+JjiVX73HvIynPaQ2cyxGjCm3CQarr/5vqZyWVwZti+WrdhQmE4OT/8v8e3/7xqT5Y9jojy+Tf
v/77Of9uH19aa0a1LntNrP/d+fii5vFw//t2DaarjTlkUNz+77GNjwf/+D//HgnE4w/HnL1/D+m/
/5hECbGgo/1Rm2SZrx8/Fd/HvnNGLtNxI48P0tPjo8KE+fTfp4+PHvf9v/+HlKMI+756e9z/uBli
gZL8v6/14s4J2zG5Pe6a02LeQmT46paIPhdw3qoMPBsnDJ/+dzNnNNJgfni2Hx9ypvdHOyAqwS+s
Y21QiydthydpaCMCKtqzgvJ7QUNJNMPsdBgIsnI3EkS2aUZsQvqyCxyziYxYW/4dM6DGGLxxcZXu
by5EDQaEKdnlAgR/SRaOF/fWk5yMLiyiary4Pp04mZRhicV5JToyK+zF+TwgsDLz4bvQR31HtADr
U39mfr8hPcpap/qXT+tySxh10Ge/lN4PKjaSjjnIV205A/CGbYTOlbPHzYvvbpRX4Zh3BCvIPkfo
p8RUfdRM7JHvz1qoz97PwHtyDD2sx/YrGuOCeEHyNTzToPuP5FsBllPrwRhk8G0ghqSHRMzuDq7e
SyURF1Vzu6e1eiJTLEyxWuGOi6LVwPDEIiGiEIVc+z3Z2QFqP8uN1CrHxQ3HTN7SOoDqCWlNeaWA
sd5+pS+Dau9wBsGQEDpTBfET5n7SCOq/0na2JbzWFdfPb6WMaJdIGg/fkhvV2ccMKBOZJ2wRRhQW
NHYMi5ixMBETVEiSppTIHqOu/XNpNT/G/tbr1XOE8XQnYt/fMIwMnjxVf6kKK0but3+auH/VZDtt
e30g6rwaT3GW/CqzUCuFxzO7yBJ7G0JgIrZl2++8GhtGTGj7mFIbGdWgEQXx7QIi3yfqLUG+9Rwb
lDNNSmYa+pSTMR3IWUKNZOlnUvOgpQQZiOmeMFHMzdilUtJTrfGaNX9qOx63HS1waDi4DDFhF+SK
A2xRuvJ2QSzgo+SAr0kYXRtdy8Ve5Iy1jPyqaSLew9r7RuOYXz2bIFNbgMVXxNhOjhruFsKztGw+
tKLpsDr2AMaznmqHyORLkTZ7R9lEaOfAesvyXeMhnBxGH2RNKtaAkT9uZ7sgn9LLon1nNr/obtWG
HU69iz1T3VL4sotLutJYy+OYwgIzemKjWG8iSG/ZKJYeDWFN784IrNwKpgP8Q/pKQwOYnzXRKmMv
e4rUHR1TQGVCbYDU4OQK902Zi+F7Wk0aYeCOvsl6+Bgzgvr1g7WypAeeqxSANzEF1ME5I1scjquZ
SSKqqOSHlxHUXMxWuiH1VZwl86HOR5lll0tUgBOjToe8MBoN5IivvO7FrY12WSQybOjmtY+ZMHSj
BrtZr6+6gfpDOUa+6pIE2NakSkJ8umCH9jXYJLkNVw1rdkc0+zoh3/NKRA6hLJS/RvphjYhL06p3
Nhl863VSU6SKuCrWRVuEmlZ0TD9S4pzrAWvvVE27uumfHLMQ24RvEjDnOvQ9XAEd52FPLux2qshy
J9X9+jCV5vpi8nQB4URwOfeF/mvRgDXg5jKNvw59HRP9YsaGl/0iV+OHVjcAMEb72EOeJwYH3Hfp
Itcq5yaMIeLyNuLrA2zdgHST30lKXi90yS0ld71J0sC7JABK0D/jn2wr5JwYexFGBylGRqhmDYJt
Lp12FNpinIjtqeddJknwjMzhT5rW050TECGM6vuVgKRzTMnkCie4N2sxl+5Bo5szUHyfSnr32G3r
k6EowCzdfLe1MgpLfC2H2ugdSiAChycVnYiqBDofZMmLHK0/kXOpm2uXscfRlANUILKzp7k2AhyG
FuBMh9pMkED2eBcNVjsc2tG4ebGgiQsU9lnP27nWhCyTQvnSLjcDqAGb0dzilJMEqO60VpxBtuWX
fzcmZ6O0gr9Rm1BgsYTY6sHA6g+YAN/Ma5NzXSFTcdJs7bEO9FgBMhxsyfIcoD10COdJLqORMX32
F2UciRoFXcpwnZNqqSbNnSPiQyCYrJhpiR5BI15ExsO28ry9O1VaKNL2IKOeQPLql21kxrqxGszf
fmJu3jtVuSHMSnhawLcIbUqgGokYmSuntTZlDIaCYW/r/a+pmpODFym+F07kKOi2D3Ys9279BtJM
05vx2sdGttY9WZxSK69JMklDF/z276FUv019JP+JYqfS4ReIsTKoE6fv2iQrxLV2Uz65zEKBkIFz
O7sdwAMq2CcDNklG24J5j1ek2Vuoa8T8iafMDjNQz7PMLknEUiMeymzHLkfj5YbRo+wJ8mTqFaK8
EtNrF3HKFol0tqybfzBshBuZQG0tgGBp42yyzQkAli6sbHNXSZMzquedGfA9LY7HG+SI1ZTcKFOH
sOkhdeOGwgGXkyzVZW+MvDEfBSHxZrdg9gOUtdgsPTOFpt8M1yGG6qYjstgO5dJjkTl9DApt7Wn9
+JR0AFODdW1Kn1zvZB8XmrgLq/md5gEvOlvllzHvPvM2W4LHzSSsexU6TM22i8mYfAaEcWJqiBHP
jUti04XUcboe6iE/wRJlZcChvYlje8aVR7r04jKemNSvHdTPty7g4mKpZ2OO0c9loJ6axRKjSO/e
Tj+wdJTPigUSob3VglCuKrCamgprCCDKl+F5RCN+UHH+ZzDiZm0ZGPh5T7DgKayvogjMnT0Izlhm
XXtDzNFWekO8YqF2YC4zHZxe5KdOkLBL0vFBK2fio/zxS3MC6wSCLTiP4LbCAk0laiyTZdsY1CsP
3d+VUYB+zouWNK0oe2ptetiI0DYjqEcCgvo6e7rrKV7NnPXqPnYyRRCcoc9LjJ25x7klnqzoWQmr
fGmKeFNksfmERqF6QRsP3rOScmP0P0QfNa9OlvWXMUl/8HZrX6XfU9Y7mFeD6K+psvIz7VVLEA80
Cn35FGVcuZEwiI6WqoEgF8wYWg/67jgYfzUg+X4jtyIYN6p1vM9y6uJFBMiUxKNXnerx5lcAto0J
oK7GKIm0kGxvmjAyPGOYbxZ/ZjJM7fJQVJSQE99oF2hFOLXJT2ckjCbz1b1xk/jKzvQqx6Z8BYS7
ZwRlIEcjo96RWL57EYd2qf/N5S1DxH9uhy8GEt0lz7BpSeJCgqQKjlnZ22unB72ZpeNBX/JwJ6Fj
39B6dcpYZoGjjXcloh52W5SdDyZNoAaWJDQv1ZJt9HDKRpQpDi/co27+TiF4OJOyUOHFxtZOIxrc
SP40yfNxzbK+OgbjwqiU48Hp5sOQQe9LMSvl0xxqhKo9qQyg82S5B5a2eyWHZ1JW5XXKhM4VxFBh
U0/mKi65ukaOd0C7l+wsXQ/ORUsNO1SfwoQ+Cl+W3Z4R7MvG/PIk6LUgsy6jxRjBGq2tO/Ri90hi
BybTr6wOl3Dv2+dyjL+x1jEQ9bxhm+N73hbVsCv02j3IJK3CuJAEZvVuT4IGBIoomgrmCSPcoDr0
VLSEAw/ZTXHqGqnh3FPCX0F2lB64+MwOwb3YG40VGEKTiVBdsgP1oSOhWhTRASnPYU4Kc0NeDbIq
TopBuKHFqArorN4cRO4QaBVN70lrOCcLx8KqNJEyJ2MJJtYXAM27tHkhDXzbuYyUa9QtMEbAibGo
IhMaveMtYDwOSLwD5crizQDoyYlEvCwpSww+VPLs2wkMk3rTOcG3YUfqoCwmw53lrOSUUvQNWbMx
6bLXjZ1SLfhcRvUSzoxp9xcj16YQRjr8Tdrl00w7i9w1YkngpD9NRqwH2w9+xg9oHJCMJEue4hGz
SNHDNWLRXlJceExUGro7Olqx1xFrW+TnAfI+Ipym8cs60t8Iz9lZKegt2CmQEcZDlAvcn503hUMF
D3TIn7Ks9a6iBb9r6OOb3q2jTGgfxshWxhP3DL5/qFnj74la8VzVNJ4M185+Fs3bHDnOjicm2gv7
I6qhmGpppP10hz9AON0PI/vdTFAZAmeczrav/IMAw0QAOTTgNE8gdeOAMezqrazG7hLJ3HhWw2uT
mxggkCVckszPr6XkJGGUv8sRnNzLpGc8tITaqOLq+PRysY9qGswzqJuyk/eICubvVAgPYuvEBNtB
vOpaqEZ9TR2LhvGCcoCMeeWMm2i56QBNh8KbvRVlY3AN9DtrrzMJavtYgMwR8/zaJDI7s6KYnoU9
rzUs3ytFdgW0Hfuz7Wb//rhhbLfPcvO7gR+17XTSo2zhpWtqd8xA8UQiQDZeuB6oZ1vpx8RMfg6M
iZlaKzY0Cao0Twu6y9xH5I6PmtigBuLPalX32sqNteb1A6Phnh075Nt1XaB9JsGSKGt3IqN8weSa
M1SJMEC7uLUra9p6rl6FfVJmZwvcgMz9+VQxKN6mpg5zTWfmCfSWdY7Durl1kp0xQc/L0Y0MLClb
ODFnvKPjMYgRb6fN8J22Q8vOaIYf2VTj0aFhrdO026ikxVYLU2LTJ2YcGj5jReOUF3HzUjnkI6OW
wrR0nsBFEZKThMJpIlLpwDjMUQK+Vovic+pXT3lipfuEBQMTUJhoVvPJ8p1TxK7ScMyycuOmciJr
aZJr9iNZaBZRv636jByliWWQ4XyhRdUOTtL4u9FIj+gNxOlxo4khWBPpB0azTst7OdVbUjGNV8U7
/pipDpBor6vjlPo/qij+1jBvPhXEaK7omg6IqWp4tNZAyQjGc4bHsgHG1kNHNNkct24Mez4eAZi1
8c6be6ILG1JYI5fJ3TSNzF6TZcefsnt2QplF3U4OVIdt6n/O3Xwp+hrZuzXAL/fShqVI9YkxVvKS
CAjR0Iyvydapf8kNPhJPTv6KAZIkc8u7OffiWqoUeEtUn6bJMMn0s8iA5RTaVUOubxRQENRDycfU
wZ2xZNFtLQ0BX+RnlELZ4K0aJhI3J/4VmH9bTwH+qcmYrdziB6Rbjkh7zH4wVyfpnZfYYLsHGmuX
0xvD35BYAPwtS4RJObyWRiYupAvOTgnZ0ZVgfDhHD1hgmA7scqnSPR771ypJmk0UmEsqH+HnjvTd
MM1lfyApGulKoLfX/qSX3rffm4g328jZmM70arulfehlv/L1DrHCklBbVhXPqJT0HT46gR7BG1Ib
6axSzY1Z185/XBsVbs1ynO4RhKbZTe2u1iRcSYXwHTOIjOsmjLJCYFjwkKzTFeWS8F6JCI+51ky+
YRVB8BFwc/PU+NVGELJMKn2NtZ9sgh2JSyOxUPW+sRcoep2QN4fOdFdE815VTbMZG0TvcEcHsF2B
3+xcu7b/AqDFP7LKmfQ7UWqRMGWoY9Rq+1ovtnnB4Mocmf+4UX8RpfZjLMffsckspOzjfl3N07gC
N2Qcam26zcoLLg1ZHWejlv4GNVXJQpMlKgTEsLLMFLZnsrx1gemNpSA/7ZNMaMoU79hKCPee3W6E
27Zc6mGB2CA89xblVDoN23qoxr20cMi7kYnkkpEMtQT6umZYy5ptbknOyirPks+2X1h/zPhpUtHz
NBOt3OhfCzFPx0bPd3k0eafYCQ2D5JNZ66qNVzH8Mp1A7rUAnLSsK2sXiahkG1LIY+3IP8zD9Z1v
teR4WAnhzSzZirz+xZrM3U2xxVhLw1pDFbSNTQCxqaufSoc47NHqo+eW4dI0sq/tcS+cNCUT2jz5
3OYJlIE8Rg7Ra/aLrH4Rk1SQ08C+T5aQb9ukcfb90tdrDNaUXGIzsfeutRTXgsMoHM9txhi9pXIs
vY9EC3zGi021a/Vk3LQN1OoyGr2Q0/DEkwVzthT0Jnpr3VRlHLHfwcqydWBqEyJxYfrMejAlrpOk
s842qpxDOZRPAeHp56oiGUl0Qlw9j5rTleOZQ3gGPZ4HtyJlDpIyW0uzllyNTr5SQZEkW1mIZZLu
YPlmtrHx8rP8jLcxCJ7dDP4aI+3Kb2uCQstWXHtvfjXYlC0TKe8Il6Qkq6Oe6Kn5ww3NRPvvkvYl
I+O1zWd55IQ72pObY7oZfvWDaayzrNbWncV4L9naUZBsTeBzyAmNr6SQBVuO6k9H074bFxqyVn9X
ObmNSOzItHOyPwNBjwhk4mKfYbl3/KEGGmUEoe1HX6ZZ3aLsMbdlkD2Z7Mm6BPNvz6s60HT3YFQJ
QNeA/UtZA9oFfKWdOiejkMVauCaAweacLb/Z89JklZQv0Zxx3VYMi3wtY7DQjBdL/mSGsc4oRD68
4TBJ4R0J4jPWhpPx7PgtW1EAL1sM/Mdgtn4Jj+CJVE/y49i4EiG/sTVT1R/aKutp0DlKqCPvVfTX
8ER9121nQg3hi23VACp0Y96ZHuQYZo4BDTUC1QDbSGwtF9YyOOTF8EMWZLbHcro3lbeORducC5wF
68yt2RDO9MN+hwxrgPMW19QDacEwaMrt35HBiMbOJc/y4Oxrb1Ar14ERlKvAOjq+9lVgJNbxtIaM
HLkeqMk/jRa/nj36sOOqVsKOt8UmZuV4C6YEMh6SLia0JN23pK16LFvyxD3GpQ+IeDLqg6+5xS5j
7Bcq+4cOe/bUjjLAwEqurWdfa4YsFtS+UdPusQHmFqIqrwCz441ciA/Li4Yjxr5618y6u65ZP422
y0LfahtUJA3nvi1h+Cw3xeD8aZitMftL25DhRXpgJ/MU+Y19ToT1RU2p/y6EfXciPbkmU+uHRgIA
Uw0Z11dlkJHgq7CK6H9wnPEEd1FBr+numbekHxkJyfPQw/NhCJY1y3pMxq8SOSsFU5Edzao8tDnJ
wLEei0M1Oner8sad2XJozXnLem/NJSMhvbdA5/FbUq71wv+ICkFxPlj5bsztfF0GZGJPk/WWedW+
7LtfZt3lr+C25Y51GQoPZbXXshevFFXTYYTinc9V8V5RI02JtA4qEHKFEXwbeTltWpN0nEiDvVY5
A9PJx2APzXuVSDM5Qmtmcwc1NNRaB4N5l9MKzLgwjDg7tgANzkjmwkXIvq3IU7t3SQ14amz0cJqC
nx7CtbXuQpq2R7wHWLf6dVHLfWvW1mmcYmcV0IvJjPFbDhaBQcNgwKikpyG4+RLMBtdBr9mVMbuY
KdfgkdHoXtwg33V1QKuDv5znOHq+FlHhhllAsIDd8i7vGpMJTVJFF/J89vpoB8eCWvqgSCDAOw5v
0DOLa0Igxn6MQx4HfbmWPU+1V6G3mZJrgGWQzDA/NOH47kr2lKygxu4wNzatsnbJ6s4iztbONpYx
NwdJCE/oY/Ha+DpB3ZK+rR3dz4L3CpHWoDjNLjlUKKhuZaNdy0moA7i77goTDvRBkxSXgfdlYo3G
0SlrxCZjBAgBLVySXxNp9+uucNJzTvDxelLS3IkKDvRYEdj7OPh9RTfpaQ3AUmmaB64d13SiVNTb
5qmOs5tlMvSdbbXgytSJJ9PjJSQ5yJtG3zd5f2EqT+B0K9yXyGU5kQjzpa4Wtv+A+EjlbIZUanxV
WQO12eu2qm7tH3ArCeyaOh4S/o5t1ZbWu672Un1LYtZfW0uXT34mX6sO/RT9sEm8Y1y8O0XyXbuu
+q5r5nvOBCVYoId1NFrhdJ7OSnOtQ2eO+cU37d0cjA1ZG3mFBtHMILvXybG3BNPxfvKuCSEFYRTX
5XpU/SY2QBFqrNKj1Hzt0gCY1syLSKc7n2oLkKHCIYiS07pKwfUjyqRzUw200QQQQc0o79YuN5Ne
EjPZifHJHgeT+YBuv82oxoEpv+OTC5YeF6zGUDxNjTWCZmz+lg3Bfn7mtYDXdARFhAo9DYERk3Ki
gwKsn6uIzhfGmXdymHNufMwMjO+TbG3qVbLV4t7b0FqTv96JFBMA3ra5oe4XaGkzilp0cIDTbUlT
Zw4aPt44/2k4xg13srbDtpmEpkDkxnH/0wOrSkVey0NaDzHRLiLfzmbu4qBKur2N1+klL+e/QLbX
qU9muR301r6ljyagy4ehp/TbMHL8ZJBBeRcO+B/TvL6UYhG22H7PanWOTqVo2LLM6RlDY341jXMs
WG7X0ioRkAR3WcQEsLi1OObASTc4hrqT70b6RdlVdzW74qC39YvlaIyfceYcfCEoaKSzNmFRr4wg
tt7GKXhm2C+PyifPAovAaoKt+IJG+N0e/IGEzzY/tW5U3M2ON3xtBenGs1ImZEzzLkEGsVyZGHTH
xCRwnaMOI7Tal4ExhX0mzXs9PkzBzqbtC/c8unF37XX9QqQ0fNW+NiEAchXRCka3bpyivEPbNLDA
coq5Zi7Yy2f4+vo9SI6du8NsVfzOGU+t3VHvnjr1RDZFcQbkqNF45sYnwkQM3IaQeMHm4YN+UQ2X
qLH9H1Yma7Y/XBQNxj9UhwShE2C0ZmbZ/6rGDOmi29jH0uh+0hHoJ1NwTQhSa6tjB/eGicBr9OQ8
KxxORIAnT8NovdY+tZ5tJExIlhufBRXIjf6ecf1+wgZxN+DYEZrlHOF1oyLKjPSkpsBbyxa/UecM
IGTjgVctN7Gk39bmYdgXfb9TKjcObeBkzxHCOKjIW49zcV1aaj65DDD2kxsPjGTK46BhC2wCK34X
KWPXuOyiM896hYOxZQBt59XPIqIQAdaR3kn9Nncd29F3dtvI9O5M9lw7v5klgrtSHhtiAN7Lfume
oQsItdewDV3sWH+LWGj+ra2WS6DnPBEI561Up/NdI9+6shW65wPFkC+jaTtBidrUfXmtZ7C8POM9
StlGv+jM+iHV9y8SgTJ/1yr9SFrGO62PX2yYRGgbk0VHa6wdilBVqubS5IVYwpwg7hDWsDYyJ3oS
pUs6ilvvEle9mFp8EwmC2z6vxl3kEvWXR/wYYRd3Z/L9E3v6mk0wPEenLaJ9VQD+Ufak7gPukgHf
wadLmsIuz9M7MaNI3HvTXWi9uDyiA+6/0O1M9w/c0NyNtkBJvevjJnMM72rHtn6BxrSBg80+6LOw
W3FyIW6SlVjpn1IoaP9l4p+sAXkf2efertBUeWnSDO224/RvCS9uhr35O2KqbMf4kJZqjr1D08XG
KhiC5mtiRTSlhn5OSBeDuhM4R9Oaia2pXfSdHat6q7R++0iF3jpGOFQDTruGIy/QVAzj8zS59UmT
0ffIOOg5jUgqbyqECsFjXlWhMa2axGJ3w/jKFV159qe/nqeN48ayUHYClQFoahv9rpWL6yDNrDdn
HpJ1aqr/Ye88ulxl0jz/VerUnjp4M2d6FpKQQSmltxtOXof3nk8/P0L3LeXcru46s+8NGUAQAhKI
iOf5G81r/F57rhT596pZ0t+hFjchM953e7kAFp7mY3aYhgmyQBZ8TJ0WPaflg1M6xUuv+sHDoA1g
LuL43hlC6Rbhg12JdSFRnemm0ZwQeJ5j3Se5H74oIhfRjaXX+zkm0I35FKbzTesYFuGUZHrCVxGj
ML061ikgDKY52nGwoEQFTl29zT4pLMgFpQc3s9/VNTEHBzQbwgJ4jyU4gOoGIOx8gZfPRj3ummzA
c2ZI87MxwYPMNTK5E1Bzt0dYcEt2F0Sl0RRntUD21a/sXYU89c5RB+3AiJxXgsHGasxI8PuTxGeG
ke5abkdcERzmsoytp5PJgB8l/KFnfCcpe0fR29t+ZspbJoH6MpF7aDu7e+DEfk117eBs1+hul4TD
PgeGtqrbxL8B9t26ZDVJsPq1eZuAKLaTddt3/rEPGPBmTfeLfycBwqBpeJA6bYvd2NIVK9odM139
jmllB+XHOKIgjMfrWCSu/joZWfJUBVL9xPgNv0gpDXcoUXfrARH77TC389kYCZS1k/XaaXL3DMSW
Ka6VTfekdpQzNuSbLrHiExQOgwzk9FGbrXISC6lHX3yCA0n8gm2kyfZ15fQ7O5qP/K9SD7Se8uAb
iCF3yX3Z+EjXZyPfNIVpjWlpT7Py2DqS+qp8T5vujN1S8BJKanCLosjraGIvlhpWAb8tHG67uhlu
M3u+gQHrOx6SNzHmf8QN0L9liDpDfCVNnONSWtWNUDQ4yslMr6w1LdLbkXrX6eln7IC9HONSewUn
FQKye2x7ZiSxqWBQqPX1KWzyW0vvpVsmDICAQvwKizmuj0ogeU3Jfx7RlFdzVro9thJIKFr9OzML
5QBxTDsSsgv246hkW2eEM1Onc+464EAJnCS6OTJVDS1XDfxqU8Cdg21Wv6DPjCF8n3+muho+z92d
2YaZC/F/cOem+9mX7cNUKvZm1IvhhFKFh7a2gXhc8Bw4lXzsslZfGZM0b+gn7B2Giv2FcPk/iqb/
RtFU1eDYfuGmbj7bz7/9zFuC2+fP7Od//P38s//8fwVNfx/yW9BUUfR/yEgeYdGjW7qJDt8/JU0h
Uf5Tw1RX0TC1USrVdbihsmXDOm4Q8w7/4++awS7UQ9ivqwSi4Dr/n//9ffxfwc/i7sLJbf5Y/1ve
ZXdFlLfNf/xdMfQ/yLOyqVgWYqiqo6Fiqv4nbQCmRSPQtlI7LbPluK8NqO2MBAPgOotnEiAliSBl
nGHWE36SQYeNloTGDcq5oHjV+tkHULyCoDFuiUotaITaxcAA1E6xpU+Z120Npr5QgX5JyviphP02
9AdUYrpGYS5IfF1uikOPJ0LaKTnYPuu5zhhlODHoZ0chotBgzKTYXp0EzamfTEiEhgULqZwIuUa8
7/LsNVqIRmrcPmrdWN3Uhv5kawE2n53fbpVaxgtg6C03VvsDklayp5RYXCroIbyAX34yMDSoyYy+
as4AZ2M8OzBtMWMa6o3WD6TKEXX1oFbfIs3GxN+oU5dBzHf61MD1fWZA0WAphL51j8FHdifZ2cpS
QtDfsBqOnVlhpB6n9xh/YiSR1ZtclV8J7G1jZT46Rrov/KB8L4rmDoI9dPsw3Aw9cUw1HzxAL/Du
awBeKM0yAnsnKt2teCQat2JKAclAeXACYuziCOQTcMYxiYaqds4o3uicjRmmGZxgXFrbEZehOsZJ
0U/ujDkqd22BrqkGfy8C3ZaqBOShTTVAquDO1uCo12GLEntAsnjWcn/r6D9Qm4vWDUjzNNQwak0c
/xxhS6Mc56kxbgdU79w8udUr0gGAt8eN7gy/rGZ4H42s2pNKcgNotKDih03UjeA0YohXTHiIg+cp
MQFf3xqJjIUT/qaMcTA7NgiChHy/UPTuQJ3IrQWPcJs3iUu6F3xIB+IlsgIyAa0cbuKZzE8vKXeo
6SYnbULcBCLciREbJnVWQnQ5cDDiIaR/F8RSdEqTvt4s94aPufTUApZNFUQ/lngc1hK8B/bU7YIi
J01AN5nelXxbfaNob6xHtOyDPW6+2drsfhk4g58qpfiW41Kwa+S83+IxxQjbDgfPL+XXQG+cFZKI
MKMS/zgj7XkomXKspAD0St9rZ43OW2TDSGjRDQzQssHIRIG1j2ojOY4KelQWOBMir2Qg0Z8A95hP
qNsHz46JLLZTgb90WpzKYQOdwQ00u7BRM9dXxv5U818coo4+J1LpvSCOb8xKS/eylh7MwcC3EKrA
HWeNEiZWSsGQGlCWAsT6k/y1iOLmxi6KnHjyk5aG3XvVoRUZ5M8yGcoNgn+oEEZjs5nH49gPwbFW
pPKAsIy1HSLfXk8gQV7MKILtAl3iU9Kik7IYUmJ33bilwjfE9vs9BJVDomvyuY5IpeK4bG1xd3lV
rYwpM1oCm7IgFYBfskEGJ9TOdmbfhLqKTSSfKwSPMq12g2CW3lE2OrWy3f2surK4sXAfmu2i3yZx
aqxCxQ+Pjcw9mNQQwTX4y6dIsuVd6BfvKonPY1BFozsgArg2GhiGmIuh/zpBcpyh7d76TtLsTSvy
D1GppyctBajZkS8hItz0G6MFt2uAcNugp9S5lQl0wq9zC+ge5GmZMMOu7jEdgRcSYC/hv7StHj91
2aIITbC3VyN9jdek7RH5AI7ezHdcZztp3Al1mlbRMgAr4uwmTA3zskjj+JQb/oH5Hq8b/3Isz0Ec
Dm1762jjTwD5xmMSRPomi1tCVFOPLfm4MYy29CrZ/JikEi3hIDvy7S9wAvbhuSmOtAH723hioS2l
Lmyw5ryui1IOSAeRf/BFv/cTpKy5X6yL/dfVS02x0aodWhK7vhTFrtEwp20zKoSPaUJUEdv/aLED
pudpifpsf6p2VIL7HAsyAIDqUV0y/ypKBUWxLkqiklhcj0ksngiMZKgIhZnDr7uux1y3iaPFDitF
Sd/vDMZpFmITJE/++bN/noEkzktUuPycaOVL8XLi4lcuRc2Jj7zu6e568l8u7npif/7Sl/U/rlMc
M9Z+gVcLNJJru9d6oGUeJwO2958/dbnA66VfDxGlP6uLjV+uTvz0vzyzy5Ffmhe3AJ4EOOXrGZZl
r0LFSYtVrUrcadG+WOhm1YCI/ePOi13Xe1Q6+qFMAdjwCXwn8wsEeDngUoukBmGEnogIBlpm0oJ8
qdUl0QC4dV0AP1zbYdTB2sAlR1IKz5r8wotLwrMEi20eF7H1uquF8rEzfcn7Y7tYNZaDRQvXvZdW
mqCmrS8t+mG1YhrSeGMFsW2Q3ViOa8xObCLSoihVMFEv68yweOrzyMaj658bcyxoD0nxeqkidojj
fHyytqM83PoJzIdjJ0GWDDKHRFk+zXz6wwSwlnNEMqb00A2pPFGqdbuE9aQ1MDrTeKNmXoKHaOQg
And9RUvxKSjVs0rInPtbHGtnprtK+J8xBs4PoGzXTdP/tJqffMlh2OXTRyqVqO2hy5R787KYiv73
wuyC4l+uXuuJw/hvlOTR8nVJGpbpVXkcm8Y66Fh0R/L4LQ8d+KIEPNKVg1UZ2Y3h3c/MxwK9yU1k
NvUKgEDhmRE8g7bnJ8UqubK1jhDCfhp2GkMcz04705MdyfQcKwZ8BYJ03QXB4IlFs5TsAmmtVZb1
wV4vAm5M11MZzQ+ByhOrUPwVDNFI1Y9meBQLkONYtE/05gVOtwgWL2S9JjWLFUM3e6OnENfEwpqR
UBx8ay+ITONCexKLLpJ+lQoTQgQhCsQ40MdHgci8qwcCkZM2q+tJGiE8Yuhqpr60h96K/PGcH2B/
WvM6l0hWdmaB5vXMYLOFWLCpCKl4ltVonkRkAEZlDCZPUysvroFWyAOSiWZfvSulCdMI4Zt6uW/x
+JAp+nRA9Q6LHVx4jJVZtf56CE3/IGsAKGfFc6RQ8RQd2saAHZhiM/RD6dMDyMpiKQ0mTH14nPtw
WRvxhkKYUy7cnHmLl6HBTY8l/S45+MyRtjJOfan1nvgf8GRXLQBqmDUMAGDwLPffWhYDSlaHKn2w
iVh4stWXngV/mK4r1fZy1Qw7cQ5YMhYeFoOEdIalKNaZpzM0YJgnuGXq8h8xKh9ragVj0XUUacG6
XUhvTjZmXxbBFNrTWsv08yDlCgl13eHOL8838Up4Z7I69XsMvdbgDr8+gOJR/GPb1KJwEY4BFKHl
a+hgdcWYcUugnuda6/XSU5dL+rJuohYEnAztiDxaPi6Isfx1OcvNxj/o9213ygEi6oyMgHicxOWJ
By6b8fcGD7X8H5anzfYPemjJB5TpM09csChdF2Jbm0iqO9jam69kuRfGPrdkuWapVWES2v/cOALx
Ab/RVBvx1olHSJSuC3EPxCq9CcPVWN8bDp09mYnSC1BNuSyuq/jKvQ9BgK3MJN+10QD2AOHd0rsU
NXDYwL8NfYmOQRGvJR5o8VQviz9W0QbZZlrg7wCr1nzMhq+LSQoZ7izbAugNOx4Lzx60JZ0/qD9b
eQJQoCGCIxYAR0p39Pl/NVUFJklH54BQXRkluitIkeL+XUiTy40V266rbZp7jVorBx9/k11nmNs+
WSRRZg0g2WARhe5MdTWWgFjjQSWzHBjIUU70eeKCkABh6qSgVCv3YC9RfMENMlDTjYpSCm9WPXrI
3W1joAW9rN7aPgxEtbdML5pIqM2T2pE7h9M7ajEGuPETyfDIDZoydZVarxGxgT/aJXYwgwXlg05e
ai+u5/IqSKDbUIwj895gOrroTHSgwupgkvbi6SC7lWxRAXlKbD79l//0Uro+DBa5Z09/zLGjXdcL
DZvIbn0kUodQsuY5dW4crWUhMRmUqjbBW62pvVb0as4QgSVd4zrneCZD6z3AkG0fdi9AjjDBrkHQ
YzPiozQSkv5UFeMGGZkR/uIQHwHGwI9ryvsqIc6nz5bEe46Wj2HoaOBUXYeWmIw3sM0XBMM1oKSk
BPehDIKuBNwTq4iP5MAZk+VjAcMMDpsv48km1hVAuCsnoaslheR7eQ7NSgcwuHZsxrzyMtYmWVd7
FoT2BQf1gkg7wYL+nGZ671qNQxa45l2q66eBNCTT3kVrntb1gs0pHn8b8TvDDDkIwsHChAiItQJQ
COEEt4x0kLjPGugg9dLPN0Nd4gVZSKiVKTelIiMtIbaJvXMMO6wGwBR2fGvmOXj2/dTfxiDzjo3+
bUanxoOqD7kJMEFEc2OeDF5U9c9koBdYe44JcgqohXhrA3aOG5LbMQSxRL0pSMjXxAVcOJ2Mwn+F
DY2GVf+mNAGGwAN4imAAwWKbwMMcvFqXL6VY5MC/QGrJP1Exwv6yxp+mkR9tv4r2tRdjgOCBimgv
pW5KWs9H3ssz9c48oHZv2WPsxiFYwJxvCYwUYNeXCry9h8T8BIHbAU8aMIGFOwDMzN7LfjNcri1E
KmEto0KwQv2D27csoJuwIMiySTs+M9P8WhC+DaR2ZrI9K+sZUgsC2MkLMmepOyVkNjQrmk5xm8Mx
La213dI7iLuTYTDC/zLCpWKWCmeNi2XmMdnMPFGy7Qjy7XWjs+zBq5SwvhzuxHZ1+cqK0nUhqpnX
Y8W6aDWJ8nBXKvwDlx/6Uk8UZfwCXcM0f12OFduyeDhEOb6PufE9kTNy/WlabYYCjxpIvNIGmNcj
yYd5wZskD1MN1DIeHuLakVxNzdF7s5YQGtB6wW4MZMRiJucbiOaXmTS6O6dw7jqE4gBR9hKPHKj3
0Sxfgy7HoEdxCVnobh2iIlbnAUbkWg+9ox5BEaf1d9K2M5oQzkeRYaNWEPzHgq4C5t10A0lSYpKS
DF566GfpYVbD7wrZOFvTPxrNlhf+mX9rhUF98hVJWedIKH5adXQzj4X5jA6nvyfE1G0BrPcfiQTv
iv2Dlg6uqQwp6araf6yU7hkFLgTkwoZ0WYa1dBWUzTmHDCtCLp+hCnxBRSc9QH5gVTaRcWhBhblL
POYTII1CBu8T63r45MicHuLAytHUns+iVe4aj3pk6CcHOMItWscMs5afa23pHXxN9jiUteoZup+4
2VRi39oxrl9koqPRmd8rBexjnhvdvmqc+WUoAdEsFzG1g7QukPW6KZtKuWP2wwvBeP3ONpEnaSYs
j3x8v++xJ1SOaDlNRNc4W/QCoK2ZyVsm1fPOGltlp6Rd+GaQKhVn1U2gLsPYVMnQpSShE5s0ubg7
QdiuIuCbd30wKWTdJowSlyYnS9/3o0FaLI/bPRYeJO2adnjP8I8VR4bk4t220chKwgN97PrxQ2yX
0wgficAfb1UQ1qfZbAfQc9wZJcSjJJWrZyKDxaEZ62yrgD/+NIbLP1iveJyiujEP/SB3T1EyP4gG
h9LIIMjaeEpOpXmGiB1e/oGGnT+rctgwLUxStyF55YFHHC//QBmbw1AdPmYTolmiwrogXWg8z+ri
ac7ZzCFGu+IR63zTvxWPnbhwvZK/E41WH3R5io6hDXdYnH5O5qpFL+clKkxk6FFqmaoSyXarcO7j
gACrA17/O8RuoAeh+jrac7Vlohx4AaDN+2CxvRc1uiA/GKYUv0mRHm91tN08xIaT+0YylBUWiMX3
aNR3vhFNb12UOy7Q8ZnxG9FRpTD3jsaDJtrJSJWPehq+M9qCZBWgQaE4fnM3tTahzaUdIyrceJD6
99QgEoZ3Zsb4IQ/v6hqGn6gRgL4J5N5/bxwLFnmZDUcmBsotYeJsLX4Fja11A4ngI5hAKbW+Skdv
Z9Wt7IcQr5dfMbEayVrD/gAY7oDiVmJ4L8ShMWzoLzW6HkThPDefdmNomzjVWxgjkXw2/IaEwnLX
Rr4BTmx/pgUicPA5IJoAbjzD9DMuTTj93sRaEeAJFeSya1A9qaNTC2P2RBfhX2pZA67mk/Wt70jV
YyYC9s1uZx5BBSJq36Tf098nVKB1hzqZdsJjDLI6v7VJ6kH5Rlzzcj6VjIaIJIVnX6r9myhqu02l
6em3TDqKiwYah8YAXdu57Gv5hiQlFLI5VT97/VVUaCZYGUAM9XOrTOWN3mQmPgetfC46/j2Iz64J
3dc/GJITihxa+cEKwpK+bW722Zz3D7MtDateMasfTepARer0T5Ab0jqNaKPi+UTwR7ZdfBKkFwnl
7EtrTviITZDx4kv4RJDNWjickn7mYXJ41m3/E4+glaiaaKjHQ+GsHoxC7/dF4qdQFQrjoTBJaIgq
OY6aaErVn7o1xBuAYDV4KH04JpC2XLUvq1cZk1JRlbfnqZPr9oXQSrLFtdrxqtkOb4fC0Rn55M03
IGErfblijUntCs6DdK9Mk7pn8CTtZlOLH62AkHTOKP9HxlOJCbf0EUt6DtQjlZrgHFoAzdoA2QAE
tdRXsOBncXtM1X7p5TpCRrGttmMA0FCN8vp2bCR5rerlMjJ6FTUhC+mrrleU+xHlsf2Ah6bb9jBJ
uqp7HCx4K6LaFKRuoTvThxQDaOu71jgNchDCVZXJkflWiK5ychLXAqriTe477dkKYbXOud16SPzK
t4qF6EtE2OY7boHiBlXM5Fbo7db3ENmTQxT2065NAuMx6mfmhMuN8c1ga5Ou+gCdO4Isc0gkq1Jx
4+sKiPqoad+UTDmKqkTqPiOS6EDxh+IIWS3bKdJYHEzwe/fmDCEpxJLte5fVrurU0nvSaf5maIvm
Jkfl8WzESbRhENl+y+z7qcsM3j8Ui3rHkm61TFa9stLDrV/03SvKmSfRVtjKv6Q4iJ/IL1i7ZuzG
fTfTdaNMgv/w0kYfOftx8pU3oOa9O5vhiH9SHtxmTSETReR8xEKsdoEjnW2Zh0lZPk3isOV4UUML
Lj4E/5Mb/ze5cUfRSGD/12afGx6aOvre/q349Tc4cF32Lfr86vx5Of53ntwy/+HIjunYum1qGFSq
ZN1/W39a1j8UBZUTa8mjA5qRUXuGZixy4/Y/HAdbbNvBNNTGT4ldf6XN7X/YsqMt7nemgccSu/5I
k/93afPl578qXusOOXhZ1xRD1Q3N1JYr/2pvMCl5AiJwlKHJoACD/Fjwy5iPRAW3Moqhi/LjgmmO
EWzxlZ9GE66a/rGDViDPP1TcfNFsdiPk24Is3g/D3cC3OLptqzdFr1ZtdPflNv/O+X/N8TP4+xdn
q5mmQobf0eFq/GHGUDCQL2074GxHkt8haiSQY+5ki5SSr79NTnnT9IkbzBkaG3spo3sgaFPO58nu
95XUflOzBlCdirSK7AYDAKLUP0WFvR0gN0+6jrYUJM4CkTiovM6tpf1sSsx/Rrww/FuaqXLkT3x6
zby8W5rDTWztL9uoQUe4RcLl+1KnRx2qLZdAc7MqDL6ZcBNkdBSWn0L5bVVqNzaQu2XTUmVpsiqV
3XIG0C23S1ODwcwM3rZcftdp/a+TqviyL+e0nKA4YWx/C9lwTStbL3Vw+MSTGWP5wdz4JXULiZkh
cPNIZTwirSrKzQDWGWCNSvSiCRIXIS9SgvUqzEy3NnZVyKHs1pHOCTAtrZaqiD5iJ7+eqnxjt7d6
Mh7UDm4q/XFVd+5ytM53SM78D7OpUuQOTSQS8oXu5PkQnSqOrYioBtMOBsIGBOZpaU6Nj10PCFnr
t0uNJBruK2oX7ZSsl5+lg/+lghAEiwm47xZZGr1AJLFBmo0G+A1xXvw4YpDbvy51+b2GUaOFvFMr
k1Ds98suHUz58nfcG/K3BtqBiuSSuADa0ZlpYIK4W27Pcu3Ljy/XoEtwPPJku5SXW+gvZfaRL0cF
Bn2GJ5lTYyj2ojMLRJkIMlm6ELoDeUf4bdXpvBoQ+EzKfXEXq08+Qyw54nFAZNrxwbu37rK6VG4U
KOKNvZ+wOATItqpAPOhxDzw5w709Py7bfbQaeuaL8fyBZ8JuabdJeviN2RoQg2gCseS1A74g76L1
clYmPKq/DrXVdo0GIIG+2I0iEoCUl33V0iwaHVwZrSV6xORGaR/ltN9mHL6cwXLYkG5N513BvRuQ
6R5npW2PMiBYmwKZJnCgJvkJEypB5fD436iglmX8MT+B2K/rLnkYJf8JRTYo4lr5kTQZitbmMii/
87OUuZwZbyKC+bltEGK0js1knaqa0AOUxDZOGIipp26Mug0aDAq6Bzvyw0u+035K8jcg5ESUI79a
J7GNQJE8fM8xuEAdMF6ZpIyB7IR3gCIQPA54zjpXG9r7VC7XJRAUyLHcQe2Wj1jwP/iyC0rs3/Sh
Gn649Fn/dSf63H6GXzvN3wf8hS6TnX/QL9mLvzVdk6Z/QZctwDMcPTCtlHUMqHRgYL97zQVshmGO
aQNHM5HBWezE/uo1LcBmsqzJhmIZoNDoB/+/ek37D9cEMGvAzGSNThtbIB7sP5waigq7swJm1MlU
JHI8SVBgTLYE678UTatDixR178q7FP+soKc7YOVWtx2aZCaDZs13UWjYq8bBUzC3unVmDs5LXxjD
tiv0G3TrI7TjpTvm4AM8MPuGWcBAaFa30YWaf42FFN2RB63XzBEiRptJvC1qyVxLiG8RfQgW6xJ1
2sVWcCZj0nlDGL+H0vwWKrEFQH6IYFctUd4BAlrWVdsMYaW1oxORTysz2WQdkmeNyEuIK7EzJy9u
RZHksj0/iqKezWl/tGcg273fNoi/Ij+7FrsIUP91K740I3Z9uUuiltgomzZ2LuQcUbJBwMBackBK
QtTyTRR9dMW2uh4+GcsOsUksQCWTI8uJaP6rbfrQApkQe1IdavalqItsmjhS7BKHX1fFtuvP5OJA
sf6fiv/9r4uGru0SDDYOU1SPh3aJYssLGESU+mVVlK47miXafV0VpcBA0BDPAGpfD7k2Iw4Rq2EK
jhhKorz+V5UxrZ9BOC7NfGnxslUcbgQgRhDh4/wiGBVzFV5O9o9zuv6eaOuPnxKr4fJQSEB5EbH+
63pKjN4Ihy/roW+ra1x54BCIQHIultGSwRv0mKdTFPGPXDQ+KxKBNeogy95LxXzZca1yaUPUvlRa
dl9Xv+yGOUzYultyHZeiqPVHc2L1v94tfuLLWcL7C1ZILBTop6fwoOMl34Sszu8zBLfO8NQZpHJT
twpGN2KdMObvSqK6WJ2lMPaGB3Go2HBtiUAhjYj1dGlelK5H5kIH9XqMLXXmqsuAY9bwGLSS3F+r
kEBYGddi5+c1BCOyimL/SCx8UxqOvBokunQk9zTm92TaoCj2m0S/zwzDgC9N3kfAnFAevrGmXtpa
rYRRYzSu0d0lO2Avkf5LUVki/AZ3M1nJIqMsimJr2FpHPcZ5R6yJhThQ1LuufmlSbBS7RcXrcWIb
pBVkmGMkQapgtvkco1nao9yELkh9nMG186UACsVcixhx2iIkzEdcLLRm5KMOKoIlbtWlpywst4IZ
3FrvRnT+gQt6uuWb+3zGM3OqzrNePeG7AsO9r0lyiCyiCcI4Q3VLpJKv+WOxet2Wmxpi3yqIfpFh
hwGZQzyvYj7stfaqx4wFwRuY+7CutF0QDqNHZmn0UlOptuRnnqJsZOpiB40MXZVRlmncN5GPVkRN
FgnOH/oFQxVtxGpGKk1vuQoVftYaK5LZi9WhXeRrUCxNesbGIocvkCTk3Zwd0tjbFmWWg9K9GFr/
qTEC22ZNUB3RUCyPDuKXawQ16SFkDWlCZX70U3ttoti2r6q58dDcaDxDsn6XGrvW97j7rbXlG21H
dUiGBq/YC1ph+Xg35QJOEkn+68YIKqI2hPP2Ch65Zvev2+pJQrEe2ILIQotFEta4pubKATzFxGQO
+0WgIbcVGOodupblRioHXoEpA8kNDQzys9xv8rq7U1HWujyI2vLEXh8/URLbqhQbHKtHoRzHiKNU
FCkSqeRBywn4kyGQgtd1UarUjlw7GdJpb2tY1Vn96CWltfyHNYSU8zxkcC7WQ5tdYwXqjcw86qe6
1ZJ197tqM8lAvTp7IMsjz/roXYpttXe6Rj2E87z1h1r3AjQGmMTJJgZEix0RAmOwj+zLouoOeHjS
IS+a0G3d2OAvZuSwUYJemJvkJ8cZFWlk1CSMGkZX40Um/T0yotkr032DncSjjH5aeGgexw873KHN
C30f0uP8ku6lX0W4Q0YDA24ZnfpunfyAjJncRciSBm9MHsuRJPR+6t7c71p5rpDrb/ZquMFGqoca
7Fp95CJ9YwQhCMV9DsdpPgfynTK5lf6j8z/7bGk6rtcaqgC5m46bFjbuBrVSGdFYhBxAjiAjOh47
e58G2zDfxCR1irdwOmTzT5XQP6zGMvSiYWsEh94EHb9m2j6A1IDOP+jPpg47FmEe+Emv1k8yWZPx
bDgukNhaAaJ/KsyXUNtV6Y2PFKOK69JRT27y8FTLB0jUNoDs1gX1rSO2Bjegazeltmu4naq0wrd+
pXNa5CaqdeccJHutAcH8NZYNPPR8NXRv9YgZvUuLfnkbAsvKtzh2S93NZD/k6W7oXjMJz8zgrmx/
mNDEPPuIXk6FSFW/MyIvxvaKjEB6QHkfCf693nlt5gXJA2lqtD58+Rz0nmnvG+IX9l77HEDm5MVO
7rwyOagoUzWHvgKmfgbe0/Sg89xUe4q0F4KuuPIBDkMtw9nJxar9pQJVeqtfbMkjiKT9is2Vwnjt
VjllzUZK9z6xidCNMKpBywax6pf4ODrucBtEG+W5PaFSaCMfsk58CEqrpEWT8jBqcOsOpOON+me7
aI0fg+IEWUyJoBhszfnGVr/FM0Nqb667VTPfyM59IW0Kc2fXu3D2ausOCc848vqZ9wIVKqaGcfKr
CIh1nwKeo2OJPf28jmd8qncx12aSu89RSDQ2fMMQWF+NoVcGa2RcTP6B/W4uj8Yv3lnd+BHOLmHm
SiUM4im/ivo+Tw4lGu3ycsO4T9LiCQJJOdssEvD2IZbQUF4jY2QimdGv24+iOxojernbIt8iMiXB
EnDWeXxiToraEJoLlo1d+V4hX3NTPhiSq+hPTurN8l4PNw0qUHu/3owo6BdHhEugdtTA+IcZ4N2m
BKmPKO0NJMOVO36MzyGCs6C8EKO8b9UDxEViBzdGu53i7bjjMgMTXcN037WHAbYuROuf8YeJfWU/
Ah/bqfJmUB+G7MYyt/KTKhENeZfzU2TdRm8GgtLzzuxRgWMEvs7e0QFpeBWQJlxYC6AlooeZuNWM
+CpvbR0f5KhEbxG4/1bvVta0RgxmGI4qaVNj5SsgOTzKQN4mjWDHqpVu4vobWiQJzIJYeepsSG9Q
LCBsA+tZmz9KAjDPNtw3VzuDrkDnD+vPwln5NSNIIhnb4R1Uu2nt4iVYti2zHdOi4m3JJvLhxKQI
Mnu1oZUGY7hw7aQb7vmZh9k6OWftiEDVvmgQ2N3Sj+P7Rmp91XDDNPDHa84ElxCtcPsWwQ3MJlbl
sXszNGSK9lbqtvvuQf3ha25S7zk1UkclGZTUPtfljnNCm8vObpA6NbUV0Mnn8hX9cz3aaUiRHGWC
aeiCq4+wcVqyfHyKleFmMU+Rt+G3LjrPzqbrDtJnyr+rIrw1gbGPziiW1uoK577oOX/FhtwLb/Un
yW3nB6Rg50Vg8EPTbmE7dwVZqpwxnAtbu69QWT0p480iub6QBtBEfJ6KbWW7lnR0MIMBtoK4yD26
t4q+l9ADLVdTum/vnNeM+/+9eLGOqb4f9+AZHolIktcN7udjAvJDccdXB33baScT70tc9AQy3mVp
E7/JGtZqbgSQgnRSk9LXrf1o7YQbeDISo2DevptSesIypJuf9BkU/f3ApLT5dOSbtqZjQIhjpS2S
ssjtoMsJFmo9zaCHHp+68GmaPZtcb4vIdux1KQJ1u7x7DOJfw/TeQ11iPrmKwtcMTeO+PcHG7MEH
yazIW60HdblL7QckS9MKNxVS3vueL0uEyNQmqj6H8kZBBSjBxgmj11UNgganGsx37BU4jaZaOe0K
ZmSqrPof9idneRu+RfqR1rHA8VeoSGmIsZur8MlcE796QJ8WQbW5dYlSpR34tl260Sq3GlftN8Va
wRxHkbDbPEElMtemp66lVbxFb77efDfidflaThvzLnHrg36PgOq8xeD0ON2Ztat9+Ps2XhfGGkYm
Zlgu4rDyj5LPwUvwhM6X/GidCQFy5gT3ylX4Ojob3987BI+f9Tv7R7kPTsHpZ/3agRk7xy2gu1UN
VQDjIp5YViQXQ8eV8YB87drfZ2vu6Qpw1grS6cP31U+0O783W3NzCOWVeqed8716N/FRYADwjIgt
b0z+Gr+iEIjNW/1/2TuP5cixLcv+S8+RBi0GPYFwTSedmpzAyAgSWmt8fS2AmcV4UZn97PW4LCPd
4HTtDlzce87eaz9pt72PnMgGXTmWnn+vlygCPRgo3HVYCr57vXWTrYIDHViB18sPabQx4y0cJvwL
8MuJ4YCNF7oWU6gCQeYGDvOezmFGYDzJXK/NFuadN6ImESkt3rJcApLsz/hdNpMXHVS3d3CGyJpT
q5s+P88HhSKm5L6TG+Kg/ZG9Tt5IT3u1c4dXP3CUE0ywnYHY+Sz8ILCKDmhkN2/opr3sUFy0XXYR
H4JDAnWCU4Kd6aBFzn1rFw/FFqBZto0u5gtVam6TnrLEI39+fjd41x5JYHFuI/OAgka+HL1PqpXs
szal0QukTa21QcBqTyJHGGUiVk8P0j0AaPgCj2h03HzT32gn6Gz9TXIkb9hlZ8fI7ah8aY52Qh9w
7m/qvb99Rao9n+ZTdVY2KPeCHTolALTeFYd3BsAXaPsJt0+NmYxzhr2ZmSBM+R33wOxls9I5wfh5
afdazwdH6nbwD6/N23jKzhhz0H5vmX2c5EN+CpFhbhq+x8QRvNS17MyGNH5FxdvmLi4qgo21kZ34
pt3rpAjcJ+fyXniObke3e4vvLTu+B+73WT2iD99rNklqGABfAjzKNr74e+ydOjRUwBPsPa1du8CC
3tsnRjJ2Hb5h/JuEZTJBDGyaVIzhw818W59QwpB4dRZ2mmuctHtcca7v5FvrJneijfGChEAgPRvO
gDO/0ChwRhv9pGOJJCba+oug7Ah24OTyQtHd2QZbJiV7KDN28xjft6fhMzmb2/5UvQGNLah8PYuf
z9k5up08/zN8yX9mO5FvYsEiH7Vjd2UJzgzO4S6/665y2dl0r+JDdNGxIzK22A0HVWTfix+5yx1h
eU8PQPNH+956715bmV8W6skl25lv6kP9Mp0ZCBkg1bf6hUQgZziTzzDeJcfkKD/gzbqpLupD4okO
X+pWvuLSmV36UvY7SCxGn03j5C61Qu0EX8vBfPS87HQ74Wmk1UcMFGva1q5eae51VxHyteWdZBdp
l19zSjxUH+yrxQOBfPv5GG+aB3zyjDHtE1b94oqzU/Kx7vftU3wNrp5/I0eROx4zfq/YbVubnEUS
b7FiwuNf4Ql29AG+qn3iNg4miv94NJfIHr4asOycsPia4Otwznif3+M7gbjcxPHB3/UbSbTVaYsr
sCU35EF4FwlvZhjVNuMe6BxHyw28sd24H/lBpvP4s36pWIHayob9Pb8HqqD8CHR7copH4XreSJtg
B4uuiyXA5rb4OCjPyVbcB/toDxAG33C1mT3lIFwpV20RecZt9jExtSMC3PqZTA7O4UzmlDneJE8k
ROrWJrxMt+LWuJ5P3XRJruojUwptpCNniy+FY3n9zr/5iC4DXzU4FTwmszswVT7E19FlfhrXAXAd
JXxmt5yIaN08FB+BzbfPJ9feOx5IDzangEHWgGe8D2CyHPWx3efuuJdYqr2116TBvZNvCmpquLVI
eX5jq35BAHfqr/VxedfzKYid5rYHh4qQGGzqnfEkPtTXSekk8za7LPODV+m9euUtIuKO4Od89NNp
fuKE2L/P/Iz0ZfJlMGZgY4owXAEQciePzido98Pkvfc7ZnisNW9xQ7q0yxgrQifw6mvGUk6Tr3N2
NUzb5iG9ZshLr4crvtdkJzrEH9CntqVr+RByhDIFcqRXcZ9i7jhZnrnnwFdL/ggF1c13I8ONvrWu
iRY8FztI49p98FRvSnc6IA4MGcYeg9078ZCetkVm7O/Gi37qbUL1nPia9z1WnsQgScLfhtXYE+l8
wbvxc35Bpaf9lF60a5Nzd7yxzvkThLl9ewShZt2i/RoMryN8lDywG6aD1GHYaR/GncLwXO9J6nOF
o3QHlWPLDJVn3t6YrnbLnGL4wExZvQaH/lhs5x2wBMaJXbYj8c6RdvGGYMlLctGO+Wa4RTDnSE8I
bjlaR8GVH3qOzAvHrP9IbZEfUP0gcyOPPPERreRbeVPfJ7fZuT3ljILGD+s6vDfupGuA1fPePxA+
cTYveLbc+OU9doXb8Qh6fKPslv/0EewVVm5Hf5Tf0hsSvGJMuSl6TLuF8/YsoocibpgpFAQ5+9kM
rzjTiI+wftATMi8+6Ac6zlt6leWe9cKFgJUz00z2WvnBkuwUKZJdED14Dwpyb80uCSwy2X7GB6pC
xwwuiT7xK86ta9y39xZEm4POfoQC6r64tZ54E+/Blgl+vPRN12prz8QKWoDC2oj10Vpxo0/IvrWo
hdeLr781EL4X/f9adFpdNuuWtJSo1q2vapQpdZtiiC+sQijjrkaT9WKtRH1fXbeCCY01oBU4ektN
d30/ppjiNIX9gdX+LhlmYPUBMUL+AAMY7KnU4v2SyP4k3PHYCK89xRxpRiSV9jSr5YjmcBEcTI7q
5e0DNNhJRlLsRDG4lqnJb3EFsABeLli66KKg71ejSb14xNatplFg0SqDCwAWhUG8VPUlGqFLAQh9
/LqZtGLEWWBguExBGuQhqILIpIJpPgRmnXlzQMN+yPPbr2Cn1SeypjtNSnVTq9QGI5TqhzXraRzC
/hCGWDho6r9LLXjfmTDlOGRGXY4BDapxXCblENuS9AqhKtOgxRpDVYuOgBiLhqNh9QMSSnjGOMOx
URQG3Eq4pka7q7FBMHDynpRAwZldPI29YRBBOmXO6rVpjaU9sm52o05JIwI0nK0l3bXGu9Z11y3c
dzTrhqo6Zn6Qbb+dNX/ntimFDqF+GGyCfMI/vHppVqcN+QK/Om3EksIVcH6DhQJ10PWiFASS5NdN
3Sfct8sg6C9l2q9arYzUlvVaxCXWM2FHYBWxVou3cFy9hf+9pS0Gw/Vv68VvV6flfuvDktWimGFW
lMyCQnfzkYjNB+nDDr1VBoDF3yjgO7NbLI/S4n206nPalnyu1cYxWWJ9qCRl3MaYJjNgUx2Bf/Li
pqwWX2W5dG3GxWu5biXYL+fFhxnPI8JtPZc8f/F1kthk9EdJIQeKrv4Gql91mOUShyZV9RTcw6Mh
mx0hgMu19QZLxF8XBdTsf/nj+riv6+tmP3pWbpRHUFOUWxnw4aHhhFwNqY22GOG+ttc/rxc5vUpC
87j4vvp9a9X4VFzJx1vv9v33r2dRuhrL3PdN+pBfzI5MwKIyFKcXI8npJ1G7iiy6oAsOOqHKQNTn
4tNtF4+3v3h3BRUXryWNL8Xi60Xruf++bd0KFg+4udqu1wcoq1F4vWm9qFYjsbp4iosSP916p/VB
VK8xH0trG3F5vXE1d3891fdfv66vD1gfuj4pgD9Ow+vm9/N93XP94/fDvx/z9fS/331cXNh13d/9
9pD1BTF9Ab1anNzfT/N9v9/f2S/X//adfb80+aHpVsZ4/vWQ9Sl/efe/fLqvzfWR/vd3/MsrfW2u
d/j6gNbik9dXx/zy+63v5B+/k/WVjdWMvz7FL6/8/Tl/+zDrHf/HO/h+ifl1btUH2nQvzXImyZfB
f17sduvFb3/77erf3YUeAHWt355GWptW33dft77vsz5tUemswL7v833z3/3t95dZn+K3p/26j6HM
ty39tk23fD5z7cUG8QTyv4nxwy02veV8u97621Vj7XDihsSptlyYaxd1vfvX5vrXgloTesNu+3dP
sd5jvfh+mvXqL+/mHx/32xv7x6dZ7/f9Suvzff9tXLpgq6Dmf/W7/0Z7RAIhwp9/lh65H+nb8FZ/
/Co/+nrMX5pdyFSLvEfSdU1ULFGXvzW72h+GaTAr+BLsLnLavyS71h84A2QNeo2qIemVeNBf4iPz
D1WVJE3k+WRTkUXlPxEfqcZvoCs0u5ouSaYqSiYKYcRQ/6rZTchVgrlkVbs+KXTXxL43S6w/TZgr
w5JGG2Va4wXQ3m0F4D6KDaHXvSGq8p0EBsrNKmpIQUOjQpOywIlpJE0x4kwS3DCHJkZ11OIutTei
AbKvbMhR72HSiiYYrTLhbDMQmnVsQBemSXjq0FRuhODVBKLstlqrO42ud8fIpHJFDoToEg3xhlzL
3DaGfh60KdtHJahZXdUgPLt5SClLm83Ai6biIymyeativ9uYfERa0SyD8+ZZHbVzge4kA2pUd+mr
KtTIkdVuO46AxSFHmlSPjcdJEamghf7ZVOgCMlmiMop5yfPrsCSwBQ9Zrm19xAp3RUylPSCcSOi0
1iEkiO4HXa18VrelEVVXtUTKzIThhHi2PVGa884QcUmoTXIjB8ErkFmWbORG2ol58uMMsQTMeUec
7rvCp1ZksPZt6dSzoJgrJJzMSMeKnsgciC9AwiAjYIucZe1uGGTM1WqS3PmB8UJ8Tw2Nh370fmib
0KtV6WPOQS/GRnmWUnSYFoT2ccLFIxMdY9dN9NoVXhTgWI8TrLNFJlEfitrW0wcPnnNJ0Cm0M73d
sA99JgMcaaWkc7PwxcqgpAMh8dtvRLl9zKDkQz5qWHzOwTHUqRWZwU9NSEIKpSSxS6F8IUsaB1zH
uhbzrzt0LJqjvrA3MKnlc50QlSgGyedEJSelNdeLVHmlIrvqaDRlqn4PYYxmSMMknGS4I8zCeWPF
1U+pgOivVZPhJoi7HS3ObkJeSFdG0Y6MlmpKBeBBli859TwoQie/J9jIByQZjvldjwfPiXxsR8yg
nXEoKfglOWzgAPoty0WZVksxZSdNfK/LDPAVaH1OEgQwYTCMY34UovFeLRAPi0euZIldJHtSWS7J
lLxWGuFURlHcdQRlGibA9IRCNQETRGU5pQLgzE9EsK8GwaMivsaI1nfpX4NvuB5hNvvEXaLt5pP3
VGJQ+iLBprVVZkQMZL1MIbWaS7uD2wt1c6cEQukRqI1StiiJZgsI1OUYt8t+3BFDqW70yth1ZW2B
RB3GfS+SMEkciCPhTdsqOU5xo6IgV2IAjuLgXpdMqvttW9mhmH3G5q3VwowazMorLOnaVwXmyL5g
dwQRX03m3cqf1OvslIk6nOnyThem9lbwqc72FV2COnxUcM2D0vykY+FnGSUdkgB8k5qMqbXVdaNb
u3i6m1A90IuXWlrXeJvCKyOlHYGn2yG2PNq2aYmhwCLkoyExSPcTwwsURIVA+QClVRUd+mapYjDU
JHUf7cv3OoWkq50BdrUHSxHOBoPOhiyUCLUv8nmYczHOhKdpYO6AJe82iwwKIKwZeiOm1LwkG7aH
JlcciXmn6+tFSRsTat+gV5dqSseTMpOaI7dLXbOdAmyDOfgDuFjbrAgopU2MTj3YjcpSd1kkOmIy
NRs/Ia/A6Np5o4biNSRZa+OT5F51TGqj8K4Iq5nUw/yuaRcOTpt9prGPGJ3QiM0UAtyLDqTuSYfh
zm9ieCgEs6GilgRQhdKNUUmUyafh3E8XWcHKn0toLJRQd8rMd01f/BFHfeRmsvY4y/ldFCB0AGzN
MhlD5lFXc+MYj3A9iWyi6ZaxRC1pfKQjfedSnrPNwBtQqpZ6YyfXR5k4Oa8V5p89MLXQx9I8jY+x
hAYV8x/J2Zq5VYK2RaYRXYyxIfdOKoCl+SbnDaPWj7KMeKLsAtfIHutl4Jex/x5Fif5NQb6lnYn0
smeC6dWIjLnEjy2YyVVy0tKUovwUUhjst0UyaFsULCODDuPoZEWzaxXAf3Nfhm2kNJ+ygRmlBKeG
KrwSjlHaoBHv5Rsh16iA9XQQEyGHl59W2TFMO4CkMS8n6Ea8y4f53MZSvoPjeKWMk3hEhEXkz0z/
OaBTElZWcjJyYokgQm4V1bCOU1+VOxiTV0UsatQtp9gLaxVHQ8sybn0XWMKF47pVzZ+hQdbNeiVr
h5GCTP31LlkEj8eEPAkoaBzLpXxAd0a36muzinQo1I+aVcyHQAfRLYLEEDqI35Iub2pVvoxkWB9S
7IxhQsd0wdmsW/lCt4FaQK0rJoMXdvVnplUAXieakXL8DMgOUyXpGWnFyr7Gy2eLk3pDYEniTRZZ
UO0kHwKkV3spBSoL0mI7CPNVNdKO+98J6IpI/TcTUMOwMCb98wTUKfL840cb/ejaX+egXw/7aw4q
MdG0REmHkvFlHPuegyp/GMwzUbMbpioZmMv+exK6KOA1TVKMRZVuGKtu/s9JqCr+wWSRmauiaYYk
m5b0n0xCTeN3K5ZpYMKSRVk1JUMTRfm3SagmT7qlF1G/gzhKl5W2aBdUJzVa0uiQe3KYt8+t8JnU
yq1JRqddFkufG7gEx6YOy8VEAxUJDeUxk5J5oV6LrXlP7EBywF0FFLr6HLv01JsqkihBB8/JkSBG
VPVxnRlw652pI9XcCpgIEPM42rD10caTW5jrRO/l80NkdcD/pfkshcIFZErEKdt4QxT/YFjyBS+I
iPxnwJEKPcW4ET3NH1pXLpm0VFBeAtikdp1lp2HY+Ir0xghSOhOYKdILOesR1BCpF2u67VPrvh6I
ip/z+yXwK6z1s67F791gcU4Mr6h0nMYWQa9YnxMqueSJURnqOl10sEA/z2F5D7WRBnj10qT1dhJH
rxGxTQNeeMSydNMZyWdf8+Z1rXxOiwgZU4ukqeBrNnSmSaUGaU86yTnfUxLwniGlPKuFV0YhIkh5
6/sNZvb83BJeIEpwEjWEkVb8nPb+NpCIs4BqIrpB/lOpYq+uzX0k8rWBqkViwUPIAi+RafhotDJ0
BGniKfpEnCA6GiI78CYnOxPXUBJmlSNWvIcUmNWCid2JiwdZHhBz6KZXiuZeHfVX32h/+DWPw78L
VycG2jBkiEgzzQl9ubH1dU8RaDXq8ytRWG6s1uUmCenlJGOw1ys9IpNGvYBbmfk55d3yxBAfTXv9
tf1G+KkC2pj4HspUaVFSmE9xRzxbQ9Kgi5D3gmgV+hVR8hntRB3dVFLm2l4jdHBA9dSonGeiZiAs
nKmXAuCaYmUD4AT3gwg6JiG51/aNjvj6Iv9ELom2KkYpFAXnyGDX4f9ti13f7gykpG1hPNWt2SOl
CX74lBxtcrLuOW/mlDWvAoWOcTria4Ls0YgxWoEM6r3amiZAuekG/PgPuf4hJZFwKze+K6VWaAcd
dXM8VRVTVsQPQOLFZEM0arSzxsNg1ihMGt4ryVf73jf2IVy59WDxLQuVS4jBuJJUZxY/S4M4eWIM
LlnPMVOL1n01Bk/EPp6TiN9X4gsStUsf0VmSpeBSteQjJpOfumrW2DGRW61J2misos70S9yA6Y+R
uXFZ5r2r5zKzzRbb3q04dK0jWsZCnx8cc0kOSq0Pv/XCKLstZcWTiMtKVfFT92kszUvoXlAxAQcV
ZrNQO49T8jlaCeQ4fF6gDYsnbSC9scDtuQj6xCeJchz7KO0/SchdtT6pA7uI0TOFzjJ+qyAnuHse
gmcJZ51LFgESnwqOH7lnz0OsS7awzwLaKQT/EGrBQeeAUa3K7OQr7A6Rcm9YrBH6MtkF0nyYk/eE
M21iZrgH+a5xC3yKUvCp1sRSYv+co/toHjdSIt2YpBA6psFBU/eoZsOstlnd7it1FLjiH1sSsJgj
crtuxu+KZKDmHC30p5X/nNfhtOv4CQ3VuJdrhaQRtfO4hem9RS8kAtzhpjrjKUgXkBQhxXttSD3L
aJ6NhNfVDdZMjLWwcwn7YPRMmAk5Q3mTL+k2WWNKmyobQAcm2bvAQObEbbXPSgaW3MjAE4dOKjcI
rIIK+Q7TglIMddam0i1yytSJYcjssiYuHXlhrw01Sx9LXo7ZrqSFHhnnMWawLOqaDA7rUx5TtB9N
6jZhNbr0ApaQDX9bqMLRxKe5bQOFVE66ViD6PLKbFinYY0N5wkuMAsvpoJwiMon5PEXjVmRHoEFQ
NzUp5JwMoCPzRdhaZl4F/lFkNWhbkXIHT8sbWwH85YzSVkoAI6AAVWDqOKGQF2C0NKh2/IK9qiF5
CHSyNvLcsMPJfBA7Es5MiZWVZldXYkaZoOgQDAEKahZyHcNbBlgJB78XhGK+HTCM0rwicEHKAYYl
ZoGK07qRFHmjKtcE4Sm24COGKf0fiUzqmiShpi7jn7Sb7pCzM3XVnocW9f4MKHpTsMLbVlOJIANt
dd5o9z0nX0cnLGyBKWJkRO7DLJXZH2NJ0MiXqU5iN7BatL3hnVh3P4EMPNR6KttmS/1F0YMbI/m5
7uWjtQOpF9pxTRyhvh1UAjLwJpDxQRBVpKApyAaG21yt95XC+nE9YVFRIgxY4I0WQuPTymT57Fto
5WItelf68nqc2jeaZ5+hStts7l6Kit1AktKftB+JlFSIbQvkbJupsuZFvboHX0KiiyVoaHPCYxVb
FchLf6uNeI8Z7ScffWNArq4v60SnGVfDQFRvzHpX9FExVcg7uwjZp0EErD+LH6LePppzQBM/nS6z
AsWBmPKXqKPpthY5BBxjREwjijD0pQjT1+QYq+lZaCw+V46HnJXimzgkT3WJqRwtzgKSMYlYKUXx
Q1MpRJn++ArDJbATlSkz7B1VVXunL0/a8BK2BcLUWmtQsVbgV0dkm4POYGMl+t7qeLTRtvlGavJd
wALSrUlQElJIMkbAKrkrGXwGQ7hv+pmhwgwUpPLypUdsUXXjuJmXARIcJmKKhjMxBsfUwV1XjXDf
AgTMEDkIIuvAJcfhgC4b73EqnRWD3zUVWwx8KVF+y+mQg4cYU2Yc6TL7iiMkdgIsz4gBEUjm/Ty1
zxhBqI4U6MOJuLdhz1+AsrlEuoQbGPKETilXWkvlKoHU5whaeScMfJbQulIa5CRJsSRfAy05NZIX
EKlC/GPySa3vymgaAVm7hDZJfF73HAtkCntA7ZCEcQhzQfeMEZlAxyluo+YAu5IZOl8tNNdD7z9F
cbZLVQ0jw9kylIQdSUXBOhqtS34PgcSo/lsiFil0+EiFSyRqMFrqKP8wBwnIrKaXm0r039pOA1LV
h15IeL2NurIyHrOCqVIiMM3Sk42GKMEoIL3pZR9vWkm95StHuajr7bGVxz8vqqlojzVYHKBfdc6U
ydPH3joomCTNtpR2zMBfQvJ6N0nQuk2TrZPj4VDXluQNRfqUiiy0hWZ5tlstNN4Ckio3ZlmiDvJr
igIAs6XD13WxmVM376kiyeXsH8IivY5jFWWcIt59e0pW41VhbFozwDfS4SMb1Lo7aN2i5o9iXJ7L
1fWiW7Z84u0akrvV90ECLGcsthxIpwipSHJxukgOj0lmXqv6pIGu0im7wJ6nZijhI1WgQ8m1uVnE
BeYAR8FAVtmoZykLpa0Y6bDJE+LFVbWKCe9MQLVnJIY3aqukcDx5Lznf42HM0gecMemmWm+oEnY5
PEoCM++AQKxWCg5T54HgW37PIOBI8ud9BHne7OrkGOZngHiil8vA0/RJCtCnt6eyg4ZXp2Tp4rYK
Tn6bnoRCFn+h31qq4oW6Ou50HOh1nt/52oc+5v5dgxwCO0P/A2tXfwIR2p/mSxpSDqyUxFaIMzzw
Kg96+FqawSJQIwA46NM9UEBIBzU7jNmII/xHHzfOupkYMlMcPf1cr9HBx1hIGCoarvguxtN7iBdy
5bqVIl/MjYD8cJrYcQGseZSNl1yYISexsy7J9s+GqDebYln2D2spgJ5FRhDFX9flMZCRoIU/s2Vl
L0ak2yCGXDbVBFiokTB39HkdoaYEIQkQCFArW+DymshlmoP6AujWtsjkU1X0wrGOwbEGWu6s12Tg
9zXLLETjI50Gl4BZ4bheNMudv64O5aMS+cggi9bwWKhElKLb4UhRTfLkgX6+aOj9MRN71oYGk4Ak
j1C0+yHaeVmDQFAvfmRRO9Lv0I5VlutfW+QTGa7aCgoCAP623qWrIE4280HSY9S2y4OU5UF6DqbR
qMvR6RpC2xTtyh/i/qPkzZajWL8ktQ+5gg7NefCXEGCr649DNVD7FHAazMzCZ3W4i9pGOLcZJaUB
aEOlDOmxMjrpnkBhy5ULPdiuV7U5PCsA3Yg6Y25WDqJ8n0axdGpm6klDnxaEBSzRC5a55O0pw2s5
E9o9Gskl0YicrpPxJesomJWdpXn4QjG+5HhCRD10yBYGxGHo97/UF/6GnCItq/GvEJX9z//7fzSV
1bqqKzSodHYWqDI0p37FvKTEEGHFqLtdmzX5Vva9Za0aJRPwxpw6bc2sRkGoH/WEOagRZ6//n9cH
Agpu0UR1Iv5WLbDAsU40JLpdY4wEc1Xn2mAyyUKQMMGfTPblBndFp4cHX5q3/+/XXpgw/+OjGzpV
M1UCxWP+9tJM/gU1mvNul06sE5cFY9NZ92M6gY1TJ2dWxR0wvP8FP/wZD/Rval+SaprsXP9c/Nrn
P6O3/F+ASX8+5s/Kl6n+AVZAgW0E4khUdZMf9E9ikmn+IVqioS6dT1C1601/sR+ol2mglETD0CRV
V02IEX+1X40/DG6woDRQAaNyZv4nlS/FWuAT/7pHSQojEXU3TWF3Zun5rwdTR3ZrNIejsJ98b6YN
meqYF4Q4yq79KUwQ95IkHnbGmaJD5OnxCBxnMpkuSNklVWPZVZhfqinhMQB3A6TmuX6AZLDNOh2p
bf3WNhlq/ER+55QwuWouXWr27QNZvG+VEYabYQgjp1DN9lgUVN7TrBtpoBQB085QPDVC5M2FwPCd
N82+HZ+Z9yQn4LXbslP64zQEh8iUazchs9rOjLyzlaw4YU8PN+HUn0h9TDZiweIwNcUrjaAlV5Bz
cDxV/D7JbQVLYkEbMv/M/aaimtXdgvqza2up00U9mKBMw1NCimurKKbjy92E0Nt3J814Lch320wY
K4IS2V4lqPQ14E8XwbAVAuZkXS8VV1LDnAqMfUy2t6ZrL/GS+5OJYBbn8rN/omS60VA+HbsiNl1i
ahiYQ82z4szYTgJFFF0gTdIPVL5ips1OL2m7oZa81BoUz9foVxZlthf7t7CzPhKUp5VsnLI02RKf
fi0GqbytoFVwMqgeNWBHJSt/6L8hQNWxPatxd6o7yE1RFN5kRDd6cqG+B2rYXocqkx8j0asdZYk7
4Y4JUbCJGmaqSlbadZt3hCBJBI3n1pncAfFSdZ9xe23JcvA0jAAUsyFJXMWQf5AhbcCRxx1dLany
NEPOatZts9m4nZbW+UQz9bpKL0nMC/YgGnWSvQE4G8FNk7YGDkHhVlAw9lRF8lOvNFphM8sJS7Mq
ev0sEiIjuy162K2hJM27kKhECjp+4xJHcGlMxPepDjC/L9MffoHzkO7zVieOEiPaILuNITS7yBQe
otxHeVcrl5CGCz9dNm2iKciPQIRJgqAB1jwWYGepDE23rdJLrlIMzd43UILKOj6qsfashgFZUCqy
zRs6Mto0wDgagnNu4VnsfOaArajfDUlRPmErnprENdOgI9yoUDcrMLoPVNR4bdqiVqXFbwCZNyH4
sl4fdq0QPSZlwewO4JQ/BsOec8xGSI2GjF1N3+lLojPxl/jnoZlpambnitAdwkxNN/GCq9UIq1bH
+4XCaflLFSmQJ+ycSBU7wOATQbtNMFReVlTX1Ol7AjVKE7JCVTtU5k9SwYKCkGaH8ODBHcQsPEVi
8xbN+lPXTFh5BxaGVvcqx/11PIHxNqOYZnRb3gpmoJ3S6gI90jwncYhdJmYCqfWLY8/4IAgn3g9Z
Dzezl7cEUyguIMt3gg+ZrU/h1pqzH0JCSrQiTNt8rHcyv7cndyEjjTDhm6s1MB5OBIU9IQEXpL0k
OIoU6+AEiWPSlwRZrdNvplwMdyyPQEgXrU4GkjO0hmnPVfscT9Ux7sxwhzoYE/r8A3oDnoxOvwri
0nfzsSR6MWgvndahNQ0sctkpkaTR5BqagF/M6DK7XVaquqHeVlcKX5faEhra511tzwrh4O1Jlptz
IIluHkzntuoDN0+0jZjNu8SADx4Wc+IZsH4dVQtMTzLnXd/GV4IiM4XSWQKS63kABK7aJVxwCnvI
iLvhhKaG9PN83MUBc1Qh0Ac3zqtLmONHZSZLvxjrb6cpVypzBS+i32y3cej2knIrlgahZTjcgyw7
DsJTKnfRBiDOk6Ciu9cgU1Kpwh83U50WLIwTLUjg56QFcLW4ukUCwa9DvbgPResZfANhTxKz6Vnu
sUrV1VtQyec+CgcPSc+jOZXGruk1wQ3Jua6H6EMijfpiWXkIy928z3rB36hCa94V0QBUPCPkowhu
/Lm7HSO6C4FO4oRUt8PBYhyXurxykxF8VzfjojE/AynyD4XcPdCKINU++jDbsd3qoP7KQau8WKAQ
E6vd84zHs5n1Z6vE7C6mtzD3blux+knoM4djn+GNHdC/pJzyoqlrD9N4LYnNxpTQA9N0DhxZKHvP
NMfCCYkfWyrVsay4pXhm5VFed5LxkCNuvzKlhppNGQpbpXrJRZX8YUk4KQmUe2Ja3sYqLrezFH4o
czGeYuNTmgP8VtY+F6bKhbqIdIP4l1jqLobC3LuarxXiY29VkssdOaFaNHYy30I87WoaU3bVRBBj
Bu06tiaUJ8Y02mJKc2muzcajdK8ExIeOo3EXDNNeFuCS6pjgFKLfwNJ3sCI6AcekOFenxpzffDWP
oTckj0y8h7MFzScoswiayljeZmO0SxIz3aoqowFx144ZBdpVXeWXQaahD8Ke4C3UEHZeC5CYxfKj
tHLxVCcLGyMio0/Wuze91uvDhN/ThNpyVfk6ZS9T7rZah0grzWnEtz5eS02ZHGQxxVERh/dZ0c5i
XIHeR33RqdZ7bwRkplamtjViudxoGc64vMhvBE0/SCB0gNHNP5O+e49pq7Fgj7Hstfl0ZFAi3UTh
PJ6FR8hsd1Nsja7gE9Cmdpwqulka3Kmt4OAxxREyvfc0ZSYPDZj1yFrPlfP5vioTwetacucyzoV0
rvWNXMClD6T7sLRkZE0MZ205xld1S3KjjmsByjVV0jicnDJpaFggonBHiVoyHmqT3BajFYlJMXR3
khQ7nFsidDJO0PAvZum/2Duv3VbWLTu/SsPXLqNyMOAbVmImlcNNQdKSKudcT++vuBq99tmn3ce+
N7ChLXGJIlnhD3OO8Y15S648cOxKZ/WliFjAeybSMEopa3fmpRBAq0jza9uEudOhZk3iMD2BtnRy
1k+H2RCv4YyHBRgLFOIhmyHuyx9BTRNfN3rjFA7gL9WW6plmkH0jqt0vKdSmIxX12NEyxFIanwTi
a21VtlQ2vyajL71SKiFK1O8dWS/btGUaCVVFdzuLjKAuY+fZKA6joSnBjq+E/CWKa9UzhrV3n1Ue
fRx1M4k4JdJqElxZWD7jNiptKSnODVRMZvdOApCgPsudJHtyFbN+A87XPEPHDAS/NHN9E3cRk3yF
A9/sqDomA9HRYQAEoVy+CI2QNzIrPfqosBMIBXQqA/tsVoFdgmHsVzP6OUQrb0LftSziGga2FOeK
mVFonqlJWzG2/A4AXyAxrkm1vikFSsY90JZsqr2sVGjS9Xq/G7R4tOkRMdKKECYBl22JLXw2lVq8
JPkpEqyHOO2EnRJ39JLgfaj1iCOgJaDBXPbdHA/OsgxOPml0AubnhYF+wnI6WeXomZnpDRLE8UJI
EFGUieCZJatAY6p3xHfKuy44RcQinlNVfI/WNAa62AwCSIgJjtPj+RBEWu1PRGumRvGAbaj0fsda
Kaut4BZ+RVO8El06XYRZ5hRdVieBnjUkk/XBYwyNLA4mBGhDMzhZuEYqmWpTul1J3d0k9XKvr1+0
ksKaJ1Cu//3z7UHW2NIube6V0cKK06zmilt8Fc9NXOqEEXCgGHCFpk6Zi1wGq9zqvShgW3uU+y51
T+WGWQRPxfrdf/bjf/bYNNCWsNIV67U+N2uyBq0RWrz/41+5/V5QS/JCvj3BqqyIhr/8tpbmWGn+
PJs6We5EZkaf5s+//OXbP28KIcyyqc0mc/48WxBklFEhrSDRZDH1++/+335KKcRErVUjZlYzf59r
nfiF/zhKvz/B7U+lFd7WXBGs3y98e6xsCp1mb2ra7UoFs9aSWFcqW+12KTQrIOf2D+V6Bdy+wwST
O2HAdPbnH5qG4cZYrzJoczkGL3SKpMmCN4qs1XBxs2bdvgRJcShZzJNBwFldh7q/fLk9RhpiRK8+
hTZTJItPqNL2lnf02+mWTRhoo5iqMyGf5DMVdeRllFrl9YTSgCz/EvP0J+WmWwX3N1LV7TFVJSok
GXp/Nli3HORaK3zVwuk2Z6wAtWq2bzk3N0CUrKU1r9Ow+40K3PMRbtwhhoMulyEtwX+Mk5pXu8LN
tfbnH0p8sJmxoMpd6Uo38lW4AA4LxvQYmxiY/jw+DJPlzaVMvDzmvd6o2HGjgSO3kHAmK9LvI4m+
nnULqQrDGpTb7V8Uo3cUaFzb2xuuVhvc7bu//UgwZe8t6oEr+ngzi63vIGuRbgk1gTypTHrd7TuT
W/b3j6So0GGLiLbR0aTRvTT4ouJnuv34+zGuOyfoN366u87esifbeHNdo2/yDg+Q9yJaG5+w+E0b
3Tcu2N8jUpbTy7RHnrqbvdppHc0fZrc1tmNPt827LvuX0fM7Fx4Z3iyXwuqcHBFnSNg2H/wh3edH
uFt+8NC42h29du+obwabKFmbjohPurCjbxr3bX2xI4Mz6PZr2jgviWkfJzvdvRC082IKnn6Zv3ig
d3hBEsYeEEMv5S8pd4X0gRvbz48vJIvjbmehE5Oua9rLPt6xCr7jvdFU4sV9/jbX9k/rgClxpP1i
j063GUaIwE4JqcZ6yJfUjjgW8F74dOMrsmu1uHBYltxvl2upfXF45lR0l2Vnaa/E30G0mS+FRXR4
3G0jktRaghXccvZEwWt7e8hda77Uy1U3diT0TsuOYiSLnDOvHaB6C92Mlfp4Rc/Tb6TAHQkXSo5Z
SvTqZvjBp0fNwsgcGr+i5JjjC+8jPfamz9tQ+00zbzASjp7OpLBLRj4WyNwWVg1didDlG360VK9a
duBpMBDHZM7nrnqJCl8cD9Zs58CS5g1LAt06mWyYvxSNCdejCoTpVHofApdHNYC0oxOETpM+jGh3
a4C67T7OPKM4s/hfX2xCCg7ZaVO+LgRfkdnVE2hL9okrIFDc6aEzU9EBL3BZmNdOfeha8Y7LAuUI
sWIYJxmfVvW/az6Yl3pnmpcsuDJjufxPfSld2We8k+/wXmq1g9xj6fz0eZ7t+Fm50PkG1WKjsVbv
ixN69OEU7QU+6V5FuPDIDhOc1Wh+il9iv6WuP5p+9CleCSfigA3fdWQX7xydfH4O7hkVN5ZM2sVH
7y5e9Dg4cWrPn9v2UfTciZH1WO7i5tQJrpV/V6UjI9SwlfvUzj6L/JSMupenzxLRiCFtatr09wSJ
OLED7OEn+GKxqHG+FvtcnSL50J2Lp6w6Crsf7I+benwbdlN218lbw0OSoYEmrAIbjT5XNDAYp0af
kiuKwxJHy/bKz/Sj8M435TH54BLoNQFnxE7Fj5+4/cNwzn+RJd08SwlyTqDPdjW7nKfkWa/urJbz
Uz1KuR/Wd23xxtNXWYy8Hg/1QkMrbBzOOkIDLt5pehcyp5ovXI+cst5+Wfbil88/QgNzrXcJqTB5
LmxW7LR1uZCyZVv8AC6ayI66lxC8FBdeG94RbYfsh9Nf4WznviFDTLpTqxMXFwCmyFhfUuPMmg/F
ckLXzQWPGDdwI06s0d53K2FtvaJThehFjwt/WU6FCr6qx/jFVsVrx4OK6SN9mOUfYWAv339wJbfN
TpaAVByj8MRFmRnIpmxN9Xiwx6BdFcg99tntKBXpPjWf6urRqr565VdU276V00rblc1OhA5FYavx
+JNxchSaTxyZxL1sNPNBaTy6VAOL+wHQVUFazzhvpf5DCa4Daipu+bxGuU8S2fReF29oj+2svMrV
yXygqVp3yH04IyP6Ie5vOutUVnaE9bg0L/kTUfnrpQDrjfjEDRsWYg73HrVAbdNwT6YeGAlj12Pz
tNUvEwI1nPZdv1ytd/PCGZabLcd1sD+wqV+6zTmO7jV//uIORmXE8MRtwrAwNtuOqisYqwsh2h/K
HawzkEo2Q3l6XHJGz7VbBoXKH/YoShiDGWPfuJR4DV/a91+MqySkcJ550rIvfjR+cHkrx+KZOtPs
QbAyoTvS27A+qsiWH4TvhkLdO7fKSlj8Er3KrYCFbdWUNfl59tQH/WKcotvQFPc+LmoGeqTGnDEM
wPv5tdtEZ44BdTeqGP6ivvaSoxMYf5m9kXy0R0bO+MiJQ0TF0TL6J96Cyi9rhj24HRevOXmzlwHl
/mL0YSil2cbnSk2mxWBLnKa/zhzAugc3tqt11Czoy/N6bO77DcDXBP85n8HwzfioX0xAR3uueuFJ
hZH8I7yXTO6CN+w5WZRx5IsuOWro5rAeWZdu8uT9TX0QTt9T4IpfHDoQIuATJYc7idtx/fPJC5UU
hl0tJrmdO5/uHWZ1pi2eruS+YNgEcFf2h/EOqWcjPBl33WZ8NTfWu3HH9Md5NHwOUPQxfvGNPxLm
tc4iKRiEzOs2BfMwE7vIiV5nQtVhdJD2whPN3VVlv1GKa4UZxLwkhsNkttyhbAQdtuO9IkWx8yMb
ey6HZmNyOhQOF0vJdLd+ZFv8+uDKY7ow7ACbQ31k/jIR0vrWHXf9wkzceouNvP0u5+8xH/gvxjvb
sGPFH45Gh19nUFB88SKchCdpz0niv5fkebK/OAj6w2RzXjhM2okjzrd8fj4WFz9T6LBf71PtsJKa
+JDSHdOLpkP/ec6e5QdOY3lkeg4ejBOI+8xWGKN8Cz3+OjIZJ2Y/7Y67LD/yZ5OPqDjInD9bDl2Y
sbwicLnQoV2H/8IfLa4ZLhb2pDyToZI6q8co2r6+8WTWKDmXtJUfGCrDXbFs4+N65hggnxkGpT13
Hv2SI5+MMeCVyV07vfEplHc+DbIh5lCOLMQwtxU8Xsp4f2vaY8yE+s4XKp4z3AknfOSyz3c4RIy7
XuCCrlzOC84M1Ys+SHBsmSd3uF4cRkkuVno+vAHD5wjnjaPcMf7zLHCxaC1Q9QRu9sPbYvLnJdiK
w/dotlVwbb+4rQPD56wUy44pe05ZNri8NHlNrhDvWEUJ5CptZn07mQ/rVapC0fdlLvSjIvpBvaNo
PLFYAIB3zX6oxZus9sJ73L6LPy+ggCp61OQiPTFvdoyp9TuW142mjVcOQXmMr8lMeKLfIxPcYcIJ
3eKAHmut6XPVd2R6yZxJ4qLs3IC70Z+IsqEYuEUraWvSvrLaI8WPgVpJ1Lb8XtN76qAfsigGOsEW
ftcZHk2tGvVze8UI3umPFe2DDMYHihHt9GE+sEnfVDABQSCugxyxR5Y9TufQeLrO9WuR+3AY4/eR
Ey9SDbBD5AGpUNqxZqddtzMCwFUcfAkYFks0Lx4fXsj5UWqPZRMGq95Gjys/yNJRzy8MUQZlifFr
2q9hu6Q9oX2w6YiQDcxrNpsxhp2SwMFiVoMAA6TSOlXlswZKB8eHm9EQkZBYE0l3tiZXHdbLwCxP
VbPWhu2nsJXgdJ0jMGPzlZW5OPpyeYq4XFkRqwfVIVe4ZPBn5cr5uQ9PWukqOFjyb5O9/jNTq/GU
sKPkAg5dhfs0dGj9sKZZL7AjKQu8+MMX1yzTOetsrt18C8ltBMLhtW/DbAes/DV4QH6mefXr3O/E
HXxeBvN+m6jEoHnMgUVBWtsZSeV0N5lnCe8MlhOMWIrr+z6DXNfcC09Ng1jHLV8Zr7gCJkhY1LQn
0GKnnOVQ6MTVSY0dy039crQXRgGGFXrrFMDkHU1BdhisViYYdCagQzLPxccRFZuF3tTh2vKj0iFJ
F/RJz9oNtdPGfCwS+Js2i3RmjLaHzQjYh7VBxjqFhfDIBGUrp2neQo3Mj+3X1P7kBc2/O7p7hcbB
7LS9/Ci9k8/rqoYPHzLN2G8cOjybLI0ZkNW9oiKgo8qOJOtaU5HuArDEn1YjseGP3mpZd5OPEC4t
W5nYesiSvdY9pz5PDNmieiiYF1KwKOru8veq3E3GXtWcpEFftoE6Rx5LdlhSaE2Cy9rS1bi4tixs
G5cLsGsAqcZHkQWJcmrfOm53iJOmzaq1u9dX0FSmE6Rmi5vqDOfti1uuTFxu4sTY0F0GbpLjK1uB
ZrAoQUJi5qHyhR3ihXrTTD0ejSjVoa/uh2nKOFiFS1SGcGIw4eRGqt+leJuckDRtyQavdKL4SLOz
vRNRRObvq7hwT6eF7knkiRQQWbqQobaEG3FwVd1F843qjZbYSLlW383YCEcIaVNDoxbz7VV8qyGN
EmrHrYzWpv9lolwnMMePCCUGt8kD0RWZZNE/j3S6NZjlrwAKAXROykmoDzxCfIHwDDZdO88F/gsC
WliaIlR6JVrRlju7dSBltta3rjMKvfWaLVXgSfYAQdGRQD4E+YluWe3vuuhiiR801Pkoeuyj5wtZ
PeuOUbogNUFePd6DuPWi821hIrNr2+AHPXPjGPeW5uff4dN8ZcKDGmriYhMPCZVdGQJVuB0oBDDr
5nCO+uKYKCxDfMGef4UU6e971UkPBdPgpngReg/BVvAYbNl0T73XR6AMSz3bi4lR0/8fafbcafct
hWHVSSBBddxJHVEL9TuybYrGwwL1LmTnFDks74UW2qet3Qd3KLmUX5li58/Bu0oMhQBNEdDWQ3ii
vqvdW+Cxqk8TA0exq+BN0ox8kBYYlA7DmPQeHK37rpbscgXINwDHkgQ04zunWR12sW/KqOgYXyYS
azdcCgbZROBGCW/Z1lDzunNDo73BLHcXa9dwfFyyV+J9y2j2o+hN4Q1Q0b3RrlTktzqig6PU2s0l
+1oUp78r3sZ3goKW2GEGZpQ8YChx4uPszMHG2rdHZmWZbDWUep/8P7pkF/mpu9KIQbyf5oTxQtPF
eXlG9hCojjraE+NF4gqnXMan59ZU2hAefDBitOMmwQQNZIkSLWJv2QUbeax2uj/vOXYErm+Cd6Di
R+0YMbq53TGUGAkBgLM8+DD9U7hdHpGkjuwtAfyGHJFh1xJJrL+jXnDq2o2N/TapWCuz37OX6KMV
zKtocE9VOxX6pAU8jjGTydytn0PTMU/6E0UWF8UnEgtVY4exl7lqXwBXBpJHPp1E4Y4+quUBzKzY
X20jT2KNEji6sGmyU0xKspceQhb01kU4HPDU08bQ78JD7YdPcr+tE3CZqMLhYkYXRlP1LT1NB1B4
yhbcJBgvJ7+H6rOJjhHDmUO0r3DQLpJDxZtRAc3jdjqWCOrCD3hlIpeP3bwWu4LmjxO81b4IOkD1
S7fV95WvHnuMhJv6+hCcNSc6GheBksLGuJRueRDnzfQQb3vBjViFysf8Z2J7d0ECOD3GLmlCox0u
r/pb+N4/oVUXo33i1E8qR3zLO25BNB9F9AiEFhGNdKpepHsIjOVpTs+lfChNt2kfONFgZhk9NtDA
UczHHq2tUdg2JUoMFlt+ecIesY6JUPUY889Vt5F3htu+Ji+MouIbHbLQh0PaKRinGb8PpYoOg1ht
vD/vVfyoxw53sXRfq9e5wpmzWdSdKf2w6jKbLWsEsdlBVC1Yda9me6qh4uaNrRPTHysEAhJYi+Yl
oo9msgVawuv/SzieAosiJzmabrFf3DC3212DMpAx8xBhZqOuwnsJd7musJ3fLLoNgO84vhpIEFjT
mi/5MfZzzUSvO/vNCxqFMiTNDATRJnQr4UAzi10VLR1abSbCoJVs2N+ppoN5Czk+jZl8g5lVLLBJ
7NDGIXdsDB/iF43BJ5ab7NDn1xQ2LdBKLOuuYV0X6Y5Sv7gr1j07ShI35kUwqQse1QzhNHsfXAXy
hiHOIFeRDWryDoUus1HCnqPt+IvWH7umYoPnGzB0+ES2lPpguN2LBYdxg6vluTfgaW3VE/aet3X0
Dp9I0GW88qZXlOQv/Sea/JLyuyN9aVRPHGub4hKw7GDeie0xnd/bn4wIOwXFBOO4dcJwhS2N++IH
yTtjHOoCVhxHCa8XDkEOTnukHCBTRoncepPtaDOhD6J8gAKIFQKjPIqOakUWVw/RysdEBK9tcbKx
M1rqfWvn9ysZOfGC6qO8a1YENWKcA/onikPWGQbzuMF4nL2Q49Zif9Jsy9gEvxKQWOkuN/tjq2iK
zWEsemfax2+9I1ApUtbdS/Q8QFGXoTHYyb2AjInts1W/Vc+UVL+65I6VloAQ/gpWPlTPFrE4LSXh
ijbTsmXoSPcW1CkhsYfdeJZezLde2Pi1z/b+yC0J4vKhe9HfIkZRWuJeGWo2s5I2bcMEdDrqNc1H
KtB/cwTYBf7k2Le+NY1jqh6V+4n1xJMBU3o4pR8y+97QXbhEyg3YN+7BoHFpEmAfxNX5WX2WX9ZJ
2zfs7KlrXJALoBZQ6oeMGxqu5bCZXJYq34m11kfG+Lqyt7k64q1GHcPXLlN1F1Jf2Hd7UfoJjt1n
/AT22F1XZZfgsVC2YXcJ600ASRhPlB581/ADFhxBuc2UBCa4kJ/MuNt8dxslgZ8YQiTNYSIbruCq
DG4bVgAMwNvYHz5hN0ORZMejEKi57w7TttsSxomPnOMI+NCHPshoYp3xWT9WXnlOjdeFMponkiIN
cwLxxsO9dQ7f6VdFqL3FN2T6D8XzBw0gfR1tn6MXllAQFUkLtAGf1k/mFccD9FLQFgz7w4tx1kqH
uvhFYSQHtkrxE+KzzD7ez0/ay/QLKlz5rtyXT8GuVzfGS7yfHrkSv+vkOhQ1Be1nNdwb94/qCnX9
quGBSxvjDBB1wXVyTvfCGRRFzqUQXCGeL07tD1hD7PA9R7K4uaTRFjSZLL4CRAE4zeKM6kYq33Vj
sE3HXWc9GqVw7ITw+jvKPp/Y+9++HZW1F9TMrCFFwwLAXCpk3A0pPSP6PnMvGAi80JrfQtpvj1l1
fMAUzES1ZvJEK94JiQQFGRxvESP/ONt//iVff+fPj2pIjFsiPnZikdvd2p27Pf/25far3S0qaE61
CLVlzTjwj89P5UbaheM+FmnsdCuK7vYlXH+8PRZUayBIZGofJHtSNmc7bPTRX371b8+8PV0r6RX9
+WslkDMvS9sHTTMR/8F3olG7vcHwbl/Cen2N27dI5tEo3r4FzIWBxiB/ym+n6PDn12+4u9tf//MY
aXp4Kv/8fPsdYuTjLVON97fH//z4+7soj0T79ow//5KqQMrrlqnpzz+YSseL3H6GfAkjsqqgha9M
v7+8/O831iJ8aoSZ26oNWUByT+eVNbgooyh+rTXcuJi9obIo6NX5LhnqraYZkUdnHxyxUp9CQiO0
OKF2tSiPUgqIWRkfWskCfML2L1XUnTB0mtMjn2h0ze46pnY9Mu9h4HyaaXdqVfndMjp/LtBR4hFJ
GwELSq+8REoz2gotC0uwEIyo1H9mQU1ttLwFBlV8t3Fi+kMuSVSMByjgg7QVG2QFaWBYW0VDJhul
L9mYTLbeartuht2ai4/VTeuTDhg81elJAY4B8iaB67NAkWR5JtZuMcwO0GA5sSD9sLas02uSv4Yh
6xSqHCObN820dkI7sVQkZjEas8azGix5UXyJ2tyDAMDYpYTX5YNQur3R16iLEmGv5s1TFQsfor7c
FVrqBeHnOCj0ggr2zQw4lnxZmqK00aiYdEk1LCJ9d8LNQAF0oagTGO8TclFcHcUVqVmIX7PS2Byh
jmQHQPeVWUSz3sIQsV6lUtApx0E4RRkGCuN77ibZSSv5F0qSkxgaryG2R5iQiz+lXxImpjH7KkaM
9WOBn66NWvSr/U9UmJ+0kYtDLypQP8Ql8qM49iphu9RIEzWN7XSHKTjoihdjTuiVS/umnveISXaQ
jH5hgjpOsXzfNsOVEGwijRrUUcV+TukIwb6JVsdbh8FiBGGLv5uEJ1SNqvyED2kwH3V1STalAc1d
W3xJNw8hNc9Oe+cwfZKwfpKs7CLJyafKaiubMA8vUujKQLQrqh6kix+URPqukv6zDXGaTRgHNiJz
PLESPUds1o1jZ0gNNhstOkSLSQyIhLcF6ezGqombqKa7OqzUryWlXRRo91h0XvOqoQ5qQQUalAyd
UfEthcSuRr1wGFvI2GpZbNPa8CdSODdaz55KXfvULCyTRCBTqk5+lYSEygYW/nx8qkxm17nDKFgM
LYygNIE9AK+n1Sanxf4DjiWrznELhqqSiYuRTcEZFPaTufw89VK5a/PlPdUXhhRZQitD0AAyAMFB
G/jGXp/uU2hLMACMuAF1rKjfXEmuJHXPwQhNetYvAV3pZXXtLmASpmk4DFnsNnqNcnfIifcQT7MR
PhhRQbyYAnHHovyhEDIyPTc5BZ3Mgneb0Mus5E62w1h9UnoTI44mf9RfomL91Gk+7NKSwwWjk0l2
PsiaFHhjzR+35pnJa8BarcXEaNUTSS0aIcHCeREDD4VvcEb8erCS7lsaLSBGbB5AAj+hJm8QYqK+
nevwtAzah14gX5hgKAh0xJbcgjTdQF435vJXMufuHAAxTcXShJ1wRvx8kWoc6lIzW54aBj+BMiZH
Enw0iWGuxhimZbruSgrd7WiWTNToVmFn+U9jEPFhjczipnnXQAKyoTaLxfCjtssDaucY0QvbwiAg
QC0pk4Outy8x1j9O1thtUABShiEG08nMOnWr50zKNb/TFiBWwnPEvcnR1V5j3ao8SaAiE4s7M5zp
VeLJ7fvkfR6llyFC/iU3XeiLAjtmsicxJ8wK5aEZBHY77oAJnDST+PRYhow+i+c8ylipjuG1/B6a
6lfQ0efBurTkeyUiBK2G/4HFK7QNObB7mDWuPIB2NqCFMLrRcQnmGD9h/14udD81gbKnwNgDQySg
YjbFVwg+71rVPtXFeOaYn5dG3tYsaKc+oWsqiC+hSdErtR6Dsb7my+ILVXWNAWUAGWdiaIyVOJ7H
P+r0oJSTSmCLjjmijK6yqqRIgzMq8mJqJ5aEqRKFqS1ow96SdYjpagqqYMi+hNIE7LV0P6pOeavO
6l2o4vtn8LY7Jfo0myXZIQ2eCJBny8/4ndVliZUeQBBj0mx0D20f/3SxPF+ljqt/CVGrqxZ5Aess
iOyh9HITJ1ycwQVP2vo1nQA/t11xUa4KlRChSjdh/q3lsmz/0lXaBXX0lnWfekREqCqC1ChJ/7Kl
HMaUnuzl/E4ImnM41e0ZdfWqKqWgLpUzO5ug2QYj1Pugy5+FqP8kaZWsA3ltda21OrVxhhwQ01gW
ZDrM41OsL4Q20ZtE9klmF8K5ir5nNSNgl10hAyQ4GQaxTypt4FQgm4OKedVRBDHR9k5VeVUKel9I
cYuNGowv4mTNcPrNXVMGqV1MxHnFlvYiNiIrdhE8X9V3FEIaUpQX+avEmltiTLWguYcUayuN1VOG
uMTAprpJZoL0lIRKesfuM6Ii5pZ5gt4oyIZdoZaSPQKWV/ZEZBlKQLtJpM0QEkzNuJttpVQLTiEl
RytH9Gko85eVUZ0SW0pGeU6JdqCgn5rnHICfEw29xbulT1IU08xKR6LQXhX3fVu33qAS3ACkDOUE
BstgYUCMp8mJYanpjQRTBHGY2/YV3A59e/NJ/X+e57+wlMmAOP9LoOf5e/y3t7JJ/wpT+vcn/aEp
mRrQI4wYKzDpRjP6d0+ZYf0PQxfJ8VUJsuV/8h+kpwoHVNJwhYq6ISkmKKb/8JRBU1ItS9EsMEGm
Zingkf4f8oQlPs4/Oso0gE2GpiiaqFmmrv/NoygNeg3mISx3MxakyyBm3X1ATzgBdjH2OZtMibSa
mTBeBLs/mk7xeckQCv/Fh3f9bYn8t6LPkZkVXfu//pv0T7423gVcKJHDxLGQVuPdX02iQysKS21K
VPoyq/YqLXgYrJwZcZbO2qLkq+r31JDvPRDqooeS4IZa9zNPFcs4jaWVKjfNb4LY1/Q/w+/yP3lL
8t9Rp6amq6Iqs4AxVNlS/m7ebHB0GJUpFjt5rmhHZuSyiGjO7SwzsDsniIsmyp0lbTeWyJ+qZiBJ
13TdkUwZ2qdwHxQG+QvFSOVD04AUZMTKGRbSs0JEPGiIwuhXCjVwfP+ha1aB5pRGswUQuB1lKSAk
cnr6Fwd5DYb+BzsqpjXR4GozuaBMrI//eJBrQQRz3DbFTrQW8aAYk+SaUUnRhBR4pYIyyKgNMS6d
5K0EhTDNqWCjISkJVDen4jFmAXspZPMlkEXL/Rfv7Z+YXrw3LvTVKrzeJOv1/tcLoGu7pBmB1uy6
cLwPEC+O8CZ2QNxnPxRZzbQWmnMg/28sWbt9plHBlsd6l+lEaClBulxy4RKK8798X/90YRICLmIF
5Y1ZIifqb2HbiShMldw2FqKVHbYEg9Gd1Y8mrLIiqTiCnd3MUWe50DISXw7H5yof6bAUFJkWbZFO
+RD9iwtTW0/TP5xGoGcK5k8NH6hqyavd9K+Ham4ltkkIvbdsCkiQTALhAD7TFVlSo5WIm4csOKWy
AjlpzJLHQtLdWUP/syAy9/KGDaMINok2fWlA5RCQaE6Zup8V9AvlIr40IyypIWhOi4JqOjPRoGip
+qjPE33rQdyrPa1bKWkIb7skWGV34DNoegJ4dGL8AbM5Ke4QzJ9lX4BaEazJa8vyqLYGreyq3WlK
CbekQ4LfAmbI2J6yCTgrYyN4MBDmM4Aqc55/4oSgAtA/VCeNasCeUKAZgEri6mxQaTsuxHMV48Cy
x3z8r69ErNn/dJ/g45V4nPsez698M+F+fdzHRbgOXf+9yHHPJ3lHaZo0DF3Oy7MC4acuLOsgJwo1
d/gnKP/M4ToFE5IHdaHbWhTXJMLV0jN56x30kkISwoM1NN9NbszeXHOA5v7XGJV89rkODpAlgkMU
GF9VncR+HM8Wx5eyq66OZEoJ1VvAfjKKTIsdodz6ZSDjzZTVa2rKj9YcDbuoNcSz0PDl9l1qheG+
0/vrYAG6VaJZR1UiRZfbF6gLZykwy91YIrfr9fJgtMU9p7E/Z900bdtOkx4HtZjvouAybYz+WnQ5
XI2UgN8FCVnaNnQzE+g64ywKLhfP4rRIAmQ0BFqXJ34lamS/S0RXUoqqvSgsafwVyU5Vl/TUWVV6
krXPuZdJAJqk8CRnkegtS5/tmOAckRxYj5ubdDi5SbfR3KpHHZlFckylsjvqJu+eQhCZpTGVbzjI
d3nyMgv05m84Ipxc86FoBumM6lAW5vmMI+pqajVbzApes4Tz9ThGiPxUrTT29NwNVqmVhOaPTlUn
5iu3BO+hZPYzNR0ypPtVj9Et816guEKlHqICpRzMM8FHMQxPZlWaYDE5R3oWgcuJFMkxxrbzFEV8
0yKLKkSNkGii2HhMunKn5MI5rLrCNTCBHplVd1ZtQDXtzEMO3I7mXxrfBcIQ34kJ/epSJButKWuf
uA7poS+MgJHZRGKAakKS9fCoER5+rs1ihiTF1SKrGMn6bD7K4EDZeKj1naVj1SyVRvT7qnuPuxA2
zoQwZSak1+4NFdOFxhbCoHulzMzyiRCibRpUcE9klh5xeSRHvKIKi/jonC5G4FlSF9lRKTHMmtM9
XD9U85oUXyaRLJJkQLyy9CK6Ir3JdkOkIKMuYvEa6Oi94iTe1XP/gdtwvva5MF0HdgVWmhKC3Snb
BY7wvSrWwiUeKWevPymq+FgsEwdZKq3LPBcbGN8W29ll14eWcbl90Uja2FkmxePbj4tVmL//IdX4
HN1AZtXtMYTyI62zaoIIU5J5tf4B0Os4psxCpcwdm8CK4EJVYRveNeuXLF/MHTdJtLn9ONcMplSG
p5Pa6P7tIVUsIlzv0r5VoMuBfoh8GefSQ1pEBuVzVUR9ogr3ty9iou2jbF7O4vobkYlCOTNXX18F
n0jRr7cvncwBndX56/ZT3phEDjPSTSwc93M70EiPowzmNF+mIXgzFwOgL4M2ApX/zd55LDmOZFn0
V8ZmjzZosZjFBLWMYKjMyA0sUsEdWjnU188BsqyiKtum22Y/i4QBIMhkkCDg/t6957aIJrRYp9pO
RHOdZkQzDFX5EKTM1Z0haJ+inF4X4RwI7wlpV1bwakid1Lq+6ZmqdmuDfNoyRxoqsCTulYO8o3Ab
LNCKIoQeACZRTaLwcJq0scOqfPMriNPu914m8qUdOYn1rlnZqfNqOPTI/SIjSMgWaBMq26PUM3zD
2RU8oA9IPfOLn1ndA02UUI2vCr6R7aodbAGklBR4c+of+7GllhUGKFpUkJ7SMD4M/C42Gv0VB1rB
wUnxijZ9C9Mrc86qBoAsvZq8SjuF/+RN/Wr0kYgEFeFdaQbZLOp1MH1xYhz0Uv40ubRtg7K3uXKB
U0x7rhO16bsrYwe9AKmOlaOcG8KbSLMvraXE1ubiu8/mFm+t/GuhtQIf4kxO7LKdDi6A7qr5Ercu
bf+xqR5ckd+k3j+HA3ipPqIIimEsPFKizVE0EmQIw/iCLg2v5/xppvakHaY5bpVJ8oHZPCFXNIiV
ah/0FgFTBd1xuT5NqW89j5zLdfPZ17Xyxp3qmlkTIn9JYQfs9pPn9nKnnNPAPGQ3pexl6O5uamso
j30/fLEbG86jbK7K7MGm9lwkQF2s7SlAilL2zPIRBArfr/YGnRAIo/lblE5PbhTZZxk1wSbPrWKX
gFfWhz7Y6IHUiBZaCaPB5i+M7MT39+BHEgJP5D145YREXic4sxoTUILCo7lWUKc06B4zFN7lYc58
3Q9JyPItBKgZE/pBwh/XRD6sas34CnMVYXagNmVMibqHxHeKOyvmqFacB8s4tcLvEXJukN3BW4Wt
k2O9+zRN+zEg1BOzK1HnEquFJcvrpHzEObZOKaaau/WaONLr2Yqk+yQLUIL+ED7rFGuiRHeekggC
hhLk3LaG9hop5BNiKHbgezyQEtH04Fe32omNI9X2aOvhuuW/N+m9tT431m46+UOdHMSI8GrojfRe
z3wX9fB0ocKxikLRH5Iqc46lnzECj7izjmURnMU8DqCxPbSkObmR7RynpvNWepTHxTeCEEDR9WW8
t1R5qVKzuOrBD9Fb3TEMrc8MapxDQnS1jJFxVTr+ZK0N7g1leUdnnICLu5mzidK43yvPGh6pShun
3LO5HfttBQMzocLSDvVDrWZQUe7a76Aryzfp0RNOeudoNTUdfbuUa5WiynINyyKZNCJ2KjxiFcYf
C3YAsVKXHPTKJVgdozyYkbwpZulQts8T98GAF7LD7FaWCNfwqSI78wp/7cVUQX0vrFFCzLb5Nmpu
QIouRVRqR72ineOMhb5qldQvQZbspigztiJ47rqq5jIAsN1qZ5q6b4s9bZy3SozapSVM1OYvG7W6
vbdj0WCOk9lpEBBZg1ihqWSMWqnO2gdWdZ/WHaqKZts0WnkourLbd8OP2slRcRR+v6ak/7OcfOuu
j7iBx8gMs6k6GFidt36EEhybqXXkppZvbL68VWBQRnWjHAp+4nng2LgUqnD4ZEKpXYmRPyGRGb5u
rdAOZszZNL9GS1LBKs+NascZdLAUUuVgApJhmxHETSCcUZ84myFqufdEQbDtU/ec5ahDw1I7p92s
yKudZK0ab8NpYpJrSRSx+yOFQvRAogY8Bu9gtoG/g7SFKXD0j6rEoS4kkbaSWsVdh8UbHln6rHpa
XWQNw0upTuQreIWwnmtlIAmp77JBFZ/CCWBjK4NncwZHyYmE5x6dE2/HuuO6Uc+hIAg6Rv1n7ZBm
GY5e/FirjDc3Wu9dp2FvmFFVhgb/TWgdUqm2K0+p5P9JMYmvW5Vwa2rjq9t4jE2tLN5rYu60z5tK
ddieTb5xt/NPouUe1TnJ8KSy7JBoZHdUALb8XPSn0nU6pOVueGGYalKCTLLPBvA+KBjdD8trDtQe
Lv6M7zJtcijrGfcFwto5BY1SG70zjwPTuGWP7Hv35EMVuasmiwyHVBJrvDxSLs9S5anuAqifGRDE
dAaN1Soq10pPZpElVDLXG+lvge/Z2LXJphZ+Dwwz3fZ9qW+lk32pF7BZJKPzsrYsPNEReaF7igjY
Qqup64MvBTqD4qWzj8shjYSeWLUaKXXBT6815brTx6vmxNbR1VyCD+dFnvLtVV0VgtpCIgCwAGUO
AvC1o0P38yf5plfxiDH4ajClu9nVw0D3AJs+d58iLB/11HT2FRUckrLH8nHZh3CjJsoYkkRTWhpD
ac3YTKOoHwsc7zBAq4dlKzRM4+jOzK1lM9o7edRuOY3zdeVmcuP6TrlZiC6Ja1q3MUEwldBKBueN
paym2nKoLPoCg2sMV71vz0qPqqdodtX71qNn+NERBH22t23eTl0b1dkPkhcj7L2z0foH3+6Buell
hFxYGI9tYuiPwjXwt/EGwxbvXNHrzMBwAFCa6u9MNf98/HxjAsNgulGcfa6/KyegKeto2r3RBDrl
d10/9lNBcuay7ZU05TxcmGts33cxE6STNvoY2rIUWTtFtKOtRY80lerdZA3+qRQDSmIGdqofJiBM
LIrUp+P5sS3GERF9RDfJ5HPmljm6P6TRoAmA9ehVgsa2c0tLhR2CH9GJcXkHvEncgTqgtTvU8ckT
Ub0bmupqUi7emtL5rOkTPwd6/GvGDQBJ3JjICX+24xMMr9LPdeF+DWs9OmkprNIAACRF6nNX6KCd
xuim9/E1mOQVazGWe/OZEd4e/MV1kLzV0cCqldJeu+ut9IwC4+A7qGzjEUsUqI5VZcafNMAoxqSj
4orRt+VMvWrrYDFG60LXphVR0KHMgm/OZL97E+5Tv3vRcviK3fRGPgiQmFyirwHegDK4a+MCzgxN
REHmz13fgKFoeuTl7Y3ByScx32FSu9+RK9/oZrUuq72JVy5KD2YtHhJo7bsW9pNu0mI2cuTLIe0I
rhURqfTjofcalOHdUW/090I9Ms7HUlIhZpsGRjVG7RmH2ArJtiYlpbPtZJd2mrFPXX5TlSFPUi9q
bOPqh615CkZG8g7kFB+T538C54fyDQwq2He+39Q9UGpbkea4jqkp4W3hcrksCItwa4FHMw5+NBN/
Z6yaHQ3dg+GjMLBt5+bKIcDYR+u8MOBbwAEC2Kxv+85H6GNp2rqMzT1Yi0fNEoAcqw4FXJF+HQLF
IH4u72T+qkr8V90MtE3o+hIFBjJ+l+bSnVNH5V0hExhiMa7SjukQMT8/Qz7qsodpONGuWmsGA4E2
qd6TNyueY250dG9RNWTbuYIM9Ln9zoXjniuQuIOaHtz7WkQLp/eqPfCvn72D+CCMHULOh8B5xYR/
DSrnUEjoFEByDK5awmZ+JawX2omfayXToyyZAttBiGIhoN9pVs2pqUrvlnjz6Cuvv8gcbBNfyUVL
w9e6IiFdwrlBg0BCj1tNu6Z3gNp3KXHPIqH9xjWESXtysj1jgCoBG4MIS3HV0gCGollf2yT1tk2L
K4LLD8gD/xSPHWT5ktuXH5b1Gh5mjfosFPs2RfUx6Y/BdFUlsJfGK8sbyK6VUxNXrRIX6SN9LFW6
5q5DJlwWYXbu0hL1t3rRjVY/6z2NMk5hTIYAomJFUoo9Z6aUML9gfNRE8Gp6hy+5/ZJTOMLp2kDU
gW7GdY/rl6PfW6nhPQgK1NBtH3xshvaov5d6T6B85NmnOA3GfaznXyrGUrukI293ci9TaEpw0Iaz
gz9NGG4XgGDtOwzfzz1F5b0mY/SkZVjdF5V88uyE2IEQXfUQzDRm6kkhrPWNn1BSjgv6XGpyT3bC
r//gDQkOmA5m7nLfIDLqBfqNdWCgcC7geKwTxEZb6HQ33+3DlyJGFViOr4SdYXWeMf76qCoK1UAE
Jhnna6NPboYWcN0aSCFFVO4Y5bSSZp+umiak98s5fWdF1X1XNNdEy3DVxDwOQR5xnx6GTIuqfd9U
5irMgYBRm+jbZMCzP2GfKwdsbqrgvpl5xTb0ppcloXUuXU/I9Xxyaw2gqncNsj/Zll98heB40J8L
FNNa0tvITkCcH8ssJRq6ZE5ZInJOq6/+lH6NKVAcJ8aA2BVNdFnLdk7MzCCkOHxgARYiwwcqALsv
xIb/9eFwDuz8OLr3AhgpvXjyod8adHerzn3zkgqrtp1iK3GxuWdjjvW8yoJ9PR9AZeo4FSCtKzwg
dQABo52JAsuii0djO34XzMEtAqgZrEFdUmRhaJhD3XtV0q1RsrvlYXlOgtg/5hmY9rTM3scMSAjU
Xp/TXmnkrd43WaCYaWo+bpIa4q4r+m0ESfoxhLF6h3sq2xp9dPN2dRNmT9LrXmrdt3ZLgLHuIOUb
Itx4dW2eiNZY414Neo/0KNoqQefT8c2K5yAci+fJQ4SCx0x2/UGDanHsLX+8ilFWaweE3BqoGxZV
7CdVlx5DXYDzaeEq9Y2ikjHmh8kONSrabYaieNCyI7F6tP0j+wn3Ug6V70huzne+bI9LtuYc7D73
0UTELU6k8TMCieDai8napYFLxLeziuUstKqbghngaK+7wqesm1JZUWlU3Dtxc/GLIj9VKifhqJzW
mg7xtSvkDH4SRLshZPCn5LObZfUpzCk2hLLBMEO/7Jyk+dWCMvZaBn6/9RgjQAaOuhtKs2luP7Tf
hgSZPUb6jhDPJ88T4Kf0MN+HQuSvyOxPeR5r7yqkekfYSneFKgOdXAeoyCQAyIMU7+DKXph1rQpv
sN+6SNzgxXg/MiycXQtvjmsMmnurO+dRDABZH/dEcbhfs9yavcCz2UmnkJ4q8RgMNHQ6NGQrJtT4
TaMmOZhaD3soszEhhsG0m3IuHaOVWtxbWozmFCYLOP+o/kl/kkFzbPLZYyOUe42qKKUeWBhrzVXa
2as18ANNYK+Z7P+0qmbPhNI9uJUVE0uS35MqYTxTbDtGFBQYowTEwDGDG61CPNVtqDbzFilg8COz
1rsiBTMwHk1o+W2Fi2vMnwVzhFWsmAVHdSZXsd8VOxuXtxtiTSAPWbsN0WWMHQ89GMpxXXO/QfUa
D86XfGjbK1FZxkAAg3R081RaJR9MYNgHVH343MsO1HydXfw4l2dI5Jiw9QHHj10gOhwvnRGrm5m5
74nNkNiGaFNQ8X2I9UZbmYKblDH4d5WrkAlwM0Yi5q/BKn9vqoyA+xBPgkZxFQebyLeuTgO3rsU2
riNE44NsLpafwKLroQFpKFj6ZKz3So1vQrQM0eFXXpeyFEDSHW0j99HQ3yvLLrd5UXALa/3PbpmU
pAoI65jKyaGKUW7JzOMcG4BzJtH0KkfiH82xf+LbGg9uHjAHSroJfbSaFUhjj09MAX+I9GkLNOfG
JSJdueiyp4TqcFNwPBrKT0HrYTKgjVSNukLd1Z4pczrnwXjzVHafO019I/1HUYGO2ouWoSyzuaXV
Pclhzvg2BiDS8kA/R0m7cfh48Xnln9PJ78FGumCnYveaj/2nKNeKB0jPZ7JR+AX2brLSB1o2CRKz
AKbzKjFJ1pui5n6itB3B58IBBI9vKipxaqV6nFwS+3zne0VWeO5gagECzGA7RsqLQHKeqUPCqzSf
8XG2Ub3l7VzXidZD337T+1GcJs2R66Ybin23L2owMFkxqIuoyB9IIypp5GX1M0zNGnH56CXAwaVy
0GQZwJe2AkyFkaH2+hwNXof336+M/ZjwcRAccJWZ773VL/DSMids70fwNMexS56iwZTXeCzNU9Ii
u69sfUMAN2ZvURaXUFuhJyOb2wQXotlyhrXaR0FBr1dK300N039KxeUnrvaMwvV4O1lx/qWdDqOU
R2XZ8upq9JoZJOEU0OtQvwd7xhCXztODaLgcQrgChV1rvKgZPfQOxYChhs5nh8ZeNSrZGkxCiBUd
OC8mPj8Gtu5JFL4CxRq89ENQ7SqzDldGnVsvnj2uufDwpBJZlghV0NFRic3TEMY/0Dq625L0n2Ou
HoGPq8+EZn8mKC2989CL7oTBV2ynNjAEMNXYoMW4EvTnR0LMb5AqrV0BGW3V63p3dXHglCUDvxhz
whSV3iEYilfbiMXZacxqhRKYjJ4yxNUPF56TUEtuPi+xlv6A9s2Kw50udgg4V93g7SXz/1PTktrn
BKN7Khgzhi2FI2JP2x0z3OriaGD1B0HV1CmMixTuq57ZYLVN65VWBbrkvEAlNMxDC6Om4Wv6DfUl
k7PP9MsM1B2Cv6Ht5Ya7Axx6FQG0bwkH7Lj1Hm1pTsfSTrqdLcezwYDibM0LaXJFriN1CntGhKXu
V3eKttRRujSbS2k891mKVS/W5Br7JJXU7ETAGzbWXvsJEr+iPxGWz5btd/egQXckFOjO6DwjCXWf
J4r+bZ+8Sb1DHpwa9Zkgwb3Xk5cBrp4wWYcbQMA8sR1LB+vDRD/Pb5N1SOHslKU2duUIa3NeR/aq
Mqr8NGgmE8RsuEDjnVZCt6116rhqWJuR/OHGVYr/0bGPrp76h6B9zaKCzoERE7CN8j2Dnkwg3tSY
rNZpBFgoKctNSMkC1RUXDN4ggKSGrsBd0BjboYso+nnxaEObjLpDTF2oJikHNz1yrXXYEQ1UoKVA
ec79ZTJDsAF2W/ZXgawRfA6N+C5vX0xL9iQFhrgr+5wWU5pb/QXb4xRwSU4a7x6vY3PfzovlspPy
C0aHkuy94Z6mJWP1CqTe1Zvb1PZgNBdnuDcjR+z9mCt8nCPqGUcjgQbEmie1Oem2I56zd/fo8+iN
Bt26q1P2hfnFLbrmbMfpzmcYe6pdACXllKQHEUMk6gQcxtpjBhpYcyA4t0lbx1BthzF37si99O0Q
79GmXxKSFoImz05Bn4hDpafdnuvetEGljh2Ma/Muha4pPCtihpwFT8qQl7yt9beQ3Ku16N18o0/G
g2qY+GeZAlzEB7lqiBHeAbTTjqWefukNU6yTPjiVuZPPXXPvNUDvzHj/6JH/+ly3xkn2w3iKHMxM
Ivag9Fj+t1HYRJ2FRb/RwPMI+kZvAybyyQWXWjMkvRplFF7sIcbD7GA5poBy7BjqGV5hfE36ajvJ
jO4Bg9Dcp/qXKY3AGiCEjwxULSxJWdUEz3Ee7AKM2ER1yPOQUk/oMvIPjLq6r/TinhL9JknM8n3o
SHmJ1DenyIt9GDTjc0l5mtLCsywtue9bikvL+bCcGaGO5ZEhx6ZsUxTvWRYe0gihJCc3Z3yTvNg1
cAOfcsauIUfnljMzHQUoT90asTFSKqMP9aUTM66R+wbJtnl9jmLjmQa4vgYKTtmUuduWyhbTPtqd
OPyaxy7J7ENVUKmIB7zAXV0Mr3ng/NAafFpxmuo7xpnmy0Rs2TqfTOTt80XYKugqSZ8xnTO033pk
KZesbvTd2FXFeszpbNYxGGO8Oc5larxXURTtc64H9oUoptekurn0/5/cxJHPmOKpUOfS2Ik4QCaA
e/Ro92VJIOq8umxbs/1lWZvGoD4um2LE3+pJQqsyp+WWIOPgYNmBB5VEpdVxWeQ5MJ46AWSEBGPJ
qwbvRudenzF4v1YT2tqHfrxQbC6Oy8KZ4Y3BPO1a1nQluXsULQVwfvLxXTzT4/yFBkcjFBrcr/Uc
9TPQJQspsqmlh1DCklsi7JdF4Ess9m51MtpKPzSW+p60GUDcaeQF+tmgtMS3L2tkSrlcw91PMVxG
3DEUzSBlz6vDvCojkzfqcTUSDeBY+srl0eCmdZzmxbL5scACIzdVQq9WOliZlhdYXvDXS/25r7aD
NZjvYp8xAZuI3waG4Az963JYsuxbXgBtOu9jeQu/vWBSIs5CzPhaUSM9Fm7PF6HFAmDksj0vIqFN
1JqxouadhbM2zfNV0zHJp3cH5nBe+9gMhcZAdQ66+fv+5eP/bd/H5sfzLdo8+AH/fOU0wvdHfxDc
3fwFio9vcdnWNPTI5PNFR05+ncaltI+EhNikpArXAnWRIcgIkl3fY6lhXrocoNlfA7Mp4TPMQMNg
Jg0ur+tNOfLzZTVcIILzI8uaISAB63H7bTl42bUsSED/44gm8BsIicXh4+WWI369ZjFQ+LNn+F82
x91QwWuP8Zyks6wti+UBNWfepAnpN7J8Cmh+HtpSUMHtXLLcZtAgOMnmyLjozoywhyxfs1jOsY+v
NU223fyjWn5Jg1TVcVl08xoRPgldEik2WtQPx6rMh6NJeZ6iHpsfi2VfJiZmhhpV86QNwTClGQbu
+Q+JZuDishi9OtpEST0gF/HzlyDukDqhF0gdGsjoXOq7WdeEfdlK6q3nYsUljJzCgD5ufPD8VuCg
2PKfNWJ8QKG6uzjLCYTrQLlV1fdMihcjzx+thBJsD/qFVv4dpXM8iJGB7GDcMUAzT77DFJ+AvdXI
DO+O1uFLKs17yMj+1hwTSBPMd2iEv7gF/2GGZ6VS/KbJfPvkj9aBNHnSrUIR7RrLgvJNFRQV2CWJ
cJNQBX01K+e+NePoHNnRVkxzsVmG5zBxxdHjDd6R+jw2X6nF0SunMXqHAIwsO74ZXhAVwV3TQE9r
gY1kY2VT3cT7nJJfUDLSPoSudQltcq0sdRnm9qrCVt648T1+yZM9Eq1Gta4jSpuUgXHtNOqTndYP
VMx2Knwx9MhYk073rXQ+tW4GzrQNDk2UfONqjVmh5++J5C6GHY9UYfw2TXTv7Yyvm8asPwb+XVQ6
L2bvvWv6Tid7ezV47TfMWz22Yk+7Mw36BWGTTMD56OAIk8kCt3Fp44HEdrSSChgI1OeNogZE0p78
UskK44DCXGCYw6FAbBHTuSEF4OCGAAV9+onRyFA+t2EBlOCzgrWVAtamm0NBBvH8tqeAarcaZndK
xkzdjBapg/+Upu6dYfHJNczEjgRAEwYHlp2+ArnfIqV/HhhvhbszA6ZZVsYQv6zDbdOFNwnnrxgh
6mTJyg4UEBnGNesWYBtz2rTx4zXDLxqBLs1BC3IOYpu7oaoUHSuqkqYpL0FtPY0tBvnQbdUKbcQj
JaoLfzsko1GiKMb1ufVgAg2ked3FzmTelW7+yq/zp9Fip6VOGmN2mwf4Bzvi5DIMcx9ONj0MS+ym
TlaY8PSvTCAafrKmge8oIsCB8WGxpi5/N2wx1HwaW4vsuUJ+lWWPWdvX1ygkQXA6HiCNzHgcPed7
6IZrpz8C1obN0PIZq1o3N1C6gVzlWbirB3tvI/IC7RfGADKrZNuKdoDNpsztQBDAhlGyucsFkYU1
QU8Q8YdgRZCF/TzMLpVez09TIFADZJnzPOVGc6Orvp3macOyK0rIBFO98ajno8ZdyAk2TTW9maHp
XLKpJbsyTgAy2JQLCE7wDhGBbc/EW1d00EN9S18RQacTPg+oiw8Bk0Ty2HJ+oBYY4hyVMnIfG48W
f0Fjl/nNdvPpSYgSeCimD20MGfHonDYBGj90LeiVLNpoVCaa7nkYxvjalfELN4rueVm0w3EYGv0p
hnAV8kpxZX2vfCtgjhX2z55dU+3XI26F049Ugmc2JV50aWmwobKtVYYm16o02HveNP9MNPkYCe8o
bOtc0Jj1OweW0YS3zG7x2Wfeo9Va3uNgyO2YTt2DrsynKq+/CT0LeAjAyTBa+b1rw4LsdaOHJpFY
XDUAQ9SFMayNrAZUFdREZDYWtE8Kh0VO2ItnvjPeAaJPGZG63yAZLtr92YtfsxLz6oThchM2A2dB
T2JVBuai6wEQkDJ96EuGhal+qVzfvmDGsi+5iVxxQNewdbXR5ZccOyuq2Cllf28lI2GcbcO+VV1H
d8mFHU+5CgaR9skaOvditf55QHe1n6ZKrrMMaCZOiXJdy3ZWq2digz78x5iaTygrxIKKFXiQXlwC
PjB+PTkQ/YSTfMqMsT+HwVheYs14XFQ3FZFfhSz0YzTV+87lv//XymLjn5KwfFRXnuXg5jBcCLC/
WS2mzowD6VnlPjH8ZN93NL3bDPcOmsEXH9Hi05DhB6yncevM4o7BbeW/eQvmP7k9fN/ngqobjoFl
V7d+k7MHoWgJFG3LfQY22yfv8d6Db73WyPVZcyN7S03G5wgCym2AKepqB9DVzQwOQVl0q6ayMpRx
kTjNYlO9M7L7zo+eW5rLB6ar+nVWgS7VqH/9wZmzov1vinfeNTFKuCfQ4duo3v+ueMfNkFpxMfDB
Ba27SR3DP0RdeDUssJWIF+yd0+EBHjoD4Bc5JEybkrfJ2huY52Q/nsPGDt4HyGe++Oqa+mtBMYfi
Dxl8fuyQTVEzBKYa89AUgCYyKafjv3n//2Ru4P3DZreJP3P5MxbB+V8E5WMT45khL5hLXc7Q3dYK
QEENf4RT02Qb9QOqjHyF5KnbTqn3uXMllwf7EpNitynI+dmg7T/3/lcniev95Pqfg7kCQjjFG7+8
h5jQkx0WOJx8mcCIGdtXu03Vavkj/t8C9jyWP/7rP98Z5REy17S1/Nb+1c1loAf8y9e9fm/f/4gj
u75nPPG/0/cm+Xum2PKMP+xf1E/+EXioRwNy8P4WKWZ45j+Yrht6YDpmYJLp9Z//8UeimGf8g4oY
h3u271g0XfmZ/pEo5vCQw8jKtyzLw3Jp2f8X95fl/f2axBnpo71x8EAQkGfTTvvtguB73UiFRbd/
TE37sx7QPojJkddOpemamff0jn6MMN42/l7lKMVcYVi3Om7ig+F5GOnn7AEyZW4RtsiNUtmwCRyn
eKrrrrmR50lcSFo+LYtIIYpDNujsRDSWT1FV2hfl+A+eZwBdaLugvWsSHSHj/IxI88ejIu4LAHAE
jqVEgW/JDo90yU0wpSb95wJ7SHHxRcvYf5QaKlYc2euPh5e15Zhlres8jevBrxdZducmGgEvAxYZ
af0cFG18Tj1cZ1WtfhjJQK9RqbexHnJ8Mo57JVchPSY6cFYcaPLJ1jtSAzwwKcy/QH4j+gADFgIU
ZyazD4vw5WPXsn9ZfOyrkN40lRMcl/2adBv82zfNKshYT6tyOOXzokmi4bRscqal+6BGZ/vbft8k
argvypSK63z0svi1XQwJjy1PkH5/qNNe7b3leOfXs/CaAi6EXeTVDXqcomluUR9FK3sE/7PUWbVO
oX1aqrvJGLn/vLqUZO2SwkawmuPF69zvL0spdlmb+gJekt80MbazhMRQarRtVUSUslsgNjEAuTqp
iU5GhsC0rIuO3Hn8zyVS3Cwo34KQcPsBoy2xVcNVDAw1+9Er3wwDn0Ze283Jj5X9aqBP9/qyehtM
N997Vh1tl8N6qd+KwkYpFruUX/98ehV1SLetSOxKTzneOtcMeUT7/PBrM5SJfXVDGKVZ6HYEkeka
FVz/3nXNkB8ItiRQABrG88C/92afgjMv8MWfhDLs08d+Gm/h0TMxZM2HLgs1TcG9naJwJELpj9cQ
QTTB0kI60+Rxf1bzotMdImEz8lI0Bpl3vz2wHPKxr5kTmND5gA/ACHJqLFvsjKb6tGypaR70Lau/
b9M74CGy5rwTU0YGwYrC+ceReZ1RanWI6jh97JTMNsMKUFDXyvZxWWAd3dWe5l2zXLWPqjTaU53L
GzqD+HtnNNdRF9m7Rc+ACWwA27DJaIXMnkKzFDB3B9TjYdyXJ09GtOyKQJ0ivdT6F4YskJ2YYGgY
nUgm16rR2A/dKB9+LdIcBHVqHP+ya35Q8ysH61oE/OTPYyWZ1Q/fTQzWfzx3fiSLG6AWeUoWvVkg
qySrCCIs0uLZC7ssbJPvmYhQe/OxT0J7DWIgEmQgto+Ic9RZ97VfTwol/DRPomogNsI+B2rKz0mG
Do0NGU+SjJaP1cXtNAYlWtva+uORfn6YAqnAJyEg5I8W8Dfqp+LqjxGot4rBgeK6RyFTXNt5vxMZ
7A99G7n1mBAivhynpvCPxwl8+s4Mjm6faHcahXtQJsTjeetl/deiN8td1IweiYuJ8bjsw/nzWidh
fS7mXUOUYXn0ks8fT2pF7aCD+NuLhr9egCSO+yoyLL5GjHF+2m4m3VSXcGLr165ENRDcvG61bKYE
lT8QjZd9HPux3xnzBoIno1aL3/QRJgotErsLL6QHBStBRNY3hoCalk5fMU1URGVlycUfsUL2sB6W
u8K/P8CJ0RswrfrLeODh1zj1b+Zm/febbKATewvWhX+ObZm/32SLBhtT20wMOOl071s+fawLtXE2
nYASlEePaldl7YtmGkAjM7tMNq2cil05f+YKUMpIU+8+UnxpRucUB30kkqmeH1z2CdLcaeXns5lB
Ohcjiw+ZXSf+IY/jr+nkiBUFvR1BwO8JFtHntKuGWwnbdNlaFn2HkVZlz782SuiwYpIPrei1Z6cl
xZGAU3VeHiwzCPh5XsOon19Lr0DsuHTRvNjP79PU0Y7WxKS8TPX4Ezqrh0hk8XdDl5+TRBkvhSut
bS4Tbzsa/jkTHfqoHqGaZLK+q1NL4qXojIudTeUGIFdOVY5KnmiGZAe8R+EHMpOj2edw4bvOftQU
C4zOs+jUCw/jEM+bXUqic3RetpbDMCVU67Tkvx4bcq5+HXag50QJ1rTwrPuNvRvcWNsFrfReEAfc
u3XUfQ2jhEqLGUwPU1VPJxVE4drPhuJreO09Q22MDBTnlJYMf9rEvf7rk8Y0Gf79ZdKD3dhDAeJ4
NhQAd/bG/zYyIywNRRNJYf9D2HktN45jYfiJWMUIkreWLCtblrNvWJ2GOWc+/X6Eelrdntndqi4U
cQBSaksigXP+8L23EQ5Puio+d742PRj+bRzpyJuV3SwUBIRZOCNVG6+GIhAN6ZNapM0ed1Vq8X40
7AywtwsFUNOO+wlim3jfolOiaCiqo1hzHZBHMibnye6n2PXcTwP/NvkaY4WpI5tjb8iXZrDNTetA
pVnZaJbjUVY0u1MK1QBki2K+jXb7CPLP/GvmIRekFr+1QUpJCTkVCw5nbGwtGHLbHmgYWLu5H7BE
QK16jl4OZVQ0Vn2nB+H+Mn2eKOOu3kNJCttk30ciWpe6Wm8KLy0gt2JdksaG++bkICO03PsRKkDo
urLYpK5A63Pe4eK9ON3CHMCHtkvpNimJOHk4JOV9VIA2k/NkaPREfmulEY+52E55NFhfhzJ293DK
0qcpJ1eBkTmaU5EaP0A5ih/UAlhvnbMqqLDtezC6GTFgBtReQ7tcyJicZyqlskbJBcHg+TTZ9E6p
bNtoRA/r75A5dOmBvBF+ZiYmp1WvrxmLMFuMjecYOFM6AH2RjWmU/a1HhRtZbJYO1wF5JGN12JJm
/7fhFtfAm0EPFJzR/r6gPGp0v64onhtf2P9We+H6P8xk0I7gLqwXO0ENlNTxE6aK/WMw5rdphGxC
oSr5vnApDUM41b7i07n2fEd/tafUwowO8HbvB+ojD5dvcoIeJz8Ky6ofXSssN1iwYjOhGMorTL07
CiHaV9fzI/TX3P5exE6x5+kzoenMQHKHnxXmkHq6yDDEW+Rg5A/xmAWHEV4zanCBvulr3T+yNA4e
sWY5hXlAIssUwSOgO3cd2RgpyEHZdEp1GitNPcjedUZphJw+n/XrGnIGVTjvco0m8rGs0VP9tvRK
VMuc2HO2l8Mo15ytAvoUpsb1cDjBW1Pu7NZAPtRqlRevCybyy6a1NgJHeVEN8rimw9NAjopqWCq2
oyAlminnHktfa57VZVP5fxzP9Vmn4ZqqMSmtz9vJ2T7bmkFB7icdBzQ2h1ABl/gjBlhwynUIDn3k
1V+LONh1cQWWIj5qYYpiaed3kKNt/RlPT3PbROjcJw46Q6ExqEsPp92VfLo5cWJsycCD++6y3F1F
DYy9ycYlSMRZ/39kKKTOyJ9vHyGUOcVEDomb7mfRjzFJS3cSg/cdetChdLP8ZcBZtaV2/lYbRbvJ
emiAwjDMt0hlxwr7jA0FG+anEjufySvMNzQuwnWI5eCt7Hptjkx2XZ0MR1EeQPU/Xs4uMntlNgH4
n/napZs/QEMyyf9m/Uc4TPXWTykZqhXiI0gycXjpN/bPo9gqi3QFEbzeNTkix/mYoa2d53j6Bi5g
3znPGbUWb8JsN7FjYeIxdLGzCxPbvjTRUKNFK/vY/ZbLqdA1zIAUvBTnp5+JkVXYgO8zNZgDg54P
Gzcvqkd+Q9/lhIpfN+hOxTlPJK02HnXbFdyB+j1BG9gM3fhLXQfxKh64xV0gAq6qrjKIQrCqBIiB
X11zFP5NZOBcPXMRIy0MDvJINgGJ5xvya+3q00AIBfD/JOpkIvHTx8+ed06POoYt/pFo1Ax/VN0h
Et+72qnE0cJQzu9EdRhS9b5GouFsuA0NJvLLINSDlTV35QDyMLeRLsbLNL/uvQ3gJOQjUPZF92ZD
SavRnYdIib2HuArcndqmL2CBPeCOvfcwagXgKN/F2CrJUV5XM+wHYgEqQZ4hJ06+/8r91drJM2Qc
J8z5qjKQ+aYjryp78gx51VQLdDSTeV0ZC8ANLiKrBO8wv3BI1b/065VhlCjWxU1sLi6Hc18eyaZ3
ELTrBet/CAccttG0RG/aWrcQHlf/e+kDCf4fNxESX6aGjB/5DIP02Z/5Xj3MkrgILf17UsArDr0y
vk+r5AxIItnaVDTvZYM4UHwfhYjr5oVTrGRMzpVHVWMbt70GPeHTwFD2zaYLxrdP8RG67rHoHz+F
4/nVdT/aNznozOv15bRaiYwbPTGUy6vL2KUxuvgWar5yefXrQI0F7FpvUn46v/4j8iijpHrw2d9c
49cXU/AYcBAU2clBGQ/NJgVNUCV3ECmwP+oDmiZ2cXeQ/c+HcoInUJpEWZe5vx3+dhr2AGCg/3Gx
+QQw8sgxFlB322qwDzOI7iCP7BTqZDscrKh9DAf/0fArZ48wUonVFfazVtCMHb6MgbOXI4I05F52
R/JTKwCJWBpEaGS7StA/17r2Orm1fyYDNRzt3IZUBy75Hch2vdC6WANp6WRPRaLvZJzNdLTqG4eK
RhBq77o4z6DWN0GWalNolbKUs/7lqhpG8cv//cXVxZ/SPPPTD1UuXXWEBVkUwaBPFZ4ozzVIM3r6
naQHn7DwAHq2re4c4r5aUWaLd7KXR3qgLgOogbdkXJFXn6f8NtJj1+El5SXUjGqoYn6DEIzmovZx
nTxMvnuZUxdxuh8jnJjAu96p/WyEGbd3oYYxsTb1DnogDusfG7NVO3MfZChrsnprUlK4MTNkIPW5
KSaBz1mkpEsZk/PixmkXqkClQcb6xN+lPI83ToX3UKb11k4eXRsZEzAMVtyiqVHO82y9REX305xr
97dhi4LIWnHZzIae+fn6//Xlrpcqax6Jo0B+55/vzG0a5F/4G+0QCVX2uZ0pe3kUhjUMd0uBuvVH
HN/jnzPkXHAm6LjjTM/ShDzy9fxP83oTmXukYK3lp4E8Lz04mvNVax/pdYd3u/gtKK8oSJGtXfJo
QWuZOw9WEf7DZE4nF9+FuKpXSkNcDjpDHAJCNELrMu96Btm3B6rdOGL8usj1NHlNvFhC7xEUrbp3
eC+3qtL0L41uvRtz6jsexLIhz/BFdFGHTUSAbjeZy9PgJ6iq4t3kjM60TEZYC+gC23skiKwlUFDx
7pKokdt+tHGgJAZq8jjoPXjVMmrWGZ72fVJ699QM14VjFy9KXfv3RdK8p15evkR+XOzbEs152W3D
wN6kcaUvLnNTeAJVO0W38Ty5rzaKvU/DHAGKrO1PxhBVyNiJ6a6wlPCxz0lpZzZybar7Hjl4OiQl
UEJPCacz5Edn00XI3VexMT/R2+lcmEjLC2DoaxmDmTOdxhAx3fkEGSLZj6FaULbLC29pHvB8A8ez
PDjIGeD2+Q+S4sKso8RrGqDSsgM/DUdwvgGOgwVH1/bIAo1ayVaeO6Vs5Oj1zngdgMS5snTy0tdQ
Ly9yvaFeX+kak7NxV/95eRytNvK57U84fkBRws5APtcv/fmJPmoWNQ0NrUo5ZQ5dH//av6wG5Lzr
4uDT5a7n8idAh1X2Ta0P/s9iwfizos0t10ILzdIsw9ZUautzse53NTRF8xU7T2zjm2/MOmhwqG8K
6CXrOHUKdDHnvhsGwamGl3QzoMa0vgSd0ikOA6IYdjPGzk0QGMFpUvGPGkdyI/IUiOIeuIgJgHfV
RyTu8YrPWJEvDQXslIzJRkD1uqtDFf+HecCaG7vS/bvOmTzoLf/7KWP8Y4tlsbkS8z/dsagsfpLx
M6oEPboorr+Zlb/RZ5A+JAN91ZbRD8BBE4bcZV3gRDYf+u5rUyj2lmeD+s1XvKec59aLFmCE5QGc
2dWuXR9Y0pvU9XMd71dYLAh1o1Bbi+4wDYb7JFJ9FQaq85aBkVt3NnIygx24b43Zfim8WpyS3E8e
fNd/J63/8L//r3MN9M/tJFh4yzXRITY1VROfM6eaGzv6oKvZNxFBFK4iCEhe7M0sd3GSPVV1wBKR
uVgkCjyjRSryB1/jo5WjaS+AMurpLCdkm6u4hMgsddeuCmyF0d+D0iIRNeuxUfHE1kkeysYaMS6e
Rpj+vuVRlBDetlQ6vLziRgUb0zT3Aap3s6pE8uQEJZI6bjEjCnDMhdmCWoNnIebgCxoyqcpOHsnY
ZOrRprW9u2voOk3ORf/Cr29kUKnma4Vhd/ShMT6z7LRWthNmqwn5kZdmTDHOMD0sQ+cuCLNXRXGt
e9lT9SV61M0L9DsDYtP0wAo0Wv/vj0n7XEbmV+jyhWRBpLKaB7L3KVnpKZo6ICiufA0Vq7hrM+XD
SLrsQTaeNSQUaKITbxM8Cbt/9RCq2Ro5A3SSrCh7QCYjBRUPR0UpPX/ReL4Ax7fowi7E0bb9goqA
B62ZC2pzgxI5pQSzOl5fA44FmkfcYeX1ZFwJq2cfybMm1qeHtvBbPn7P3bWepe1yxN3wORL6OYlS
uO1913/pG22dJrn5l5P0d1kinC96L/DJtVwf96GpWXUahEk1tpvbrkJVzhT58VoOMqeSt2po8e8l
okqcXYhze1kiGt2sPSRa+a8nhW2DUWXICfZ8gryu4kD8ml+lCRINUeIx/v0VLKU8hVbfL4oyb85p
WraHKqyOYaw2ZxniR4HrU4BQiexqnZuvSKP4A+4foy32plf9yGKUk3sjdB8Gw3mErCHeKlFPK0QM
S35VrXgrg/bQdW4ENilI7itUMXAsJt4hmQ0v0kk2mTfiZhsnOCAreb7DrX0lml45XJtAhSwkuxU4
QC/uyLE/BnpnQLv7u9E909glreWiz+yjcZzgKyhjcsqISt4uqAPtLlbJFQDEa1/1b5XdGa9qU46H
tFQpXM9dcNrDqjJGsRJVaLxWLAlu+i7zjz/Pyf3SPMMyFHcBioBYxgGWTfhvfENufFIL9SPEWKgX
SrfvqjZ/FCPpDRU2WzlaIGNDBRuEvhkxoenWKTWXD4Pqy61ixOkmhwfwFgFDkPPTQLP5dRYmS0pO
h0s3n/yeGdxDSeT+ROf8V7Va0Jvq5ychvzrbks9A19Ed7fPmw/L7okrbKv/q1OzhDNjn99rclBNU
jiYFPypjfVtUFBNVfQ0/FZbXr3mBU/Q7L/H2ZW80O6xr4IihEXvnj62LzVN/G3X69CVyMcroVcff
o4o2bg0I01D6q1NmCR5ImdjAKKhPMoQTCu4HVo0y3a+YHLAmwQ846Q6ex5ll5YaIvOTaClwlm8HU
AHZBuaDfgYY3KTyDI5Fd3y/gGItq7HeXQxlFnB7F998myMMCIZYkinAimC/UzM1l9ny2C4fhJgJb
vetM6MCm4hWPJiz8dR07rBzGTD37lcA/d7KbhRUh3xnVebCXjcfE/VjgeEMhI1teY/LImUf/a8yI
+3jniafrLDmVGhlGryq2hUFRq5Qg0Z+BY6diwJcAvG2Fp2+seXvmzZs3UTSr2tOAqMyh0U7yewWe
nDH3ZKjusmRLYQIehu5FJ93ueeyzEYUVM76XMNvWpo8pKRoUsHzDYKezgHzyktik7GegHDpP44OB
7O7E4bHPPOPcVeZZxkHD9LcVTgob2dXZ00VT+m5FWEXijeBGebyLrLq+6cYggLdH02kU4FEhvESC
1LjxE9ToAlFZ93GWFrvAanb60FZ8BDSKyWeTBH20nTRRPdaBr26rSIO/Oo8GUwe6QR2LjcLCYTlG
fngEplJt6yHJ75osbs/6pLo3bNG9r/jrLUIQyj+EKF+paVevKB5aS3U+qQyUeiF8Ea0SP8TdQq9i
toby0M7YJV4ahTr8Qh4as3JEEaHiQQ67NJa6ZTpUody1bzYxBss+kniOkq5lbSfrqDha4JzuZOFH
TbN+AwBm64DKeWURkSwQakoOXuBMj6Rwj9mcuvC9zLqNG2VAI8GJttYwoeJhNiABLWUje2WR2yd5
5GBN56q5ODoJYOEcm+tYHTFUkDdZJxw7WKEhJlvcd60MZv1lQPbTacBaDabvp/tzaBnnvkXiII1Q
yuvUFDqFm/cPdh7l2Err4XPiUuht4jR4N3Px3Y7V4tuQj9vOST1M1PoHJZ5wDY/p4F7gHWXjlCLd
R564Ve3OMi4DimJ5xzzT3sLJoJgtB5TW1Y9F2d1JjrY3Turec1JtL7tOk2DzJftVLep1aaNuOXO5
ZegyKvv8PNTLKXIeX7GTvNRQJ/dhBWlOC9BPmCK1e5SNxkIf2NdZ5FSgPPihS/je6DPNE/w8wPZP
655lr/Wy7rGsoq8WwrULzSDpWTiWdy8bt4zqJWwlnrS/Yq2Ilfvew44qrcX+Grdje961dj94JeVe
V0v2nNzL0wVbQ20lg3IybhzRpooynL7yZgMQJHkbDXcNz4jaF0nlE0YaX2U4CtEeipErXsluxxf9
JuJmdi+QN3lyG2Up441j51uq6DFqNU6C8wPaEght9StH89noilz7yJXCJZfKjQDzAfeEJCiQMs2t
vngQYW+A7/jQ8rAv1o3e4/12/cocOzRKPQXHsrmBG2/MskZ/9wdlwhKoLzFYn2OpHPajot2h89Xs
tMJONm2iK7dlpGQn21XwIqyU8HuDmfvQDN+o8WID7oXtfQ6JicoqMsEGYjwvQzo8yJkhcN6od51n
SxvRLku8ZOsG6qdr+Q52S7EoTnaP4CGsV7tcyUNziLFikIeDiUNr0fobFSGMnei+tTafTO2KbmP7
onwuU2gWIulDRAGn6hlj2ua25wmyYtlaPecj+htOgHuWHHXTnue+Z6n4GDFqOwhB1iIzEdihW6fc
0kxE1m5kN+jUbN92rFNkN+MDsxNTnP0JlomZdcEP1wWd5fWQ61WPZA1Y6Y/Iy/xFqDnZ4wSP7dby
NG8PeC/fKk7gr3ttobezXY59LEcUAno315/MrNFuGrsYv9SNumsrQ/mIdXMjybKiDpzTZIz4FatR
vciV+N0TdXrQYeg9of3V3VqtiU9TZiIr4CfjLrd4wozpXjYa9b7Lkey2mp3u+7m5TlE8MdxqFlZ1
E26yK8TSb1XgnTvZkPlGBjZAf+CmcQQFrdTBzhbljbVBwuBeNjk6vXComi/XkDyalArCRphrayXF
vBY/lvEjRWYKIE781NhhuZNxf44j5g4JfURAtzJ2PZCdZeXHHmKMQX4koZyjEcMR9qn5MenGn6Mw
z37G5KibAIXpvWp6M+ugWOijah0NMdSHipIXMPm6/NpVGBYXIn0f/bZa1Tq+QVZR6o+F4X/RJ1bA
wEXXgdtUxxwm2VEeIb9lL9lkiwW5Mj4nxWFYjjgiopwHUpzbMbHrgDx5rC2YOTZ0JzkgY5crWPos
05R7dyZeky6PMRC64T34OmrW8E8u3bH2+0vXI1V/I5Ri36N8u82natw1RY8VoGbHp6noejLQGCvZ
bJdvYNS3p7qxsXrVQot0SwQfHLltcpKpdVP92YXo36+8kbRe+sVzcr7EZWo8qXoevneGOaAXCaIY
vLpYoWBo7vJEhSnZYsKcOGrxAFzDWEylIAEeIl7DLxePCtd8ycJM3RhzT4aQbk/uE7uNFiiJV6vM
ohTOn4XhNIgRj9LmP2xVHpxCBGet76a7RtjqCkhz+x6kCXAy0T5p6CLuoZbnaPaV3XtjJ8rN0MKt
DnUxPTa6ifCo077riNSs8AIDPDKfDn4HQcQseiiV6E4W7klQIO40F+tlg+WUezmSA7ms8F/nmImH
CyeCxprSmo+6Ga06hDxfE36fuxS4FR7DQfMaGYht9oHiXEb5KDU8mtE3lKNqhrmwkTpPiJ16p6wE
1xeN6iFXvQgoVu6dKMtGh1xQv557MiSbLHsfB2HcmwAFT5PiFps4cU9qnIXINqf5xivr+kVPIUk0
aWXjCEg30YcvzdhbR9nLUEZWEY5ExIkxB2MOe2gf1RSrp6gsl0YhBELivdjPNbpZu4VD2ZcNBH0M
v6s6ub1OlAOfuq2NJJdXF79d73qRT3P/7ZroougLtW8D1iGJdd9CmV8bUIYQhnOUGEYJBuihGcEm
iV9H0YrvTcfPyjRC/4Zk2n0ZJsp77aJwPxmGf+7nb2vXq+NuTAoy73mvrbRRjZG8Ic+NzHq6swrK
8RV3kQ/fiu4rXymeZDwMwp/xTEvuLdZJZ7370kDwPJUDabeiGKqvjVUe7WjwXyyvZrGesQerR2d8
qcg/yAmKSOa7vznch2OELcPUFvw+/PprBoFlAJv2kSoCLfDIQSAtSPqzGFDXlac6UfTd19PicfDr
WbzXTlZ4Rg3vE/weOcGoFG8xNFNBMdK0j4UBqDqb31WfmOsgD/FFxNwNwXGUPiQgXDZXSQ55dB34
NO9TV04uUeFbOGLwl9dLySMJPb9e7/oaOgt6kHlTsQwRNFpZ+Tis63Js3p1qlXdt/FHDI7pz4HMC
GnDiD5I8uDXZI7lQYwLDgXG2nJZiLuCSRHnyRBJuM0NREXUbq93Q2xUCjnG9u3a7ORY7CuROOSz7
l4m/TrnGinzALCuusA+bz7sOyAsGsFDWlYWSpYZ/VxgbfAt0V3tq6+hbUFjZAUMa7aka8YdFdnla
Nwpyc0rIIwsJxia1FzKhxJ/HQvgi9H5LOTlDuCtDZCxkBslxybxFdfh6ySBdT7j0Ef3f1fNkdSrU
JT/pYKt06oIKH9KN6MH8PJpjihmVf5lGgVfu6O4NYbMtmRvZvTa5D/C90X5cI59mTeaA522T9MDc
cO6t8vocz9g47OR04HwNkidzV2uQqTPHGKNljAaeROVk4K6U96gnnV8aE569eaIdFC1Wl0ruZu9J
WSEe5Inv42C/GAIfFgRJrFuzqvVdlNrqoQ1LdVmj7XnTF6my1e0UhLanYVhgCAVCZPezGUwT5iW7
ljuhJf5JDjRK39yriHjOs8bI9Owbe6z6FUm7be1Gi6xBE9nw1fiH1myLwE3+Qqf/R6g6VLcQvbkF
3j4dAopx22rq0zs0p4oz0EQsWXhAf02GhBmcxBrp1GBQ+qbWZrR0M2u8bwVAcmMwb7WwWgUohCyR
SGi+lt1KIp7D0sFFMy0RWJpRfRq0nDGf0O5VElRszUz/2kzKfdDEsLibEJqcarJ+jbXqGc31c52J
4mOwredJTfOzHXfZWbUdFgqlgUD63JUDSlWvUzgZRxlS7JTqPYXAxnhltwzuQSu+a3H9WqUeZBd7
NsFw/WGrTnjysDXEQDAcsm9mvkPEDqo9TLebxtXih8RTyg1vvb5zKZg/BQ1alnJKPYo7o9H6d6gc
YumXtrefcMHZ9zzuli1Cdu8W9E/5uiTE+aKyRj0XFn6bdeb1x0FMP5sceNcu9TvoFH/HXWeISCZF
IPxLtk0ICv89+Tpn7CkX5KMGsTm2HkJPje6ioQxeWOqpOLoF6frSdWoH42L+E7I7aVG2iLxk2squ
FeOW2NWquyOZFrxYDfiGUourgxwNG++NhLR95FYavrANPhaD3ULk42VYidz5qR+f5YmagXJ236QP
7TjgYz0/vFNKWH2Mwbh8aMsYOv5UTStxuIZkHJBcX5JNboS/YcMXNWezaoM74JpftKYDPlqOeAzm
yfQN4PC0bqHn3+clP5QyN8qXdtQQTYhr9/tIkVkfc0ArpYF1AJlkNFYt3Gunsj173rwRVIDaQmjO
di7JiztkbJsHsupotAA4XSKz5uGQPYLlKcFaF6gxnGXjYgCjgoQ6XnoQpo+VUDbYgMaXCY6CYaoR
IWRmN/mN3+qYjsSo3cyNpzeInMjD0X3r4BNPte+95J4d7PoaUpkZT+5LqGOOqWdY/epz18VDdsHX
y93I0cpIvheZ6RzlqVaCJbVKuozER3E2EusySTiFvi8QKb6R5+S+SNZZmvm3KspgnsnSZOrNat/n
o4tYZmGXs8audmNESIGyK8RPRo1yWGlyKHdznBbn+Yb8CNKx0JZ+kurQa9F40lqn20ZG+iB7cLyb
+z/jqt6PFms/5upJ0su5RqDXl2lgVn+7hozLEPrMPcoSzXOupgipsRmiiqXfdi01dFtPw9dhSi7x
VB3w68WLaQPxN3z9c76Md1WeP1U+Ww5heLu2a0GRz0d6CrxcT+DqKDHJ8mFUpnVeTtyYfi06LZPi
xtSXOxlybMc9ya9s5c1yHsOmLEqlorzSv/7X5Z0c0BvrR1FrAeuiP9aT16VgG/com1ktUq3ijaRJ
/04GHBkqCyMRe+4GYX9PfpSFUBLpB7+m1CPjRoxphlpNPNtUkT3B2SZfz9NEN56VIA13ZmHCLklV
5R1ptY8Kma8HwzXiY+jibyLjwmEhx9a8IKGFiqaed2LbI6Ow5atHovsXb6PWUChI4rFZ+zO1g/WG
cvLwvZc9yf0oIrVaTb0+LGUstbFSnqK2vtWwVgCMop+qobIeowRhC8utyjv+vNYjSXN1VwoDL89C
MR/llF8nYCgTsFWOgGi6avqEsxTSZHgR6XMvrrgn4m35FCn9hKKIve3ERNouw2LmmNqpB80oPQ0W
AkPgHNBmTppdh1g164fmIFXGZKPPG6/Yst+8vqs3MiR1yKQEmSCptQDxGVOgoYSHijAyK4o/oh6V
t9rW8IbDpSvzh2ZcHNB7RsJ+TilWk84N1UGDjjohts6D9ygbIJ2oA4gSWoHrPU6xhtSYadi31dxt
PVYsZqF8mHFjo1aPPiWrq/Ek52IjitPT1CqXq6HFRt7ZRqOJMqvyaOid/jh9G3pVVCg/5OqNMMNu
i8aGtXIrV2zM6CUDn/MXmqrPmms1b35Q+Es7E99FWJsw6lO212HcUMQwxVHVovqhmqW5tKC9hDLs
pC4zmqGxcT9jUE6bT3K8WTV/LFBFmSF00IGdvY3UX4UMTfioVmq+ZkGDnrs+Az3k8GVmqU3TcjDQ
UPrtTDnJ8v3vcd8qi4G02rmqjYfUNMe3SWWrT/qoW8kufIEPVEu0Ux1Ol1laQ07NaYCdh2wU54Y1
DV/GqQM4/CuW+VmwoUJaQmNsTCRHcZDrVLC9yGvxIKzDnTeIYCe7splyP6OslOQ3ZV6wFJZBJBgD
BErnc2IwOGIhD+WZzYr6ZrFualGuk6Crz34ZwL817e470CgO9O4r2l2AASqjvkfXtd/6Go8nDAWB
FnbKB6WJ7rse6Vsv1h7SBAl/XFlb/67tLEroWB8vnawKDuTqWFB17XQyerW/1WdJsw4GQ5pY6snK
VOMZZVTkd+nJsR7GjRxT55nzWFHF2mXsn+fJMYw39edf55luApo8wNGgjgvcZIeMitrotRtQ5v0d
j4HiMTdcZDBmOJNQ/BuTnGAkmts2Dc2vPbiom7FN9ZMyVfmuj8v8VgMP81GyNism42vrzx+5Si6j
68L4CMxURwOOAQ2XH6GxY6p6fjRVjYpraDV8QUuEVuW1cYu5H3wlfAk00iZ6r+VrrYlR3PUQNzJ8
DGqi2camTrqfR4NAyw5BibWRpzPwZ55yHZVH19MCEx03eBDRkeU6kjiGePNtfbwr4ni4G9zEextS
DfU3M/3CYwoHEy2Nt4Lb8xN/ppPgxnfjB15yU0ZT9+RVAeC0uFVX7qh0T0oUD2TO62whRzu1ho9I
OsLAUA09PKdGesSIzxb02id48iSCVZz8rleqkaRY5fOFmY8ipFHtKi9u9ynurAu/i5TZophubfPh
z03nCJzF5eFl4hyMlehF45t0d50nj8rJfwBtB9W+qF647dd/VXPOAWbDd5a8HX5fbvJUCNsHQNsW
uLeF6s4MsQ4qlOEYV/bw0Nnp+DAkFUsigAIyJBtrKJEFrjEKn2eRwR4eLqPyhKBihdAhXHy9RoUI
ziEph+31GqHpjDs3qF5kKOVWgjBiD0hopgIDULdnAV5718zNtZsq/muoolnrS0axHADXrzYrc2YP
y75s6tiLwZCXC3mBz1f9rR+F/rnUTQdCupWuNTB0S81W1BdTB4YhGq278/xGQ5gfE6rWHaxtOWnJ
ZpyT674OUgndQKycsyB9DvBevUtaXMsDkSXPUVbqGxFU9WLs1eQZ85hgLzKjurl0A1hKups/y16p
gN51y6pZTG5c7qrIKAFjcnRtlNChRCL7EbUs5zKz9ttyFzUIkYVFq6G93j5ha5bepH6D43Ud1dtq
QP5WdiNhJbtMz6ybUk2H5zxAisEzTfig82R7QDEYo04Uz4TVP/ehYx2QlPiGXlH/nJHuOEbR+CLH
MEo07t2wOMkTY98zTiOSLXIMIyDrobSVlRzLi8IGv4jSwHwVN+OJ12Q/5NBgBvGzxt3Ij8JxEcXr
zE7NJzkvw5IlqsiIyte2seyjzI43Vluj0dCK7NnrR1yoKFXCFsifp6B5VXO3PsoxJwIGrEdDvJeD
/MzTBXpD0VaOKnaYL1GszvG34kJ5R54AN2x1ZUYadf/C2aEzHx6KP5txXHZqr+1leGrRtOcxPf2c
FuHogqJ/i0R3qNdLOQe9AeZMDSZhic7z9tKVJ8pxeXbURurKC1D0JyPjbgvRq1uWA+SceGQD6bES
Y2+0zrBQKKYvG89w+ajmYF9WHrhTOckJQVKrE8nFXsf461czDb560CMzQShS32hzTw7KeIxJ4whD
HBmmfjID/EYYzjRY7DfXSeTPw9u6aucFjfJXh83AipIvSN1ei5f5IJK9bAIfYHh3wT7K1kH67TKU
ltk5RNALPY5fc+ShokTp3uaPndvjcB/bGKPpoV8g1BjVL2HJ0x2rDp98DN1KL89TrEYn2TNbDKiM
bnxk9cJWI9+jbodUAypfS0+nQB5OijHfscyHoIzxRA1TNOPcKIiQIgKpZXR5vkLxDL5ealNp91Xq
Zpe+Vrn3QepMe0S9zQd5HafgAZ4Zp2m+Xh4hwWaNHpBzXkKGIFxN2zFu/pKhS3xK0CwJzHoh34SM
oRwErbfz29ug0/KV5uILiArdT7VdfzawMz0DtYqqvkjxShVeBQmKQFONg5xqln2PWLb9M1bNc+U0
edavuTKeOmO513ChWmAQMn5g+IUdXq6+DaHdrIfWbRDZ6i9x3xPTm1NNzdpSy3blmiUuIZ0V7M0y
6hdNWZp3bfofzs5ryXFdWdNPxAg60NzKe5XKV98w2tJ7z6c/H6FeXev07NkxMRfNIBIgJFVLJJD5
m65DlS3tHwMN377GvMkIKxQdUWFU3+3JxZI+ylSVmpKoUbSzu0cTEN+Dxv7/3gsgCPJRGLhLeXGQ
xj87oMQrqx3j13YosQlK9ZvRJjHEQpQR2aQ9adhmvgRfZbAOnfapwqVOXoDcfXrLMXaUfRbr/aur
jG+yzydde9Z1LHKQltQfnQ7Ll6n6oaNg+RyVvvVUWJtaQfZoyXQviuspZ3Pus5LaXjpx3mCESrNz
jGmLWEnNzYJmOnnu6c88+ljLeaKY9WofQh2uNf1qzDujct4tFZnxpEW9cZYtX23IBTUDesA5myU3
9KrLPF525vN4tRZ/jyd/26NQSSeCxdXFHs2rjRIZz0TshCZn9i0tRLwo+sJ85CFlPiJXIPBBcvN9
UwXiMdN0/zoW4U52ymGBNpg46pKO/7xK9E85ZLWbvEYvjHY7xRhKfF40aNWj4+nRWV7j4cdzcOYX
NufX/OuFZdOPsNStwhfL6rRrJap6pcaB94pcyi8ECKefgfGcK0YC8xrmMUbm00cT+thUTgbgIx4z
m7IS0zHOPRJrCpugHITkLbSRF+5tR7x6RbrzZ0s9/H+e6vlQ+WgnuwoImSxP0ifXYSGhh+IkW3KE
Xdb2wnXNZi+vcrs0OlWj+83GtD5n2pwtc1y2ILXsfg8buFjocRBfOmfQ96ndXUFEDOqiksfQc/2z
pn7IEfcQ1Mv4ItslVSaQcepRm0Mybk1sTrKoHFZq3nbX3KjZgiRx+THVRrUqVW081LXhvfUVyoM6
alu96qHb1mAXEcYlOcgEUkw81dxCFXWJmWHxmM8H02vURTAFxV7GDHyRHyFLRq3jP0LEyx89krCg
O/JuIfvkqAKhB4gZ6Lz3nXE15oPIRLfsRRNtZKxGrO+KmIRxtQP7xsZFx43mn1BptOj7aze9Zl2A
cQGXF0DF+cHjk5TGUGp+TFYsTvKgOC6pLnmadyWnuYnbZcruCCXQfwbVQ/t7OPVewQr0n2bgt/uB
yuwe5e/v3Dd+Doj1kPecppPmBSG/4Lx7gvBrU85XcUy27K2mG8ov0WGS46vltxGdtwXOx+JpDGK8
0xXbOkVGrR1C9JRmWLV/Q3LhEAkfnJZYGUNtfyC77my0SAxbbW4qFO9QSRJvjuHZ+6jD+yiPKbLn
AZIUyeQZOI0qxhtmCC9QDMWDPmTR80R1VYbrOIiO0mNUNn3Dc1dpl5r/9SKjiDGBmyrQWySnCw0x
uUDoq6JpDH4No3/1M39Bo3hnX/lhqqBqOlOIxxI3CRmuNHgJY1XVa2ysynfcMIdFMfQWBeYhfKUS
c7960HXSiHbaPmDPdRgoxnyQikHBA5zQJilG/8MYgwevB5OncBu9ksYvkdQhjtqNtuKHMSc3/eCj
nDZ9JIr3AA94FhoTKqT54LF1MbU1eMuT6pFA6dgxnjsNqwxlrm5XPSmgsTMihGKr+JnHC8bnlLmr
MECczmnEVhbH4bcte6o8rw2o9+NYVP5KDjNg/8B7q7KriZLHbRzFu5y2zHHFQAIJKNP8Ku3aab3y
o07Qo7KtJsLqhWg3efwLe3Kfdc0ddSoXctKpwF1AgA7Y1+M30alI5WvG+BTFgbErqE3m20B3gl0G
5+k0CeoIcdu4W7UJTGgNTddcmg4KwxD1R5KrmsY3T8by8Nz4s3I3LWF2HfqTRbxXrFE5VkWOjlaf
us9hOSpX4SYn2YoNc3qeNU/mLqfr22Oeo3ZJggI2ERS9U15Rpw9b+Iuehgk0BjXBe+q434tOKD88
r15SrEDMt2Gh4/TV+B2mdYIcRS9e0Y4JZ4DRbKIzdOs+HKqnSRlQS4WoeG92MJMfXDVYjZrWkN42
QGtmEBbWAcKml0J3QK0BreJGjrphT6NPy1VsIHIg+5SgGM6BWULSpDOoY0bE2o/YHeNTDKVgw+tS
1IqNZll07C+mMjWvRYuxtASB6UP5K1PHFP0Aimo2C9yVjGvdsMnY9COkXhcYsgswb4NhfVQ5Kde6
/sqveFgnAXRybq2/dC9ATtkpUffFP8FY1cbIHTgOWQQN9kEeoG8AyJSnDOQ0Hy37UM6Hv/v/NfTz
eqNpu9/Xy6C8/N5dNeQLyky/OS15o6GIu6+2CizERrZ8EV+cEm0JgNrBNXSV4KvuZ/qi7Ez3uSph
fIOEUa+kx7WtC2MWBbaqPipRjRSwaiWHCkeVG5JT3TZwA1bMQ+PdZKyHDTFbxRqbLkO8GQYD38ME
/R3M8cptC+T5faysrw4KSw8VFIYnLLS2ATcIdqstYvWTBRKZ+561bgeSRKAY2pOn171zHgtgDC5O
TGKkAJmB/XhsAEns1EDPd+BulMeg5zdUsG56MdAc5VdTp9TWvOptKoZhoeNKeBZzU3GVRenk4QuS
P0BMO/tRhptsQN67SIOVx1rhjWe8Byjf6HayF5PUX9By3YvslCHZbPL+aML4fxmGftphAeGsscjR
PsiIndvOE096pvlnO6if48Gx8WbpohnkwIvjzrhp88Fd63MTjF21q7wshoxKE2KCclDwOZ4FrsIX
lNv9ixaQ11fER5YHb3dfkTrTN2DF8rV0GDG8GUlrV1hZ1wrywRQnLibyvElfuwu96YeNUhmnVtjt
UzcjPDMEagD4RvFxnDGgqEn5e8RrY9AD9MpxUYOpEAvAm2z1o44eRArk0indGyDh4gDOznoIqPjz
va2H71qLI2iXpV8wYgoQ9MexsNIdFXtAoS/liAJVOSWPvjdkrZa1Qz3em0B12JWtryYX2aa6tRe9
Ml2sMjx5VZ2925EWgBaL24MwvPS9N3Fl5jH00tpWd+mLgBpCzbAuEd6alai+NaqxWgQ++RFEv/zF
pAFxQd91nZR8zUMdmpttGsolAtl5GAoeM/z+xbPua/7CKIviZiZBtEux3Tm7vfb7oCblo0CTY/8Z
b0BeJrgf78es12EgDMOHMuXXFozzLy+NV5WlJt+zkIyeVQF2gnWJhHzLPlEdVOxwJ15YxefqsSlw
rdARbvlmF/om0sX4y/C9w0g25kutz76ao++ehMCkQ4mrdqFCr34NjSw6IM0zLmUT30xrC2aFKt3c
q8cocgSpJzbg06pXCrf5ytZsZzfOvZZOwsgyS5I7cy+LIXjLDf8TCsmJ1wnMa14W8U3OVLRwEPK6
fwamMz7jIDYj3ngBQ8fzqsgxxRuGrwC62l+eszfVpv5JMThdDLFWvFjQadb1aGbnVCO5L4I0247k
ecn5w6IfA5F/jZ1qB0ev+ZXig9mTaPkS4UGyzMJqusV6CKlbSZtDVgTj2VTjHIGPVn8x5lKtA1n1
p4XO+Xw1t4AfqRWrr02S2IAJ3JxvHJz4BPLtdkC54UHg177UI3sjav6OwPi7g5I9AxrVwn1p4ziJ
Wk1NTgvfZkokZlwd5UF2fTYtHY1/1UG37F/XZAmsCq10lR2Pj/xSzQesjZKVVvXdCqVKrGqCGAib
7NawgPpXT8iejhU7Y2QvrJYXl51Eg9S7w7P4fhC5z+qobzZln4BXnTuw3gGYkdX6B4JZ3h4PL5pV
FOFjkwFYnYeoYjKRx/Q6ii9YtFIRR8hfno6+Np9OWb3NPXzwZE/ZeeGx67wy2MjTf40PnOtIguXm
mvUmJDvyhqVtdqamCKRsboaI+e4Mg5uD5nX+m9rqxoqkybSTvTypsVvP2/4seymqo9ylqE9iLMun
ecqh0ZRXOWXYYrMim3JKrL8wd5t7fZY39yllE3WIrTBLe8dvUD3UDdkqHzoWImVquPiMybN+NnwS
fTWk9x4Z/GvMf4qxYNnVbnOmwmMiJvDSFCmEcKNzHlrfdh4cuFyJlU+nz7g54H+UJmAm5Aj2t85D
MqMS0Se2qFD9c6le8afRLXy/5LjhYBoUZbk/Y6gRtM65ms80J/p9JmNslX73/jXuP/UCSnDu8+WJ
f8aCc4UBj31oBviEKBHBkHVcDNKW8tQ0cbO5R+8D5FiKefjQOB0GkvOl8lDJ6+Xpvy6iXGIfCg27
iDGwU4gCOJWEHUDdNKn8hyn1fTgbGsvKCphOmbkUH/90jLHtX6DPL+Wwz7gbozHL/QK4PalqZyG7
G1M/gyruMcP6Z2Il0sNDHY7vgxD2vvFcdWPXmFfpsTscOmFmSKXN7clJxgMexZ65/uxH7p5+OVQG
7+Pvbd30dXCBgEBRfVpE6jVzsumrn1vVWk2y5hCEYf+ka827jHtVsRDjONQ61HyWeYnu+7e01pSH
zEFBjS97s6pqS2HZERj1jtIj1oP+gOjsVDbWEZTlfbS8hMWle42LZ9mg9sdVvVA2LiWus4zJg5GA
LQbCy11FDbxF59Rz8nRmyeLgkJkkeWKsUYdMwc8phprqjy8eNh23AmtoXLTjV7Moxnc0E1An3GCu
rb40L5Vndy+11xmc63HXvUis8+9zy0B4MvWnKzRtZxlZOcYSRqGzv0IoCsjSz8po7ZMeJsNzWIHQ
DFR2T2HkDc8sdf1dywp8JXuVOk/O9eR+k51JaWgskY7gEhDxDqdqoxn+1Rg7EI1m6eKKxyFtKXIv
hDei0K+4ET5Uc/uzX57ZZbtTcX09tG2stttGCb1VgU/n0o2K7ig6chULz1Na3ORp2/NBnv0VcxL8
4xZkJlmIGUiI6CZ4H8cIcTC0/Wvr9L8PwkYueIimcvNXB4QBdK5KR118dpDf86+pmUVnvi/Lv+Jy
Ti/IccQIuJPPrzBYen+qPBLJMzdIsn0mrc/3wszhav1D+5FxwSYNKpokCEkiEWNwfsKz6U/ofuZA
MPqcTsbknH/GytBfs+uBf9QsDEZN7LBwRgwR6xBeu3PjNCpgIrQjZbo+z/edE8+ntOVZhlLqwkjC
kx4U3H1sz7gg4WVeTH3y0RAaV1qnFBdr9BAi1sJMW0UKZsf3XpP1Q9+5i3riiwJWmU9XjeHbqPM1
ykx8JGUz80S+Qryl3IMbjt4MLfqpz9Am2RmLR34l9gtjvAcKjA+lpoRvYBndg9UhZygH+UNZcbsq
ddANzM/POlmCh6yPcvAQeOeKcvTNsSzqaXwnZLhORYUsLe5W8iLdZC+nfLlDH4rso4yt+EFCGlij
1DciMHiSh0+kAxj0vyK59hHFXfwAWLi+4yX+7/PcX6cW759z9ANkMejKhzYbwRSQaA6OlerNVhOB
AjRsPsBsbGZfCu4TGXZ9i05po1MKYfUkzxoZnCaLzbneBOzc5kGyP6z15vf4+yh5QZxSUUfqDGju
X5PI7vtFkR3Ep/aQsyM6xm5bb7vWfSbBqxwDcxDVWZ6GfebDsCI48oPkpgGpAbSf3YGxg+jI9yD0
yIZEnnLED6/Fh+gyuD8ax4tWcxoRI6C56Cgrkf+5KCm7AASURzkSY/hN01fZwXQHBFIgqJb6jCat
2J/fZdju7T/dtdorPc4Qv0cPITrVC6nNpqF/VK8SrPr6UsTHQYsaf/up5NYY4/0FIkGV5fKneZ8B
BaMBuZy0h9Q59TftwxLCuMlDZentOTID4PYBd68uqJV9aFcp/3etccvqxLzFJR5ECTZBy8+Yyz14
Vcc2hdd5KtmR25g0jToVxs+Yqlrvbjw1RzmTjHNfXdXgx6ERcSUWy9GDYlf315OhyjEzyrPto7wm
siHcdo2+D9ljQd4vBsB93K86z+1YoZbRIkOwo+WF+4ijWuFYKAeMnr9SimjA+owLCzlInno+hUct
wgzscyFWzSu7z+b/w4Ltvw+p47pZAOhqN0PHxmcC3+C3fnX1gDOjNjwfrP7BH8VwaHnMC4BpxMrc
fiUDa+5lCyfv6poZWnm13fLHIEpQ1X9CcsSoGwlIkqnYjQIp4rgrlDMqq+HCC7rxLZmgUw6t1zwO
fYq1R6F4Z7fptJ2p1clBR8D5VDuTvzXypnpQTIFTcRqmL5i/sGnuhPOatEN3VFoVfBQFEgeYJgc/
HdJTgZleFron3fPpRCr4d6ccoetjdDL1YKGyMVYTET3kc2ExCiP74ljdWrbkQeEucEiM5kc3+nEE
DDXst7ieY09nedaqthLzUPuQzf0wULbmODnPnVKxac30YyPAFFLSfnDDiy1EjPwjh5in8a1Buhcv
3uYqW/e47x7YCyonChB4wuZZ/cWzQoFRIePVJEluDuLLC0rXYmfaPp5BEDSAJNQVFt9/ZlcxU1v1
GYXzz1heJ8p6MvCNltPICduyHbeU1flE87ViPgxZ3OyxgctxhpvfgqsarA0s7dmsp9FfWihTnIOm
236+59Yysoec9Omf15d9/TAiIJMCmp/ftgyhw37/dJ+hP5/w8x1EpkNJJPKt3f0lM7YbAFVYPny+
ZmTbKPBkVOA+X7ULFW8NFe73J5QTVmH2+xPe/1oh1nr3T3efWxc+6x0+nRwt55efsEY47fNN9vMn
TJv7/9/9z9IXkMCxOL1/Onm1aouD4jugouY/hLwak5kvkV6Jw+f0NmVHjI2VaAUMr3wCdzTzXdXi
XFit80ip7KnWbfcD8g0ae1jFHTLNK99yLVsWlpJect011+6ElUBjYxw/FzQznYxcMHncZcKYqmdi
6idFM77KTnkoAWMYOArfx1cdpPmGBOhG1kP7KGhPThH/+ByPlxJrRlwOjNFRV62hsNYrZ5n2dBhW
deTgleTn+iPKVydnaJRzNLfG0u4PQcQXR3bKYZaHZD2r7QAdTIZ4TYAchYPk8TyHPOhNMazTzi7+
FfPieuNadn29v8oY1eT8PX0hX0Ze1ZghriBWkR5kc9DG+gK4+d6SVw0Nckalhe+YHCFjAf5o4aQ5
DzIUIfiwQ0wiX8pOGUMz/FeuJvVRtpImCs62Xt/fqQyh7U4edIgDqn18IBkzPmK/a+9/EsD+xVaN
UmD8xpfBPRtell1qRYPAOvrhVZ6JJIU61VfFTjZtgY3WotRBIIRmE63+Gu3G6rCvYDt+TiBHyAOv
4GXj71f4DFtxge3hn1f47EjK9ver5JBQ0I9nPaR2aCSrQboGykxqm0XHRheKcXIaP96znEfMenKH
I1Vnh3J7VV5cF6uEQQ2amwG6YEU9x3pWAgcHayMb3kXdB7jcG+M3LKbOldN5v9xpdoULBtaEHVVl
lmb+InF01idq8N02tZ+N7SvvQYpNoGG02YsOr2eVoq96g7rE1tQw1AtvV9taQWcfbaVz9m7mVPtB
4Ztr5La0YWHlpXnf+XGNJ6BaBT5g8qix5G+MLt3LnsFwZ8ZRRi0Zd7J0PN2jtuEuBh4EaxAVGf8F
Df/LmA7W+JxpioZhtMbyZFlmczlbu2VxbT6W6A9tQ2w9w0oLyZm6/lV1wYOAL1YQoOwSPOLTBltb
S32M1PpFxh0/NlbRVDUHbq0anEpjlRW28gGeVdu4OpaUctjQn3O9RXS3N4M9Pw1tLcPsEI99OajP
0U1M+IbiSJ3gUem68Cw3LBNJQlLxTY79YCbHui4aOMrzKa7T3tYR2qHX/Jz8YoAnb1espzFLX1yL
8lk7YI7g2FbyUijYKlg5+A7Z7LBCPUe5+ku28At3UEh3z/JKNF/EIyrpS7SReRbPByfbgSxpnmWj
j4styu3NTV6bRtOL6YfqRbb4JCgRe0F0kkOTHhBgS61iT/pAeU7Zf+75KRQqJqZ1SK6eg4Gd3VK1
M2M9heHv2JTC50LhugYoLMjzyYHR7GIvz+RAq52Kgzfm4I3/xAsxJxo6NeZGOr3GuK0Aqy6Tt04Z
deT/efLLplGQ8zQi08d91EzeWAO8qqKMHqCrT6+tWMlBWuYmV6Po+B4zg6NH8JksjZXAfEniCMr5
igdKYO4dNW6OWN46Z9k7Uf8Gh+S/jKCrbsJoLlWTpG+m5oTHqQkr0vFclHdTvrHAWGzkRaJQFVC+
IZsHHFaOqPd7Gz+eDdfnQyR9eaQxWDJbo8ugAZaQ7ChSMJNfVU8Raa0xbvVbGxsVasthvM75C29k
Zz863pWy470lQ7gs+sssGfkJzZe7lLSPWiOoeA0FBUiEUF+U1o/YJjATiWB3H0EuAMH8SxP1N5Qd
gP2EM03ctIuH2CzF1vKmmTM3oEuo8Mh2W6uemdUu3vVu8bW2oU9pcxldazGLArr03Zq9TeM0V1+K
wKLUYuo6iWzTxbxcYDakTDOepAjXaMnmL3XC1owvZf+d/NrqPlOZxfui78yvsQlTwYIY/tQ2ZL2a
JEzPhppTuYsHfxeqtncNbCNfYYmYvoWW8iO1bfEzGW73eTC9uilYrXy0om8AX3XKzUX1AQfUCZem
IXmZsLV6DvGDeO5qnKBiG/7cHIpqc1rA2gBZPXeWbVpuctLpa9nLvTE+dWYPRHTuLdBTfm6On3NR
j5uzWnFzkv22m6br1uZLpnxkbts9j126KhFwfmuFowG/CI2FbBqFsDdW0JZIdzf1GzsxrJziAfrE
PNhIvQ2Fj+5J89LqEWrVPTxYaXDM8hkdPY9Kcn5z0EeG7ai24tgrTbIwhdKfZ32KlVoH/dK0puEs
Y/IAFAEH+/kw4aG7wtKJIfMVPdK9I9hVemRbV5Fo/eyWMdmLHBzoqcw6qnUSLdt+8i615dvnJreH
5WhMzldScAd/8KbXYsLAIffqcgsnM3z3zQlvicT5qkBoXmX6hNdOp0UPmJJr0Hp1+2sWjW8a5hM+
lY1F4GU9uEbMNj8PduOdaxY6R8iMpbOIHTfeT4oVLOSQJLR/D/ZDVJdNNTvHFtSmhUWqblGKpub3
L9vsLjZlyp8nFNn4UCNodph6oDySHdCNyfdqQllJMgcaWkB6AtScYBWMbvhdtdrwItkBc18zj/z/
uE7OYooBh88qvKoTVAGlphDvidh9DETvPjo18BHHusnIqJL0QSanWck+GbOcZjO4zXSVrUTE8a7u
US4LMIHLlpZXPyDTO5yjebLc053NhItUqAvrMcBjBQnNlI2J0ViPej45t8QG5kKfjNSWUNYefPZV
kteoNkZxtDYggJw1UNlOVUXLKIqrVy3Pfp/JGDSr9mkciiUYivCL2/8yrLx6twsr29sQ3NYy7Pnh
0bVbk2IvdyusY5AySPvwSzSp36Hsd7cgbvPLaIz2Qo6vMwOpiNzuL66hpjdPN3/KuHALj3VAaSFb
w+/MdcqTjHNvbdDOTNt9JFL/PTIpzs9vR+mVZJsgwbaVTd6d+PPuMAUf8AbmXaAwc8QW+ve761hK
LXsdD2GkVKKyz3+WtnYlI5u/T1EuVlY8qGevcctjmSP22Pdh/DJ1QBTI0+Q/YYMv42Ywr62hp6vW
NDykLn1MQOazz0PaKuPW6uKTa7X/jsuxpmq++qYTvHSdedQSS3/3hhIdsiwOzqXWQo9XvXytp579
NujJ1Qsd7Udk5I+g4tI3w+dj9VWuHCNj6s+oU8AcNYP6A6z83med/0Pzii9Yc5kvaqVkG6cg+W6E
jXrp/SmcRTO9L7GCr/c8FDkkHJ3con7GjlnZdGbrH1So7FfUo4alro38iEezQ3x89EC1Taa9NyJ3
xwYjlmJBb1NWNYt+GpMvogi/FWntfSOTcMkR6PhZ6tNa5bYfLNzujOhJHi1aC/kbGCMLqB84/qbV
TzdQHzBTa78ZXfhz6gKxUyy336g4jzx5gPfy4gm5iPypq0o2oKOnbWSsm8zqCnFsl+V9fh+BXCG7
58QkjYHD3JiHj0EWudciFKCY5zOY+PWqTfJw3TjIiawDFMf4H3CPlU5Rmscr+0ZRxo/33saDlxQ5
TbiObcSLKHe3zPPPJfcYf9X7JXL+QMu1dTSEzSZxOmURKYly9ZxePyYjQLnYz6uvXfQK/tj+llSt
t0RsXDvzv2CdTYSWl9Xc0Y7fU3jIXyOrj9Z+xT7AGoGoFGqPvFoc2d8ms4CR0QbvRR93m9CJ1L1S
CPXRiQIso+YRQ2c9G3AwX8LM9HfogzqA96zqpU21JzkASaJ0gagfkLO6rra6Eur8CagXAcUEXle/
22Cyd0qSFpsKIxi7jYNXFP/1fWK6/doZVPHFGttVaGfjm1dhPO3o+IbIeKV+w6c4+Wixc9u2wI+2
mhtaXxJMpb8YDhmFIVHtbdn2yceYfJN9MRznDdtqY4dly/Q2GvVKxjXBRjWqU52c1xC8klDeyZcg
v2OvQiXcGlaiLCsRYHXGXuIoz4q5+RmTHWZQ/R9DetM14VO05uqvaweQ9gd07PEuQ+JPHqoInHIZ
Fsa/Ylna51feRLSljoAX0Z/BydyBP4GDzrb48Vdcb6DcBn5z/ivu+Xl2bkH8d7E1LmtYy8u+798y
UVe3ciYnOmj4HP+EYL3XN8xp7iGqbBVJJFixCtvawBy1VYGj3s3PBSbT5oDgSYevcWGYxdllp7eD
FTsc1Yb/T8ri3t633OKY5kG3q1H5PAsPRZ0mLqhgKLj4xWghPwRRjSaAV/lPqdahEBuxGI109QIM
IL9WlqFuLK3zFlkmPDbW97+FOu7QSGBnalnZVcbkmZe44gAz6CJbhhthmg7UqTzXFKTCpM+u91hU
pVgIpmqyCsZRfYIM7h+aqQLA6pljyV4vWAKA7m+yVyRNubJD7EFl04id/lSM+be8StWn2qzaC2KL
p8T3UO3Vo5CKroh3smmaWr/Iisi794b9tDXd2Hukeuo/N3q7kqOcifVLZbKOV2ErAvxCa2YUE3XC
3otOQWU2r6FZLePRQI7ZJlM4mV27ls22iX/AjR8fnLSLbxl7T9EkgERd01gXVtmge8lFKW5VORWT
nZrj72pbon6sHLLAZhKeWxVDxLgR4bnj4S/75MHvm2rd6kG1tixtSgBCtw+msNStD4Jkn4VeepUH
zSzjlVpaGNoZeXaPhZg1w1byA1xALeCM82AZk2cwOKud2lLg/Ix5SuCtUHvRFiAPi2ndJQO1kVmD
J3Xb9BBBatomtB+4Djm7rm25Qbkvrm54v8LkwAPD+RmV3i+9HdTXtFImYEl1cG3y2tmhCB+itWiZ
l16Dv1sYRfmqRUVIfaPsfoLlFYbh/jKq6Dl6zirV5Ak1WvdDk9oo1HXprYxzLE3/d7ybO/+KkdvA
caVdJCL4VQq/1i8ueGYoGeq0NgEWnPPJ0MBGRj8ROB9RdRnHozz7PNhCS7da3MKixt7NnQ8B6xBY
j/NpZFTPnU6F+NPoTcZ1BZ6+jN0H/xknez8HD5VWrhPV9HY4qY9bzFZH0EZW+KZrioJ2oCr2Ue2H
b0Gcfg0tt77y4A7fzLkKntSvvmcPpIbTJ3nJVNb6gZJhv5SDEnawIL9ge5CF5Zky8tiYephFYrCN
FysytVUaj/U10fRkp6llCn7BsE5llCSboBq0RxuS2LKHTvLRT/YjSfYZyM/yi6LVwoPJHnosQwLT
qJbQHZtHs+YJkpaaetLQqj1kjuLvplKdrkWQjasRI9PXvmeXXLxzz0lPpigoAUR1vyDBpcYr4K3J
yZ9pUm4LFXIh2/IAJC8C4dBOeDTG//TIOeRwOeZ+jWzrCoqtffcx1mZ6C2bpa23o89OQlVcZiuYQ
CARxjvpmK0Py0Jt6eyVXsJDXfMblmT5rYt9jjLgP/TM/0mDb+4RqSp4ujeurE2T5SY5Xp1DZeGKq
AWIZ7laQ2DpOZVQemrx3ScG3wdmpDWMDvi1+QBffwZwe/bx8FA0FY6Ocn7kF5kyGv3JaeGdmbGpH
FFsQMUhntRCtauKNDEZa5pT3U8dHodkjmzYe1VEHgqaxn879tn7q+gQkuOmRrE7VdKu2PcKIQ2Hu
x7Qq99mcmYxQZNxMbpU8FIpMZev+s6nm6dJS6/IdH+EAnVBSix3CpLA5M5bK49abN1ELgIXrri+R
GvNye2s740LMgI+uVMIDG3D83uamHbTeAr6EcoqStHv9M6y1QRc6A4yZPDB+D/Nqy8O0jGEus8m4
nM2ah4Fr+fcwViEWOIEpOcVNU22VxKG4H4/6U2hZ1S3gDm41gSiXng4poEOR4FC5if5kW5m+y30B
k38e7GBu85RB7ZmHmkWaLzWwbjs5VFOb5NAqwLVl07QbDC/dUt/1NiUhZIPUpzRAWVO4In4tfHY9
7aRb703EYpj/fu1rPCElETTaDyXrWHMlCG2Tq1g4pLmihV9t2WZgugqeZl3HaXlTlNpc1i1U8yrq
0GhqU1KHFAG+QiI/50FL3iJydn6VO7+oz714Q1R+FKkolrZSmo8GKLlNg47q2YpiY9+OqbHDgqG7
yBmR+skQ5fJQze6G4GuVszrl2TXnju8zlinonXlGs3OL5TiLFJrAovZyj/OfdkF/xaiIlYcgJbU9
iV0ASTHKzSHDYWdM1yn6Q6h0K0aR3sKmyF/KtnzJe0O/jF6XvfAuc8CNgozM3DkpOVJ3jlEdZK/d
1hH6naLbyV6qHiXqTp6FPyfXkoYVm5pc91C3FzA0Jfh3I/lwQvUkZtcVy2Z74nvue2Zas9xo2F7c
qP4f1s6ryW1d2cK/iFXM4VU5jjTZ3i8shzFzzvz19yNkm7Ontk+oc19QQKMBajQSRXSvXgtgZqu4
HM9rCsKiol1UmlW/jRvXk/K3Mo77ha5BiSXn3WdKO5yTK5U/m7qphnWcxdriw8SHoVlWnLYojhT2
McjgDnGQEExG3Tn5NWFoyNc5tIYGJ/wi6L/zRAYhc9/9gPnwBUFx/5OTwBNMXVF3CePe2FXU5VDr
YueXhITwCpptc2vqg7Pk5423fWoaCgyOpmLDI9dryIsLY4YqKsLSQ0Rm2nD5/RqDRaB7+qmrKvfJ
9brpi6LWCDMyTFqnXJeNgeTF5IxKgLkdNR26jWnoNw48zogh37aycqe586XmWSwdORU/QHi0tCZX
s266JY8+wSbmPEFdpDdGqzzm4JlpUq+9Ngm3n2rFuaH3F0CSe5QfAkgHjFUeDd2bnCuPKVnGL25r
VgvVMp0XFMyGJZq7yaPcyMEa4umjk1jwBPoDnK3hmO17kDgwnyhStqzL9sCjhg2enVnF0uOtZNjx
Kovc9DGZmoHMApmGe2GRXe/kWONeZurs+6ZzVpXMGNHtpnxaNt1kBUSok1divhyShFgxfMVV455D
4vLLQu/tRerLT5FF9ZVZ8X8fSD9tTDctl4JZSBAHhaMHh0aWT9LxwFrlsUJfJVZfLJ0/z47UixjJ
hNBBXj+hqVpdFTiHD2WWlisvtYzPQ5t9txIjuc+dSrqDHpqkt9HxPULnYYpG3pNNrr4mfvPd4D37
zI9Lg/YlsIBQa4IljM1X1Oa7u4wipnVg2yCJHQvJTKWr9qVHubUL3+SAWhACQ/J44tvylzJyg0QH
BMW7uvU2pgPCEr634LvDP0YrJWUXKaG0IwD4dSghNk90CMgL+NB/1rLAEJmqufWqD7q7Reok3ZpF
3tz7Zn6O3UFFhkzj6F8m3+QaZheCzv7VCov7TvLDfd8H5hESbxghp8aIL17+JSv82lt4HfWiWdD+
6NSNrMnbPiicT37mdutak8ujzQHi4vESl2HDQ5YGg8MG1W39Uo6Nt+yIRVItVIQwRTt+tKibyKLs
U75oSjN+USaJVchT0oVr5TmfqGGTyfarD9fuV9sOYFbpKDjjByXcmiXMKK5sdK+OCVyr1P32m2cM
29IrSNw12lOb6g5VetK9Z6a7WodsYbAgHRkidVnXiEx3iW9vIzjJj1lf9TvTlg7umKVrZXCOY1y1
C5mgB4GYpt+0gWZuMrf55FtpjcK7HSyqdAi+wst0tY3Cesv58kDljAYsNOgbR6rrA9SvB4f65jsc
JjFzKhTu0gFcegQMpPf88F40EJQpRymClX4yRZIErVhiG2tyO8q5swblLHf5p97Or4WZEo3PyifK
x+MLxM7ycyYpL7AUWndqmFfnwSivXQiUJ0/C8Bg4b6HcpCcZ0gkn7Ie9Z8GuArw/00/SndtQqehD
69uBytiCTYeaaRpKg3mZIlsPptp2d41ZU7guAWrTpTBYlXLjH1WnOSt1Y8NZPyEOJxSi79DjEeF7
lPtgpAboC4RdNBRjgacXLmLs+NVfPPSnq9YdnnvUlC5FHD7XSlbdEWjlmzR2ZPi6qn2R7TRcUGSR
bMug/W6TCblHJlg7971FaaPuB0ueNrITvXsxCWl8d9/2FnDlMfpKWB+PTjGGvRNE+eI2DlSrXwyV
GgOqS9t13tvFS6GFzRoZzHwrhqZm8vPjKPDLeiP1b04+LLuaMlCibFp6vHUtTq1HV6fSbzmBKo6R
pz+QCpaWfofsou8c0mq4FkNoXOwEVGtXr3VH+865rljIYf210432OtYJaacMms8y+DyWfA9DSV0O
TVj96PTHzrZg+Yl851SQZlrAQtWu+ojimSZEijyQGneHNB4BJ77O1wQmz2s69UhDXxM1LijixCQm
24xCqa7jXimGsqond5JSfo1A9WQonT2VkdzyGwQtlBhagTeeB5tgGb9zT2A+u4ekyZaUQZhPeSYn
iwCYAInz/r2a3DgN40jjV9c3v/yTmJzwEBMOPw97beDqvzXrLJiyhyD+Ubi5fegLuB/tBn0bqm6S
XaBTYUV9JpXJJdxkHLmHjZZrxWW0S4tiS7khhuNdnbrIdhmP6sfUJi/n8/Xf8RtCci6DSgHCw/EC
KXO2doNAfmjGyEJlqJOf8vi+LHkAneR679s2DHetjiJ86Dn1ZQim5IsTl59VNz3LBd/0KO5RWwfO
RJRLW5oWkutaY+i7xh3lHVhplMwzNV4rhlXsFZPdAHdPPxldQWaa51IKkteqXJpvdp48KgMyQVUm
y8jWSOvOCPMfnPLufO6Fn72WV9j5UQZFU9DsyqG+s/kqbSPV7ra9YQ9X2bK9FRzQ6qtMglI1k/BH
ap7JZAEd58t8Nfva+mz58JwWrVI9kGBqNkVcZ2BdSrDRhLF45qquWaU3y7Syoq9F1i/9rIzfZL9E
BCEN4mcTaOCmhfrkOI4aLC0GWF7f6RRy+sNZrXX7yXYchVv2hihX8SXwDco7bbk4uHpngSfs3hQv
4kZpW0DxjcoECN+ER6iIwzWRm+Euccx80RrG11DJvSdKEYedAnHqFtJT55kzOlSRqfcNGgsAhGky
PAyJ3lH2U8qbMm2bV3hRD8IjMGsQ4wXxObWrsm3TVzvZ8uI9nBDmXiH/cOJ/GZH6q80L1BPOKoDI
f930BN0HNRhOKWHfRR847pOh64SDyv4wYU86DYbgogct2NfxOQCoR0VNWa9LA5lqj/dyZaL4uefH
RXppwtFf2K1N+nuarRobxRlDf5JlyEdJPPBQVPNDWgKp0PS22zcN0evRVtLPTmy9dSBNr4UT6tdM
878j1p5SAO0scnDUS+r4YFhwZHOPiNSw7dsoffDUKXKdNdU3E/KsJGiUN045b4UcWM8F1E9rRYk+
20OZr8h7OtdkasAsw6RK7mjnmpIqwflRKauxBLPku6VzFY6OYwLND0liz7Zc6k2iv9xYpl2EW0xc
6Wrf9r5tFpuI6zSXvu0INkuev7azPD1LXoUAwRhD/NRq8QnUxV8WgMlzoBnrzK8eoaAOluqonsbK
OeoJcVzLsZVzjqj7chx8ZWXUdb9z4krdo0MyXPKpCXbpQMgFlEGwyz0nQL2qUV/NAT79su9/UAw3
+h0ndmitnkvi7YuqdrJ1B0ESt8vYGw9kEJa+LhkIReXaTh4AscWFqRCr8aydG0npko8831cl/uQ7
KjQwNiIwmpwPp5Fi1WWikY4OTa1fdUZEhF4eLErqmqZdRHXzCFlQshO2uaEq7JdLZavdurM6bcHT
yFknVfBqVx1hGEsPXiY2ylWbGNo1cnxn41Oc7SbGlozUeKLAKN15Boo3nVrA+BPU567UkkcYFXiu
RmUP7JXe74VNSYC+wC4LHFSyrxwFrDdFJQw1TnJk9oOn8ZSM2sQXWZKGg69n4wE8Nu+OSwYjoKj/
1IA94kEw+iRVpB06inDXLQTMu6To7XsZQVPZUlsOPSjNU/dKrDTgjOMHzTL2kuAEZjjdByMBCxuY
x6qwRnWl+Y4LuUv34BENdwyTFP4YSua5BqHoUq92L2Veds+z9FTtjGzEaPLU5IHefTYRAkDc0Och
L67LZ1S+CKJH+hOfHxOMzhKG9/RqN5OScvNsUYx8JfKZ3JqCvPSqgCFsPUxeYiIsKveuzr+JAdKu
8pqEabSyrHK8wjDlLDSl7smyaOP1ZpMNc6vGtg7+FRcxwWlBvxhAJCdL3oXRUjYQcK+lpjz1jlWc
mib+2YuhWlhnBPcn0mtAysLn1uVOxOcqlttNzC/huTTQM5ZkI98miuNSVUnDx8DZN7VF/D4dz0Zp
8gOQhPd1IUV8/bkt8gRroYELQzfCJpSQlIZ1L2y1nRForKAtDW2VY1LlkqQjqgvqbzvKabrKiuGu
gQ7oKsNssNRc37v3edVbQnMx2cIO1nxvvNqAiU586apOWcErqPMz7epHJ1eTbR3qn1u/jc5++50g
eHkXN0O+cWwXtpgABaLKhXRT9OBUhiZHdOemtu76oh8InSI/0puyidCEBV+1FH92YUX5y0DeYmHo
Uv3C/V5Z1qHrPRZ2iVJbWLoXU+ZDEUSQ9gTR0WxQI1Ybg5+WaSiaDlIPqiCdrM8WYkrtiVun3Urq
YvWqVQ+BIGei3B3tHd7gG3eTTDhuT1UY6YuRohJOveoU6kPATRAsiabwFR4LfLPZKJ6s3QicyrpB
frVX4ReaKJyEX4euFXzR5inK4BHIQy9eNZaiH+qAen0HMNeT4pvVA8fphdwn2RPMj2tgktL99KDu
NpXyqsVOcSqTwL0NjTxJluHQhRsIXNBYSdteWiPXKm1jYLoPlZ59o3QCjFjadQe+a8GiI1N1b2QR
eDknHreG4wK4KqUXH22rh25IlnpTVk/eMJRPWWJfc8iE73JPKp8crTOW7TA03GEZ2rbibklRhCu3
du+MLO/ObT64dyny8vBzhq9eEpb7QPZzCje86NWMiE0Shwx2YjaijhqMPKkyMetKCFelkfQo27r8
wO/HTph7q01PsZ+BbOKgCUBy9CFvIINpaFW8oh7CfDbiCAJvFe5wKqrM56Qi9g3QTF7Z09AYZGWb
Z/y8S5FlPCdUKQEJVeK1WKs6rbeF4btZ39Y2IIf5tddg+MWZJ7xqk42uB08aW0VtH0DaTv2XGKqI
VK5h5pc3wjntwKTr0I7eZmUvSgnd+Pn2trbv3RWEP/JWOGsUU6xK33Zvs7FZNSuLMvudcJaDDtBT
O6VhxXVHX1rqdR1twY3uDMtpL603WJskGPOTHR0zInRPqH21itw9TZU0T0nZv5Cfc84ZzAI7GB5g
19f67tLU8Z6SdudoaRJsLMJWK1+Kkcqsm6nVuuhOB6ngyrkaQF2a6keyIwe7Q19b+KdlEK84PwcI
tqNuYqUdj3gBeWI5jJGtI3eRKP23NDfaL3nuqwija8aFuvRwF8AbVZMOuzZG9NzISIWZTqoeiKm3
y9DpvdeS0PFGg+dgI2aVCtmPuohRF5lmMx1IX5W1Vy+wtZfmS1Uk3k71M0jLO8J2YWKWq0oqyi3I
ZX63bG8cDg4yFcY6NKxf3Xjq6kpSqMt3Du+6eqLkm2iq9vKMB8RtvReTP4+i5WElQQP0ovFpu3dj
hIimkWR0+iX0hgcxCsc0uytA54kRGCvjpKHQswgE73kJyZPd9/CdT7si0KltJnatVWhK2mVw5Z+N
Lu0tiYLA2cwDf36IXcCUk9Nsj3U4F/0hMJcfJjIvlBeFmwzb2Vm4EI/grGPCNf/7cm7LgdEoFeUZ
YYIN9d3DZ3s03dVYO91pUFL5LKuEuxoV4GDIGdkfIJsIJh0h0RSTrJDoxZox8WAgDDtaKAoJm/K7
F2dTkrlFnvbDhHAWs7D2Ivox7SyWofnrwaMAkcV6BER927UitgzsiaRUswDJvIqGMT1kVfCzoTYw
PRD5Tg+iN0/MfvPEB7//wGXeHrgZhPdi/3mdGM4+85X+A5cPW81r//gq/3i1+RXMLh+2rzzp18v/
45XmbWaXD9vMLv/d+/HHbf71lcQy8X4o7YC+ox88CNP8MubhHy/xR5d54sNb/t9vNf8ZH7b6p1f6
weWfrvbB9v/4Sv+41b9+pbbnlzwdahmivQOPdsH0NRTNvxi/m4oqn1UpOcLbqtu40aPs/fi24N2y
f7yCMIqtbrv8O//5qvOrljtUaNbzzPud/t1+/+76HGY4end6yNP5fMXbrh/fh/fW//W6tyu+/0vE
1ethvBpF127mv3Z+VR9s8/DjC/3jEjHx7qXPW4iZePqXf7CJif/A9h+4/Pdb2U4JdW6pfRkkIzg2
UjsxJAI2O8a/GzETDUNxULWrMAuL6FViwexrumV4FNMlCaS9EyPLpnXeQ6Y1+tKrDGqrakO6z4IY
ArW6f+IUDJHtNIpzKglb8C3TvFgzBrp5IPv+Q8wLuwtP1GYsYcQSNtFUPWwZpg4IrIZs/wRd9AVS
j/hS2FK872wHweeOOl/bjG4NDJXxOU9hIJ28tChCSU7MBpYEnM2TTzebmFYj/a0FQEXkrIFaRmyV
+z11zrkqr2+OLqySq8oIbHiSDepLshGJHU724DARU934EVquNnw3BvXzXXHRCRqQtw+p7pmGQ2AV
l0KJi4uiNNrW0wug62J1q1XDzi1ANrxbbfUOwOS0+Qy5IDuKhZWZI0tk1PfzXmJrv9Mqgpre8bZf
kBTNKUxjaHl/XVK4pX3Xn1UeLG5u+sgRzVJ3jlz2FDGjF+RN6vY3sXrokSlRfydc38jUX41DtzX4
vx0B5Xonv5q07F2DRcIols/TBTgRR3L0Q9I1oCrsvKDoNIXpI7P2eWH5t4GjBA5omMmeA8eF4Irg
1W2FMM7LJGuMliQ96vW7NTfPaijXXZykx48LR2Xw900o3X/YSwyNzDwT6Tb2SmWgVR8jtDbKnXcX
NIl3J3qAvTx0W0tv6wKZJa/N7Dwh/DpnjM4jlaWT67zytpHWPth2FBM3DfSDaEZCZweUkfWD6CGY
NuwTKVmIyeS3mxi6uu6lFJywIqM4GrFZadE6MvAy1MZ8iMeaQr1rJUm5E9YWMbk1mFptKSZus5O7
6HWjTMhb9U7Cd/Yg42RupBxKD/AaP33n2UjxHxEZUgnY/m1SGzN9p6v2l9lugidU4dNKM7I8rrwV
M/PFHDQMQdV1UJhMr/r367oNU0r1KDW01+JFGJan8o6UCQxbtnsQjZFlKNbf2tnaRSbWjJoQooWT
bwKyBeHrAeW7Me6kdxvoRU7AIO5i6bbhbdG7DcserlcJhoaVCjP6UZ+aMMyboxiK3tx8sFGnB20s
B7HlPPFfbTAvu11D7Z1NBrVdysGn7E8JR0QUkNXk6st+eg2NlNNViKCEmCDeFqFBjUjtpFUJL619
oBRgTBdiDPb0p9Ey/CeEFuSNsIMecw7zitm3FMKWYhuxdvb5MMy9nmoMp96PcvRZalIyGbkBk5se
Ro8BALW9bRE0kPmEvRatthMeFHA5nLkd/2pNMPY0o7ouN+MSSJUFhf8EJ2knOEkzAOrJx9wk9Th1
hbGeZkRv9hFLqn5j9cg3za7C/E/DQEBU5p1iebxz23q4Hx3jqtdJ91Rw4D7kulquhzJOv3i6QUoJ
gBWhswGStykFJUfup8IAuBoV0K+Fde0upHrYC7CxQCGLpq5sd2kYTrKebQK2nFJVt07Aby3FxA2e
7DpuuNVsPvrvQM9e3UZ7mBe/3hwbqrirAMZcBK7cg1M4zoGTq54uRFc0cLEbQAgqNO1v1pIy7b5Q
jY02e0J26iLDOfmQN0ImdmrEcruoAwCWhAVys+phDE0hVJdHr0Y2J6juyhzeZ9ETTT4kVNumOqgO
t/o5Ef3uxR4gB5ic9a1wljUNOejIhxO1tqpLn8YvoetYkA/HQE6lGDWs37aQVNZFTPhT70/2pE9f
4t97RO0TYcv8VDt5dIb7Pzo3pbWqHEKfkHr9NInJsehG8CSVku8hoT3Joz10C+FTdSCoyXuiDJ86
EfWB015JW1fBVnTjxnizAzXbvrOJS4U/cnjBT6IvETLtey2B6E53DsnU9KYCI+U8Fj10gtElMavd
R7vUOod/svWG7x4kRJ/QdJ98brsKqxiLNaJpB0pPlmKmKAZ5R1a5NUzlqut+/lITb/ZlgOxm7OvP
RD1qs8lfPC+VUVDvwPXL2YuChPzF6MxHsSLM7fhc5jw05jrRWrPhRqNTcn30U989il7S5X8Nnm1u
xKgbCvfoVUCS+XH/5RL+7s22Dpgpajgu6hPT7DxxWyz2ETt+uFxNtc4qrZOJE/9v62bnn2sDGRUK
K9jIfpBti1H37iW5hIW+cOJPRO8+G72u/EBc2zF0Ur+2Fz7GVlR/dtqIlE7Y+g9+aHPPNELpaNZm
fPywTwPp19HvSvhu+BCfFLmy9p2UE3+CdmBRI55zCpCXGM4NrICbNgR6CRbBLF/DSHLWMWxdC4tA
OQnTJFrDO9acmqkhWfe+mW3CRZGVdVTa0n62iwXzULgJW5pr5m6MHLTa/ralkY/vrzCv10LSEXWS
XF3DoBAqRtzBgpV8K4axnCd3ThLfAbCN8mWTombh+aht+VoNz1ePApeiBf0CUq2OxPnfmgy9XvRe
Dbi9F2Iq7BR4rEU39xJUYAvCau+MbpGZa60LQbk5VbMJlEiZSg78R9E0OgQSaN3fi5FXQIAze3ST
W4dHYI2/PHhqAv+oIO+tFGm1Iu3onUtBklTUMY/tbtavhRHqTP88CEKkeHISxj/7zGtmn2qiXRIT
Yah5OxmsHgxCufYMV0jkKvlzW6FE92vwa6aQCmmTUh1FMcx039O8bB1C5bAUt8H5rpgNMOP608Rs
u91Hpwl9cAmkT7dV0cxbzRPzsnmr2TlDsIl4bZJyX6/HR2r9+4VNxv0wRujFqInlkWulpCi23KZY
VnCV+I360E+TEGPYy0YBmS18e8k0jkE16d1mWluQVgmOdqkGFzEb5PxH0gQaczG0yMzf6V5/RDhI
fiyHdUt9TAWSDsjCJHduZ9rKbUx/nyJ0cUosWLg4E+XRSnQhFh+qhZ2B7KQMtdzUQ9pXi0KTf7re
5uelotcFEwfDwFlFDImyU83UA8KLpOzBptr4zq015Wkg6bnUIkvfg5pSnvzSsmG791wUp3OowmS9
W5pT9tVA8nVvaMW3YpRtjquTDUyjBwisKffjlIcVje4p+j6o629i1Ew5W+EbULrzj77TnvNy0RP7
KplU7mHpio991BXUr/M8pfA+XPQSwIywtQrVmrXjOtuxyKS7nDrd9VC3qM31Xr7sq0Q5jKKJKwBO
2SQnuBCGd1PTfAbXx8FL2p894fLOW4uCT2kmlzvQO+VBlSGW/K02KCQHxTALsiNpEf8oTLVQJawS
UmemnE4U/L/0CYVzaVI5J/Uq0GMkC9+t6JX8aJiWd7xtIGbmXcYUuuvV75cxtBWJ8tGLl0aQv5FK
zR/JQBWPkhT/Ra6/PenTSJGNfgdkEimrySMv1OIxC5oV1OfjVfgrxYgQcU+JlJiUDLO6V2tC99Ny
sch1YwXAEVrftwvYcXJOUoPafi3Plx2hkoUZOdlROIMiGPfqQKWQuD4KEfJ+sElLQlxttdprU5Xa
2ZKAx4qh5UGqPNZU5Yhh4VjVQtYj65x6kvz6c03bKtpZSuAZdwtHe53X8BAbXlUVtT8fTsvAir8m
YHAu2dSQwlQuvpoY635SL51tYiLRM3QSIlR+xFA0wsXXg8cedOJhNokeNaO9SXBm3ofcoX1wUyh/
f1/u5qlSa+72DljX6SWIprd0GNRTf9u5Un00OHvmsA2o9VHty53ZecPOVuoaelpMsWpqVK2IsegK
622NWG5WJBGB4hbV2h/BPzd19g8LMpmazyiQdkrDEUI0ceu5oK6mcSVL6s1IucvP6dnxg22cVjRm
4/xcLKZ1LVa3Crj8j1sbsWMnaHv+bduc0pedNsDfCC9IvIpQnPmkNE7HL62OSKfpZZ8U+xlSZOsF
orPyXIVIBlp9nH5K3SFf2x7l5RyxIXou5YWVycrKmZD5SEGnR2NCboqesI0A0YEVTzOiyX73xBCa
NKYdI4aWp5t+eLNuL/PMfIKXurkqftJeVcVwV12H4s1sM+XCO1e5uxWmjqJLWGYnSldtsPu9MIom
hBhiawLomHium+vcmI9h7WZX0JkWR0WDIs6sKh0A91ywCE35nBig2SgxXYXQa+5ystUvTcU7VIUG
ksOTEjP1v1RXu0191KdhV4NgpULYPYlZ0/a/dIMz3ImlIGAvSakWVzFn6/m20c34QcwFUr0AgRM/
KY7iPHfID8Pw4pjSUwBT3hXAZnXMXBCp0yiB2uDWa5wYEQKlrfZioje88uqUdrODSYvnkcl5nmh8
aS8reoPgBW7CFxybt2k8gCmzr9gdEbki8v3b6tucXwLHkDRlLXmeu3E6Hx6C2MsuopENpKHGGgFd
MUTQ+OdElVdQ08iyt5md02kWyYlu5Uc51HO/d4l6Jbt4vuqsuyZHIOj3hFhhdETtQsmCjEmXNiZM
23uuY+5TBdWYiZxSngT2kOVCK1jQWs7jeRrhQggvxXio62JX6RQv+9G4zcj/w/LktVdXU/m8TT0t
OodoAF7IKf+0hG7WTVEf/kHCYZpo87qkggEwKdHitSvF1OmHDjyBENDuO6e2rsPUUJWLCnBJdCxW
AuvqJ4Z1NRTX2tZ9ZC1mm65IyokKp6MwiaXCFxqbRZ2qPhhFdhOTiucFt8vMtvkyTkvFcQs3zdHx
rXZPYTbF6XE+vpo8cq8SvSEeOQ1t2Kgo29fv+1aqHiPd2nqyOoI1ab1jDMJ0GYihbkXruPGqnZgN
iv5L6E6petA5zwWfXuEFtwrE9xwIEa1g66JS0g20HMFWDMewAEWp+M5ZDJUSxKeUvqaa39zxSxXf
FqHPAvMwTA1r4ZVrhrQoS/D8YphaEHaqCG7rBR9bM89QWoAOaF/lVrrlpqs9kmzgTg6RwPfAhH4b
QvyvcAT2Swup78sHXx2eALRY8E1jVN55fFxRvOusannUju3UiJ5oAqSojlbhuwUc6MxIwK0WrRbV
EG4yjMrqQXPq8LWLaid8ytOmfs3l5k1pgo1tFcV93snqE2XpwCPLiifFwNeeetAeK8/o3K2YDXTO
+6iWaAAwcB5Q/j5GLjCpaHIuiSFeKQE/iEmxPiy+xTanIWHx8/CzV0owXE/eUg6x/wixvGwY8irm
q/YgGoqvZMN/6Iw2f6CYcySWJEN2ObpRvLRjjquprkOM+tu/brOt5hvGnWqpb26CIFnfKfGly7hT
8jgJOz5oxEszNWKiT1Nz7/XJc20Wv0zTgjS183Nphsubf2N6h9Afz42gKJ3I50Vvbup/sA2J8e/8
5mVhyOc/k+p+pcdeBFbahXFn0KkYnmpO1cpXYQyiEb02J0+yEOMP02BBg50fuCdhv+0glnzwm23v
fHK4OjZ8H94UuVB5yODC7640LxG9j68m1YkN9TzWLf7oKHac9xZ+mi8Z64K7CkzdaAQsOxtWaT61
Ub4xJm5pMYbaJAA8DKBxtnW9hobRu/G0sBFGsWZuStsKD3neSfcAB43Htkq/SZnRncSIkKu64Wxm
rFo+N48Ih+yCKOtPaWMrqORQqTGYoYq+aapehE00bWpAcmmr2VoMc2kEu1u0456YLZ//pvRfQEMH
VKgpDVqBWbrRnaE5R1HlUKcSeAdpYn5lUwLXAIT8sfTAoHv+RfQMlV+bTGlgR/77BCpjRI9d41XY
zTEJoaGYXJT4R9WRSBJ7JJntQw7Rq9zmJBMFWWpDbxsL33IgYeB+ixEmOSZ1nB2tPrwPdCPZhr9N
wl6YpZ8vPnZ7Ktqx8kbfVov5d06/dxO2P2+Zu86v3evc2wJystdK56TnKg5aiBaoNMipMVkEZuu/
pcA8KSL6wX/mkwY31uuoZPXKVez4kmUwCULup+4Gs1AuJs9oK7Nt8iWl+w7Jh3o8+Trw7E3pU0pk
VVa/emcUXdFoHgD1ttZc4FpgtsF2q+Npnh6guG8WjcvbhG7yl3kigB4WJTY0L+Uke+DXltsxdKRi
RKWEfqyy8bMYiabL9elD05VrtRqyB2GTA4hgytHmy43JRTSbVG2wFnP6ZIL+RN2OktYsZ1uS1PZi
aAGrzxv10VdXQbv8tivlYAfK5MKF2EPYUgduWTfuw42w8XAULAs1qHfwjFyyfEDiA5mlh9Yx+zO8
medwGlEmXzwMsPBvIE0bV2IoGmL4bwDlQ6KTuMWV4VxcMt5ikTDVVFtvYTZolyXE0NQJ9wNIMhdp
xj5XLzHoeD0fg7t6Ggm76pv6kWeHgxjZ8qiDUlSHYmshubUQxltTyerFVZEK0xqY5oTN72TtTh/C
RZWU4dp0pOIuyA2ys1Dz7mJL0e74u20Az5by3JokUORW978PubJMIEOhmLvVD6keZF/8gsJVG1Yq
yI4kaR2NhXXSYSg5OJWsby2CIteWesgVFCzyq5EFX8lwlT+scIu4hrfhPlNuLarnro2jmsus8LCZ
TeMsMp7NT03tHMSsKUUw3scDH3G0Rs2dDBZyHyNxs9LU0jxRNv8GpYJPAYWCpPdkmpvZZsLRvsvk
hnpzPIRd6oe8hcv61zJqN/+X7f7pqsI2vULOXeraAylfTunLemqaKfMqGoqNViGA39NsEh6eOiib
RpX5h06+wibWiyGFoA/g3Y29GM37UiWTwgWyzSiXOjTAyieZ5eSpaGOKRa2/oLJ3LhUZtqFKi12m
ysFd2tVU/xqaeU80COUpx4VcCR3SBbIYxl+90Tx2EZ9gqa+WRkeOk1P+8cav+o5qVXQHJ1HXZaFT
KjMxq6qaQSN6UyNcxomdtZmi1sGY/BjVfLhwR4PmuvfbrxSrHArKKl89yI221Je3uyJwQ2Rs5K8G
n7FdalvQ72RW9tJTgLR17HFYi2HV1+0aoaZ0K4bu2IUr2dDCvRg66kR+hdDFceBW+eLBZEW5EdRb
hSxLZ/SfwTWn0K8Vsq0+90r6c1hO8VYxdCLHhYqs/Tkrhsk119eDJ7+14+jA/GrKqA7FOljfOo1A
R3ecYEwFxRL+mFUitfJZjEST+MlEZKG+hZ2WJuve2qsmgX7CBhrlMLJ2600P6xTGFB1JIArNxISO
lMNtlq+aTonS5B2XhrrO1Q7u2d/TTmFo+UrseNuWytrFkLrSukYqZtnGbXYwogSdQORiVyP486+y
AQmD6vwljZ2x/j/Czmu7bSRMt0+EtZDDLUkxiaKyLPkGyxE5FlAIT382irbp7ukz0xfVqEiaIoGq
P+xvNuLk2Ld++Wxl1ldEPItdHUXE6fRRdacKPxy70+Dfq8okmqbfXDstLTLWTovE0tg3wx6g4VtY
NiQTBq25CkxPO3eLnAfegOi+zKEtOYb1V3vdlJG9Gnzgk0nXYzdgmJoFgVYeZonSJe6L9KM3YVS6
jv+lGyIedFkNJ16Sl9EPnYQZUQVfwAR9MWrZPtvWlB3ZKhk3IJ6HLxnb49wKvthY6vDU1jqxsKbx
ZM/+DzWPcwCPb9JOHkcyHvFH9DbP3cS5IMn08dk2XOMzGaVodxIiclBHR1UUHIVir+YxtZwmVZE0
pH3qXYNAeOn5kIbr2burA3ejDqF+usi1ldHaCDv9XmSpfl+JEKnNyDiomipUZ5qFq4HcuLtru2Wa
9qmvrblBqlIXwZs7W/OdGybTSuqICs5A5m4Cc/R3qlpozqs0qzVqrGhiLNga20hjPjUzPqmrbI4L
sVKXUeRnYnXt0v2OQ0trEBnOlL8G/rpE9m9ld24AzXEeT+lSRFhhyk1rDe9e5fY71YH6Voj0SVJ9
cu2SjMO6jQV/64HoIXUZL9iddBG1WB44p0uxkHwu9cugHpebgdYXQKwlZlpFRQt4bgbHz9hDYxQu
tYapGD3X2dx3i3aPIFyep3pq7bvCNF91Gf7qBX2XHqcBZTj2Cf6KXLro6+xluza17Z8Q9g8i7THy
AWng+BgeXOFVD8qQn5vNvNKjMr5V1ciI45tGB03mZ96rGGf0kbL5sxv69TbvRoyPgde+L+1VY06f
SZkFy8pXGPfOuiFC6ljpY/Ju+xkw40C89BMUyCKRP1SzXwzxrrbGlVPsXc5oR8jdkJqXK/uf1Ukb
h0W+kO7L5WV4TLgV0uHAc//M+dc6l9EG8gLl6rpmFHiPHnkQu7b0hpMWVQOC90hZOYNx36NlbiPm
S5vqzfRxOKmiassXbYy8XSZSN7xTbaBBiKEx63alZhBkkmCeXlZtyjnbG/h/asRf0fomJ6nOh232
J5mLP6A3r1Svk6QfldD7/dwZJlkNy4wk7vAE1W5Clt6fgSoLDKSPS4DZF46xWQbaUrKhqdmEtB1O
jJ3WZu62hmcG7do09E0UdT/rGlO+ljfoBJL3QmbFbxV3/q3ouffDrw6l7H5pWwgZ/+rwS4/k1+sy
arRSiVdX1w61/n8tc21TQ64zSgeyCr9d3k2yvJtkkYdWo6/v1YnNp8gurZWhiWaDjaF6QGGsfPCW
K+ILSGBy71WLKuYYFbl2cL2/hgZ5N3Ee2l+m/FlhbKaC21jY36iZamnb1+V5wpalmuxCxiheODZm
5CROt3PqRMHK4Ll6V/vDjaGqal5R5xXuTN3e6hFp46T5yf6UEBF6fWfq1cn3RcPPn+Xu2hF0vbwV
GB0vb8PWFxEwbYOQs/dYYHbqAwylptP4j7kI7DviXo6qT1+aqsED1GFN7I6Wquro6n64aY0g2Jgp
+/A1J7hwJehf1KC9yxj+qPcu8J6TWoW7Qv+Ims21n9i/7gDV5c7zs72f9M65c6qc52uBC9QQOiE6
kA3O6Ww7Z3XlR611iLru+TJOTYmG/HsZlvO+4D8LwzczPH4S+05YycpdVlXjrkstcaGTV1fHy0sa
sDISsrI2w+JtHGQfkYJX13tVRescIWCHVCRV9QtQH23/jGCAf4u+hHcp/lVVHapNBmmyrac4hTxI
7J+VDvkKfZv2EY259jFJ8XnZtUnG1zC1fMwU5Jn83aYG8xTsNvkArUNV1Tg1t0vZe9gYmC9z/7We
EHG3qwW52Aaq57d2JX8VQe/dDmwaSIGHtEQy1e+ORbK8QQgBHKeTiqrdwi6HOQFmsDGaaKNW+OtS
LatGq54Qggg/NKSRZh3xKMQ3kcSsCzThuzQ4kTKNkW1wUEuvh0LfXOpkofqny6gpiCBYuPHXv3oc
Nala5kM95/hNniDb8Jz9it0i5jSTVcj+isLJag0ZZrx+AH1M45iNdXJKyHOFPm8d0yLfRtg496lH
WtVcN84Rn627j+zhSbMGsqyhIq+sWXZbDlDT5wwrAvmn07sZwUTgG9Jt21xe2ku3nS/tQ2H+1a7G
z4STXMbbea/doaoIkmUEnzQ0zbkF2f+SZxyPu3pKjrMzOS+Dh7SAgYDeVixiuxYHlz2/qHijeiPQ
rKfQzXhALXObcnIfdC3Z98tYlBP8ox+FbyBM50fhSmslWqg9sOBWELutL5bRI48RyQScuU2KqynM
VZ4G2Vkmdf6M4tJ9A038gzCrcutGQgOwFtQfAZnM2I9qkv3QaMfhj2picUeKZnsHuhoBoQYRoMFv
L02RGwMowpPf3hmthi2tIDxbDVZjVIeqqqL2yGMPIxR5onhhvlwHqittQTpXw7fr8qpZLXJtG+Lk
c+995GM1b1tLRMa2mV2SFjWOaxuESJs191HBNmrpctKsOY29xV28CNJ8iwGpWP2PWcRSpUcrsDaX
RdR6l0F2Jj8ZmtXuUytNztfCrYiiHqb1tQU8UnKGY4lWwpw4L5gko4Nquw5RV6L253VoGNrm2mFM
PtOwmkY7RxbkHS4vdmlUl1VLZAf0po2V23+/C8vDFNfX/Re/zYZjFE7yGOjer0K1qarquFb/GpI2
Wr76q/5nGW0O7XWIrBaCRix4nfz/XctbxmldHe/RbD6A9ph3yejFq3ZBaHWQ/UEB+PWm1gLrtowD
0FsKtZUBjbrL8O+sJyfB2Bu2k47KJXP0ij/KNJu3agj4gQSyEgJMUVQ7+zH3PHaPrfYxDMaBzDlo
3Ho84vxa2OVLezM3P6wMUkeSxua57uyjiPvtoMljKpzqa1z4gqekpb0mqd1sRqEND67uJDsPtsat
j/TEus+nGmk7E/h9130phJe+WrXmPVQkEpfg3l5D/DEvVXRUXaoA/UBIsy7QDWQ0+4pHIewVmrvf
GrSCXzLL5PlpaWtVcxAzevFGfmR+1m8m9tobz1q5WpI9R3Evn7OxSDd+EXa7vHDls15V6R13wDfV
qYoxCj/77BZPqgaOw9sJm9zNVMcstGYxf1ks8OJfi80i73cYgu+mvsPhN1fsYRaIj4SQTczJUoV8
cuN15q7JoQEliTbwEP6txKOEcYxcAHZ2iC+9djSi/oLMiwdiGSuAVsR4mcbsQUVaEWV433RF9qCC
sJY+sdRUX5Sm90LP9dXUsevwnK7GXZjpK2L16yevsqsn9tIkS5RzuVNV1WFV5AmnqXdWTcKR7cns
vJfL+GVSpC1yqRGHnnySab4e7O5rGkT9rRqCJ8O/72Z3fZ1g6N1a5yZ5Eoa9yjw2wVmdSAdUcB4e
gkK7T9tI47BE4OcZyTJ5LgaB/1/PSVoJQXnuLI+cBTSK2l0YGhYfYijWjRPjIlseprmZwTZOkf1Z
aqpQndUy4jrsf2+bJCp8oyC5N9NuKteHTsiZ2gc3cjOlhX87jnFzj0ZJs0altfj2f48oWGP85xq9
0aBJYlXRvsny7llM2nvIezxVS60t+3g/D6Ox1jRbPFvV2D1n+btp59mTanHQGEHJ0Bm2qi+ZAu9s
j3CSItE95qlJWHNjnzmbosxdSPl14JEdO1r63nmBtRWBlRyqTHfPPTcDd/DD25bHXEu6LpfjHGg3
fk0AJKrvPjjMGbGluTNfJ9BLl6opXfO1l6H3V/Xaqwb/19wS298e5m0xm91JFYEO+YCHbgXK8Xeb
utJ7iBeYgkO8IOUS4DkVyOrqkCU3l8Z+iSZNe29fuNZ8nGvo2ArK3qOAxDPJe5HGrO0n2ROqX5rJ
h95Ya6Cf8VcCJwkHS/xX00uRSKyJwckkYFcrOTuDZp4zCDIkN/EzORVRfXPpdNPOO7iR/ikmpQFX
T/hWCW4RgTv3O4mAzaYKZuuliW1xi/tDrlTVBA7+kIgMkZ5W69eW9ckw6/5Z9bUAFjKtic+qZtRT
vfbPc8Kt/AEGjn87ZVq2JgAAeZHJne5kM1tr5Jbir57lbdkpOZ9kV0MVMSFkuZMWv9WLINgyQM3M
FmGSdoTopGaytU6+zo2zLSfP+TQMQ72T2U0cgf6eiRhuvycNOodTZ2hvrhy+tk6b3auabr6JvtNf
CanrH3Gu3eV5hfJ3H+LJNPNorapmORQ7QoHdG+L03gvy4w9N65YzUfbavK+JujZzTEP6UjjxCHPq
z9VYQMrgMDBsVYcqjDp3L+M8gB+3QMPW1/m5wImC/FEvIECE8dYrUdEa/Z6TcTtl56DXTe6YufEE
qXlYZ7Xw+dDnaCW81gbHZY3r2o+qW7dvGv9yWYR1dWv4DiZor4bIqH3rLejcGNwqpIZGwsAnnlKV
NSCL03fDsxkumuGFnX7Lw3CN6bH/WaTywQZG9TFP/GBsq6kfuiCr93JwsREahXm20kbfxAYOe5jd
X9SkyT/UUIh+eM5QrGK9bF9LidB664Vy1UYogOMflBBF+c2JyW73Xeb2L9gkFq0xYttVb1vFEU4e
+5vq9KooeOaDUV2qQO78Df3u4E7VLFf4a8sfiDhblgZd/J9rqc5Gm/1/rpUgeGJbRnBnL5PVWqn5
EuWFvVFmN+n0OepGSffLXvdXXY6avy56iENi2Vt3JuyPGR7MHlaE85IbqbdtZJnddMteW6Yt6FuN
O7BcqvpozWes1vh9qWlGbT6P2aOaqBbznPqAgsfAM49+BIIasrWK4FatpVvjf79S9FpHCY8eKwov
RWR2DqGjcZZseyn6leoJZPOrW1UvY/RCGAfiPA7XyWnNySKCH7QyJovbaEuM263pom1GGCu+wJz7
69IULthzPTamBFkmLi+ji4TgWs1IjzOIPN03Phw9Jsy468PtEFXTZ2uGPfW7uW8g7apm3fvP5n+M
VouUi03vH6NVc5ym34MKtvGo+3LPycnZZdDoX+wp+ibddvoGJORJA0D0ZpupQ3KVo5O52XL86ed5
pUaAWdwOMiCbM4xrAtr7T1ZqjGsLD/wdu0nIq7rWVXeq3hM3PixcqGD4xtYa2a7K/llG9RldGf9j
MFvUjhqs2h721F0LZ+foiV47SRmYN3M1iBfA5gNcOTF+q1prufHYPzEM7aAOr/oymF8kgS3wSXRi
vJZPzWkJ9/iPdjTU7jq71l8iHxbs4Di/xicIRV3HX9uX8XIZH3qMV+urD/Sf46+vG7HOv8ar9/PP
8f+xvnr/7fL+vam6GXGgvFiB8yO2+uFbDwV6znL0YfwVmXQJwH+n3GMyML+hn/59TG3vCORWsuF0
nD30oHQb+uH0GV4bKLZW++SZMI+bpR3x4ukzRJ61/ae9JNHu0r6Mn31b7rGedKsCwZVbYWdtu8oL
zb1tBstDwEOaG9WjCtVxraqrVlhM+Vd3lfbHPh7H/bV9MgYHS1msPyPrDJepyMyPWopXH6/qT3i7
hebBG+vnYT+iUbMewbBs8zpoQftRoKfVnlRVXalCG3CXR3YnIKHwSNJI0arn7k4VWR10d8lSqGro
jM4axEu3uba1do8dW9UjbU63lh3NKzVPTVEdUw1VlpzOFry/p3/I2ULqrY1eK99JTnLwjEv7lII4
GXMXOU0dRRLOBvZZDuBfsrw4Nl6PinpONNcuKBHuht2unTD0kjfnkYo8Wwv/rpyfx4TjTVBx3PKm
Z9RB5mcf7QJSSiXii0sbaTcTwq5sOBKXND/XfCC5bXruxgAELmEZkI+DtllHo09GQW6eVa+bLHlW
RIndGFY8P/eAuJbTMJvJbm3pVvCextMnAy7hzzx78CAZRivXJT5iXvIEwerf9Dn7FrMi7EDq/WeT
DLdhh/JcfAYBtRwxrQEpX0hc4173YiIDDMBuelMfVW3ENHKvrpp7IZvxcq3xjN04Zs5nNhIIRA4/
WUNFROp5Q2biXVvWY7Vr5cSWGaDeGufkeOeQtlXCgoL0Y8mvoajWYz3Z8G5r7SbSi+SYGcP8JJwU
5Cxguf2oO8GN38Vi648oxhpaNL512QJ87Mr4YKb9+Db5qbHiAFiiw0Dv3GQ8URDAs4tkRKWk4Ynx
p0AE8leV81F61IIGHj0soDNpUPJVeP2avQhek9TgtpFFaOIsVfLsgd7JcpOOFv8ky1vomhWxxJjg
b9xamO+1tmiIiyy4x+HW3tpEl6ANpUnyJeN4y+LdqunIjih933xUBZv7e0s3QBlGsMsu7WAHbK1+
EERuP1Y5iSmJOYPd/j3FTpoBu2H8fm2agXTudQuD9nUZ/KQI2/BkvEwVgCnX+dyXGyNECLklGOcu
m03rEyj+JtK7T5VjRmcfmOdKNeuZiYKG7b4bUC3x9/tbJNiJm8owKG40cwlX1stDm7WBtunTljNS
VdrbWRrFvZ9F5aUokDpBGBoEtksoyrkisnKnW+iwOaKf7otIumTfGN5nEM3b2o6qH9XQvVetMb7Z
nj7caGYqTii8Daeqq5rNYPbdi2yKcIOLPNkLI5nfsC8QRhO1JF8MxvQW+/1njVgT0gSp6ZHD/qYY
nu2ys190Yqf4885vJco8D/EcPKlBzfKVIefBWHkJpGWz7HeaPmbbxobfR+7L+GrJ4KTx3P3i+nAw
rZHgnCRBdZKUTLh049B9aSZS6Cov9x9HyGK3g0EcwESk9pcG45sVePUnyPv5PvKiZCc6p/tYXEZq
ACq9MHCnUh5baZrPZtK89dhddxG2gH27gF+7wDBeloijbdZ6yRHRX5IggVmtEfsyv47az8bUpu8E
lHL3I1/8KQ68ZG/VibX3Rag/dhFsb8Bj83fihwBoad/ayM+JuxHmQ+QhWy2kh+QsoQ5lJdLbYCFI
qyKcZv1E7E+xnZbQimvb5coHMu13fKEuPc4yMDb4iD3LptH7sw6fjYsQKvJqTV2Ox2j2MC3++1LV
VWHa9njUSSP5n4P0TtNxO0fDeHTShlUIYIyJEQKVoBNkZiWGPEdt4jzW7Sgf0uBLalvIqudFXJ6i
KXxSfV7QOY9xLfV9WxKTOpBSkK4zJ7ZvZOUa+LCWegRlds2tuQL7xvDAhvFY+7uigfI31aaxn1tc
0iSze+yDDTw+Yib+GwFL2T8IkRD2rw9nVQN42z/Uro+FuczMG9WmioWngFaBcUbIhKVUWxea74Wh
dcfLCOfdLKIjFooZlqgkd6si1gLtmCX+sTG9R7z36X2uB4jMxP5jYTXeY1k43RFN7WSlqpE3mveo
KWLCk/78RRjDcTSJdNGCbN53mm1v2XToHwQggj/VDmLUHrE8ycfRa7Kj75jBKgqjn3adLVu+RcPa
eXYb9iYdfrPVCEH51czSfCPCRvD6OUIARAneeYINi+eRsq4XrX/bx7rAY1vJ+3CRKwAROz33PVGC
k60V71GEbLPnAapzXegC5Hk/1qHIvqLiF61kYSPsMYBUy3xhIgaREprhyeIFXCxaWH3qPfYY/m6m
kfBD0saNbdcIsjEIPNi7pWndSja9h0jyMfr6co/Q3W5vz0N2R/o3tyJ3zO6RWuSxyCngcVrETJqo
np+RN9MxjyDINnq+A3tlNN7RT8jIOORH7QGy7WKv+W7r06EuFwh/6JAx3M9IHBTxtHKl4b3OLvK4
Sd9yqI5aMqTNbBOIqH0nAgllCKsCPmx57XudrzgLRe+T7lYnUCL5Wo3KPXK+rdxHdmSZBPJl4+cl
WFRTyLMjwpbftNsihdpob34ckBQZYJ2oTPnsRNpan06xc5Z5naBZM5ZHEwmlb1Zdfnd0J/3QDcIX
k9RHV9Zw8bvm+UygrAvqoojas5LrMYH2e67f1NZKH4S895c0MpVJqzJuicWU4PDlk7+k46qmIYug
s+TSPAZ+Xj/P5C4eEZmWq6bN5H4kJm6LPJJ+n3VJAr/COKsakbIEpiwF5MJul8En5gkZ2elNYw3m
SqsL9wkci7maRjf8LPvmHhUIP1rxqHUXoC2vepeUGZkjTZlsS6viSTlYmUZwVI6mq5l6JGZ03h1m
KmveRCRcsU/sT5dqI0Nz2zkAmXzc0vwZ0nTrZ4auH/VMoLMFZnSVm2Fzp4picd60fPLjpTEr99Br
7JPq1Asb+gg2spvGQcwj94kK6ewoPedWsXU10PcTcWD8jCv7IZWB9RBXsjmTYAjV9XeTWK46CJPh
OHm31/Yx0+y1K2S9NZIsghONYOf+shx3RGJ3JueylFoYydH+JNrhpyFm2PpjXP0ozmLwux9a5vQr
22+mZ7+dA/6l9nDkZBtshq76yg7ARUUDF7LUyxhPGCl2qnrtuFRxXmWBKO/+1T7avb5J4Wpv1LBr
UVWYMOzyQbXYflH7m3Ey+rVpB+XNGB51M5JPqoh9PtrQlPpBVSGVGxB/IfGMQj5pfAufwFyWu8j3
UZdfZqk2aJpkrxtpcFTjho7El2wOt5cJy7DKjMutmMNpo2YNrS2f2lZ/Q5K0Oqmm0UdrVor0rCYR
u1ehNhLvazwUZ2PAEDcZKFda7YAxFiw/d0/zQ4uKaGu7VnTErGw8GTN4VzVi9MRXrFv6s9D99tA6
YtiGHVrBepUeRFU7FiIvZnhuOvL9+8A5QSUB4YqWwMaxF0gV0oQbMLDtAbul/+7ycElqz36LEyM9
DcSgrevQ9d+tWHAr1NuUU3blvDkh8ieFH6+7ioh5w/Czgygs40R8WrJL03S4r7quvoE2qj9hrXfX
thDpW9MkBnyZAi69O33WEIT4JmR6qDPL4tnmT7sknEPySij6mJtzUE4mpxus8W4IWD+fPkIn99fd
HMy3TSa91yR3b+J6ph3+ys6Y4aY6pTV+lCZWaQnWNcQSgQq5hQtkmT5VhIXF9Vjf9/XcPobx8EVN
r33T3RQOWHYT73WWFHcYm61DEBBq3tejPFueV97EqO2+OI3hkMJaJl+Ei3q0OvK0wyGRg/sTyMGr
42bVR1JVzVoXhvlUjlO0VSsOHD0uK3pwW89aMSA+NbrVSzOODqH9RvLFieWdmZkcolixJKriu4HH
a/q2aM9YZux/uInF32NwrZNVxPZzPBCGMeTex2ARyqJBHzjYUKSf9SjnFAmgYK71EkGv8hJFF5V2
f8udo1+rKDqiWvv1VH4N/SZBgCr0163RmvsooDrIHFjSMKCajL2GGOrO3iUaEuGqd8w4ocWEZK9V
r9WQ1O6RWoi2n3OrBaa/gVkcfc3jGx7+xtemNzpEuwr95CQiv580u1xS1caXJcKsrsxDK9zplbN+
fYzMNL5RgWX/bE+WdhWI9s/2mv3Cf7Wr8dpYt3gkC2ev52m0LQIjRoLeSl9jaWm7PoN/4IVp9jqY
Wn10TcQvVW9l5Brnjokn0tIbBCZq6mN+NxuLE6cTX1W4h63J/DgMYAqu0R+qDX8n7vg/0R/aaOdH
1aYCRFSHcPALCIJDPQvQcYBC250/W7iRtdT8aHzu7MJ0kTypPzoUr9/aBaCPERDC2TI0/+Fk274i
qlFZCuypt8/qylyuAPrfj9qcH1XTtb0q3W43/JmlOnCI/5oads5fs8x4/t7Owt6bhpHe90XmbSrS
fTZODWVdtakiIrVhb9YBqlYk8dyLVvZscMn9I8/LXss5k/wL/0xBHWwXNL1/exmn1gpDkia7JXHl
r0ZND92NNxPv0Dsi0TbSrtp9C+h2lQciRnBzeYWMV1Brq3Uus5dXsGvpbYrQwO5k9cGjOxtk2hlj
+z2wftRVOn516tJa8zEU97iWnWOMQNjWRG73PjYyB4004d1oRcDJ0pDlm6tLsnMas9+PS7V0WtDL
md8eVS8wB0koUzycJj0p35y++Bykg3smp7t8s1OO8vyqjl3M10bPeVUx6/UHMXzgjWI7PadaUDyT
OXSv2h2/qojQIGl4RlHpwxvqzRS45Ruy7/ZtPSS/pocFiLEEivrZcvP/nB4R1PLhztVlOhB2+zby
AnPtFRbRGFYSrrMAa09mTZwF/D79JPr3AKjRa9cK7SHKcaQXfvqpt2L/iImnQ9Omzj6NnFq3uieI
luJvsgo0V+zMKURhzmrj89ihzj7Ch96LCYkkLZrkpotr521O3J91jjpFkz+SmswWe0nCIF9jlbrV
2bfs8aSUdpUe79LE9x05Due3RO+fprZBs3Ao0pAQ1rY/tHnzlEKn1nfkBHR/VdGO6Q9IRT01vV6d
46wlwzAMio1l2xAQl6Io+s85uJTDJBuEA6cuLe4NiOPr1PP6raqqcfrSUUwmTsTWKi8LtGO7Cayc
KDxpTS9jiBUhtcQ7CoQNHvLJ2RCNtBgUAG7D5M7vRh5qb06XrzIn695ty9WP4ehrazUrisx+XTjI
RKte/X0C7/eOoSU5FTlKauR4d+ze02IzibA+ikR3N5g1463MeYLDGJAueYycwDz7clkB6hYE5J6I
H8JKIvH+Z7EoDtaCydmw9/ZX3dDyfIdRtsb6mL76XUZkFlqpPwpBpF7ofk8JQ8Bs7M3PVokM7Tja
0a3tkM8GKiK50Txy7p22Qq9oxtyMNx0+ovN14C6MazACbYlswm4Ma+9A7rZ7FknQbIIpN99b07lX
L2Qn8T4jFxJpOB6ktT4TalCF6b26ckXzXdNiD0fgP9qbtgsQsEddvMD0uR81DpxSd+RJumI4qau+
TH9deYOj3eoJoeIMuDb/ayjq6MOlt5cLV8WtMUxmuM2yPi72AVJWF7fZwB/orjHTd9VZL+EiVbKa
cj9/Uc4vT7O/sFUq71QX+gHlxkTfYqc62YLkl7WaJNCOxYg7Oc7M6AERO2eDUBOhTQnZ7KotXK6w
u99ouom7GJXCS3sTmmIv8d6u1IjrhDwBLRV4Y0OU5u9FkoK34idAfpaXUe1qViZ9exNkyJGrjr9W
5wXt+yTV60eOEv2rKP27ZJJEgiw13yheNT0Jzqrmiep7WCxMjqmQrx6K7mhN1vPJWao18cyrxvYH
QieYqQOtWZtRII+9mOVrJuNpXaCTd1BzsXgjLZna817NHXVu2NMQ27vLezAgjIQS1QQ118fJte0t
Pd+q3iELHUIfF329BgnOtnCRUJRD/Ra66X7WTe+za2vuJif4geShuH4hf/Dh0g6VY5Nxnj/pY9k9
+bb5RbWrdZJJQOcMuvnBLcm9lt3sfx572+Bu27X3cZIFZ9d0XMwQBgzBrhg3YkRWsvHj4YEszOFB
W9LzWx6Tsx4Qcvan3TGdeIPj0mGHxgjVETkGYhUlBJalKap1LQDsOt2XiJXcqrbCztIVd0xn0xy6
lOBvg138TROY0yHDsfkyVPNj1w7oBHXYAidPyBfXIxkRhYDTsNQuTTE0kxbmrKql5KuhZZ4Pt6o6
hWl5E+XxtA0zYhD9vne3pcrc0eOwX9XLJeLxW7uV8bKFoa1fsnsM4nrrTZfGBOEscbjGnO2KYD6W
tad9dNxSnYIdOUfrPZBRvl1ERH50RbBHRK165SEhbiHELgq7tMMI+jaheqMbz85QVvFmeoibxrhN
2GbfWuTJ+D0WcpOb9soZxvap1MpgH0/puBvTfHopzPEbpn/3W+pyH4GX8Kmq7XzrE3lxxJiePIDA
BSfjZu43v3xy9bH/2plI/Hqhm58Dg6AAIYh61bzCvoWNIFYh+x5uc1RVEWaDfbsYZgj3Xxr/ugxU
q9U3xRb/MMzHpb9zjGwdLEdNtvdrBAnCE/Zr298Mnp5sEk3zNn3ReWcUvHvOPCm/lrhu9tKyPOJr
6IgcQcCodEaSFLlZ71UjHi3/0u3EMckmgStXI6SuTW/AO9Etd35CO9fZLcJSSHhNXcHdePyBuEuL
TEM6P0UBB04gK2dVUxPwHuqbcTmq6lrdF2xs+3WTi/ZBDQl5hh3mynBXFjTgJ2cpIhP4RlRmwUFV
LRnl51jfk/H8QMo9Zv32zYG+EK1InH/SecsfcZRlyCUl1bNO7sqNXiAxUENlOXjhHB84LUXnPEjQ
Q8L28hxHjbbih999lk3+a0UTH8jvFQXcrF0wl/oNUqHm3jYymBZtG74DYv7Rulb7EJNJgNxj8Kaa
J0vHvFLMwc5fRtWetXPMxHjhtD0j+m46/K1pl/BxNyOx3EeUqcR7WWzU/5P8NIyuxZGXdDqvqsnF
zse/q6hbaiucUO66mGaElga7PaUaCafbabmUixSQKoTReGiHMKYGgNKtVON1jAW5d+fUhb5OSsyO
ShnYMKd92eGoSvlNrhxiNF8nLzfxA83kAUdVdDO0nf/Wucs3qPqEsFhwjobk56VG0OZesNvbxHZf
fZqaouPWGpaHKNSSjR+Gcqs1xF2bAUpdheRJFQ5yx1e2ei+BnvSL4dYmBWaT1Rnyn4BoH53Iy1ZI
m81feiJJeYIV+aOZZTnu04hsxT+oRnWlgIsXKuOlh4M2u9xwex0n06FYJ25hrUu0+Ya+HB6mpcgb
Hzt6VP/oCxggqqbarSghi7SZ2IvCX74MC/K2ua+ddzXq2txNbHCc/8fZee3IjaRt+lYGfbzE0jP4
Y2cP0vusKpXVCSG11PTe8+r3YaSmS109UAOrg0A4MlXJJBnxfa/R83T3PlAWBLAiBwCjPJv8vFrt
NPCuRhZ/KXp/bfJouCT1gM9VO4YPGViepW6DQh0rAAx9kJefNa15xvQy/J4ZZEP1lqeuq22zVivY
Apr+QRc1plKK9d0YA+PVLceACE46POp9PKyyojTvOiRgNnod1edWh1Gi9+ZM6Oy71TtevguGdikK
F4oeCTMyLH1Qn+VwDR8UZ5j+e80GcVsSDkaKJ4+xicvvp9bGR0cDxpUpBbH3WMf8DaNJrnbYHFrw
eK8w8+T0iDjLPu7qYFnVfb7jKYXsYh2Zq2B+4MqiaaIiuLVjq8qqhVHDJP/tX//7//6f34f/8b/n
d4RS/Dz7V9amd3mYNfW/f7PFb/8qbt37b//+zXQ0Vpvkh11DdXXH0kyV8d+/PISADv/9m/a/BCvj
3sPR9muisboZMp5PsrAE0oq6Uu/9vBrOimWY/UrLteGs5dGldrNm/z5X9quF/sQPldi98LguVqlC
PBucRzxRkh0J5GQlm61m6ccK8x2+ckZBJnhXw4tOstXXnvMI7R280W3UYGWJ5OVVDuT6ALWqzNE1
Ewh1mV2ybhujePVFKPZiSpqVbKI1mC0rkUanwSyK13YFojp9jQ2SQcmkJUs5SY27buUSCt2bWfiU
iewyNUN1p5lesXP9vFtoRg59XHZmpYCuFngn2SKkWt1VmjKus9qNV6JMq7vc6b78+rrI7/3jdRHI
fApharpwHP2v12UsUEMhNNt8bVDOAVOX3xdj1d33Sv4kTeGNDExRNln2RlrMR536LGexm0jYTLMj
8LXsezFzZmRhdVqLp0/8HWhedc8lpz+K28Ofs6w5UvJnl+rbJqq8arss/Gh4TtCtmDzSBbIFNhgy
SvgcNEn7kE0CMi9zfMWrL5FlEhW5+/WXYTt/+5E6mtB11xCarglDnX/EP/1IdUCPU8dW8etU1c1G
M9t0Y7I23BPGTJ6iPr8KM1K/ZCIlwdJaIfHsILoGbqIs5EAhzCe0db1P0I2jQ5e64zoeSmz2quYT
5qNYVk5J8NA1UbK/NYM5dSDzByoB2W2rRBjPBEkLB/PPEZljGNFzj3usyt4zDrKmK4Zzfj9WHvV+
0p8mc7z8XDnjvd8bgLMiHcjvHSjHschG/+jANM9v7cDAxpJvaytH7XnK+zwE8oLbEa484n04idLM
XmI67//DU0TX58fEX3+uruFohqU78+ZZGPZfr1CtajV65pC7OyUsN32qurgHof8jXAiVhBnYl2KN
dom8qjsVjQtJv8ubV6fWw6ORdNl9aEXZvZbg/pn0rrmXfbeig/nhBwWGpPM82Ye4bUrsomu3stmO
dnbfF7ogiJo0m1F+uOcVJHXzsltDCfGQwYCmHJtG1iyGSkGX2YipliDqCZGKehk7WnFykwIezE/V
BsHhXTR5d55ag3aPMr7xPrF23Jv2aRrKeDv0RnjNo0RfAxvt7yPuiBVGjPGj3xGiYpfuPStFD8Vs
mJS3JAi+Kirgc0UXJ/Smp0e4WA+VqTW7CWAUYc42vtOJdd7JGlyZb5wAZcY/u/IGkcOoSZ9NdxrE
7YCi9GFmpuBC349vOmiFHmG4UOFuzGfBt8nOy/gLYRWIyQ4iS75aOkvT6vH51S1ov3Mtdiak2mW1
nkL31imbAM3NQ/OHFZP79ZdgteM5HJis3SYAwiwLP96ZYlT2JDdjFKyV2lhqIsACABL9CQl875Qo
TXck3gwBnpbst/2KNfRPVUDNa9TYp8P7nNxl0baSbVu3v0amX2+9vNmHahE8BWpbrCxi76d8MsXF
JT+8NOZgd5vOhpKJ9corJt+QPTT3GHKTH/Va8pWVPd5g+hKZP3g+Fn0CKucM5B87lzhrDdxIDgK+
ja59Bd/f8qZiaVbpuBjVCPurebLRuKRZs/AzGO/mNLm9egEt+aPIMgxo2Os6W/apk76ou1S9RBqw
PGTbN3KerX1Xxya4Ok0szmOGNfvg2cFnt4f1EY8W242utu6cAR03NzfCz1WXQzzyRAI+xlQ+kWa6
mJ3nPRGT6RZudCBHNF4Ur1L9dYd3JGlNYGRuWVwNBd4AkrRYZ6dTeZR9GVhOtC614kqk4qkv0I6o
2IH6a7Z4BHbAdu5GRIr9dWGxaFMycBHyOHmIrLlBBJEm4a95P9ckEIRPuFnWSZDwxUZgy9bm5AUr
h+XyWmt03tyoxl9gOeRHy6vsa+3o9nWMQNP9+s1hGh+fS4ahq5rpaqphajC4zb8+l4bKSxu/d6wv
g+etjdlHQZsLIm8t235qFuJ2Hti0/3SWYghWFenxn/rk7BZ02DHOFRO1kflo2Za1YEBWXp1Skk+T
gbRg026IfidsIe34UgU89mTRDVmEX4asI6ugqgjxMEu2/cqFVeR3R3mM7L9NAUL0hJ6Vj6JOramL
3MrgsxkYXf/6e5LLib88vw3bMVxh2cLVdFPIZeJPb1irjHA3Vuzii2JG2dIhKrTNywJvUYBMb52F
gh26ds+5EO2ReDL6BXO/iFBKVAtruiaT4t35lvmtL+wRn1r2Lywn6oOlD+pLVBYL2R94RrgjGlps
ZFPLsAgFwfFI1M44mcFQ3U5bagUL8kZNL5MVpJtE13qMF5Jwowtf8OyNnZceeaN4BsV+6E/9pVm0
+Wd/jMW6xxhon6C7+BKq+Q1gHKFVeuvHzbx9SYgnS6Dvh/kZ/RIw7IZKhI7DMaxE/mnOS66KLDQ3
sqmMTX6FlbqLiXcVCC/rMLyDLt9HbV58wiCbDEtTfx9HRVv/+mqJv62HeNc6JMIsrpelk8b466+6
KmtDkMUMvnRBixO0lr9Mdu3dR2npXPq86heN1fZvQxuAH/BdG7ay0J7QyNlgid2/Wd2QbEWrh1vL
TJt1HYB0McCXHLW5EGTWjrIpa7IvsHRyNY5ziPQ4u2O9g6SLym1T4oV8h1ggdrEDD5e+VIuTp439
qcAs46kZrWtQRdMVUaL8ydWt7+Q7mrNsBXOQsimC+iibaRv2y8p1+n01H1n6bNX8yXC2cjQEN742
0qre+K6eHoIZcgYGsj11M5/InrXj22VT9/UJ1B5QS9kjx95nlb2OjLhgt5DVKE21Uf+Nh7495/dS
3SY/RmzzgfdYsYujmmBKohLCiFWmGnE3T60bf+d4kDNrd3TODlJu08Iyc+ecV+alyq1xX84DclT2
a43t/MOFlxf259tUJ0ZpaapjqCabNe3jQrhHirrrXd/4POp+tcrtAkStpfS3IuYHjxqJ+5xXkb1h
SxGd7VLY9+mE8K6DwKJskQdPrlZnAgdlCzybSnXr3DPDRVaDqxl7pMxkgVZUdhEOz36/MRUWo3iO
C1SnCLUMl44l8f7XP+q/Pap1y1D5ORsqTFjDMLQPS8jYtEphaJH22dG8lxpS87nhKfNTMfSo88F3
1FjITc4iRVz6DGqkX5mZ596VqZ5vYrb3GCmhQWpluXcoRWgfVCA0uy6ZprPXDdWmwJr5DvpZv+iN
sTkWoUYs3izqHaBrUELJtBZe6u1N8HsHWSvUCILv3Jf9Wftvo+997/NIrMX/8Er7282vW66tC80U
huXOm/cPrzQWcBN79rH6HKXp9yy7Ep73zkMU2ZdwxvJIfI6lp/EKxSNr9d4na3Er9JOGwdbtgBKN
moWsRtMMIjbKcSNPICfLAZRs5uiHdxxJWo8/oN4dCgNlMAZorYj+fIN/y6o61LNU05ise2Kg4A4g
jOoAeuCG6fXVkTomc58Tttr5NgXU161pzFN8NFcWaM2OyMDW2V1Vp4+6sMyDNBvCiTi781Wr2VmI
6ELAoikLOTdP49vcFLy/WFhl0O58Zdj0kV5D9xWttmiH8gxSXnwO1AR7egEYjwiJwybWejUb3/1s
906zhLmAuojWi7sqQYxVnwcQGyIcnAfZFWSNfy0mD9HNeSAbWeM13ogZuBXk53ZQ5/AQA9FUvJgA
In99mzjyPvjLM8BmTeMCbHUcAQjR+BgZQLIy0dCy/WwPIMfLOiT4hbvAOlJ657k0vX5l1bW9C+am
0oPhVo0mO8tRXt249xIVHgvLesxYYsru0QY7xcvtK2qgznOrgf8Quaku5aCrY8PicatQzKMivw/6
/hF3ovJilZZztvxQX7YoK38F5g6jyhhfp7oA9Ydryj4L/eKxUqoXOaFTsnpht2Nzj9xjfAz8KVkn
3qB8acKFnJDrmbsq3GA8ekXm4hPv8eqfT42f3iP7APuRVYyxGwwFNzJJvBSpTdjP77m+yBxtVS2q
78e5gP7zo6/KzOpeFkil/NwnJ78fq0RdfZv33qdHKCWxpvjLuT6ev3RABbGd1Mmef3Ic9RLACXlL
DOyF4nLI9nmtOK99hG587bx1DRy6pFMr1Jo8+80psQOHssgCvgNXgsEIImf0Q6+EmlBn9l2XDWhe
J1BDXbfcdwWJP4RCEm4Tw8cuGrp/BH2uGvsjC48+eHbz5pPQwb7oef3sQhA4T2YjPgFnM9a9i7hb
iBvxp9GvOmzu8D2KkK5YsnABYT60Vzl3mHDwSirFg7XKXF8jGVblU7KQo7cib5amG033CRvHkzVo
xlb/UyhF6p18kD95F1nBSHvaYsV8994lD/hw/Ifmh9O1MPpWpaXbC3mslFl5P1+K5dhBLbA0yp1m
3fW5cWcVWkOCg4815tow98lRtXD1W+3X83I0wzeuSo7NmzHutoS7y6qfe09Ga5u3AWLT2smVCHk5
KubZslYMPuAU5sXkiCYDEsTEWgwUtRrdyyL3GsQMvDBdzmiaW19jmdPeyWa48DyvnQu1aeG3xPr1
/dDIaZWLPrXLPhr1NepGT6Zwx3tHneql1nf1VjZlMWRau+g7ke67ppjuZZ+WAg9WID3JluwvRnef
i2I8v3e1VoR+fhvdZYbV3FnZd08jVVwnOBoRah1fsfX6Tr7Rv3MVzXwYtODSjM7wapW2AZoG9SYc
Un6e1cc8aaBWXsa0AJcPY3AZjUZaLhP/4iFt9uCqyvCp9iOiDaQMt343DZ/0cjROM/9QuF1WEp/E
AwqcC0hB5na5IiCj8HLS4k867wh0+cd7tsvFJ3VI27Wt9fpaNkc3Du+zsVzK1m3GWGpL09eVLYxl
Qow+sQSEvZxqY3imcQz1jtVfn+2wiXR2lmn39V4OyCLpgX1uXMuYtaz6aiFny5HGUc9BUpQPmot4
dtlY/Tl2hHbxWgBJgEjLrwkCZCmyji95mmbbDD3FnaXmxRPWX/dywudQ951D4NRKiBodvA63Mc+D
EAOxp3G4QoFNL5ABFrcZGiuZoxKbp/cZcppfZLio2Q3IZFMVLJYrQRQhwJp8sIb5O0uqo+YjIh+k
NBO7YcmT9cYatYYSZU0COs7gpV8NBHTK2B6+YVQEsBhLzYdu8pHHSRt750XqyLNXOLcpCfecazu/
2ySVJbviLsvScc/7OEWx4qWF6YVJ34AAYJ3/KNy5+d5XpCaXcSZabkC4uYuAXO4rVn1LqRyQVg66
eypAzKjMnWug8lqWigHTmDw4aamfip5veSp6FJ9Rbfw8iZmypCnDJVUJ6ZmYiegmm1SQ38ui0crP
8IZAHwVuDpembd+g5tpJVn6eAPlvvXoqtrKZ6Idi8ICHDWO5m0az3siDkYRc5vDcXnpFQd7Ji8e1
7A/qcNdEmvVUTGp3SHrTWsnTaJVzURPChV7WIx3QojuZWLYJW9Ab3kxsjBelIw2KpvEeI/fPsl/z
wW6D75bGBsNrPByDebreKOrOxbBvLWcVqnU1a5uULwjos2EXCoqd/fA2Wg0SAOUixm9t2cfCerLV
1lkMTT29Nn4d4/YUjl+syIe3XunfjCjbkSbxAWEqf+RwIyMCOteSHXuwIM296fO0+h776b0ydMb9
5IcZjGlruMuAzS8hTHibONZnbV+l9Xaj3uSs9YagXntRsqjQT7y6lpJ5C0ODIVjxlW7izEclP3rT
A9Vlh1VWytnrNeU8OOiAxXp5lF3v/bKm9l7PH8WC88OAGRjKeuLDttVg49A1xVeRhMj2mIr3NGZG
AqLZVe7cvPDv2eGIhQGFg0wsfbbfZxdLD+5JUZ4i1eiPxqCZV7XxrSt+IfEsy7aWXbJIAdpg0zK0
B1KRRLBblgyuqgVPfQzgFuhLDIqkDZ9Q6nCucVfyvGLQ9uLhk298z8swfCpUvVqJMcXzyB2a8zAX
hR4h75BVO9XLmrMqHIq5JgfltNI0iqUFiW8t+z7MK5MB20v7EdKOdqp0dTr2blpioFNHj9NAGtwH
fPE9xDejMb3vnRWECw/pKfKt/rT2QYzdDoLAV26iRFtYQKWPjo5wrAYjrUOw0uh2itnc3Zqoypun
sUYdZuGsTfh2T02GgUFVcJtEVlo9lRAF1xiDBVvh2+VTZiBnyVPdwS2Gpl6aGImKHNHLuRk6jrML
0JJeyqZou/LAAjO6NVFUdI/wEsEfzZPTyVbPeuF/S/RHL57UL0DBf4+AaL4Ndekt/MpyHpNKr1e5
sIN72H/5JuoH9Two5UCQf1QPychFSuwCiRX8fJa2qrd3MGzjncq/va2NzQVSnrXyq1Fjk91907Sg
/4NbQ6mS5I+Ild0ixhrhuQzHYF0VQIT/EJmermI74Q5QI9s99aW+w2aRG6Aw7eeszIxD4Y3j3dwq
m4Jvyg+yJ1DAyULRjAkRUzV9cnwTSLSvVAc56moZmovo2gOJZ1Tvhh6VO3fayCZZ42jbE9BbT2OW
PqFHZS7SVolPbl4HV13X/uBh2L2EQZrvCng2axthyhc/dzXCfoWKKgujbhec9KDJH5qMJ4jlI2wz
dzulWR1hM8sHavfSoHe7LoZa3cpRfiyo3CdVAj6LU/b9qgKm9Gwio3d1evOnz4UUmK7lMUY7bHTs
GW21qx9wHMuBJpdYdsV2ePGRWlyJKq1fkEt/gZnE7zPql2S83a9i8gBqzQdZcE+2Q2BhFT4fFAiQ
Wga2xi9TkNwOskW/FFUhvvp9ikCFE9UP/vxJqR78/EmA4OqXrPJfbMVXvqdl99MnwerdTYq94Flq
gRKdk/EyRS+LKm02/7DJm2MduUzW37LypNF0U7UJnAFA+nucp828IlBU+BROFBgIf7bxUa8y/TnV
o7fJj+orwn/6c2DEIFjr6nEoWfr0o7eSk+BiY2sM1Pp2SNCMh8gEVSSbM2ByiwqdwYXjFGJQ+hXa
JMZOnhGJSFAWRUySbh4dw+gaY0Fzp7ErPxD9CS957mW7IMFngdUawh/WFJ58N8kXQcSWMg8H2KXp
gDNWYj/KGf7wguZb90mOB9iO8NnNRbZCjVdROqrJYXSDZ1G7NoIpBrtx1d56laHMQEJxglsKPWhu
1koW7eI4isAb0XSTckBe03V2smk2NszQotGPgRg/8SB+1oWdPThxlz3EbDlAYpLJ6AruhaUfcfOG
WXqUoyBG2vOvr6BmfMw8zJlQ11UtYjU2LCHrQzgrcnialLXo2eEN45YA4WSQvZ14MHop4lgNZtrR
ubVU82hXGT8q/laIdh6JZnu07rzsq66K6KGo8vihxMR6L2KrIY0YQSx30RJVESbe1mqorMe86F7V
jhdzmxrN1a8FaivFtE8UvXudun7aTRYwzgBxuNfSQHljIgR2sU0ccsCH3w6HHtLsRc2t089nK1oY
sq6wy3OPPcnzCDxbHl4XU34oyKJjwMW0coZTZGZanVLQpy/ix2e6bh0fhZuZSznLtxD003g6HuU5
0EQiqTmuFBENy4FI4J2OwtxdgfmCz+Pt8t7lWmBijAHRNtknCw8rno2Juu7tUOSctZNZ2i8qJron
H3/FXW6k6L3Ntfe+/1b79Twncn+cz/2z9uEscehaW6DT5FrV+7pTvG0UhOGSDdo079Kmey0Nko3V
dvnqvc/X2mnVtZqxlofJgc7Uy6WZOt32vc+xBIJpo15urH76Bg4cecxas7jzfHVvGYSxJqtHqboO
xQP67/nSzoL2Te+sR/BjASAcZU0HBCZVlBej7OrPv/59/y3hbxjsEUir2bDQCdvK8Z8SRpnNJifU
m+ANoZowPtjOrjayRwhezXdbtFtrrLXPqi+sZaA7xrVEU39fBZO9heyfn3LU7xc5wMEFCCt+5HOh
IOu/smOQoLKp183l1/9l42PWxHBcyzEIbtqGMIVpfQic2ZrqhwFZqc/TOKwid6qBiFCYSYHns+M0
O7bJ8aJXvR996uBg8Y2f3UJPze7Nyeoj1D7g5hoUK9IIkKfStH/zwesvUitVzz2aYZ+UMb3aqdq/
FRUXSMdSZpcGK2jThZ/p57GpCG0OJv7aecJL3naFhm0iI7ImCzkRpEKPb1WY/wNUwxAfHkz84cKx
EVG2HZOsKHnGvyaPYNGDxMhm+wGbB6aVlPmJ/Iw/G3lTdeYi1f385BVwzglg7z/0y6ac8T5X9iVW
jlZrYuL1N5/kw7z35vuxuQtxB1ZThCas2T8YiJsfA8t9gzhADKQ2RwwaHN/aCLNmdJ4CE3Q5wJy/
k12gtYY9T9IJbVoG5Ul6FRunWoTmDjm64UEtyh4xjTsryjml0vHb9KsW1Zb5AHkSxSuDBfAJ/yhP
AsNsvMRYx8lBq27jtVf0pkyUHBNihCw5gTHEcyFrTW3mC2SW2/WHgSxFq30hJ9rcKktdQ0i2agsH
Ob14WgZG2D06iT1e+EIe2rRD3WsuyuENxlT86TZuExplkVyf5BggFj3LmlOe4Hljlw1arn6g4dlg
qKdEK3/UZJ8s4nn0w2TZJ0frxnT2lo86TT/5xVF1W4IPY3JvaUVBXPw/hRycBIL3m9wci6Nsvw+r
EZLGJA0GkrQufrvKpGyM+c2rzYUKfiXS2vQi5vcwMJr4PDXZtb+9hgHJbzBrbcEpzKOzmw8SnBmZ
RFAV8iRdmar3VruRY3JWmE7VHtXVkYXK/C7/b5+qdeM+9Mwfnxqlg7oUgwVkI50mFHQxaEyQ3Hur
QfzASivcK8RNcZXNXh+VN70nim8gwHDqBj27plnzBX9h44KqvHmRNdsz2QHikmGXhck2cQKEIwci
9vnYSNTlWjbfC3lEha7re5dK8mHRajEyKU2vnAECIcamZ2ITqLZyln3vRWD7wdIvwuRA9Dg+ouGF
A+Bck0WteGO+kFVyVckGbdRr1AbJKfIzFLBEka0Fl2FVRUW1TpHZQFUCPWiCXAPEt/YPv8zRz+i7
7FPdELfuR11d35p129672AbphunlSyurCL2URYcfHZMDt28vWTSdCP4kZ58cHrKnllh4jWm8DINu
r1urnraymWMOuDCnMb6WQe0/V6xYNDcxX5Jp7CAs/+Uou7tLIcmw3Gwi4gJ6/ZW7+TAC7nvx7Lza
5j3bnzwPChQtwwc5AaW3ceEEnn03hG53tIocCeHBLb6CBp1PIApFrDKAU0eEhfS7djSnhRwAKnZP
pKR56jy/QF0GQdk4A70eCv0gJ1glmtQKQZdO4KdaLOPUM7vH3mXT6qHRxs652swknC/DCuFEQFYx
BDaWzMbOC3Xz2ayBZs3DkYhBc9vsV9K+stcisIbDDC6G94X0nBIox1Iqzg3qKnMQz5LEDL+I90Fd
pPBy3eY45P4PwoY+dN/IJxT3eKCNl6osSU8BwXyrzWmthY1yRW9hfBhd4koFGNJdnOnDg47K4n1r
nuSY7Kk0pwCdFNhL2SR2cW+apn3AUzHY16FhbGJVy1/HrN7I78Ie2m4ZNFN9SZOSFN5oWbevFyHm
VZbl2ZtmcFPjyqPuh2AoP1kYPskjMy1GAq2w4CTUAJUU03fX7jAGn+Fq3C6E7iGy1ws0Og28Oq5q
UmZLu0IYQemQvMxMtE3rEp4c5NbSvVVGWcFJ6Fb5c2hU/3/m/P0jOE9Wt9W8LHj/CMXXrX94Let/
fyvjTGWogFxNx7Ddj29ly/IbN7Xb4ck0J3GNk/aKfUf5prX4Y3ZotGxlM0O2w650AmYVmcFl3xKC
HPuVl/tKF/P1OMUyQxAPkqASAYn/T00xHZdVxhhtZe02Wtr/kJpEpuSv29Z5ZUVa0nYwyAVCZHzc
87B3qMsCDPWjWfUIb6K6q1aGtnNMxDhl7b3P/S99cp6bX3ENXYxKSlYKzZhkHxKcPnRTSeQxcb1D
pxf7MZsiY6sNnrMZW948tzbuNBv0jNFEGZK3rm2SlVFXzqF0ERS16k+RoySsyuxsHwZhyuOZZjR2
33Bf1O6gMhmQ/sJvchYRgHRtCJzMZLPyHh0gLS8FsMpNV4vKviRDVqI1FxYvesv6ow4a/B/nZljk
K9/wqkc/ncx77j/WfDNAZ3RwXspdHDcDdnoi9pJtgJLTtSfLe3K8YSNbY9y6V1mrWqGiMoafXuwg
P72QnYqdvqGg5e3fJ8vjiVJt1PnQ21x5bNLyNpad3YDreOgbsGQNzdv6oVqyVumLF0LADkiAIjnI
vyRy3QcylybB27B76pqMCC9/kY1fwRJO+YDiVuZYb0UafgmiKf09nKI3s8pNlv2Dxw9UgADFHPJx
nhDynngKrZJHXe8CmZuXS7eqXEPpY8yV1ca2XpoG/4n3hVWltYW3fF9KoVCK5wLsuO3UmulGhFO5
Zz0uHkkT3xtGaHwpLC9GMdE3LoYRFBe/rHkJzQNtMF0KbqwnV838vRNW3abseeDU0e9ynNRzsJ4S
LOnNRp29Gbx+bbD8vyQJ64pec4svuhu9wPLqkPXTrQOJXGUl+/nWlxH2wK+zluq2b5166xSu8hog
XiMnJPhHrfXeqA7oq0ePWUiAZj6h6pvVUoyTOMMeNq510ZGSmQdaj4QvSlbKve7V3nFK03Jlp5Z7
F/UwXNAlfa6rvEa+rPCfLPYGha+NL53jFKexMtFPGrPxBZpHuGlCIwORz2hYIKyqYP10kaMVnCfH
zF5QWRouFbYJbEmYFYfTtB19BTGkNpxemqiNlyr2N0d5kOP66xbptkel7pU7J8NJVn4wvJe94wbd
Sh6E6WKyajxh75E0q89VhDbLNE4AO+p51xRGxtN7E5+oH82y8KojoaWfm3I0rAg5yGOb2V0pLH1C
uim5R9ck8W8F3iH0O+tHlVdfN/tTl95Bg8atrP82Jo9QPGttxLYKJmQfZ55nvZZDXSHZgeAcQFVC
9jEJmk6390k+S9N5hYqvlBMdi9GzPsWTeLj1J65N1A0ksWgG757V9HfZX7MkWaY1ggCQlpK7tCma
RTBDTZQRu5Y0EObVnsr+Ak4WP4gIWd2uBViDOO/ayRrncKviV+McZNsjGbPFdhONHF6yiOGY52xE
xrIuseq59ZWlfQ7VSTn8BK6Z+3ztfgTS7vGwYPkKyq2Lwq9V7z84kRd+7/pyi1NxHiyK9GuKQXi0
KNorO2MrWORxhKKFP32vR+9qV6L/ivvOt6nKtTd9MgdUwRC4Gwh7L1CJR2bXcxwkBRN2EBDYXN5D
qoeeZicIcs1VOUnWaqPBK0qIdCn7lArKzEIJOEcqz0EGIdyi3/mHHH4/TvRYjwXBlK87Lx0WLjLn
cE1jf63YpXlhj6vCZtW0feZG7RmMFjJxVlB/UgLWymKqus8oxV09H7TiQln5Wdfd2E3hTGqSzCbJ
YvL9VDsGE8ifmf/UjFhT2EaaL7pqcACgURDsgyZS4Fnn+hELEcisOqe/Q0GtO/hB/arN/myycGcm
ceunZwzilaPsklPtAFFID53T1ftcJ8B5ULOCXRJV1krXR/+qp82Ee5U94kyXmOcmUru17ubZI75Y
Otxbw/9qDEBgatbQiy4uVjGyPr/nQzwr8GnmkxsifijPVPnajzPls0GrYSv61lYq60xoK7fC4Czm
RsIy9Jz2U4KwW1+Gm9pRZl8ERpzEjOAh4s+5BAlJ1CRqdlTS0zDXIq1MT35RNbscB8JbLfiz78No
7tf9WoXKDzpAPbjERmHfzNXAVtWDYlHIpiwsQ2T2+jYJZUNLx2iDqSK2tWWuFeFdh/RmIozkBciP
fhBmW690G6ozehkogwVEB6CrpXciMfBhnQfQQytWvduKQ+kH7nOVtMvENgc8UqBIZH03bmQT3Nce
JznrEW+fiHQxBLAE9e0WP1e+albfeVh7nzFtD5dpPguUKUa1yZIwOyHLC5YZ2d1tOfndveZO4zII
YK+rCckHY44w+XOsqelDcy+y6uW9S9ZE2ZurcHYzVDH80eJUnHAkF2z64c2hNGct9bkp+2QxFaxc
FnAOsYgUiPOhGHRfEQBbauTDENItkFKQ7WluD7UPikm2eYv/p+2n1YupZmh+ZeqrCn44rdTsDzaI
iHZmFvslgAZBbNoPYIXtTSCK8Gg7qX9uxZxwUprqqc0z1C9Q9v3efk2SOP8j08GQVpUunhQeewAH
/h97Z7YbN7Zl2185yHfmJTd7oE49kIxg9GoiLDcvhCVL7PueX38HlXnqpJ117ar3CyQEONWFGOTe
a68155hZdw7HRhxKM0/9rO7rR06dID7yOnseCNx8/y5lqO7CmdUK4V7gsrT6P+/8Cf17exJTQs02
hUxb2NZ1VeZ2+r7nRY8yGiy5Cl70csUfLGp4zOn14YF5E23YPufpsvmk92CuEwLW3TQ+z4JoPKXF
VizpSnzXi2lPEhKRf3WgUpGVlzhp2n1ve6pZxX5eldFjVDxmaXdXqqF2kCVdPdAtINClrDI3HnoU
MBqmDE5NmlfKM9SvKZNZOvhxOGhhfG77j4omaV43w2+jb9f52E9oJ6sNlpouItZCORir+MaUcU8B
lP4kFOBahfopeUU5q94v5QfC6GyUPhCMBfNNkqOs4iQrgeLnTf9BsheCikIGmHjt9R3T1NzFWCkd
zeRK0wOqtxjbO30miSsYsCPFUKSPkmwycoeQ6hTktG5zlKneGJBPZUWZG+hKucXqJm/HIFO3i/7S
a6LYD7RaNib9cVcHZLqlAz65ZlNRe+v9PljibIcXF63Mgm4o1UsHRC+GTjLUpJiX3JbMeFIdhnNe
O5McL9cRaHQikd44R+z52HthiojU3KBjkjYI76rtrFrCSaOR0X3a1Z4MkI3kB1gy0ii+piXIvsEo
6k0RBoUjSXXu5aGoHhPUgEgKxBmItTh3eMFSJe5JZIhcCDfTAcGxfSTBEPB5i5GMmWF0TTFNutkk
aDmS64YIsW72cPg8eJgM85Nuv8CxB9ZQOcZExyBZ+pdcrtUT8pnnMFJ9M6JmMuoyKZxgmOsD3fCw
C/NTrmpPU2Koh7CTTS/VwfdStYRuotgd2ZFGy4zlxqkuP2Hmz081i/QcAX3tcWQ0SVBdI6266XqX
H/SYUXWgHWlf34HFMj6x9u4ji3B3csetqDiXqpF8bKTMV8xxJNQqbt2SceSDhphuaDQni0zUD1VE
ABwJejhlE2cYhu7cG4cFGcRmpXluCfU995m1nKMSgYpkMhXHwnaqAlJmZZxrW3PS9ENVJ09lHozn
YKYpm8LMsJQm2PWzeLA4jzosydYebClQaDFdlaTpL+8fhAk5caoLIviiBtFVLatHdW6RyqnmqWIa
ezeiRPFmIwLfbxJDi9jWHYPF6eRzWFv6EzZNx4qiY00X+yDl0rSf7eFzjn/8rIkJbbTK26gicHWF
SrAwJ3rEjegnvaEBkBAslvAnKlkvF6YbS+qLPNYbEQu2l3maznKR33d4F0mnR1+LSR48xqx2Xlr0
BKHn0YaGhe1noVl6QJQ9Ywq/GkIdfrGsKd/3DFjVsAKouqIjBsei8DfTJZ01u0zxo33LwWsdIAAa
R/QjHqnmCRFBGXQmokMCp8Cl6tA8DMjhzgjYFhZ+Qd1yf77I2sp3h//3V0NKOMBW21YYff7oJJ+Q
nIuB2/ubTU0MhaNviJMuXwcrWi00c+ctmp06RgI3xJqsN1VKX/qum079aC/7UrP8WjapoGli7ahU
pkMgRcifutjcKlEN5XyBbdgP0ScUSfKlXaJL2poKUoMhPue9yPyeXAh9834YJzjxo1TGgSOq5Bb3
9ZU11d6E1ZiTr5XpfiOrH+OM2MFEgyGmGSkMs7XdnfR2z+UCidPXhrxRwmGf561wI10e3DlUGpKj
TEwt6z8bw8g27WgeQ4xIpBDkTj6RTQg28s3u4sjX4+6zKBZAf1X5WFqafRChchhj6QqpKnlKuYcc
xbKf8xJ0nTr38hGViLYrQpazUsoSXw9Ec0zCTbOqbPv+TZ+1O+5OPFlNtplHaKZNkPYnIXcdCk+b
CAG5OnZ1352znHBgIyx7F3pu6qSyFdO1UO5B+UtME2JyM9t5efv5+6/8bY/lTlzvR9TpmjBN64c9
toTbadZ6WHwrTHm6Hxq7Iuwp0EaXKcO1jQRFekWPV6x3Z1WX0YNuJb/wxyjfN6De70Hd1DGK00cj
FOlHbTxsvsK0G7v4hhBPfCxnFIakKZmDhEWtMyXaENj4oaptqoArqw169UaSjOlH1HgkB6UnRU7T
Q4rupI+HGR89u93PL5P422OyDksRdfCsqMwgfxycKpLZTvhkl29Kmb0Qg9adkDtk4NjyEFknaJX3
aa5ImzPKCJ8jS7iPZmXa0ANGLzyW1jbWxTMk//48kS4LS2WWjhkm/GQuZG8cB3FaRnI0f/6ylR96
e1xaUN0yTkpLKPY6PPxBz6CknL8QApnf4obnQ071r3Y/Co+kPqgaQVjvC9NAU7J0T3q0odu9hzau
fimtac9ehwuW4D527Wq8SEPl0K60D605Z05iAfOH/u8q3FbUjpZyi2tF3sxRuQOoJHtdGx4VC1hD
QOaf0eYegSPGfgqX1qPVaPmjRXNs7DLAJDkBm6QZrVzs7GMgTcXWHMEXRwx3jzV6y00dBKBLwng4
mcbMAIS5Kx5fMjz7MmmdOpmfC41hYISF0E2lud/M4WRuS92KOLiVg9cmQ419cLa3Ya9uo1JvHtSx
yzHlZ+ZmIuhqG2hawhZuU97p4Ug7bOkwiKm112hh5wYVlZ6dfMVJF7X1s6Rp+rnOKMgkibxbxSJp
s8b/7phJPNM8Cm54y+z9qMVvPYUSNp/3YnOa9zBrq13VdshvaVP4bLEKGYT7GMrui6ySgwtRQ20G
gqjKLtob63BK43xKXGRMJGOk7dsxnDYjzC/XNvTiaoMx39lD/6rDHsypAoSyU3CQ3Vctpd0dih0O
RDJC00Mwn2xRpbuoHhVnHrR4ob1QuHqduTNZ4feqKZHDWgN/HGU7Khxa/dJDXHwqNCb+RDco+ZGA
SoqpQvHC8Q06d35tS83YaUO7uB09W1lX7iHCr7lA2O/KpWt/sVP94KD541bW4EmY9KttOHU/OKh6
ObB5Ls3gm9HEEeXHUDipKdnbFMnOVpHjnintMFwMQx8uWqgQiJmExzLDM8/asp204TqsCX1Y/W45
b8rPnzTxvfbr/dXRQMfhowiG96b2g7lTkUXW5HWVvE6EKZKCQUzvKJcP3CclMe/zuBMmwWMVoxO3
ot26zZTWUUfEye/k/WoBZJXM5HCo2VZVjHaLRoFOX9zlD6Vc2Bt5icR2WY8nRTrGvP2ZutFyndi8
MvrYseT84s/523pnMlzQbQQHiiHMvwFmVDEuSzqN6esY93fIhpWrYiN3b1AYuwE7pTf3TXbfQUND
JzG4iphxpCmW4nY6C7akkurdtkr5ZbJ6FLSpqSKCTIarOd7s0nqew7m6hcz8fyUWsX+sZrjwqmAS
o6qWrbGQfH9iNJS4zVsiC16lEPDNAlJxLM0PXZZQKoAv3RqTmJxICso9nh3GQ8hir9CG783MPhSK
oe/fD1ODrJ6ldkKvV+zFSFpW2XPeUcincELUlWY3tmdVqfYJjUNfscIVWIKxBmKafWjGRXbUoPWJ
BnqZUYp9VlML4UrXnJM8aHx6w+ktHxraZiymXT99/Pk794OC7f1GtDQOb5asC7Su9g96mSXvISdM
afJq5aLd2KkRsoMH2L5b60GNq/RoTIqxwSv1OksERfXTQZpb/ZhPzQb3EgDiMTqrk9yc9Dyq4Fsr
n0yC6+9VS9qTWDhInfaE2Zc0SMwaHurF2KnbbHBpqsA+ScL6shTBl17uWaMDDlX4XD8E+HqOTQ+L
/Od/K/fP395v9D8ULcLiJjUU44c1oRlzvbXConjNdF32UNKOF9zANkHbQ2juY8rMuzxOPXQyxdle
wqvWRW9BvQg3lYW+zTQ7PL9/KG1au5B7gD3oKCuxWyV9nz6w8gb7ymo/E8E8nSTavVaXb2KpuRCo
PAGqoD2Ku/Gi8druNYBDMffWztZCMu0zSbufGPdd0uJzbO7ZpzPSLMlxgGpQ2KqjVxZ2V1n9UBv9
JmBGr6aaciSUHC1/N8iQdkkJ69HNFNjjK5Otkb7XLgiTyO0JDXHasFiHHxyxlkc9L5xZMyRCTXJQ
KRh07sA+FKdupR6FuV0TYQ8QHC0NL0zvpSdpzmqPEcUd+sXyIqZb1y3xjiNnSJ/ewNSdFxUpw0Pm
IgQX7qJ+oCRE4tmOr73RH+26IcuHzQcYuMNQMb3LKKOdBUHrJiHxxMlXDr+hN0QV18WFmt0+WkYZ
HxlilU6XavpOiYLpMFvz2xT3gqlDoRyCNdE1EMVr1NegLuhjOoQGTKeKlI6gJpeyg+03sbJvdaou
LHI0PGTgPmsrVNPXDtwwmA7RM8dpaICKJdmToTVkWq4JvMKi54ZmCG+McmyjuT1rwxsD+u4uoxhy
wIjsYb2NvhY06RNC/0PQ0CMu52crk8ITK3i9nUKo3g3SOieZYUfQG5eP+voBh7RDQmt1CoPqGUbR
a4MPfKeU+gWws/ao9f20M6GpjnBp70SMpHLS85eib86aAZW+s8L7kZyte2CpbqvkjyRHlG9myNZu
XOjtmx8LZTGcmdHDsZDFZdIVcZ2VyJ+tKr0fOWPCPJu7HcsS/e0xGokQinDSotfbGTGtf/Ck1BZV
bm8SKpMjivf5HPa0qhbLbu9D8s9+UdGbfztVmIaiqzqboWkr6A1/WIcHkim567T+1SA+xk2jmSou
x5dl2T1rKBXQnWXV3JDtVpDlXjlJCPDEUEIvIpjRN+LlJZ9i3c9SgPOJDnj8C10P0wGTZe/TZO1Q
cXJiOz+REIkZBBQeS1x4xpvhpEYxkv4SGI5QsUmH42x5SjiD78/H+SS3X9Ks2KmIPh9BBJQECBb9
GQaJvk1K5e2dmoNrxCe7RN3rEzMg8GXp57wdMg/rGLtIH3EM4XeNeaxv8cQIH/MA3tAwLo8jUK10
zfss2qa/9olQ3GW45Uy+4K5NyUYuQChFS/E6WSiNjGno/DBgoJSut3DQxJchGeZzbOj33VI1f5xh
/s931Lj2nSL3UoIVQwzW/fDP/7yVOf/9x/o9//U133/Hf57jFyaS5Vv306/yX8vL1/y1/fGLvvvJ
/PY/X533tfv63T82RRd380P/2syPr22fdf+i361f+T/95D9e33/Kba5e//nb1295XHhx2zXxS/fb
n59adfmrFJ8T53/x9dbf8Oen1z/hn79dXsd/HF4boB7/zbe9fm27f/4mmervtiwM09Y0xBJQs/Tf
/gEs8P1T+u86lRKlKQpmJOO//aMomy4C06f8rhrU2xbef47WYK9/+0dLcCmfUq3fEY6YssxnZASd
FLv/ugB/4v/+eOf+exwgT9W60f3beqBrTBjoYVgc8tgJNeXHY7yomwJiu97sWqKmmmiW0Ou1hRPa
E237hsTHNow1p2jUjgcxusHqC4Ay5PmhhW/Zp0F9C+3usQ/JTkUKl55Y6Ss3HrvOSZs1axSZv5tk
ZbJtiTIFxGF80XICW4NYhqIx6VuFY8Qh0I29IrfpvraNyqfDPebN0W7L2Slz5J0lvBBP6QY8mv3K
FBdz4tixOl/rr4GSPANrwVCriRRbjAllCGl4yVosSnTSI5lvxwwkFU1wpFxZIhGyPBI62GfVvVV0
3cUasptVLedZxzXbTCEIxIxEGll+wjwt4SKwYzea5jcUDt4Qun2Nqk1g7XUNOMed1tZO3VO1ASm5
G2I7uDFAe5HG5Eut2qVfktt5X+Nnrequ3HfZYOHzcZZ+Tg8mUTUOcXOJe26YPZZCTc5JAyq0lZvW
s9qSWMOpJJULsc++0YpbsiicFwnM2ujwpwOtXjyGk7nfhOMHiup8V4y+FYyFT+VJ+IiRjU643vkz
WGm3LOXDIIWfIOvlTtvYtwbeDP7RW8kx2MlH2OdRC0EDAQEgdN+omm3eI9QAuWe7FaeyTTIEN10x
ST8Y62pT9Dplq+BfjdxhNlBcpnT8by6i13BMxNJbkATWii9aTN4jcBGEmwk7DRkUfd0lTtthUbEy
etEJ/BoTxItZ8cPRURwz1fjMkbrwVSg0I3VzKcdct3yAxd8M+LvD1NFyGS3m+h2jQUM4CXDrEAxI
flnC/8unsvU6vb3vunknCy4H7SnbJfcqdgct9JbmCfcwb0q0nztep6qWxNXY2g7b51MRYb7WQRVY
ialSYJjNtdM5lMXBWVlMZhdpdxpHJiHaLEZv1oHFqMqAbicd8SRNGwkgvz8PXN4Bt5Y5PdpNY2yT
mT0F5fxs2dnqOuw2y8ijQZamHyvqaWjjeKMGu3SpLfIXDmW0PImJW63RMp97GNsUAUQuRhD42Icu
T0AvoIxRo9FF9Gj5oZ0v2wV/caFkDhjQ2BNla3l0ZckOV6U7RPufiuWOvqt5zOqYAU2XXVR9mVy9
pZ8ycahMbSRXNR3LTQQbwjA+VYkyXHvpo64syfqmLgeNjEOvNiQ/aXDqTB0XCfbiJ0Cm0kHl4Oc0
c2jsNbVMNuBZyHgX5VNtplszbA1/ivFSTyVvAWYCfV8qzTXkVjghqqxcmdw7JUga1DCymzfK4Bt5
91Ai3fYDAftg0trEoUZdSLdGy8oc2WsA++EbIhSBxGgik1K/DMo16wLmYcXNk9PwGyZXEozFm7w6
QUnDTRxZbqZOtjvnTbzpeoOBnb1TF/r4lviidDpjVRaSuMmuM8LnEy/FdMP7OSccvLKK9mqpxJjN
DZNXE6xZ0M/l1uIt9bCDvhrlOgKyZG4WnS/rxEgmr2TYfoBQb5nGW4auifS+Ab1EFrUu/maWxVbF
GzGg4dEqAtnG0pmK0XaHPHuOB3Sa+Zx8QwWa4FSvb2QIZYSQZZ27yLy9SYNOkXeh98yWEVpTTNIW
neAg4ULQ3kKrjLfByPsMlnE3T8phMRssnbGdURJj767MKN1a5nDNMiV0MrVaNgyEVC8rrSfJGLlF
LWV5SIvNOEqvqZx+CJe1JiLnUs0H5C5tK28KkwzD8hXQ3K4KMDYJmQigKH6WCC5xjCjD4lWJvcGR
3hFl+ky/aROP4XYcqK1lU2J61CmDq1c8QI1I78quRggbBTynU156ek8cYjwds8bEubh+0RRaOVeo
2IVLjnChzmwfy5qHhGCGC5homwTkmFN8EaqAiRr1FP5zzZArzG9WXyzbUaWjhV7PIY9R2kMSIl4p
1iynMev+nCr2xcoJCR3HIPEozINtX5hEPsYj6KSybb0xDl8Tqdr1/bqoxt9CooPCCvOgJMnQipRy
01pztykk3C2jsTYzJg2fjyZt0pCGhob52S3K8JLKOO+MQte3RL2+xaYkTgapbv5SGJ/bSjZOtdKK
bUa6vTOpgXxBHApmPG83Ta6mzmxkyimIF0506pAxpe3qe3w5bltk0i5sqofU1Ko7+uDxqchCnzAK
VXZE23nMYB+mXh72I588WWF9yJUmfWjaynQSdhWplGo8O1IApnS+2ESir8NgaH+x9W2SmFZKIkDg
GE1+3Yu3RSRgJ3P+iEIgKyLUsj3XbUFMS8rS1PF4FgIBlx7H6qZmcNmW02c5tOctWY7rbUAHqMPZ
leCnIVrc1dZ9q7cKWqbtRZunjvh4vm6uWevMA/kUPPelcYmMPnFoNMhOED2z2w9usv64KUe113yF
tEJDMyVO3hom2VnkmtCeZsLtWsaPNklVh7A/9+BQfEoz/uA4+oDEKtrmHalMocyE8P1hXHowM1Un
vGYMNlMZTZ5uwcaCREXncuKkPS0u/ZDPGVELIALsC5LOeWs3TwL4izvacuvMIcGADUuNzI/lLk6Z
Hk+XvpBXlU7wYtF/Z/hkxa46WkztOIM5ikZbluvp5OipdypS9w4Ru6H2V3MyfY14YBdJyUpi0b8u
wrqxDRH72qmjM6OcQps3TRu0eRMnZXjHaS31Hr4tGhSt8sbGDDJxviT9LG0bo7/kibIjeyFz4o72
hZI3n1W148ZgtU2D6tQqsBKYlw3uMivPeQDiX7PFKaAsXLcy+MrdQcQT2X0USPpYm97Ebg53LPNM
WfgF7p4DuJCSZn3h0UOvHCuWtnHymUCVelMkEyGOfXSztfaiznG0HW044ziFJ5RsWBuWUpq9rNI+
VhIDaTjIxDOSQrifrLtmoSdWKjrYBnEg9cltWeSoTaR16SQuzBb9Jqv2RFtwipe8aJaP7IV0wiFz
Oiuq7iTNBm9oP06ubNT0Qy17BC48kaFdxuVd04L2w6VgP85W92It2tWoAtReerJt2sR6zItr2c3M
WEVMpIISj8cRFjkHVJik1iFnbwQwRbQa2dH2rpEz1Q+7bSwnqDZjM8b7XcNhThdWVNJbtKbyiKEf
b42l2qe0Vr8lxDxc0/I047TG13pI2nC4vX8Yq+TDjBrr8h40oU3QfdlwB3o7dbahpbdswyWQ/apJ
SheBn6evcdSdVhUPksRGz9QfhpyusAbGXAjM6PsAhr0zlzKbth7c2BLLixYE8jYconqDX8EkTVeY
+1QzM9dKUiIdls6EgiL0c1cvnw2mLxsIm9Km7UflkVrZsfNcv8n6rKPgTLdyobQPf/wv0KHc5HJx
nOfK0SOCetOQh6PFA0EaOrOsFrO8PyMk2qgZTcA+AkugSDy+ShYkdG74E1BFvuhzlHroblEtdRJ/
xUuLgdATqJrOBZIfJ6ywhds5Xg7dSQZzATVyiIkC5XFF0DwS2NiHyEeH1VCAzdYsl43E++acCAix
HhUC/hCRDR8yZjxOqTazCz9oO6GXmM30zuzHwMXxdKjGJnGLUAl3rQ5bdhm7G0nwrl237ZMxxabb
pHujsHHWAOCm4K8CLyjipyycm52GHMahqRHt2OLiLdM7wk5K5eMoN44WIdfMBCeAoC8/4Y/MSC9h
K4kGseuE3yzg7UPyE5O+9kv7WOS1P7Fr7RW7+DA60uTTtuUSRDu9N/zc4AoplAu7ohE9/USSp0Hh
5wrQs9oe6Huy2TnEJMmIzDZJ1ZvbKLa0baJhggSEc6M3l23HGIzNQncMH3m4baDhHGqhPGNrGrxc
6wjjVhF0oKg79jw3XWGhGyWoZFu4Eg0mG749o6Il+RSvs3rwnNO6sNYbOnoSsFwozmApaCmSuirj
cUm+tET4PFCLmCS8yb6V0lBWbwa0ryMKicTDUal6A0znRpi3gmbRXb0Uvh7pzxTnHeBZW+at7pnq
js9tWqkPLDfHpjYiN0Wf7RoWOndbCZsTpyka2jJ1j1B3g4RjL0dIZZvpWx5BJpoMHgGjTq+Id30B
79GiNnFguHM4Vq1X3eDZkDlN5qQXePggdhYoIikfH6ZYzneT4NGlsxlH6uxon0JdO5Om0PqDYZTM
OJs9naUF6YbcesgNr3qkfLIq3pE8Temx56ajWqGGZCg8F8tEuThk16AcTlITfKEfannx1F6HImi8
du6+IYE/LyMS9Y7uqzuY4pNVc0BNKyPcLFNF5GkEhCwezC9zNXCKnUS/x3u8bHQtvDekrvfsLAea
QNSSGxucIpAxyieQkxV/XciklOD1U7wMTPAkc09kahaG6mNNbcI2SGYr5EF0svEbbCZyFpbBr+Og
cmqQe1X0zTRH3e+ysnQzS0DeMGgumrxiD7nc4AaouJy8I4LDnTKOaVrE8ZYB7gbTHsPKPviQhmRy
DmmznxbCd/Ex2MdmSvhUVFFRSvNtYBgeMAX1LKiXu2DIPXqi1dEOKxqDtGnHUvtsCXVNjBMXDQbY
Li3DuxnR/75tu3Mg43BCf2t6miYqt7PN/G5cjLt64tBnK+VXyoOX1BSpo3B+gFlgTuWyMxcMlGZ7
C1NIppRwjTdqUuVkad+5oa7wyGvSk17oks+wCgJRzXKBnogdn4hvoNIGVUutbJJUYZFsyRgBn0f6
MgFzPnLQFVwV5e47JX5BqwadOz3pzbNh9t1Ri/qzWlsYDXrKBmFEl0L0OBm0vN7boEg4Xy/Wvh/7
yaO1ROcxoKS2amlXCqq8FCKrVJ8j9qM9d2TAHaqcA9pYHnOSfU9ovFMo44Ahp+IZ7e0PiH9qtGnS
a5FUz4s0pXsWYMMVPLE0XanCxm4FAtLyd3Jbvun1i9XQgA+Wvti9C1MWPadI4MXJReGXrdH4Q9+7
BgcZbYHrh1gb4YxiHya7LFfBs9imEVt52FM1aiuIq9DoNYsem2WTfS5jv5qN0kVSDuY79IT1OPfw
DzXZLDdZY5GfFDGpk6PU6csAk9wCAqHTqLMX4pmnYVPVOLLn9pjBT3WpwhSZNiEKJlg8EGQ6r9Y4
4GWt7S92FFKnrPr9VjmnDGQfLu08+Rxcn9i53gZkB46d2g81kYBOIvdOAn8JyTO2SxXqjjdZxa4t
bbz/APJdSdaueQMY39QoyfHYKK6YsOTIso+lyVcUOmhNV1AwLK+oKiWexPhLQAG+Ri/5lCNfh65s
XTDAlfcA8umLPqTkBRQhFIyMwwTzLFaNRXsZOIf3Sd9sgEC1rhw9a0quOIwxJK8Ho+la5ZRtSBPc
Lh2lIUe/TZmH+Xbo78gXunZNiTJpwqJNKeQlWtttckW/XyYCaBLAUG6Exi/GJu30lAZOX6TBQU9z
OBbml8WUm8/pXaHJukuSEelbRt8xfH6JOtpSbfhFUfkBNnW+X0gl2qkq3NiICMxisLyBwfcycHo1
hLF6OpJla9UFxxLaWZtmtjdIPbQtJ0oAdwtFk9rK7jhJEklayfMScWQWMq2YuUyORG7abt4H+dpf
o41WBbdZX+BTxPnH91NcQh6mJ6mXgM3MX8JVnQuJS+M6vx8lrDbgp1IxRvWHrpGn7VSawBfCCYXQ
wyho20hlL7ltRioQccAMjonkSXAvUk00PmASIocobUim4y6CdsPxTCccmMcX16a69tDkpVEhnvLI
gPpDyZXFZPpE6LRWmYWRG8Mes/ZzIg0c70f5oEWckQtRIj3J92Z2lRT9U4NkxpVNjsRFndELE164
tirnoSEeVg7D3ZIbV7sjIztFJOSE2Dd3oVbfZiC/ZG7l98Fcs21Hdcb9nVdeXAV3GQen80D8PNOF
8AWPOwKQNrtqYLePIgF5aownNHlAotoQBDMHb5Rp3G7FRNPFZlrzSOrUxx6XP631mWCfCjPQZB1L
o4+gg9TjtieWBANu5kY5Ixetmq7xArqbe6RN7OIUzsWqCdKP7235/z/B+MUEg/ECQof/9wDD/ZrF
b2VDaPJfBxh/fNef8wtF0X5XCGIxwRBrqq5rTET+nF8oQvudR1lGemegb4Ne9O8JhvhdJsIFaags
TIQVMlrWf00wxO9oBi2N4buF3gUA/f9mgiG+F26QY8/vFnCR4dnLqiY0pih/zYqBK1pWNQffC+RC
ziKlvK1WJtkgV5NPHTx8KDkn7Xsttrw61nnqG71xlC6u/Djor0PA3CuXs5cwL/H+2xHU2+ISG5FX
RwQYrSwAmQDJQJu/EMOMqqHJhv3aKGaY8GFcgYxFApDR7ixj+5c34s9RzV+TmvQfBjPrHwZxhfGP
qVEhCGNVMPyFuKIVc5XaUT9cQqHm/mgnrui0l4Wg6V3UhcWJIinygBdi/IXc6qJMtk4NjdxLFWmv
Hb7Boz0Nd+/McKGsk8te6raWGIxzg1VRHpv+3oxhArIcpztlQsfdWEF2Dqzg24BSaEdU42Np9srN
zMsGnU5L7FtSAcFgauIbOEe6MhqPDW1TFAS0aop63IdDQbxiD/s27doeZk9r+vOMfYtWSXCkWX0f
SDQ02tUC2NO2ptrWoiMUv0JCbILd7WoslborNJprYdjEv7imPwQLvd8sGlJGKFugYeS/UWy02Iws
gz7DhUZmx44XxVt70PpN2JnhDa4PfchlPrz789VYiv2iSr505fjNWjNIyFQVxxa5LjMK+W7A4rHr
yq7fFAbLa50wO2r0a2Jk6SOnC4cLLciwBuvTYD0Msw5Pc2aMnH2G4hhO8ibUELcAV2T1jOXxlpYN
0gQjuU5ZBAcpS8PYJ0RTcUyRcygHrurXZGd4PHRkuZdWBgg88Khdu8SrFcg/DCOUm2pyLe3l3oqM
/GnGGTaY+cgkpIrobZZ389Af8K+kbjwv3S4S+mMaW8suiYiYER1ho319UtXsGufGePj3h8GOkVzM
SfwrZd7fH16MdLLJXW7wDKP4/P4eN2fUVlKVtRf8R2m44FcAAsGlS6RdE1HdJgGBQYOmG+eJmZKf
NtHGCFAEiAjlc5MQxKJf+k6TT3FXbNRI8m1anHUtP/38Wfxeosd8lFksA1oVOJu8fmAJ/OujqMtT
CDE+LC4yCWmHJNXPGPP1jR6tPbcZdMTPf90P2P8/fh9DYxlNmqHYsGG//30V9/9CT7K8eJgdozuJ
GOcOFjuqUX2jNIp2AVxYbGJ1sa81DxTHd0wHNpldtgzgsdfkR/NRne3wqVPlfC+PKsuZ+UzR42Rd
LD0RbcWJsgkqBiZysXmPMCiXHFa+MLG2EwP+C43j+1r1lyEzF3AVQesCb/f/Jey8dltXsi36RQUw
h1dlUZacw/YL4R0Oc6xi/Po7SJ/G6W5coF8IWYGWKLFYtdacYzrOcjX5zw9EixsGJy7zm22Zny65
SBcXMcMS6doyXEXNNnIybc/yvt/LvhZ3JiPRpZ2pAqVO85RAw92Rg7pXOi8yJ0ZDWesP6yaz/D86
ftqzmXAKTkSiIkSdo8s4lwrKdXswupaRnermwS3n4TAQlZ6GzUBWQEsWYtHTFBGmHmhJYx2gB+Q3
hKIk/iKQfffBVmLrCyaQmfhUOhe1T+51OxZwq7uv75HL4jIAf2JnhOYN+VZXPi0RHTsDnA1zKyCt
KKnFt6VLug25oCI0T/Q7zwv1TT1l8ylycnkJq3LY1JYq/4eq0V7UMv913NHTGDq6RsNaXHH/edw1
B527bYfiOlEbQPGy0YU9PHp2+zFglL3EfWpsB2y/OyOefhMdlP4xCx3GXjV8NZmrU8SynPtYwPbI
BgGvzHDDp3QS5CMuz+0pkphi+o3g7WZl5hn8Swqy1qOf7E3xPdPB6aHJWRq0ds5IVDrWl6WH7sav
n5C8EdrdSn8/9bO7NZrpIa2L4W7OZubili/OUak/D0ZmHYCiWSeU+dShG608YR5tDqU1WqcE16gQ
ZJ+PuLJIkiyXCB4872H7o8/G+p5+VvtmuY+tIcd3T9qQVP9XMgsug+Wn+x+H2LSoD7mOv9hgFuDY
fx5iTNOJ1sbKvKqCplWj5/rF9zr9oslRazYEaLJ0c7zT+sC6GYkCFVuxPKel2Nkc/nmNHopfNfqd
f7vr355iu7hswfTxwn/21ssipeIz1aw2l/2uD8PZ/dfN72fOjhBbejgWrmAUhOudYmiLszBAB/3z
wvWB73+5vsEYSfYBBcvb933m+g7++ecwtfkyQrfTzjJWIP7+n8/0z7P/3q/+u4g8SojLkVpfsd76
r4/1/Z7WR77/aVcX96m+0+FSHFfpXLW8fn1CaLVEu68310fWzbQe/vWmxSmbNbeYa/xR7/V5H8ro
TpjhJdEN/0RkRiW7a68z9CHNNMlVoOunlhIFTVzzDeLlX2RNZiTUv05i+KuvLP3cZQCorfkvbVTO
jnzcF5XFXzn9cFK+x5/1gppOuz7dUpPLtuN46Xytfg0795ZK6ki5dCgAtOW7kTBdhRR5LTuNlrMe
HfEVXbjg15uO+LtDWoq9aVDEiMOKNaVqqZY0TBPI4b0ZxlBROn0cBJfzCLl+gmpFkUqHXTNJqNeG
ApW7tYk8cpmNsAVGqcGkKBlGu559JKxVt1r6h9nZvG3EDPY7CbDTbOVgOO9AJW9O8rtJ+1sPr+2a
mOLM16YOmdNiezfuO9p4+yxFWqcpao5UmifEBuJIGy3clb6XHA2zeorNjguS0x84fT+t/NMrkH/a
EzFSSe9RypAkqlpxvU0tcm4rbN6JV6fszNvWom1hqdV3VdY4e5nEdBYs/WMeZzTTZpCZRDZHMr4I
cqPo2kx7z/ZRmTvtnv6jcQfCqeHu7CMLNfrUfbbV8/F3atfPhtV2dEGMpzRqr36DDnf2i6c5sjjA
sj4Cj4mPOeEIZfgS+lTt4WVtK5ARZdf/At60a9FYHpUO6HzEZn9vWp+Zqql21OZRLb6W2ByxrLbb
UTjlwjzWLxVkJEPfMagkxB2dRINtL3acgCv2JetEuwPbhcGSEqJNNXDTu3x76fgrafInqgPianiM
kpVlnmp3PES60M6TS/kUADcdCA+FVqjuiq7CydbTHiM7k7raNmkjdSL7nMt73Nw19nR0pj48d00K
XysrOdJqnjbwRQ36whj15y5ldlMwFGfuq07pdjMbUbmBRlfkBHUJQ3Z7d65wWZoaOrHeOLf0rBEO
CZofxviXO2RBPr5ZdvrbqboDjJ2e6jKNMKgLd57tBpWWwUofGu/QDN0+NfqfphsTEWjnW0Gbk+s8
XVv9rqTgTtGDqDHUpxZGIh002QazQCj0CwB6TLNxcz/U1raOO6KdZf9Abb/dKVZ6s1ZB0aspRlaO
A120vgmbVmCVAmFNpD5c3cg/9NT3Aj/U931avph9fcQtF+1kVZMSqFnU5hP4M9NYAvq0GFrTOf89
wy5C8qWG/YjuoqZrV8PFYdbd37oChLQ1aBBIwUUsJlttcsDDEfeBJBCLT4zHP/OiYNCnQ5m6P9Fg
3TNg5QFOvbcJnh0rO8IuS8MMJlgqe4L3AszK9paOGyepEz1awN45tdJ9HH4VFOt3JpONQzR6B1br
KtCm+uARiHDrX9w0vzdhomsMiBSmUBrMmCiBI1Idtsf01qGRoyxmtShj5UvTsx7UZx11ejVsEJ4A
hacWNTO/3Dg+cV76fEhT/3VwohTqQYVXThZnZTQ/+A01G5OsrZOZ0T+yizpCNzQjWW3sH8Lj+OH+
yvZ1nRkHa7FlFh3RM2N2R+ei3aPr1TdVZ+FB9+HDOUg5esp0W0M0ANx8789AS3DLOyzRGboXlkM/
baTA1XKkE9uZ6dYiQ09MRj8ngohjHVmKjdt6puZnEa6SpNexgcKAjl9jgCSHuMIKq02TdQFml6IE
sXdzaqWPFPj2vTHJB6mlKGmscwfHhi/AbI+OUyPZI54TsJ3vH2YUJaOiqdqp7JPOOh1CYysdJ9vm
6j1GtghkYVGQLIS5MWt3fqduQH2rRhjnMZQokWtHUuQa9V3sPCo693sTgdiG8K5LO9XdxvfdLVxk
SKE5EmKi6jZu04hLfw9bxbgURC76yn5OtPwYMR5u4zaDaB8WM0Xr4rkMqUOGyiJH3ohPYR6WIEY+
O7+/Mzr4wnT9XmwCSN2Qb3jGHuYtGqgpJMxYYrY3Gpe2uRqbrUHc86E3vzjB+mMOuj5j4NxOdMM3
cPiPMbPqOUvKbT1Y+m7MomOB5mOEtbSb2o4orZQ/W7d+azLtaYNk8EdJmBLICiyoPoxEYTofbTPe
YobOupiPXWh0B3hGh6YCd05YJblTcZ4dBuryGysRR9jHUEPEOBF27ZV7LcEah89y15nmsy4ARCXU
mDc1ID3wxOqlE6ZgZiOaHa1V9+ArH9QQVggKEw9uOj6n/bwQBK9aH/6hav1H72SM22M82fNcbLE1
ftCsLjd6DDsmsciPAKdEB3nsro0ifI3ci6UngWfNLt+dtmaQ5kdOUAX2/nYBgtnNGS6K9FsYi0FS
m9avIfFP+ED0D8MW/d7XrOHSR764laSdbddnrJv1z2xeCHhOPF5Ce8Yut7xseT0MR/uXF/G/KeuL
JzXiCCBGEtFVFuF1Vtpf6z7kMF1F1XfvDdfTA+JII4BXiOxP5OV2XvZReo9IyqhBpxksb5TxNyiw
8i7vzHBn+q340Rftft2XO5N46nINfzTEWOHdyYsjXsvqktKl3+CR+nJFDW0cho6DqvpDWDqwSUNU
OAXBnwkNsQyWr+JT4FFYn8qhzzddFlEeifuJ1dsA43Ce20fEjaTarnvrr+kk81+GiwInh79/j+Rd
kRYj+oNOqeU1rP0Pe3kmYMhrj+PjAw+1xIUZxXdDp+xrlHHJqC2fzI+IODLdaX6PLhXuCcXuM1Oe
y8iqeT+FvX/qe11/1LoQsODyNM16N63a+jlJoW1NdL73+ED1wJaKaGOtTd5cw3tbn0kT4ZYWsfHe
Rd64T2AeXAoho9tC67DKne734rNEtlY1dvvbi5J2Q1RJ+owAVByNaTJOrnLEo0X7fLN+FgtNBBAW
+XOsfGuLkT++79zKD5wpzA4omRQreO9lPUB63jxwuWrec1uae86D4dJkTXuzXSKkKs1ov6oFu7Ec
IQQQGEWryn6q0Q+cnMXOUXZJ85SbCzJzeYrPbBe5Q/glUANuPV1YiL2c7CJELvYNOWlvoR8/r0+N
uuhpSJeyQaN5+7a2q0vB7+7WmoVgqtZZXyr3/z6QHk6tci77Jz2c5cmL4vqkD0p7onVNQMTyjwcg
JODG/U0H+OJmy8LZdfqE2kiD76QQt2xjrah+Dda7mHPjqw9Jpmr6VluotorAIxbV6xNKcYEZlv9M
E7rXhK/AoUIgdpt4j9twMstffsX6ckC45NAvs6yhuk7WYNLc0OPduodiO/b84DRHT3e5h7A0dFx5
HTqQi0ii3Z/eQBdxeSttR3VVQVT0cBBc9RrCQ4HPGcmlmd+F/Wl9FlM+e6v4X7cKnRzwDp6g+an3
NYmn9f04If2qckL2nuWWuvOlbe5oncivvqfut/yjIqYfXlV+eJtqPb3TGtdH22V7ny5f1voM6hDA
5NBs3DN42peYAPG9qib1iYj0+1PbS9ecRad+n7OcvtDMrvcxI94P4h++P7ZsgZtygOIHaN3FpViG
pmVx/8NJKp7K+5gVX4/hh/IhQ+gQzLlm7Ccrj39ASjisnyUElUjv3TklqUhYGzRz0Cd4TfkxTR8p
gsd1PwqSDnk2TvZoTy1BHlxzD44j0o8+KuHG8R3BJ6BVm7bjozREhDR6hn+ecnoxPcB5zDOyCM9z
winxOMPdBQRIMy6tnG0Hwf6t0qOtPc7jV+Jl/s7WpuTS2JXxZDfar0Fk4xcnj0Y9wAnvvZjZvhZT
0nCXF+C5vaMuab/mBppreOek3cXG8KnLy/pCw05HxMEgaLme0yzVYnlwPBQ2y17ryospoNbObbA9
dRtru/jea5rNT8OgdS+ggpwzFmmLBBvCdXD/GIyFX2psi0OnxXhIc615NSjwrW9fc+D7UdYyYXaG
472eJ/ZmfZvIlz+xxWbPnTTNIKkAGaz3o1BnEalgjk8Vs5MSPBeRTsbb7Fqn9S1W5hSRdDvpdyl4
wAd8/Op7j07mJcz1cu8xSR3j0k+M1esuicBZoj7jD29UBAyKdj5qvpN9aIm1W3fZj/EE1jxh0a61
4aOaoBT6Dos0gcPjoS514tVlo+MgT8w7OstQg5fPPtbxmTLP/FaVNuszHX89evX5R60xte+m+YE2
R7dxrDDbjzXgKLIBiufOEz++3xVZkJswqYZ7LbEtAGb0BdYHJKjHLHLL13526rPyM9a4Y5d9KeQI
y3fUzYO9bwg4OMd5RQMfVfldYlRP30dHdjCCo1oylofuDYBc/L3XVu9eCVUNn119yIPRzIfvLzAX
F1D7/Sd62e5gmiU/mbFyXr02YXnKhxSE4WzXn1gXYZ9ff3YTKPVPIz1qRvxr7Ll0R3o2Br5l0Jfn
2g48EXlZnXcbhRPlDPHnU+iY/AvTbq4Q/ZmalBBknCVxts4cmOgueqGm77mqduSk2eQOu6bCKs5i
Vbf0RWYCTsHH98nMz7tP1fy0wOevlU+ChFf7hEaic2nnn86UiQcjARtsDo697SUoMn9EPU375dP1
atozeoKoa/Cq18rzzwmpORsMkCbiCe/UlqwBE1eByDNZVUcWbHVk7Ht9NvpnkVuflDGg23n2W2eA
MzKMvj91jjIOscs5Ku0askXfdgFC3OYSNm79vYlIOkFW72fLl1YGrpe4Gb8nbo62XQRdbyD6aQgR
SsIi+Of+/37e+uR1Y+rF368dOyuGqzFf1petO1ifMfdkibFSYff/3Mkw7pN8bFubzkoJ+gTxVgVZ
H6FVqVEhCTT3sycnVM5JhUJM5Ps+K99KF8FLkrACioWaj5Wn3pL4o6DDxYS4yHeofepAdlYdNMsm
6zTmunXPnB9PfqCHcggQ0XBwNQBI3kxsO4cIRt2Xq7TpLHxdBVWbk+SBIn3fd+Ds6DymwMDuXatz
vp/QT5kKskopqLNs1lvZRaM4dTIRo2X5gNMjloHS/lRC8IFiyLXBupn8BvOuH2/oxhgHH91/3BXT
Pmn6j0RG1QUBfGagdZEuVD/Lbu4L17xzo1Ye18PDWSb3RgYdq8racOMIFgxp0xO3xYejOloHJFwV
Ws3IMVQzlqmfmWKvgpXKAXH9Kzg49i3Vi5bG41ZmvEANLcdK17QZ6qp+l+iVOKz3rY+Wkim6Y9a7
GB/VrsSoFrttQ2Sxu2OiENUKn9DyvcVm6u+qmlVchZB+AT6JiC/tyHTsRWbcbUrxEBchgcgG5Ic0
2RWLwxnQDJrWQgae18mgnkwZVBEX3qoEAxQ6XRggWst2VK/s79/H997tVlXB+n+LxTOVjoTlxZY6
42o5SVqGp1nvyn3EUEWLRctZLHfdziE6epcmucBw5Iot5E657VX72Flld9RiGqlpl49HQ7p3jphQ
ticZhCe60DREal8c5nZ4S6zk4FaNd6oiH+ZwTRytnQSxlrYB6IU2aNGrM9dJnK3tjViQl95eXVeM
v6kx7fXYdAIxhr8GKX+nblgQnNtmtNfMmwXqjyQbh7j3BqHVOLzhUiJnczllpGj+vtXSOaPEL4by
ANWh3yMinNGbmm9z4jvXML9zvM59EFUTX2YDTxoyMtRp7OQqh77forSyDm0jWKenNu4NN0l3CVg2
PDN4EjsHY3lIOJfRZ9PR1nt/j3equwlYxOdo7t+U3c0XlRLsVkqrfpqnJtslmJCuNqiBQ2oKOCUd
PEWakO4hRBAW9J2O4XBUGx/hKWackKUxl4atPwmYfWZV3nsdhoaGAjHsdSBLTbLRppeIAJ2HDLs/
6uS82ttaPj/BqCOKtTLroO2o2WZxmgT6RIcjtRu4/4Oun+qC6MDY8jFN1C4atJDhxLVjlkNNlR+l
mV1SlsjBuilG88GXms5y1rjzlgEsThnu/tmABCy3Q+W3fBzxC+nhq+Z7assEDOhZ1b05MULsbKTZ
QEHE1RoZaIJT3u0/bS/TDxNhTbFpNIErbZbgXnqKTRY6+4aZP+d1j20pzjhAht4eB5NYEDUZwT+b
ykEjMLdwMERR/QzjwsdDM5Xb2PG+3/8gOQPGHhlnB49yVyNQDNYNJacuSNw3v+rHs+QEJaEgvU/K
HJKCMapgvQsi3N+3ej9Fh+Hab7PgBMzHEW5QpHMaYpSTAcAQsdeIGSVmOj5SrXko9ETjTIzqXd6F
KeVgGefAg5ffubs1W0ZD4U99YAtzq1AbngcSsy42sUFZWvlIxEImRy6XUbxE3fdm/VNDw4LAb3lE
o3zuVEN1HpZPsm4KU9hIusul2AWfeEUO1xGWsAIoHMiP2EQrX92qXnvxWwbCOOQtrBsP0db3LdIE
/r7FzkyIi/Tys1QNgSJzJlhvWWP473+uD2i1uytSpz5FjVMF68b0E64rDflvlpEeYpJHg3VTNIxj
ITO27z/X+7xM0FmPwRyKRrZBiIOISTh++dhziccwndcucmZaoCiXveWlmcFQEpszaRBFg6HOckdg
tawkF4YaxmJCNUYUhDu6bpRGPcZ2QxsoQ9MCBT0zVG9WP1OosbTHUOHwKUBwXQYdJ5yaGC+ipQcr
FDzgvF0apRyrdeMwW9/g/CRPbzkkXZHhucvhV4zLr2L9JFnLORSyXNfEidAUQKdJ9qWRWnux+2jX
TPpw6pZxah22Os7OXUXNkEZI+EB5rSOIwcz3UTyMgW1ZZDMUVUg3YCihEPlakKZFdM4kkktg+4tS
j1MNdCphvevfPi6kKOzyszGk5Q6fL7nR4ASKxq+Dri33uRlyLY4Nfuydgcsmd6PyEIcdJkCjCqbl
XFmHg/XWf90XOfwQfdXQceV30anK34NrHq5Q2FPg1Sj8FsjlHb1CX1JkrkArex5ep2g8uoWm6O6y
GDMgtWdl1hy0MfXuRwdLBcvcL3ow8DB9y6YwDeO4CMPhPDQC+0MI4hGoBiXgiPvN6OS4c3ZnouIJ
wkYekjFuPjFWXBNarLAJ2vHi9ciuia6x/RHEx+zfSjQGlSn6ICWJemfG9JYsWuLgCHV5nJJousc8
PG3xJeAJ8hyDAqHvNHtp4GNElRBTizXsO90mMiNz4gdQRgXcLgOreQyubV+ny3LFtW8oXoZHMnK1
/eihm+3zYXh0bZtllK6Fp9gh5RVt8UPRllSJHfMhREq6NXxaN21CtCnFlw/dt9SmaJbROh2NrZ31
4ODQiW10wJ8Hx8izO7eOACLHnrHri8h/yfv0d6uF9XX9i1o8U8CKQSVP/Wwrfdt6H5cQNOHqn50l
HBTZOuoLo0jeR6vZr/e7dU8XwYh1gNNZ+9YWRJtUqf3kD9UPrDzGzs9MakoNybrGhADGmO2XWrPb
d4s+/7lO9Bz3SinfK322d2NEjt/6qJdp28bO4cjWfnmQRUQIZK7H4qxVXJvdfmrfXexYTOf9nw2K
Z2ZP8z4DRXjUNBVTyjkkxTA+qVvmpPJ+3ZhgVxFPjP45bfD9MFnUv5RoEQ8U9kvUhR0LAyYe0s6n
h452O2uPtwa32hvczgQrenalkdJhrYmNB7SnsNWSudjHyVidMLNz6thY8WRmTY8xyeNbY3HRTPNU
7dB+KQ41UP8xT6dNn2rI3Oo5DNyZESjvpvasxbZxwuv4B8ythgS5rt/8PqO3kUiKbajKd4aJ6Mzz
CKxl3qBILc2Sn3307Gf9KapN7W30kkCOC5kYbOyLa4z5uYT9skXBRT0Z3qQUNm/C5TKiOyMaOTkj
+xsVwc75uHeyHINYmnEp9JV8bJuiu4x6Ff7B8VXsJUJsZpCyOw8EM7+1NDiI0MvvrTlF9DWaN8cv
n+hMGS+YQ9SLkzA0gIdNJpWe27GT9yWfwnGn4qRMVUKS5Uwnlp1AagB3E62uidfwrXGpKyG+5LgB
jPa6/qW7iPaE1tC5cXHym1DRzXCO709iJHiHaDMMRFXxc1hgYmGfRrc+H380OETuaItS+yYC5Ox6
tgGrkc3cz3d2Sh29WPODWPVtDfJlsdjn6gHt07ZDWoEroh12SehMj9jJ63MP7W0TmpCTK8Qi5URD
2wiZe4YLudigWLmJSWdyaz3+6UmmEjhx6WsTvAz2YjdKaQehT8Q30QYPttN4n9FSSqBUWd/RIOq2
buE7hzqzsbO20/TLy529N8fzD59w8D2Mz2IXeWa3I5dHHoQ1qWdVoLnGEZH8GqNk59Wu80ekzZgd
RD9ER6ZnXlDVMAVMClwIIKMDUPEiGDrNfwRYwLpofNf9yHxtbC2hgciFwIg149XGVPH95/ooHU6a
pDZTxQri0LMzMjiPk/VhmaQhNfjzDuXyZ9OOH32LHx1R+1/S1uZbT3hf1Pv5/YQY4OIRycGwQQXY
dorsnqplsXXaiF5pMlE3obyrOb/8gvY9Eo/4xQppBNAlmU6R5rlPs06qBd6/ZmOZ8/CCKcqOrL80
1f+saCa/l+XU7xDvFPc52IhN4pdig+OPPs6UpTQb2gPaxPTVSjDpZhWEhjHzvgzgX41nNH8Gp6I1
ExI6Plcnij/gu2RGMnltMyxXOSVSOws32RTJYHId5yWchwh7yxgdhTujTXeFvjfHfrhPclyzSTSf
LZwZV2t2MQKl9VvNyF6k1mvvOMNzwTlfmpa6T0SEjWzy9DM/Iotvw6v2rZYVu052KoBcZV/qXj1X
Tf6iNyBKUnP+zMk4xxlusK6RKnmSQuo7AH8Yo+e6f+c1H1lLtgH+xfi+pVW8bdw5JPid+hYuVZZo
EFve52r0NhapCtJ0Pkw6/EV5HhtNvzcbCek31iBxhB0F05h0t6gmqJEAJ9sZILr2eBm5vmIvRyC/
jw3qMmaYQ9o2NBaMvTFurSxU+6o03Od2IstDVqUT5JlJTw/rU0AMeHSmejQfzdy+ppkW/4gj4F5z
Ln7GuqBHl2JANqNJ7CZG5F9y/G2NWCk2g1lficKttmXb6zeZdm8jdu2NVxX2XdrJz7YFuZBHdQ1v
hfqm47X2l/djJAv7KJWtvww6SCRfFTr2VYw5jKY5M9+StI7Z/UprfSfiSm0cxzGI2DYiDLZOuZUp
+cNypjDnVY06Y+DwNikM23OkvPxIW4SLmBbBTxoVdYUE+Crdr+pqdUvatyWuKSLtPf3i+qluweuD
BzW2f3+DyiDFIDIAQ8oRc1cmv0gWOaBGFkd7iHMMectR0cznJkvMs5bl9YWAEeus63Jn9vb4FM+j
uMGNOa5/2U4f0mBN5VWWCgkIiLANza0dBnfzdzZXv1tbtw4F3/4+wrXAMsL9GpDEYiBhKrZ1y7i5
KUUjo2nmVzkivNCJHfzh969lTDyIM3gTgkoprqZmFbhc5SIl0i6ymP+1aaujKzryQ9TDkIYIC4XJ
1CKZx4uoprs81tPXREwusqgp/g4AWvOBOCsnxN96BeykLf6Mdq5t0xgnOm2q9Dkvzm0rvaCdHDfA
af4sAdKfSimpkDrGfKvK7FraLMUkaRfbOVTxATrcfDDixtisi2lZ4CoLc+M8QCR5znWBACZJHroC
2cPo+PLGEOVW3i0fWFbVyydE/ySuTcgEqxn26fAKjKW7UrzwblK5xC42vf3WxvGx8CdiJkKIhzSN
693cyGqflLxW2Y0fsLvXTBveExZVwE6AlkKv2Y9hU/9YOo9fSdyUOysdnP0kJ2ZoBQ0EPk1+tcii
A3uR+IEYJnW06/IXFd57lSfG44Bf8AA4Md3VMsVa5dlwdgeMncqRAbhX+eZo1NKjIgYzwmnSyxIy
RdKMj9lk/9TqwlmW8MMjEvviYjG134YxNJWokmAc2uWTh68RgaxctPP4V7jMKMV4IhLY2FeJta1g
JZqNu2lBqBOpoPYkyMV76kU58iA9eZj7pX8fih1u7e5VhIBSZJVwqQupKM1VtDUZ/8iGytI7W5rP
lkuXxUngGRsiIQUcEfYJNFMIBXTBaXJKFANNoK4t/qJGQ1dNd4u7gbTswHCSp4YMB2xNaXWyvX7Y
liYD9uzY+cUqQCt1ZuSehZZXJ+kBsgtJNWKEFcO8SQyAgVZs7Wq3yt9tiAUXRb2+VBioKeb6PzUu
FlocFc+1m963rtR2Vu/494lhqiNQkf4yVQmRC3rkHPWKfqrR0ctyALJXTUTztsgvo6sfpa+4hiXR
hx25oHOcENW32BH5Ia9EBu1zDcfJhrCf8gHOBHYjwq0OIfk5NR+bN2W+RmoGM1VGjzU+yj1vPd9T
wNKfiibVnjiB2xG7I51RiwiGyWrvVql4UcbtXiQy2+E/BRzix+ExrjVMq6ZCFtVB4TYb1V7qhKt8
1U7nCAE+jBHgtLpv5KDY8nZLjEF7ab2xvbBWvgkHTVaohtexza9N1pln5iYl4YMGZb40Ni9Ms7i6
yR+xatKHsbObi5aJax4bGTmZwFzEZMVXKl/FJsu1+C7L86NVKHnRkxAuViEeiLTRNyOQjGtONey9
zehRlt2big5JnhQ35Zn5TZDPfFZ2/LDeVWQ6ctrC2Bo1Aae1kb1guHZfenAryEv99z5pncekee/H
40jp5ClNSAgiZcc49sCT9rWV7b2KOgmWWhVXnDA1QcZmizNMMNUp7KNBu+LTdOj4ppX9aTtd85TW
SxZrUTg/tUbfmlUUPWcTFEhiqgvCeD/TrvcPDVSCk4rU+K7QJaUlRrmisPIz6RfyObP5wdL+OHl+
JGEj2iTwGIVJXnJYPnM0KEpBULughNlE00/VLctd8xO0Y4RSIwxPw+yPQYJZduqZ51Qt1mHmMu2X
QlZMdmaJxM41LoDRZ4wfHIl0gqOK8QQYJHoKGkzu+M6cBSFl2D51GM2NOsoeWUOUu6Fs/b1TOe3J
poCx1A6i67pJRpP9lpA4fJjPraXcl3WTUdqdjBZwVDG+D9DyD00apcfExMEfOT4WHEEMTtzlVxly
ObZKFDD6qCACqlgLshDEATT6+pNK1YMyww9hixNr8Z6pFUNB2rF89Tovv8G6mRju0i5KkFN51UHS
zkGQkgtkW31+BKiY8s1O2YuCir9GcPaN2HCV0m9hDf7ZERZr9aR4EX5WXTSqtWmEdFuxoPHBYgdJ
JzGH1219MUTGQiXS0JAPlnlWiPZKpevXSbLMrHK3YW5CEiEiW5vfJOu2ccgfO8dS17T37yJnjFlS
VojMChrOAlGL66LNVnVTBBqFb4hvxyzrzcDKEmbXHj0qipj+kyfV1s+jT2m6/ltH6mGQMx1BI1qF
bzPhI4c3Fvkl7pa8vEdgsscBP9zFR13D5x3FTfZqx8mu17Xh2hhLN7CQ+n0bWe658coPvY31e3Qs
F5CBUGs6p3x1YYpiaUxpyDTRPpnGmmIFmVrjFKj0OHhG+NIM0/BizBnLkOw3fSx1FXYkH1kBEyQY
+uFuDAXlhaKqMPukDdGxNF41OZhosyAzYNRwSRlxE7zoU7th8ACUpPyWCQYbR5IRoMzxgjOouLOz
Nj0xB9KhwI6Uzyr4MO6g2S+xIv69tIovn4gHxF8IUtrouQZmte27rPpR1hENHNf+Y9JmB0YBpMS0
mcXb/rEpvTQo7Eq/UqbSrgWtlityPBUMrbhTS3QKZakf7v+xd2ZLjiJb1n6VfgHKGB24lRCaQjEP
mXGDRQ7FDM7owNP3hzLrRHX957e27uu+KExTKqIUwvG991rfwgq6a/okPddx9NbTE4Z2IWn3Ub7T
c75PW2xMjVU+R705PFga6NCyYkrPPrTUW/1jIPR9U2jMjAcDXNvE1PRIWjUto6a0XnWP9Lp01mj/
5475agrkAtOMu1WVBq16r/uRLsWLK5HpjGtSnTt1MmSobYf09VrDjEDUjN5T6cpLAhSPppVzmmqa
ZHM7H1KHlW5D04Pdmx5boUlX524a9ZiaoHsTIMjvrg8lSeftqnqUBwJk6Rly1SxSPdpxWc23vSRB
YkRmeUM80HebltYW3+9b2SzEVQyNuk+J04ULI+PQxwLI5GZARMQ0OXM8dP8Eb79S8d1iVQIInw75
gXkMnFmEl2AQTIvORyxuMrO5c5FA9J4JGxS71mNPPwNHo/biru7pDtcz1rQstEjeuYghPSNwlo/C
4WRaXdSmZhMX5RcMRWaakxVN1YNnJP4ebyNYgaJ+MZeCk28p7xucKTvb9lljPeNFpGlziGPSZYDZ
oWWYCcPNB8SIbUoS+Eoq/cQcp37rn/KKlELWKflRlpo4Xw8a8cHbFF8gLRcoaMixaSPUzRNif+PB
Her8oKdFsZFxQfh4Sx2KAGIlIU2e/TBnzA7a/iFbD025aTQbBZLbiKBnqhoYZLSBa/lqVEgb59kY
d2JeyD1ht0Krm/hZ5nkZmhsgeVaZAQSzB2NXeA0BtZM078gUhFkj/P4warQNZ6WpPfZ9d9fSScXA
U3mnSiVeaKTN0yBc70xL24MakWRBly0NiXPYrZe8q29SDYxOlz3b67obG6m3H0vVPiMNoZDvenOr
9R2ZLMhM7DlZAqkmeXIKxBrC68oDKvWTL1cVTPXRReRpzeNVDDoPdyrlxIz0F2sc4FDkSK/yxtSO
mhE/zovm3k71IJ7nnvM9xSj2q64ek3nZMpGmR40Grm/fyVRfvk6CGtSJrCy83kUgAk5sQSNOi2Cj
11VyMifDvpPWDN6LLPRt5cgvVtdb90r9gCI13C9djJWhRg000IK9UEuGueHW2KnImzsVfhN4qEtI
943ewMOMYa50/Wimwz0nGpN8E/pZNKAXFW3k7klKc0kKAtCBJ+KkxoYkvHEdYBPSfZ6uh+mWrk9z
Iok+qTcJch7wccNJ5KZ+C42yD1pVvZamItqz8qyvolkO5WKJh0ZgHKjrY02q0Q87jtEVD9n0qNzm
ht2Bf1Ap5K0M9vEL40D/Nl3l5J7VnpyWvbVn+/YjyLfVno9d3UqANTFMhT/mRhlaSEsO+2qemPGb
RIo0MSVPSjpopmwSSZPxaNBQOblkY1u26T+im87IX0vsw/UuYq8xcLHm3kPNu5lkhWZtbAkP8zhX
LE2/oGaud3RKxXacC/1S66N+KRRgkjLjkmhYcfc0DV9LzUwfTbfrnmq2yAQVfa2Err+kgo8i1qrf
t66PaaPXbqDgkTatIZ/EdPVkFf6FNsr4dZlpccl5RNhEjE01tb7YxDVLhoEGCTPqwAgxnt9pjD4R
JoALv+kUbfQcA4BAsDwAYL1ziDwig3Oxtks3Oi+2t/IOatF/4X+JwVia1R9D7720cfyQcqqDfF/o
L+r9/bBgP2HMQtneR2IBujx531aXrJm5KLSTuDgWOponvUK8QzeOAOEO7bSZiJObFNOtpWM2S9Ju
dQ7UxRGTbXsyyTU75WEB0eQmK8Yq8Poh+ugBArmDFF/GzCG5oxc/lEvn1xiIUqxNBFhNoWuPtJAh
TC5V/hXh4lvMcPJcLbyFoho/ih55Qu1r8QPrJ3L7HBtfgdyIHiWjgqKZkqfrgYC7FVbiuydTkdW6
uP4CaMZNb66HdGDA0STWx7WDm6CzNLQ4DuQw/IS7R+pEfE8okXHItWk4ZPRfmaeP3i4SjJktIBY1
kzbk1SShuGmToWY3yj1KLOCyUclQd+zhbiLcocCzaWz3br/XM43+k605e8Hs6+DQ9t3mLWO8JvEp
gZhMHrxveND8h54G1wqrKPeMA7odSxpcVYeGsmGdnbU93NjK/EXY/z/iwn9DXDBWu+Xf7L7/DzP6
/FHRp/o7buH3P/nNW/DtPxxARa6jewwdfdPAs/kXb0GHquDYJnpE2zNs28Fr+BcxWv8DTbSuu4Iw
JGZ3Fr9D95sYLf7wfd0zPJ2Op0fSwf+It8DG759gAn6ARXQCYSL08kwh/hH81EQ09rJ4Emcjio5W
Vug3yh70G7dnjrp4CxDFVLCMyj1xzw28AAKdT3Y31QVzN4/ZqOslFOtpvelEWhyvj9GQQpWwPjum
XBQ+7zL6Y1cF8uD6JPkQXDvkUc1LdTIKrzpdb1nrrXag7B6bw+fDn89dH4Oggxvi82nU7/leIsBo
XbNYtgmZnCH7uR26zV2ppejhayNE2TxGjXZcVs0LBFRyyQS+Ya9LeK9hVcNUBJKhUqpJlhZAwFpf
pztX6s+kAk8HAh5Bt+G0LSAl7oQQf7JFbPauMSb2DefqAa2NHSylo5+uhy5yyWPwijeDkctmtiZC
m3U+76OMg+vn6EZVqPWetjcmFFJmgVaKnydP/7g7SeudC7q+65bpDiNRtgL3WMyW4YL5sD8ZoJ6l
WFcsWU2n66FwIHVWHuNWG3lygfxis+a8bLN1+H89aIsBKu5609EHeaBOX8lBkOpGRj6fv8b1d1nW
3+9663rg9+jDjrqRnVANPm76++H6GHy5gGqxP1RcDw4Nk2lnFahlDmibumiO3pbGVbKzNZKiLc/D
UCCI1jpdD6QUBkadjQd2G4yT8CPtlp7ydxmTp2llFwAaTwkzDFOjnU4idRsilHFIJSMsGkT6ZkNz
e1jFAFiJKaIxduwJOLjRM4VupbRC5VL6THexRvKK3yzgR41sxBJoQVwCOhzo3dhQZyynlAxKA8oj
KngUBLZE1Vg3frWrmF6cFKXfVjbGN5JsbjLPqk7o4n8fzKHUD4gIcBLyEMkyXugNySWrCxxc8SoD
uh6iVf94vVXDKz8axSMZaG/uzCxAcFZBhPUKTDDCO1rkWvtD6IHSPVQu30w/G3Z+RA8ZRAWTjlVE
ASet3uRYCwNNR1mTeFm7603/T5/ybJulMTHPCztu+evVJJYhxLm+0u5+Tt3XCB94p1uHMbMRwOjD
g42lIoSlQJTeaH7XOmvmK9pOtPRc4FiriqNZhS1DucyBlFW3KSXps4TbILVfPw5CujiXmjGuf30y
+CFlqEv5+I//90oZfAp4QPZ91IIKU4a36VehR7serreu56ZTKiIIrzcByW70oXIOg7strdE/4jD6
0Y5NArLvRnQLUwpk71sa4O16AUWq2sBAjGb4CEtkYEnRQAImY8P8AzkZW135LKZs5ivmsmlp4UXS
YaGxDkEmqRq6GOkBvH04mVF5QKmtn+CqLieB5EtvxNGsKgmMGVWouGpJzJiph4f/Zf2SY8mf7H7r
VZhXyNFsgUxbACKzpEX/66iDq5dBa6j2BK9O2xYVK0W/3pUlWq65jD/KVUnFUAo+a+sXoTbF3+KZ
L2g9+suu6EV6GBGb5igCEeSS9KqN3Urog0HG53ey1kNqIRO73ro+5imqL2QB369nv7fKhpomZzWg
Y13uRvI3Nskq+YocAk3SjoCtxjLanW6g7/FasOK/fqW8QJs2Qtpa16DrQ2gte6DIBlDC4gPVmjpZ
6yH3EF1hXbOzcgGKR0QsUYP0xyv+nNfvwq+bduNSkIvx4K9iOSOv3/0KaBwtegSw/v2MoOI4mAtZ
n5OPyrlnPr0xczqEWTzeQnnXQlMf5lMeG0Fqefe+Ic3d9aNc7cizbZ5VCkd4duIXwTScfVhKR5T1
JfEDvWjnzXX9va5vVaKfJ1sQ7r2ue7iWoD2UDle8Nq0OuiG1fR6rB3ITVoldhZhYXiB+dluZDjbp
Mli42RKAGm0puPQFQyoh5E3gZO2NZgq1F1E6nJBiUSCtt6zMmJkF94dyAKtr1/w5rkrPq+bzehdv
3Y9Gr9kgJlJC3uJHEVLJsudaP+fcAvmW0oRXiZ6fiZ9EnnByYi68U1aAA7vevB7c9cFft8wuY7fK
stnGtYOKll55Mqcod20r2saFXR/BJJTnRS+YfRlDeR6UkLtaY9Nc9o7aiaqPwR2zzEzNkB2jEh1B
vC4ofZRkp0YnKqj0T7rOChvzLQrJOUBSBL+4t2ocSd5DpdpDiydof9U3W1lXH5Hpbeh9cS24PjYL
iYAGawXiddZ5ZBgzPUDn6FY6Cq9m9AkZ44zf4+u+qwq1xjwVFyDR00GpaTkNwMjVjLV1jOwoyDpG
V5HlsNvOjSPZGYzO7Hjf8KpzJs3x7BND00y73Ddpc4IMIIAT+9j171O2+u+/1PVuwkZob7nTyabV
3S+0IeLhcZrXlRjPUzrGhwHXXrnpe6s4+V1AuaFO10OFHT60ZPU6rHpmoD3VqVg3O9dDtd7yZJkd
naqigtXRq/96whcsC9u+LH62k0KtLdWNScDZluIUCKpJSl9rPAL5MLGCjB8mqEQytmjSFONbGtcf
TNsI4VBtvlXaQEYFIXGTTfb07D6V0jf2hrKg9c6EWkVyFyELLsCXblBGZ9tcvc150e2cIboBzz8C
Y2x3nr+e0rBp0Roz4nGat3IUz3nEFDvR0Ed4yYzFV+46yenBybhZ5vTSg63dm/hWBs829yS6t1us
aq9oPQmnWuaDsCzqW+vPziTqaF6cI5aoHSUVDm4jXV5bmpkg9cbQWjKkQ23zKkZqurR4dfupvC3Z
41kgnKu0IGWOEc2mXNxb1OU3elqPIQk57+6Ke10y9Bjsn3bjAts4rcoDFSyOz0lH9+o1h4LuZ1i4
PfNknMak46zXARxCXbyFn+kcmWbTRmx2xmFiEnXfJOKlrGYGvxs3KeVdlKpu4/Tr1QcUAfhDktAi
5DE0KkTIdhXPfQ63m9zmhASE8jk1ce3KVC0hLibjteOa5I36n8LGCuwX2vdet0Q4ktDVtplAwSnm
zULwF1PcH+Sa4VHw+2cDJyGmkzEGj4YKomIGlq02cX9axK5c0l1dEy40dpx0Rnye5DHK0J3TqaTz
r5fvU2d9mWdlPIwJI1QJAXLyCL82i/g8T+/4r5Kz6bRHkk0VaxpgYMd178zOqo62mvl4/ejDq52T
3Wfo8NbMsrqkq2bdC0hm0KioXxFLSsI9Qfp4MylmDvkiE/NbwXhETpi7BU2biI1DqDmO3Mx9/GI2
TbfhS1AAwEeC03vZEcUmlJjRRLUvrLCY7CBZ3JSYteorTa4wTTMueVlCfAGJCK3rFEGZ6CQ1abh8
GBOGfqK/0ihnLiQelSPLg117X/OZGDTMIbdVAkWluwiTPopt5asti8bzIJoAk03gytnY6BamMmPx
vxaeumg+v+n4PMQPuUjPiehBb+gjgQ1Jywx+TuitICOUnX4AW5RiJamZ+Bg5FiofejARKEBEMjtw
0u7d5T+VyR5j9g6s18RX1H1BSEry/JLd9A7UaqR7qK/pjVrKwvNsjg/z2tV0YStmrekgWPZ/dHHL
Qsh8e4vDKN8jjdD3mj6JoFaHKRJ3I9JozuJBbYoSirOGtqd3G9irw0R3CL1jZJCyNTMz1CMXEGwc
3cdEV2TI9RUgfiQnPzRN7iXNccYesAoKxG9+/RZPFbnoMKAX5WFYXzRm1vxhNiSAf6tdgP3uOHw1
dJydRi8+CBbdKcrl0DOGL61PLK4AAU20XBYCN0M55BcJSbpHo2aj7ZdTeZKNoGaa13JtnLIstLls
UGI5MgJks77g83B90efd6vov63VreX3wH0//Lx8rUygjmkwnuLy9xe4oXqsaa73iGigdqJbX+9dD
+q9b17tElv/1tGDPGMImurQR4Qr5wmbveqsXujzGmGHaXFwQ5Xvh9eHrgRSkv7/087HrLSE6dm+f
7/SPp693rwdmu79/2PyUg9H69YOvb64z8YIFrAO447f6fOH17q8f8Pk+I5Intotkb1Md/+t/oGbn
vI+K/rgwH9wtuJuz9RqXrtt4QpXSAKUWgO5rtX198Hr4fM3nYzWOefgQ6z/8d69xR/RqldZ/LURW
/+1l/3htfi0Y/vH+NNyr0+dj1QDXdfvrlf/2Nxt8K6XrWxFk8Pl2ALWB56jsQdot2ttauffkf6qQ
iUyDPp32x+dBrLuu691mnpuNiuAKpde91ijXNsrn87/u//vnyJL8/S7X18POK7f9xPjPtYOIPTm/
HfDzdNRrY3sthYsqy9Xd9eZiIwWBCaFtp1Wn7qy2leutz0O6qtg/7+rNGBQspofPh663ADtC3u8m
tc3/6z+4/vt/9xhnTEomxb9e/fka3fcfMC4tob4S25LVN5C01U9NYFYbpObtr325/2th/jctTEuY
a+zi/58a+/az6//jFYJQ+g9w7O9/+VfynfuHiz3B8Og+km1p62AVf3cyPfMPmoc2EnvfFvCL1qc+
O5nC0g0ajFBlLU+4xND+1cl0/8BNwrQD2ppum77w/0fkWMdYuY1/Y7dxURWu4dnsQAzYbTQ0/yu7
jVGy4ksfJ0elke3hmfXPklHV1lTpXeciAVKwMHeFrHUi3oaPfgC+PGs3OeOy25HwEVscFZSvTRXv
02EBxgQLG3hdqW2IQw2lcD/SLLob2CvuajGhjIljUsIaGe0R784bFUckNp7lvIhg1k8mxEZcyb6G
ub3Nd5Fa3tSHsB25WwbCVYaFZqFUgcugT+lsbCgVsXagIxl7C2Vdc0SOVB9tW2NkPaM9MCv14cYg
SWxPgVGs4q0RTQBIiuWG/TMcD/y4iCPuSszJG4Ok14IuSoLwQBWmcfQxRe+rqIIqYjSI8EaxIzt0
SMo0sPJhDHV7vMCqWe4nUWu7chaMWjpSMbs+A68749WRvfR3E2iRrQPLfm8jDyWBXdN3RZoDaTen
p3xwvBDBDwZFunHs3Lbm8NHOhQ3+pZ/vMl9nUG26TFEyKB4TNeQsL63CteemLg0vEIVMWSbECEXf
BHEDdroZyNMgaCKk7s1W8U6YMAmD80RqCyEFHRSJ4+T0ZWA63QWL3cY4lNJ8lv2obvREe6a5vyMa
CyedenDsdjsqEdKz2giq/Yopfp2+LQzFwIbvGl0j98W/Y856GeHk6678sKsIwOtMLidSVpCdLQNx
77g+SxEBTStxicZY928+XqoqjqnRfFqnxloG0gQDBNCFsqjP1kRgUWpAhdQSZka9OKmYy+dsjSeq
7+Ls6ePFHPUvoOvym2U2PaZJBNIlFvVDo0O7MrUIHZXE5Eg28B7+Crx0zxmCyBD9Hqh7WI9UfWVn
4n3lC77pnRJUfOM65wHbxhdGfqDoz73rtnzh4jpouHwF0lgUMhNYTLMZ77HUEiswfe/L+BmTiwwN
ZJxAB/KL2YI1IZHhURrmTR45D2bh39U5dvBGvdtxwQjeyL40lIZ37QqGIp3lAI/P2+QDgnJ44buh
bLud1vkhbnKB4StPbjpnBEW25gRVxj5HPckn2Zy6US5skP29NQ9z0OAZ2sUWg/4hRsIxDG9mgTw2
jsijG2ifsRJwmk3MAmkdMwSObmgfPoym0wRu094llrpEXbs3ulEFdEUdahMyBTB+7Yw0eco7G6DU
4o/bvgNsId1bCGEoe1JMJj3iP7SM6DLS9pH8bG1fo+fa6HL5kRHKgVHS/OF4zW0UzaFfQRAz7A6q
TtEWW7qAw2bGyMsMsE++KOc+KkR/8KdUC8YF1ksfEZeMUZYEvyx7xOaTMp6VkH3NdGcZzq3bZs1a
sW7b+a0ypp+kc7v7ZMQkJSYCHVozdI1mHfjRrQQCHCTTSGsswUlUO9UWwFS/lv8BvW6GJ35Dsyl+
QGQX+nr00I13EYkeu9ZPeIfi1q1qhwVAWMgKTbkhC77Zjngk0MdaxHU4A12hlEZ294Hy19ka3cc0
EYfg6m4wx/qHvqx/oJjcMlCooRuh34Mmv22zLj5oXkUOXNx+H0wKMSSBNobA5dgQVH5TqHGmoooe
p8aPXpKywKb5VCZNvevT6gODLwJPzGanDvI/KpPkp5T0oH1l3VFgr8l27p1FXu5pStQrLUc8tfYr
AdaYd2nyjso7pnkCHwl0Xy4B1MBrYMbjtzGKPhz38GqdnZJQ9jznp8j+TDXxWiwrGm+GN+zk5k81
QHIudWK4xAyn19GBZpPVprrvcWqpW1RX1HJQjTYMlUIL1nfgA5ipREy6HzI5ctZCEKJba4UAeshf
vaZe9lONyoNBdvyAipYgx0uvzcBzUslft03LfeTMgejbbjNqvraxG/0md7FX5xZF+wAdhjCANrFf
Sqkzr0hkg6zlSI2cnggiwhRQmDtL6+UJoiBSf0MPEzPmM3aHS1PGL41+6DxAe6PaT1JSAJKDEYxc
JcFjmA8EfWxzW9LmlaU6dQ6pkAY8ZMcJOs0n99KcdrEi0wFSndxhH8NwZojAm6unlr7ptiC3dE9D
5V347ngo//SL/kvm2fnWLZoHmk/TkX7JElUbjLp3hX5rF0KwwrG89HIIEhtTQwtkI4C8irolbveW
kCVyaJjtKX0IONn6fTEQWu1YfHfSV64FDUkzer53tRjJd8KksOWyxhz/3so777426MJieRC2W32Z
cGycsVLT/XHT4wDeEpJQjwxIyEuHz1Rodza9zCwR4y38hZW7pZ9t3X9KOxLy6lHL77VB51AoAKuZ
IOu8OziZuzP64WlxmxfH9ul+8UWJ87ekrhDZe+rNN/haGhPEKTnMx9rFaNsIa1/GGjIDyyeeTC6H
sTuyrjbhrGGGXpo7jxHWQ+6dYRBvUZ23t/5KSyTNirA1l9e1ix/OI/AcML0PKNaYGczLj2ENLkmB
5IWcau+yVY9DPxOGE/P9Rz60LckNIkTGVYc0IhVpma0TGEOTcTPJRPWdo5ygrnMZDJWf0C+A5mnL
n7VjD2Ez1T8biNhb0axBkbS729Fuw9RRRlgrD7/fvLpxk69Y3Z/bwQNyZduPMRuQtMhG+go+Heto
Jkut9rZ6qYMJ6m+6tiyREFfntCUSDhXvlovCeHGhU5jpIUJKFpQNU8IyPjhTWd7prYfRxIzfG9Sl
jPw0NGi0fflYkpexjkijKs13xmJ7xMJc4IkS8hGhipWKbzbls5G7b84whbzxVpxqhZ/Uwq2GDrIy
D8jJhnABHXOoDWPEb/zhaIv60urx9zoxqn3r5Xv64GfRqI4TiE9srVU2lum/jBUpnei4bkxhQ9mI
lRGAiOQyhvaxLNh3CVF8ZD2qxaIv4f/Fw8ZpcCdp2vhYzv1rMYwLYDFYnXUfBe7SHGeSl2/iCXkd
o6SXxidydMEhvO2g3FzqzOJdiCm61GSnbgYMUfKbDsbl1sL35biiD6Z0yk6A8I9lmjykhnTOuXQ+
JMrwndEuD6kGptUh53iJv8zSZ0Vs3kWrPWPHtrH2RlD6KNI20aR1h9lNLrAv8JAXywP8ooEBUOY8
RJ7xZ1licSNRbcP2wTu2bJ+2rXKzo+wS1Hoo8+roLV+/qC3OdZe/85HdSgH/gMS6irUuRYodlh1C
3L5TcufFDuF2+TiHzTzx/WovDAKLcIFvnks4lqqQe4XbOje/aSBSt6MpFfhS/VsXk0UMtOrYaeld
wVX0bODSCkq6DhvtrtJZoiu1yJ02V49R09wZ1+YlTclsuW3q5CFiIrFjeMaWsrAlTEPyYQiiwRFD
hIRL36vukDSizQx0QncBkVmkBeqPNar92569j5uwRfeBY+sKIa5jrot7ZjckflI1DI+OrgzsxO2D
azk3XrnqARebkR1yIVrKXF4ixmi2hh3ddxYrmCYMbaxIw27plvZraTdvbHnZ23W0JK2Rmp6x2f1Q
zbTUDQ0yZp0cpW2RINv3JDyN2XCBMDxuOlS7nN183sRJEI7Y3WMvmfb2OLxg0SAGqsIXmno4Tpa+
nM9IKdOAoPNNPlnxsV8mFUSZOZwK7U/WmIw9Odw/BtNuYwAWGF5bHRtm5rJJtc3bEWvm1ub/eaOW
Gha5bI/zaI0EL7vTpnNgx3isq66Bp11qixd2MJSY6xK7l0U6dGY5NO+NnJxNhVDvsMBo31hanOxE
2djbMVKv5DvsF7e6zG7G3L0v1Rf6xN9HRMgRTsS7Lhl/DlbHaNsmOKopnXudYuPGGVhRoI7AMPBw
6uGzjten+P7Vkd0dhUq/ddZ41j2+o+CPCZQszG9JcaOVDj9KI8EvUc3b7Mw/zSZ/xHQEDmHVyQ+T
edNdVoFW1ZBNaMAIqruOXmTWAhZCLO2SzRTn+MvYibyXZMJ5Yua6d9+CEekG+UEV9SDG+VVpuG3Q
oAYmLNCiee81RYe+QhyWLv5jSSffYTS1YVbCABA5SVzASn8U0n90pvjD82I+4RbZK/GWpl4HbfwR
oXvzW2Pr2EYIoph9nLqYOQDpyCALbqxPyA4QljAhKxN6s6PYI/wMBDFbgsxV33iZlmWHGTMcJ/kV
n9XWEP6L7U54Qnf+5D8T9/md3ScCctYQm0RnDUuXcfHtHBYSGhIuLZ5eUBtU90vP8udG90tsnpGt
vqYoUCWmEjBL97YPcaQv3EcnW4IiWchNMrCOJ1kOdSMjr456Mx5P61tlRUlrrQ9GYZ2MMp9RFQAX
wEZ254jkRqr2PlvML1VbHzIFCWnsT1XECq1FuwKgoV7FtzV4JPwXZkMUqg+WblUwiiacYvOh1o1X
q2kPhU1iU5yTVYHYta4viwZfDokpIabWJZPt3eyC1iKysRNfB4kBlBTP2Iu2bqcFsrVpcMr05gsj
4Sw0LP0ZnOZhyFiVjSNSbcHibd9Nrf3e1PJZ78xL3ES3Q74zNW31Le/iKX93fIf9XuN8G0r/hv2v
uc3RVm4Me/g+0SOe2eLkJLRKOAF5M3EpYCMgJgL8ACZl1a0LDrnsku++Mz0UEanZyF63uuneO54I
LDk+E7WwbUqaBuufpgL26vhlWLYHP6F4LylHzeYpI406MBRcgQnEsQlqFxMJynvz1PsWSBm59Rzz
zVsGoslZ2xVXpPUz15T33Nb2HiXtcwRDQckPV9+nlTmTbihWr48bkLl6P5jqNR7lVhI445M4wxK0
pQ3ywrbile5FwTaK6llLoPEAFo8zBAz2aDtPj1IkLWFpxgCmOYegXub3OYHvR0uxn6LjctFyHQqc
0yGDXDoCEFk0ZMIOgJmXVZcm2G4tKHRxxI/N2AcYeGZr6I89rGF9RWSr1V/wvtxNAx0ALlw4pGV5
EUp7Smsz1JK0PWiRfV/1XRtQAUoMMT3z4Tk6owUj2QAzG0TcXVs3PzGfspPDM2txDi3w+O66Zs2b
AJYGa3yTCEx4kACYCGb+gCdvQYSMuVqLDubAPF/Xk4+WbR15dRjB63KnG96NFcs9nSu2cbEF0y4D
rnsrvEvbsC2AqUgxD/vWar65o/VNU8euZRuXKa4WjPKzLd+e23m2hg1TQGaNRXpYZP1Ngmk/lrZE
1u0jgjFKrIl+dy9jZE69Vr8JkeHkk+CHO/1bixnzWU/vAInEGz+qasDkzrMdexcuffejlZGYq7t7
Ql+exajdDZZ6NTtaMHVHt0qXfqil5h2TOK6L9fJu5A2QaSuxw96bOduGA9/L0MSRs5Ul4GiFFy7V
Pe82jY0zQPwk9DASt0uanDRmf2OUy23dKNpNfO8caAyY/Mx3q67ZRMvv9thH26kVwKEL54jcESK5
pTNvqz9q0sk25AAWi3vDcL++xbnWP1dpfoyAPyVJ258LOp6BoyenGEoiHgK66ABzXHigG5HHATry
c2VE/p7YGOp2Q/0os05uCxevVbJAtZIsGwatzl2ZqxtLjcZuwpVmOpQcNaDiZAzYbkVYzvt3fKVY
V9nYqOIaMTkfHUPWREz25zmhwYYI+svKrm9ajXDbXA8rn5TypbWMg9Gq2xqUFvUozcl0qSUVxZ/l
yAk6uA2VpDN+EX1OvaCeCMOEG9q2ALHApW863BH8RNc6++3C6ElqD0NhVgGvznG0U/iVjrufLMxq
JmjFjVicA9dUd0PEJw2BsaNKYHPmZ1xsldsXx9xxCKAXpxbYx6YpXVwoJFT0He2N0pjHx2n4UVtq
ClQH0rnuFd0q69IMtkdOqq4C+Bu72hzYF0Bt6iWNSoaltypr7xm8ojNNIPlO47RryNk2mu/AGUbO
4OzHMgl3m1PQbdmJfncj52fpGlWoiggltedm51HqT63fHXQNeLA9INJGAm6l2m3kYX6OyALd2oxg
JFXOhqJgwPLNDA+r4L0s7O9p52eBl403aR1fFiMKc7NdT1ELgZbLhKWWtbaNc2LmTUx7KMlGlzcm
wBCi1W2h074E3flQ1NbzoNU0B2bowZppBaWrn/rRtajGiK2Nde1CBoQVaZIUadFsBXJLdHf53ilH
UBr7NupfURzQj43FTvoZHp183Nqm1W2rks5oFZunodslqvV/aLArxEJHSmQMZkpnXPY0VNfU1EPk
UnfgMgbs1E7VKYbIJGOmZa5R4gdz2fxOg4cGzgf4f2yim8LoQHc031vNNncRX+W1ZHrwC6Bh7nqI
O2kCLwPyhdL03kLNDi8WDniesbeoMaurBNv69VYbt8tOKaI2ffKMTpwoVITUOoHj0fu8HsoEGwqa
LAEADMHq5vpg76c44y1O9Y4184QDEj4nDatjturX4sG4pSHjhHUDBQtDRhLQmjEJgmXkaq8HK45B
sfWr4HCGI1hAVfCxPHgtxUZmHOw5hVa9KpLlMh5UWc57a1XuWSMUx+st1bOp8eZjIbmAFSI5DvVD
aTRptuvy9hwRYku64vrTkxXJhT02EFX9n+yd13LjypqlX6Vjrgc7gITvmO6IIWhFSRTlSzcIuYJP
ePv08wHavVW75pw5Mfd9UQyaokjCZeb/r/UtfFLU5EnkmT93+TLLPUriObv9b88xC10PyI3w3bET
uwxJIFxvf93DivZESN2HMrS4kJb48yYkLtijs/Kk/wXABP3rjugoaIn/wstcmJdRw/gjIS6VeINn
2qV57PIoRuXED1wEY8j68D3PKrUFibjctJw1m16or99PCRM3VQkusBQtJbXvFxZ84vfDeCRfaGy4
tH+/0Oc0MLBc5/BQubwFf3ElZ83TAlR0Kz2AmrhooKJmU1bg+mKXs8DBQo62kNwRskcuZB006yYQ
yRpE8p2d+tlVHjAf7hRG054Cdpn5RyI11IMD5ilVuwmjiKat1S7T11VTARfKHBJcDrkWM31oa8Qj
LFZiVyFnPEuUHSPBOZMM/D3s8dvUr66jgjlSzFi6GtAZMp720aUdz/gsYFyeJRIf3Kn1OQnEeoXs
DqwJzMt2jHZV42SbgqqUMtyJoCR7mtktVUgEAoZzT6hLutYUqopjlD2Mcd3vjLFf2RyUx9jQ3yPB
wDKAQ9wmY3yv+WlxqcyJBZpNSFYiLgBDzIMAhmBTkPGa++2Nkbr1UZ1CIhJHkr6kJJOl9Blv9Hjf
UBryCju4mHSkY1zmcm/qWpIrWrI+skTdS/gOF7nf/SiV7EEdarGJZ/5zfoFP6Mw6ESi3WdiHFCqU
1ZMWzkVSpx+0U8CO7JScSZwI3lj7pjeFokVbsn9dmjZeK41+XcniA1vuqVavgdftS52lij7uwKWd
rcx8TOB3rJJK/8RyeFexqE7L4pimY3rQR6D48EU8I42vdF08JCVqGcxyWeIcLIN0EOZkJnSd4X4W
q8XJfSck9Ra9P/mtcetWGAlcUk8ixMhl/kgxHrES9i+WkvJhNLjiTvmEk7Z7AXV4M39s4Wi0SpAo
2VahrsMo/pCkG3RU8GnEjc9+qW4yX8dGr2Z3pmE/GaRT8TIamlB9Bgs4UoMCgV7pzw2/ENkZRnNg
gXorQAOM1LBzcVc1l3kbWbBYNXtljPXT/Os8ommdq8Sypp07Na92F9y4CpPzHDocpd2LnvlE013H
ATAj2mfkD90XPvOfidMjLVK58wv1oSRluBMQE8Ko/aj7hukV61wq4IyV4lCohkK64b3ARw/dMmu4
njkHgeQnAlnMtZFRvswWN/tnYhgpHZMuX8txFUfEQ4LXZrQ0B5zMhCHo2nhfCPfdCszpWEOpu9La
XnoJnuKTMhKC6PbYPfOGjBUlrKg47MyWMj3ue9PTE6fbl2Fk3SB+ZFEwEeJLLyPNpdzg/W+hKvIT
sDZv501Ho0h/LRMs37rycp2RJLEWPk0IuzWfFatfB411pxGRSZfSuJoDbeKuUTxfUPP2NQq+fnlV
WQQPz/sDd6rcoshyV0peX2mj8wR3HuSM1Ncy15GNkapiIPaXZdWt0m58T8juWIEADkQV7JoetqkB
GM8yEgoII1o6TceeXeBZ7stqS70GfUpsXmoU6/aWnasXaRO/jdKhF1KfI6v+aScUQic85WOWd9QF
SUKIXERtCY0Ilb241iETyBBrR+Gwe1zHKw33cnLLWxTiH8iuqlXtU3PNa0lYlESay535pQjHA2FK
9Yeo1VXuGI9WxEnqRx2nY/5Y2doJPma/BYHXbyoD/Ev5yCLLxesinFnba3lGX8UHl/DqOmFJmYGA
o6NucJBS/HV7m5WbjqTRLjd6nCAzrDumzlG0Ln+o7YSOGYUzxwm7xKmOpp0/IR26NlAgrykjxOH0
hH3iIIz+1GgALRqLTxaO4SVRe1B6U9t3Vngfh2ZJ0A3mmwDgCMeKsUM+zNwYiCXbdZ67s9pyxW6s
oRJERJ+snD3V7Gcl1IOt7zCYHxNbu6wq66VkClaboCixB6z9wrktXesNtfBK4bCROpa9fDoXxIaI
HPI9GkYgsVT8eAFOK43g0n+eD/gqnDYt7GvFCA66oaCGgZoVtsY5Sey1MsavNdJeF24WXw2OoEUt
zu3Vm9GnEsNkQZCENTzgkq28OFFusyS9LLo3JYCI5nRIokygImVseADA9JWh0Tw0yY0hVnUy22Aj
CgenB1gVH01tYo3X1KnOlm3d6Glzli3SVomYL9VPy+eODeEsagLwzmrSbWUTzVWrcG9QJWgTU25j
NmVHFmxhJkjMiJJx2xqY78PBpesaIMqU46fiNrCtBfHS1FRQEVJkM0W5idvb2uZc6khg95xKXrnS
v7W0ZK2PfbXLjFeXOi7yTfO94LrVj3Rtq/IhJq6xrkIyeZRr3e0uopCr4uDeOFST9IZCUdBg2qQL
+1qnRLKO9kvjOD+d9E3NEXrRO7uXaB+gT61VCSgUjEJLlMaei2tPUZgK64CYsq9eKOOyWHRilpHN
TnKhJQ/mNQ6yW8QUp8o1kV1CUmo6QFBdZqPMAoZHBMyF6hr3pmo8FWRAWhk/gLnlIQJPsHb5LmOA
mmGcje1IKQraMCuF8ilzcjCPwC9Na0M7EBQpJeM2LR7ibsDZdquazTssrIM5i4J7OGKcJwy0O/y4
J3A6ZM/QsjHGQzFnKGoTdUmn0DKi7ei2VwrL+JGeWBGLHRnxlJhzceVE0WZUActN6ty98o+53xC/
hh7KRjsbmPRSyGLH/vMD9spTnTSqJ6LopIdVsWri6Nw38gOWOK13o30muWlTN/VbORovWSkfQQuW
HjlApdX9MOwET4Qczsw15Jb1o80AEA1e2ievYaNvXboTK8ql0BirN5P96TuD4GQA15ojHU+1ZI89
OYgV7P65ChxvLdSy9Oj16afU11KPkQYkKF52z+RUyvV1ZLNHkZsOG9lHHAkmiO8sKp4p6K8RJpHU
UoJcUDSg/yWKAJ+BgraYvrWa8krN6BcbbBjkBOiMO8IAehH8qBVrq44lpA9mPobDSImE5Ejl9Qb3
LHLk8BAPxmvfJWSEjvfOqL1SNCPUs+92ioumQc/IrOD89nMiS+sGctwAbjsTzeRh/rg3VBv8IUab
yKIL1+vjpWnTaXMq0AeWwN4RpO0+sBvzVLcJC1ChvOeQPj1TeYT3hEwWeCoy6GplVsYT0oC9Icmz
Uy1tPJD4hD2a6b7dfAiL+lQTKNXKxTjD0HySnc9EpeSSiVJRS5p3xeBb1Ir2VleBBxdpzrjj8JEb
CyGPJyrTRdahHRLet1cArUcPiZDtlnApk4XVjZrE0bGlU6Jnc9tsoiOT0yDN/Xs3sp7VkL4AQRVX
Y+I/Nmp3tGon2WglOaZtiKlBFp9jiblLiOks42lnR0kGFSg55iyHqCrQCmmIRbb1GFWT/aqTQkVS
obm2hxgXATYTC4S1zLSNQYff03IQQCFlEJIM9X6XK+YTMMf+UNYZVTqN/qQdPZViOrVMInc+ObRY
QpIzUyA0CqP9jPAG2whUf6ZbleerkNVynR53C/pcBXQCN2OkuNq15cAlw3oZKFdsppzrCjvXgLAR
3pZlgIIfePiqJ8EEpkwe1s9iirVNP+hAFhAm1ejBhTMHTOr4qeieXOA/aC7o3ng2HVeaQceiZlWR
1+a15nf2TneGBw6FisHkRph9f0D2c1bs+IFAB0ndmqGWfNPZ/g3UcOjBfIBuWDNZ05g188u5RB0k
2iF/pO5T1+RIFJwrK/DnTPJsBcEU8YJb8GXlvggO09RHqwCPlFrqtOd72qVaYwDzT6wbd0QYkpvR
VUrdakfPWYXfk9yahf5WBGDIMNC4CYjYpDi32nQcwkA/0DJr1Ild0pCrOzBggRzARxE4UB2LiSxb
1VxNRYxWimpe0WbMI0N0wu7wgPli1Qt52+T9ZdkBdqeH/9jUebbWzWe3eLcam2jDmtA4MuFus2i6
lTpluoqe5VgH/a2fnJ2cIDJqIuQJ9UwQ86PVpv02nZSfFZlSB4wHRDlOYKVQvh9Ms/0pXFKGUn/c
GbH6YCgvaWJ9qmQk9lLIoy5nSGoXXU5aMG3cAH08FsdN1EvShtJHw+SwBp1DBwM9wUT0j5NiwbVC
a9sWwb6vm+tOG+CfzVk8AHnIkdGIlTMwKwj026tJh0fRgo8KdcYQ9hpzm/hQt/i3QoqoI+DMKXd3
1mDA75f2zhkeKc9QI7QUGxhi9yYFbZms8O/6wX7WxPBIOeKhlYIBrnSrnZJZ14MERV2PH1pFRTZt
mdJUdG0grkRe1vpExuJfLtR2lxAESJ5iYK4ZQzlM0/oGBxKkwbySa4wm20aah9KlVh848esE50e0
2XOfIn/y25c6dLeyqejLFz6hr7gaaIhfQcuw1lCSrDO9WVuXn5YE0JGQIu+BsInXPctP0DP7erJP
Djk9LIw79MYM2XtrEicApUy0KHWa+jaso10HdgeXh/bWj+Q3J6m2zgIwTKAUdrn20LpG5tEmRnyS
ZnKrKwAc0+wmNsOQ2Vl3dqW46+yPOs7WJK/D4/YpYTftsxV7flFlV6kZM7fh34RkaSa7Qw/3J5KA
wOVnAuyFFAZQ7mCfRNamcSdq6VgyWPUp1P02PQuxagABlj1EEdkO2Rz5iJqbsLMJ0EXo+a38Wcok
37gtjkInst4M0FGrBFb7pou029BQm8PQg4yvR+u5fXNy8vqSkm4SJcbW1tSVOaaUexqWXLKAFc6S
NukfHBJhQnB+O8exoB7KcW2WD5Fflzs3m+4smFz4hU3k7RKPRSMKEvIG8oqqtMXNqDs70cC2CiWE
EZAb9LfupsAXnKwns6KyrvnRq+WI6NCJ7gT1mO78gIclHQi/hNY8rifD3Lmys0EWA+621MtY0ftN
SHkFOaX02rxqvWgwkCume5o5oIPGvgNHsRdF156TgG8m4g6FXkcPNyg25Id+LOrj/xZq/wuhNjwH
AZzhnwu1r3N0ev+2fiXs5fVX4sSfb/wv4oT1h2npRFcLDU2jaSCr/i+dNkabP1SYcYTRw+X6u07b
nYkTsxDbUoVqqjaS8T912ob5B2JqpGK8zdGFCoziP//X+/DvwWd+8yW/rn97/G+yzUhxpDX2H/9D
s/W/67QNcBgGCdu64BuajqHpSMKL99fbSAbz//+fhosmzqJFcskgO9MOlhui7HXSGPVpR+1S7IRL
AoIy0wU68gqgNP/1eHmSun5GtYg1EYsyqr2VLplpVpRUDe1AnWT2Tla+j4Fx1OHStgNO6cV7T/Ub
X3kS4eUOaVrNyIflpu8dNdtHs5WcYNsFQUHlspT7aM7zWB6bArbLnFrUBiQJcGFdtR6m1k4wJwuz
xzR3XsJRv1WDlApbR5CYNpHbE22sUTMPfndKFDmsmUFVVF6KhzqY7pEYtpf9LCvjsuomxF6A9Su2
cehoTOgc6VE8PPdRfDTgCq7sScfeT9gCdbFm7bP3gKsa+0bToGSPhKxivevgzJbv+oyJF5Z9U0A7
Lh1UDGVwHtWGsEEm+sIsC34hJkhnYvKWwY1QaBSzpPMvmegVWIvdn9awzqoMp7VJTiphRho1Gorj
LQ2SrL8yGlPZKBNzt2w8mYk8a3r0YhZWukYkd0bms5b0zfeTemupSg764KVzAbcCVurB3PerbGAi
Of/BJqyfCNygfE+ZBKAtxDnqcUk/jEgB3HHLCsHd2eYwrcq8oyskb7Ega1AVNPJ9EdDE+mXYyBfA
/hXm1yDzEguWu87Ehv7tj8Jx0C6Ud1pZsRC1H9wQk6VD8STo4z2ziCtX89nuhCbb5VkwA1dqUqqp
xU5DceypkWCEKz+wLA9MMllZGax+0M+kEzIDSx6avn+HsfvuwINeAd3dBskuZFY+AVr2IZ/Tv9gO
dHl0NSJCE4FVYluHSgVWXWvItTtpcnU1yp9CWO5qVKdpRwJSuArOri1OaaN94v4jxa24zzr6Do3E
hoh09SfZR8x+rWPcBPM40wAD7LHaTvxoJTZxTJM6PdotB14VvkTz5NC28xE9Fus6wmFhh9te37tv
hZmSZdVXJymfexV5mTu7cjWOh9Vk5nfaUyLYVHjxgaYYrLQ6n/AIgJ8cT4Wa09l2zoGG7TlVQeQx
uQJUepC9ckLoxNrbulBs6yS6sfb0CbE3gIZdn4/YJpLxY9KG69Si+xEQHNM6qrprwHd5rck7texc
DawVSzV5rDT/SZfuddNa+CjUcRNEiok0l6mxUogPo1FvlPbCbsjRKRNt8gpCcBCJJp7hgCGjkk0X
uXiAF/zR4qpfJ5mAjuDTka/SO4c5IzUy6mBAVUCQUGjrgZYIPbqAJe+VpWXDmkAAYPvFqkz9azMt
96RWPAEA6b022Vd6bXjqCAJSRFeV09wTdUuEMJoAQ3IkW6wjV9JKH4smcFY12Zpkg6d53MMhZA50
h6CWnWxTFQbs0o/mlTnBR24TS1n1ZnBuBv1IVuMxbD2TjapKgY84QaSdFuNPPuBHFhk3SojNOKmi
NyMbDvQ9Nujd71BCv3Gftm9v7R1FcWdxTZsc6P4ntNPiy6gMbslQplLRd/lE5ZHfQ0OKHYX6g5M0
GTyBFN4zybTMaEvD5I1PtQYPLSh/xg3kdZJB3Oq+qdRbNygofmic012s34A4SSsbNWpan6nDPvY4
tpUaQlvZEJ+gMJNX8/6G4tOtTZmEUYLDK37pdCRdWW39rB1CoYmSozqjDEcrVe/cmIMZVxKK/qb/
VM1r30VTFTinOo0+fW3QcLlDWNSrkC+JGZq1IIUCWkYuOPBNWM9xAgwpYevfsZR/rwmxV4vuZSj4
kvokrw2BaqNR3B2/fCbi3YSuPPQx3Gq7zV6VoXrAHb/uhPEAtIbuFW06xEqlBmS6SwlCZRCwu/Gn
JuQ9ZeGdEcU/ifE4xgBpFQEuug0YTZqGkitmGjtinZ62zUrTk1Vcok/NofzSHBBm59WtfFDnLiB9
7I1KCQXTibpPM2tToavHOkr9PeZa0YY3xPG9T6MxUCtw+COwVQntGTc4UDIiwmn1N+TaRp1xDFK5
T2LjyY/UT9sXF3luKJtwMmbQmH3pi26Llf9oj5rvddl0E/nkXqgVzXzKDcJEmJLRPRHpa9hvVTW4
VWEaQjy41HUSsrMbI6N67tiIu9rC3FSty7zV8EQDKjOVZ1C1n0GsX01WXQHnHV4dnXUVnqabDphw
NJ9dA/mgUDBjCmXh52ROGwo7qIcgSNCkQx7B7Jk2gFXH1LNqd19SZWjQoa+TRMK70+1rR/rvHQG1
Xq0hWpHTWyOCx2GIbgOHcPoO/jJ4Jh1dJZW92qZnA3tpa+oo60CyH4aS0HHb7ljNVpdI/G7GkOlE
73uEP2DxwHJDE3qnmtOtlrXjqgRIlPulV1mseZvEuFIlUuW4IfIdUXiBJLo07adhIM1nPtpdUYDE
dnx9HcTjNhjEj6CPAi+o9bdMr84dCtOA1qybPQMb2dvj8EkeyUbJbCCC+gNG6zs5wGGxh/YHMW7N
bnJQ5mPkaSHarnKlvi0DPMhcGojL3Gs1y6NhyM96Lm6NKTw6sLgRvqFULpOtW1k3GlIGOsze4Mh7
t3S3dZG8Gqzc6Z7HjwXJVooa66vCyo61oqJsNguud2gzFaTru1zm80pPxY5gctzQU/YQKXQeYMB5
yVY+m0jvqUzyfKFy5Eo4N5ez9qzPVUY3jhDdqJA4El5csCJTjYvO4gsX0fTgDtmxAibPHv8RaV10
iCfrI0zEzrJLqMi98uYatoO45UTBh8TwRL9qUtqqdZm+NL2p7vIi3jm1vusSWvCqimSmD0p42ywe
j5Ep1m2LqJm27r1FXXeNtvRVN+J7GNFENVflJ/E2ydYpH/REpSBQUPmVKYX7hvmQnyucDvpD3nG6
hoXzaOcYz50H1EGUGGxkzrM/yQyrH8Ih8MPKC2wz8a2V+Z9SgtJVXKZPNlLHanyyGufCj2huRmrE
9aZvKD4Ob3pRUCkN1GuKM1Ou4Xwi98It9JX9I7vuDFqPgYaot0q5ImZGfe8YRuylmfqkwHlf6R1H
gq8GWxRQYD1y52kocovJj71SuwY3D4AmwxhAbrTw9XMrm0lJd5pTvJvuje6qL1jxP2ocCxSc+kt8
E3SIjfhqJHRF5PmD70IjaEP1prYLdRXTx3KoM8NVouGngt8hlxXgiBOcWPXSXDgAgmV+lAQ/Uj15
i8uAPt50HerxbSNiimTqlU0NCwWLetRrbdXUiGoolWxrQR2NoPTHUc7N/4n1rKOjm7GOgJFdAG/p
XZtal2DkQTQMPmJxZZvF/U2fB09mPowbmdB1KHWuu6TucPlbK9K4VwQFKgUXI9EV9VpGwzOaU+oS
TQF73cGJord4FAHVrvuYQSikCEhrndyznSv2Zpp8SE0DODJdBJnNoOWM71guPTWwFegSMt060GTG
2jwyI1cMIGsRIOb5PC97/x5GM7inBt2wH0ZXqovyfwopX9rdOdeJaYtrLnAYtm59xeSzm4APMOlk
U759DYzw3nIoxSnS1z1zlAxndf6EzyvYWuU7oYi3sULQQ5qGr9hMnu2w+xjb5lNgOmWm/UYKDBU6
lW0V+vFtq1AOQgVxUbndroPRsafyc6uJbDea/aVW+UdLmGSlBNVLG9RIxEzMHTC7c9SacbyPI/tZ
xBmRruXPsGGIHbX0pcedaGrOvhmY0E+UZrW2IHK8ct7DRoGJLfsrTU1OrtbZVOCttyYlLEjaCNtn
QwaZ5ozjeUusd9BXdPqsDJm0QptPLRn+2zu4HG86YRrMe50dF9wBFIrQ7BgcGw3Kvq1tgHrDOxec
Wz0k88ynUIVqNiAOoYFolIcJLKQ4of5VnimXUp5z82ofAt8w44fBkPdjEDD8Lzgnj4JLwGIDkFCo
KhwvsXFkQrCtWlQHpTkcIge0bt6K0xTap95XTwJF/XosUZuWA4ugmnqnk2070V6WqO5E1Yee0uX7
Fu2Io7rvRjDe1qS+7Ku2vBl77VEtnB9o2C+xEXF9UTnB0KWhIaKtXyMYnvoMRo84dBHnFMGbH2Ot
nROc8NRwZrxDdBnCOF6V7qPQiDbKa6DEeqSqnmobp2rGFDTaY4JoxHJMYoq6gdrwjLjJjoN/D/bW
XFnpPKs12hURGgyAUb8yifxu6dxtI53qtp4Pe33kGjUDsFf+D7/XmkNLs0ELQrkJ7wks0tYSQA41
L8e/sDL0jpm98jP7QTfCR8cn8ry3rwu2a1CQ8ZCnn61Qd1rZXUrxZIjuMwr9j2Dqn10b1XNoPQYG
823XuWD9fWMU9s+SwrRPDwtzTbEbwoKyFDOk0IVSpZkAyyR5MMNlFZ0GjfESL+jOySmcpz61ekSl
gsnCkFFzb/uRcBJrjiZDf12XCKBi8pETyaLWVcvKm+z0NStZRE7klrPiI5anOuF5Mb2AiqjnKuFl
EyW3YtIRwY/hJ462bRvcm4x7wtq8tzNZZMCisJcQzX8J9VzKDMvjuEE5a1kUkJeHWVYiWuVYH6aM
NDCJkSXwx+mXTEM3OIVR2R+g+JQbtyg+lvelaNZxt5LZ6jaCkuvyZD5/POzjeGPSUP7lOVjZ7S5W
hnBE61J8pY3ijMan1WkKurGRwDOVEA1/fm65oSK8aytZd2s50zTIgLE8ZyptolZDB9/uwih05wRn
6t0vCL3VjbsgPCx4btii67tuRmqQRX7CPz9sUavOxZgeia2JrHyRwKX22OCXBgRdz0yPJcFRzr/L
NGvUELOYrZlrMcs9BKF82HJ3wbSYocC0xUFL4Ki8IJgPbBwuPe7ONzmZUmvUXKWG3hYOWDIBs+G3
pbVC4MAvd5f/bS9MwmjGE37dnVJA5BKI3vJ5Q10Pnl/P07qnaRAXy5b72kqzfwrPLHCcGd+4bJWk
YcyvG/pn3/tkeceyd5bnkuVwWB4vNxCdwRq14R6tx7rp29tlU5DFxo5dNk371/ZZXqmIguKET6f1
simWLym6Oeqa0GXSQBrKHaNZvjVDvXHqNPzavoa0UcMphr7NXN/kqKMEIptDoMOYRwW1bsR4ywVW
XhjzDQVtjDbBtA2wKLDhWQMRrlW31orSTv5/ffAv32G5a6c0yTQRAmtbkD3L3otCOtiyIxBpmA+O
cK6itcAd91aN2+k2TZPoa+MOi1TxazMtWww2mz96y93ft6Behkigd44y1Vs9lBpqEyd8UdpMhcDC
+bDccIpcCNuRjHEcVctXgs1NdmSPwW/+LhBgT6kFPpS2Fv3pOuNE74XyxRNa/sTyzuXe19vnv/3b
c26LUz1kuFkvR0IXp9QScqJn5oNDoFPeG1Tlvw+f+T9APec/GEyLi2DcL0cw4TE98WumN7WzKJey
lL9kpf/TzwWeevBDo/BciRFg+ezlI5dvOxF5wtSNqSG5JoevI2n5xUuZcz6wvp/LbWMzX5FMMdkb
34aWSw/gxg4UDsTlyFtuvs/WXw7Rr7vL6xNl0L0710Hmjf31liY0dwpNQLn92quyDOqdCKrD9xm+
/LzlLctzy8NgPgrVrtvWTcJmsqPt8pqxHOzL//h+/++H4PJ42UPLva/3LI+/7v72+vLwt+e+LjrF
Qo1aXsozZlFmahywh7ZYrfYaxXBPnb0ty+8U2ONXgaAxPootjveVMzuOlj3eIw/YWPZJTs0ZJhrl
SudS0NOd0Og0fXIGgY+ypT2as/CYWuOZbKq8BoRBIhFOhTxRq72uqOgYlXavjOA/l5vczZuLSqss
DFjzkzbyfCQragBGJLdxlwhfgzNKcm1C8A9K5fn//+O70vERsjlzkHwxHVJiCYw4PPbzDRA7RoHl
sS8sHKvL3VZU1Z6AkF2vD9BQXNMCEDf/9yBgoLAI67UyrtDZfKosN+48bHw//H5uWDDIy8tfd5eX
nOWw//7//4/Xv/9yNJAzYNBBHC7NoZq232//5c993bXnr/PLs18f/csT31/w+6/8o+e+P315dbDM
F+lXTrDTSeH+7cXv9399nJjHpd/+/FTJYFtEzcPXn/veOL/9v1++6vefaSiB0X9nLfX9UZCIAT+o
P0I5wz8X9vYvdwkELi8EpIN96wO0+Kv9soBOl5tv8vPSl1kekh25bSFS7tQ2gub0G/V5XJ4MEoSX
9RAEG4rmDCMLAnjBIv/yOMnIS6BQxSR0ue4v6N/lBv8tg9pCg0XKW21zXTsvnZkv6i+6QGYHDHAb
s2ZRA9SWCzksSOZiGCuW/+j0ZXwxfPV0ymUQagjW2BuJs2G9TEdI1mGobpaGTjCPRyqyOrpY1p7A
yPwiNXz6TAueanmsztaA5eHoVi8ZvYONNiN+xXzSLvegG+96HEBUKqNgFQF6RXLTsjKvJFKlGHkc
4tKpxtBIdHvx173fnqsqaBqUHBHVlHSwmpn9u9z0QV5dfD0Xq8OOfF9CD/6EA3eQmHYh6V7L/lzw
vss9jQ1z8f1c1AuOARPTEElzEpNYzezXnMHsAxIiumrz/l8eW5V4xAPpb5b22tJti+iMoEmcbQzf
3bexgCPK6pqK8dx4W+DOy71lT//2nD7PH1n7vH9xr786cF/3lx3dSWpqM6d52Z3LLv7uyFnLUPT1
eJlfQpkOkXrtl2ZcpOazv2OevowZHRGuyZDNkqj87KIC6cK8R6E/ku/6vUeXJ2MJcUxhrtoi60Y6
EOJPsLjKKzE8XZyHpGl2OmLb5TGK1HhbZumDWaNzTDtkLscij5vDaP3wVSwgLhTfX27+0XNUYPbk
02m7UIOWu4C6l5tGUgao7UVjCLz764WSzKY4oLoMrcXA2ls0F1P0ho2lOFCDRPZWd8+mRnAN/Q96
o8Gyi5a7LZcQUjxJBKlrjvXvPbHsmO+9E1Yai1QQ496yC75v7Pni9P3w66RsLDJOxuRz2Q3LDvpH
u6qd90+fCyLsKXctO6Ww3K1RZNZuOdO+dtFy5uGvMj059rREQsDt3VxRH+1xj0N1zsGc8fTz7Pxg
InrSmYXSTEiKd59OwqafIefB7LxJHYuU++Xx1103sDtPDVk/j/MmRMHS4NGZt/dfDzWjY+1ITsFy
tkSxcDD1OE/LBXI5Y9xxcFH+zRfIr3Mpt6KDRURqWzi0pq3MGTydvU9qPFeGUNGEh6faZ1Ukkv0g
CQKXIYXm5dUFBu7LQdlYU/G4HEulUZQX+Xzz/XC5tzxnKgqNByYQy5EWzptBma82/y2tgKDajP9C
WkHsBeEa/1xZ8b/T17fX7G+iiq+3/KmpcIw/HNcBeec6whCMHeZfmgrH+cOwNaFDnhOWxi3CiT/Z
d7qJpsI2bddRdcOC/oEQ4k9Nha7+IYShu8yTLMtUdff/T1NBHMjfyHf8GUefvwahIAg05u/wq6Ii
hnRu1GjW903WuFtBXCpNV/eoRD05TMFWywq5RwOgrgLiHLED2xGOICJKf9lmf0o9/ibt+EdfA94S
fjRHVx0hfvsak1ZXY4c/a18WOUbvVDhHvEhvdq1+uGT0BiWd9qgulE2bkOTYqBAmwjmb9F98DXbG
71vD1TQdNYHu2hbpKX/fGkhO4trtdH+vVqTU+qmRbkaNspriowy0D32fPyeWf2NF7nM6VgrLuAaL
Pb3hSUplV+tdd91HaEn/xdcyjBlA+CugEFEOjivNhADnaLqtztvvF+HLQHGp1Gw8pfQM8dyqhCwZ
cXnS8tC5zGyq3cNgAFAJQ+WimlC+0hXSEJAJ2iMlGuNV13E5Ni3D2vltcNEVuXupDWl1adu7BE/D
ZY0hao/Fn+K4MC4RlP95kxaA30KKMesCdSgCbIppRBsMp6mMRgCr45NfZgVFQhJWccvmV4RRJ+R0
qJ9K6VgXxtkMAJUFrUe7cDdaDWLDicZToMmfLsJwmMm16pWE3yI339O3uaJ9WW8slZZ+VyUN+u36
o8N6YE49+mpyG67UeLpz8srfKuO7HxDDUsf5lnoepjW/A4fh2Gm+TsbuGCQHtHp51NGmtYjuKJXy
2o4/3DG5MeKeJJYkdXfAtnEplel4lKK/94MO+iN9sk3tHlWM0LEQ8jJF+bTVSM0AlrN3LKe/zCOa
/1Uo1xZwVqLOqe8JG3wNSdRQ+sjEQbGY/YT8gj6nQLurh+5nM+8QGQ5XffSUmda4Gxp4aBN87dmB
u06mMvX62rhwHb1ZR41Dh13zd+UYfcoMxf9g4yNyy5+2nG5yN7gp9ZleQqFg6MpzfMeM/a23s4q5
lcRFkrvrCkrTKanhO4IJ538RZBGg2zN1iNHAdi+DzNjVSogVv8W5oBjGVq/EzeRXe1smVG1d807T
LWtHkwVuYRhDAsfcWISIDjOkiEKbVspYthtCJdKLYijfLMhhPjDbyX4J7EnZFsgp/g9757HlOJJt
2V/pH0AtaDElCWrS6SoiIyZYIaEBgxZf3xvmkcVIf5nVXfM3wYIiSKeThNm95+yD8S74CMAuw5E4
wmowVNQJ7dVJsx+aOTEizenh1hDX1w2TQ5pDREcUzidNPMfakgtQTPFDon6FAkF8GsJw4lnVKKej
qI7qzkiHHyOwHktARGwaePRFzkQgEVm2dVwUVtxFL92kNVs37AyazoBTsjriUzFFu7HG+JDk9rcp
1ABBJRqJjtPwEzMOdiNyn2l+AGbRyPLbNF2V77QsbLdGHDqbxBTWhYkbcZxDsCEuzeInQIeMkcH8
6gyL3q9JRgPSMYaRUAxw3bMqE2Tui5xSx6ZKYpjYS7SMQh1uirPZl1kYAiW/HTbWVo7i5K4+rJmW
y225aOn5M+XHwbMM9OQpci3Vmd3fN+Wa3PfuvBphFLVeUlCWAs9bdBFhIx/DILL9+8hZrplLncec
so+6LJzJsdwQky5xup+oDQz4y9ohsXGZX8lF6WkRurxl+20mxltKAp2C5EY+8G3nb5M0pg3uah4M
8+1B9/GivMZsd+j+3yZsv72SCQbGPpg0oFDwr81KQ/q6POX9tblyOvD2PHLvJF+8vDwpm5SE5Wol
Xy4/Ifh4camZiEhWVuIBCjL5eCl8PHFifh1SZIFoXDCdWe0EprU6wXSCf5MEtwZ0+gAmzKctRm5H
PRwhLL7EJpmQ3UMfTMkH29bPBQKnYij6R6eaP5hG97MlFAHR/0JNVEiaEVHrZ1OX7425mVd8L9SD
wg87fZQlhpBaCo3bJ1Oxdd+KsaL0DmAqI4ByYDxAtvP2U9U+6qFL7GfRfc4yDz0KqQZoKSDfe7Q3
rFCAEXTNa1TQay+Kz5rqXkbhpps2wUjL7zcsEU/8gDtAP96uAd1B8A90khJjZNM0vLRnyJXxjqzU
qzKSXj9H2cGkkv+iGxgvlOZb40zkegEDqIsBQTXQQ36eq0eKWrRYAsIARUTFJzYEnjIP4ZkKCmQV
T2RbgSXcIP48BG2MD2ZQGx+1OTXaDN5+OjbgmSbXd+Jc5+d3flAs7UfF9/dT1T3YUVduYsWYt+33
1Antsw0UC8hQAf01Gju/a5ebFsCYzqa4T9ll6zYdoDqMzwC5yaenoSpwAKfl+DrZFEeMQq+3vYJ0
jxtcM0bWzUEQPiBs3uimZW3xztZD/sOc56+9Wr9aSl08Adys9rri7b2UWx2yjSVfREVMETbkT3dJ
eTJ/Mt7zkKpgAW4rvHIR9qwq7b80S7SBU3fEZTtxSUQY91G11k8RjFwyXfAU8g2rrXTdU75f9bPG
nTTXVvkCr8Q/gQGk2zTZzSXjc2l7olwQ0c+47I95pZ2wTH2nfT8Ay3d9UT2QZfhH7AGY0J0kgtHV
HXP6rM4QGx/t7ktBF/GkuVaOGqsaKTcrWGeNmj5wvjM0emqFZn/V8+qHPY46Woyq8qfZLNbIFoi/
ECfNHi8Zmc2wxubrrCBGmC3SLXSsgcNYIw4CYYOcuFvplbFlHnvQEqAgFojYbNoxxNirs4qcj0R5
W4+mrRoy3gQqIvZ6udVAX1X0inw0LA4dlFS5AdfwDv34Y6YVskoJSN8mAR2Jdvgcl+q8gTM7rcII
GF3+ja/4obfsxziFYuEI6wy2bZM6xWtAksBif3ixrWvZP4GK9t2xfcoDunxKrQPZEXv6BjlFDjcC
gxb9YWBFs1U3XauAFmi5PSRzBl+ph9mLcyEfURB7lbvuFZBqELRvakSiG4oguFRPU97/MQSGu3bc
cTzRb98qfbgEbt4Y+R3SRVA3jyVzfwoVdjg+1ZqZ0wMAEEbO+E/PhSkW6qexBJkGjgPwsxA7N1c/
j3ihaHhCtSnSdkUUKrKIzg1XVcxdLI2fBw/8k9f3xoZ4UyKEDfEwJg3uXQsqYjd6vhZS2EIPmJMY
lbs316luDV1IMGYEn07ppzEYLqrpfKhTfpq8fLHdHyu3F/xqT7cxDnmjJ/cxgNkLkuCldPuQj0dk
8jOZjWtX8Z4c7CKIGyI4ASEiZMRCJFFMzcYq9b1w+o8JFu+1S0BJYtQ1X44MdV6FHcUsV5URn20b
dEW4CYlw2UfjdLZbjNBY9s5FRm8IB+Wpnum7Rrrv6otMKhCfhYHsrjO1D4hecRyZxoszn9xY478Y
wEFSs5cpsX+4o/oFwz9gpVclso+pWV8thrRRUj6HXo6lPZnOqM+/F0P+sRTgfdR4752mriQCJnei
DXUWmLhZRkgB4ID8mmGf8uOCYGN5RO57O6wRPLAL7clPaS5X3GT2Wa//Ic8KRF77mLeI9OD2f1UY
xOx0lY8NzVskJfjUt0maF1fSr6azPpqUoPLpqiOha3XSxinaYu62kSZsZthqcS34NupziD8TU5pa
Bc3KTHG+uepPZ9+X1QQpqnIgZBZPtRkcctE4F6PVncsAMAi3nzZuHTyIRDvpC/qx3gSqGC+a8hI7
Dn/h8krwscx43oKcX1WHtw8mp++heYJKArpoEUOo8c8Qq8rDaJQsxhrldd9/GaKaXnjqZfzjJ7FJ
wQpeMKoal57/N5jRS1kSj623+cUT+g/dW9QRyvhZEQYccPzcmhGck3YESaWWtyZeYiYL81JY6QYD
YHd18zT2VUP8VBT7IXUM4ijb8IGEXYObXmtcNWhyGDKzy1cVxhEPKQ8qPEi9xK6HkuViDlpzDUf1
kQw29eDkTX4WU76JXKXhsZjOo+WfKPI82YZZtDjUynKN4mLy3aoPFp7SYarhtOXUjBTyMTuz8hB+
iO6aNtjJgJwPRZBeGwqHe22qvkINOhpm0J68ZEiP5O/g4x+mqzm6JvVi+DV5+jOyeY0eUNGGXHs3
55OVorUmrTu9aMQIMwRHU1/wu2/hVNJ0COWt88m1+K8QvCeY+039Va9V8nDwRsdiIuSveMhSLTiQ
CVyvTasIMOFXFvd+xa+0CXBeU1Yn9AuHonWHa7YsPH34MbiNuc1VPuj2/CHz8LJboPTopNstIxfs
wbS6gqC9Eur+1QvHhR3rpmenLjc5NeNDoM/f3XK8Wd5XO97wsRiOctEva2gGJ20tVxs8hnAwl71G
2LncpJjRUWgVSx1MrsHdpWF535Y7TVFD7ZKrkTzORP7X+X+7s6GZnsL3WBVdib56KSzaS8VWrsVL
Me0fN+Up9fIIuXZ/rHzYfVOu3S/lmhO/VRkSdnlleQF+v60FEB8sRWFlKQ/LtfviH/e5ZKIzaPyb
x1X88Mc2MXKBOSMoW86QC0dPKhXczJ/b+UIlkptv17o/FSFTf54JCDkPevNQweFUneTt/N+OE7nu
ab68SiorrPfry+t1XfcZk5nuM1TCei5JSGmFPMOXqxk84yzUX7NZZVQQJA+RguSzMIzso23lO7LB
tYcBDPzCIyCWgSneIQmbdl2kiBwLxw02VZe1fhrmtyghhBpDxwqv75r3Bn+encO6NMv8MnUOhAO4
LVgRguziYvgG14fdT272oZZdYiWCfRVZ43YQg3nWGuNDolrmDi3PtMososXMbLDExra7fVzUBMK5
rnF2gJnNav0MOWKIzGTf9TUkyihGDxqh6lUhMLdaZK9nqvAHt1YfEsdDCTVbU32eeHmrUIVbR2vN
aefyPPXHVybi87kvlPks11xalVulJORPbmrL0cJwj6hpMJFW8a/TQqwcZ8OG65NqSIALY1cJXsls
fYpzu7hAaEElPzEnIOAM8pIRbNx21nyVOLgaj9mxz4LwjDAkPGvULpoktA5JVWEeGUyMs1dTUS46
M5UjxH3jpIe3jBsb7xEXZDrP7WUuxzO/pjRVw/yl0kHDFcsZdaggE1UGsOj0VPwGCwyYBJEzTc+o
MIzxB0evxWV23YyxGx1Az8Rf71n6lnhNGHQNCdaReUJHbJ2Uvt0jKyyOc0a+UwnkDM9s/CWAOL0F
ZEA4FAbJ0AUtoBK1A3WTNbmA/qiePUud13pGOkNiIRNgQGXwLyDTTS838iwxeQVAGfo7xJlYpyov
7JMFQ6+oXWczac43j+n82bHq+liEqK6XLQASLChsbADw9dyp/twXOZRWiMkiRuBJFIx6gTKbxIRz
ulxz0XJvEwuZcafpEwPH9twNnb23SLg/e0Nr7NIE77RnQjoI12NqaWdnOSSPY90xzm67h6THoI8Y
BGq2gx+CtDxYghnlVLYngrzqlWMpDkMtNzjraq6c5VoWukhPjbjwvZwEypzQ5rjZx52lVPivlcLP
surj3OnHGgKlr1cDPKW0T8/Eu6Vnw2k/1cbOM0cN6Qp7Q4WAC9ugzaiUbnLGQfzrTHm6XDjuKbG7
F9Oz6AdPaQs6LfcwS3Mnjpd/UZQvSafLe9guH3q50LoY/pSmkVvZEAoYWclpjoZfCyUOMUbI7bdV
RUlAPdiLgE+ZP8gDBLQmpzLpur+cKA/Jq8njctNRiXg3UvIw3x24P6s8+b7ptZWxgAKxm/31hcnz
hNEg/Ok+AvIHZ4YLO/3tpYvQZgpgetvfXt/9pdxfXiVfedZTOQvoBeAV5I8f+HB5+Nd39/Pk2ruX
925TnvLuZdz/0r6Nv4H4uNRIkHahSTcNqDOzApESzeKcoZp0ePrINjTzuLiVFJz3hjD+gDClXJNa
x21I5cdnlL7EXUXWxYtS0qWa+RqU3gmb7ze1VsQazj/fhtrqNoWVafCpdP1M8fEGG4pGeriJpnZ+
CJOP+C12GTULn/SbbzrjXN+1PY8fKWa6iHwx6fHtNEPqsUI11GVuGX1GtBWXJN65c4M/ewnxNGNd
3aHa5hOsazuzQz5bTOoFRMAfEfOaHdUNpqPGGBPf6OgHXkS7chqGg5aXuFtFu4XzBMsxKD7n6kKA
ir4IojBEPWoPpNTldQ/kte4fSU2E3dXG3Xpi8rSe3b720yL9FCncludhHs5mRSFp6Ixvndl8o2do
Ao8hl7pPyI1ox4TskP5TE7i33CLsVDHXYZQ2p0T7yDzNOoE3I/WH1Al+zwNEyholVXfAyAlsV+ki
75mgXaINk4lfIpB1ZTRWm2AKT4z7g1Voi+2M2xMVoPnVEl67rtQBWISFNhXABxX0JQksrNOdp5Lm
IYYG6jC7irIdqAZDBTZx4s+dna7hRX0dquZzq1ra1sREWs5IBIGwzIkVPucEqLuebgMIbi/DQIO1
NBPcOnq8hSD5gHHu2k8UdPgqm0fMnaOZMgUDfNLa9aPqtT62WuF3uHL3QRYMJ2ueV0P8oLR2s0vU
4FgSHnUeUc4vYDRYkHknru3nJLDd89BP4gX647GlfHkoSaAGPBM0a4pf1pZOK0RqrA0P+HhhqOck
m5vNvO17YT1pSbgt6hZNVmlfBmXQLoEa7BKRG8eswG+bBZF7Quf8Qy/CacfC8Bln4yFDe+lTOwN7
7GG8DHKdmKegg8ZshcqBAUnpB5HiE6k3+WqutuvEUbRttDijqJEpj2KKrp07AMgrcqocmHLWVif0
fTklP83ITR9Us/RWLp8oKm0GRb6BeMWw23p4CyHOK5YP5eIrs75VMtqzn8JYPlS5e0g1SP6y8fS/
fvr/V9PXM+kM/oembw0kt/hr01c+5FfTV1PxxJv06vDKmzRWTcz5vwLPoKH9y9Wwylv0XBcfPRb2
P5u+Dk1fgIiu6tKQ/WvTV/sXDkqE/47hapanuf+Vj9423vU5VY+JnwFXGAjOgmcz3uWd5ZWDWjm1
h7NrZJ0f0wQjsJ7FOKbzUYv1+ahTgCI5IOyRsy8zhYpoaalReVtbNuM5+1i0drgdWmbyK5kXiMmy
P8o1AqKZN0dvrQAp85BlebkYFtWH3PdWf5c7lSrt8NBEB3WJ6wzL6SUi9wb34qIuUQstrP8g7OlM
EnCwvStT5NqbcEWu5tLBT6USywBtC1nvl+X9SAql36RBVsUAlLgbfWMucAC50Kt2nCm7kdpt3lf1
zPsWp3rjh02BIkge7nt+19/OTMjwnddZmkybpKdWYsu5lXzHYFxW+9QMERovihO57+0wyMNTUxxH
/GbgxI7WhOCotVFs3Dcx6aAHATlEIDY+kxKCUDGnFriTZTUcZppBclUuFE9rj+5YmUzrio4AbTK9
1uXS2Lkv+HFAnhtKcVu6vP3WzDyZ9j7oJVpzx2gRBTl9gkTfpaCyZH/bWkFiDbvlCfezBgRf1mAo
wJFwrk9V9TShcwODyzxSrknKq1yLKRsTlfXXw3jaA803DCwAyqi9BC7anLQVvEnyRLmt93KSej90
v/pv1ySCZ3nUQpHNJE92eaL7s8Mw+POicqe8xtszydX7mfKJc1JqJz5rqZIuMyFXe1tTzFY/GlaW
G2u5Kg/LRTVnn5F+BP59l1zLlwvINatSpn1B6Ni7/fcHWIDPj6XY5YpGimbh8s43Yc3ybV3uvi+c
5bPydlzu/Nvt3y4lV/GFJNvUMl7uD5Frb9d5f4nfnvd/rCbedyMfysP7Z/jtSpk92Sut1531b4/+
7fh/ePG/PeC31fuL/u2hf3tcnvn+pb0/M16MKmYGzwAdJ5Zpvv73j7dc+8d9b9+L94djPAz7dzuV
hYgrvzpgArt5/e4ZRFMuJs95EeOZ9cgMmJ+0+2PuZ7+7rDxgz49RLKyDK5Wn5O4c5Zq2KMsoofza
fLevlApVwqEJ9Hi/Kk+Vh+SaXMgLyUveN8n24hdQbufyGnLVGhaM0n9+dnmiXMinIUHkRekGrJDL
6wGOZfd/yNUe4L3qJ82s7dQBMtoiMbUXySlZewz5kw4jvdwpF26m02J6OyTPknvbeLDmNaFIzLqr
ZNiYrZL0J3loVhN7fparKvWJ8uG3y+h2SP6ggFWZp+Fig1ieu1UMxLinuo4BukNW2kwZ0SVKHeN2
Hr/GtfkpmElWzCGKFFGuEyPQfU0zjLZ1C6ywz75PAxnH9G79XGnQF4oCA4cbn2j2kiU3Er5Gy6/L
j4YTfjNm/AsFtyCC7yE9ksvr+L+9yrc/YwJOAQi6jvy7G0M6CuTmP+67u4PeTlnuDNJ49Y+bby6t
d5f+/7jMEi25MyGYySt7b5aQ5W7ztir3ysuAgqHvLp/gH19JrsaY0KZy9/uraSjzCH16eu/0ksaL
u81Duj7en3M/LM9+5wx5M3Dcz5GH3132zT8ld94v8d89zbtnvV9GPrOXpJ+gViNN9hh1jcv9TF/u
q3JN7pOb3MFvWqJO2JI4Q+7vo2bgXrg87G1VHkrkfVU+5t0V5WYu75Dy8NuZ8kGEr/x67rfj9+23
a0amspkUC2ivBnXDKZWrxXTkpKmf8UPmp2jOz6Sl9YwuJoRL3TDuGnWAT82IlLpksyndVN3MgdGt
IQqLdRIJyGf2vHEnkgq5P7e+HREEhf7X29V5fm48j7AO6BCeUPt1mrqfDZPkGREf0+azrRANkRL9
PrgVM2HyP9am8zQVBr1IFS6c0iAin3tmWoww/Ni4unZIzaEKdo0Y3WNaZ9oqi6sX1VHQxZfNH1ms
fEtyJr6TRnJgOVvXcMB0nOhEtFsfCcRANRZTj7AGZ22lEaUFNAUZhIM+K/qV3U5+U0Xf0oUSOYFR
MQg1WVsBoDQz3eYCs10/QiksHHMv0uoWKPHPtBgCEpwIfkhs+8wUIVoRGACpIE2/TBnsCouO7ylm
RL5xSUvIdPVjbqTjFcTRWZ0IxGDsvpls57kfyuQAHdmLamNdlZWHZEwZfbOdkA0MMSzembTcMEtX
X/oC0iKSiYj/pMqUHuvzOR5majrxF4rQhq8Nn9TmuQvFrTIxtlb7MlcB1TvL75wV7bBqUn+ZgD0C
n0o3lhvkqy5ILFhTxA48mna2r+yOT69e62B8Fz6cW34uB2Q0ZHspC0PUwMpuPOrG96z3jGMeRP1r
BtTGTaPpKW/tcxFXnywrGDcdNZ9ueoSddUx0cUrE+FPkWnFUKpLCLIEIzRpEu9XaBtlWhL8+KKL4
0E4cTaf6wlT9OLQLPlc1iq1JcFreeXgeiQsAiOt9S1BRrvRGd88TeR2ejV3W8sr4EDn6pz6imw1q
WgD6W1dm7W6EaHcwCXZmaDm+sabeyNjfisW2i/mz7HkA7Od+KtBhP+CinR+h6T6rgPSgn054phvl
h4JeqQLrBwv+Q+nNJbEdBHLhkl5D6ViozaQNbEMw+qvRwyDfWjD1NOJ5yCgi4pYYtjWtOAyrFGCw
5zSHKqFLHidxRDhv7WwiAtihcjmbIAj9wcqxPXjtpzDtfgpq8RsDxAhg/IdebXN/gkTwYGmnqFz3
qRdAk2jtkxti7PeyeD2K74odBtvBy7ZZDuC7KlWc2Z129Brxs6jMm9UF2hahyW72ozpsfHPGeu2l
N4gnRLgiWSPxPYEHSol6beTCI4wLGHgDzJ03jpmNaSNhcUPSixC0PAEMpYeg2VwngKuYDJ9ackRs
ikQ+aFhuleTLyUdMIoo2kTpdirK5FUEoaHRm+xiMFVSkbc73o0lz+tUmboYkeewY7a9Ek7knW4vI
qQPYlKpw6DzdPFblpJ30BDsQf0/om6H2bbTqjNRtE1ZWOInbWNgH9P3TvibtZ4OgH1xK1j0KvlUw
kfOeuz1kaJwy+Q0JX7RCuw0id3Jf56HnHl4T/yC6oCXRMNR2lWW+6N1Ynaukfa5xuezn+ZjPMWWr
qRYTkFvCrzqG0FUaNhfVPeZwu3ajkd1GkCX8k8zJL0vrlfIiiPp52vdDSpC1SShe12hLMa/xYcJv
56T/YtZls4IyGa7QcMzrUqmJnAWX1ILxt5Rg11nhuNXTAhFSJ15xSJC53BrmGfYyUZjTZ4PBiG00
Bb+nwEYUFxS9XXOBuK8tsnuJnjGrreaeUj6NBwvaf2f1m8la+K+1oKzaZR9LFSLeQPkdklW9Mczm
Ug2eubJ7MgdUPOHoprViRbbJH21L3K6VDHvBP5egObA+PTSUMrrE/by3k/E5KBCjBMLaua13ypTK
2Qp82xsGaUhWyval1BU+FEFZr1Qli3atYTz3hkbqR+wditil06GM021IkMigVF6oLxgwoizdtjmM
VkFiwNp2xLYN9G5b5vOOLHG/qsZrAAkPlZq2JnWEwq8H7aucP22mQn+qHPGBb19CVZs+1eCpxSZj
q/WCbTmY5JukhIKEc3hK9ArFaaOv1IlsY/IFX2O+prvO+KKVyCyGdoRvXNG8p/D0PAbA6J0+ctdT
i1wpaZ2VptjnNNRetI7mWOv1sHg/e1lQ7AS4B681F7Frhly1zp+NAO4FNd1wrRRpRQ0x25FVaj1n
Yt33rn5CKVdVBJbzBeObRoMwiacV4MV1NRE/DUv5BNgKd73juj4w135GtxwLvpNDsHBRK9Two3Uj
0PRajWm9qRw+e0PauRgE0kPafqxtysXcGtWAn7u2TT8zQUAcgczZI0lgSwIJnw+bjBIzRVLWEnHo
M5IGbpdsOn1qbqkLyDwxkwUYuuHXDsrCNJmnuIQ7xhdv04WOuh6W+jfIrAuErnJuvXXXQ27tHHM3
9cGH2Z7KtTl6HyZdnenXViAdu2zdTsGXuiPYBp/NZlhMcQX837zOlI0zToRmFSH1Z2YCq1Doz8UY
A5MPiEDNnJNuA4UxK3BkkOm1bRtVqZ9oMXmhtv6pchHteTWoC1J1qlUtVJcYVDz/Y1F+oqKWH+ae
EVFnx1vFsl9HEkttLX9FNoYA2i32KIsBnjSkRkTefAbe3TJbb16KzoRUaMz62jOia+qWA/VnK10B
6YZs4QLrmofQNwCs1U9qq49XOk1bJ0H/W/LdcNJgoNFGSbjtv/Qg/cIAg0CMecFwQDEzwbP4QKvH
CqEi5Xf9OKTxRAPQTHc0QT4EeZId50S5Op351QTNEGkzKHw3Wj4Z3srU1Xo7TzbcUQViEtzu0p7O
wfJOC62/wi9msoS9eD201N/bwS/AvKwMN/4utDhZfMHWqkFciJjApDdfCpIOyK5e673YdUnx4lIg
6vg9Ptqht40abbgUCYTKwCK20ERBA1zIJt8dfsukls8NIwege/WmbdubRz4jUS/GOmt1Qeaj/gHV
CzR8kj8IsrEN6PVOAoulU+FVpM9dqp05iX+b8Tha4OfnPDzHev9VUOU3VVpBhYqiBa/Oscb+f4ZW
8GSOkB+mpIWqHX1P4TQj2pn08Wc2gMmoHEVfFTDVm0X7apips0rMnLRFFLjr8acx8QOiVhmRC475
6nqRszbU6Br0rkIjSiFOHofHqigSjz4GRO84LYJDxRBarcuzEGSHAcFq9iVxco4LGE4xDl2EyKFD
YsMzQgOoiXjDRLExK0M9VA5UDbIT9vzGkUPiBRcEscgb+28dTh4zhZEXEzXeRlm8TZBnM/LpTlVk
21R87VMl9kU2xQfPUDdhgzBx0E6tNxeM56t1lowroafK2kMQt2P6APrvMxxEA+Df8tOZFSmdeWCg
Xf+tUOlMw77iHUdlFLovY34UTOt2ZSN2E11zJi75E5AdFwaTuISG+qTDatwYavFsdd33sOkRWgKT
Ek70R5Ygg3DHSD8rZuWrJHzso3z0ZzDtqzLCWI6z6ppShh5nZYWlh5zNyCMOvbJ9koHP3AcZbtkE
mLkCumHpeauYgYIwSZnAjmLuqsoDGEO6SVOBWw/Vz307fVYsIiYNSeArn3Isx2Q15AGdzHDfZfhL
AaMgbA3mxZ6czL7a6w+JXd/os7fbyFAOXeokF5H0Vyv+Xrv6tR50G0ClsyaGXaDq9OFfUVROfkyw
WtdtD5mFXnnku9bMZ5ROt+KYVExIKmCIBufRJdwzKglprQaNLx/hQ0qcMjJ51PSBTKxAvyqCa5Qt
QDpQN/YqUWwD0mLgt8T9boshIRhTTU9x24U7ZwldC6cLuHByA8PsY9TN4a6oIXd1zH+QfIjXFu2y
TjI7Xy9GB1pnbbKBcsdIoEmTRl+IsnpRw9LeFMHwE5Lf2fF67UCi3087fKUcT0O4mX4OxH1/sKKq
Q2kploHlaPiD5syrpGy6CyGMmu7tQ9IrlCYEpQaJxOvUEGzHJfeGrx7EtQuVI2LEDYRxY3NB1ApW
bw4PZHIYe2r0X6wSnc7QztaqVw92FJA64HU/hCsmGnp+pMbfej0ledC0Kdp4MbJWOnFR1n6v8wBC
KXJcd7IgnerxRrO5KQgHeqKSb1ARIAT2LpbT7Mza5o6ZQTIKwke3Tj+UUGYGzX01GwIZeibJK8OZ
Xuqg4r/avWrhyMUCVLKOml57tSEYjLZzhevYrRM/08sPpal/iQDho39bTWUPPwfSmEjj+VoCZ18B
Z4r2Pf7CXe3xL1O0x3oRPquJFdwExqFbFZxMxQMxJneRgHioxywlcnjZpzkhsqESWPD9UaEOKCuv
Rzray5XkgX42vrSzM26qtt8Y0fzcVM9NZg63QRt2rVPrgDJhSA1z2i8QqIQXEr4qeNWJUGIUm1Qd
6Qk9UNkxPlkm3ypKBAsTHyLpsoBw/1gPUCby8uSEA3L6ZUE5cl4n08xItHR+7SvsiTTsLuIr/+99
3Qx2T6epv6tcvPeuFTzky6LjwyiQKfOl0PnJb0khyHV8TMuC0qwgbARRltxs2si4JbUTAxsCVPvv
0+T+xjY/xgx/j3K/Cyntlolxho7QlP79XEMPdGDwAMzkKb8dMCDDMXy570HWg4B+KjHPL08sDwTR
sGI0ZmyYnIqN3CUPxqlanJBoPstdVi7iq+MomyGMkkdqhUCZpxu0ZmJaqvHnGFfBYdCMizol2Xkc
LfMmF5CXunXZ2tb2vi+bejK/IImtUzyTpNdRdjkbkG9TK7Vu8bKQJ3dw7mfydPwpagmLLFyMYUEG
X262hIuIa9muS6ibNaKPtZDbkbDIKrXHW9K4DzP5oH4/VwPfnc68eV6qPFjxKVw2DKY3bwumVp86
cp7Ib8y4YoZLG1McFPn7eWPae3t0gISnLI91EOaeENLecpF3V1FOYH6XTxSuNhRRUbvysrx5KBl9
PZqKGz7qKLZFEI4neZpcQAsGmeYWYi835bmai6vUqkiFlY+S+6CxZBulTC8ZWTNrj4QG9G2Gd0M3
Oh8No/tMIJN3k/t1J+8f7GGJE3dV/o7ltKCbDsLRo4s8g1ngTY01g7INn79yitu9Enr2DX+rcxNF
RI5I5OJ4H2fnJg9obdIcVMjK2Iw4Tx4IQdddUXWTFJG2CgP/qN02Oc6/HvMlphHrfD83qiocLGnj
7DK9wsU4YSqclSB6FIXlbkZzSn3Ik8WSuVIFW8Oj+tZUVfzYLQuAdO2BmlKxisZRXf2viuA36/i3
siPtYnr6EcZl8Re4/tL2/2cRwWsRtz++/5/n9kv7o/kfj/ulJLDtf3kOJm/HM72/uMc1R/8XpA7H
sx1L93TPhtX/S0fgIBawTMeAk+9qOq3/X85xzYXGr1ua52m6o0ECd/4bFQFT5b94kk3b5eoqpmRw
/LZnuO8925mW1AXp39YPaLgXq1CN17HKdLxds7fTelt/HcxK3+RzTarfclRlePt2VK8L4+0oNK9f
R//usfJS8uS/e6zmfYlDCpi4Q9GGLwsX1SIE6H9veyMZT8ztfh2WB+Q+gjkpZ72dqDRnMIojw465
Pt8XmfB+34zNXDmVKUFynvExFBn4Qttjjr1sVlMBh3uInJ1uV+ZHnWgmkNLDQ0gBBUAxP981DVj0
QIDuK2iTmvexp/SC0KwlW151oJ5nwRycpon7uFyzhUdYeBAySLlvp4FmHPseoOWkUqmCdbZqqceE
G3eYtROBQA7lGOzjJ7kd2d2DUgbqV4YRyX5KzALNaVSes2URBSMjT1WYOF//ckBuygXJgOU5FamC
P3lZFXsvHNKzPJaN4CnCaEwoA02w0YzZvSZNzQhZBO41WtbmcRzJ+bFKnL+M8o3mA+hE5daCqNql
yoJYF315pSZfXgMlZeFAm7cEMZltO4RUU8zczjeiIhLSaFtcF+18DYViPmtl3Ph6D8SyRkv4HIVi
uMDZeq1yhuPUlKz+KU0TOibR2rGt5gmqTvvE39HviziO3/bJA8t3ZeXFSXiQm4TQhE//6UHyQpnV
7426LA8DzgQK83H3fyk7k+bGjWBb/5e3RwTmYfE2IilSIilKVEut1gbhHozCPI+//n4otgVJ9rPv
21QgsxJQ28RQlZnnnHHfu/H7QfoK3RneTUgfDDFPv39z17gbIbAxtT6Z2TfFow+j67Y2bW1VmbZ4
HGoY+7sepGSkg2lnk27sNY30Z+H03c7VyvDOGhCTydwpP+sDOUlLicXXOAEs1A9ety+yUgX8MySr
qK8jFqgcJW9HNbKyF99y5Bi6viOTbG+0pApXmpOh9iIQ8lpJG8CqtQ3QW+cjOrbrbhIkP+pePDpD
nO2mqit3AGbcc1EjPtkpafRTDP2mKUX62oDOXVMzCo9Wo/uHwIjNNfhHcmQtvKIoGgXalaEiFMVN
T3GP9fCdGAVy62BG7sZ5KJ3eIhleIYUzTwAkEBrPDTOKQDvULYsfTjscSz95hXUWsFDhlQDTMLOs
m3thnEm5Ndr8lceT/6A3s8rM6qGebjRjSvcTqz8aTGMTZd0sQb29oblmY/ToQ0jnZT6qte92kYqd
k1rhJhcKMrmdErngN34oTTocY8c37lJEp9zISabnLqEqp5ahpA4OAKprVkFlCvXIew/tocuQmWvO
CN97AqT48rKiv9AkdAA+N0AwO4vhhg+5z4JGH6v0R9gHuyFqh69WXd05WTmr3/l7OfDW8/c0ff42
U/kyWWx+wBNK5CGQUy06NJ2WHkVlOms+N9NL4KsHu9ah0yYdaU4WjAWu11OPRgIA4dr0SP3rdygk
6gfyG/nXd5/CfyQEmak2FsYLtGdU0u+wk5iebfPBUuevzzvGC0dLQ0hehfsrtlGHuDBKLWRSaBvT
diDpi+Twzv4c+s7+2+Hnc+txgqOqoeXYNCb1qUXuoESb85SGYfQEPsinpQ1OPrSNoO8x7uSg2XDm
+0oaA0IEuS1/fj0Hci0PwZikq0Gp/I2MW057O2PxQ6gYsI343/2NMquOJTjyx5EdKAiDvH8IYdo7
+LaI1pbdFH8E5EACGrmfKQKGNyYVuuugcos/un0TBvEfdZrX102Yuzs7ietn+odvUmo1/dQ8DsGU
3St2Y51T0ULp4bQvUCKK3WTDi605CGlBM5vSBF2LUwoN664KHG2lVdDGe9UoXju/HmHrUAcQLIg9
ptQ5ndlfk7WhJ3YioxVaGfgCROtnf+tFzvXYoGeJerx41ZpTPyJy5o+ZsqOtzpxF5cVrAP6oiYrw
KfDcZt+YE9CmPghfDT1a/8fd585CQh/uPscxeOOZhjvTrnArfrz7pshwa1u1w5+oSBgxm3XlPlLj
6dVUJ3vVjzprhsI3zuxK+ZTn46uaoJetBE19mGqUfESgfB15YK81KrK0jfjxoTLU+JDCgXY5kj7F
Te/jDFT5J7+MHVob6IiMW6Yju7yvjIr/4/9wOelTa5CJon1wLDPfDBC4Hyj0WYe4gvE5zafgpbGj
kzM/3JZv3Ze2qX6Vobowf4d2Ewp2b6G5kzg/c4WdMzXXr7YPN7JWaGJdiQbKcYhDlKnIqAf0NzyS
ZETNiIZFjtTEhEYkaMXvo4+zn+OUAcGbOOeMj3G5W2u3etWa5A089aCM0/vBK7SbyLCrm0/+JTb2
C/UgTdvKD2gO+rswHtGIWUKWc6XPAqeq98kArRinyknp/3xa6qln+vxQJcrja39Kxi98POk2d7Xq
xR7p7YfDpf8OO8dxigOB5iaI7DBUWkpIsH40lledKRlWK8WCySMaIsjwVf3pzZq8wEBdrnzSuzQ6
abM1z0lL50u1RP6vzpvmv/B2leXvBfwFab3NLX9vnlust3+ZlSXOTVzMBVotFEe3gJh+INmxTh0z
OEqfPFqGWE4gH72yaTW9xP1TsBh8/z8YnZxPimHsnWBzAh9i2JrpzZuejw/yIEIoBytD+Yky9GMz
Ve4DKikRiUP4xuUTzZLgRwuU7oGlT3gkP/3b7+Kv3/wdSqOgFvVxXkL8GNBjeRcv/Ubg/Ej8P8LK
O3tNMpEtdFPt4L/dtZej2adONVrJoU3uUdTgHeU9JqflIO82eSQD+TpSMDVMriidl4u7mo9w0SRU
EhYsistZ5yHrvGxfzoviNEe7U6gGutuzqWZuQg5uFjLFyufBoGh+FQ6k4kLrdWqSleuPoE3KpgYm
3c9CXnH6A3wmmWR7gMIyjDZLhG399K3bunPtG8cA7d1oNousxS6M/1gNWB/pr8z5V5w3u7oOmgUC
pM+/YtGOOW1GhvtTCRLNUuClLPWN3BjmaMa0uvJFGnG8A5upfCnAvT6G4x9d6uzRkQ2Otj0T7L+Z
ha/yD456/zLrhU714AUk8fneoKWEvJyJWGxdqPrBmo+M2SePpG+ZzQsf2q+3OHnUh/1Zy2Dc7x2P
PYipD9dNWdWIWwW/BzmRt97ApvAvnwyZ+Miu5AR5oMG6qubztNkpLyOjZaAXk2P+92+e/fcnxWFz
aLo6SAYY2JxPmIDA6kLggsL4aWXAQekB1w6ws/4e7DrkTpU2mkSsDkEwGUAGbxdXmfHDJGFnQP1i
mXeUI0zg7rRtGqI+mmNr3unzIP1hBLOaN2rm6tOEnB08NMsqPdw0rac0iPKFTnKngu1Zh3r6UlKY
vbFyqz7Be1yfjPlo9uemPe4usSgXxUB+4n1ndvrTpOfeveOE+wrEJHIto3s/z5Xw0C1z9WyZZv8F
EmxaLHSlvKn7AvTgfBT14++j5O1omV2Ogt6J9qAFqu2//zYQa31cj/AAuI4LPZsFBoR0kKl+fI0J
R/hJNKrVT8q1U23CXeJdV2JU4Fkp7wtlTvjP1sXlaP50VWXtuA4MKFKTi/02H1Hpve0dBHIzCiso
O1vddvTyd5eRE/Jaoa2ba7hLG3iJqPtE+aR8s1DtzYsK3BsJkrGZodaBcT/oWfna+0VAFj5TH1UB
K0qWK/6xLNToRocVD7kOYRzn1neay6LqERFtSsG1CF7nK4rYoR+kOph+EJ9nvZitCd0DpNdl+sNE
5q0c+vEl7FJ/MylOfwuNhn8vIxIgqndJhAZ9I2/X+fYczFalHjrfsz19DVeWESTX7dvMEpjrLVJR
QZetst6oH7whv4LyRjxC2CAe9b7V16Hn1tfS9xZBt0a81gb/XM77R2sS2bXu+/Q1zab0hYmTXkM2
FMG9Me84gzc7Y6f2IAOlT/HQl55gHXyQE8u1UrlxRYb2SqOBEEiK2KByTuU7GNgPz0eOnuZ3hZXR
eFkGyIV98MsIOTmfKUOXk6z5zGo+8+2yMkL6ZZgeDpfLSten0z9etqY389/vdvdvN7ul26YLebBN
5V2HJu7jzd7YoRqN1L1/xMgla5pjg4+eAM1MKtt0W3PTvTRLy9doNYI3Np+AqQDAZ/pTICz/joPa
FGeXMmiYg2TkEi4vKU15SRfJqEQ30uswasa70KTN4KrxkQcv9tIDQ9l4F0u3U0T+ddCrA8qONeI6
yzxZW3Q3nSTeTlo43l2mf19FI4t0RVehtcmDTVHRS0PGpK0OWgQZwloeyqFWEn+fAhWdJ9XerA7v
gpewcZ4RqgtrJw2uRcHlpOty6LcoljaO4V/7dZIfawD51xScKUaSeztKnxwsMgsDquvEuL1zKNSx
on7aIDSzxMgj4TW/ryBNr7C8C9fsB+HXD2yg5qfNv6Na8D+x/WL/zxvKcD+97gIPWKlXNMr3uI43
1NnZFiuVW661vB1obuTLsnxL3M6j9+VVOkIQawYyfnxnxhTpv3hCkFnGS588mmikvet+8CaZr7pc
6+P1L380jJw/HW6CeEjrByQq6ofOOQvVLO8va4Z54cAWfPEEUM/cI9NjtrTJ8rs8xE1iPQLdDNa1
mUMa58OrmE12tLdLmk7k7KAN1uN8AqiK+nICGVdO6CfEfepsK9c2ihe3a56ZfCfNAAEalI40yLLm
ZLrw/5qVmfdlVmbe5aw6B386V6Pu+JSnlIYnmmr9UYc/QxXZZVCC7udUxNqNdMnJ1k26m0iv/ky1
OrtPwOOtB2jE+C9J86y9joxg3c0rx6ir49Woj9apHNV279QWDDRUy19rR0EAThgv0+SvEQ2BL25o
xZqPi3jsSkM8ajFkWkGjnKRrCIechWwh1r0V8Y1rZ7VbuA9B9oY0mGq5d0INxT0581FhBfBW2lNy
s0wMsWceS2Wid5ewxS8v0qKW826CXCFcoKrCYiOEM2XfVSXZjZjVXFTk96pi/2hGZ3gZO9pzHc0a
t3ZRjC9+m59s8LznWIj/eBE61HDeZyEcqGjRplJNS3Mo2xj2pxxY2/twhZTT8H2oyPTDuDNAoWab
g3VknfaQW6lfUM4z/zQ64e0nuLMeSdvWO8jNaASaTTl0xRc7m8qzNHSqqmvTcXxaRAkQWmYdg8h6
kFbrZ91jF/p/xknZ7vVOKe7IrZqXPNc4Kpu875W9zGFdclUJDUzXokvi1RJnyCyW1/qb0rPWSnIr
F2GoySjbuEjUtVx35R9Nj/afdUP3JWUv62gk+aNM7suhQDAS7tHiTlo+P8EmMaAbuFQDospe4nNt
pDbKAvXWjAbEN+ej1B7cLyUkH5Dij6/STy0UntXGd780bvHZb4Bc2I4Rera9BvPcf63kLPdvv6nt
mLYxE0Kbhkl+8+PHDZBC3Yy1nX+vYTKnW8ZH3YTKdjSMMewIM0Es5P3DUR7lcVbf2FV9x34OVWAZ
PJtpDx/ZlWecE2jEj/Sqp7vC8wSApT49ohtob5wsHR75snh0lIbpH0467OO2QGqkok3U6WL9Jzzu
0VWGLqpOTvBIEj8jwwXFr8n2eF1OKvwgdjJmiNhCx+JM2zaFbFbQPBMCiEeNKZvJA6b507MMtgjr
gzsPi6/L4DilZH/l6DAEeSzvmnPe2TcwqO5SKJyhyBA5zYKmdWMlivG1AdTv615xbpOxPyOEtecV
GD8XzslxpvjAP4VOt7fBnWCPu4q6BhWURNvJCSTrqBAhjri9bJspPH1JitrfLhttuTdfzGXf/RYr
XTLCVoqNb3XNTY32zn4Zpq4Y92mS7lI6qneGERTl1TJ7sR1Bwcr2YWSJevM02f26zdLyaMyWdDV8
dfZqMxylxTvmt7/L1fB6jNR+tfhkCDWcV60d621Pjrf6HtEht6F92L4xMtrCUPgNvqVGZqzIXY77
HDjrV40WWunPfT+/GUUUbcjMiW8G4OCr1Na8E8y49oNmNk/27AfTTrXSG/xtpjgZRaRRTHD2lYM2
7ruhtx8zIw9pB7uWiSez1qQh80fQF4h5RhrJHBZ078IQtS4jT/wHO7ahfkSzg5Wf340Och0IPKnQ
os+P3LtSwWD0WeFlE/KogucFRL57kIPiTmgwjDRqLT5TNGN3pZMIv8Sg2akeePKst7Nk7CdTxls0
b18lKf9JECs+CmUabyOQK/dyGOnON01WIovLDmv1aiz1bFfquXkJE4YdX9tq7a6kzwDsRxuKV14D
2R9WoIPSG20oPYgBFXUDPyMV3dksJrPaxY0r2HZgRsCb9loO9lCarWtp4DnMo7ToVsm/BNblROlJ
7W7nR5FzH3jhj0hNs30Knx/Sm4N/JUtg47wB+eRTZ1/8MW7xKRaV60ut7dN5reGOe6uHA3NSgm9t
nMbPddcpGxpn+aSMAR2ok9qtEytWv6l07qlaa//8GBpDSLqHGsg/WmXXrcMB7nAXnjQqL524A4cg
7kokYw8w/67g2BJ3tlWmKqqrTEi7dwdoVVSkOYCgqFfS53WWuKuUGMZwMSJIuJxHSztNM3D7HUrw
ACdjal4nx1OfAWNFezMlOSbNqujNrRMjZijNWk/CjeH2/vYSDF0IxFJdtZdmoJQvjiVotg8q7RlG
l5VrWL9aH44AWOetR4TXwmNhay/yKyZd1Ob27G/Dk5N7ziGIzbM55tQ55YZMg/uK1mpySctObdmW
yVm9JKH0ab+m+CroEC10b73J5+3TtCOMAqF5IwZYaRGyoOQ+1ntjHgIIICkYcjTlYEpq0DqLSx7J
MBkhTTmojVPvfV+rt1Tdw6sIqr6t7jsGKJUwfLHzfATZNk7HuA/8Z288CacLX1Tf8vdQ62Qraeoe
RCiODeOYNPMm23eZ5p+jKvrm1/Yf8HE7cH76w60n8vSJZuV9lXTjq/TT0j7c6qb6j36HnDos9cZ0
Jcuhg+3FG2nKEqmshsqJpWy6+Nqp2RUT5Mu1akANI3LUOmOkPmdzGbw301chzLVKM9zK2YDcB7zq
83RV6tFxCm/8ojSOkReVm4BW540xGe5xYBsOUXBffiNxMK1CYfv7jszkE5ghHnYgcGYMMDHSE1q/
JrX4VurmMeTL/uiawrucPs1hn05PW2Ut/SyVTEhkZu12Wsxlq4McDOSPIUB3jFtpshLQTiCv+R1o
mhgR6lxZE6tEFx3yk9M+wdnguNC3sUwQFBvXQ6hUcBhRwJI+y9aoYDhPXpt/CMusl7hn54MKsuI9
mON5IrmXrzQvU9axboRoarfiUfVKf56kK5dWiM4+/XtCQbPmjAF5uoDmyp//9/+QOGYLT4uUDWGO
ZVvsKj9+IZxUycou62CD9c0OcFZt79UO+j6QQBrj5dj2LcAhSBajdm2bK0tOXQLk1GWorGIb9SD3
KX7CIpVmySURXcymy725kVsuWq6LLWLbyUZuyGz4Vi+zUZfmDx6PquxfkP0M8qit26fKacObxb+0
QvR/Tcp42ROxhHlq/xRN9TlHk3vK4vApjoaNgyz7i64lPFNhqpDiqsYXr5/g1CfHexd7/SVMQW7m
mA70zsoFD6sLSPxn1aelCrGshD5VNJbgT8upT+ZyZb5T4aWKsVxUH7pDA03ayZuFAea6ZBr2Dxos
5F/Nyio3ZpQ0B0+JPXodRwHNVZS+1EZ1F9Yk+FuZIIaILzj7fEuvwJqUJ9Ni7dvr6i1f7fEFcbV0
V48V9YLZlGE6rUwHgCrIofsj7MAUQu6XezkY06euGNTby81s2AXKtil7XBkih2a+8aEXfWr7XL1d
/EusvObloVGs/HK9iDZQMJ6iAiaaxGcy0UhC1Ja3KTwrOstBT8NXOALHvbR8msrv/fhFGvIc4dB/
bDReTbMM5/zTdYYsVv9jiWXNXYOfHiBD98jK0GRkzGm5T7uWGAESALp58doIPb0lLyeOiekFx6Ee
01XM5mNt1VZWr6Xzn6blRFNY3+raLPZyo9l4p9YOurM04qqq17rviq00laHVjqo/nC+b3DhWf5W5
Exy6yoUqXLPClU/fcr+OvDZYGzTVrvtqtHcw5n0N2foAiRY08EyTd7Ig8wWUMRlfoTeNbqXPntMF
0ahQi/PLrbSmET5yeu3obeq7gjdgnkOMjUyu+eCKaSP/UQCGs2t1lm6Xu2U/bwVK0VQ186B/lBEV
bc2gd5P8RpqlY7u3/ZzokaZmAN8o45nQy5yyQwEgq2G1dGcX43g3lQ15Rk3MSJkWyLhw28xey6la
UV+9wjV3owdGJAgCAVlY1q2DYdDOwkF+dyK5cw5QPVkP81E0+3Lf1Y+KXLY7sebxjQwppSfiHtZV
yibzUJfUl6SfTd+9tKZQ3VDH9vauHTv3k9J9k6+OOodWvSsUhDCqPti3KCLfiMx/aBJQGLJlrdGz
+EZ4YK7t+ZUuByX1H+LYqWEax7VEyJY3edbbNWREGAzjlcETf7W8F+XLTtdqcWz8n5/c0nQ6eq5J
VUljeWXK96Oc89ufy8tSHpXmsavdCvgaH6vCjWZKS7bP7BtphoksOM61nGYZNxnI9wlYilUrem6h
cAM8W+Z/lGlz7yH696fdfO+y0aYLQqNJnw7Cn0j6vma2l4G3toNVRsHjtgBdvNYVwzmOeuQcI6dx
jqFV5zeZFj8A7DemNdxUvycy99EWrAE7VZk34CjTr7JOD7ZLam5AQx7Z6iN3wYMbCPPH20ESRBdP
9NfBPNVozkkRXby34UM9wnYLi3xfkVqE67NiK4LT0+jgXJcNwp5Z74QPYWRZt4U6hFeibVREh00r
WCtq7F3LxQFvn+ohGk8J8uIlTWyH5f3n8H/jmvVeurq8+rr63IBq2ziQ7d0g65x8If5F8832O4iD
9AryxPgMVqS+dVCe35QVNSTotq9kRN5q4bqpqviYtq1zZ/to18YlXI1AkfnozvSsxUzPWs2DNJeh
Kme90UTcLC5oDPstbK/h9KxVdbsl4b0h+SbudKqR9wOV7HsXdXW2VJMDO6Sp+MBMou5alKimymkA
p+Z9OIiInUdAIbOMtm6YAPbpDG8bJRXUaWmGXhBwnetWq7h5TNNc1ZbvfC0d68cwWdmvIjbgDaSN
72qalXzLavgeK/RS6G3tr0eS4ui659VjDnOFp+v2Q1K75SPgo3CjtnF8LSeNsHFOvuJdy0npQlAJ
fAAJyRtpKmoCi2JgscHvIdQgT5M8JZGRHKeyyNaFRT/udVnD5xCmlENEQnkEkSNqKPJQOuUQz9OX
I1W3gHFnFF+WGGnyurW3rjkot7EvdEgLzAreljB6GfLBO/ll6p26+QhIlbJS42LcyAlw68POhxkY
mhD0f0Da8lpxh/FF16mcDc7XotP9fTAUwFFI8ZSpGcHqmsE73lp6dJZDoDy1funfKySdz42VDXtt
rF6XeaMyYQMtBn0tfbpa/wH1OBzrVw4NZtAqom7ZB8UfjZXaED/oORQYqnOnaWO/4k5Jf/xDRBFA
l9EX5ovB9uwckP802GQ8SQsuzHfWPMdKg5LzHJlrymax5rkRpPSvlCTuPsnb6L6lZ+7yvJUJSf+B
TOhluS4bjxFZ3/smDXuIBNyNjaY8Wy5yKPDsf0FxpTurWnaTJLnybGbWcCgNWE3gvFCeowImpagU
EA7Ns0kk6rWoC7qLYTq+kpfW8yS51xrIMOalvxy6vptpKaLf/4IoMCDhDuIIShLYrodJP7epMyX8
MmGygbploKLr1mc5UC+9G4ocUQK/PlmycaWqqZAh4U7yfu6HuTiT0cq3nU4p1Q8iPmEInmxC6Aju
C6PLaIVV+hPaJNKzuJdQoVnpvZxIUm2YQ2FwQfSmABuxQ/hD35AjB3Ru28mvmuYyLfd/OakbUiFo
micLLgeQh+10gPRJ24OSG2BwrXRlfWnmAZXp2VP3pAYOfDqB+85vDkZ0zKf8exqkxpmPD1qOhvdF
Zlpgp115YV+cpRX5zovW+f4lL6OTBF11bZmDXCSH0wWNt6YQl2ylGRp2s41CR1/Lq0HhPd46ugIl
g+vX150Gh5yue9SK/co6qCaVlQoOyaveb8R3nr2HTouDJ+Cr7q7QETtTw7w8jnOFi930tq6U8Cdi
6+DR4qR99KdA2bZiHHd0IXXnZHIB/s8hUUy2hS6QV5DM/CKdoHlNT7v/yIHPXJqfF5OO6jiai/Cg
DXn2p92YQV9noHlF8hqGaMV1ZXuvGUp9jhs9vi1q5DroU2rO0lc4sFrEZdJupSknJsP5fNagaLsx
9xrl0bIhhJ9W7uAhEwYvwtsBvRXpg6FCP042ipYAx2jqvRz8FMqc3FL/mBSl3qMwPBSAs/UaHDGD
DJGmmTWcJw+Xk9+dI68zjNW3/9i9yuaO/P3u1eE7BPqHPmj6ov/2/6uu1Fr0qdF/07ssvU4DDX3T
eT2hzYM8KoCAT+gIN+cqdKIb6UNrHSmP0mKCOkC9BSoOd8fsbOPQPaa64RzizmELlAdsRm3t9Omo
0xP94hvejv7/43pUlBormACwU6e0aAi+EiaJNbktlmZgRvFeFialGZtD9M6Us0vwcm6Td8j9fAxe
zKCGcAC2XH+lDhoU1nmen9wx3qVzd4ccyNcbq9QzjC0JWPGYTF52sh1jZepq+b2KZ0UqOqEewGkg
TROziRSuGbMvMAyIdzv7Z+xf1fzaP+0YzZw0GaJbiMDqlV2AHHeHJHsJkI7cKGLQttLMBucL+N7s
IdMpxtGddwcIL30Jk7zeQecC1ECaEdzHdu+Pxz7qxmcj+xWlU/bSQ0m8N0x3vrO5NEiDEBottb6V
s6MJCl9kFQ2j6sB2gn+BvJiahgECB/wLLqbpfUGTJ3tovaw81511lwZQS1tWFN60NNatq8GxKGkU
/n0YzT2ycRl+5+H4BkO78WiokXFjI5xzXVtR9eo635XGEd8/nei32td/v/91e672v7//SVEhe08v
iIVKqel+ZqudDN6aimenzxD9p2imIV52XYvIHq8D+EC6Fri4bfh70ZUPIgjMrbSkn8oaig+LDZqG
zDttYLu+N1O0mOHdyQTSECtHbzU0Yab6xuis4QydRHGf2+0qqJLxLF1ZPnTXUFQ3a2nKCVP3Hu2q
pWFwPskBnHOoxfQkLTnAdFoA7iKr0tHyu4l0cEvOBEgzb/1pM0S0SrLIFKtKbZKDRTPC1yGkKwF9
lyc66QK4nZxoJbrOauZ2KKQLTMddy4f48sjLRzlsUAM1q33QqtBz8FnaRt5Un0yKXpehiE39ykys
5N0EXCP1SZ7hzGfI4KywvyOtY4OfKcDHdUFLccqLkbh7O6rkjLQp9LruynWdH0Ph0fA9ByqDeteo
9v2nPIA0Fx+MMxNdbAfpyfkcHZeUQaMjqVeTp7tCoEbcggBRntGWfjV59yPyhoWuZWLm7lOq++mD
6ogTZSflWW/FsFdVKOhhmFeeASmFW7TRNnVPd+oZAE525l0dPdT8ICJWrUclYihFj2J2EZXorGFC
UbXNm3Tc+lHR7RVfafdKjpaohyBtcbXY8miJcedoabLtuxMkmfVOG3aXTZwgeXEr/OJJtlHIxgl5
ZIq2hLjIo9N8LNjsBaSSlzh0kbSrWokmlgeaedJCy1rZFSsoYzblgGqHdcrM4mHu6L0dKytEM6mL
/SNEJVefwqISwbkLOk6dfHMf15VAHZQB9Z/4zh3vpUE2kLQzmeXnvNWnm2zqU/NKzjhonq01UyNt
O5/lcTPt3SY68saJzgPUUUneJ/fSKuw4pX4Rzm+j6CyHNKHENYGvYnnxl88s4NRpC3eVxp04ZtX4
s/Y74ym2C1daRRgZT5EyvbOouV2sOtX1pzj23811gKLWpF7TdVDY060lIvVWHjWzGsDiA4eJGFaf
0KA/84k6M7+okcPotrGdFvX2y7FmglOEAye7cqh537jlON4MaZscdNcHj6eM/l3bp9NGodR5ztMi
hKpINE+ZBQjb76lbDF34K2I/+cPKNG7noQEBAAO+CXI7ZLGFKgdiNQHwjvaQlor73Rb1nz4czS+Z
B/u7WWjpUw5KDLIywEj//kL9G3LXNeioYvPIS5WXKdOf2quQMBYZbP7OE1za6pX89PZFC6ULKp63
Mn09KCBVC9TRbuWnV86mYf17VtXApMvZ5Vw5q1vDTavnxcM/nb+cIHQ6jK2qQvMkK8GbZ41A1Pgj
fABlCHRr3Q4uqksSy408xBT0sF6xX+6fCljzViDl+yeTTXtLs6ui6CfTDIuvkxtCZe7kc0UWk0wh
pNaBMfKSxLQDh1b6simPU6PlXy0rh/qqTKBDa7xN0AgoG9263Fqdbj/BfnKWG0GkKQTEhWH9GPWW
tasDtdwGTeQ8KZ1xDoFK7QJLmDtjKG/VOs++WQqt+SHL3KOJjuReeLq18XK7e05r+1lmud9C0zr7
Hep0PlR8c6jrDV/zvlDWICado+kCS15rCdipKG9h4IGeBULEwD3qlGDRbOtd5Bins81D+V01yl+O
GOxvBoQJV17qT19BrQGJtO3uaXAAYaSe3j4mEbyFZUuSQlWaDt0yYZ7QsO7Q7aigI6oKdTu0ZnOw
e9NB0XLwECZ2oKpV8uHG6Xt175ZlvhttwIBemIfbdiicuyKykK1Hp+Fepy2YEmDfnrMoT9ZR6DZf
6kpnL69n/TMvLuOqTQftJXQUCK+LXnl1pumF/5LqBwuAI/y9zi+rT68h1xS3UFd1uxI+oKvOzJLT
mI9oiRbl9yEytG9aYKpIG2slZKAAITVotKQ/HRpnW9Hbdj3AGPZNBNZOJK740rengYf7ZvLGaFcA
lQYpVcNWB8PQD7NELQoa+l9jiXhWa0OLF8KCca1birFHrTM4uoGF0J5aBl/j3n7uvan9pcTRddta
5rWdR/puZE+zyo24Pc8Ml9dGq3Z7h25WXogBHJGVKB7rNOJ1KYz0u1VO11pRNXuY5ZKVExfunsK/
cxmkiexLzRrEgttxnkBFvoe8Zj5U04hDGXQ59ObTDbT29nH47jIy2A2bfgWVRnKDOCmUG71a3flq
qN+iPqFfIyybfqHhMeODY2a/DPGtn8T0I+PDDKdxpj7o5ZTtlAheX1MJ9HtFuDx6pVN+rwMUp+dz
Mtf9s9XV/KlIoTltufX2KE33R8R+HVp4BdrkPpzX0Lqnt7wNH0O5+pgHY16lSH/VTo90fv52LX6q
krA2E9X7OqCIJERaZ77G/9MnLyL/wtAlLyn8Wis7dJGPVo3gS9uV9V2DuKWuROKLdNlWc1tTTD5B
kSK+uFC5AaAM1a2cjCw3pZ2MYoA0PX0kH2dvTUeN6lU9dOjSpHdGMjUnu1Gax0ZAepLEpLG0DgpU
zUI1ZM5qAZ1Gq1f36lMJlcij3gbvwtqRTsvU+2rEzrgrSNPBdkQXrw6f52GYNcLkIM0UAbT1YFkZ
hK+2ce9reXAfhbdAc8lXSpfSW68Goiq/fZPNg04bABqt8wmsMor9v39PyDN8XKC7AEZcujwprfJw
apr6qQGnhF9zyqNMf6L+STEGoqwRNYPJ3drk3R7K+UM+edDmus1va55brHlORjbzZ334EPn382Rk
PV/z7S+8nRfGSrXtqwwK2M6nnCJlFG3voNYdPZOuPd5JjxxGmqK2SgQT26eJ2oZU9ZIodt1UXXtV
ditiCyTDXHLjAc/RBvV30pKDWYfWlhdFBW2Y6GeFXtTHO88dtyL7H9LOazlSJVvDT0QE3tyWt/Jq
SX1DtMV7k8DTn48s7S6N5ux9ZuJcNEFaStUFZK71G205gVuCA9h5t84Y+YfIiO8j5N1uZZU8UyLS
NV2ANu+1gehWvcmzYLyJ0ao1s0lHh4YV6phVmM8lCgJJMPTBb8bqkfVDshgz/XtNnPcp0txfU6uH
z7WGYcyY+9pB8xPrBhuQEMQwOm5lITBsGxA+MFrrwSmz8jEp822S2cWLjTLYyeqIDcriAF6Rp5bV
buohL1/GSY+WinawC7wslTTPVsSkdPD3hc1tLvCjDOr1pDVARhtF2bOUaNd9Bgl2O07TN0svZge4
vl0TmXafu1J/MEi2/sh6UihDASUEaJC9Sw0y6f9LD+KXxar1NX0LkUfbIL1OUkPPsjN74HKdlWr2
hXfZT4gi/i9df+varrlLYRabO9+pA7ZOWOboTmrdibTQDjGRkjWkC+tVLZVNOFjZD01J33vw6VUM
Sgpn7dikr5rSbJb4zrMEnyG/hNSRrq7ZK+voAr+COY0UVxwvEDk/7BAQxPRuUAMUbhuyKK3SwAdt
0DxMRqH/DjTzhjBz8r2GF7zogcK+uGWVL1mUJk9jH2krnz/mLo28dpMDHT9b2LxiOwSUZYz68OgP
VrEr3MI9E27EMK9GEoD/MUQZDBLKY4DS4IY1+HQ2qtkxSS+MfaAq42sy8A4oB4+YuV+fB/gHs0L2
+Gr6DUJE4UC3+cE1VAg4/+mmJliCtvMTTBlzZmut924JqohZ4v3m1Z68mHyFiCjUbwFyB2vE9cIT
bl31TaolPuSXTv+uoTwSqPaPSFXxdMMwBmSUpx+ato74sHr1khTZTWYn9o8sTX/liqifnKoq/6+l
r/WJWcCjytMMU9cIp6mWCd2NR9kHrGA7JJqTdsX4DFrHw/f2i2t0PHiRyzhYvQdjIE2qtyyKy4Wt
tLi2iwpdSF1DWoP6ZErQ4BSrEB7G0iiHZC83IrIYNdbHomy1seCrovLem9z05GsR/k31UD6kNTa8
A9GONyOb7iOJy/XcfWk51e/GLr8ZiH6/KFA8l5nQsj3Jn99t26i4+TUkb7py/IqX9APOpfpjPdeH
gPGxHjTGrz26wn5xiwf9+86/SCZsZqYiWMr9vowLkOAazpGOh4SdOma7tQo1X1SWEW+dtGdlCXGc
XKWbY/gtg+mO0FagpXtk6/KABZI6iJMs+wGSdcFgdWQlBuyz/7VBdrFLmyGyY+vVwzpzh+fWtO8k
klBiD2G5p6e5Cp+G5j4snRSJCVesIFWqZxexqjWe2GyGVBVBVS8afrYRzFU9sH47bvUQ+67yiqCA
tUziWrubIKvz/NeIxf0ZHvlgxuRwvrnLcNsKzN911D9MxhjcdqYvdk405LcNtIJFEdj5a11H7cZ1
7Gyr1E3+Gjr2W+cjhRdVU/SI8fVRVo9e7u4QT0DiZx6Uj+z+TL32T2aoti9RsTNR431FH9M+kiXG
jnQuDsr4CP8Gv3AEgfLav3Fiq3oKRJseEXXrV7I+yINbQHXVk9GOq9zD7V1Ny43ZtizBWcmfAI9/
PFzrVAe1VbOojYXscm2QRZCiYg1nyVnlohlXg56l916Ve2uWG+qN7UX9Noqz6hRUY7FPWBYeMpAL
R6xBURGPuw6NkEzDkL2HSxFP6Idn8fCQph6ex27ePCctoveDpnWvathggh6Pxjfdn3PAZfGrLpvN
mPj+7Aa/dS2wqAtjRNg9CaJgoRYkYXyn/dEF0aPRT3n8uwdMsZcZs6EhL4Bu8L06Z9MKNzr4PN/u
ZRsZnUubMZPi/7TJnNy/j/OSOlz1Itcv7AHPjGxApV64kwhMuLEGXjwh5KyZI90GjrIxRVoCdeUX
2T0i7LZnGR/8hqm4R2k6eiMWovGgGJKb1EuNg4q0zSaLdefRrcliR0iz/IpxfXWRUKi1Cq9CPVce
XA3N95bFwGEIkEsKKtablZ6Ob0UVHCN0Jc+Nmhhbh0jegsBn8BvIaYba+2+lbN8KkssvTpeUK2SH
p1vDKcfdZOjl3vA7c5OgfH1MYsRc07DRjkatRWe1rdI1oK/kxRDpF3QAul+gXDZdYobfxgTdjtIe
wzuIETxpqjzcBXVv3DthErIt1q3vjvjKkhm6ASJ34hxJmoI9lOI45yfFzFeQDSCC3s9MbRzQNyim
hTpa9l0vMAstveG1d8dx4+QmscYZiNUiza12ivc0pqI6wWuKlmprRq9dEQNX4+exk0Vvqs9dE4iH
2m/be1Ekj/rcyyuMdJe1I6I0c5HgHZFPJfyRW6K7IZ/AV1FCRrqCpKZoREY7i4jl/wFbjR1K+UhO
3coqJ3ciNN7DLbkC45gmA4SLwPG2ZtnwZFBRiW60rntK7MFeqHUvvrZBeR/z6wgWJXZ/SYKLQB6X
x9Hog+/tpEHsDyLzWcUFU4JwlOQHD+ovfmsaL2WrTbsuy8O1LHoe8v6Kwp12aeXPQozavvnndbr9
b+8+2zAIEOsg+DVP/TeGtyYmKNJ2pTwJL9fANiEkOFZTf6uKLDk0op591cLiCecKUmd65vwswQUG
LTfxte8Ir3E/JjcsC+gelflTWYW4cBeGfe2eqShSyalTCK6HS995amtmkzR+i1GHJHXnUwekPk2P
LRHfX3WrHYauSL62TW8uozbO7zCsxxmRfccuKLT4LoA1urSVIviKATp+4NZlUC+chCgoOI0J3IQ+
PwlKK4uenADN0Dk7HyJ49ZQIkr/zE0S2/SmNyfS5bR4HysX5P2RlgMx93ijBODHQMFBtg38g0P91
9UH4xjeBEzpPBqndVYIRbvmCqfQCiFmyBSjWHF1VwM2Up3VHOrKdD5eW3By9pawUaUMmchrdZZDh
VK3a01niXCQcRp59wsR8KgphIVQ9tba5gyKFNlDX9yzAe/cR00IWnW7fHTUU9k9tYvfrBmmNZ6RK
gsW8C/qVIaHsFNZPOShTIgY5cbdRDfb8clCTBNyWoWs8O2nJUj+91fUy/NnhTuzqDXdJFRRLewQM
A7vvm9Pa0ysGds0SLov1oI4JtNgkss9tbCo7+IfqPlGT8GwBF9iYk1AOXmh+CX2iZCkgmxMhOu8I
PhR77GwSTzmcON6VYvzlA29uTX4g4PHAe/Txs0g8ax159fsgAuEoss+D2LZWfwaNEilQI9VVp3p0
GRTPV5q3TZcr+boinlTfJkUCAGjbm162zgF2Rl+mNvimWa52EkYSH6Yy9ljsEmVsfNayzTAEO3OO
QVaGWiysavQuMUjkpbB/iKbnMrVWQgW/qSia/Vr2v5sZ597iLb2piafsXCt25urKiIu7wExeMyfz
kUeDq9s0Om6Mg38jq+RBFr0s3RB4j0+f6s1G15ddJup1Pj4knTEew1kAkQwIZOL57HqQdUnQl7sk
P/GEcnv2bepjnsyA49S3Ttqc2nVs8LS6m9snvbf1Z9k6dqp1qr3HoB6avZ4lxksyIegeBPajOjjh
fR2Kx3QmgRVm4+20LLFXyqQba6VDD6go63wniL+v5F2ruWO+80a3uxRla2aXe18bt1bZ/rbmrdkA
UH9DGMemiqISazhOaM6DX/w0RkfBSmh0znKBG2qbyFGr82XNq7s2ZuBmr/crgtMsZxLU3YQao57W
hKCrWaqxywxWyBWEpzIOs0drij/WT+z6htzKHuf+Vpd5b6Z+SkcQ/lkLxzbpwrUpP1GUlXuW/u5K
GL26syeL/4AMY5esbd1zm4TFs9IGa7nPHPOu3GfEh5ci0bvHcQhxKHSNeCMThX6SGRi5mN4p4St7
yeO7UtXGL6DPni7rdrBexmoyFHXD2tjBYKdTzi42Sis/bqtXq01wQSLWiefjwc5y600kQwxQ3Itu
Kz/y957SNNso8MyHNE/1hQtW5Werb8yk+Z3DdXjLiweCwQUkwr9OFOVzzcemHPRCvPjYJ69a502F
3CdTDmBf5hyRQ7h1/jnlDSkjPdKCjWztoUni1fLddRb5yF7d579zCZWgvUkjJzl1VhGhvdY4b12G
W0zaaj+yolMXnpZM9ymLJICAtrtJI+E9Z23/JHvUWcSGNUqf2zKttp2bR3sNG+yHbg6+yR4OwhOl
1Y/nkmfaqp31Rur5IFTINGqYaStXC9ELT+yYSsfGdaBz4udsiG4MPa3u5MunoMSA8k7+jOe2a6k1
gg+lP+N8nx/iP7/9PdX59/f/DLch86ORqPt3LSTDUholUIfxafIOtaIhfB5lYJI8z+xXfRHbR0mM
kGdB57MBMuE4reLGR2++7f0NxsoWYHcBD5/YxLEyB5fsufqUOIm3tnlUbUezjTe2nxMVnqHFEmQc
zxo3bYE+UQVhLULU6GjzZP3imN6X3E30W1lSg2GBl8VTEhG10ezcP/DcrlcBThJvMK5/OgDl7rEM
UG6SqR8WGQyzm9FTKmIQw33Y9g3kv+6nhVLtG7L1M3ahH19io8NBoU7vkjEQN0UMCz1y3eKm9hx/
F2ui2dfsTjP2kOuxq/rHAb+QUxp1X7VJ7x/HCr++uO2Dje2RVSh51/307GZh8N3tEi1WdpXffsdl
ynjIzKzk+wiMldC8+pvG3Z7rpfNijqa/hQ6cb+2q7O5DuzynQHnfMBNdybyS2qJLNIoivHPi6l5g
+Lofhsg++jlcFHng9QlCsaiQW5t5QjOvqv8tdN63ZGiiynsNC8zFWkOtj64ztrekxHiVdtG4NqwB
ve7EN29rnk5L4VfuBqsekg+wtlFtwpLgwfXVWwMY3DcNwMyiKIt84TtlyYZn3BSq+xJaef/ddSM8
xAXWQvHUxVu7VrUlTwDx4tkYD9Rm2P8IoMPXQYU8fGc89bnp/bZ65Z5N8a4lO78aHRgLY6Iv21Zr
FyIL3W1iYuNTDM2ws13l4OO3vNZGWOxp0y9U0NUvU94Nmx5c3OwZww48b2/1EvxeA+jwe5eIO5dk
6y9STsRsHG8ZYNeNRzb2uCmwGMn2o8NftEBsentoC8ilz5Lq8lBVqnZUEiB8c1WiKPUyQlJ+XVqF
dhbOCP9AlK+DiwGanZdPoHKftNpLbxFRUp8LRftSBJpzo8dlcx6tGmMhhHTLbJbF937Fapef1Ch4
8OB17wMnw2igjgrzpBCA9tZTaGdvwiZqXHazkcpcVEb71i3ZHtp6L246Gx39QMnzN1OJo1WtduFR
97ozME0X/DMqYpJBE3qcVWg2JWUYbLNRvNfLxoQgJuGauYssozb2VXGKfNX7Iy40aX5bpfEzq5Pm
Zhxi7qRJaAchmv6L6vKkBhqebQmS/OS9K+4ztzfOw+DsrNQMoyWCWgT0TCDoc6M6+uK+HxznUE7J
d3KM9BAoJOy9CF2ySzlCEXcxwppc+EPer/Heq76wjOnWQO95rc1F27C9pYq3xD5Hn3kTeRhiibZR
kH+xjfx4OXXMjm0SKy53KebaJOAF5eq4p4ibUoTeIW/Gu2qMrVs3a7fsPtemZ/wshMYKL26/C9Pq
76Y2w62kcOtNHb1NNUDfmJ3O2MXNb2E+CtcRz3haeKfKn+AOVym0iqSDRBLzSEfCz9+pIsJRjNv5
LlO68i6fzxxTu8t46B9llWzsiybbCmHgADb3ANyU3Sha/T0hJVw0jvVUJ2q/F41dY9dM0YmCichb
8i1WcvsJbWHxkOEumM6lsoCxGQV9tx7UQTlN8wE02ftZmhj9tg/tb9eqa7drXw9GMakNrv5npGM3
R1C8vyu/dA9D1cR7t/M9KKFDtotMLTiLKGq2YW0kN6QSx41RGtXt5NbO2suQ9hAiuPN4M++KrMiO
6BG3h5Dbf9dFhXsyUErd6KM63Q64XazxflMfuilBetoU6lOZ3te1BerAnbJ7dK3jXW/W9T4OvPZ2
jLqIuFdav+l+flbRtv+VpGALtLz5GtcdvnuOkd0ZpF13AKnUXV92CY6HOnQ7oqh7DXsKpOCU+ZUh
qqXrGNo3m40FtkX2L7fMHjXWEMuGqOCdwMgacZHytwmpLORZ+Bb0fEIRJsWdlUfdrh7bG5dbaZvo
rtgOFlgZ1XGJLdih/qJazXfdzuLfuX0GpYnAAjfznU3u+c0JjXJZ9VrzgNxLt6nStji5Q330YnKC
fqA0dzCMumXekAmoigE3lzr9pWKjt/By1iS2a+Yb6IXFcZoM66yDI1mFntBeTTGeiYG4JCo9jUf2
plHt6lsUWni4uGp1IEzpPOSN+AW3ggclWXt2xI19nzVdfDSiACW/rB9vMm/evljW91grA2gZ7bjT
wrbb2gFLJCSL7jtQuj88YHK4+2bjw5iZAoR5rW7qvO9eCE+QIKFHNC+c3arI7nWsMsABNDvVCdK9
M3n2Xpvi4sT/ZbId1da+9czKW0VilqsaYm836tF4ykvg+EPk+U+WaTZ3Tj0cEpipwhALoyLdGwxt
eo4Q4NuSQW7XEtyFNVuxskVU7SX0q0PYHKSI2yJqBfSrwYysQ9P0SVX7/EHFY9goW+to1fiqGGYv
9l2nBevJ1fI3iBi/yLoMd5UHtaMwwp/R/MzFeHRR9kq5jHTisDil2vs+6sft0Cf5Q6ALj3hl1/yw
vRoxz077pZCyqNTIea5Uc1prWvLmjvh7FLMtRDYfINiLhR7zQ/VtRVcWBIK01VQ75TqcPSVkR8+z
za0bY5xyrUPZDX6LxYNlnkV2S63BvnMvc18mS21tG4Bq6MX0MioBnkFFmZ+VgAAg/EDWz72RnrzY
++okhneODPbXYfM4GUa01CcdwVoPlnvtHxzP1c4lBJXlhL420BNE8b200fd5n463uKeOt9EuHzOM
B9s02pXsFFam3ekvyJ1+M+ph+E1+bgKpzEKF3TbOYNmiab1iLYh987jE7eOgpDyoTcW6H3iO7NRR
iVdpZWvPdhw4Oz9RckQac+5XLX0FCIPDrIvpnKGW42nyQY9khuVsYtsY0ANKio2rjs6pqLquR0mp
e7QKJ9vJuutBa9y/ujSuTlzNAf7FagRFwqZ5cRscJ7Fijb70iLqv+swy7hIvZIsKFgI89zY2JigC
EBLA9yAEKXQMTqaoPYvaYAtIhOoxI8+0gJQ97GWdhmUuZpbt7ELo3sVG5PwiF4ULwrL1A/chMFgl
R7r6TVWU8QDydDqYCkyThY92cjTOoYlKESwEk1cFg7Q3oYYA1oEDzcBllwB4eACV3iNzZtjLZHDr
tQ2G3gpxJ01xSTmp5ZDvoynnfihVBXe+SSe15/kPoyMeAjs4w40OQsSBFAIsSbf1tbq4J54GJVmp
cnhsLbRxm1UTlNr62S7G+DwQ1yAU0tbPSVm4N15iPvH7sZ+mETYPdPC/GOLOrBZzpYJV7OJWFS6j
a0kQlw1x1fg3bflDFuwwVNeFI/A6dOrpLkEaa2Fo7QAzwZjuLnWofWz11AV7MXeRDewW0EhR0ICh
phQxJkFWzgJ41kgbPKc6dV36fpYaZbJGNtJC5ks0LXlY+lxOeRLxu0rVfoNkPrqJFpKTigq1O5s9
0uSBn4G372BaGWiLnK3a5gWQxfdtpSTc/jwWWcE699o0II7CN7O3asu5l3WtO9uaN9OuiF0dgSmY
XV1qk4UfUINTMR8sqvGGrJNxp46jtTT8MLjHLbPeYlWU7hS2lpWOR7GrjHMI4RYE66q3VJPXNMhN
r9Th4sQm1rR9cg77n6NRkGjtxnLjuQRuyyhxDo3fsBabz7QE+ZxLpSzLQ+vckOUdN/gCtmvCpqQo
SpiQQknf/CRMvmImMCuiKO0Xnve4isZ+8AgWJVqbce3f2io/iij5xuaKBHxXA97vLF4tc1EehIcH
2QIPXdQUZZM+OPYhFytFpPqd0TxEZgOxUbWRXvH5gpFEQDlZ9ep079u6gL+h4XxXTsQDzASb6WhS
jHt5qEIogay2uo0WqO91ddt1JGz0aj+ktXnpJzTthoSefUoKy9uU8YwTdzTz0EZEWjw0rJ+00G4e
RCMWKiK4T6bTr71EVe7nhbrfNdqLAWL1RIDAvxStMsuwqRIx7rJljHVYjwNGifz/FgmmlFxs8cP1
4wLnACEO3GsRO2ZzuLdQ0pi9dKet5fnuMamVL2FcJA8ChqTZ1c1TMI71UwEaqTRa7aYMlPrJM4S1
7NGo5glLERcWf6v1hGb81r+xCkBVULf8mzy2f2rTFL8EWVzvIzUkI+QFyYsNW2ZtiibayVYYEWh3
hmYJeoVWbCZQuU2UR9U11QfeH8BYqB6cHt5iiE2czUbz6CgTgMHeMnaW0eCJ5Ks2jKmkQbAJ9Bg8
cPs5I5SAf4Wrrojr0zqq2rYseL0riWMRYgnR7wQmupZjda8PtqVWduvL2A7QGW974nxzZ1Z4zaaY
QMbL1qQn9meOeE3JIjAtXljjoG5k51yk5DcHEznD+bpqkOTruiMwdhk7DP7KIaG9lZ2NvtVXdej6
l9bUbjr0LXBEvoyNBIm3npSQ/BOSKVSWZFiTLWY8O1wu+9se6ftNFk3lyU2OoE+iJ6VZ9poqnhTN
6Z+yevgCi8o7F2Y+7Koe8qZiDOK2a5Ggi3oP7pAS2Ze6VvtWTeipXap6xApuTJLNvlqicxuzYwZo
Hh5c4YpbOUdeRymaJ3m0dfNhmTm5YImHqTPw6fQYBBC/Yb39yAlOfcN/WV+A8rBuM9+KdxGu5m07
ZXedlTxj8Re8wEfWD/haoGztDcFLnbTthlj7uJGtgAeaJTlC7yBbC7N+zJqivwsi1/jSfWuqLNjp
YYH1sbBqFEPw2WzgrW6bmCQn5s3IIHkl7iDr2HL+Ok3nU1PLcGT/0OHDqZlp5SYZCR8E1gNOscEX
mz/v0TOB8Q5e8MXg13bvp8VBlhRLmLdxMD7IUjzlSKDm4ocs4dtnQd/GeDUaqvDLVKMd5A7k6OSs
MVbmGx9kyiq2FeN29NX3g6nsHUUEmDT+Vc2CvzykfvAsO13rU7PT1uFIpvhTQxHE6qLyYQtcO8su
xCPY66BjJv5czu/ZMFq1pj3Dh99Eoh3f3MnGC7MF1DxquXpWdcJdYKdXLlov8N/rcBnNZifygK/S
+1lqYOSJBSrvcAf/E9mq/TlLi8xbDz2Ekk8NsrNsFZ0SfGiF7IP9ii0aohLEXi+zNo27SJsJ4F4H
qZgAyzjlB+TC3g8xS4UDDsz5QZ5dG679rg2f+v0HXa7TT3YLsk3Ofx0ni9c+1yv9B10+TXUd+7ef
8m+vdv0E1y6fpm+CGZj3qfnTla7TXD/Mp2muXf677+Nvp/nnK8lh8lNq/VhtujB6uP4Jsv5a/NtL
/G2Xa8OnL+K/n+r6Z3ya6vqF/VdX+/QJ/qux//y9/O1U//xJkXeoWR3iB4tACEu7aL4N5eEfyh+a
SEUxKk/d91GXMhbPxWWWS/ky4MOw//UKslJO9XHU33+i61WvfVTyztP62vJxpv/v9dnMsPUWZszq
/HrFy6yX61yv+7H2/3vdyxU//iXy6i0cCOwlMdr98+1fP9Wnumvx8wf92yGy4cNHv04hW9L5op/q
ZMN/UPcfdPnvpwJT361GHH4WZjw2N90QOusaRPxSFsN+lgww8wbkDq1gtKylWrn+SnGbQt+mDaZ+
Te2xopybZcdhDMDEAV45QVKvD3qBZ9NKNgf92jRT7wzmFwadrOonLz1WHqvAUi/1rT4azsokqbSE
97ckzQD0crZru5i5SV83aekGZw9JT3lqDRNG11ejN915H3itulrB+b4Ro3LcpN/8qFH2JpLPyzzL
ki05KeJRalY8gMrcmVXe3iC2lD8oRF9OltfeyTbZq+LO3Xh2PayghecPspueYCUWEmw5yC66r7JE
ylmaMqvskJYFGC4z1hbXif7Dq+tuf+dYuk8Q9X+5sjeivKT734PcIAKXu+I8gcQaFzbaH2dZxmwy
XA6p9958bTD/dLFNhS7FQJdCvA+TY+VB9vP+zGJVSbgpTMi7Gp7nANlisgDyVB6IEiJSei1/6JS4
7hn05bj9MAbk6V/dP9Qirpi6y8FQBTJ9aPjj8mbjVxw5N/Isxbui7/Pu/KmeBVG0Yn3Kb+jTgKEN
T30SoNbw1xyyhzyUbG9RgbL77bVOnoWp0++gQf76VC8nKRv3WJeTfZCNsspJxSZTR7GvNGGBmSRP
iJGTxVfkLHO79i71slHWy7PrAXgdvu7z0EkK4MlTl2SKX8fvY+Wwxoz8VWTULZ5n2bABAtAvMTbX
vQX6es3dotIIkmBqpPCrBUJN2M4eNrFXtHciUNu7Wiudg9O7T7LqWo/81pOVtS57DbrKQwYceWOb
Qb8c55Gy7nINOdO1Ul7HdYLxch3ZoJbTa1bUzVbSdOUZOlD373zdT9RdRPi8EsPgmct7OZecXcne
RRYWtEO78tDlDMnhHtTWMFJ0zausOSiVYnPuK2r9L+etZtTqUnb327ofjq2m24ug6bNVExvv3OlE
6TyX6Abs6OvBKBvEOonmy6oPXT4zr2V7ELvQsT90NRRfyOGSiI18wSJC5x/jNGLWpgFRukld+xjO
oAgcItWvWYE60Oykce0R2pqGaLDIlvr+E+gnyQCfb2SlM7uFwn+1CICsij/YIDSNjrkdkDmaI4Dc
KQ8RWVSEK5HFkwcE2TN85dr+IppXSj3puV9LNuzSD6iFWKN60iAdVzb3s0LBJmrreBUi9R4uQQrm
wEGyeCV8r74vxVjfyzptrusgdWM5RIx2I8uy+dM8gxrfNp0f7Hu7EadetfqTJ8gQL2Q5RoX+6Oo3
RVcM+erSQPAJPMDgdN9DzG1I3Os9+stBubrO0OXx+1yf6sJ5Pl+/+VRtq5GyVfThvvvjEvrhvfLu
IlrjgU4MQfvwhrm8dkgBHi99ZPnDyMtLRviRugwAPS1h+KGPq5AxzdLoRcAL2+az2Zw8pH/ORmkq
dy3L5l4klxGf6mWRHXS/Bfn/2ojOnRYEPmFNeZCYMzNSztdD7jfvRTNoFx0wkZNslPWXsT1snGUw
YRR+HUZU3V/1ZaUtL2q3JoRDaFACMUDTiCJAwFq1VpzmzRi7LDi0uSNOeZyzMY0ajHmmtNonRuqq
D8IidqAObr6Ufeq5YyIZCaMHMroj63bUhxtZ5YZ6sWQxKpAHaTQ1W3q6jV7x4Ew7XnPaLWRW/Vae
ZfiA6lPUna/1OtZtp0y30C6iq6cCql1oQ2ltHT42FD8qrwfCevwloL5XkYKI9aU5Mj2kKv9cTfZu
5ksOhUJKhqtdP0BY582pb8zL1T7U52kFOgZfPDHp+ymNKjQ+8N3xugyhSsW3f+rYeYRdJr67bS6W
NaT+O/9P38hwpk99hfNac5m0Qk850EgBdA3iaKnXEE7Kg52BXpO4NFd2REQSpMN7XQGxqhgqHHbm
EZfBch4RzkG9KnQXzdxSo2OmreSM9hDuZJfPQ+a5odZGqL4zQrYWVrVKdccZ7Fsw6/nabRAa5r/O
/mmH8ES0pPoW2jG6HlaT3lZ1gvcvZoYbC57Lk+wr5Vr+ta/aTxZpGqAPil4rC0fjlSQ5Aw2uB5Bh
EoozjFg10FWTrZJtIFsdF6CDbJVji448pOoZplcvfeZZmuTJF/XsJ0W8ngh8BX7qWpSt1exEJVuz
AleZ2gTQ1Gio/HrdwvTT5hahEhg889m14VoXzq0gOLStHcNWkP3kQaDGfGmAu/FzIsM3CUES9TpA
XuLTTPISI2onKEIzsex8vXY6fyjQV825AtZkOGa5tkfgeJE9xG/woLCDUd8CvgCShRFSw6LT3ipL
A2RVjo9jIeDnKUlKJjzQ3pxcdUh+qv45SCcVA0R+sPNwOWve5vV+IN77n83qDzraGIqCvw+Lx70l
XGur+T3MbPBZC/TD+lOkR8FLWE77oCLa37rx9FRUxXKYhdHgzxU3eodtVDD3grTI2tnGY0a2eole
8acwpWyVU8LKEyfZGpnqhynzMSdRzBxuW/wkpZCSYfAKEPRO96AiOL7v3NDeYHZlf1Gm6Ea+h689
UoCf+zJyrE3YWIgum6hTiUU9WdVWrpOnODKOppMvP62VIVWyAp9U1Tha8Xvre51siZr6Q8s48PpZ
XJbqJHx2RtE8JrN9o5GmqOiYzaFVhSJu/hRJigZneZhyZw85ujzbCn52TFTsGs2NHuTBA+BRJmDx
ZAltC/1cme3R6E0MYLIxG7ZZJ3oesgyYuP8fnCxtl7P/1rZAig6TmFY9lG3nnGWXUffFje1O2+sA
3Z6SHU9QWPVyAFRma9kin37pc7nulNyWRRFeJjGQd7wNRxKf8lM4wPCxbfethewrD6Cm0xXYJrEx
5+knxS2XA64Ij0q6UmN8UYquEY9jUOvLSGB8K+sGELcnUFE/vVnvVVZVhYlUUKaenblKgE7fJLXN
KnIulmz6HgzrVbbJ7mYMj9TLoOy0qm8exsx/QztEHL0gEMfRH0Chy1N54PGuKPha/OnwuVf1p0X2
kUW/aINqIctInUVr3Zr6y5zXPlkRj/7yOlrOa9Xj++e4TCHLZeY8qaIOtp+62I3KGzXwnkOrxkml
88yD2ysR2MFJ5VQermXZLnvKZgeprPeesmxfe16aZFcSEuNSC9AZkZ3kHP9D25c1t60rW/8iVpEA
x1dRlKzJsqzEzvYLK9PmPIMD+OvvQtPbcpycfb6v6t4XFtHdABVHIonu1WvR2e2S0CbQuP/Hq1Ek
9qgxWAeBTNRZN50dEAyu08nIAhoOXgzbwKfz4M7OagQHxeaDIxzzHzHqLbuP9mrax3VhHNqyzW3I
qWCRyb0yWY/3EYsEwEmFs/Gws7yA1L5dhe087mhIh6x3H3VzSI80atLUuPTWtC4hIHSu1Mgzo+iC
xszblAYsHKe+t+5C2c2J7/UCLANe8dVA+3fig+Nlxk+EgeyPpqsLT2Y8brqkAE6paX3Ae8ZL6+jx
FY0AwFWGVzrw1BZAEFnhPlc2twNQdZ41iLuoIar1/bmM2L4xvdcJbACEwYLQIJnQilYEzjyANlbF
A3tbHofK+fsWj9ZAwLtsqNupgGZopB8Nsbyj4SzqHmA0O/FpqLk5fyzrpyLLX68GVqQG6Uvb2fFc
ZEDdVBxJG1fploFLNMW/LI3WoFiHYpmyJZUFEPFtbO44GuXA1Y+AUAVQFA3pwBM7BY6mitYfHLch
tFvMTWzZwAg+ccOFTo7kEaRSXBSbJvDYWwA+rsXYzRtU4UFd7ybxRU/cVSrr4jcvzTUhyUOxOXej
K81Hc//H+RQRg5x2ibhd4e365LytAVAwuHwBQvdA9b+xYnB4ZS0k9FY2mndOriYCdGZEIBKwxu+t
SKN9qjDWK4ru7cTxZcynBzoIsKae6rADrb2QD6WNJo8iDYstfSZQTEOSwWqPy8hFGa3TrGmV0Z/j
zUufrviDN0dK7N3cXs0d1Z+u1DPrDrXqCB1OOVpvsrrdAy4IbikAYB+n2M8TVfBXlkpPvb09lX+T
awlqwz7IGzcJbnOiscpXcohe1yEHyIz/D9e5XXv675+nH2bd5xYYyprc4seqY9shZdZOhBzvW/kw
8KNssAxevXJ+zG2e7ie0AEMWkh/JNJJ3iaHwBk05gSE89JKoKRRJa9NQm6AesW4iED6JrJEBGcm9
XJHCJzQhBWi+aleJm2Svd+laAuezqk0u76CJEUD9LjF9JDXMfdIUFqDbuOeLCI88SExg7NH9nfzI
5Ug3qBsh7l7fa8Ip2SHLp93jBxKd3T53N1MlOLiO/7HpygH9O3TmtGyxl2DegViyCoEs+ZeBWfWO
5pOJJhj4+qzxTQEtippPjnEo3KPNpLZJiwn9HGN9BFaiOc6GVR//NCQHhUiwWtvtjNba/x5LK+VJ
9NWxwYjW2tda45pPZyZAK8tZqWx1rkH8783773HQg9WACkYy082DD9xYNGSA8WplAsCseo8jEx3a
eIjeyXDngBbkIQdtWxGdDCdC8xnqy6ZZAOM8mRwA5vTKlTks+mwvsZf2aWg1aL0HR5IGAPNcPTMD
SXhkgUA4qoLxRr+sMeOd5iF14muEZqVnHDL8bE28x0Dhwi6g97atauexC22oSd6GaA7ZDREITbZa
5y3eCGRll9Q2rSMowqeHGTQpluT9ASRo8iE0cegSDSzYTcLWzlDj5jWldnac3dcJNIsOLs+XqTSi
+ZOVpYEDKM26dpscuc5ebisj4ZcajVZBXyNPZloWJPWULdRM4deV3S0h5JBYYAVmtnJfM/mzjyxj
j9Qwv4DUdK+nsX4yeuEmfvUs0St2Ecole6GdDHu6E9zxEghpF3KfaezvJdJEsxbQ6Wbl0zVvHyaP
wPWdAhZTA8N+IHsuPOE3kPjYLkvdPgy56QOmTr58kNty1bPhZc6uTFkEwgRs7LjaT7qJNtwB6o++
LQ1b+tXNaMgZuFvaL1I4MN+IBGn9EnNb4ua42W7LQO0nXc34nULrfnpCCu0ZDZXaJ1FJa1v1Zn0n
ijb/pM3gLAPw8fuvAVMCwYs2QlqGqICkjj4ZDiIvIgPUY5uv7aZ4PzTVkILJS8G3IXk/zK1swNMF
MNb+2Fv8VGTAA02h+wX4ViPcRwbo0tHEA5avttYk0jSpeUJul58oupvEOmv5eKjE33llmfsYFE8H
dJLiv6rRoFOJztCqBYkYrNAxnw5ICZFXqhA6o0PboUlq8Xwc24nge3v4DkkzG33RKo6WozGSSD1a
oZt9KiPQtUfZUKANGgc+G7F2NzVI2M94jviD1ZTu33luFgeggWukPpOiOHRARPmZExo+Terc3AuS
vk/wblU6mnmCVjO61keJDkClkK6GYI2SZy8OoWIMUazFa+lDe5khDXBCA94zdp3Vl75I55VRJeFz
3wOOZAyVfA6bxFp5oiufQweyg1UVeVBR6LSVZqFnt+foaELZwNsbUKdd+rTNNA2XoUFUD6CheTe8
eamv7v91bp5Hie+M2JIL1f3Je8BjeJsYeFfwnJOt2E5QPgOKXaJmeBijJiDbBMjlvF7cakoxVEbQ
qhVMNHQFnsHawG21+g70KW6QoW33L5alTx1aDC760LDzWDT5iuxlMZjrQgeM3FOgXrQ/49XM+BLO
jYA+JSB1gGtlf6G7rVt1kRfeAws4P9aauJA9YkWzyUPTQmIMF0k6selNwIkEeDafkxcep9OPcY4g
V4Db2mWoxXwH9ZPmTjeL6BHbQWDo7dL+kbwwAf4TigS9mbzYKWhhXt+swTeJzidoOq5BYZGjB+pN
fp6MaDXIAymd/AQ0nnMuG03ztcjC0+ztLCqRKiVb8nZ28y5n6VSd+hLkWElkX2K8ve7wXeT3dEAT
u3lvpSFUG6EcuPrgoKFMw0tdF+6OYm8R4HlHJswC5nTIo0eQ+5VXo83TINQB+686NI6lWl371uDk
38WU+rMpp5cI6mLB3GbvIzpVIvnXCOKJytPEL5IYaqKRhoaPElSbW7DbFPgVaXp8DtWGo4s9Z23p
4ARbRJRj2pw4ahtC/jBCf4OWWAcPnKH92lMO8nq5ix9N3p6kVrdoClF7mnfT1NqoAU+Hrj0JJbXL
BiR8eePVjxLAxN3oamwzzbX2hAzWEsHR9LMqJIiH7BQtUSXqw4biW4cK+FeUno0DmHXFI3gU5T24
z+94iY/t65WsNpZk45pi6cD1/Cso7IwDjZo+mdFTOdyBz717wObSH+YWZckQYm4klCs65OEqjuzI
3An52WHlmlqgQY+K7TDkVNbU5ewyx1i5tq2f0KDo57ExaNcklDIA635lo1MGtLh0iG1d32uWOgBr
XuAuglNga02GloL+W4F7IyoFykPhqqf9P52WEUQgW7TDou+1kdMlUfdrkH1ZqOHkFrb1aFwof86h
KDc3Sc8ZuFuo+zXQCpTOHdk/qn5SSJny6ZDL2FzNYOFYUyA5bkvRWZR12/RtqQ9hmXvWPKPoki0o
V1i6FoW1FsIuH6w6x0bTzNJty0S+7liCnaaeo3G+16EzarbfxrrwNmzQZ0gRQJ+atKvJJrxh9idt
6i7k+I82Xc1Fhx9aU28xNCVvu9Hv5WSsqfB4I4heypbv6pgx1Is24Th+pqrl4l64o38/X8qbJock
3cI53Ve9vRmq/rObrEF+ubLYlJ9GOQxxkGlo9XTK34aZ6jIuR2To8kFsafQWKlQvcqsOb3ZakUZk
p4i3eLKbSiDpLZ4uSaHei92AgKlWrNV0qOrQDrqhnVc3G50p/swTqzzQ2FKM5YKXEP36r/OEO6Ip
iCLHrIGU1pg5QdVk72NuKwoQr21RjfoBvQR73zTW/fL3oCFYr9AWjT/A7V+EKtsSRia3dFAFeJu6
DMnzwYaM79cwapuVwUY96ATubMQuUHf8BwD1wzkCtBgYVmNFHARd1BRH0wRPKEXRJCcawL6gqMx/
nyS67PRaKjESA0rfZol2tzqT0JCCPPMqq+3pROMI8jibQaKUSDZNxbwPRNd1gLuVs8wmN3LCBiqL
yL8Be81BPJT+NFF522ml5A90mMXgrJ2xi4KbrUV7HUqIerQqSt3EthhS7aMSDqMDstXgW22R8y6n
EAyOSjgstjMOMeoXCnhn7gdjAzrbwifbbQ3k5IB76hxnWYMcdml4JxbhVVNdqn+7HlBA+WaezfGj
A+8c31F6HXa3xRsPP4Pa7PHl89gdGJRACaNEW0Fq2F44q9Bn7ZjnroQKPcQh24sKIBMF0CF13pso
VE0EWNlaJv661m35X9eSlfjiJamxd1m8cmzrVUUmNSoo3hth/6prIyqQIrHZM3e9novHYSi8h6GI
VY4KWjJjBH3VUEf0MkbiCrX40niNdtCO81BhK/Mx+nY9mqGr9ckmzcl7mLA+jfraeE6K+HnKEucy
jXjdazIe72hIrTve7BzQhdadqIenSL3okhoHGlBQDGZ69DKanxLV90N2RIfbbABqqrXQDOb3kM5b
Gx1+OTSDYtCB/Hqp21LqUg6SuJDdxocxRBVfwhZ9fmoNHZ1XxxGXKTxV2dLDchPpMUAWwOk/xMVw
3865PJCJDjVYnbbQw2Ygc0QYMo/gkk8Rp1sAD2Sa0+ybyUwdKAlDdvuOthIZPeLolA7gcAzXwjCM
FW1TyEbbEjq72W4zPthoARNVv5XuVn0QowEUkCHwhb0jDUOzqLNr9fyw0Imh3fWVMKySbWBZDBSZ
A8QFNxr6JzetKpDOWV1s0GaQbRpVTb15ZcS+TwYQNCjpJT76lJzgA0yehuStUXJcvDeYPMHpUaWN
l7kfHMtSypvN+CZD2xDZLXQRQdPoaa7B1BUaYPR3B8N6Cnv2AkGm8kzOXrAVSPLYp6ZovUfJ4i2Z
4wJCfHxEH+7EEvtpqvRuV+p1tiavFXVaEHkp6mjqAiG0j5cLLEtOzocLoJj47gKJ27kbUJkC9Yo2
F3G04szHEGkXGhYWAH3SYH6eDXsQeLrHPpTJurOS5FuDRo6Zgf8UQnDmZmSVDVKLKvs8ae2FAgCg
dEB2EfHzbSbkAeNvjYFNsBeaX/K5sDYQd8HXygJrfT4V4IdRmJVBgV1uB7KVEF4B7225vdm9pB03
DYCSyHNBHOzDVBpqBKZUc9GnC72ot4XlY5rgy2T1UVuveqVPQQe76pGootM2BQRLqMPNTTY5R/F6
HpEIIsfHJZZ16haFYmSh15y19vF2GPuh2w81oEtv9ghopCOfQLS3/ucULYfD3L2LqUQybTPhfRui
qboHVzI7tdqGBqCGhsyzjdfxxd4UW7KThc6EmjNmHTvh3eZmjiAoCU47FFl/WfTdejf7L4tGEMQa
yi5xHZ+hc0rtKWgDYoWuvZ2m7GXZolDhRB0+7D/QKPwFol/A0yon8GVsk6QTssW/xjpqtSZOXpYd
EHmX/czQjGsAmtxDyosGKZ2yvXY5Gvh0bUYzStE44BFunE/SRmc6CGv+hoSd+9nA/RM5PCM8zmnb
HhgHEBL6RfyKv/m4ijWh/9DEmXS+1ByrYa9zQkMLj12UQJo7q2RgjNKXRYVdMTLaLwL359UAEpdz
2w2g89Aj7L7iYn7pHHA/gC9S+nkHLkdnlNUaFZX0DOjxtLNdqW2Z01UX1/Aa7HzQh8U90C0r8jCZ
jA/T0LEvHyYZotXAtmpWF9GC98CVzNmZoycLqE7gBRL9Qa2zyaySP2XtdJ9LN/+e8QydlHh7ewS/
ZoseU0TEms6f2nG4p/zZnyLe1viPEWhic/0SXcBrt88+g5eieCCgQx/oqG49WbJr0QAWfyJARRXr
9n4Cx9YCcyhqDqgn1DA2fAJ7VQ++3W3Ny8GvKhNq2woJkZbJsijNF2taVAItSYsShgKNnc6yaG/I
PkghWgJoMV5TdGd8iPSmPELbADsQiJMtQxKpJ95YAybkTsCwol53yK5MbaqXR1ribR0yQdDTd1LN
wJ8Z9P02QI9ovALJR3ScbZadOyWk18dx+b2PgZgSnvciZz1c59hoLRGW0IdVDJCOB6Tdxu5SNFC9
5VNBB9Cdqzo34ICMnKT86c1ogQcbMpcati40G0WbZsXA+aAeyJG9rqYZ6TVZFOeiBpco6Zr3TToB
UPW7o7U17CWUI0JGbZmRDR6+xcoRpbV5ZBw8xKcJqaqi6vTu+prfGblTbCYUqEnvbh0OUv8qsmco
hRbfkenT/cST870BfNMRDeygCHsNKIckaHMNeD4tdbdS9BtLF87BlqHlrJEuyTYliBSBMoLGPLkT
jTmHBP8e0A9BrzJH690uZ2hip38ZYNYBB/r/uZ/A9HGzgxsnMPMsfv5DvK3sLPEqIBs7cJFVoPfI
sxa/UpWTpLHuRu0KZWMLgnbIXXi1Ma1MuxCQjG34c4fKSyuQhERy4D5u+3pFLJvgWQGllQa+Qxqa
tvnvkxrDBDivlCckqSrQ36qDBp5KwAuhnyHmf2zKkUKmDIowI2BPuh1IsBvXhtsc007KS6wO5WQF
XV2B3V2N6ADAv5l0eOlUFq/o9TPUrVc0AqUj+DiA7IMkcnS4mdKpLQ7joP9FJjrYvVftXJ2JZWaX
tPGubK2fkOjpD+D+BPS5n7IB4qBV74MI3UKNaayRb1dG8lAknS3hNDaj4meZ6zrwMtl0xJbJCJp5
GFeEtTRGdN/gvRweGlMMndEBLGngLciONzPoewHgrPv+dULbQWK7mfVzxhxIGWnCc3BP1hj+cn0b
BrKJ3HWacfmpG2LkUS3vwnRgueKpBnuobWgHcs6jrqOhEkLr5HVB/3QH0erQJ6+LR83Jls5XdBbL
Txa4oK+QA6jatu39qtXOzQhuMYqsLHRnN7LUd7QOa/HT6axRBuRlXT/uDfS7gg0Tnwg4jvQhZfWe
lqUIICFB2Kc1jzRKShBRYsvZHGk15Kx6kNg3EjRaNvRGTejhWcaAbdgcs88hmllR8EhAEwUl0rsR
X+QdB43uCV3ZuDW3Uf2pATnGSh+hzFbhjxYi4RNBLqhb61E63fVRCcCFyqliO234SRI3YMXDsGBV
zFdAM2QnPJTA11KbaLbRTGeditTw87D4JTB2IAIQNsVGLxuoAKsSnKZKcKEqzeXIAXnDJO7JRE67
A4GN7pnjhiLIYfcgcqL5ZLstYlg9MLpFf092vdNGSNJAMwv9+sax7Zvyro7DSzhrJqi/iNIqKhiI
rAxwpM5h+r3AsxzkKsoTdx5OoQWTbWxoB6/ICO5mhNPpEgrqyjLoe5SlIE+99rznuBLyfEsBSM1E
W0CYaHeUOCBH0pkThLC7do0bLH8gR8461Lwr4xkEGfneqaoSNz6Pbc2i9+5rAV2DwkogqBDOs6+3
TvosRrdaOXMRfm3c5n4ckZBfTfNLjQ0f/qqVQAfJ0PzMzOLJGrPypdfwX4v+ZfkZ+4FiHZd5d+mH
CgkB0zJObjzNdzJy+n2jeyNUedlvV64m8/2VLXVlLa7va1khz1LlLyjav7/y0GdPaV3oflqaw3lO
yg1IzMDGPZva1qyk9pWP+J57fcZAht26ASj+vSN6/oc96ugQFRxT/SEDoZnvdE39xer6ZwXaxvy/
QW2ESuecfdUMTX+OBidbM/zoH6I81Lbo3073SZZ2p0mkc2B5c/XJiUMQRsem8Q1CGq8fw8DH0MIo
+tZzJAE/fAw5e799jMR0q18+RosXmxPHe7LfT/g9NyPkK1CEKD6BCra6cIHbihqZno4DsHylI8t7
MuFtq1t7He+3NKTp8QysEg0Fn5bp6Ot2Ol9NRWMAesxBiuzMZrIeeGxdw8ooLthqAZggrCv0BKzr
EKkkDESQDmRro0ihfhXXFUiOr0AYFRc7fJ0OSTDUExML2QSz14+9MF8PnTrLAH+3tQHoUjWyk2FG
biXnSJwqD8h5oNpj6DsdLJVr0nUwDWQXUAKZj2CDhaae/p3MUBeFVIyKIp0aiipnKY91o1/w3hL6
SV2DD1OOZnscFIMKHZgYBrwfgww6Af3j7uaANAKi9bdoObVBJcI7yHX2Pkf+bEfFuzwD9xUYJlyQ
oQJnTV5wXns7KvwVbIYcrwt6WTsMgwU4MI9xvArD0d1WidHyNem9G8oITQV3S8LuJBZPZ+RlYHFb
CeVtBLAz/Sigug6SsPMc80+MWGrVSNr6J6KwJZ8a3XwqUn+L/HUeBIaXyJq3HI1kgIWFoyWDTIBD
iV4Bl7dBMk5JDZ0Q9bJIpXI6LNGm4OjyRWn+dvCkJgNZ4+13jO271NQ4QAqJfAGwa13nXvYsk7ZG
qx/sxE2bJR6YLJp8sbtSMYy5oXxR9lu8wcyfeH0bcQ9D7mVSjO10EBlDt8jYJ0i3wXbzRiqucMQM
sAPtFsu8iO8jAw8uIUZ0Wkhn+uJ5YbSeeMH2VN1xqod5lt3zh6jRSVVtcZ9jB3/R8J/WcxuFCzdx
zLVbxihwKmHWkXfTpZH4L6WyxsCwZ6Py2sQ155KbOr+CZSfQ8LyBZorVH7Uc+zVSqmG5gdc5FqOJ
SOnYQPalBDQ97g7kFbm1l6CteIyi2KQ1yDxAWvQYF1iDluTIgwGPlBWrIq4yKFj18bWWTQP6HQCV
Gp7E1wrE/SBrcf15Avus3/ABmoZh6Gwa0371ZthW01Qy/Wm+iiCngwa7wIImDXoHWkfU6p/SLQTm
TmU2R/xTuoWzXLfi9kjeWVXGyYvqOIJj8JvfvPRromHssPdz/xRMvzXc1bLjeCgTZ/JL29M+aZH8
7UxO7NU2vp19iNNSaLlPXTttuzLjh3hyQbqjvrTAQTzKepJXaxD8UPcyh6ohvpwt6L45di/v7PRl
Dv+JH1Nwgc5DNdp6UNsOEkQgMTnMXcwOkgl7DUl4viLbzfGnIXIJrFnRvJubl7O9FjEUsj84DLV+
jifuWrgcEl+aEZ/pUFT5J/SvOkA8/mOiM/C6eT445fOgIr1MMtZpB9oU2wUF2q/RSQywe25/u5m5
jJLbFQqner2CYwG7pVjjPJ9FcR7QjFuwrRXXaCx2mgaWTXQvpaummNKNgMontORcthOz3tzrqtKr
xYV30HtADFSlF0/a7rFDzgkyCw10W1UEOYrO3BnoIVsmob24X3cQN5PGHN5DjlSstNyr/xI1ypEW
K+JDEQ71M/TIFnsroVIEQSIzaLK2+avGu6phVNUjL0OwFRUSSGNlH9R0dEBFt+kNJFevkd0/QeSi
WkN7L7uOOtItdEa2UdmkstHZ/06cViG9UOrgmp6m2PA9PoNuX93RrO08SPHFZLE8SB2YZbJmeWH4
04g7Sh1z6FcE/QwSbA8iPBoI8jZtlxpbErqYHX5vGZX+mBVT9pB07AeZKcpNXH1bmqb8oqJ0z9ny
AniYSjOveNcsD4aFmwDq8daVbFUcryc0OV64xa1rCqHmtQPU9ZYiaIIpke5UArBXsqkJgw321iUP
4LIoAYgvC8DaHT8DLt3uwqFlQaxSXw7slrDe2ytsi15U/J/s45xDfbYJV/EU9/dZObqbjA1VUJVx
8Rk0hvwOupSeH4ei+DzGLZqWnchZaR6G6RwiKVGDHpOCDQ4+n6EY78mZ1en8mIGELMKr0widrXUR
VewT68fkMjpivBsy29WRhrPFvsbDMl+NRhTuTL41rK4bfpBDq0B3dSjYJPZLOGT7oDcDESqgpxqw
sMz1dG8mVf8s1vZkjs+61gkITk35ioZR3SuGSQ0ysMoLVdIa4gpoZaFhMUHBLLLGKyrT3sXt7ROZ
8dcFQ1EEkHudtVjShQpaASGYO/I6hnwJTSk2WY793e1xi+xILlcJMiTQAnj3GKan7e3hG06Baup9
F0C+mBRY4Jwh87I8q2kiQw46ARnS0QS7O/aQxrgZVJWt6CfxmMzhRvRxdCZTr7vQO47bH+Qj023S
zfbrJDHNzcHoxx8U//87KemBFgPbAz5a37nIkzrT2UsjQD3qbuTNN9lGBy3F2+a1DEX1qczCvw31
1tU4bbJy8TJ5Ap0gX4b2r0Py3oKRsepOt+GYoePMyKNm7Wm70FSdxRN35weMIuozHv444k5Zrsbc
bh4BCWG+VcTs4jJDbiAr3R5BBDfsxw5iOZ7jdmfkl/laA2Di89xASENWTfvNbeJdZwBvu6oA5wY/
AYRCC/4NyjvxF5s5zM9QbluWHDRF++iUr0uOMwBL/Wi9LomW8mOE724iuvGLVrEB1Iw4k+jBW0Hn
YPxSdrgmnY3K9se4is+gifVAWOpPoog3pPYdIq1ysh1QXDQgTg5o2PYthMKhtUlKYaQZVhfMOb3Z
SVrMRgIDD+MsxbvgyS0hG7zCiRni+bOCVMdy8t71LzE6AD/7YU74Jup5v45nJ9wlnie/OJCz7seq
fuqMKj3lYIheTdD1+EJhSZJpO3AEQ2fTdFY1G7y7NGPhNkaz4hqNyWaQjDX+r+t87te8yqH7QWMp
zB60IqYZTBAVgi6oPQdcd7bAMv0ILRntiLceoCtxprM3+81E9tkylniiuCeTpQAjE+x4qkY7spOJ
nP/V/mF9fMfffZ5f16fP6RGi423tkVkbD11tG0OzTXwh/zkMILKVrD/3ZQbe92Z0Uboo028td8Is
ALYd+Z+2B8mImrDE8DmF0EvqQBUmxV3696VulrfllukpKH3tqYBCuFJDMCtLfYu62vcMN9+QjbQT
ejCf3o+5vuIDAy82HqXcjIwdSqP6ghsb3dxcWZ3bnxywzH9OGv76AE7r17AFRqbCPFH1J7CG2J+z
f8JmMf222q9hNL0KI/wX2/j28xkbYygwnUVtQZOeN84l6RLzArTniP5hfNEr/ZgLMFtQZGdycWfb
3AVXIsOmRMW3cwKqw7gF1y3FSM2yV20HNB1DjWWJUVcA+7L17gr6egnPx3A+gjbigaJp2cnDfYsv
xSG9m/aTA9SKGWrFXQ4dzCe9RkkidMLoRENQ/W3bQiRXDYp010LytVQ9rlnOGbqeumpFw3k2+B3I
mPXFm08xgDBTWd6Rl5aMIbhxoqFaUubg5KMlS9Dr5H0kTlYUghZF85CsiH1GeRN16NoCMHHIwR0p
l9JH9QxNvCTa0NDI4vHAdGgWDU1cfopQN7qa+ZJKoYC2AeXzbXrXNbrvOX1gCA6Vwij1LlODVjWm
1ELrcQDthCMANO4HsD/8HjG64tBOeNR/iAByCmlxVfL4wxoO9u/rKeHQh8c7S8ECIHGQUrG5ieOs
aPeHVNsQkf5iW/wg1QfJftOCBdYqNWNrNSaqEgyspqiDNUeHhiiZLENC2BCmJh6txXTD1LxNIrQO
Rb2ZaEShbxMZ2hGOcYRW6pRV5z7PDpAfdK6ABjtXh7EntHG1J5DEOpAsb9wA+e0pIKdwNO8kkbIS
ykmmsszvKydnYKXF7Cyx0gAt9e2Gprt6Z2An2n5bZqtJkNLYAt6fPJBJdwe8VIH4eUufYBrc/hBD
D3hFXlqDoQZX6my4kGmsNXQQjU52Rx8B6trN3mK2DgDIP58IpD9Q/dIeySL0AqpP87cwTYYdJeA6
EORu56avlwTemHBxjwfthZz0JUM1FqLvaXyhL1icCbR9/Dq9K+p6HdsM9M1l5u4SPAeA3XV3wmuK
TxZLy08F3pP4lE3nqOH4jlvM9C0Wd3fkBEJ6vuMgSvBpwtt03K8KkLhKJ3DtKr3n/EqgCYaH0BqQ
3hnsO+C7zxoUldtxSr6BBver3UPfB0Qj3q6Iocbo5Lnxgonkp4my1ty1lQI0U641PWU7S0HwDa2R
dyiLGwp60V1QF7ZWYd3mGxesBSNkkL70WcLBdpqjgpErJSkl5aLsQNayd/Zf41EzPDGvjfsdWpcn
QFgzIBVU5u9DDrB2ktrnCQoaN8e7ZGFLmUBnBKtmmeAePgwVuDTG8AIVr/BiG6iy4PXY2w6Qsb2A
IwA5fxutX6PrHSmChanxMPVfZ2lZqZ97sa3ow3+GzminvqXYgVu1JMXSGrSk1bTQ7FNXaAaG5G0P
9e5wQNOb2tnhvmRDxi8SOxq2TF/HYIX9nGDngdeW38PoUTFYUND2CvHHsEatRkDmtzC1j1lWIztd
VOvN7nZRWq0fwKg8ZCOAExAm24o5yw7QBcsPhaGZWwkUwjkeK8DYK8O99iFS1w2zqr9YEv+VxGP9
s0mhd5c5U7ziEyDQbVz97L3mL6nF5V9FU6aQxsmcq2T4MddanJ8hUPF6lcaY3l/FNpM0QB2sBf3x
S8P1V9YYKE2PB2C2iCPmnRnakAutzJ9sNElRcLiRAYkNzw1y5N6uEImp9hZKNhDmscwr2aLuixjN
4XE08DjwLMgOtzO4sG7xkL4CpLHT8ZbaGu1lOTwPYoZoaWU+WHKy91y9rNrAbmyMTKYoY8/dGcX2
CWjXX42LeDwZuYpMA3M/da77o8r0ow6Wk9uJYxuLxfvn5JeYKvXkUyKaF3pHprdlelGWA8Tmu1Df
kX303HPMXWAf8vmvPoLswC29S2lgZTcZxM5NO9pQ54Ecn+oIShWQijDWCeqMkJxL53sedrpPAZb3
lInG9OMSzeptF+V+N+vRZk4s814D4nY5GB6Lj15nBkMRIr1FDgoZIbfkl/iRbcg2oP9vrVtJBGG6
vjsPI+hChJVNm6rs8PdrKg0JyE7u8dIov4Am14FEpaXtezVkbNN4k/Ncg7zmYLlQ74uVdrRRzI7f
d6Dwnx2tBBNW/bOWXHtRJ25Wv54Y4MfNOgiCWAaqi6WRG0+NK8Q67jvzPBrQFsjapNijYABGh3D2
gppBFSE1wtLPa5DvREqerlRnvQu0N4A8GOsGin7ppBvBf46hQDqkKdhOYhV9W4zO4uJrWQoP2y1+
pC3nUMXzA9PmI8mQZSmTD8pHO0zytQzfFrU5ffP92zzwoYDlfjJfWsgyrEB8FF9jHrob6QJjM4LG
8MRSLwn6pjOeKq3/WlQT1MwT8ODhre476J75alKTNPbPJIBvpxMaelIwa2r60zxNyyTIqi6T2goJ
LcBNtHDIDkljaX4+j6mPnFN2iMIJJO3kEWEqX0/JNWc6EihWMe/5hAJaqdoqKw2N4IkB4XVogSVH
LwSDhlZ07aNmprVf1V38Iovx7Fjo9VoN49ehc8VPtEz9HbuW++TkHDzM7mSeM0fPoPvUxXv8ZetT
JjkLOtN1riztnpMw2s7/w9qXLVmqK0t+EWaMEryuec65srJesBp2MYtRCPj6dgW5kzx16va1NusX
DIVCYq3MBUgRHu46f0QHVY4BsDUx6sapnTtIF2fecLIoA/XJ56M79uPxRK3OhOJ8NwbTniBB5QCd
8r5BRG9GCGn4EChZ/m5rGRgoSJSanMlv+BhLqCOaj/z+x/m8Bmt0P+su4N9AeYrJjc0SYeld8xks
6cDc6CCNcAEKLD0GqjKNjtYHGhRC22m72KY0uFnGtxrb7lPiBxV2yaYx4G8YbebmoAp2N6oiReVu
EiBcAOKkRB+oA0x24crxRLz/5I3V8qYZ8/66OHtcE3tn1dMnNwi5J9vBKxpwgb+CICa4tmXlOasO
8YBj4ISvlW2Ht7HFvmUD+P2OOWAgm11QczWt0iQ08HQZiw3wRBA1WJ5Pg51XILPe0oOpI7s7Svcm
8q7YKO1MPWGODNzKbAEQTNvZ+Y+HH81e2I4FskWUpWu2Q6bpESNboC6TTk0iPly6yKis1AWqD9gM
PYQ08D75xb1Vxhty9BIL5UFOxZ2j7arZNs/gjNWhgUybG6+KqoDchGW590k21Qcv6fKjcLzxboIQ
JDTi0vptgNwjNyLjH1/VB1ba/FvHi2FNgwqW1geVW2AeCeR452DKeVBhsis9EVzRHRAjYvOgELi2
+yAdtzYU+laFrlRgulKBDtVQrxG0Cq6OqyzgavTWHlwbMeivUHoAQsZ3P+yawFzSVjXw5gj5rD4G
m2Wi9tBHg7wx0jl3wAwPd0Wm6qvNoFDf2gWD+A4oUMykGU9lYD5Qi2kTnYG3JD9IpssT9FCahDqE
EWU7swL8joeNeJ8lyPNuY0tEUhPLD5OtcLHRHDIbhITLpZBbwqcBguZAsw1jegjTtL21IFXY+r5K
tnRHlfq2MhPxBCU3+0KtJgy6q6gleP/QR4egNtWWAXGxTcvg3YbK1YewNPz5XkRVrbhWk3NH/nQr
gjy+3UaxqrfLRCps7x3IFl9pHgSHQb8x8hRBJlCqVJr/ysqS361K+b3XQ7y7DcFaT/aWeXxtNZZ9
biIxvNhpvO9G33rLlQUla9GMe3LLkELPLWzsm6m3T//TtJNtgN9SgYaLpi1CJU4OwQIbQzoHVA2G
28Kbuh2xkFEzRWz9UzPWTaIsM5s63C69oUJQwhS/I7wWXnpoCp3aDN+Smm6MaHnJfBQi6N7U0xyR
cQVcom6aKbCHrabppyZSBsk1q7psbkajMq9RZfwzz4SMxy2NxHdqRa3n3frO/MKnaXrpRNvdGdAR
o77YcuL7Jg9u1DcAuXjfjA44A3BFMGrUD1hgHUIQrLwkxmQAUzTuqK/obeuRgTCQxklPNk9jl6yp
r5qi5JkVvyv88vYqBdZdhqJ/UoXIQMuV92emyZ0AG3YOqe1W0NIBX9Tsgmqa2vG8B2qlIreBAUys
HTV7CxhukQU3atEggQX6CgGC/kxNmpL78oFn6fOoaU/yvskeDR21FVXs7rHA6CF3E1fHAbX7N3JB
Uia+QYPiuAzoitbcoxAACAo9CR1kkbTzJFFR90cH0OUVGCYCpLIrtkrrAGjmynWNlW14MUS22mDj
yim8r/IyvEe1ZH5IIG+0MsmntlFmJyp5o146kPN4EkHE7menrMHDpcFvYJ43C8CUZHpZdFgGLdcS
+jJWCgrbIBPeBgVXwJAEkWmfPfxxPtYChUqA1qb2p7f/kIz5VnIEwavO3Kcy7w8M1UJPUez9itOp
+CnMAJkDXr4UoEv7m0PW8JdgLKvZAS/e/lCN2HTpGXJslh45eGRWCYOmvbCi6spzw3m1290UFslr
VQ/1bUgi4LS1WQoV7zMAx3dIRjmvy6D3JlbrKSJZ01Se5zfjYAe4R5K4RHkf5JE+HWQIwFvcj1D5
RUej3610Bpl3fsOGJ3GGYEOWwLaxzsnKch/mAmp4nhtA1jVvt15rpy9tgaVg0kXdrxKxKsN23d8t
0lgVH9M3r0NQIwc+Gzttie0hlt8nq2pQbKeHhxC7mYdPvtm8IOXRb9Mcq/1GYyGYxke0jYvXJZc3
anETbApTl7Vra7SA79C90lfvvVGEcvnaK4GY0kM/xgf+IHZmAAbTBBTWiAWgEL7XNSq5A1oV3CBP
yNv74IrCXqDntvlNqmfqD8HttrGdYDrTwFwP7Ki4ZRqe6zwZT1yXVdSdL26ePqNmxELcp2F/sSZo
bYOFA/yMdaku5EYekxGV+06CLPYI8JFc+15RI+M5GnNtQJin5SqxTHVv9X51A/bFAJoVqVOmqhK/
z0qLk/47womy4AGEgOAwz92fvPXbM72cZJMEN8ig7bsYb/p1Y0f9Dkx6zWZZ6ukBTOXdmUwKNH07
03cAkkZ4tE3Z8C3MqyOId4x/LM+6QLh0emvBLLDmqPe/A2+WcfCk2R9QXgrUph7EPdQtpmZ9nIa4
vJtCV6yyUcTXXFelZgng0QqSQHPrw+61nmg3hSpOwgGX4kIyA1godH0MycGuaooTdeT4eW3L3EWO
3w6h5CrN8VqDIe1V/q6UJV8je4jAkQtWtKAOnNcW/F+71FLDjpzA2vo+xma1+2r9dKP8oGqRPMja
iZ/swgEwPjdBX9WkyVPels0FT5w36pziuLqCovoqBpZfnDHLN1DGhcCibgYSb8AVndIhNFI8wnTP
OGTo4RDu1EI9bEvG3vsBSFz+4I68vuXAj666PjC/xs1gbMraFkdqZshYQB1TvWSW3oIBZ7uKwQzz
NUzrAdgK0z/y2E/PqDplayyHVjJr2y9TEcVX0xgDEOgCBgAh2W5jlH50KnVTu7XazYzq+Ip4JTTR
ogbJMKCwNqCyiU/U/HCz9GwAi4EbjUAFU/MDlR1g2KrK7wFDTF1HzFOzUUBaSf82BKK8oCKObT48
kJJACUCq1Jppj7ADpTx5QJOo/B7V73OQhwHFOXARgSMZDyTzsUMybTvVqAEZytp6RCm99Zi3wa5B
lPKOPIokdYA4CIYVolPg2eUpm1Z42oxHcnYd1GS3YwPMFYbSiEbPiXBks3VLNRXrihm7offebGhq
HTPQMa06zQzjTWF1piZEapwXT7bvzWgYk12CUuXNULfsUAkIhtFeneFbH9pSJRvayFMvNWm3vji7
nQrPCOqkK8pqdW4HquBU9Luk8Q2AlAt5al3HP5tAbc3ZsSwEJdeADCsNIDulzppxSPYjMEDzTMuA
P+dEpAiqhJssxrLHzgF0i4s+uw8yvNGGiT/UoYAJGILzYPvfFlOfMkgiuIVaR10u0zWPi3aTGl22
m9tVNGnO8sQ5zm0rxMu3LsWNpigLlt2Pg8T+UA8G3m6eP0eJLUjqhlOenItIZResdt4Pk58C7PNn
Oy6r/lw0Z7LTiC4MHNComkQ149y4BptPfQjBYI5aSic07BXZPN2Bf3+5FgBFbRcaEDpDGB1pVCDt
4qR4mrzRex5awGTG5E62hvdMFseYjqCPkPetNvWOWa/SSvIzeQhkJDZNCyW0xmgYVlQolWxrcEjR
0BhSsicUYwUraqIk1rr9L1fiTi3vE0BcGmThA5l7qJSe6uLc6UMyOGjLMS6AGZqKM51Rd+nKAeTE
zgDexo8xEblTP3lWUwU+nz9Pqd9o+noLKa1k7+ZRtiHd8GOhq8Mq/E42dmOqqwQA/+rlebbJTds5
D6z8pw0zebGUfD9EqSsvZGM++PU8Nz9T56Q9JNgaEEf7cKGeARV0oHQGr1phPCxpqqnn8dkc67f2
o7LcRZqBTJSmooPRgaJSe1GLXGngFHfzwDmj9e9cy/T/ORfZP664zGX/e0Wa2RbCOaMWG49PPIzq
DJW3hOD1P5rY7tgvaYfHytKL5cTnJvUiIR7ndnN1PUNdB7sNj3i1nTo7BWKHbPOpD4DKMbWsE9no
IFiFemZ9QJkBSEpf4w47CPB2tXx8MQC/91Pjterq8odw/FcfP4QfoIKeT4AnnU/+o8sMB/4FUhkn
3S30yP9liv/vPpAAQ5UX+Lu3nvS8Sz0wd0VED0Wcx7sGOrUzO4TDoexSVaZ36/CVv9j+czLZzuvf
BoW+3czsEP89aEgr5zVy3OSiBIovZWEM93ToEp5DK3O9WCYE4u5ZohfkWaxFX03NZikqa28l2KMy
ZY2fhuZybYR1Gc5T9ha4OsxBByX0FXRM774OY2ufhSCCJZuLDOWq6bgANaiotj1q6o8hb/MvozHt
RW0D1KrtppMFi11F5budg7HtWANf98UrsYf8sC/+/2kva9SvUfZqTnzp7BUoL6HJPM7Jshq0tRcZ
NM9L/izv7Xrfe/6wXvJnCilMRGETf7ckxaQbveWRO5zJNNvjdRmiooxybpMRZpfYqZ6XS0s8cPZ1
HY/rZZom7D9PTR2jlc9T00QmqJzvJbPXk4UKwZZNCAzmgKTc8oqxtdG0BeoAhvA29+AJNR5R1/JS
aBv5NXYIBUUgSPY0wzyWJviYRYHdBwVNetKPA5an80yLaZmzTrI93jf8TJ3AgT2mXi4vPcr4N0PB
seLWC5l55YEXXzW6SM1qkw+e6UOZj6Dq0k1arngiQq5NhdmZbMwHwQFA4XfUObvpeRlS4bvFJuzf
y7TG6H+elgYFBoJZqWoz7KOwDKJpezBaUycduo9pwxZbhbHCqmroDO9YdVjZ0XrGj4CDoCatZ6jJ
/F6hEAmpiaVJvahlw/2SXfwIu54eFcT7cJi+Bx22RBE3+wsIxbHGozbXRjqjQxIKSMRmzZ6GhmBZ
x2tDD6H2MkNYguDf6ZvHP+zzzJ8uMuZBsuK+UDuEOPrjwKMn2+3NbxxCrEHoJT8LmfbrZkj9GwR/
uwtoPFBOOJbBd6u+koMHVeJ1ycEpXw9VdRXQEdlQB9s70Jj6AWXnesNqlVyDOCpu8QTsAVJbyU9m
P/eVNX13UJS+gY6t0MvmcI8UMWIPLYQ78c4dvxWm266SzInuhWDujTqwBUBthe4wUGI3d1QG+JdD
G3UUQ33iVgxqRU9DoIZWPZJNdR5QdmM/PtaIDO6cyFB3YR7bd1ZjPrR6UZsilUQt1RnxzgBjPhSB
IfIYcW6fEFU5UlHLUuhCTag7eyeQn8+d5E92OoxILZ28hB3+tOtpwQ5tnEqrO3zy13a6QDYZ8RkF
OXPnH8NRvYv8sanmj7fU25AbIJHiPFX5fpnWBqb+mvpqXRvtcGUMCZ0BmPy7PsTrGoVmyWObBYD9
llBsGJpArC3Xql5526CMTzX5N98HCkAp8TPIQJ4kmPwtXbHJsoJDP/QRyaAUu5S8XVeBE/5G6gww
7jz7MSS/UKNXv7hSjtsYj8ZLbYrybCG7upt8F4tKkA+sosLvfjp2tDamvPgNDu4v0hvd18AYENxH
5P3GDNM8li5K9zn2ZA+p8Pu16kzr2+j2R8Ws/LfJp5Mcg/obQJsQ6AL7IZftKlb99GTaIt2Hbp2d
at5md64fRxsr6NU3IOn3Y5Xl/5hj/FXm6filV8OI3aclLoEl3Qvu7HLLe16+colwoHZ1uumYcD8+
103irasolaDA9tpz4lvTU9daT+Dp8L5BoxlqTqHbXaAfVj2Cpu0H2fFlEJXpa3UVoK17aNoYQOrE
3xgBiutAgBndjEIk19qKsdl3nP5H421ZmoifANdAJks72C0b96ihjLepnYl7FL+I+zJEgRcCDhXi
9V5xb0F7zV9VBT7xlN+RCTVcBjLTKnDi1WCUh8jo0p3SoA/8q40H28+TFcLG6uTo997cEaJaYArL
e2rFLCyvhR1fl0F5ibf+GCcg8fyYSCBhvMHNlO4MgohgQf0+Mfnw2GpXhd/8JLK3SfNxVpkcz12x
Ep6mfJuJ3+Yj+dDhU7saouncAusqLf8ECZuVx8DiUebObcYsTJDGQHAg3RHGIRJ2e0WBxhfqJBOL
ravt9O/+LRDuSJNF3tlofG9NdBRu2XwtE9d6tBE0u/zF3tfisz21u69e3r771wAArYm9Ar+br0GY
2o9DhGqqOZIlwr5953dFEuTCGbhBCZNApWoF+Be6pgP3ROje4w9TvvSQZDp0KOHedaNjfZ3w4I0k
j3/gFQb6lDYzLqP0pjuoVPsgykBBsh6JnG75MuiRbYnAUMSqeSQ5eCGKwGikA0TFnUwhOs7/HUnX
NDkgijTSi33zawvwETlgpYfai2hbRI37CIR4usM/I7ioLAHfMMSrD07rVMgLxA7UwqUJPWoH9KqO
nf2EdNFurPgUoSYx3oKjy/qZuqgsBGI2/eJNptoEtrLvShUZ+37quxOru/GCPDvEx3lZP9Z4zKM8
rxdvWEY8hxnAvav4cZINGMMqXmlVEfetNUyx/ttnm6TzX58tqsxPny0xDIjs6tovKt2Kh7ZYt07c
nebiLN0Ear47UdlXaxuPqCNpj5XKMrVCZBUUchSu8xteb50EjAGzkSFtu/WH2FghjS2wa+34boCY
2ToeQvzVydiWCd7RkXeZtIrXoA9CmnzXRhA759WwdwYuTgYgIVfF5HClMzrItARDWcjYZumo6/BH
0prhqmj4sHPSyDn6vIof/VGXtI2g+gXy5IISz+qVPEbXsZHfdF5Q/aPW0GOPTgMeJc6S1v8U459P
yWmCE6UAeJp4OzXE2PaDjW5EcNfjPmpQwnxba1hx67TdyuqADOwBC3pmHiDSbjZ9JbfQBM2pV1WI
wPXYayRJ19067dZHqOXTw//mNuDO3wtAESFjxeVLUxR7lHIjr4c7b2d78bQvdFPl1TqFbshrJmrz
lNkMsuPGZL6Z3vDPmAb+PRLNwx3YtFGxrv0dK2DrVnJkrvS0hRR78h9T/j5tibjxYSpQ2Q5qbTDs
7nxgxtbILiZH2tpSszLT9DhvfHUvKjaST03EMpNjWpvIRNeoLvUJuBolXr+yrN7bBiIwLx6hXfGS
6NkO5Rn371eEOs056hCnySe7u6DIBPQSBYiqLxDoDO1dVKGovOSD2lE/HQyefE9ZZe8HYUvUsOCQ
iKi/lm1dopQ/98Ag47NhRcakbN99HCblumpbZH+1N3VIHg3gv4TSQlYheQutdXmVKgSYEPpS666E
RKPKgOZH6h6nWHl1OzC+dSsfoclhRcZG99CZD6TMsaz53WKvLBvUH3OvdDZWBaDhgJWBh9f4uaUb
DbdQfO0yF/ccncb+U+XkKRTOEDenA3JUuUJI9992B34hAV5/snwaSe0pSyxolq9prmUMhIQQitcH
u+DO1h1ylt9AD9btTHCB3yordK6mfLE03IsOZKazKVbOmqWj2CZYqXDsQUL/MkXFmlwyso2BaKDf
E7vbZYYmMV+wO4lB0+dLsTKgSnYK9IHOoszrBJgUGIzYzwVbsnZT4wK+q7087kLpvB0P5EMm1yv/
HU1TLm3yoWZZFp67XnqYxcuNxSAo2SgkjJRI3g8popEN6uXRzge/BuFQ9M9sy6mH3L2Gl7u+MH5T
BPJTkDJLEqj8xCBP74Bmv2Dv+Dma+Udwkwb7XvRiJMYXoKCdq22AH1A58Qil+DG91mMuwL0kjQcU
odnruottxHjyaAXGSPFriLItQIoC2I8EwjVeGP8j0/pHGbHuazMib2+w2HzEgscH92Rr4v9YZke8
tHqw4DSo5ufZluHlivvBE/hbpGq8zKeGI42T1WBNJbIalUS6hw5MAZk1ghZvwG6wS2wU7YEO4w3A
yweIdTZP/lQFFxQLNmuyGxLki2UT13dZ6Ez3gTdg/aIHxOAKQMao9M4u6ouf/RJyusoUL1E5NasB
jHwXOozKKC6mPiw2akol27WX27tyAiBcifbasqh8CYCCfWz9cG3aTQxcy6ZhIn/xhq58QeQV8MZK
PpJjVOY3oKT8O2o1afNrEPU4TwK9OtCq5jHuQz1nqTe0eBCpIzXzyZs2wAK5e2p2foX0IALcO2qO
SdhiN9b4G0dfFFyhyRHZDWdNvcjEG6e6BL0F9fqsT65dhxUq9ZqD3dwhZPBAnVi6JqvKG81DYRjO
BLblrEFBRnPqsDhAKKnIwit+W+GVzgxVfQVftjrYVulNK7sOewTgRzDBWwU2hgWUmfUZHSKoApzC
BIel+Te/ZRiNIBcatjT/36daLvnHVH98guUaf/hRB2+VPPbWUxhDZNmASki5otPlAOIPb1M61bCC
UEJ+Xjp4Akr6uiz+HULtpdvXMy5NOvvzAnmHjKTFwXL4f58mrj8+GF2FPslsXK5KRtbUbrlirvUw
yQR7N/0hliHUnF3olIZUVfoK5c36aDhJed9BGtJDKugiNGMnHarRAwrECKv1aDvvNkVnabYzIGp0
HfUdAGy0bHeNzFAr8TGWRpQp0HIDt6+LfTJRuz3leBLRVZeOEfQ6iqnsJvwYK3MZ92ybVUmwnq/4
MTGiVCjcBoe3omvnUmCXXFvpZp6KBsfyLecqvpunyqVVbePEqGeXwAhuDkiI9mCYkCcmTXmaz3je
v5/9xUYug+/yHDc2xtFBfJwtNqanWWaljsVWgyV0nbq440HvFjxWPQc3VQwmdWqGXhY8ShsS2iqz
72LtUUNe7RB3Xr+mztr1g8cS8ZaiVuZ1HqQklAJRxIPIFyCiQrbiznecG2hS6l/V5N0MZla/XMlv
MceJgMUP0/bCkxzcTIEZHnkzvBAgnWDokcaiIxIw2xcTeZC9qKc7VJmvzBEbgtxL70Gg5z6kScpv
eCBtqUUHYwKbc+50v/oxypDp64DIq4K6XfssBIsBL6Jzk7t6P1+zt+7jLEutdxud9bnL3uJ4zFdm
WfC3uTfam1bwlEmZPXielz2A95pd2m46kwniENlDByD+XYhnGVTzhmhNbn3/EIOM6Z686NA17SFz
SnWl1pCk2UMjyteSCzBp6JnJNLTgrGCGHR0XW186zdpPzWxPLtSRywJFFyWKeMhGc8Y15ESjzs02
y1UjLp19NoCBepkvcnL7yK0BeC3LxwdOy8k/u6x7oGH0lYCLqKFUWn2a3apBw5vOH2H5Chl2lArs
X7fFJMLmfgh4fFk+meRhsrJAk4iaVPzByLdlTbgyDMY/favaDgEjtUFXRS50CCZwgLRWa83fiibl
fQDRvaKQ6+WyZif8g1EDt758077pjZPpq6/LHw4BUvD+y/y4fLpBeMFdGb3RXPP/MBgqHXUd7+bm
VLknMGwoXUyjjtyGSIJRFsP3tO2e7bzInlNINp64aQKhq+3Qs3OMsrtNWIcD/Om3uw5URke/qNwX
CaI7cjKZba07ZjbXxPGMjeGVxUpCgO+pH6wvqhvFVekWq4JpB6wImJPrwHpq2NDc+yC96vzMeiJT
b4HaKyqi5Ey2oY+qQ5GU5noe4NnR02DtQiktMHECood1dZ8eaXJw4mYnREWsFTVpQIAfi8Gs4YFM
/YRQYj70zZ4mR7VJcUkd8Q910sc1EuuMFG50N1+9cxTQZgnb0mQ+z9TNdKsb+dMhSNPvZcatC7UG
LA/3Ibd70IngC03GED0AqbKhTjKVkMhcuU04nKiZTZVz4AmCdeRCH0GhMs6cnshgcGi8BPVkHugD
gNbDPEVywFYSeyqVvJqJ0z9MLpf31aR+hSoIvkLafdxCEXA8RAOasTQ2IN0CRjMNgkvVFFDgQwX1
V/AUuqDELbpz1SeArtkPs7mHAp+sa/CFIEazft9xg0LtMOP0Fmx+htTHuRfV6hNQz0lbiIlbzqOB
j11F4SvlryNT/JCtLJ8rJNkOsoXED6K0wbN2oNQ21oA/3PabgSDnj9QDADJT7u/Mye+6fLTfZNqN
0AO1xQNzkn7v1/ZwCmuWIU6RmWANdIfnbIQyroBA5089HBql7u8Ew3mBYDB+ouEudHL8NHITJQm6
jjzxDTBbWBmKz/J4+AKNCnA5w764KV19ngccaUQE1GY3htp7ckN1xPtso3ZbZkvSnyERHUDyeATN
N8o7jFUx/ip4DHRpYL9CdrgGKNEqDu3QZV/q3r3wyop/oJ4nX1eAR98kt81raY1IrTlj8uNjpMoh
RkEjSxYBtu045sZIUySIIpF/oTMRsWw+U3+x/c0vMi0Tz80q/5RnM5gznsEMdviU1ZtzbN74ZHgT
O1J6be7lyJJtPaNGmclHjo6caZa8bg9kH9J8JSYkdm9VX1V7BvqBV7uoZj4rlvvWNnP85ggUEsR5
83Lms8JaGva0A4G2HRhftL+POBmq1ABT8MYSPMp2peytxs6vYxaAB7uOs/+hrdapXIWJDM9BBtkR
QGWy8lZMHhIultpQB/KE5S2BhqCzSadhAwxVeF7cwtGLd2OU8/XgoppTAahxlkXfP8fKFluwlA27
uTmBiM1lDT6SzftnqawJBK75hTrpoDgIw1DU9UAtmm3IrPfZXEu9zxY5RrTrpegQ8fLtbEWcWZAf
uijfam7Uas28PaRB0aypSQcEeUHMGbU3tw4A2NQeLQjE1q6WEiHbX+aYPfSA/5zjb1dxami/Vj24
J+PRrZ6MzDoTN0MIddJDhlqr7aBvCmj0JToWre5qiHY/uWo6mxB/3eLhyM9xG8Xrzp/cS5uVzhcT
dOkzbZ0U5QkslNUmAmruK7mFee1eLDPa+3bZo6ie/aA7pm0hXFEjZvHQmWZ37qLe35hRlvyQxbWs
neBbn4F2deqm5GQWuXjSA6m/yUpo6NiACzlJxo5ZjnlYa7NfEQI+cdypH8iWqnXvBvF95lsWxFwn
sIw65QQR5ezd14Mii4Qco9hYSJ72YOgF94drbgY6c7BVVUL6CBfgbO7VZ0783esGqLj7KBPSB5Bi
ymjfAtC79zoXSVmJJ1GHZQT4/fm0D/Cceag5UuuaL23+Z8TduGkZgq70v8zjPn2AspzW4Lr3AtP7
loNrF2KK6ps9DeZaZqmCll6kDh3rjYOJTOedQkn4Gnm56a0ehgtxaAcC7J1Jqb6ZdQ45SNRfGCot
ngVK71G6jbOoqSAbikfys5HKd9vSS2fCNNutEg2YgVw8KFGiUZzoI4cszy+sbr7Pn1h/FVaB7Is8
ilgeoFiQvgRFdSlLI3hOQfh0whNF34Vq/KbtuYm3hR3H7olxUKX8p31CImNVWm19wONvuGLBP1wn
jynoQ7vlPrOrZFWbQzquqIfHybTqai/el2qErpkBHQQ/0EEt3VxsPMvHA7BtzUOvDy2I9ZG9gI2a
1LHYypa3uzq0+zWh3Ajvhj3wA3dZeCR822I3eDrtTWCHVznRtC7KVoHTPCC31m6FxNMjMiz7TmSe
sU30WcTG9zOy/a0XwFLQ5wAruU/x6zn5SB3s2olXL00jfjmIMv5K6naHQJz6ZhVhtgF+arxJ30dk
zyrbncg5W9tiMlahX1gXnxgRKFBMbQ8ROaxzohOZ6MB1FJnOkKaAlms1QYgW4NVdyiWqlXXBHYG4
yAYCAOjfOOyKQE55C/TjV0j7zZ4685C6Hh7JlTFkR9c08JaoM2ig923kQkzHSn+FuCt8m3nfqyBO
N5bnFbcgM/1zPJXtdpBCotYb9eJQ8/zltsXvsey7Zz9Oun0YlsUxKjwopenJyGNyoLietN53hPbT
TcgnseGmPx5AIUgYdToEQtTbkHv2lpoKxXuP7N3Bdbw9KwrAxcfuaRIhSvuzpDgip4ECQyg8PEAZ
5N1W86sRpkcRs+3fNCtCB69a3TnpVDwXsbkBZFEZT4iu4a+gkqjaUO1/htTVAbleG68wqDyBSLF5
iBGMmW3UpA6g27uDszY4CBB6t7dfUAben1y70tzUPsKHDaQhliYDgSL+rs41dSIgpH0WrDPNMA6p
1i+sbaIn7nX5pR+zcE2M3uxfuyyd/FI6Wp4JEfgtuHxziBJWK9y21g/wbUhg/u38nks2gusF/4jc
S/on029AOKQftWP87tvHYDR2bBk/xhbIq2WIRBb2htM314QyzyDHV8jFvNsJiAGOzNlO/pNIw21k
TKgx6Lrs4Kok3iHJgbyeP+G5iFw52G1QFJLl+cHKiu4recRd4u5TiPOtsNgq1jP1fGeYw/6vbSKe
R74MVTKeHxxsBmq4mLVQP6M/qWw+N6kXEX91pL9/naj/6v1j7OLc66lq35D7KZpOakTSFVLo9XlA
BGAnGst5EoCEQeZYTL/K8K4aVPiPM9W/Hc/3X2RuYWcZDeEFKPBmHiOLytiKEZVKdL+Zo9vsUyMu
EXvSayCpFzxKH/Jgctam+X2pmV7qqiuQSRyLGuI+LiqvFStaCBSP8r0Se/GDJgPW5n3x4pqtid+p
asBNUzi73AO4OMnq6ooieLEF7Kn+0nDrJ5U2GuwnHlvZr2WMmUzxxgi9N8nwz6SqNSCM693SDNqh
3kEeOd7lPIou3ojSK294JfR7WfaQpovD8ea7vrrYEhuZpA6t7202OzjDkzlYK2QLaiBEcEuUWGEi
LOxWF5KhKXTT003qdXrUdlIv9or2C/X+bWzGYmQuCgECVUPcsEzAuhICtHY9+OdamlhqartqGAgD
xu6tln7p/JYZ9x+hR7sBw21UPMSRLmCQyQVM3Z77U6CGeANaDffOqKD6Nxo8e4nystlCSWq6ouQr
P7EqY/+HsfNajhvZ1vSr7NjXgxgkPE7MmYvynp4UdYOQacF7j6efD1nsJiX16T0dHQikBVSsAjLX
+s12KnL9Vo8Kc9mZVvDaadl9muTGD4j94Bvd9ntQ/jncDlrgG12sIeTPuwJ9BJdQjJuezKbzQA8M
z/LnL+s1I7O2dlFd3YfcUUtv4XYfswxjpHdDorQImq3ZBojhThgSvTeIwsDwQ7lFwQYlqgLUPsGV
RWmG/VEWmzF/K0rqIW+Hj63jz0XZGqnQw/7HsfkERqfM0hXStieztrO9Oy+wQCPiyOaUaXCWZXmY
u3j5lO2j2A5PgsWn1DOI2v4Pz8yDW6sfjHt1ii9SDEHPen0LbDTayF5jOv0BS8+/ZW177SWrtVGn
15DQa165/jUX+hXXXlldWJvWqfU1EUoAwkOlvoQ62nD8rr27LKjR4+bhf4YjQw7K6wKCLr1+noCK
Y45Y6/dNXjfLXGTDp8jVv3SuHf+hlQ3D5zyUmZRsldT4u+VitDr4poohm89v2q/RRulH0iSdCM+e
UL4kimdcF5RdLNJTHgVf5DJNbhAcWK4LR+/ig1ysuQbfQcjwxVqqeUldr3bwkrNS8aqYlb9kfTO0
UDvmeqN3lu9dZT02nQkvBrdcINg7bSHNpC829uKZcIKvqQcN2kaL7RIlQX9xIFADNWiCrxHWAKaK
9oZmh97255GxCKfbLNVfMlY2ZySYsjOr3uzMDiTamYPy7OhheNSjcONrafmQJFF3a8U2gJYeZ9CB
mMuy8lR1J1uVzmxOvu98vraqo/W9hvxxZHHErsUyFCwviZDJvvKAcN3G7DPlRpbC0rVW//7X//6/
/+fb8F/+H/ktMFI/z/6VteltHmZN/d//ttR//6u4Vu+///e/DdfRHdM00LAwXdRHLMuh/duXe5Lg
9Bb/K2jQG8ONSHsw6rx+aLQVBgTp9yjzfLhpfkno1jV2ujurKsCkv2/iERpu29rfSZ2TPs++dcrq
uo/1+yA+wljZxnKF1ZtmtwNqZiYXawrSrSN15bBLNRbBWIbbq8tgHDY/leERXwKAMO/LjCg2oxXZ
mBSDEJSJ5MGPvY91snOZJiuV7/gBe2LQs/PBzNLhrM+HIWqqTc5DD0WmP1uTqv2EmH66MzuVFbuZ
WhV4JKe7dpFjZWc5AW4K6uKfP3pD+/2jtyzD4ptlmuSgLePnjx55vFzpa9t6aPpw3JEE9kFNiWmd
Gkr5WsUkTeblRD/Bgy4do7qVPSw4T1C1VWBif9+ryjzlkAbOh3l6dZbZ0IcWs2LlYJp18JqElbaK
9Lg/21hiHssCnYyR3NTzhOgzH6/1fe6K/jQY77mr6uE04ifjSf7MRDXetEGkHwxD45kLpcH+D99L
V//1wzFUor58OgbQEMu0zJ8/nN6JSwfofPZwXaRbhQkvPzeeyVDkdzjKdndQ9Z/k4zCsM2UjH3my
OPcCrpXdjQVexVrgfiEG3K4tM81QTePBFGQ1Zg2m2XzS2upsz2tEXor3WaTmL6ZSYBlU9HQdc+NY
27eBkle3AO03JOzNh3xW0y/RtkXuIPaOsg7JsHjbFOg/ylY5oAqHjTnr8hM1w7W2Cg14e3q6JDgV
7Sc7Q7Xfy6A8Dh6aGXofV8vag0UYNA9415sPv/Q1xG1taXsH545flvbSYU5rTfcwN0r7uanzYSf1
BD1Y/qonYYR/VL2bPjbzgUhhUZkRAmAU0tDqFh3Uw0PqFtmj1opqo4gpX8tWObrvk+voHPHem2u8
0Sg0da0ZTfxBXL5r7PmpLJqNbCg1NfgP3wjD/ekbYaqqI/jfxDHbhoZs6/PP6cOTiieLNiIl4z+Y
vKKwj1OHSy+QV5Y8w7B8Fm6tfZGLMEPphpNvesNFCVyWaEqFFWQUn6Wr7NUlVprHXu1h5WnlFkWx
aGa3txAQIN47ZYS5TFwe5SDZIIv/Y911Ml+NvW1dO6BsRt1JdnY/iaNqOOIoz4wh1stFFo6grUgU
qTvDifbvzb/1uVYYVbv9D8+enx/784eJAJRlqJbjagjRudbPH2YcVKpIUtW7t4d6JBWbugsBf+FW
CxUX0Hcq1l3iZq+5aq7lWlf2qKoAll5v9CjcIjxLGrFw4B53xa4mzzA/Z6v56frhAMno3LV4udFB
VuPxQdBJBITT/ClbVrFA3lVT0zvhxuFCBltkg5oqbw1kZ0KiBMi6K0abLaOiQMvGc5M7C5zLP38q
rv3bV0w3bNW0hYbkrmrov3wqrKgMP2sS617FLvesz4YZSJvEQNhml1upiepbUbQairvQmpLVB+nl
HEMDKZcs69DPgxjrICUvpZU9ewQHN1jNqq4iBS3utF5KKGBuIs+BFbJ/NGfEYORv7bawX9571Rbo
NFvFurGfQ0OFFyGKESr+Thbbua53YCgFo/5bnexXzKGma+e5n6wba4eltqG8VrO898L2J+OBxzC+
IpofodRllXvZEpZ4bHkVNlyy9UNv16hrDHIN9xS02vwVGD/zdSo2kVZPu8wEqDLXq/lg8YwgqIhq
Cjt+BPsdwPims+hqd3jQZgJJARGZ1C07pbk0t/UjDkpJQ1gOi7DAz5B37oW3x9y7uLRNiMz81HhH
J7U/JVnb3MuqnFfXKiGHsZFF2SASKFSq+PLP3xHN/O2n4+K34QrMBVzTYBc+t394Do2uyutu1Mv7
IBBz1Dl7ieoq/Jr1gA69wVJvyfyEwPMAAKOvF3wtUMQgv++9FqSVNvimopJhW+HjzyPdqlPZwIwn
N1VCOK5osVh9VBGTQq5WFp1wWgdFOz10gY2qiJ9twtkRr8iV/IxMLFDTucgOo9k59qxyMxfTCvHR
0jGHnSxCNHqbUhaxQl6HQM3Wjs63XDKCQk+r1+FkNR+o17DFWRlV1ZU4RKBq2icGVLcr9dpMEZLA
CUxcqde4zeU3nm5+oF4X/lCv2z5tr5eQ1xkh5oD71mL7VdPs9s7SXP8m7uC/DpB4XvVWwylcVdMT
CAX7Ufjl3gsK8YqqSLPhmeptZbcoQv+8INfVNw54p44dhKy3jObL+7S6PxEBnofLaYs29wnFF6e6
NSZwo1g3jmUXPKK5boDPIVpX2fV+rMkIQCuwl6hfhN9ZPmWLdCq9p7ibtJWnDMlNBjZ01+adtpcz
mQ0ZwPeZejX1791igJyMT1bnDUsN0ziC03CTnfkg682qGde1qbdLYU1vdbJB9hsYpauqfp3DCbeY
WNU3jk8EJTPa9DMC8AfpDNlEzdEcJvcVEKO1jOwxgD+BfardVGI3hATshabr3IGTfnbC+lB72RNk
hvhG5XF4N7IxwvMCg2sz7x7Jc/nY2fn5Y55ONTYBRbeVRatM2n3dARyXRUyY9du6VjdRq+d3RNjF
KlcT+14r8+RGLe2tGAf7XlYNodesPM2bNvpcpxlljXPHtbvXJ9lFK7K9DNZiGoS6YWLtZcAokBmy
ua4ZbLDRnQohnMWSg3Tbq5KJu7AyCerl9V73qvJHp8Vf9Ghy4LzW3pJtunFbCr3eGkmtgAeakGuA
xbkpwja//7t5kng/pEW5JWDRrcsOS7wsLO6LmY0CDBKX5JmIkik5po11kvGTok4eTIwDZF9r4inl
hCU5+WH85OT5ahrz8SmKIWg4pSXItbBjZ3VrQNDIeZHO4oZmUqwgFg2HvmoqMnB918fnOsrLZS1U
9w590mCrO0WI40w+nmKN6DyQRPvB0kgUWHngfIVTtU5S3/jht+6xa8jIyOHAAdw7ww/CLYCmafPP
T0L917clqwZD1VVeDJYQgmfKzw9CwlBlow1Kh2G8IMTae6SXJGUAualbN2jFDqkwIiKyrsM7Kmi6
x6mxSgxvUMm37ELcRV3GeqAv028530rAZcbLew8w/D6Jai/c2bPEitRZaRFZZf/TuWspqtLOBrby
DAtHjHGXfl2n13WEDvp42RpjfGmDRruVDSoZkNt//hjEr+vS+WMwVdYN83+WJXfYH94H9jCA83bU
9vKGabfdmUnKT17F+RgRL8IAujahl/n+o098fWUMevnrw0COKBJA/vLXHxTo2ZEpi5b/fMuG+GWd
YwtHOA5/OYeHh/HbzhOmqcBoMIwu1wX95NkVSuh++JmYcDIH5VHbibel66nbP6vlO74SQKl+r/bR
bbxWq3obfsZq4713HTX2ygzLDI2mtQxzprYbPmkmWi55sh6DGuFgUh6rLBbBveKXb2cYIRirvoXm
kfnCWI3z2Xu/DIu8/7Adl/uH90iIyTudbbDBxkK3XEOl/PPXuR+nIawmM96NHlQvc6ljytJNWG3b
LDQJINn3/dRjqDsTTvo2vgX0Vj2/9/AUYyI/pA2L3vdwbdSgMoTDgJVTgMB0wjsHFmgePJhqWh76
uVUW5cEnETxag38KDBWvqr/GZ70ZwxMW4qvaH//5O6DN0YWf/7n8eB0blRBDs204WT//c6FapCOZ
LH935XDpxfIakSG27541PyNxiYZKNR/iya/RAae+GzM4bQhUL2ILFUe/7RDmU23C1r6mb0e0nAP2
C1B3P5Tf2yUnzKn+w7eZP5I+RwM+/GNMVeNf4rq6RoTHcJxfo1gqrr65HQb1Nmlj49BiF74EKQSC
rTf9T2HqIoEH8NyxK5iSxhAuZD0IIHuDFiMJ6DALPrlqnmB2ZFoXQc7hKSUvKrtluZkd/YCwiyzm
JrLUddSriDqGrJaHpjiQMfsK2Cr6kRYXFo28kTJfJyPlOa+z1PCSyGB7b3hJs0nVsjw1SWcfSCL3
26Yyplu42f6KR7n2Ms/TNV74Y5re5tEUlB4tkolFcRF+wAsEBcnuAtD+7PhxftD4dYs5PNSiQOW3
50l5qtDduMhesloWx7acdrCfv8h6WSUb5WHsSm8lWPYvr1eQlfU8ZS2GbtFmmb+VdR8u5tjNth2j
+vihLu2y9NSo5crsS/wm5RB5KRPy11ZLqvRjneyjmFU+e6B1BCx+v2usqNkTOqq7ZaVV7n0VFcQE
5hgujgJ+ppNkK9h+mnmKCo1wfSw8ZPJapTvKcu7k/rLxRcjqdlwnXm3hqjbF4xIBZd4oVpM+2G1g
nyfDu7GMgNJc1SaeWNSNauIVYqbkb3zjqBjpj/cevan+QATb5tFuxKwXGUkizt43NjbLcg53ngjh
dEQLWvMsexhJGe+IjROAnhtlnR4ba0JXwe31Sqk7btJxnFbXOUJWvNEU3djVNqxjlOLmcVrtZGvh
Cnt9nSH3yjsdf8v3SW0xhSuInsVWzmpMhXcJE//gmKqZL6ED4khReOMuUa/XaXzPOGHd8iK7y3kG
0vqLBiHNgyx6gWPMrB1wnfMtyEPpo6eRWNpJjvIdX9lVBX8TeVeyTtegI5Drvsj+oREizuGJYCU/
m3HwPut5HZ4ctOF4xnQbLTCMe4QejXt9QgoLPwl33VhmkC0HJV7g2JLeyS5gDHQobLiRhpqWr7XI
aLZuh5pwnXxJ+iTZDJMR7g1FK56TyWMBYidfQEDWK6vJtSOuo8O90nVfRenFX8BFsZTIGnFxfDe+
YXVqLWRDZg0/utJW7kIvj09T3SQreQEi40dnhjPm3XhBqg8Z+4E/hbxI4j3mhaujvjok26To3W1t
KMUnrLeXo1p5Gy2poZa6pHGU5thHJbmHlmDgkqdLtBexrcKx5iMj8qguiiFUy6XHQ8wTfnYnW4UV
diuLnf9WFgPFBc+E8ep1qorvcEmM5uK4rfqAIUa48TQCebJYZpV6A6Vxd+3bDPCzsQrIN16tf5Oz
2YWtbDHZNZfswsWDpgzGfaofZdu1JoMJkYJ4u96qozTZgT0LVivznesJ+ytERKAN1bw0ice+3fMc
E41I1m3lfbS5apx0I3u7595yboATZ9d7nr8OG7QN8rW8amKCYJ9sm0z6fIH5IO+beHN/va9/umc5
aKiV3+7ZjysE+8m73TTZsOmV2Ny2lbsvyM3BQWsLgB1Kx9JCno5JWwFbJSdShLa5c2WLo+SwFbME
W7drzwZSR2Q6Pq5tMy5knqMHUb3xQucl1gOMpGWdirxocJKn19qi09QFUDsvU+JVEPIC0OOHqC7h
c1SovLEESR7gXSYPZYojZe/eyQ6ABvS1CpVqLYuFGmv3DJYd5RAcwJxVH/TZRtbVDsniNlxihTru
8y5Zvg1j3jpowOW0JbrbWpc8qL7Z3IzC2r73SMux5Z/Z5js5Vzs17plPJOuWZVEcZT85tPIH7NjU
od7LumxQ+9NoRK9TObV7Ry+TFZHdaGs0g3lQ4yw9+0PFSn1YeVmxd+Iceys1SxdJUIx/BNMmyez6
x5hM39hBa89OTnIhqrwMTDjCd1NtsLHUGv9u8NCRyTot/awJh1wxgwDMstNptC+RqSPE30zpvbzy
MObmIYoGa4804LZwLOSFtMk+NlHwh95rJWlSBXFLyzHPIW+NjVH4AjYdltljXLpL1QPzoNTr0kCY
IwFl8cXx1QsS2nP6k6iNM/AhRwAFglDLvyut/63E2fWTNajx0uhH76FGn3KFDYMK7WN6uzYs/uLw
y3XD1nfu4ENAmwuC/hmUMARnAaLgp+th0Q2fL6+LjTsWKJijfr6p0ABZeQkWOlknWHCPnfgCMW/h
dVr96tZQ7QNU43YqsYxn17AOZTrPWrli6UwYHelDJ26yMCaXI0cSi/SCcnzwXFEcbMyk13JAmm0n
LXI+Qy1JMMjp6z0wfedxcq1b2T5ZETFdUfaXoCA8D7sRv/P5SqnrI/Rl2I/87Jr9oAbxptQq77NX
ba4Ddadba+2UH4RKhAuTv0/XGwE1u1AyPriYDcFZI3+zzOcJAS4d8rDNnicnGHcaVPBN2rTta1yM
C9lB0eHn4d2XHhFfKu9dB/MpeanahLxds2q49cFAnCwUMFeyQTHrjctT86V1dGPrIFW6DeJBeckN
/vLzNZG4K1dT4CSkcEH84JFcXj+uHGP1BXgX/95ScKjxZhNhOaKKQPwQSHptJsvfDlNR7XAhGZ+n
HJ+V+YOOU3QVEMBMz9akuEDwIm0x8Up6Iln1VI44eITgCXa5H2Mbdk18k/020U4gnmWRupyFYGSD
8O0HZcCcc36bVkpk3hfzwUlY25V6pKzl6zN0Oxqcb4E11NcXapGG0zZH92cpB8leHejdkeXkWZas
oXVx3eh5Dee5tmWZKw4wqBY2qJinxFCUu9gvjsLr/JfBzvlwIHteY5FVJYA5qemwlq1W6icrhdTd
XgYfQZL+SApHvcjSPKMGiuIpm2dEng5hdeKXZsl1/ySLJwF+k5BCTmBPnVNrdqxOu3LQdr3d3mhz
A1w3SGQfmpWh2PHQt/ZTEeFhBy7LOXmm9ufpGFi47EzDd1987g0fse+2SwmCuXq8DOygWTq8I7el
rhrxEjvGrdY5+qWGb3I/VWpw1lP15q1zppDwG9p0dS1rxAthaJYNTjfzZHWGD6ka3SWhm9yTGifg
H7h/tFZCm9Y66Vprar5m8kK1kX9ri0asQaKra/DOOkpcVvSS+Iq1ThU3x9iGYtkjye4FcXGSxUHX
dmDQWEXlnvmQTcU6H7P4xQ8qMhmzqRcL6fgFtwRnW6neW2uUDPEKxaZxL1s71f5i5EF1I4cq/nrS
VRgLSVncEnx5ktdJM6M8yJtK5/mhjP/9TcnWlOijvCkFhU8WC3G59cZJPUmU5xXvORczEuALj53M
VSxAdrnKCHxAhvqKR4B97mRLMYH3ia6d5Jzh3MlM02lVNv6aLf0SWFL0AA5ketJBu8cN7GBZUvuc
JRpq7LLkCH2vT2p8LSXFeNL9vL+VbV7j3qDX5dzIkuarDyXSktcSqMqXdrDFRbZlfvpVBGZ4VQ1X
cZgnN2L05+sl1CpZ8NvwTlIbHIHVapG5I4CQ+ea8NkezQCTOUbZmvOcXIjXI08hW/N/5TSUgbVtf
fbJsN1mm6rmxqnhPaix/nCw72saKKlay6Cdqc3Yq75OtWiHfYnxK/RG1MdmoNlwq12v3kNVK/jjE
Xb7JIkL0srX39PRUjzzRrmMbdFKc5FF2TTOkygnUs3CfLxq0fbfG8SEh+85ELgoMB9D/SdXXl0TH
WiCJU7Eiv15fzBKfX0A5nEYBGIsRx4bNtbIMXJrKWtxGaWfsCT2MWMLNc6gAQVI9/VT1wX6YwKgj
jpg9CLdPL2UYXFRFKDlg0YkNm9CxE5pbzbBujt4I4sxLy/xB1mF09dlMNYBYc1Xo9pjGzxuhUU4w
ClgLWl7z9GX8IIBOeQHmjrIoR2jFJog79V7WiIC13mgm8Ua2BWPc3xIGuXaXPfoBw+u2IJIkiw5h
T4T7u/vJHj4jldOcZHWjAGvkC9odZNGvSwOmEXQBWZSHvtIe9SZJzvJK7gS9IuTtBWWJG5UH1Vzh
vbHii5Lc9sagrnW17dY8acpN1uT2Sg7scqHc939c/7V16U6rEbI5sDxmmSJdu4mTaKsFY/Ygu5sZ
iVlNnbS323d8gz2Q+eLG+E0t4YvCx/eXODuh7G3r+m1sz8hsxTm8V8mzeLA3IPmGsyxdqzDcIG04
DFsItW/D0fnXgY6P3RKlg31QDPY6MeA5jKBgb7vISa8Hr3ZmwwXv4LY5MjNpjdzdMGRv/XS37Tet
jbGfGxThqo99cSaf3ZxBAqareEiCb95ehpnf21Wj+8d2OZ5Xc8rmL8k3ZLnsVUmK6Ng2cPOlO/p7
UYrovBehDiE/M3eGpkhnlt9P761ybA0sc1W56rB3yGDd1Lr4IVPClhMg0VZV1lamhFm1nUeMCO4b
VqGylxfZT2OPXrGf9u7m6qGkiaeuDZs713DLu0RPniUSpoh8Z2MXhbtpeXWSkl2MFrRKSMb59l1n
K1Gq9BSwbYnjMChAAf3ZRWpsxUNQrpDCGdZjn8fjwnazW3QPo70ESF3rJEzKGpp6dTV3w/MbgEgx
oIBuqQ4fGkLKwWQA2c0gzqD7pz/JVizGMDjG1yGJe38z+MTpCqVHTVNouXoOYnctyI7d6vNhRP3i
1k+Lr6NWxQdZkvVOq70NlXXyoFrKsBrZtN2YOlrHIeLUx9Guu0czbut1Uwb1pp+LhiLsvRX54VK2
5kbk3pSVcZCNsqroupWrq+JOlvDLQZ53TPMjHuwfZ1PFJvQr6w6n7OZeic+tlvV3YrY/71NS6K7X
qAvZJussX8HGKuwJCM39ZZ0bn5uq1U5dlF7eB1rjoC5k8ZeBemaSFmcQfLCeMMX0diU5IEozb5dr
jpNcMtYJiC4IQli+vVOUTDtmXm/9dsYKfyNsD/RXQ/SISBpRipmFADygLzvzJEvtoJhHjDG+yJI8
APkflxFO51s97RHq7hz/viOeOg+W03hho8y/7nDV1TGq2/OMTWCap75XgnsrACSVZHhATs+a/CdF
yFqvjMBykEDl45OHqKqOia4rZ1kae3i0Qy+eZamy++5U5c60TcicnUI/wFFyPsR/nZmh226buHyV
PRJRvvWQxTFJlqZRRNgSGg0StJCAJixrFy5q2Ze+TNwbdW5I54bcAMyKICw0/bx3byAbv42A7fpj
KjToOmay72aIgi4m485A/XLS6vt0hinYPNp3dUEYRXaQdf0sBqSAhb0OqnPFuLPdTWafLXNYWrEW
ApbOjIs89O6ADRseupsOQyU29DQEzgx0HucWA/7ioBNSk/1kK+DCxw5Xtp1U1spcC0sUyzlKYS1X
oLG/kA2yPLcqnv8NzCf8+wAvoczttYf3M18Zg1Ux1yk+rUbsfmx97zfk5gmzm69B35evBGdJh/Dn
v5B31e5LspGyvsKDnrBZXezUISxfA7ZJ6VBYz13LggcJTrbcc/378AyXmmMFNPu20VCsmfBxemEj
gQD6fFbNdfJM1slW2a/vquDXVsft38bmlVct3T7QtsqkQ5JrAkSSUOI/AEBZy6r3enmWW41/bh2j
3rpmPD0aiXdWMOn4Pp8AmezlCabw1xq7wsn3akXu8ZdoozY4KJW4TTz2EKH8y8nT2p0w63HGngAJ
f1NrPsgGfdKCg/vnCId/6eVKBbIxbgHjoU8rLR+abe+U4pE/pbLtEz9byWJSgzQ2CdssZLEeYrZp
rBT8KtTapa5om76PIrBDDHVBOC5KfnlHpdHFo5y4ikoCq3MxsJjYzYi1e0R40QkenVsExtZFoA0X
dyYHxQMWoarprzpYT6SyvcbQX1AMQ9IwToulcBPjRbEyorVKVsJzK/WXqqhfR1NPbn3in49/M0gR
o7rKcs06Z9hqK0oUs1Za+T6oS34xq1Ce9NOKN5a1s3TL3KSKlm1HMN7Ex3n5yqJeG+ys5pevLDb4
qS6nNCjvxjExDlriKktkoMZPKqJJy6410xMhl+4FTFpm4JkgewWFoUA3c4dProNoL4JP6UnvFNlL
Dv67XroCFyQTVkA0JO5eDOUsZyia9u2ysvjLZelVJ32+KZVerMgfppf3Q6SjB1eo5/eaVPAeX4DJ
WlaVWZxkA+4i2QXye3tSEfb9lKX8lnnPPOESZu3SsTQ3MZnPT11Vr5IZsxTZmBj4ReOcIpRgb4YO
y/MrmImRXhXFT0nZvI0UXnodKTskf40stVS/jpRoJywm78a82YV4VXyps+2AYNWPCifKRVl01pOJ
Ssc67/rwXJVKfKyUQdu4ppU/EGkht2V3xrd2ahdyVJyPr20whS8NwfgVqLLgEhikVoVJ/A4SbHwf
1V6w9NOk/Br2DioPZM5ijzeqUtSfptAt0WypgxvkIru9U+WvLPrTVTkYxKIwXkLvaXQ+s+AEU9uG
P2ajkxjW22uWCnvp5WZ4KxpP2zlObO1yXZAkAn+PTW8/vBpWjo0N71aheK8tL4RWmO7FK0X+2EEh
WBZ4hOyEm+ePKqkq6J7utCyMoHjsx169aXBL5HeXP8oe5uDs/GlMbmWVVbn1MnKcYC/7T35nbstU
JCvZShC/uSCPdicvJaucYFhhtdPeyVIT6C58I3xM5NxhWCkbC09lpGG5GcvXc0CwxWfZd8jT6pKG
JozvUNEx0wnTR0JXly7J8s96CEbaQNLnUDkO2NoJUkct8s+jN6Lm2Rp8KfDy+FSoX2V3RYBNGhwW
9rKILoOdN/1rrrflDme9eiOr8TFdNUaUwqVItX2uBeVaTtop5iHnx/hoZQ2UPN3YgyGL7+PcwLfH
ANxd2x3+VHnn8SoseVcTTb4vGlBGwdhB8sr6eGn5VbtDxUshQTqX/z8HX6ear/a3EwgfF9CoyVFf
mRUbGpj96Fk8RQIxslYU5kLWZ2KYVoXf69duVTZ86NY4ycduFoulvco6+TyG0hKcJOL3MG7cRW0L
/BKayXhRcd7N0IN+VlU3uLGsMlhM80OU9UG3deFmrGXRKk3y8AQKTrLo6U+dbzXPgV4ZlyH1Y9KY
TNZZJmTiFonDqFtY5Py/wWZfqVpGcAJg0zESrvvZ0HGTwzpRvUespdsMcaMcPbdsj5C7nY0eFspd
NCL4FsDx/mx27UWT46cYGag+rL4XGRYVg930KLTiPVx4bnaxi7HdI2M97iKvbm7SUUFVGCuSZxJE
f6RRF/zw1Z2p6dxHKbQnJ3EG3Gj47SkzySyKSrGFGdAemmDCrbXLzHWI9uejOj8o2L0PXxWrRsua
mBh+kd0u1lVvNyqVv2pqTX/KwsbZFSVBCFkcgZTtYiWOrkVMTvWd5tbxtdj7/EpTrM9Wah4ZT4k6
kC3Xs4z3K8XGjAaKVn7tbJOu3pUYKV5brcpvdjYRoevYILdZ5yUBVoPz2MIie1KPAvvH+a6g96TY
xindtTU1IZK2jooK5dzqukW484UyXlsT11O2fifUa+uURN6WFDtkjHnmyiYRgiW4fm01BU7Ppobg
uJwqCFV9qzboqMoi7zaxndoa2YJ5bDb001YzPUxT5uuKThu22LdB1Rrrfe0Uzc4bsye8h4ZhAcuy
PssDf963s0i/setpOP3aQ3YLoLwuSOQlW1msC0yGs8DENGm2j0wNzTm7UwPOqPBuePnqNuIoVrgp
fcRPZaXsJw9+Hn21Q5ClsiQbLQX9yTbtN9E8/r1rlBCLSiJyYe918qzR1Ectw9L0fe4aZ9ajE5iH
OvR448luXgTntkQrZyUnFikPn0UIezyFZX18v5iXYz9SKvltzIb8w/WhcNSIHGXRWvZ9v5itxXvT
qYvTe33rK+kB7epneeX3ucNMc5YExsR1DvvBswVU0dluRR6UEKeVwMUle5xZZX9WJ0lgNgtZ1rDK
+OvUJJWGfguSA7qSrlQAFqfrqezaFImyCBr8+GTLP0zXJOFW83xSC/Mlx3key2/ZFcmyMSoOEiOu
thaRw9oMHVy3F+6+9PmWy6Jlxjb7piA/q6brP1d4uMl6MTj6vqxUlrGArz6JGiqYVQN3BuVsPKVE
A2R9nLrDfgoGyIFycmx5yJGAKyQGwoJWkAqQh6KJ3FM1H2Sxacxyo3oQxWVdX5YkqcnxFwtVUw0i
U5F9juzGPsdJvWpdfTryEjaIjc0Nlmd3awJfvFfijHW27ChbRIht49w7mMe+18sz1xNvw2TxOrby
zYORo7n6tUzq7ThqyglIQ+IY6Vkexv9H2Xnsto507fqKCDCHKZUlW3Ledk+InZrFHIr56v+H5f7a
jUbjAGdSYAXRsiRWWOsNdoJg1VqoK9WWkDDagoNuN//qQGocAuL6WjU41YbDrNfV+V/taoR6KWny
aN+yXf78i//1x9RrjTb4QQBxjcwR+s3HaN7rqz3ivBbguv4qamWgmEMrObmxvmtV9WvMaMX6Rg+0
8WBKLw0dw0kwlG7jk1cX+WEUcf6WRNmjopQsMkr5WXT/HBEARv9/j4i0ptvOS4c8bICCaNB3BK+6
uLwzdW9nW3jtfjV5eYo4wlf96xWtmfVHq2ruoccUd6r9c7A36952KHC0c/q+e0BrHmaLjWPHROwk
IN3XekdsqaqwmZ3u4bOxLuUBQN8q5EpbtRayzZMdZ2x9q27z2WF4+MdkqGkv+mrjtHo7Tdqsb/I8
6jdfbakvPO+zXinvpq8uw0BONVSvVI3/6Fd1KdHC+Nft/nPgtL4D1aMKdUfX8P9q+6ry1LGwqzF+
2eAIs88goG0DMi5TWMdzfT/hxkhmp2r0SwM3RbcEVdXTR9Lst3HXwq3kW96rRrd1V1OQ2Uq3WYv2
qTXKpybRmUvMxDv5QUa4ZGyzR9N/V32qBcRpevSIPG6+2lwHH4+khE1nZE77JMAKPFVPargqcitg
26773uffUG220FNEQ4Q8mpU/Ho1CBwNTFPk9wbj8XhL7OApUIJqoMkZ+uz6l6lFjwHJ24LEHdJzX
0aoD7qSxrwYLybAiN8+Vkw3yJSow/HUarPACP34unGT6MAow661TdOShG0zp8hiARCnn89xAqmfj
GD8gpIlBowYDM+PoHI6FPf+CaL+BhDLGYd6PYI2sAMySjaBAnvQvWkQSb7BapDs8pLf1PEtP2rrv
grtU7axpnl5qCZg8cVHWN/zs9HknjE4JrkQIPvY8fnlRXqOlQES1qy+WY5LH9ea8Jjv0v7q6UoVM
ZHW0pYXYUxzfu38XhNbgvk9Ma0Ximwfdlx+q86v9X2OXqRErtu0/7/H1UpH5wxlPvp2691e7uvpq
W2o/uUuQzV7fwb/+0lebejPZgvSyjwvh30P90k4OjVsitBU78h5hWIzqvdjaT34hd226gN8vHgMP
IqdWdf5LXZoPNfZLN51E6ovsjSVcvC6/DGMRvCxRL7fEXTw+A3ptObp7i+3/zlyrweqlu2hAcNSd
0qE18I0R31Wng1TQU8Tjwp77rs2cGhu2mEcd73XKaJWzJQMFlkHV1SUy6eMZROvK+5iC1yLC5zuf
xquqQeV8Lkp9vH3WhE1gy58ePmuudyyWSn9UtSAjQuKiG1Ba3jfw59CGx265qcIECLsrI0sHokBb
2dh/dbQgKrFc8f1dpzu9C8N/7UFUJYyZoY5fd2jQCbilsTiUeYIZ/d93hhwf7EoL9GWACSd0p8Le
oT3mPnSAbh7sykuPs+3BLBtqoCVrYREVuS+wnjcjTiPsSmnrrfhgtcvE9pSaGpsmthm2bgJdHXuf
hx7TpFSb7vRkHrcFka0fqPA0hvujRWlvq2eFeWdptXedB9JqqqOBbY5vp/4xjA4czqX7DSHLP8yy
q84FZg2IAH5dpsCzz6R15bJJY7M6d4aLd9ekRScsHYg5Q6h0nbZ+EQMwcFb49kRwr34p2OAcWqyw
t6q3gFx4347FG8HovNv04xL6fSKf6jWpisrMEjoeLo5DHGAKAEMKW5G+1M/SiJbPIivHf1Z/aItb
IPSrxReiQvBS1qtoqcQ/qqrjX235Oq72Syxo1UuMpdsxtzjHFjjQJAQZj7kQO0/oLazYJH00nBYm
TCObH3JwX4JJt16yfrKPmWdH+7weom8aNIIJKM2PZkFytBzm7prqhXU/ke3cNO1U3qZE6PIQxzDR
SlBe6GGM0cmQGV6R0owezLXg1NRcx5XIlhLu34GBZZMuR1xj6FTDWKJ/E75Oz+oeqhBuAgg83kNL
BZcm7AVvc6QMbWv+w6prlDZJpOMK1aeHZAARHg2OuKboOFyrRqD5KiOXSATVrw6xVgu7A/pkYcL0
1aG5TnOvAdz0mhLl3FJ671YcobUsWu/iQiz+NvY/3LU5wgPq1K/BQbIETQiCOT4acF1RwBo13FFd
7Q7ysL0b44LEz9qh2lSvY3DMRaydMcBhmw0ahKFWLN4t6ECI+56d/NDn/Ek2jfZSA+06ysU293lT
au+lo23UgBmH7W3fZPademVUAtVR1ivYjDwVhk5+9y8riM7JWe0y65a6jnkjIjnu40LDQeTvNnXV
pqLZrOGM/RzMAxxCTkbDPPn8MHmtKpw2N69B9aIqVsUEERaA/k5T5f3y2rnPduy7850Ng2/79apm
fX1s1UMo58g7qA71ViKwD1j4xIjMr67YHlR8rZfibcbz/TbURhyS0Cfg3C7zwWukt1PD/IgUgWsH
rLtr7//3q5whaV57zJc0yxweECcaHmAjIPVh4ZNMJunuq71PShLFy+JzHGSY6shyXb8jxHpSL1Lt
/L+IPnTjGuLyrBvZbiLso+9+0x39XYnqpMEB3QHvtxZL5PsNv37zpOZuhwB8nRWL7iRxjDqCzLJu
Ti3/ejWf6Dvo4T+tuP/N7eL7T50/pQDordI0wsHFKYkw9PySBlQd3TDdyjzTt2ZuAAaW/v1soKqm
FKnSwTzEeuLfq5pqX5vUqGAR0eEz8WuWFYA/2xXP9WxGj1rxBEgYystaLFgybdNmSvaqClx0tVFu
5kOTLghb+v2dNLr55iwFQpZk3TdQqpaT6ky8ad7jwlzuVC9+t9OlKPHhUb1tgaLXDI5LdaommBZA
be35pmpORIwhkncRx5vS3K5+0/lqpzEAKN3mANI3qvrlV/1pdKPq0zpGNlq3UZ7WuudPcKON+dn3
ke00NYxM2fIuzxqsHg4T0+u81lSTbppvyMTm92q85Cd7wCaeVWcd4QMjehyETQCfmwWQKRDZAClm
YqNjJlfssdgCTsw+df446y67Rzu5Jy+lb3lD4yOydiYb25B583FqhxpwpZlt5mLGb08bcAno3+PO
CR6ys8tk8+jB7c7nmWxrXngHm+j63vcCd29X+Xud1hogfVfbCNKTR9KxJ4SAk8cgYnI34Cj+4RPo
tjsUmg3TttC4sKerutIc4EZNjYCj6fK1ptpYYN9er6LHwYb4E6s0oVgiZyzJox7hdiwje+tXJlHc
bEWSH73pcQ7WHVGAtG/M30cCY67Oltkum1czgeWNfMaZ538KgbH9rJDYe6p1Kz7FfvERDPF3kcbB
IUqM4JhFGrEtjsOskgm/ouXVSeb84K5oBl9Op7St+V/Rz/ETbIptJ5yRk3qoYSLuBbIHWQT6vDFe
esv4IzBMP9RBhG3tPiLaqXlha5Eg0meAP2Pcb4aRp4coQYnnVIdtF5oh+kMQ6MifkycMzUVAACIR
sQP07EE8rSe5JdOxG8eedVnP08sEbDEUVXffE46Pidj/ypwSidnG6nZxZTT7utOKcLQBmJr5sEFX
EqBT8mG4/fK9a/oD/oUnuTg3q271SyDBtrI4DbsgacvQSOY/o/57W6K+zNn3N1LYfBbyA5XBQxqU
34YCMIlZ91BxqycTtFo4tpjLm9q3uMw2TtuwrDQd9mPC/p6X7+h+7S0+mTLANG/y5G+dbcLWsd9g
AzRnIMecTjB7Ce10IGSgaePGXMocgJXzh5mYC4Bv9pRBUokNAz4gk+7qkgV2LjCbaursmrggq5eY
vJ2T4VEwVf0BtOh3bSzLlz76s0FC9wAJ7VUjOso+YbnWEwGkIlkFp6acxWPxtrphXsFj8p8sDapM
hBeASI6/8zRur8ZsYYaWv/TDYLxa3nkAQbnRIvFiwAvZVigbbCfmACKe9gl78au9TOdK6DhxZcV1
7PB8MqDI7JaML4NE73BIwJOek/gUNN3OMzFPjKoWixx7fOyNpGXz2TWHxEV0cBj6B6AfW7udR1DI
9tmofC3Uk6QAadc/e0tFwnKulm0fle1ZpOOp7cHmIrVEahb4utbrx3GEY1bZJcBXcF3I1pPtTzws
VGrSRF2PW9yAK0MSuVffA+aMa47oG/fQ9QnamYm+cUFACqQXjssCj8HGAig0otI4cyz3N2OvsXWP
2hMx7NBuuhkUh35OAwE/vGkSc9fMjTz3GcLpN3XZwHvLw3/0LaZOQ1m5w0Hq/amqCXSBjuRV6i6G
6v68QYxHUBqZYTEt4wGyRwnb2W5DrN4ndDQWeRZBYu6dXr/pZt2cAZIvPGGJj10K5+OtnAGZ9Ob8
m7XKhSazBI9SrGry7AxCVr/47JqIK5TxJqo9PKhy/9cTfk4fqc8BbvaaJCzNH6brPYuoD01yeqcY
rurOS4efteTrEcHyUNsuAr412s1k4KtyFckeglubZwn6wRivuuKlTJZml/cAkdv+d+GhWQJQ10M2
ta53i5b4t6GNTsXia88RAr/RnFwMq38tna7ao1zy0ZW5tvMiyZeHsCPqP8O97oqBFD6JakNWzzIZ
/ohbu0PJMHEPmUtCpR77fTS05Yb3m12KYjoECR9IUaPZYhbOcN9UfFhGLl6Kkby+2XB0icQhS4v9
QkD56Ap5VxQV0j5Z9TrW+kas3jD4VGIThWcaGc1s31XRXVujKpHxMOrG8FBHxntieoRqZHvROW9s
+mUYdjAXnbNmaoKYfWafcoHIRds1fwqjqkI8qS29/ROVnjSc7BRrcpljmBo/dqVlHFHobePe2aKA
XHnyWc/FW2PrSRhYE0dfv7gmnhvvW2tEXzgGm9oGxck02CRkfvbetcES9pk/bzx5V3d56LuzG4qg
xPC9qP19Rbrn2gNZbGPZXUunJ5qLHAliavCwOqGjSSn7V2L6aSgG592qYhhZhJxuQg+OY47miS/P
lTb/Djz0r5zgwxkL7D+t8VSSeQoTQbqYxXnazA5wvsoM/A1h6OnIySsnu4aaTV40l3TsmIP9yd5j
nmGG/er0aeXGG4TuCexqe2fPfrBN6wHvjAxyqhjTiyoG4aQXsqOXvGhdqMNuAYx3ePYzCBZElsLC
1cK+a/9MLefNGeefrdmRA0vsO8DYlxoWojcTR7Rdv9mig/BNYja688r8BVlx5zqx3Iddm7fHOpbF
QzGDw9OS/lH0S2j3Rb4r2NRtTYhZiGKlOHwZI1jawt30Bs7KjSksBIH87NgWfnyHLU2E2o+VXJag
cE4RO7WzSDLjnI4WDM2kXC5Vmo3HEhHkO6Dh1sEQYr4fkiJmMwutFXhMsx9GjBHJNRm7Os28h6KL
k13c3jc9tB5buCRTMYBEO4Mtcdngc5gg/rtZUZCbLtPJm9tA4h0hnBfXCrALXETzKuVx0Fz8BsrU
f+1I2m9az+lR20/QGO6BAVkzlkxI5OvfloaTk9EM1bvWkBMNsm461Y7tbKG8yrBjunyfHJg+CbyW
d2jFHeBksA/gVHH964X1zgKGsyJUrffJ7Xs8fIWOt6aDfwZxkfcYQZSQaX18J57OgS1rhncjiIaw
ACX1HjhIITmL377HFVMEOobNOxSyCVFtJN5izTpjOGhe0Z8MCEh40VZVU7GY11KDRTQl70uX1Rt4
STaY7rjbN/bEImvb58TlTBzF9nDtEHG9Sv7Xy+S3ewBnnJVZgLZ1UEC1zD3nnr02EaXgQVta7aXL
+MhGezO4vEskhjKkvKcRjWREYfrYWqOgqPkAjQL2G+Og5062sXGBjO91XZMYp8jv/pCTYkYbBI5/
9UxOZ94P6IlsQQq5G9ywrHAwrPzWOKMXziKzdhkh4NByhoNZZQGe5Om4X+rrkDXzsZdpdF34X7TU
vQOz+JonkXggkNqHaFKxZLWafkMKHUW/cnlw7ZkFu2rnDYEE0HUod5OY4iSrD2m/gczQ7a3VBLUv
0w2M+Ozmjn11ChacVpF2xIOlXv6o+gqfkWo5NLjy7eY6eAMcvO3bMYX4wvMfLSB+58YX/Csu2BAM
h7sFtLbn7qIsicMoJ9AqW3RwBJf7NIUyJCI0vowxf3C17GquU3ecE7hyi77d9miHauiwsXALiA8E
BNBijZxNHxReqBcViUiWhy6N3KexDgiqO8Ve9lYdjhVBjSqI/W2GAVwoySzvZFK729lvhzNCHe59
KoyUH90CbkESLjNsJtSSLfTNq9K70moA6Vp3M9J0u8GZ0wvcjubAxt/hnd3QTWuOBooZQpPRpeNR
RRyq/ml7S48Rm3COA1I0SZISQp49Y9d1UXWoYpFv7PRVukbzEM+TGRJR+4PZmwzzKOZz6YTDPNRh
ImPt5tayv07upIUl6fp7KUaxQbOZf1wPzgnWG2VFmCfr2gei3YAbeoA/VYsCZelgoO0ZBsr0aF6G
iNL6upFdoTfu+UlM106SbcRGMTjHkY9jauHfI+R+GGItDwdfv9kEdHaWO8+h0WnnLqhehXC9u7LT
frcTX9TkGNa9XTflTs7ZL2mB32kRFcc556Hq2/QuH8Yp1NLZCydcBjrWfVQhWFZ0tzhj5B3t5gj3
IDHAlO6jCNM1pDuEp/22J3u82BHwralONkk/ORsp+J30tVmcNTFAAbUIjM5TdfLnAWcQv2ru0By7
6i1HKguoiIUloonlBmBZdmSicC/tFODoMrF5MtpBHiDZ7pJJg7LWiOVYOLkEWlm/dLJ61HQAbwhs
y4Mn5YchcnNjtYbNE5bz8AX2beknWHJLfPJjXIvWmGg/JNkOOWh28LExb3VOH3WQiDMcJZ3s1fKH
lBZYObYFWx4KOBT4rG+WacJ9qA8+8qi0w84biHUg0zTlaENL90aqdLpOgAzRLJL73I/fPMRqdlNg
4mYq8t0yxS6H4YEPaBjE3o0jfSe8/A1DoGnbEDLbIbmq7/IENGGlxQitmPVdOaGHJSOWqMK1rdBD
Em6vpYO36Yq024goORCDy88Z0ruubroX9vh3mF12yJinD5ZhaIeaBymM5occAMdYpOJRcp6NHRLN
lk/eRMAr6RrJiVVvTXb6nOxqK54ORe0a2xSATSh85GTTWywmh+2NHDYFCMmt42WPSSAuruO3uw6J
XPLWhb4foOMdF08PYPwicsIcDpVmyIp9j/D70rsVcl4pXgzoqe+jWd9Jz29D6Mr5PgocZpJIxDtU
nj4MdHd2TS/HZ6MgLFTAvmlME6uvIMCz1EL4q4nSaYv54zNflU+Mxf9O+DPfCw2ni9naejkYmZig
HGh9r8XRpEXQzowKYD6TeEuIz8Bz3WhgAwG1d+1mYEuxbxwUzBuUIECHV91Tk0PhskgEBuT82wkE
fT7Zc6izk7Z7rMGYf34gszBeRJo/alGzbAbdiO6FtD5cmzz8MtTntM/EqZyZrm0NOFdFNqP2Lh6n
TKinF7x3twYudJumMVBEqiKocxE4pUyeO7ME5DXlaDrGTRghsHrQNc4sQ+O0n4WzgIKwqwJrJNd5
jIJs2cPRxAwjg5DaLxon9alIAQIEzQnLy/48jWI4q6uvInbt/lykQKfg1LBSe4Tbwbcf5jL3D3y5
9dnK9frsEu/ad0t1nRH7PSOJtJzTgkNbAC9po+7mdyQD+nw6NCQYkaG5EL3wQ0L9V2EE7TlryrfW
LwiglPbYHpek4IgcwGr28xlZ4n4+j1aPlrkn8cJ1jaIIHQd1FrO0T4O2GuLVh2leyjOrSMkhaIp2
Tl+9uQmogG6IK+5PqEXis1vY1UZLqoSzlB+dVcH2lX1okl0dwu77SNPb89K36GWNzqFlOjy3egZ2
MWFbGjZt9ZJm3U/Zlf3nZ6Wu1MeULA7a53O0+Ci/9OIQrW6U6pyhrvy1ulrz8X1v27qceNMU7hSN
Zzd+hdRUM9HtDKT+OV2QlQ289M0q49LYSL3JTl23kHBftsaYPRpakOJmzz9G8s1BhhIlCHbwUkbR
hklqfQPNbajkNdOYLpDQ3STZHBVhokfRYcmb4ygbhBVKXBHT5DR28BI1NmvAYCfrrN4BYh7khb3l
lbRdjV+F5S8bdSmNpOb4G1lh0gGiRCoE+vdLVQYcrUabeA2GVGeADuZZwDHf1B48tuaHv+Q/iLv4
fLIRGnKD6ficjqnjgYUNaiJO6ruqzak6t2uhqqqwEfPgZ75+lf/VHWFE/4/RoxfI/TwKgovlwajH
DWbLHxxO+o20UYXbuZqNwEiZHYemCEjqMCCu8f+u/BSx9DlsgxZ8pvAaIHcUA4i//fxL4ClBBnAy
tO4uyvvklGsFcu63HpvAfZ8Mj2VU32XMA2dUsnFIq4vvyMnFBMolNK0ej9nFvEm04QmHa/7Oy1ot
BBhNOiFOl6eoKUrm7qXYG2P86JEVi4pnfNdfW923DsMaJtAdpzhPMTKRbWteZgNrmwNEBO+5b3mG
g8EHL1lUL4GiQWI/UMYQKYfxpFVuxqPjz1cxI8jmeJpk10ScMUC8oRnyc6QLdLk7jW0VZKwLH80J
LRjNCReyzqE2AdLyLTPMgth+RvGorOvsHFTLL75s/GkArZ7sscRb00y7bUKKzBy74DqKxToQVK5h
jW1SjhBbp5XVTS8gNQ4cozYir9Owz+Pq5qRknBGyQrS/PEC0X7ZkYQJGIfhsTSjb4nFj+kv2Duq/
vURlam+wRC63UluauwzhDMuotLeaaXbvTa1/yvElesQ7k5y0s3Q/p0wcvKXDe76znz1PVAcegfIY
EUd/q8oIxYRU+95Hdr1BnnYAMSryq6Zz7pHBsKvzRHyP6+SVSNIGB277Y4jFI4Ko3u9CEE9jXTBL
zb3lEduXMk6bsNWxbbOl+4PIvE8sgDnK07v+SLDkidQgHJe+gWhFtGRbxTI7mSjOb73CXo6omC6H
hdTBFpSmtV20Tu7YPm6rekwPerPGOwIiUiWR1k707hWgP3aFYngq4ZNYaZV8RFrtwgQnmWA+Z7Ve
reSVZKdb7vIkR/2jk8Z7OXYN6uQQJsn2k4fBqyX10wAdoLHcormcPYo0KyC3ZjOT1K6bi/zSFPV4
cdbo3QzUd7Ta5hgMrfaK9fVOBBYhVRh726jPd1Ocxq8gBX8IjKbu7dbUXizd0bDP0Med3xcgG50q
2eft5H+0xK/bwAdbL6P5QuAz3uY2ckoDGeQjivxbHyX37zIYrY2XecaNE4B1autEHiTcs+fE7mC9
kwn/3SIf7ATprxZDYvbThvUYVHm9eo/Yx8AaxKPVRIQ2NFH+zOvfyAok5EiTOlxaN3gGbRzt48SD
MNwseGwt2XIjxPBrNrvTMovueZSd/9gjbJGU4Jkxmm4PKIEzHan8d86bPaucd0YuLQ+/6p/daqRq
VHVVqOFfr/5q+89bqG53idQ8j1iZdoqJfML+WE2NPy+rEbtjVVdXar0ZEp1Bqv6Py6/+r+GqTRX/
alP3UW2z0ZVbS6+nkLNdjvZbWdYsquul7rGFIZz6v1ZrsNkQrP25BmR3hx/bX/XPl36WYiYNqDna
Ps5Ec1ZFvS6zo10hPqbqtpz/V0e9ml3kkN5Vsxk/OYbO4+AX1gYQUfyk2urCZXZP7fGg2lShw03X
kzG6+2wq3OwhZhr7elGHc+PJRs3/s011lHJpye+sWsfrzT/bUk2GhjHop682TpwbxOytW2Xnxi7x
6/jg1EiNV1rjXPXa1q9RESQsfVP3vfWNtwIg8rOpa9N5iUSxczEgeqzmheNTPIdIvFUfCYiLQ4oB
5JHECKxl2ImY7G0NMxi2Q5sTS4nKe7ca5J2d5gefNfaCkydbpCXLTzDHDhlH/kuJZOsBcZfXss29
K/RDfadx7GJaid37sZtSdvj6fTZ1Z8RQigvuvQJLHYDcoKiWnRUYLqYnBfpx1fJdeMhO8kEHzwT0
78uu1T/QWyu3YnTLnb4YD6Sbe46YPTKNVTZtJOqGB7utyPToCDIZJkQ5tt7bbBj018YbAYx22cqm
IJKU4w+FBVVsvaf1L0v2kpMygMY+dt6W0a63Bdy5pzxBpKCeqh/E8ueLampjs78GeXFSNVVAFI73
Eur3Vo1XbV1vvgbO0N6p2pBUCxmm6b7r5gCcWie2VZGNT6WISmiwybjT4nF8Um1JxWYXcNRV1QJc
OS9JU/xGhuavAcuEVDVRSTAo6z1UUZh/JqMjHtVtgnpJTjrWheHXgKHH7sHW2vyk2hqe27tOi66B
JIc/V1v0EuMHYyl0TDyzee/58RqeYNpWbbGTPBYlGVTV5FQDqNu8+qnmddWUjMu80WvDPKhqOsvq
aSYq/nmHEgtsE6CSwrwqkCtw0Ie0Tr1jKplfkWz5H+j2c4hc2J8b0bev9n+PI8RfAoe0zL2639fA
wUieJ7JxnGyKcYOCU3WPZKB9sqZVP6dJplC1qWKo9Oq+W4s41YBzmvOyaj5Bzfm742uwkS3esTb1
h68mdTXnUXX/1eanxW89aNn9tEkQ+q1M7yuTlLHArPfz6qvN1TpABG1wViM0Mkyfw8q4yY+aCRim
M1EdT2sbMxS96F5jAkG7iD3DXlUNURW4IfTwrj1HvoooWkE+a6xwHZyMojimQgCqXquj6Gscg8GZ
INXE2Uu4r1aQg2+rbCLMa9UmqX40Jcj9buzd16lsx6PQ2LGp3nyS2bFr63kb23Dlh871zlHLpsTN
iM7pmiEQScvdF28oOYIF4k3VnMLIntc8gaolfuS+WLaDSlJXPKqmqo/ZTRT1cqeqIKbsDR6OHw06
D1tzaoIXJxk0JMESbecEgf9isDU66iWbOlWtkHpBf41NjhpsMV08wGC4qM4IRMfLN5Of9bAZZ4vn
qq4f9PWmWcd2twuC8k4NxJaYPd3c44yEcWGo2kZWnp2QqFAFnO+DpB4g0bDkTWphU2uTb3oR4c41
jdMN0EU2lmsuRy+Xe+ENOdjPODmUqIW8xONjXbfFPtAwhs7HVfdydJ8JEjgkf41+V4HKetWygehU
rn/r44zVfS6LV8eYZvb5zHKYxuTsxS3vsiTQndERzV8HbSLZEkRvyEFjwTEh/hz09kHVmnpsXzzr
xOyY7Fy8LD1QQWfPNAPoWxlS1GUkXuVEJCtvSElBozGPRhl7G0FOYI3yeZsBpMsuye1+TxhrjY35
bOeL57m3yo1tFvExMLeIj/oP7uoHowozP1q2drPK9ltvaljx+M18400jw1FNxKtzzi6aBS0yJXm8
id0aqqGJhiCqWdX3rhweoqjRX3AyVIibsLWD6LkgrpU17NV1reHzmQ3QRWuhrsS6x3Ar+z4u4/yz
yZii5KxZw1Mq85+161tHiY3FVTjow81scS9FU7yz95Y/fVtch6kwfmOzsc8C6XBYusl5CdmQl+Sw
uw64hJOFAeLK3+IVfy3KNozxxni1U3lKAPL+NAqE4bSHHBuTJ9OtLijzlvvKIE5bamm588e0Jumd
fGPT1xwGHyKD6AKBPn3WPdhD1RIIcJOfrfiux4t7CKSxovNLfzvrxAjLVFQYZ/sEbXWQse5iPi7p
WL6MfbqyC3NxVtW8QW8U0MQdzHv3Iepn8lD92MDVsKaHpLVXflkq96CC06Ns0AhxtPKI3RMmDrnb
Hgn6tTt7pZVzMree2Prz5xdykCQotoCgdqlGop+kVh6mZpcQvHFD23zEdfApXpiBLKbafRyZFW7f
JagvzahfTa9Ds7YoHx1Oa6/D4huPnTT3qg/p0+DS46EdTu6vnsn51RZe8FzUyPNjkfE6ONaMizYm
zGvfhBAcsWZcTdeajt7iUzMQuV9rA8nipxInXlVDD7h+kkG2F1HtvHZVg9luWRxUXx84+qMXtcfP
Wm03j924nGw905G1MI9Zky/XYi06fbwsaWcSrqFW93LYD77momVkutfJNDzOvHMREtFBM0A1WmtP
6rDGzHNxKczWveqjQW80d8vOTpIBwdq1rrpUQQITm6fhqiqftyoa6ZBUrQijFqM4jkNBWFIKDNN8
pxUQhlAOU9Vq/QMkAVxevcKeyVoAJ6I6dSajF19fTr2YXz6rqsdo6+GcONm1yId3u0qrU0HE6zoM
zV8FCpjeDl+5ZvOvjlEPpnuTt/I1trM8wwrlZDQhAHKkRda7JB3BoMlMEQywo/hmZf60FwNkSiPX
4xtPEiQBd1jmu9XDSLWpcT7WQDdV9Rv7AcYdUYb19V/tSyORL2pdDV3GuGUrFxlbMUcCxilFmXYl
AGMolmNek0Re2xKb2RMhoBg4h9u9FE75WkeNuKpaEMzRCq3EkXztHLtUO2ijm3KQLvsX3S3Ne/f/
GDuv5UiVbV0/ERF4c1u+SiWvVpsboi3ee55+f4yae9GhM9eJfUOQSYJKkCSZY/wG3w8QIy2gF1pU
wFJZHL9KIazJMaFXP1+lqLVAOSDjpUcpllMen/3BAzm8nImMZ/Y4D9HtD0uVbU3bqE6DFylZ2UCI
dUATRYoR3u9721wC0cvpoW2VF7gY9kaKqe5YTzUUXCnJ72sD/ZTaWf0kvz1bcF6jFSv4aS6/ewEW
TbpW7qVYYi5P18xxu5HfZmfIIMUIQS0luVrk909pSYiXxDKpNUvL1a1SNfXFJllAIHmqGKvNojmp
NpmhAPPPT85YTJs4CJzvAIjvavbwpON9aqz5D3GL94lI6Neygy5CUj58xeebTz1Tww0eneUDCI70
VBa2f2mNObzzfSU6kYfMTwUino96Fr+nyLP9aifnxZzwa3fc8leeFTaWy8l40UpMjd0Y9A2xn+jX
mUR8QwSfhYEWuPFDOuYxSJwguCNFeozH+c2ec2ODHCfwjTK179u5K+ZNVml0b97UPs0eZaPYdvpI
NBSJbP+7g8Ljtk9goLtDRT4tqHoAV0DP4dCpaGx2sFi8drwDLD+f66b6gW2mcra0bHqzuopuNz5p
+MG/47v2M5/dLQl6lLtL/xDa4e+qy5LHKI7QrU0d5QBNX30vrVhj0toeNFe3P4X2kZRY+tmY5+Fg
KFG8d5X0LlC8n0zX1YtZR7/NqPjRjaFJeqdyThqIUbJsLsZZCI2NdZyiwAT5wQuN5NtAkiidLBco
UkWy0uHFTqrR2+kh6aUKIMBLURyJyMek/DA9b/MY8xfUickSaJ+rOfBOlkfmE+B7uq9C5DFNB7DS
ABa+aXr/an1zYX0/DLn2YqjNBSJ6tSELFRzUgoiYhdwlgZeReK/K3Lx2jMdx/KbjeGI8F63tnqas
Q/5wBKBcb4kzKidNIa8Gp6k6wJ3XkQfxjctPoB7qQ0oEbIe+kr3L7XzxkZ3PfB6R2LSDr1Xm1q+z
zkebKv3RIXEPuNsJiZiyUcwxvI5e/HPKMV0cB7RzsVr8M0ODKVvdww0waLZWH7bPJG+1o1VZ4SWw
cqLyUenuglw13kF+/hisuPxjooJJLuh31HUV5O+QYH1RIg4xtN1GRaTujHPf8KIWWvRUgVKRkmwq
q9UOEOcJji0tZOOXOkiX0bvzIau8IKOiAfuLT2Aj9jFeDI+9ZqqvE6nVvaeT65aihZDiQxajBb8c
7EEXvg4GZOzR7q9SZcA+ODqRXe0aN9Fevd5oQXkCIFpKUqUZFoJvbZpc5ITl63M2+DIzd4lOheYv
ap9l9zr5QFrNqHyWEp5UwT51fSx0loMjKxvy1e1FSp6uda+RkoIQcJCklzodj5Bz7+U2LBpOkA2T
kgOvBvaiywmBq0z7pEpU0Ai0YFYdP3U62YfloLJsxoHAnwJp4CwtCHUPF79ABWq9ZOCmF8RXk9tv
zqKh2Ebe9DrFhDsmS9NfGx9rtLwOL2kW8qUr2viP3droSjN3enFC+yUdfpV44r4R09xOhjViTZIb
b+VY/gwThCbkGCFadYs4pXcCMWq+2Rp+hkrvDXtpmxt6cKmwqdnK0UEl04P9unX0zSe+9yVgmHrK
Ll7IDAIqWvQiG8RRin2V+MU++U+dPkXZJqg8xLttPXqZghGUl++h/W0e0zAyXt2iM16TWWHQB9Ny
lmKseN1Zm4GHSBNtsI1XPmCTk0W39nlDGnlEpfVkL6dXQX0A7u4jiA63rVI650U2Sdww2jXDeHaC
2Hlp0UZ/GGMFmrkOAK0wA9jRONIcpTERwfAZLTnWNH6bb0H9Nntu0LgH2PzP9eruT5Ep/h5mP8Ao
bFNe4NLpWNw13a0oda1Z72qN75mUMDEtjnMFwO5W1H3OmrOjD3DjUapGYyad18Uqth5V8Cp10+xf
tJwXQ0p1q/Sn1qoLWvBHZdPb02MJOOT+VgULEkerwdsYTh49OS6veYt2lj3p5obcLpliYwheZOOp
4VEtjPlBSqPvNg9R7R4LPY2S7dwsUeC6cjZytIj4yqeWTuisSeLDWmd4yW9PVfno9WXzrEWwyn47
eIuOjfoiG/oRCh492eq1zjeHT3WkjlcUfdSXPvDja63ZX9YGCesUlDea5rjWudiVtePtok0/IFiB
jNDWGu3pqkfxUzt62QPfwOyBFPqlhwRxkRJGmba6kV0vDV+01mzPf9XJaVZT/KhbP9hpZZUB8smd
Z9m4NVFCB0IADHXqSlUBpEsuph52CRzV1zr2y1c/KQmveXF0lLosyolVxkDMw7wot1Plqxv6vn+W
xqaBR2uBSrFhAv8pVeywUobZfdBF9Ws9ly8tgcJ79F7r1yJB5NYMFX+rQgfF62G4czqz5wZwMAQ+
tSORClJKs+tXdarjxyZ2z3JQqvAZ0wjeN95Zm4byYTLHO7sOe57nYHxqzKG8eGPdgQqaguy+Dsp9
Xu4VdSh3TePUO80KZoBHfnMwFcO57xMoGnHvJ4v92B4ft8+N4Rfw4furX/b3Vh+g2B6Sk4KX8MPv
4oMVIniQWKx0CmYAXqlVpzGyf81uDoKtPqt9AHNCCcF0q72+a5mDbBtmH7mHv5CebWZQwtsxUiCS
+nzNJdsHPgZ2vQkGXVWGC4iJT1rtRMeADwIBbhVIOiDlvtfv1BmtuVZTDJILsJNc5ZiO+jvrLgYb
0Au70lAfsi49Y0atXKuuhB7bD+456yHAGcanuBliln8u62TQnlkfuq9zZmmXiYw28Y6WYKJRbLJ8
auFMbdQRJ13UiUnfTrgBeGWfbNqZbySL4Xu1f9bCxntaRPgmSAz2VJnwHgPjajaxelAwRtkU0fs8
z29khHZRq5WHwm7duz7DDYZAALvrZhpQgLeN6g7Rss8gLEZc6Nr+UDohPq667j/0+S8uE16QWzE2
6D4PW8c0yNwWinbNmKtm1qg+GylXHqpsvrMQnA1CQCKZguViosPJm5JTow31pe78eo995LBrHCe4
pm4979RW/xyM+AeAmOr2wQxFQ53LZwv4x3Olm5+UOKpOGWqNV2QSwZXwTdmnjdNey6IgSqIP8Ldm
fxtUU38FSHDqagQZ2zrZ5nV59LLRO+fGVO1S5g0srcxwY+Cmta377mRVCyIw6LS9OdjJAYDwD6Sa
vi9moieTLPmWu9VvgcN1W9TZiODRb+xGAa6XtO2dxhadBOBaaEmwYu8MvvaGDdtG/VEl+gSvzqzv
BoAGZ2UJeBjNs8yotWVazRSFbtSRB0lDhFnyBMmIaGjVT3r2vbeVhzSF54s4yjaNn0Ev/5ldo7qQ
f1P5EiY1mmvqZSoq7cWE4WHS7Un32vWQgL9xqq2Rh9G1y6vgEozMMDKN93cK8eVJuxK5vWHpvWVG
yMrp0aRwok8Y9TLBTIih2lVdH0N7+uGaqnsd3aTdEgpsQ0KhN7AD3mrklmznHPQhjhABZBotx7Ss
qJdIyWeIAPl2iKNfTVbikh2ZJ77lfQJiBXmr+sAN/VOnWMSMhOHJPmDK0VbWE4ERfRODLtv5cfPq
uQ0cM7fB/U01inNYMw7Girmdh77Zlh0xgTp/QtNUvfZRpF3bZeOYGFY6kDDTfBPqgb83O5B6oaaz
QlGcjrHXavZBkrhbQFmHqAh+KWQeUGKIUBQilPGzt4byvUXWnI/2qcuxsXNcOE16QA5EHaGnekyP
74MGIM/8zIqk3ZL3rErzAVvzbIMbwKc0VkP+vGMtEOrdBLn4cfQIsNd6N5EVDl4QVuHz2VYglHy1
A4dvxtcR5OUG2yxmFSwKu0SFw2O2BK/nNDjY3qI+W/W/AtfPECgzgDe6egqIwcwBHvrHcMaqUYcw
v+k0qEzt7wHSYATsd994wPlq2yHq7GzMvFW3CE0Xe7XoQCh3CgYsmqogH4leTBD4JBZK93Wqppcx
tJsrocZsO3cTomhZ+wh7+YVIc7Ox0JM/e5MOClT3rbNjuxfF772LkvjuxVpwOlXcfW9c71pGDLNm
ozCMpVV1mlFYwkL12wAQ9Vh13Te8Dww4wXawV8pkuh/wKro6BI+LhUAcpPpr6rh34B8mZtmjzx0c
vo2s2oluBMCX4nivG52/aQpIFFlcEahoA5OsW2mdKrcqNlZit0eg6wWgOM8CdMPH4ACZ+eLkJKX0
As0tpGNfS6tzifIU2i6J42M5teaxryvvS+q9wWXq1Nb/Odv1Ds4731JvgcgoPyOj3+ZWFlz0McAf
sVKbHSt179QDPDta4EDBnZCSUnwWbx2Ee8cqCHqo5o454703WsNTOqBR5FBCTCbZt2bwlmeKfbdu
qqFwbkWbmf/ZrqGIYfP1YPnMHb3BAsfoZgA9K887+IHvbUMP9TWNoW/LknmjqwGvom8ad3MdkzZl
9vErzfV9HiTTRZ2Rb0Io6lmLg9/W4hAFVeeKbrF0RlZnfIiXzSKeY+ajdlXNun0e+nZ6aONl5Kbk
lUH7XEdMdas6PZaBo4bb1OExggk7Ky3rj65PmXlY0XuS6ugcmsWTZYz2Ycwj1t/LxnfvZ6+Dh9Zq
8b7pnlOnSS4hy4NL6jvRziggAMDGju4s23zWAwP2hjfSo7B7HEBcEd+L94NSP88YVBLYY3HWLQJn
WnYSDJi9ZKShCgNLNK3F6woE5n82Ske+qEfbtPCwyzBCJLX8EqTGmHktYRb8Ghxkz5dEgDLre93H
1hXDLTgSmIF6cKyDHjTWFAwTK06fcwmNXBGUPtNRi7vGnJ7UcB6hdvj2bkSVZjstRWQKpm1v8rDM
1AVo5oQpvJIO6clZA13kmcUdiIzTMMFIAa700Jnds9Li/5SbcbLTMdGct4KZCxcCvwX+bO8MUw6n
YHYfxlTTmAp22aNHau4SN9X7DNzoE14boA2L7+EQpZ/UHJcYr/3lFj6dW6IEzhIqqGedlU5Kh3I8
V7uXzcQnDICVp+x8aY0GOPZqpWwVwJ4+SIGpzs2LXAbXyreoDvJzFpcM2WPn7DDsBh5CSgEQXDFv
CxTTIqeweS/srcmQdz9oUHprgAL4rw2HpOHvITni38cEWE/JHL6HSMEhPnqYsJbbOc4IwX3BGwHQ
3iUaTxf931TZpn39h3VNe9cO2bEeaz6ToAITB0trNYEk1MLjrOuzE34t8tL4jIQ8ipzji54E1ikd
lJeZIMBCb1WPlbkYD8Tf1M44xd4Ykq3fefHsncPIeohJpW1THVmlVs0R/jNAjNt3rqlPVy2N30aV
VWpYBcgohlCGF5OmykfXJmn4e0CB3m8KEEFWdwebhDdYrtK+CUek059ucLRXYLsu0tjKxELAZJzW
Flx9nvbNrkht7wkWgPOoTm8zCL4nAzCCnQfNoYqTzyUTA+QrI6CVJclUKc6pnjHnKzMAmopyTDo3
ZP5kpMBfrF0edMa2Kov+BDuieOvMujmNsEW2UtQTpwFvXFv4hSrNPdNl/p+2s3d6GfyabGU6FnE6
3yH88dTPgL1N104eA6RcHoNGq8kMI4Xp9E66t2q7OpbQwI0AdoaSIDGX8fMWpoY7IBXshCQZi2Dj
zGO2ZxX9aBDnYBTfZdljFwIW+57bb5iWtedswcyUC64uBGFxNp3HaMGN1sakngFGhAuSVDaTHr0r
iuHv4/9USb00z5bXrr6UAffVa6HTbbIiZStAz0YHOa3VVbDzDxOOkCcrfIsbkAL+69gE6SGAzmu3
BtyiYXxFqBx1QzzvbroaghES3FBmsmBwYwcl70VwQw50fgpJcvwxuU1wAZdlzXsmq/wS2ZU32qrg
kp1kN5mJIMHC4t8b6gK0r9vqKAiVynFaIIXMZbNL0QO3Dhq8HvxNomhLHIHaACzWnqzKV0fJd4ka
4JD7y+wHUMzLjWuWK8reik+0tUSd9wJVlMpxzqbsJC0jp+XOIIsY/HN+u1xEWmmhOm1sJ0t38isT
tKZJwCJ8trj6HYNGPYrCiONtIbkPZzCcP7vl+Y1m5Jxy1KglByybRO6/7MYskUlpYXwnxSyrjmGp
6PjPLL8pB/cZ4J1xkj8pPwPn5TCqBsRJ+mrvleUvOS8dAzjmy2O8PWGpFLxU7pN1sRbS6Fo3lnp3
RGoFTyZAHzfsr/QGaLdkqMcpHfeqXn8XPLBsBmDUXQ2/jngqkiNZNdiYEVVOyhjvNntJet9wXqEa
fOthLu69JuSJ2kiIHtqkeZVnbyfu40Dc5zDXBsO6NUTo7TF1J71VXFKH5V8botm2PjSwwzoQ6ibY
yeOSpyF7JR6fyUZ2pRdYoe6TV+42XtHnF3wdPdBnsrtsICLQN5Rjhdc7Y8uQzAARgDljNYwR6F+7
craDIwVIZNfIL7fdOe1BQ9nRSf7e2DTEqJtd3Caf51G/yJ273SWopZvCSqed3Gu5K0lbsP5vNcRX
FgyAPBM5Q/ak7tYdpCwbI8UxpOlCIJqIPg7dizz4W9eUW7P2BjlSE/ncVGDYd3Ir5Efqfc39aYNC
3xJBZ5ZrVT/axTYEucvb/TVzp58BXhmHjNkAve5Vq/IWpm14yGeIzq0+vejL0CGf7Sy2neMczCCB
sePbqNA5UcJt0BOykrz4f/7wX79BdrG9guyuh/qt5e3poSaDQ2lv6DsZAuT73iE3frIBZI0vKVze
2829wSn+emv+AlV8vIMGabwigjU5NwcjzLV5H7vhN6XL1P16hxkEL7rjQuleBxe1f8owsTzIb+n9
6jG1Z/WARmM/b5ssvLaDrgDzWMah5bWWM2Xvv9Z5XTkjHBAmO+kJfZwemMKwdFk6gj4i7WTCsV67
z9LArmYamPp2QILtJD147KzhNOUWy5JqnzsDxkfuAq78r3/XLtKzH4IV9nIDuMICSFn73hzfu/oC
YDQKu17kbRjelmFZepIU17qC6M8yIln67Ox9pxrArKRPTqAwRkp72axv619d9LYrx+fKG05eY26l
J9xOwVbgqLy3DQkCGQtZsDdHFLrP6xu+9mWpk2Kw9EK17w8NIL1j6EQHOWZKZ5cW6/kfu6CU5anJ
3u0cKd92PxyX4oe6W7ctK9v+Z+jBVo4Ef2qeA7hymxR4TJECcuttEM7Lh0P3IJoGOgvVST/gQ0Ge
nnmBPPHB1jEGdR7zuX12mBuwPrzqRCxmtcBjO3nOAaUMdXdnLVjVeSyf88HtDqY5M5VodHWnBgWx
mx6BmQ0J3oPwDqZ8sYs056HeBVH56GBevD54+atSvL1Oa1kq127y4ZRiSNtTj/2gdEbZ1MtwLXt6
An3JjOE8yd2XixTgGScwK3S73odWv5W3BFY7tbL7V+3gGl9yCxElWbdMuAbvIdV9tYVLEXLDulhJ
z8TBoYbEC75hTPRPUQ/cHRmTvdxj2chjj5fpCUK5rJGn9Ec+6RcvNrKDOo93iVkiUOZ1JxlkNEbt
Fs5uiXruLiyC2xfAaH9Bys/OckF58rLHSN8ubBg7Gn7Ng/eEWZx7wyz7if3q43l2yKVHrIOBqqnO
mfPW36e3o7brJ4j3610sM4eRNFk+M5mbWTvfgi4kpBJ4AV/AJRvMxD3kR6UJuTUoJwa6KKNm7W86
ZjLZAq9bHSfXOU8Ac8jnHqFHolEc2dsMx7Db7Oq2ioq0oCDnpmu3QRgu9UNtJMZBri+/y7ej8dzq
j7ORtwfVNJ7lqa6PVvbyrvsZG1O0GYsCpX8o5P8s0NaBQ5Fvv5RvEzuWpyWONCwfwPjvtczOYee3
+XCPILt5AppWXYS1M0RddaEv/CnDLLs9X3kS6xizPhg+0L9T6Jnm5NU7C4I0shiOgcNJwUvgMoLv
UAjcl9wyeTLSrQOV2KMFPNgv8A35z2AuDdYRfX2Stw69jPfrTViPyp40+f9firnaCHvpfh3q5cdI
8TYXX8uyd6ucI2w/mNAizCATXaWzTyoei9JE/uxtyiW7OGzyqt12yWv/A6u/fSjld/41y7idW+bu
FljAlYQg9hh86GX+SnKE0LW8JnOBHMw2mMxvaK0QTw775FQ0Yajupflt11++oBFgkC5Ib/M46aky
o1s3a900Z6QcNJQiNWBiyyRM/p11c0NJSvmvuezt15fzCBPnfizQdevZb4CnH2yyVPMWvd6CJNQP
V36IWV90V1fPMi2TSZ3syeZ26WVaKEUSQWheBxBA1sbSZC3K3rpZH+Nat/6ND+dG+acOoQ7GMMZM
GTg7gAD5Scry5nHHE5bxy/Hbj59LrdhEyqD+NY2UR3jrefP3AKL9WbprhJIuoOnlGYRdh+SG9JR/
35Wzb0MVoJzm5Jbp7iMVJIApsi7hPnBChOAhR9cD6xpQDshmbSfFwf85aHV+vv36pSffyB7rO3Ob
z9w6s9R6et6RP/nPeyd7t1ay+7EsJ92u+lerj3/g41mKRmKjtd+0GalZGVfW2YOc+291axM5eptn
y+66keexFmVPzvuvV/1rOSOtpeGHP/VvdR+u+uEvBcuAj9Fc3YUw+pZXHA9nchXVfFurygsvG0Ip
kDOhEbF4X8Js62atmzM8QaHf0aZqDXZvjWS4lYuvTf86Iru+GYAQIgV/69Hyssh7sr4s60v1X+vW
0+S9k3b/Vvd/vZQ/5wu5v4hB+407F4c2prXLXFg+XOvmtpJdy3/FKv6t+Ye623piueztL8h1PrS5
/YUh8a6aMvxROy/cytAga1DZW7/RMoasRdlbJ2Rr4w91H4rSzu8RDOh/ajWSCElhQ+Tj5ST3zvRW
uvBtV2qlPBPKZlmdVdlB94rXdXgHTAVtfC0r80Ijl7KM/MyFAiJKVma5t9CRH1jtvJXhgeg/kqwN
ysD/0NVug4atEkOQ0aUoZ0iYiL/t/m24XbuCI4v+tc3aDda6D91FinJ0DJqUkIUL02tQZ3PXOXo6
b2X9mwAwIFyUjG9BO0SH2xsvN2Xd3IbVtSy3678W5cD66koxIJDyz/At5Q9XkLo5S8BOaAmv0TrY
3ybWt+PyfNYzG7xKWLxlZ4vAiLFESP5aOa7N5FzZyMRgLcreh3YyiK51f/3jcuTDKYNXKfvZuAcV
+FRDpcA1QFoQKTc0kBzLh6vEEa99laHLz5IsO8mdKZM+z06z6myazLFO8rKvT/T27v8VzPxrqrA2
lT15vFHRE9G7NboFuXIH0RMjjpBJ0dHKHmavJB2Dmos2PcgreotTSg8YZz1uvsiL/E9Uq1aDPdbZ
pE4akoN5np0TJIJhiUNak03dkK3crGXfChT0z0JrUy66w85sYUDGgLxGPixdC46m7t8JZ9siARCp
aNfIXZXnUmdQmfSqeCtjeCbCJ9eXBzy3iO60t3jmh9svN/WvR3Rbut7uuqxZZPf2mkckJ2fPnPZy
l+XPrhv5AWtRbuyHutuqTo58JHOuLeXw+i/pYahvbaz1NtgYYhUX5P57V8Tj0UAIcK/DmKUI9QwB
0uKMzyRHLZ3cmeEg07Mc9TxgnnqS4N1UB6+Rlh215RpqUmf3ZVC3G2k1d9l4UubS3Kl9BkhvGIpN
E/Gqy8bLXHNrewA8NTBF1zRxD2oUWvkeySAMl1nZ74lKghqenHOjB80jnCxyzYjGQjzPHNyLYvWa
+uPbgmh/CZCBfYF/U+9QjRtR5aAodRmCR1lCeqIeUYGI7Sp9iT0HZUGzu59itBAcYAsHndz+0bP8
+Smtmp/wHU+9qZXvY27iqpX63/KSKXmND/zFD1SQ4lnz1nuz9d0jWk9m1w9IOGgt6jjDsAmauv5c
z2B6WZKXn3Q1tbco6gCvipDtUovFFsAklDznVoV+k6ruKiSCUYYqwXFjxFg9jMsRQkmYCQw4CoSJ
dmwKu3yYp6R6kD3ZZEXhoHuW5wgLE4S3ijjYlRXyQ/40fDVJnh1bdZHyy9TKwI4EJY7dEgDeuD4r
t7iIUb1WIXwaPkaiKgqGuzYrwAR57cB6uCncC0gN0msewfYW1a+pn6KnYdlAdImefDX5hqymcpaq
MsOkG91FVLkKhM8Mi2yNEzw1qGE/qWRCn1JF07bTOAasIDgQ2x7QqtTmXuZYiuIhu5mGoXvQks57
nJdNnQHbs+lbsKtpsR4I9SzdaqWDK9pAdsacMJsbRx1dGP/3lETzw60EmgPlX4c+t55fRZb3iMpM
tK3CdoPuqbF3NMvcTVOTo/EGmL4wNPNiO0CdgbVqO93Wk3aDFTwyGDiAl15YXiuodtdm2axF+ucx
KYihDkgb2XDTSv2Sz2ZqbDXT0C6yKabgfyuLvlK2kwfL3QtTgs2IGrz1PoBR1x77r8mQfzFIpYML
h+7Pu2XCZwaZCFqhqFCJ6effpDs/h3mif52aBLQCgjhvwZgBu0YH63HWyCVbU2LdVW7eX/Q+bk9p
GhcPPAINyn+rvjSjQufKUvNeNfq3GtWgezdKHge7aqC+KvVL3JM4chB73EtRDpAK/YT8er6vx02P
ccdmWprHWoopXwyWazmPDDZVjgLtljFj99fJVv7NSWfzTi5VN6b24HjhCXIYTp0ZsmgHPjjVbv0F
bZD8CcM5uV23Nub2senafa4ia7P1sVjug+wVo8KZoH3RsFa2zTuIFs0L3PP+gdDxWUoY7bYvmNZB
hspGxJqWFlLnGOXHkxL3TXXR48I1EKA2tB8iFsuuAoPuin5af60HwsplitqJHHBQsjgjg5mAZuNW
6KbSHhHb1LZSlNuTperyqXLAhC33xx5HgC7VMtGLj/b45/bvpEnuH+2ihnO23D9Up0HkZZOHPz19
ZhxMlFNkVzZVMMNwX8vS28YWCcm/KuWwHOkgd+yGR4AzIPCCYQOuC0uFsmJQ0usvdR2Ep94eAjTe
w+pbWR7keDyE9SHVUW2qZsUhYK24uIUTDzw3QRRcu2UzJOieuIZ//OtA36fYybwHvh3voTDEd+WY
4WG4bGRP6kxW2Vg22CiqxVrU4Df4XxrKKbfW69ndiDng/+WU1B3AV6ja8eNl2q5A5PZ5fChVooHb
D79OWssfmYpSb65pu/AoSDuaVgsDFkXK+2jZ5AhM3Etx8n0UCyN/gLyuxgTXl8OlinL5Zm0kezjo
3fHh68gjc3LsElUJy8rDE2NSlIvzbgHFR1lKjn44VYryh1tUR08OQuC3U+Wv/XVGppv7rgSg8fHA
8qumMobs+DwX9pcUe1KQS7Ob3rVTld65YwTgREN5s8vIM6pkK/ZJEWqvahkOV1evf+Shpr4OdqG+
6mH90DHAPpCbhumC6CBfv95A/8upW/3OBlry7mZcimROeZ+iZvAeVcpn+MjBoxw0y+DeL2L7SY6B
FN6nEOpe8qXlWL8ng2a+aX5UfNKSszThm5O9qk0D/fIhrNPp2gdaej8uG8T99GFjJjW7djNvGLNB
4y1FaQPRlESO7/5WkwH3UpfYJcyl9D3zanS0NaPdStHom+Fk4Jq6K00LRfyNbXX9CzZWSBdZo76P
IFS+Nz22CCp8vePCr3wHClbu7Mw3TyOWmU+lPb4Boem+WuX32W3cz5bitpesjJBOsvXuazMDpFAd
K39CRAct3bD/Ezh2+xXIlr6bY1zE7cZ/0wCfoWHbDuA92YvDdj9jDQtf+H+roEX+c/BDnW45oGKz
+VoOXr3Hr61EYc4p3jLFsi9N2k1obvfFmw5j+gXr940cVICxvYHA+AyTV72XKttvyC+4Q3mU4oia
xFnzpmQrxTp2zaeZLJ2U5IrdoN6raL3pMKLvgmkGl1BYoXFXoxUDLbr2UWGz83uC7nG3A4uHrCfS
svvKH5yLHOlb39ub2mDR73A7mX1GHgRjovderfotHJ/oIkUnUm1gClF/J0UbIyJ8IHX/KsVZmb67
fPMfpDT12RPjdf5kxOB7/DE4hdGgPKdZq95HPjTi0MeuasirJ4A+e2Qn+ufSaz8lcaveAVYYnnW9
5VWJUZWvEvcqDaQeXcRDqdTZg1TJxkTlKLIhMNSdjuFqgXtsZgfP0jyGjvaUm89NUxzczq0wLKz3
yJiXd/bkFHdRB1luEQsu7xSVTdNVLjKz6rSLvR7RcTtqHkPNwQp8st5QCEu/qlbl7dHNLE9ShKMD
pF4v3ktzRJLS6MESLM20fvI3aPqBqslH3JXVFqB4lX4FRZ0doeM7B53cx1fbMu5yV7FezTBz7svE
AmCxNGsn9fcEWvLMp027Z1qn4UbEnrtsZi31t0TwGvC7/1u3NpE9S2l/V72uHf/tfL0FANPZ8WM9
zs3DqFTApQsX6TtQXSZfot+56n8yx8F+b5wRfaBcL65ZaNgoG1cpiLhh/txX7rM0HY30WkeG96Vu
cnXn1rF1n5YeBix1jVoKurCfoCP9VBC/2sfF1gU2dFVLXip3jL93GgAxy3CbR8/sgotiO8kxSkP1
FVWVeiOXd+Yvauk1PzvyRsCIzBgdxsk4EbMtUd0trWfPRnOc191B2FLLN0lWFyjjolF1LRlTr3YZ
7npfjy814uT/HLi1kcPlWguPBPAzMv47dQ7UeCfHQ3CPV7la7LhU2hV0wsoxz7eiHNY9LRkPvNrR
rWWg6c+WmVhH1R7gbq+XsBzzzgZefnFCS9mnWqFjSzU4Jwu87xmvm+aqGaZzsJNseprwcdn1rdp8
4m1Ugf64zjfmzs9o8yh/Gu/NHRKmpGNhHZ5f7bYwf8JJRCzSZJyn9/HSZokDSSWY93VV1Q+x3tYn
06iGS+S2Fu6+foktQeegjwVYlYEPZqZeIovl9/7XOBg/JZGp/FZAWt7+UJZrSMUV1q8pHb6HiuJ8
0ewmQ+1Ym19DG21wpijBIxRq95gtouKq4qd3fRpbR8IB6aMLFQiMc2MRP2Mgs/05/MoA/A3yofJL
D/BBBp3EDJtJeBK45u8MZWS9698CrDma9qXvwCyjU9y8eS1rwq6vtEdwGx3wHByW4F05O4Jrvn/S
dQMPqtFZJA3UFLc4rcvuZM9xalKASCDcdwmyLvjXvGjO4L3lqfdFm2Ll3uw9j3uAfG8dpvVFip2B
8lzuxN1Zj3uEqTTmZeeuBOpWNK73KYCQvqmGUL3vq9L/FNXzV90K9AcpzQsC3NGtR2nqac5dpFn+
k5TCPji2aZm+mIXuf/L/h7HzWo6US9boExGB2bhboJzKSNXyuiHUUgvvPU9/FuifUc/EORHnhsAV
VUKY3Jn5rW+mlljozX2pmeajvxv9zHyNeVXu2lFud2Y7BG+FuquH2ngr6cjCMqeq90MwFC/Y3Lm9
Hlm/GEeeMHkoLrUvAc8PEG90fag43+uWDVFBxRln3UXJMu6AHU3cRIDXtEj7s9od6sDUQjPoHn92
aLRa8yqj07cDloKXbplwYUxegzeyty6uGyjYFpdmxm0Ly+ojzU58c9BVdDdgOOqQuysu2jIxQPEe
LUk752Y1/yIL8NKV0fQ2RUujR4ueAw4UyL1UfYnnYXob60h3x2V9tKz/z/0tkEs/+/uWz3FoT3Ob
wAL49q/j/6z/v47/n/uv36tWA8ptW2xErsfuwID9Wg5TfVVNoe6MZR24jPq6bsgZ/H6vW3cBFNlc
y2Xdf32WNyc4K8nexSrvxHWiL2pLu2rkLVdG9s86GftoOxfbn93WjWNs205dozcIylspa3UEk2i+
RqUego3Jve71cGy8bFSK23UyCv5fRf+kOkpTbdQwkU9BhRCPh9S6AKFdPrXLZF00NAnR/fdyVnk9
wzVYj//auq7/WVw/sa6DbXfMIxraflZ9H+lnOeWhN4/Wbcnpeu+x/4BIZr8m6Jm4qMr8YPtoSdXR
/DUZvf2uAaAjW2gPt7plYTiawFspUjmi+oqaGOHxoSmlraba8zNEhmHXcdQVePqELOuwfkeY0c7X
V61+xgnbvvidQqFrOTbmFbcqZ+2RvhEd1wFN26pNO96odQizezHcWR11vs119LBAnMvga92wTnpY
3RuLJiuU6L15EKkogeu0/jUzE+kKILrz1L2NjVgyzzBdNNgxQMhN4RCCoIuJx3onVVm/Y/AHFl/7
qkT7BmJkeI5inOCTru1vo6ZX9nLcZgd/TMUlDFQ8MaRyfkrD9Iumw+yLD4fYwd9IQkDHwvr3ip/M
Thu74FIVTXMtlokmEx6GBbjEZQdNXaRIDS0beltelBRdPMhkeTPYRXdZ9193w+Bpg2nkhAEacJpk
8WSnZR4v2T65BsA68FVr0jugQxhE6BijaZ08bvFBqy960CW7CmnNOckQVWijmE+mRWcx6njjaGZD
dChAGR9tEekH0h7FjT3Nw01WjeNBkqPymGkFxj5+H52SxgfxNJjWKSknvF5rkiRRl/jbuG1lHBjk
emvZxYjQFegyAKj+jvpEuUljs7v60J7gBtM7yBOHbqCq7+/nDqsfzJ3Hh0gHj9wJp+9CklJBIT82
1KDdcJS1p9GyYHnDPX3Ge6Z3qmgazz4+VCCo89SrpjCChAU/jncTgg8/nX8njbXx8SN7oXrdwLWJ
Fq39HN3TS/oVGfL8W0q03yR+kZfrAYnywFK3WcvL2R/Erl+OYMX4d9AHVmLxMDKgMiYgnbSY/C7o
S1Q78W7Ta8AQMBuOsFHHuxoj9YXGPwNdq8+2PnWgkLkDGBmV+6xRAMkA7xsvMbQWgvJxnwspevAl
27yYCmra1Qg+FD2SO90f9n06TC/CYOykKMGDVXCnKFNegA2Qx5eIBsBNUA79fv2UGieHWhuUm9xU
Bo9cYnGDIihmqLp0Bus2hhx+63yvEhNAxHWXde6vlcayZV3531t+dh+zlU/IF/wcZ11XVRY6NAp4
boZj4EUvW6wcW6l76jCwvBl9OQNfwSnJ4G2TtxxQeiyLEO3szdQW+Fwui6qYEC0JvTisi35aKw7q
xNjB5AGRnGEyKFgmah7i91SKqTyOdlLhYMHcOvnZZ51b1+E0zt6NSovSkNON9f/43AwwqkSg/h/H
Xhf/+moTH4EDkZDz17qfj6zfP0blfJOlL80Uhg88c32niE39oPpoK/pcu5dt099pQyi5c86/2bSL
+M6oiv26tH5IaPZ922X2WdelPeii+WJ3DZLCNm+f+9GsHG0wg/c2kB4QFNmfQlG2ucXjAA64Gyi5
GrEDUN4ui79IZtxCB4l/V1Ed89pp2pfF7t5N9K48k+c+ykDczwgFqnOuVOEWnOnsJEKuzj8b1q0E
WP/sJ7DkKVrTlbsnWmRwbl6OsH5k3fFnsTdG0zGHmprlv7/kvw4tjQl6IdV/SulRBZi5fMnPAdbF
dJD3FL/iG88aJPPUjQEGRFiH4vgi9SESEtW8E5Ac71JjefoqBR0GIrS+16H0xVIptfYmqYKzKWNc
Esug/r8Xl3U4dQ/naJms62jBVDb4olEFWbb+bFj3W9dVtZxtxYArwLrYGlq+icDCeF08kd6v6t8R
wgW7kOtXJZiQv/Xl9GSWDNrrqfHv8znvPVrF+qvaxdAwzTG7tTSgKjEQt/Ok98O+oKsWgmNEzz62
VQc9tWGCLE/xwZSjS57K1TZjrHsnw9olY0D2OtVricR6kT3y60KXnLf1nBgQUPRZiDc8RV/8JjU+
St2/kUlkBpBw0DUldUIo/ViUrQG+jyQDBY3ua5zsk5/nxYfWxO+SIEvN05IGerqGdL3HDUuAWtBB
emZzNjz69dDANGcAsW4dzbA8hhlSwHVrjoXnye/nxlm3xmmY4XkJU27dOrVGeqkl8ZYsR6Likd+m
dXW/bouFRc4J0BIxeXRbtrJ0iXESYj7Q5+h2nVsncha8zqpcHX5WrXO4oYZejI/P96d+tspmZu5i
ClHOus5sQnCTVoPuFDio+7Pfz/fIQ3ZuRGHc+LPKvnOMKxVKpPsxsUtKRD7FEyVVjrbVKUcZHRWa
9UjZpTOomHXDOhktqEGutOxTS9JUbX8+o/jSRzmXkO3+fZi/dtHNGA3ZevCfo/XYdLi9OZXe93HX
zX4a8xV/7TkbkuRihyU8zbARgi2Hl4YaiSAK1r8+uG74/sr1B4aZ7G9tIZ6+12nrL/j58slOuAR9
s5MPTdh6/+vf9LP3P8dVPrMAbsP3b1jOwjr3149dftz3b1q3fH9pV2a3MWBXpOI7vbXkY7Hstu7g
i5o0zzq7blkn03r611lhdaAbht82FaGz1A1bog3s1Mbm3CRR5dYYWAQRUrOgyd/1oplg6NHT2MsH
I/TnnWl3f2jLnbwUsKIcffRqgnWkMPCjsOGD2UN3CNP2s858e0vMdLRAmEaVGnmKMS0oW/vDkLDI
jjtHqnmQA5oV4PAtmxxjg7uVVSdPjDP3iPAeRdPbTs9tB9djeqj9iubi7lEJRg6GzA8idnLp5eZk
xugvK7qeSOhsUrJbhVDfw2I4SVQ9pwJLxAkEQ7kU/AqJokOC3nePjphhqp0cI0m51m0i3ckxQ94S
P6O7yj8KYhHs5ZZVw9gjk0qT8/c6BRMXZy6G7PDzqYBMnpfVIJfwTZXu1g1o0N7bGcVV1fZIOef7
prpvUjHcDQRCrVnDQs8Zkg8zLSPAy2J+SPAolZis4JCD7UHVmZAd2tEZkZoKm35DPb30yogD2DKZ
Uv9aD+j4s+JoBoNO1z+Tgmyxi8Zs3KoFrLF1XQ6BYTfjskbC9F/ruplAAqSpuqtw0Sss3b/Nlgk4
Crs0q7vWANeUtnBxRmKYu3mZRKlW7q3JnJx1kSeIdhdDo0Aw1Hyv+lnfGOI50lvtZl1lSZUKl2yc
sQttis26bp1oqq9SJoLZuO7y1waIedrUfH/xulpXC+q7U5Ef1i9e1/nh4Bh2q3ntVFOxXn7kujFK
5PyoGwAIl1U6afWLaUreEITxtSg3BYLgu1ZRois1868xqvzDoGhnQOTpacSs6m6dWDOsf7BW+vZn
XTr1OSZukPkTWYolJI2+hud1d5PoiX5Hsl///mwXGZu58HE/CtsGFy2LQZuf4jE066W1+17GIana
1kUqXPp82R6Wunpcgue4sW5nm+ignytqRVUn7mw7kW716BgsC1oU/zMZ9fq1I2t5M4l0GRai98H9
j8aMn/3GBMpROvPoXQ9kyoWBd0V0h+FddymLyfu+ouYyCug1bh2oyM1tUWfBVZAku6pxcV/6wXhc
d1snhGSqgy1QuV8X130VKOueXtE5vn5qXYeiIkWSkJwZw42uLQf2XZpr9h1c7vlG07q3wK+hhCzr
VTPrcZKKHT+2UP6vu0HAPFC5D8/rHkR+d3KkaMdo5vorpqjdS4Ft3CEWNe9wEKs2SmjhZTDO5t26
QWmBe8olxZl1cd0AMEVcqpSAEecNCXJs2FJK1jS3j3j+Jr1++tk3JHeKmVlj7lK1irfWRMcEOMvw
WqKG8LBnSTaaCRnNNdvK32q2BjkcfssV1HN0FW2DNlRLyB+M5EMtLcVUaPEyWSfELjNuWbh5qvNI
tFEG2OFJmIX4C6nPBzz8z9yyCF/vOW/x8sNbw6b/brFW8TGHvlnnsGvOqF/ftItKqFtaGNe5dTKs
jZLLhEEtjZPrStC13c5WqXiPMcCXYnoIvxuvlj5vmbC7fpHVmTRLyyh2ET78TIiRkTqsy9mqeuhF
9iwW4VG3KGnq5SfgTYTyyFj1R3oF2A0aJEkBuLs360St2nHG4Khe+Bv/nlVT+yNKVBgYTQ72cd3c
9zMK0XU2BjsD8j+JKXMAzqdoB2Xv+4xZExYkCZyR2DIoIa5n8XszsJfjkpXZwT7B7gCFGfIFsZEm
TUJi1/2ZOvHpQ4tIi2o3Yv/l6cp9gK/jTdH1Lyan9RhhB7ZtFfEWTsLejEtXbcJhCvvIEyfbrH/v
z9le59b/ADWscCMCzpWES9pR7lSvTgKxbzFquzG0ojwYDBKSKq4dSe52gzAeU/5qXR9R6CPqkPkP
cwkoNTG5BZB+lnQvrhExL6K0fOm4Npd/1jqXAW3YVGBBeO/2yk0D2SKoDApdWgmJL0nH018nBoky
582wGxCKpuJKUuaT7yfhVoX6h8hCaaPpp2Kox5smNIbviSai8cZXlzOXTW+ZolY3SH6rGzuvgI6v
s7ll98pmnV2tV9e5dZKYfkW3kw0NY+mdLxY7llKrEOgQdPyvF1Zpm/khygABLBrR5c9cJ+sf/LPY
ZRpkGQXfTH/RMM1Lj+J6OopVc7rOtjMJrzwzJ+/nP7Nepz+L65ytDNhbIeDl4V3ACWSiLW1/PxO9
E+GuE/oxWXrv1+tgnUTL4kCJYztHzWldVfo65g6BRTSy2hr0q6OBIfX8f/ui+JUqTY37qJajAVtU
Y9+zZqcOhwTIFyJ5zunCh6gENgbrZF2MIyjESiR91YSUwxFjyNaZG7PHFUWKx6NpFZ6GTVdbjJMT
ZFjrhvhTe7JVMYpRZX9H7ufTTscHpVzAusQj+MYWGM4hpZ8onW/UrEc3mpyzogodGGUUSucyPBn0
wpwDv3OptzfOMGWXTOEVkduV7tlQVo9y1bo8MkpK6GQWy6o7gBtYhrazfEV9r+7nAQchw8KT1nxu
6zbfCoowdLF3PV4sTbCNWowoRe5IfUZ9hDZBjxcuD434VqiK4U7KJG18qcUWple3sP/B082PmkgP
eVmSv8OSKGrEazVUeBZO6Rb8UrTREfoVbXcKg1p2eDmiTA6LwmsQZITdCfAr/SQxJV1JpvQaxCRV
0FK5QNmi7VAtHtGtRhcuKQqK0+5cqgP+xlbjlSAqGotcYz9+NSYnxuptrFL4/Nzbp2BKYjfCYMvP
YxmuKRalkUK6upcB32oxdHxMM6v+K/ZRZMt0UrnjrFs7H9aNVLb7Vg05CXDoImFwpkWIVrwZBH0x
w5NtLalLjCCJx5pPk1f38mxRFNgxpnHIk50mTQiBJfr9u0HaEVHMLvXHN4LncGNN6PdLyUhgE9Gm
Y83EngJtjgUejfZN/vAgt6d9Yl1HEEh7Kp7yiWZa3DMsHBjknH90iUoXzXwXAAy2AkvGa6sTMKdQ
PYXSV+vjLVOP5+UKUmOjPafh/Edno5s3vCgrBtmS6V8KtfuoMuhIKreoqww9Zk3TQL0xNHHMkWPh
kRA9FUmDA66BTgwFt5eSTtAEovA5kVPXaBekCKxlZ1TbZ5/3hQfl1cGXGX/QjBKOxXcZlR3BhJh7
l66cCaKXfu4qaZsFjX+dIK7PlfW7THHVC+TgfeqlbWsxEByU3lsCwN7QwiO9clvdDj8lOKxOMeJN
rIzzi12RsCABqUh/TCwS4Rpp0UFTyOTZsXyFuGC52pR6ftg/TIq1xQiX9pGQVixJyFRbGSFJyUdS
Kd12rsbOm8K03ErWUyjluaPHmb+p05z8TJ9vdUMqTnPIAYeWzGCkKLfBGLegKadDJ78z8g9dezL7
TVffNwlWrTV+XeTzN4ZdviptD54FQJKlYXrc9k905GrAjuLQxcUzc4gGFXeGv+rYGKY67TRmTmyG
e11IstOD7DJi8QRIrBI0SYL5SomPKtnLY9xXLIihstLtFS3Q2TY9B3b/7gdVDdSp+Iznl1lNgK+l
4QfNuZnXqI9YKD729EtSdYGWOhxtkKlLbaMdO8sj1zZOnUnKjCZgw1e/SN+AMDFe40G/FCNF+9Q+
CZXdMmU4azLRP8/0eNPjOtyWzcmfOwxk82mHPa+Bu2we7qffOGeTr35I8u5N6TCUl9vpTsRE/t28
4HoLEoFYo1PoEzyhcyCTHT3DgA0Drgm3LjqAYPF7z0ly6hJTYEmTDuVIkBUKpXLbHede9lKThD+W
Aket3NaZ7l/xNmw3lHZid6zMR2PMPC3veBBIYGjT9AWP+9RTbAreTd1GTtNkz/SLInJsGUOPSYRf
Et2bRo2R8OITS2f0uGmk9AmY/xV0muU0z70Bga6KEnT3w8GK1M9CSj6zSP1oKg2zwBoyv8wYigz3
Lh+6aWtlFAsihV52K6WPKJyCF4Us6JgB+xum4l6Oq0u1JKryaSnE/tEaE+uFgR8c0irb9MKBe1dv
RslY5M7lbR/GTlQYZEuWRt0qGA+Fwksho0fIAN4H64WnphG4sXKos+jWpBHDKdPikiXFV6aZh6oy
3puIgdco7kIrzTwhp3saVcgH+S1+LYOPrt4ablrczAJQ1V5FB/qm02KIPEOfeIaEG70qtZMj6fno
+Zr0YUE2Cv2eRvRI2whMpdTWNHbTWD9g80YZOhM7sgA7fSaTGeaP+ShvBa7eWys06B+mZyXSucyk
4sWWi/imd4PQWhhiv3othDaePk1zm3rwZx7Cev4oRuNZLaZrb7hqZlRbIxjPM2jOxIA81+A/qRjG
uQBjbRUNnMFCpaImmkPi+7RpG7shkjwrwuv+dYrKNztIH4yyO40GPY3y8BS26b6hBycZuSbittmC
ZANN059CwIE0tAFGq1PdS0pG4FLtaTX3J1R5Pd1XTTGQxJ1gxsGHBhqAd0Wgv03t+IY3deaYqfTY
WIBs2kh9bbLkYwCnp1XjK/qyP7Tt0her7eY+OnQie5iQkbupXPwqO+DlERymPqGjmvNxLzAR2xWU
Aej508gdNfOOAiQwteYQdN0VTyM8BC3y40Nr/mlEA5qCNywe21i95wLkLwBlRxIDlpdyDrYpPalt
fk1A8zjKPOgbYdu70bAPr1kDoA/a0KEY9RbefkKz/ER7RIiPJm7sR0wxigu6YVr4TLDpKndk6ZPZ
ISvc6h9y1p4SeXjp+FEM/Z4jmjAgfaZPdi0defLd01xWOl1ncuqDi4IzfaGruzYe9mPhb5t9M+Tb
htPCQ4KRP7XD0aG2FxH/D6CAzfISkaXat/ipyQ3GYqN9SgpYn52WUE/Jt0PE3TtY/p80xUI5oT8t
H+tno2tPqt3edVbq4udwLdvgTc8YNyIhw7phSF9NNPXwSYvepTSDy4PA+nPm2qAiADY+J2yolYGI
ZtxYmkyDcbcTjDMONqPlIrtgPVoTB0QyuSpul+7ZaEkqz6k1OnB4btN4bJzKhAgoCxqOtCx4KIz0
T9mOtZO16eBVdodjJKLDOpQPvWz/MjWCyCmEnJ0H/VFriLLLzn/rWu67uVO3BjBvs+nPGtk7yCmJ
B+LOkFKqoZUPSpTeKZC7zzAIaXQKSKFp5A7rXuMkm5xGLE9mHuhK5nWqaSP4tyynj4fMy+6bDEZU
n0jyVtVgNjR19AsD+NaHbc8Ljkjyan/KY9edFEBkjMb0veW3D5KYwG7a3ZtoIY1PUkTfS/dWN/Y2
6EGKNhEexXZieykpgpoCR0pjvJfLEjcPQVglYrcKyAh0spyRsU722dxbB0wmn80IeA9v8K4vP5WW
2HgauD0L+DpxdBJSgcPcAEMx5nKpol8Kjx8PdRJdTfj3zFF1CqLiC5PR0BFKR1lJe/QbC6OS/LcC
uc6aa1QSCo5gfmThz5mfu6A6GgSLQZtfepuiIf4ioK7OCIieiLWfLIoWrh4sXhHq+DHpjAASqx8v
ls2rxpi8xOoWh0He5gYGUnEDR7V6TtSKu2NwjXqWb/U+GwnG08QRFjGYkdK3EURfPfns9qgXCyFL
H+G9jcOjXgwbRdVHAitMMyITtoPR3UnDWB4iKbnTAgJyPGlzVc93GpmpqpoHAtqw3yHS1hoj80gI
PRph8Bu+FezUhJ69UKm4A7hopC+Sfu9RkRx8QxtxBm6pVl6yEowZiHvhpHTb7mc9qL0GIqY9xG48
6+e6s+lN7f7o0g1Wy6cIY9acJDTAR3rvknKDlPEu7oXYynn1CmThpstniM/Fgmh+qwTG1aOtINYv
wsdSmERC9EBZJAmcSg6IO4sIzCQt6Lm1o2lJxxrSHNzYQNxjTKhC9Pe4AwHZDxOe7Ya6Fdr0oMrG
qYq5A0POcCIwlaAq+Uc3/d5LW4jD2SZUjF1kjG/zeEPnzGNKR6qDL0i1yRTOE1biF5QYtI3MjNcN
tErttKTg9WcJMt/S2+ZCD3lRm6OkbA0Mjxxbl+5FIbY9gNvlIVU4cFCRQk00UO8WuhzuHwkPNkk7
gg587UPtt2pI09ZXe2DJSEghGjI8TVPwdkSEus3VX0hoBwhMsE0M0a8Q47dRCCMp0b40o80dYyTd
r0NN4rlJClEHL6jK18iSVahyppfgcupINleJqavvJFz+4KFcHvuEqrVK4X7CqihRlV8A+zKPVhkE
lJriyUmhLx/YROSIPVWlsG8lO6HDpVXGcW8qvUUcEJcuqLkGekr7EisVOOr2KEVcbUUtnCYtH+M0
R45k3ADG9OaC+HlobVx9SVI4RhruBhzHoXbOF4MW9lJ8Tor9UWZz7NHIVnKZdlczH17NZviAJLqf
p8k1VOWtGCMdWvIAohfxhT/WOnySIXepg8iluO8T89o1FrKMODv3VkcBpZIpZNuvsd7iaJ9pD377
qxMyqG4YojiI4bgjm743hvk51cVJKAa3btDi50Qdo5bN25JRR1/kgxdG8h2GI49qjyum3eXbIJx+
hb7e0wtoXimoYOAS+zCb5xfL/mUZEk0i6sLiy9rRbduYAJsAE3xd4MVq4U1QbLE5d/q6o94Q7qQy
P+fpI9g8m2Knv+eadOsy1DZjrDAS6xV2VaN8I6mG5lo3TQCwk6QfvQt4g9sdPSe5uRkq+UVKU0ot
nbrzR5h7o48ZXgoGrTI7N+jbj7Ci9V7XDsQXTZ4SYAymoxNVMvoabuXkQCStQx1OcamKbFcpeoOv
wQ8htSXXpzc3rzTFtaz4czLDl5A65TR1mSv1sAFjW50O5vRciCjd+OouFRSkc3SoaFCDjYEPTCG6
lyQPlgw1I38/5r9mG7XLC4FaSa2QacWvTtrFiEgnI3kcR97eOq7e23Ig5OiNljJhQ3k4xCTaNm0Y
yp+lj0dGEpaXNgi3GkYiW3saj2Wi/k4lBLthDPl94Q1V7QcdSY8UxIutRI+KU3HHb2zJZGxocysN
Q3PJp60NBXiaSLfTz1V5fhJAZyuQBVYoEVKqWnGD9i/1yYVE0WfhpyfZlICaxyXOQr5O6Slq9iGA
DYemJdOpC/Vz0MBOpY+KYea7oFDeTEXam/NI/sSmm0crP4sC1Cm87k94M+9E1MO2UsPLDHIYsm+S
uLjBQiGYb+sQC9e7kbcptyKCw/ydlhhav/sv/C0vvo3FcsQzSsHoPOvNJ1sZj1MNjATOHF7yWn3b
1+I9558FEuUaJba6kxbL5bCcTqkuQ32P8m4bRYzTZGL/shyeuEdpA6GpfnkcGps6mHZ8jip4FwC+
DQ/YCj0miip5OGDtnhCS+s5Q+XQPfdrjc2Vpz+S2H8ysI9qkMVWf6TjDuhrpxDFNbIapPKJ8jYCX
e5MmW3K9VU17zatsqG+VQi9VRs8ECdtfBSfPyQftKqUJKUOhvfTULZVg6D3cfxaeih2cQl08BLOx
V1ICdBFgysfTiQgA0h5jWEuF3Vp1Go3GkIRJWN3ZYXAt//Dg9an8DCgrx7C/poKRmlGjp4kHbFGE
/BLWGDVMaoEf1PAAgDTd0sN1F5v9ibICQj8pvYg0aD0GgadhIbdO2r3yHuTWu9k1T43MhZnoT3hf
3KtG7okAn0IsgKGAYyQ73TQ1dwuyLjrE940mv3St/lsye/LKdLo1Gt51sUwyJub9b86RhmKiP1Td
JanggPMAoA1ugTcrr/4yeLWk4DRDKgSpfUpUYyZx13yU1bitTOkpxZLYMUNtcIeCwFvW6WbwuVqI
Yrq8sJGKC9nRRXpT+O3vXCChCLsZKCXtT3V3b6biqGVG46pSR0yV034vA6geY0nyxOLP29nKBik4
VvRx8RFm4R5wxU0dhVs50T9DqyZPVVMFxEkVK8Vop07lJTEwFK2r9FD2WKZ2crmhK/w9URraRVUc
uvVoEycUnuOW/jc/Bxysb/gJxy68NaOcJuHhlEsKfCdDCR1Ej/6g/fJbJBS+/zXn0oOKldBoFOGD
lLzBTMz1WXWlQKYba1AvE+wxT2uVD7NrD6od3RcDlXUUgJ+tv5zsMH2blP45ydFV47YA/argb46G
y5QM5yKmPc8P3gkh3jFWDR2z6Ld6Ob115aLLk3mRS5lNR+BcwB5X6bYjNl8yleOOKl7oaROpWTlS
MYBXySaEb7aOI0XS5KcsxU6p0H9l1iCooEuvczCc5AqEtJ2fVR7hwrR2bVFYbjYAucvbTTREL1Fa
C/er0ssPXUt/+2VJr6VaXDNoja2Z8XAxatyW9BY83nHOh42PfzxdTmi1lfKIzuhelXqa01H+orLY
TwNYwhBv0DiWSep1ec/VSM/5LDRPpqYKgytAC5IPruy28xjjlBgl2zkwjygo3w1RvaXzfNvD+aKs
Zpy5Q56NBFqb1Hl2XtCDaQU7tY5dc+hoOJZwi4rnC+KlG6i1867StY0O3oD3j4IfZepaKndXP8v9
Hk8HKPq0gY9WB2SdP6rU7F+jSfLGJJ/iaER0XMX5WUufOpF4GKje1WH7EvaUwJdLcJ6wmKKxRN4G
BhcK+onLnPo7MuIvvtleyNze+oDyGSWgQ0srZYML0TEV2X0bqq/ZaAgGeiFhLXoqy4byJFpejHl0
v7YKBDJJGZLH5Z7R2D2m2i9lG38w+n1ABdoewObjqTz7HrqXF7081aX/SnhAP0ZIiOKTqD9JFHJq
BbOVbtKTjZWpe7qMSOvFk0bIUAX4Q0qnwiylC2PN5zEjtzt35ha/7NwrdGNgTD/a22wGRTOLNNnn
9TkvJAoEHGBjJdIH415nQgshIt/aj7OEbjIDWYlJVjBawU0fDQwaISdQ25fcMtaxLZ703dRkyo2U
UsGqUCJQiTAZqFmhjDxD2U2TXR2Qx0VOPeHBNCpa9kuaGqDxZtLs1sXvdWDoY+7LJvU9EwkHIP5S
5V3VYjZuZgVeBov70/hiiQgYNwYWhjlObmVPh8JEko7I6c0gj6wI+k9NrZP2/D3bWSFQ7YRPpg+I
PUObpzmtm11PhF4PvMP6mgRk1N7jL/zetemi7OLtM0vDQSi9vTP9LxPPTndKlXf6yHjXNLS7xbII
8DlOX6UOoGqhEdobg/LHzy1uGiLszPd/a7HoXFJElgc2QNgaEGc5528yeCxZ1U00LCFbKB1Dkx4+
3/wIbfWjb2jfnngI+51/gMQMIJ2MVWurz3YC9FvflpN0rpavi5YKjGbQPjVAvretJ/h5YA9znCXm
3O2n+DTLxq+svC1j0TtxOtznAdXn1LIOdSlIaZq3iYqa3LQ+61EH4h9Ud5OeXuOldGBLGWnDsT4K
ORjcpta4I2xc4FGV3eCPkXtVUI3U8FuP4HrgttYOeS8w1NEZve21IBTAJujskA2IBIpZwkRNNBNC
Y1BvYr28reP+ZcwWo8Ux7ne+ln0N0dycW0gbAeltWWekrAU2L9hJoz6gaRs7lF+iyTzbwZfaaNRk
a/zQLAacZWTlPB7j+2x48rUIupDFGC0MtMBBYu2MLSyHsRhdy44ZO5v64FBT3cWRrDwnNk9r2LGM
bkmxjBn+UEp0FB3ZF6MXF8bYD4acPTeZlW6kWkQ0WgQvMEaQsFvqDjWT7NLowWNwaTo0sR0ic0iS
qnOXtOemVxGrq/yP1aXaOksYQ+pJssPIlE+pR41a2Fa2jPcZJX82kKr0e4orIFSQuFNxH9qRMZyE
75KVp5abGIaCoql/+B/ezmtJbiRL06/S1teLHmgxNj0XoSNDpiZ5A0syk9DCoYGn3w+eLCaL3VO2
a2u2tDJUuIBHBBLhcD/nF1qKIKBqIPnSFSWwKgJWVvmaxALtl7zfpSNxZi21vL1u7pusaRdjQGKq
ngg+OU7y0hLk42lTKIsc0EOdFuE+iLt5Aa1/tqC4LIhWBsidDNVVzTISK7r1tZhTT/4XQYRlqSUK
a9fmWBOzBCZb3QRQA1sWI7e+zV2ZFwQ7WxXeSXfu4NctwaiUay+3UEkfSXvYs2NNK4j4RVPbky/j
hkEZIdlWISoVLO8WQ5W0twLP9FWNvdEsyH8gLn8KLLFMW+I2A4oaWk9Yk7VUuY87geIHT4RQmP5S
tJF6anp1k7GmXIwOzOlowrHcVC9eaRpbU23FBoXI/SRiZ2En+TrUMWyZAh4OQWDWh554e+ICcI+T
4cnOAZmqzSNZM/7++QT0h4isH9XxTVoQVmffik5tbGO90m3QYkBFQuTRsXHIn4qKoH1pDAqkWPQg
Uy9bT43Bw7ivPyHRs86tef1ZQI2bur2VMJOmUfGU25Oxc/QCNLNZjDdmPeeEKuA02G+A4XOSinVt
ip843I21GXJbKL0JAbsmEMgPjW2WbT1laZUtHS33l0iu5GA5Yb2W8RLLthwBqPkneUkH3iIZ+Qkb
aWUtTdOc/RTE0TLj58bm2vpaY+/iKAHAxM8ems9TZfONhcVbwiciEhPYTGukZGy3e7Y8C2Bxkh2R
+hwOQXGrEkLhjsoXPn+VdZjUyH3XFds93lsrxw1GIx1ZZ1ZZDrmete2WxTIOup3Jxh174QyL1dbM
tySLDTRiNl53KkLMW+DKvqi22dxlur/u4vHZ6GFddk73WPtwPYEBVdscIxqm6OYyRBOdlO8mLkGE
dYKvpWG3K8dtbwJyqAQOPR1hlGAkbG6Xr+g3c4nG+NqprYL5tAsDpnOx3cghJogSPK1OhE7HbKTF
YTPnTrZ85Nb4IcH6L0/m2DDdDLm+R6ikmFhWWNxzZqm9DoH1ourfu2F6RXoGcwuEwi1xnWpbRRnH
Jw7tvyC+xdmmbm/UFAYFKUPUa2pIJsQ9lL479+SYbVx84rBb16Hy2atMd91qFYZrUVKcyPw563Ry
ccczyemQ9lqqGisd9jmQe1mxsq/dIuxjLtHESFY8tvex4Y83tq+S22DrY+ZAcpygGDYKWvDgkO8b
JVU3lXtF44KFoTo+dYO2m2qVqPBQPTYdGRG7b5Z6kNfLofc0ForpxKcPTmHdfE5tUmTGd72Lri67
fTbBPBW7bgBqxHagHUhAh57Cmn1XwRu/BPiRKAVm1pg7rfpaea2K7rMR4OuV+qekBVtptq+9S0C/
jAnBg658aAgK4Pfmofub2wQ/jMfOZ3sYo96whqDzoszstdAZD4ODdUEWx7eKWaKeb43cclNZLAqg
KCutY8/nzJr4dZm/qUb/telUVix2v9OYe7az6HZfpF/BbuBeifop+V52xrpT3fGNYu6qMCb8YqXb
EAlcwIarRIl3mYqhc+UbV1F78U1Rc28bYhVwkRdj6QEPJAmuCc9ah03fn0t3bYCeXbmDidtG+zKO
xYUnbMwq2FiYJfS5qsjBgZSbMZ4Juw37DkzbAMhP5WsMyYqtQnyvq56/DAWh17CwIl4ROEmDor3k
Nsxc5Rux9v6LEuzIvqpIO5nnribNNg35N8eZtVlMtkZVDbCu46+iqdM28Kb6Es0Hi+hbBpL2RlbZ
qcDKiMhDmdh823q2oPGHXQb8EUyuzlyKsbqreKj4V924KgXzsF9qD3EbxdwH6nONvMRK03VnGRg7
17atlTl5z0EUmrDciGkXddavK5+NTNbDg4gX1VCIvRjqh84pp60eG9G6q9LzAGSM3DHZOaNKxZYf
D8bGbpugIzyQqyUTxxKOORaWPjIVRIfXRlW3565079KcC5pP6SIrterceE2Jh/fG5aHvlmiyNKQ3
UB27VP5IkJ8wYxMOX/tWQ0XcIS0ft9qTYYMsLOsvpUDJBUYXS6Fs7VXOJSMjtions16yaF37UAc7
Uqxo5sxGG/1bXI0r3+4a7AtvkqodNgh/g1z0z94UnAKbvQrbsk2il+GyVxLiMVp/o+E/wCJneGPK
RTzKca+aUd2KNiEMYwdP6Uj+0+S5FKAgXSnj9wH/4Ng3tHNkGd2qybNgo6Q4IwjN/e5YYDSz5mlo
On9hIoO8dEZ16dQj87MxvZqDu6sMbLLj747NDTpl6TcxwK1VnYa1n4KJUT4Gh94oH6sEMEXDzaXX
D/A4Dl4Fwifww7UfVah4tPrC8cxvM+OEhTjqJLWnG0tfd446yOuU/Mu6C+y9B+TnBqLiozbbjAel
Qra94AI45mudQraER1QQfN0MvouoTZw+eDZ5at3BowgtkBu7GC+dQfbAMv3P4RUECrPK0u+ndasD
3e+q09gm6RZYxn7s/At2IVBfiEUk2gBUx2HMYByfs9x6q6bhZJrthVUqssXhIfHpwd2pAAiqN4nZ
cnfPqzPyKBc7Dk2Ws3VG5MTYCavZawM+6Nlwr4yTdmrBAunggDdFtMsqlriNZ7zpidEucrt+Vopm
Is6V8DDguukwMwWgp8oNDw25NGJuL7rZNEcNs9g4dMeN0jTeqp6KpWeG3C3RbYoywzJgri+qLbJK
ezCTPMoTVYffX35JbezE/MHAcVp5C6z2JTGTr00VTtz9+rYX/F3MCPNC/NY39lR/CQyCkHE80+lj
MmgGHk964QZLE4kyIgxkbC0uc1d1G4BPzLA3cRM/8ve/c75WZeWtAuIFhGkJ+teeulB6tlVW8DbU
w12tO29l2jy7Y31PFsJf6rGCTr6DcZaHopTw2Q6Y2ozeIY+q4Bpsm0CysTxwF202Cbb8KllnxzcO
CKV91fzeXYocnNiczcob6Pns1NIVtjv7brARf7gZjXHr8AvKg2KbMXH7tvLJaKPviJvlRJ7FsC1U
YG3Q38PqLXfqZ3ymiEbnxUWYG83nycmcjrqyt8vMDvXj/KueuGDTh3XrRkDqVLPElwHeaTnbzygj
ADtfe3X0NxKa7jqcvNMAJG2Va0gjAL2OhAqm1wtvBmvSFnEUnspCwbXSyI42bLUkF9m2GS11DWzO
YnXRL9vc3mr9EKA2VgosWMSdzsAorPHzT8ybik1pAKMTd8cQ4rUnGmb47VjGb2EhZtGpZm/kCt8b
V07TJorD8pZN2OyBNvZP2hR6ByIby6HGe9y1Im09OPlDWFZXo8UIAplqPka06jOwri7Rcvje1slO
2AoJ0uXLaFQxrjKSI5p6t8C/Ef0bSjJWA0mMAXMnkFNb0Sjlui8vzaRqhzzrNn2uBCuRsCgr612R
a6xbiQlHecRfb8jXbjidoowJyA9FvlbL5iZwMW4PVGwXQBxpnlKvvVSBrtx9SodqXXU1S4AmuCoa
i/4+L14DEnoixozSC5RopYz6i92Ii6k2u8xLx3Wjsd5Nm8QmHmRAFkpRZPH7axMYX0vzEBjMmvgE
OqTDvntgHArTgubeeW94pLwQ/DKF+0QGZTtgAwen5WCwKQ0DlhFDoF8grFzCXr1EfQvaQ9uXQZpt
NMIDdmZfB92boTwsR0uBkeII1rWs9Od6iB5AWLIcRYfKajqIGrl9zifj3jfiO5M5ZeM67Tappq1X
ajc+T3LIosu2IEGGNeU6jolG4tgZR9VCF4OxAkZJyQ1Y7JTgYuqMqDlc7qgIt2OnbZymYVVCsNHD
s2BRKunRHKpXP+5ek5pcRTwtNHGXirblRwPlzy8+6aH9Gg3WW9sV6PXrK0NNyy3i9+TLRoQVBLt2
O/xKSJaEfZlXBM+Ui1FMD6HlPMXOsFN1Yy9ClqpKox+R34HuYYLRaXkgWrXbLo7fNVNZC7XkgYE0
ROeZG0vwhFX7r1WObGDy1TRMfNiSPUHdW9shEpc2xfPke6tqnMxt2GiPHj6sQnifw3ZGxEfhUekB
UgC0wwUiG45Whu9poRPgztxHFRW31i8uCB51IK+6e9ERi2kCyLCFY58gjmFo55d3GUSGhTeNx7z1
VtFk4aJEFzImRwOdFNKs7sZyqzvDyl6qGq8yRXXQ2geQpnYPnkl42fCgFVjufd9oLNisFVMuGWg0
EoDhmo8JBp3QTZAXs4zqJVfblQJKVeAaOkT6xdYcPEPRDYyJubelv5sfeeQFnqc8sRZmmMNNh+rj
C+tWGPXZqgZ3Sa6RbTemdQtFGNe0tet1Dqand0E+Ds1Bb8kGB6RTKuUbSg5YPRJbXfQVCpLgUnWH
P21PvjxNNfalzp4QPHNjpJU816Ztq7VPmUoIDFWkmZG+VSB2157NooSFYg9bZU4DoicVITuhBiPB
AVa/fv1FuNqmrcxj6zjooZQ4QybM2QhaOAUBzbY59aXZnLQiak8EICbSer2yAz7SL2qlHPZZbZZ3
sakkd2yr59eyoqjhP6JTxGPT9tGC9MNAW1aWWm9/NNNRGbo1tobiIquAA5CHsMzPH4PEfRAzj7vD
2prq8o44jLgDLnZfqoh3yCoDe9ez8NTde4e5V4qB6YZPG64+BiKQDku/15W97AfYergdBPb186jy
ALdkF0KoJG3NJ5N1tV03SxB2FjIuf9SlkbvUEPW5yB5od42gXWIC2lbSX8yh+3Fgb3frmnl/81u9
ydoAKZ2ehNYf/TVho2JhHsmT6ueP6hRrtXMAwkgOKuvTYsR6KrSu7EU2pS78a4yn54PwAU4VZd/c
yKLtFcnsATetoyFuH7wqSA+6IJaYB33Lk6Nxb/FAWKbQb5pl7gynXmXylaeOlVcvA8B6e1mMUy/e
QmwwV+8DB35/xKuQoNn8tlWK6lyivXeVb+V65TNZF/Mk36mPsGycfDcgIEH3vhXZju20spTFCObp
qff0x0wofA5VvRhCq+/lOBpnEsqoxFEOZOWA+kTu+RvZ2sTWcgTTC6smLW7lwUpFtUkqflpIZYXh
srULtC76rF7KZhDNxS1vGO0qPJiZxec+WTSFoK5Ian2Mk9TjwH4g3xKk0DdNY0QXQuzhpuiH9EoK
fkYOlOUtEnXOqgii7i5BUnNVo6pwP1bCXvqwbx5Ye1XLoLfTp4boG787q38OJ/TsnNRyPuWDlS9S
pS2+mFX5hqksdMkqf3a7OPs2lDm0wdh4zSeA7KlbfG8GVhQZORUyHMWyU0smjkm9+gMrmkV1JFoF
JDdDhca0Y+AHWBOz3OnoPRXbkFzIG4mIg9FM4jWtnFsHhP/XqI8/u3lYvajsCVi91d5nndztIonT
cROVAdYoniZuMZNHVzN1mIJmw2VZFyQllMpJYfHTCXErG7RAc5gk/HIti7KhiggOxUGqsNxhqPd+
ZTCsbSBmK1ls5gEKR3fX3eCiqPfzPfB6LoBPk0ezelGEy6ly1I1iaKgQz33k+B45we0grO79o8qG
vPbbbV6T05Jd5PiDooLz70Ly/YUAzwYjfTd1CXaRpEAvuAVlu1ZYMZagZXjiZ6asG2WI7xExiJaV
ZjVfslQ561bZB+SIbyfXD7+LzHoB4O0997buYoHcQJvtnZSoiicOSl4YB0fv3Q2b147ff6aTFze6
T73ffbIKpFxCaw17gD/QlEy3uVPanwdbL5ZB0E93nhYVG8/OkNvJ6u4GdL+7xbXZv2BrWq8MkahP
IApjBJPCq1CTu3zS9bNRZggtGHZPaoJcYJuE4syNQ6IoKJJzwtZpa6C1cEoSM922ApWUNCfBlSX9
eEoso9kaOaiC3CT535padtLaUd+ibBOcNE+3t/xQnGOSQAQomHD5ld3kgE62JdT+nWHF4S2rEZZ0
mmN/C9IbdCXs14Z9+KJugvFOdo2sSSEq80fXoat/62pAc75T8fjedo3F7Nsm96Cn4iPeZ9veR9sU
tWXCGbKOgOe2E2UfrnvsQldlpZL18/vbTK9xVo79aa1HU38rD9jLOksDOYmNLGpzP62DiRsYpbUt
mdow7o6JZaPqE+z1SAzv54UxQWVX96sbkuCvE25+CFUR6Qfrf21KD9kbeErsBt1dgYsKGMseMjC8
hFsDVeEVoJ1hLev6wvVvWd2D0Udxk5wQ/WSd0xurfkSeSZb60M/OSJTtZEkOBD/N28W45wFnZgx5
sEzLx7iZ39BHHXjOilSure/bn/3If6x0pO0usqr03BxJt2pXVFioD2narFS9B11BAKXZKLHJ3w47
yHANGxE+pjIlxLL0+uLwWAAIMFcSm0yW7+VaVAjwEcd97ymLCOcTapoPH0PIhsIKmotNSh3NaRcZ
mL6+aP6o7mTgPldSPgQ35v9QGVi2ulM0QvzyRNlRHmQDPFTSwfPJ01QCH088ex/MG1ARVsa5I/5z
CTIBrAXVwC9EDWuSPFZx1UuEKqwJPk7RknA0nPwt1wvvNgog3niCeLqszxzvHrkP9d6bl7tCQItR
wpb+eXEoSlShrBG3aX/MxVrWtyE7or4tn8niOIgTDdirxqQuMwvLWS3slUPtcDct5MtmxLk0Hzqk
zC3lIKuqOKFVlt9fytqP9s6DuJZmyvff6mXxtzpLd7V9JpJ17xJDxfdqPIT6+OOgqvVt1PJdJxO8
eBY61icthnyglkn5haTdq2WW9ovi5E+NpjV70zbMravF4drLDFQ/0IB/MguN9BkMj1x3mU8DDV2m
Ko2ecbzE1JgJE1SGsq6N8eCisuWPsbECFc78lw/nUYjsbSwR9Wxr/VNg1SoI0sJlx94rN/3zTtc6
ZEVVUvcLtTeCnZ/lbK0bqF2unr2UnvYZf3LlDsHs4pDryAxGzgQgYWg3IivT504liTYqqbZRoHB9
sf0lA2Tr9rmrgvJGE1W6USGI7Ys2yJ7ccdwTjMxftN4oYD35/iELu/jON4Pv8u0m3eUvKIbi4hRZ
d/YDsgzDfML8OUBQktOKwQbmdmBukZP8GiNJepIHIx/akzBb4LWWi8SBwi5dAJA8GXpkDgvZBy7n
/BKYNhw48/Cj+HMI2T0ry+csS4vdx9CpASzYVLpm3QqoAcMw7dFt8c6ylCcQ0JwO2XtZjCtQLMBT
971bnx0Sgs2+JgICOkyNloVQquexI68a56b47EzkraMhrV+KNHsG5tF/w6L51LIefas7G0pWHuBg
X0yLwoUmsFDYyM/haC+A35INIGTcwJzp9hk88Qae8iwuVzgChTldKxcR1tJbWfxoSFIlwwcZnGVH
uPsSPSkdNuIGgtRH1w6Ft6lLIL79YNf70GhvZEkeZBdr7ieLYmYXmX1AvKxxbqNBVfa5C68rg6XO
Lr1DREGHfLWK5mbZp1J8dZmmxEQry6IPj9VvbOmVm/dTdC1dVnpgXd4783c6azhLWJXl3EIYYpCf
7/F+fu9nFXcW71EDKTgMZdNvlg047LsgyfI7f95yRGoFVudnnVu3zSohBAZ0B0k4mCv6tVJd9yj0
uDrCZXlmT2w9qNCq0Buzr2XtICkbgyd3uBGPstFC1X4FDqTcqSU4waYzym3ugHdNGyN4jPzCWZcd
4gh6PMCjgt6JeU4H1W3I7IcpBWXjFYHytiG/5r/lHUtSo2qsh4yx1gBkk+NgGeGqjFMIRCAF7olm
rgfGuhqWYd1PlU/g1NHZYUKyY2+OqLthNvFCtjoGmc6xcfwj6XkERqMoPZe1XZ0dEGuk0Kvoq3Cy
myqPrafKKB04FQFyIFMWPZcKAYS5g/PnM8ml1gTV3fAreJH3M21mrGU51vqV3BIRd0ekD30KQwkB
z+g29n10o7SmIEWSOtt+tPVDzDMCOEzWktGOiyPzW7MdM9U5m1yftZMkxm2RYn8XqYrzMMySRejx
LoQw3W3d+tO4yGYPhtYZtROpzpTAJapbc1UOgv9Uzof3fk1lFnhbKD/OkC3NOOKQ3Js+FoSQ28lx
r0Ektne20Yb3pY1mRYTQ21oW5YEOpmO3d6zsZxYQwkMfHWQdHTSTcCARkH7ve62JM20XHOw8rU59
2GfrJEubJz2Kv8k/tWZ8j6w+fI25VwmmjxhdzOe4SBUdzPmc1CGmUMVm/TQZc/qg99/M/P2c3Eu1
he5mP84RNriUJM0PUKq8g9aM3oGUJ/mtXichIeI82CQ8GyrcsGnKZdPvL1kEGyuljTbpILIWkwIT
Hh+uuouab4/KMz7qY4AIw8JSXY75XPFxaNIIA2BQrw8TRNp1O+C4XkeDcSxyPVlHVqw8Q5K/9NyF
r1bUXc26N57hLeSkxet/6epn7UUuXc1wuJZe9KPrb6Oak4rHeiESwogvepUbj6pflQ9B90sh6l60
ztbfWzTvl5bfzym9st/WlQ8IZRIdzuK1OvCMhfFPQlQ11/JloiEIEM2H0otRmHQvKrpdhyqZ92vy
ZY4GrYKn6p9rZRll+OpmMghZe6Nyk1vBAcqIuU1JFd+QlVduZD3Ed4KnslLLBhdd5Lk3ST8vX8he
ra211k52qGWtfCkPwrXIlTltvChRzvjRX7aMWvCl9arwMDLPXwN+Grt0IDCnZSK/+rmWX+UrVqFP
DcnUm4/6wQ+0nWuQuJen/rkvaNMffRu0exdoHLTIDrvBSR4shD65jzJz7YgM7ZKmhfstX370qUfS
Hb/3kc22aiHW0mEsEwEzDB4UxN8Ped6oxKfnl7oC4ku+koc64NkFPClcfNR1ujuK00c5sadkE2fo
mMmToTii1PTbOIQrSdLUtc105ZIj+2UMFk7OMh8HFXxNCVcLub7Oi64IGeTXQA3zq0hHB464b6y8
Uc9+bdg1HQJ+H7WlYTgrMq3GSp4oD0gr59d6V809ZUXdgw+zWXJs4WlkOM08T6QbT5ghiIUsQmUq
trWB0pIs6iaUUQWu5lEWIzta8YDUH0pP169JZj7I6j5Cu7Ux8ZCLx3x8rjVSvWwhnL1sVSz1gpPm
dItRtnlf59P70F5qtoc+bkv0lDiJjMe4RleI/ej8sbQUNcHCUoxzj6/Ss+7jTPKvn9acPy3LsHBD
Jml4/vi0csiET5vVCDQLWPpbqYSe8bjYNEUALnoWS39XR5/11D+Kog5honlAaGSrbJiGlJldllM1
/5xqab6TpTETB6ZKKD6ptvZi1rrQAqPoirbbsKqJZ6+H2hmBMoXZ0keo4FywFMI6ybdIP1TIZ8ne
7yc6Rgh2Wrizr0d0tZQ6uoI3C9ha9LcJ/hdHBOQPrTK4z6rO24/eAOvI866iSx7ruTr34NlUCen0
pk3c56Ex4iWB+OgoWxs7xhNjTJ4CDfR0Y2KxM/SK+1xBGtvkVTxs5Fm63hOObOP47Cmp9zTFR/mW
rtKpR5ReyQDOb+XHMYncKle2sjgm4+cJ31k0rOryoQ78tXxLryE3pk04X7ddqj+ZsMaSyD01qUHG
Q1UhF2NkdcIp2zn1wiL3Emu2Dy7UvB/H1ERu6GfzoIBh+DhlmqaRSRSJfYtHq2HBOgm7+yBsu3uM
lggdpoBD/YAikjcYyPTjy0cPrfUf+9hIT7I/rif11uggWspiNQ84Z3HnseQ5fZVZSzRFvK1nWNum
HavLkMO3ZwEA1L5S+LWqiGS2hh28hrdt2BWveDhl4ASD2WvAhG07NS5E/z5+tOz6q2co+Wvi68Bf
bPHJ0C2xblAmPBKNtE/lpAk8kDznS6yIlewqXPJ8eq+6d1OKN9yoRjxJrKq/m0qvW8j3syEppp0t
XvwSqKIiBhZjSmIdakiV6yKy3WeAAyfZtYn1z52rwkHUbY0PRURHfofC78XSYR/1x3dI2EO9f4ci
Y00lv0MFa+gxysVX4LvdxheJuUnVZNoBDshWOsIej7LYVUm+0kNVfzSb+kfr5AXGL0U10cWOpFG2
ge1MnsRQ4icVn/SVOqrVGTB8vxdaUu+QTUZHVInSlYNu3qdx7J6BQJvf3fpQp8r01gimCUTIYwjl
nD15fnWuiWcWLYILvZG/9JkIt+hlZcjfpX15JDKHZdT86rdii8gzNsNms2QfQG8h+hF2BDbQfpPZ
51Qz1v6gREfSRu4yJe66lvXC1cECQXTOj4ZVrIumxzIiaDnD8CKMX7zBfR+g3xuOiauWNtvrOY56
NE2woHNJxAEonqIa3xu7KtTWVdWhSDA3yC6y1ev04kACARX9mAQVSmCbtAqsk0l882TPB1kM094+
TJhLypKslz20jPwRSR8HZeo8hvo+n9sXeByFVrYJcb1ZSgF2mK6PJUL/91EAYLLWwFlIIXRnqh9t
z03uSaeH7/Vl6ixbTa+/oLYB27x7RW2cZxjwl9ugNP1dgHTQ1g3T/D7pSXI0itq9Gr26RAC6fVFR
bVoh46idkU7FAa1No80glPqpUrXHoEp6JHUwyhpz79mK8VCJNSc5tqXo8QAxRlT7x+DKHgMydh7c
Qivvj4be2LfWfDB1cItWcTvGkT0rirUnIJgH+H9gLSszqfb6xLLio39b19FGbdiyyTp5WheCwh+j
NtvKomxQo+oN2Xrr5qObA5LKqYvsAnnTvk2FX1/cTll+dEBZhqVZPH77GKY2HLFtJkh98iTZ0LbR
sErS0IdywUCyTmvyAbPrKNvLYlf49iaPStAQKt44XmA9u2zpDr0HCEAW63EM1yjVqDtZdJLisSHd
dYVM5d/DUN/UTWs9l2MAgc2704bYPJG6QII/UL8Dw1K3cVWypZF18hBFeX2EcwVtmb7qVBgbf6rK
fdPln8ECQz33fH2lqW5814+5dTX1ry2xBYgz2FXskTGD8jo3FlWR3KlmpK5UskNrWffe4JefjVHX
DrKElKJ19fKvsrusiSxN3bNo/XWcOC1UUBGNsq6croNI2tSfAzhU72OwuQCuLabPkF/cZeWRmY5J
/WvzBBSh93r/UfL995KcqwZULj7auj+Vfp4nJ7mfPeV55Jz6e70nVz1PgD97vr/f3DYL7vyb87wh
AP0Y9PugH5MTzMbkZCX+XZuN3Q45luT0US9fvdeJgYRZD7KB7h/VecVMv5Dleuq+pQHAfPwZTn5m
FSf5Sh5qMaKpoqctBmJ/NPiaGg2/lE0n2hVqkN3EPT6U78N8jNDVyrjW4lm7bx5fHuRYLAq6xd//
9h///V/fhv8M3oprkY5Bkf8NtuK1QE+r/uffbe3vfyvfq/ev//y7A7rRsz3T1Q1VhURqaTbt317u
ojygt/a/crUJ/XgovW9qrFv2l8Ef4CvMW69uVYlGfbTAdT+OENB4LTdrxMW84aLbCUxxoBef/XnJ
HM7L6GxeUEMze/AI/d0kcq2d613HAwZ4rewiD24m3GVegfcVCyXqPRYqmASkmyBOzHM1Wcb7IZu0
s8nUekNumGuNWpJ5BpVfbhUtaBcf/WQDOTcMNIsIyeQyIihq5TuRu/3JyrPhJF8ZP1/NPVBOyVnG
gTsN2ZqcfF3bN1Fb3JYRUFrfHH8pebm6t0Jv3Pz1lbe836+8Yxq2bbqeZbiObrjun698ZI3g+ILI
ea2wcT3Zelac+1ZNz7hbzK9hb9fkN+YasbZGnMmAbQxIh8yHH9Vx5SEbKGr/pJDcXGWmaiF4M9S3
XuRUSChQN/i2BZxU7UJYfX+Uy7b6JtKqxX0mfBLA9S8R2fAnVX9Kk6Z9NCBN3SVguWWt2zbxSfOh
GMpiqpFUGQwF8fz5HAvuwTpI6wryfms9gbVIl5OTpwfZmhfJL+MP5S/jK4a679sKoqWv4Xrq+w1i
HXV3Ivr81xfaM/7lQtuayn3umK4G5cs0/3yhWzd3WbAG+RsRkR69GK6fvMJB5nFRLaQsIPahliev
8UdzXyCLWuf5zXu/sG5hCqMjehOaU3UkrAMfNuGGy+yxxTRzruzcGT8sX/q+Ob909B+9Sst+6wTr
LhGU3h7NKmPduc300jSLsSYePmEQs1Ezvd23mek+WL52le0Zuxwi5noJk9O3zxXyxsu6c6cXv04e
BmLMD8wBvw2YAj+4Uz0DoOFySNEtnazh2jlOeGz78iRLiASO1x/13RWfZxT4ujL3F52B8iMwF2Pl
mx9dOLUx8/dTdcWsVhPrk10Rg/IIkQ5Bwj4a7lRfPIyDpmHw1hFLcpv5uwTKJ8dZj62lflZR/98B
FrLfi/YYnXM4rPeGi0lQVFgZhqmc/e9GnU+vDLQQ5K3xH3+a/mo5HX4ryrGKgrD5rfjfD0XGf/81
n/Ozz5/P+O9T9K0qakACf9lr+1acX7K3+vdOfxqZd//x6VYvzcufCuu8iZrxtn2rxru3uk2bv259
/x7M8vNAcnp/KP5liP+jTn88Lv79QH97k5/rYSzf/vn3FxS5CNxi9xp9a/7+o2l+kBi2pzu//C5/
jiW/z1+Nkb7wtdtXBjf1f3ieZ7Mnsvg//5gRuYGDH80KP+J/WJZmmhaPKvnv17/2z3f8N5fhr7/h
H1f7/a759+P81Td4v0DvV8F2mV1+PoB/jvV/cxXMf9iGx0PB/vEleW78ehVc7x+OoXuW5c2PbP4x
3fGGv9xV/9PN8P/tKvDZ/1+vgsGfWtM91fXM/83cuTW3bVxx/Kto+gF2sBcAi4dmJuMk47R122mT
dPoIU4yJEU1kSKmJvn1/i11I3BWdODqcycJ+sSkdYg/O9X8ueDrlORd6r7qh771zJn7e1seFxhi5
LPB+TMMfHnJ2fKM6FAWADFEJV33Hp5Mo3lShVr9DFaxWFI88blvHh0zwes6FYVDWogu81S1yAYNR
mSpop+NNvZ4LzikCRbjZs0UtXNjZcy7AG0X47gadtK4mU2AbI5aCVnnHA6ZwG6UArTo/v++UdUB4
ruGl4OGKWlcRF0icTLTSAilolB86sJ94xqYpdKHvlSeHQBeS26hOF7TzjVgXGkVLB7rQPp8yk4VB
8TWdbX0KIXCedVkEgyhLZcG2qvXWuY5AaLkKWRhwng2ZTrNajBq5YBupc2yU021LFtNHLhQ+0huF
LiAKRke7WR8XWLXCo5OFiwTNdjAOP3iRC32rOj5pcSCRCwA8lWmEpfFHyAWLjzTa9tp1F7mgm04B
ZVqcSGR4Td6B8U9x6oRd5HBkDSlSKnxkT1LR+9Y0qyrE+LwqLvBqPKEUOKuoOHQapb8oBb1WBFEd
aUWtkQKBrlgXjFfsmyB7smXmaJTzvXUmuIZwRT9UkRBgDo3UIFrPKVmdHCKh5Sqdo1eW3WK+sSlE
iFJXExfWJ/P6aNHi+8CWDRhCZELpGzti6ib4jJQ5VegbeUBCe2DJD9vOkRklgS9EQetOdUQQQVtW
UanLN5JEa2mcZK0aGvYJmzWLLmUhZBYs2aXIXWuEYHwXBfT1GuGw/Yx18kL3FCEUHhIswQMwog4p
w6oOUTGAAGLjSObAws2+tSl/KrCEnvzJt0732Mflqi+X1r0Xy0KvsH2tpiJ00TrqZlCdw4MymVFd
tKy5L6ldxAV2fctyuMvR4kCg0Pc2pNG1WgTdJpjn9RYh+EjDRsQnqKAMlxACgJvGmZRZVZg5dUYK
tLteASRYzH9CkgsuBHTRsQbAVJtFa4dZF2oEGKv1A+bfJR8IUHWOK2lNAkXFpUcaqrMI7JQUn98o
TQ9C7/rLkRKZE33bGE1fX7Q8EMlKH38LhEy8zMxNNHiFW+wGZchNXOgiWK7q3ALYv5dyIdTcDLVF
1xXS71tlPOkUhqLS43tvxaHRoBq8AUj9M3R8bgIA0mAMrf06OcX6AkSSBWlo4EIxZdC8ijYFgEXK
NDilB/AD/EFtdpCKuDQwRAOoI1Fl0SltLk5PhqRYRkMesfqJ2phA9cNLZYC0GQbwYoi1AaEICSi4
Mf7sGzbgxfC5OmtoAvgh9Qm4PPYODGsMXHajBDBRU5LEa0SjGH1wRTiScWChUi4AHliP3aPBJ15F
YGQaenLADpL9rej4FDxStPL6HIGWJHx+1/bucqY4WCptzNJrFuYvV3U5grYkMUIhWKwevrGxUDr3
iZTfQsgQenDi+aO4VSQEpG9iIQBRHkJgFDp4z0/fdxQYaVICW6vUAljSV2nJndMDJLe956TLVcTG
vsEl2p7qUwIT6rODuG2pCpAgsty2H2BD5MLLEJnUCZ8ZPGe46jMEQUmFhgDIhDzD8Gq9T8iCBUxw
pJFNih6rkwWWLXlpsmwbNYAVN77syhs0SLr2xvgUOVUXGIHoOXFIAGKEv8cifKIfbQkJQj6a4MXq
nIJmmalUE5zC8POk17aKwipSTKFDk9AQ77sEBtUxgd4gqWsINZW+1S1Yeox+OGTmIEFYLeaC12wu
7K4oLugJaKUiQFgweDrR1hbk4vS6ITjiRVPg6LWdPhREr3D6hioB7cnR4RUKQD9iw8Y0XEVKj/4o
EdjMD+yGY6SCl9UezkcWTBgE+pzeq4LC88ACiTKYaNvTXZULPsVEOgws9i8dHuZUVlh2tI9/3vGL
mY/s+BbMGFf/fMpz9V9sYI87NF190RBvZJEen5AwVIvtJ8ZVQhXNDqRIFNqW64/SgOIBPo+rhKxV
yIQOPJCBnMCCeEjAp0wGWqN4CTaIYep6/Swf8Bk/9DTZ9GY37W+/DjNK0/Z0Nj31mz+wjsO8JHA2
1xSMRPaDYQ4qko58DP/+IuPwMopz9uE6mrN8T/r1dMCXX51913qq9T/fTtvjeNzsHpcPHtNthqGz
P//py/34fvw4nhs4QlQ8z/OdvBjfejJ+v0H4dFfQDWIjpnuceJ9xTniJy+SE78bDaTyttxgGs/Si
7lLKb8b99ON8PEzZXUfcWUx73s/H8XY+v+sYpMgpHw7bzf20ebjPiC/xn5T4V9v9yFbk7TnlWIwR
U05Thjfzjzdv5v3Dx/c522MMI/2Wb+D6dJs9z9SDKaXMOOjxQ37LOqbgUspv4fg0nXM8gXxSwt/e
jrtMAFNpXUx3z0uR5ynXyDgNIiZ9uJ3GworEEoiY8vxzLhYRTpaS/etL2xSbXsWEIfCwuXvM5CJW
haWk/zY/TKcXbI5IipT2u3E6ZNaD8uI13Mu78fi4Hw+35+xIYLD8lk+ncbN7OG158UtOf+nEENOf
Nrvpw5gnKxHDlJPGF5zm+0yyTawby2mzwIe/P/2U2SYTW7WuQX1+OJakQ8FbTHo+3Bc2xMQuQynl
v2/fH8ciegIzCs2sctL/G3O/xQxo6JiWE/755u34kYX27FlayYUYCvphQuMa9P+yPZ62maUycQjm
GsTfbX+ZNpkbg3iYqrgG8f/Ox7uVUmTKMsIlJj0f73c3b8bjjKfMlTN2/V7nC74a70rdp0QEDCIl
/4/dlHPcIS1XIHu3JyLJs5o0QCm+Y5aIlXjQUi6XEv7n9nA4sftwLNKENAQsJf+v3Xy7vfn29MK3
xZYHKfl/8+bcy4KYRhGu8wUvBTGQB4+Wkv8O7m9Pp21muWycQpfT/iXPKm3ccSCl+/39uFtPvmwR
idiclOwP2+NHPFtGma7pKxjCHyYym0K82UgeWm6kN/2fEb9z+HCfq2YqW4mJb0/3NxdvPtbJxfSn
02Y+nKYscmPHV9gJI6b9OLN658NKaJGTuHPn1ylfQpqetsW8xJ/WXTiXfi0H18JPbPbb8fjF/wEA
AP//</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title pos="t" align="ctr" overlay="0">
      <cx:tx>
        <cx:txData>
          <cx:v>State Litigation Against Trump Administration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State Litigation Against Trump Administration</a:t>
          </a:r>
        </a:p>
      </cx:txPr>
    </cx:title>
    <cx:plotArea>
      <cx:plotAreaRegion>
        <cx:series layoutId="regionMap" uniqueId="{00579A89-6724-754E-B7DA-8D7C0E74D8E6}">
          <cx:dataId val="0"/>
          <cx:layoutPr>
            <cx:geography cultureLanguage="en-US" cultureRegion="US" attribution="Powered by Bing">
              <cx:geoCache provider="{E9337A44-BEBE-4D9F-B70C-5C5E7DAFC167}">
                <cx:binary>1H1pk5u61u5fSeXzpbeEBIhTZ5+qLcADds+dzvCFcro7zIh5+vV3gd1tN/FO+tzdb73XTkIYLLPQ
ozUviX8/tP96iJ42+Yc2jpLiXw/tnx+9skz/9ccfxYP3FG+Ks9h/yEUhfpRnDyL+Q/z44T88/fGY
bxo/cf+QEaZ/PHibvHxqP/7n3/Br7pNYi4dN6YvkunrKu5unoorK4hfXjl768CCqpByau/BLf378
lPjl0+OH23JTPhUfPzwlpV92d1369OfHV9/8+OGP6e/9dO8PEZBXVo/QluhnCiKKhhT144dIJO7u
vKTrZwgzQjFS9PGjPd/0YhNDwzfTM1KzeXzMn4riw+7/n5q/eoSfrvqFMLa9YYiB6E+341P+8bq3
//PvyQl47smZA0CmnfS7S0B67CemX5S5/1DiPz9+7gSccJ97ZQvFqy/9l1BQ+Qw6WpVVvOtx9hoR
jLQzRcGUKghtIXm+9xaRNxB0HIuXhq+ohyf8+vE3o/D/T2D84kEkhZ88d887QEPPVKLrClF3Pa+/
hobpZxqRdUXRCRo/5PneO2jeQtLfgLNvOoVneZrwbAoP+KYU74mPdkYxBjHGtBdhdSjMsIyAdVTK
EMiz4YMn+LyJpr8B6KDtFKG/ThKh842fPD130Dswj3JGqKpShew1ySE4qn4mYxVTpNEtePT53lvm
+S05x3HZNZtAcm6dJCT3fu76ib957pl/jgoBZYJlHTGdjhyBQGQdoqKxM1XXNEapvL2uPN97i8pb
KDoOzL7lBJv702QXQ0Qi3zyK5/55B2wYWAJMUdBz34O4OsQGbLIzhWqMqBM98xZSjoOybzkBxbg8
SYa5FVXpfTA3oSjfkWkoPaMERJWi/Y2eQehMJojqWJ0IsbfScxyd160nCN2aJ4nQjQe2/IdlEW2S
x/djHYrPVJmBKca2ukSfGNEaBrHHGAJ1tP3ChIPeStVxnF63nuB0c5r22mX+5L6rrUbOdMJUphJ1
B9FEuI22GgNzDqTe1s3dapzfE3IclOd2Ezgub06Sba6ekqToonrzrtYARWdMV1WdbXX9aCAfahxN
O2OEMTAIdg4QsNUhNm+l6jhCr1tPcLo6TavgQuSggIxNLiI/eUcVRED1E51oCtkhAXGZV0jpZ5gp
FGt4h6X8Gqm303Ucq2n7CVoXxkly1cVT8+GryMPnvvrnNtwQzSG6TAnZ2c9T+1oBRYUg7IZ3Xg/E
3w456i0U/Q1CL88yxeY04zl/RZsifEcOUunZEEQbomxbaQcccshBWJHPZE1nwGAT4+D3lBxH5Lnd
BI+/VifJK4tNs/H959H6zzkF62cqRkxDZBKCxgrIOlkbnKCtjzoxCH5PyHE4nttN4Ficpn02CIrz
p9Z/eE8HFPwcGRMNU/VocAAj9QwgIxA+mGDyNmqO43LYdoLNxflJssqncuO9H6NArobIRAO9fjyQ
hjE4PxqTZVmdKJPf0XEcj22rCRKf7k4SiUvPf0f+AHOZgnQiVNeO8geTz8BQJgqT8YuPc6jcf0fN
cTy2rSZ4XC5OEo+B1+2nvHjq3o8/ABUMIgnSNNsgP5oodg2yOBpTIGW7A2USo3kbTcexOWw7QejC
PkmElsmjv3lXz0U/06HnNUDohSkO7S6mnskMvBZVhwTn8JnA8waCjmPz0nACzPLiJIG5eKo3j+9o
Dw9qBXJjELTcJS9BpR/igrF6poKwg/Tm0eTZ7+k5DstzuwkqF/cniYr5FIFdnL9j3gxwQWAWq/Jz
3kx/jYumnFEIo1GCd7HOSYbmLRQdR2bfcoKNeZrZs7undlO8n54hGDqeMAoxyq2gmjAMlM4QcPsh
WCZvBd0kWPZbco6jsms2geTuy0myy8XT9/x93XqI/IOzCE6LtvNZJtofUGFQQgOQ7AJjE3Z5C0XH
gdm3nGBzcZrscu4Xhajyd3TxCTsjqqa8lF9MLTNdPqOaBunM57TNxH95C0XHsdm3nGBzfpp5zb9y
vxfvapXRM1knMlheuzjkJJ48OpVDtkxVtnw1cfjfQNBxZF4aToD569tJCrRtivZ/IN4P6TJEdAjH
7JTNJI7MhswNhTgM3nk1E9Z5O13HYZq2n6B1a5wkWoNYGP6m6XtKOfD6ZbDY2C48o08MNqgSBCaS
oapjlxKYQPVGoo7j9KrxBKTz25MEaS0qv3hnHxSd6WAFIKZM2EjHwEYYYmds551OnM830XIcmYOm
E1zWf50kLuf+g+e7m/es36RnTKOarrGdEAOL+dAFZQrU1yIIHQwBhOHzE+f8nqLj4OyfZYLN+fI0
sdkUxebBq4qnsizez+WBbCbWIPZMAYbxM3F5oKxGRTCRgLDJNIHzt9LzN/C8bj7F6DT5x9hE/g+R
v2sBB5RzygpU2QKDHAUIrAPIsmngINEdCz0Pjm1xzdtoOg7SYdsJQsZpIrSCYH31EHbPffTPk5xD
ua0McwQgYvOTaJMZlNVQuiuHmiiet5ByHJZ9ywkoq68nKdruoPIJ5hA9Pb0jKsoZoxARQFAROH4m
MQMISRNKgLHQvlTgMI/zJpKOo3PQdALP3WmGpVebpHjXKBs7o4xCvAaYY/xMVI4OMQUGU9Rg9trW
Jphont/TcxyY53YTVFanaUNvy7XevQ4a5ttACBS8TpgVNX5eCzWwsCFEOoQVdsoGPKFDvnkrVccR
et16gtOFeZLCDUqEvm/izXM3vYPCAWcUJt3IMGNtyz4ThwdEG6NgsMloF6SeQPQGgo6j89JwAsxf
65MEZimad0QF7GiY5qQqGj0+60YnMB0XIaiH2l2fODq/o+Y4JNtWEzyWp2mafX4qyg/7KURbqfIO
7ALTnagMEwhhTtT4mYRBIcymQm4Bygv2YbhDifZmso4jNGk+gerz/Umyzv1THoukfD+ZBtNvkKbI
8GcizDT5TIWJ07oKJWnjZ5LbeQMlx3F5aThB5P7uJBE53+Td+863gcyOPjg2CqiPw4iNpkIFFPAS
RK63iABih/zyFkqOQ7JvOcHk/DQ1/zKCCQLCL57755/LsqEOSqYwS03ZT9Y4xAbi0JjC/BvlJVD9
fO9tLOAtFB3HZt9ygs3yNJX/UNW12MQpzFh/z8oOSs5UBpX/UCF41DYbJqlBGhtm5x53O99M1nGU
Js0nUF0sTlO0gaZ513I1qp2BeaxgXTtuqmEEETWYRiCrhL7mn/Pfk3IcmJeGE0jOT1PbGAICNg+l
/1CVzx30DsJt4A2YvAHQbHlnEhYAU0AjDNLZ8sQGeCM1x5F51XiCjnGa6Mxg1rr/nnWEMjtThhpB
mUxsAaiGpkwjVIYpNeNnYgu8gZLjqLw0nCAyO01tM38SsMrDO3qbBMxiCrzAngvRpk4NgTAOhawO
2oU/J8C8gaDjwLw0nAAzP02f89wfIs/vu5LAEFnWMSXP1WgTMabDJLVhChqE0J5l59Y4exMtx1E5
aDrB5fw0Q87Pq3F9ED8+wAIWVfz9XbkHXBsEZWngcW5dmAn3wJxohGGxAabtAtAThfPfUncctOO/
MsHPNE7SZls+brz3nJVDISOgQ4nnc4pzkmrDGCaAwBJdkGybMNVvCTmOza7ZBIyleZJg/JWH753B
gaqOodqW/M2CdkPVJ9FhHhUUho6fCQO9haLjwOxbTrD56+YksbkMI+CUd00PwNRaWN0RQtHbrh9W
RDuMEeiQr4YJngg9r3QzSQ+8haLj2OxbTrC5/F+aDv33a0S+LJxpbsqNNa64ebBM5K+vjg8Pa4FO
mu6CYEf9oG18bPkIq3Kqugza5mUlz+FHXoXPXpZs/KnN06Yo//woQQLhDMFEOAarRcJvgfX98UMD
ofPhEkwTRcowwR2MD7D+gOuSYbGKPz9SBTQarNWmwx8oSNAH2wMqwcdLUDgHc7eG0rlhUIB79bLa
6ZWIOlgh5qU7dscfkiq+En5SFn9+BEGcbr81PB0MLKgVGmwfcBbAAIUwCFx/2NzAsoDwZfx/cC8X
Ya5nzQXJvniloSkVz6RZ0nKFXqGYH/TMkZsN08h/ebfh+sHdMpegtG3gbs5596OtuXovWlNE3LlW
Ep4nXPkswpV7Tubizk85/ZJa/pM795d0Flc8FwYzvHVzj9etqS0Rb4XReLyXrFJYAob0C4hHSMWQ
nZsSC6sTAW4yAfNQGZb6fE1shwscKRHF51qBXJ5mfWEnw0ZvSBtxKmmFXbueZqSlzDhJ7rSib5dS
3NURrzIlt0vc5Pa4F7h6yd02p6YnK9jMaNJzufLD1bipcR/MHIq+ZWnS2pLbtDbBfWPEQSqM8Vzi
NCrHapeaWaDrZgi1moaTZfWsZ3HKSylL7HHDCs8JedLXgQVBSZeTiCW2j4QXcV8JhT0e10Up7PEw
RfVVwrJmFrqysFXF7w2BU98guZTZ+03litzutECdub24CKsos8dNnDt4niruYn8qx34a8V7DIYdO
0k3c5qmNIpTalZZG0C9VGlplq7ncH26paI28SLLU0HpH2FSqw4ir43Y8gZIktXta+4YX4c5oWO7M
SV3PBE0zm9Y0taXA2+3pw954WORrUWJ5qRRdZsfEKyJeeFpmj5ts2MOtlJoN8luuSyi3HaTntpbQ
Kjo4FjTSrah1PmdRtigzJM9rHJZ2nJel3SvoHPmlMxtPlb2EIs5koloO878ylBW2W4Y/WB1kljoc
jafGzf4QZ8EXpQkiLmWl4OPjKkMnBKXb9sb45CMqLHfXWhH78/F5x6cc95yaJDAIh05ALExncR/c
7p9QDqVs99ha2eQRR6R6TD2psJysyG3WpjBI9w8/7mEaRQtgB6uTqsKWECnscc/PRD2vab9kbebO
dE25H69FvuMui5TwWi4ooFZIRutXme0lEdxal0t3xipxvz0kjCR2N5eHkQA2SGqPe+PokBUkLxpa
GOP58RQgzoxShzHv6iF0USa3ws6cqOoN7JUSZ0WtGa0raXapZwqnShmakpf5MSdV29hNo8Gum3SZ
5feJy1vdb20f563dUM0IRdIvYIJMuh3E9UDzOIDrvrqOFaecHYzXNNBg1I5EFUKwWeHk5yM1YiTp
ZaP4qbD1VAUyh3NOQYDjRK8s6g4GjcNAVMQCRs54OG7a4cL+cPKViKYhz4tOMqkAvFAHI9SNwzLi
SpJrc1UXc6g+zO3xaj/sTQ4Tp5O5rhe+SYNaMYuIJJwQR8bW2ETFvWalUfVl//PjXglr+S6qqN5+
K/cK4Lq2C4ycQn81BXB+N2zGvfFcl7YgvpPcp0ZYew4fT/a4crmS6ZG1vXzwzRI9SbUUL4NBZoVd
n9jjXkuDNP8y7nZugntr3B03GVM2HqgMq3AlFvL9hbF1tj+5/7XxOxKLMY8SFphjz8PqhLv+VmmD
ge3km8rLmmUGerY3gEdS21UGEYXjTF80PeXN+GiaC+NjfN5xI5M6nOsuWm2vUrUHeed1g9TbXvdk
Zvk5+Sy6NrHUgKydTrOU4Ue23x2/NR4LLO9+eTwcL4zntj930CaRqnjeNdEK57I2J0iatcHAZMd+
Zn9ObgjrDTkvH7VCpCbRS8MbhilrlMbCkbYZj4LhFBrGa+T1qjmeazCM4XFvv5mei1tQKqpC/LkE
vRFLkgs9MLRLeu9HNzz80bZjs/0VMbbbH49701sNFO7PuRX1oD59Tjq5NnIk/xAgzax6ULjEw5bW
ptFCStAX6viKFQxab9w0g9bL+oZrkSS36byWEQxRt+RhL6TO6P285qjsCrOheQWCAjZMQTckiPMZ
GfTQfoO0+vBwvJD42dMwx8XqhvugVARGUgStEQxqLmnKGFllI1ecuFVuVsPgHzfyoKD3hwfnBq2X
h1kL8ioahr3mICuh0MlJU2Cz6jLZKJR+ETRZPJN1umRRJWZhXn6D7qiXYJSuA9WL5r6qtTwBTYvi
GmR6fUsvaRiG23vWwO22NnJQRkVotmGscdbqwvJh6Qae56HVKZm2SHy/tOQyc7kz6Ms6Lhow2YZd
D4NgGjdg1SrcU93eZJ2YtU3nLNL6YewbhUiJWIgk7ZeFfBENPTL2kjrou1ArLgO9D+ZuUShW3Cg/
qoBkq8qPeNeyTVZ47qzR3IUeFt1CT8wKC9em7icvAOYtBgurHcwTXatiZNSpc+OLOpuN54bhAGXA
0SJvAyC4kHp92cjrBoMKKTKtMMFYuobU4H0Jtm7XuaHtNyuR49Cui1idK663zBRXtrFE8HbT0+pS
V9RwUZfdgoaCXaQs4Z7c32WxU8+CLrbrJr3xMRg4Amu5qUgNz51Euw5onhpy2WITKUpsj5tB2Np6
3O4Otxf8rjbCKAkNL3Bie9xsR8C466shGMFhUxu+V4KS1aQLzdNkAxV9buYeXTdOoxuaHNa87Itl
zRr3smwVzJUmBHtZBrtVrbRLtY/aeYqUGhRqjH8ULYoteTDVxg0etbTu7w4TUuN5r7J5Iuhj2uKr
JCK1HTKptse9LIhbjj0vNz0BTBjDE0TAVYDMwbGOQNgF29Oh7hXbawxER63k0Xx/amy4/Y24qsEk
K9RS54UrFKMYlFA2bKKIkd4YdysaVNzx69LUaAUWEWr0GBoN30pDsDbGL4177aC5xr39hfF72yZ9
6z9GgVxY4zkty/Q5y+lMTROQBMMG9QmF7ht2YbBjjvskNsFmK+3xnCZRuJzm67rDynI8NV703Kay
xz0hha5RZ0BeVOUuh9WFrLxx2DKplKvWUekMRgqodNlbRrnTzBvVDZGxPVfCyqDMzS05Bct8PKXE
WDJhtmLAy6HV/sL+sLlMwcKlHEdW3fK6sZhkwgDAHdfmmNUX0dwNZiVZYd1SmNV8Tp4Yjs8b0xGg
HeeFqd5FF+B23EiWo8seN+v4pou5187LwIId2VllKpjnZpffFM069y8GLykwA9fu6vtK3tS14F44
j5gVypYX3tPgEgfzuDBiaSWCSy2YlzLwzFzDK1YXXHKAv9dJcJG166pd9wF3dDN2VqW0ZLqhKtcu
4o1uuv4yjJdhJ4y8nTnwXDPVTtbMoD1obKN86F0zs+IfmWfk5bzyDE36lguuwPPfltpSCQIDdZdd
zuPws5xzEnDX9D6pLs++Y4nTwKjlu8qzvJhTbFS8DTiRjVKaqSGnZK6hmRovq9Ry/VlY8oxespgH
n/LgqkDfo3M0S/lasdMN48FFy1NgUcM3epvYihF869aFGfzoZmRTCF5bwpSuFJBECW+/6fPWYEv5
EV8nVrMMvyAzvc9MZrYLvefeJVnUi5In3L/SLFXi6hU4nTlHS2bG53iRfvfBsSwvsMvL1Aopj/yZ
Iy2LhqtrUptpNcNgYZemkLhjfi84uUyWyqy/U3uDWuG1dOE+dY/effpDrLN1C56/kVvxl0ThKrjZ
n8rEVC7ku+ILNZ/KRb9aVt+cJVDlz/u5bwDBYIfY4som7UKbpx3vqIVcSwhQWWavcDJPYkvNvpTB
wvduGteSMzPPZ2q2cGYwC5BH8Txuc65rhnrbRyYtDfRIxbXnGd1XV8wkZKnE7DuzjbmeG021aMGt
DYxW4wEEB1q7dHlQGD22UlxylH/LV2vtWofHSpaqkdyqrc1qS7f8JW5MyflM+oVw531ngYTsYXB8
qma9s/YW+rVsJufurP1W6kbxKK/dgMeFGeoL1zfT1uxuo9BU9VnZLkrdapxlUHCh3lDBkw1JV6if
fS1jM5Cvk3CRiotmhh5SyUp7y/JAkw7//IR337VHLYGRaAhlFWpcQysHTOHGIJdY5+F91hkr5a6W
uLTCs9QUn5VHD/RgERgFjKS1c+MiU/taJ0bnGNE3vTQlMlykK0oX9bfuTk/XMl2gNdhe19E3/IRK
AyIT6LueGJFdbxCMymyNhQHWzzwJzdTQ3WUENopqeK3RMe5j8JS5/DmZl7Xpply7V7/X1/EV+5It
2/MY8bThabIG9pfqJXPM5rZWeezw6tE18icd2AdbiWo4wmwxJIxnlM6BQvj5qAGn38DnxCbXSWe0
raXHiybg/hM6bzbSQ3RFLWGAk3Ynf3Efw7vM55mAYIGh8tJwLsLP2WexQtcQHXBnnlWtlJSrF2IR
+bz/Ei3pxX13o9xKC3IVPCUZ11yDZFwx0Q94i4xqtzNhZSUHQZN/Kuf1tbygK7QMfZ7fy55Zb8A7
DpeF2XJqSV+QMLSZY5a8Mqs7v+EgC7EBXkHQ8ToyM2yWnhGCyAYH4rr+Fi/znMs6PCKnPkdr1wSZ
+pliO+TurXBMeHRhxbyuuQzeb8NlLs/YIrnWv4amft9aqtkvwm/xXLGk1PDZJSk4KizdAKFpunZS
GI2pUsPhYg3sFswgSLdwQwiSwThclz7HHEJfdtxw4Hw5mPcXgWewdqbM2+sHZ+GuwfNcJIseGDUK
DXZVLtCyAcmTz6jOe5CAxEA6l83sFvp0Wa5aHoamLIwERqq78OEZajNCZgBsfaV/yZDRtVy4RkZm
jsoJjHyZZxfawlEMBuNw7kB4Z+5aoZHNg6/Nucg/ge8VSIYLv6jPlM+4NgSMvdgga2a6y2ztzGJb
vadA81zieNGGxqUWG9oqS2fpgoBOMShodcOFcKRjVIH11F2Ga31Dr8JP7rk7974n2FAu2ihujL36
Y0kGAZ9RRRIQG3EdlQsIHtmQXsznHnEuMAPDphw8FUeAv04H36hqGsL9Qq0sX2Zf1ICBbb2gaiNz
kqaVSSACZtdDk3HPHRySca9RSJkstrs68pEVRPUqpEUw94fvRKN38/etSZiBFVPI4JSUSmCKSjXC
UhQrpv3wRKKBQ+XplV29bIIcVbZEotoe98YLRZF+kwRSIY7EMq43ObXdvp95YSgvC4hcsUbCRt9T
kJTjbosg9lgoaWZqKi2oVXhgcDaZIwyX1a3tpVoU8zjxApC7EIMIxmNHg0saicwuDLuFmutgTqMk
hlAog1DRuFd6g1OwP84h6Dj3PbRSaxqZaZR3XMZxYqNho/lg2457+3NYr5t5nFdXDqpNH8PgVzsA
GNwT8HSzBKdmF2Bp7riXLqyOYTMtAhtETfAy8PJiXg229LgpQ+Ui6yQ8a4bown7jDq7g/lBuPOil
Gl2OUbZ28NrGvTxlIHL3J6la+Fzzc8+SBy9QlSsD0Z4uxnBwOYQExz11iAb7oYwWsacb8I6V2wgR
Z8Z0CE2lbR0aXQpqwqnSbJUjjGeUgDyu7tusa5aN38wkpdXn+wASYklldKE6MKNfxdzPyt6Oe4jE
kDIHqa5n4K7LYHlWtW+2SkW2h6jxa4OBqaTXzp3mFsj24rYBm63Hd2nOshnkAFob8gCtreOWzInP
Fm4/IJ5T5XPcpcyqo1b0RjDE62hIaq45LDWZqMFTGZDbb/bn6hp1S9lZJw2ObVznGphKlejMjmZ3
qCguNPB6iOaoi3oIxI0huiELYih1DVJvCCfTYogibYPH+2CyLNffFEUDwSoJyiXREjvpyhX4vh5I
1ux7V4Y68AgkTWaiIJ/rgmHw3GCD4oAnqKmsIlexNYZVR4DHzf6QlcKHhwTHEIFNPsKLB9de6jQM
jlGmK0baNYx3HYPwTjYEnbebIYaspDmcdF1sxroHJklWOobUY4jQjRHWQA5ye3vMUBtbY3Jil/7a
ZSe2WZwHkXa573q719a9HP7nTsTwd3yt2v7k8Na7/RHMqN++Lu+X34IKoaGepZh+aaDm5beAmB11
QwLs1cFP2bi/ybdt3773NxffmoxTGWTPXvI4Pyfj9q/oOkzHja126bhhthVSIc0CcxdggRAdQQ5q
l46DLDhjUEei6xTWFNNghZB9Pg4qTBgEC2CaHUxT3SbxnvNxkDsfKhnA8Yf1kRkk8v6bfByGQq+D
FBmFND0UVRIEy5XDz2F4NcPrrJOMkRdWiqeudIhrLDSnbC9peaPgJF8oWdvNgO+8CyUJeIp7skzc
tDUS1Fk+LBcwr2gDq/e+dN+xNNiQ5NrnB7fkaMPUNVhlFTFYIv01OSF0SiqnsbIiiszMLvXSWSA/
1J2WXqJko6dOaigsLrlUp5cN6AVYgfNX93+dg9vdnqrjuw7grQfyJAenB2pfQJiDrvLW+SpYXd0q
rbNQyyJZNciJrEYFs7tOy3Wh1P781/fGQ1dPnh2GCowVeGEZGuaFv3723Gs8twoxXYUQl9oIpwvn
akd43FXMDHJfvpMCd9XHPBRaD7mn4FGNIzsUQbwKClrOSeHn3PWQZ8RN0UOt9686Bg+J2SlxWIVV
umDCNFRGj8QfpFKbLKw7JOV0FTlFbgVF9lWJwHLKMgfP4sKXeAWhM+5S15SUhJmSH8+jyo3MsJZv
Iwh5LpOCZ03LZr+mi75OKI+IATdgXYaqeni3yMCvhyleEORFrLU+XXm1Q+du5rRmUabITBz9BwpD
9xNFwZzIkWQGPW0gM1ErdpTF4EPmpT8PF0VA5QUpwK2Psm7VdaUGTqBTGRAEDC4RtnW9Nmlb5bdE
ZDLvoKKSq66PV43aPqperl5X4quaFRpEDOnC77sMYtqu+AZRpE9SINMbKUyvgMnCcx0nJioDfK2i
YAZRSchR6t115To/ioTm146QBNiEjCy9QPsqqfJnJCc6lLv+EkWo7ZigCMYKU1WYv6upsL760JsH
KAbYc6rIdejKFwLNXKegpqrg0oSYX8GLyAEPp80CwxcQoWBJ/iAcLzP+XwnBGCQPBk4HhpowmhsQ
FHldR1cKKxu7Qh74ew656SsIFMrlbdeHcyXtihV16LIs42XJpPbu153x88hRoRQByiSGd6BCXQKU
PBz2hV+muaSKiq5qx/shgZumJb3RVt0S5jVdUT+YAUa/E28/S1u4pzrMjYb/QSVMRiuqA6qVckRX
BCmLNheKKRXyrXDZlXBiaRboqF/FSnAhl5AzCnvtHEGQL88wuc9z5TesI/8sb1SoMtXGeQwABJsM
BuYQXPcSJisRlmsRNmQNSZtzFkE+OIj0G8S6B0WTfDNONN+I/Aby/3VyDn4JBNb7xDeJl+JzMIcY
LzpFsRvWRZauRjcEJcpSdBAozfLQWYLds44huTgLBQhvXINHVtTVb0o95J8lNxSugB6DsDXswGpO
r9GEVKPsOGpIVw3txCrpU+cyz13CldaL522AeObobJ0OeeMMqiyWUaFUltOp34hIs5uiH8J5COIN
VZjMWK8RgzR5aIrUq5dVQyBsLEsXUeFaDvJ0U41xbKEq7Cypc7VZpBGIhalhx5W0AM9ZL/LFr8cq
lAD9xLdQrw1T6obhCssivH66MNLVNg5TGDehki2gniA2oLqr4U1SiVVWf6ncVmyNPrCyoDbpaiva
Dyt1oK7n53uqsNqpgqHoB5bCmPBHm7Jc5FpGVr6itzex63ZXqZ9f4TQLua7k+kyPmTf3IsJW44bJ
BlUfwyyJf6OUJ7oHFD3MmYbqTh3eSAi0/MSpqVeKKMtSyS6dUJr5GN1CtUQ01yBiDaEkv53LTQCx
UMYgPORK5FwuCtCERU4WTC6quR65puvm7m0C3sJvlLbyWqIOtMHb+IY3WIyVU7Cc8mtk0rCHmfhY
0+1Mjw1VijQLK2UA2ekYApqu3pl1FcQG0HYO5avFCpeVmcYOuxz0ittEMgQoNQShDyKtGsV3IAjq
L5TaJTOsZ6vQUfR5LmAYJ4miLdqGWTpYZVDNUuhWK0PDoFMolztn1eJKWbdZ5J7rQYYvmA8hz65k
utlS5xq5jKcu062kUOwyT91ZETA0bz2EOBvsvtCDko84bGdZLmILzKPQ7HpfNoNAWFiq9QV1U3TV
LHwsflf5BBC+HmnwPkNVAx0OjAvrHRKYzTsZ3QlrA9rGBEIJLo4gFqJ+Qj24y8JXIRCexJekdRpQ
2hUEh6Sy4D3QbghVDQyw0CBy7uRhYwcB6JEMQSLYZ4rHkcg6qMbpQkj9qzwqO9n2yyaYgdn1Labx
sg/CBsYOBFS9FBy9LlAJJPXU6xbqdCB8BeE6KonaxG1pQGhDsxMGUZZGbS4yN3CN2K1lABt8cI+6
nZHrTmBA0AMChmPtRhAnHQS7h5TWeAzpc2IWOsRiUU5AyaQaYzOnzw3Sp95S+r/sncly5DrSpd+l
9/yNJMBp0RtOMWrOURtaZioT4ACCAEgQ5NP3iaiuvlW3f7Oy3vdGV6m8SoUiSIf7Od/xGKyt1onI
S8tJm6etzs6rOzbLuj2O614DRBGXcGVjMYfxXKM9wCW09pdZOVLsW3pE3Whf4pl4B0W6DMrv12Hq
7Wnn46tMo1fUNX68tUV6gGrbumobuHnjoZpyy/2wypTniimOm6c+SuLcF/R5Rg19Wr1ZllbtHFTR
tJ7Q/x9Ux81VGJgQ4LCSqicDzJ3NZNeZ6SmX2dri1Qsx8o9LU6h9oAX8cbQ9whvPxARFp8JviT/c
LuBlKIjF8mYcwm/D8N6N3TcSHYc9aKtgmYcysa27GrrKYl/9r9IydlqC6McyL0M1mS4Eh7dJuJ6N
PJhkGEuX+F4+C0vOtRwVyenU0lNkH9uFxA8mg1zppL2M2hTDnCVvK9szKOpNrdJ5PmR7E5+3ffvc
je16dR05AhPiJ1/Ev0eX2trwTFUDuAbokG1b02DpyoTP7NnaABrq0h7JYPh7P25PNB2PAgbhK5aq
lWYlaOTn5TXubX9thhGIUdSMleqGBG08/0R7lbzwoNFFytB4CKEPq4vnU5uqoWzH4Y+JDXv1bPOn
8cOmWqNeVJYP8G/mGc1sNOwPI/vST7DFJWpNu4z8cW4ExK89Tb+tE3y/bnxQ3ZpcGk6nAxrVpeib
5EZkWFKybdOfYHtWmZ4Oi9cUJDXbayr4IZLcPXpRXBABrmGf/KmMcVmfgqzXxZx4QZVOj6Hax8of
wAXgWiOl1Av6mQCvDfDTHi7EmOJWGtZSMVhY9ytcjwATRIMrNcNngWr+ZK02F7nLjww6IhCiXT6v
qXxEJQvLie/ZgZGuLyLjb+dsiYPSmJ8ebo3PDfnejetr1rfhdV/RWWBDHT1MnHaXdbQP3jLUq9rU
myHswOjaPM/xXHab8VA+RFBm8e92TOcqEnCHjMeDIuutPAm2X8yQrHDmOl7He8detk79oMSZozbZ
dDRs+NGYLkfByB4tpeoZvyC8g04npyZsftCs2S6zkH88atcHtgQ+/E2SFj5e1RyUR/uJRbjCxvZs
gnb7Qps3Hba4KpYl+Ziv0W75qwwNrI8UjTd28uknA+tkj4U4D/5Iilj9ydbAexgirGQaZvVEE5uL
Zf/J/HE9j8tmqqgn8tC3+lvrI7Wtkq9G6vc2aEojI/4US4hPrGHwUdOsf2jYWgBgg2No8AOdhCIO
+hBmm4IAAG3scaF6O/ggXCpfQAbMfO4XY+J1V6m8Lxrj8CFaE1XowRQoBPKXQEuR96bPRRBMz1PP
blhAfxWybR5CDlsz3Mc33/Gmxhahk/X2dx5tpOrUluSBlwwnZWnZKPuued4twhyy0SQFZiMNeAbe
FZ7S+NqmwXEzzUOXOfNCMgj2aVjHs10KGukOt500lTYzxlAZBp/G5MjmhH1aAgiM0SA+a9q5qxf0
zRdF6W/muy1P963HGI1HYseFvAzTlOYiXrMvS9bLR9KgIoHNs+XIfXi7IEyObUJzp4c9Dxr11aFD
y4HA6qNeYCYLm33im2pxv9kDcQF98nhcOSrSUjnjQO9G2yd2dT7kVEF9Aw/Jf2xl1r9bpoo16Fgd
UMzUwkUnY5R3snPwrBqFb6fLtTEmffD2Bw3eor4PZyMm4zqcZzxlWvMph+kgD3oZk2IN9wH94ttu
Qpk7R9UpQ3V66Zscb9PuqkCk0WXr9+dx1njKwtHWQrS68jvzKY7T5MJECjurz94bEctXscPb6+Zu
reJ1XeHIOOigNLD11LnKeShOZO9xQoTm974ZVo4rsaexaXgONj3K10gt1SgPK2aGknO6VTLuHS6S
8IV5YP/iCLNEFjYct24fVUk802oah0+J54YrMdfNau+YSbWUuZnYdln2CdPi5J5NekMBJ1Zw00TX
KfQ+ZzqgYIYAIsyMwaFaJozxvcaZrxOvGhbUlFinhfM8cXZ+Qp7CtV9y0EF1qFa4T2b7ZodWH52g
ywH693cP/PM3ttG9aAIRw3PuRTkqvzn2ewNx7DZcpHQ1H1sXMhTI1r/0clf54qAaAcD+IwzhZepF
5Aom+GWOlXhKDRCAbJ4caPP0au2sX9CH7/hxGauyJqqHSfPLYKgqWaDl2YvqKXHj2eOYX8hWRf5O
6lhyD5QWuOMa/H618j4+rZvDdEnmkmaePbR74NeunwoP2GMOKMhdre66au46jddxidAHSUz/FPpN
oFJ9Val3jpybLq0Nh0Lvdj2jDvsjRuIs2RLM4xZGoZzLIcjiJy2VKqzs2ryjfD5t2HB0Ce3wmC36
Q4Vke2/ZrQELD5pv3oODB0T7bnk0TdyWTdBnlbbZY6cIhL59kgc3kjlPZ0heWJIQ4/APAY24UZf9
hrLIbJ8eGylcZYUEYWJCXXpYoZ13RMDfI233sAGhh1OovKi6/8RO8eUwxW2b99H3gQXrtWsyv4CS
R8s97KIr322b4+QNr3Q4EzHTYh636MT5mFbNEvcPDif4gcQmw/2eglMbPPgnUPrXPfudzCnMMws2
LKXvdow/pqnDuEtBzzXdXAKT/dl7TYuRRPBy9eyzFXNUZ9rh+g+zetJEV43erz6xj2O8YFCh8/fQ
y06zu3gbrm8RTL+xi+Ad7ziJuyuMo7xx3SFwLc4OCj195RW14tsie360PTxBX7LcBPGrEw7ACpZR
lGrk73F8uYlhjhN+SKTbMKX8ceMOezYUP9Nk+RqZ/pT4cR23LisnKUC9jaA21pblejdvDrdsZZKx
Ldbp3aRTD4wC3OwmbM6Um09Dxppa07HU2yKKhgcPVOmmsJ158MLUHf2xHpdgrtNPdg14rh35kuK/
W4CXbZ2398j1cd1yd0pBSeZDNG94reUPX2w/lqA7LlvwK6psoIC/+cOb3VZWTmlHCzrRo9BfvKUN
C9Fn4F8iQwodfYRDNBbImgxVF6g9X4YeYLb/U1L4a2kWqlxO4ZhPLnrcLEewQ4Fl2YY+Kshkpnzs
QCFp2KXrJmnB2fhifVW0ybZUAZmrhnhBmU5F72/w9YEOcd32FXyaq3KpK/su7nKzMl0CTkf3G5fS
LBLmNgXv2cpH2dG5mm2dhCBStJvflmnv80GF9lRmWduUt/cZL0xgWE7X4ZnNdqjt7o5BDMp6txNm
DxZVPJow7MzmuIU9DtlmhCge9dXkcVzObG3yfQIpH3SzLpRryqANvApDn5zbFb3swIsua+c83p9U
/+iR/vvS+++Ci7SmsYuLefEKEo1PHnzspQHaYTMUdExqJXrEtAbqvZQpDRA9aX9j4j3Skc+Vps1Y
Wk2/4GB4Ri/6QfdYoibh5GbJVKLvXEsEWV5Sr20P4PhroiNVj7t6HcZgrIBvqqpPeY0OPXdzfxKS
CJRQVLnEP4JF+71FGDGIBBM9T19BrdE8g5QUkRvvyrwAvED45nNUCyEWQAeJvNDuRoCR/g1TxXlf
jaySaZwLPNDDyMiGOhYfs2Vqy86AWcehlQGXS8Sh6T9SHv1eXYQzg/hJbbbusLnkU9so4DyK4yDo
mkoITsqYsSviVaomM8gbm1oF7qB5EVP/2Kbr64QmGPVjppgps1/WQ6m0GjI9bB8EHFwep94vp+KS
2OiNrADL/LX5vGryQSYhL2SBcC6SodSqtaUKa5f1VQPLt9ilROcocfyYORZ5sPwk4/M+cAduzYvK
PqmYFxfrPkLfjYgEnBCtuZQ/B28b8hmJrGMffvR2BQIibZQP+wB6TVXBNpqrTFm+zsF3G0a6iOfh
Cg5agxS1xzHJJDIQU4JK6/jX/TAr85g2kS3AgrJioOYlDPFves3Ebw/kFDX4LYwfg0SyTe7hn9tt
3dNJP4p4wLSevIyWA/8jkcj9YDhH8fdIB8ClqXRPmz02XRiAwYpE0Vnu5Ss28ee4dFM8//1jaJmo
dIBxnEKsqqig5xTTBErFz/Zduszk1DlsZeY46jN0ymmI02UhGagz5NfQ50cChJ6mS56qBBMXe6Xx
ovOpJ8A8Nx4iBhBfOyQTahFEh35IvpJAF04dLNPBMRxFnsRgeqJvQzh/eFmP9mQ+346w0G1LyQy9
GNIOBaYchMz24NpqpEq4PwOmWvozXfkxEezL6E9/AobyvLgJTW6GcThCJCUdHhlOuSYUoICy+Nmb
t6kmgGt2yNPHJN5ZEfrZ69pO5WBGe4UEur6xTAYVZou9CjOoRGRXGrzlKHH69F0V+LfQTdCrgmxZ
0WT0HYqnD8aT2Bp2QVNyQLDHgKVIrljn14s3euWwNcBsVLLVydqGByfV7wjL9h/iWF4tyvA5aNFo
l1lS+1bHeejLuEqp64AIpt3j/bPBgbTkTDyTje+nv75uZrrm3r4BUYhli4kK1Bgicuwff7x/DUPJ
5ONpxok7EfBnQHCH3BkLuGpQ/HEiBKzxLO2GzM56mm9f0/evbTP/4KPgR+k0e1xD78h8MAqJ4uzx
/iH6P5/FpPER8QGn6Vj6mazxNwrq+LjEDqLTYNbsxJl3heeDPyaruvZThEuoL6YsgE+g2rCa2mF6
H2o5LRMc/kGAYrcrxkRwbmNi02Lx+qYIhf+OqRicIwJ3dTaNRR/jJQxY1Yrpw4ydyNO+mwvT2Jd0
BZ+K+SeRtK8nz4O8EqCH4X5w2QzObz9OzviV7GjqJeq3AtL2g45WQCZzVw4wD1E4BQV2431Ekb7u
lBtwJtDHIhwzfbS8dR17WgbuH6jkNf7ZJ4gyrGh3THPYNT7kOVzavm47AGfabp+MIj82QEslxpM/
yx6CTaYKN9BNY+QE3T8wCRFBpS4giUJI14k+Gbrz1zSwVxMS/rwAyA5a/rDS8eBaKKLExPZ6q5Tr
thGc3Axt7diRCzKJgLzAk5yiHtOg3I1AJC9LL25a5mtqlJ/vy/hk9nZ/nNggDzik3KEluHmarvVe
oyU40nANSwzRwJJ8F10GsX9sRPI3uBcPSTjza5oq76gnD33B1mRP8ZKPkdEvfp9kR43WIt9FkLwF
CECVDQssEl+9uJhIPJkowmHNhvXYiU0cgShlqNizOyRjho5mwi3KFTv7bdCdHIIZnpdSVOid5xbb
xg46tPLZh1SWuwT0n8jMten2KgnXr4J7rIS9EV3NCJZUqaeo7for3r38FiCIH9ap5XUa4iGPLAQg
v6v1EKvn0TdJxZs0eIn4az+kCsBoywCoiMd0CvhPOdVzCtC2jduknFRESi+cbYW75bv0EMITw7zn
g1NekWyDPsrkc5fMKO+r2x/ws4Y+kLV2OAfY0uq3oTsNIZWXiMtfWmnzRAfZHnebAuDccLqGEfhi
m3zZw9DBAArEBb86P0witJVz7CxXckaj2h90SmNMKDS+uHGsEwy3Pc3Yw7o9hzu5Be5A78KSzHJw
SkvRmqABH4OSbSK9vU5o72fEnC6Sya+hRBijdUN0TJLeu6ZqfMu2vs48qeo0xvk/z4O4SgH9hCGr
OruMfdVT88NLw/Ycy/R1QwDnCuDiMxK4wSVw4Z7H0OjO0+599jcuXwNCThi301KqgBb34TOUip1m
Gz9AKWLPi2EcHFuDQk2YOgjohw/Iu/oPA+2CB+MPMocfm9XG+PuW3794/3/WMbIP6du4o3sD+/XC
qc/f1rU3dQsPGIIVWgCkjtGZjGJ+sRmdTzgKh1y6QapykTS6ysaRSsRkyzNBR5tbByeALCvUkZEd
kvRTMHng/DvIGLvcsO9KbpXC+HNc1/hT1pDsqLTYykTqPIYsephWlSFfCg8cDx2+Vrj6p6nD+Dw0
YcEjgMS4jl/BeH3z3bdubQAsDq0pKOmvxvctXgMucRs4r/BYw0syovVEwfIxh1bgV0mLuxGPFkUu
FCXrGnR2aQs8N+4LIflHSyQO1a0MKQBp1dBctdFYC5qVi37KMJDliAgCIVM9/0ViZG52z9vOXRsX
C4+zY2q88EzDJT757Mtkl+18/4D76HWn3S/qpaikqVMou5Ba9huduayIotw/k+6m4U+3WMYI3SBH
OhYgMIb+MiNg/10Sb+jLIzwrQwpJk+9yPdvBuwF45z0w7QVsGkw5zP3rnEeL9Eqb3sIwNoAX5Pwc
XBuQugn6SUqugAnFxUdp9pnn6owHJ6SHk3zOhuFkNIaQcIvftjX+ZVgCnj++19fg06pcdLDB9LJq
oJQO5bpykXtqOwZNyua8MXiaie1yvMfOiHES9csQRBW8pTtzYtDjkdlUfPktFHWnhJqLt6/wqtCq
l7GITn0PNVox+SfSvXdB9T9ChZsQdaXbsU8P7YSRb4vJehgXPSCqkn2e9qR9aZMmTyP2e6FIacgN
j9hFXlchuYSD0pDcHzR7COJxySeRTUXndeiyxk7mQjbkiCmWDUDvFCpnPrXNdubKUYxVwwOEpr7y
Z4HmEFJE7vfZF2K98LIO3pvT/k0ByROPxVWWQNxP2czgk2VPfg+BKhv0u8UseepaCOvBgBJlcXF3
W2PzhVaLi1S+G7+vlwHB9rADc7z2ClALZLAt3M4YO3O6dfszCU7e6swBKv+BxfR1gqVVRPuiKm8B
WLIg8TG3WbV0PoUMEvOD8OBjRBMtO/Qk/uYNRZAgu9J45HsbhP7BG/TDTLUAEB+UMG+bA5+GAywF
rBwQU1yF7hekOQ/TGiS9GG0o9MWEYd5Jd/XhQyQSQwIJV90kHyfmik8/kj7kj9y97Hyjx733nwM2
zQeQMwY2cfrYCkpOMuQN8oAL8MZ1AR+tYWMHXTWFmlUQQ2w+tqLkuy8vFnSyt6QcXd2I82aKfysq
ljrJ+heCORuDT1cMnvwa42Co2YqpJ6Bgs5vvIvPXSgXZWkAcYMi9IJUhUZeKfXJt5ZLSbTcMmQqY
KT3SGdEkX2zfNHUw/TQQw49xth4lzxror6+MAoOfw+ZDx97viBFEi5p0ABuv3lvwPLmXobmmA6w0
lWAOanly9tVEaxSIzzwQb36YsorFzfdVxHvZ2XSsnYZKsBpwDT3K/kGP8GlmkRwB0FbZSL40jH3P
NFmLiWxTMcYpK7etDUqZtagKmFbxfuM4ExuYqQTkvqcsSBk3VDvmdmNI+Jhs3ZeZEzgevX7t9PJr
dzMuxT9ri25BwXYK2xVs7jglqBR12kEUaZdq97/tuoWE3yrAtj1DGUq3es9sW3kyLhPEsS8Y4GO3
/sqmm8QBRxrh0b7otBIHTzK06W0Rd/4BjjBOvMEBzgq2awCJogZG9jly41Ai9fslivVUYiEDpqEI
TXM2If7QiliV/RC/7B5933zkLG7r5c5Y8lFtMZVVFhJdQHdey62hKBbkdnl7f6Ju8xGvUUMVbzQ6
QJyG5BFcFG3IAeYravymPoCI4fZIzYffmLB0s1vzueNTGS5B3QcQgVbM4xkCp8VuIWT4aa3W/bMn
5Eu2pwfsCpiPZl79s5qsqia6uWfrX7pbIwnxS+N4aOGRQtWGEYeVFwcWdG8OI/xllSUBO1duaL3P
SK6hJ42zvgBZ05Uoq1HhxYqeo1bjClL794TN8+eu5dFTzO3TYjP2EhpkxBBl/DQUKYxV3ej4ug6o
CY03dYfQg5+8+mjiBd3sZUVvFybIEC3iBNByuhp1GLPo85imP+JBTsd0S46qn5OnSS4IF2leIwXc
If6PwUKEGJ8CMzy1u72Ihbg3AcsQefL508685sLpmF7pwtFf0XIlWXPYF5odpgSN0iRMB8mJYA4O
MR2JKcS1qCppYtj529iCEE5x/S3B56FZHfKGfTn2wI4tZW/R3v5ePAIpR+7jg5DuMVrS9bCFRFX+
JH5htwdGjM6YI/HSH0C2wpxNxP8Ssr0p5pYAY+7NcWrbYunT2/oL9zyi4cJWBigvNPsqb2ZHE7J3
4uRXsWpE5JOVHdGV/golfhtpFxDkQsAy2neDpF8yVkjOE1izwbPPJv8wJsKV6ADnYzt5dWCrgfdt
PWZ0BLlACzFOWZFBaiqaVvqwguESWfygTxEbP2Sy/KLK7w9zEzxEMk6vpLVHZB6Gk06nqZBkKAYu
ySEMEBkiEU5oeEhpaRBLQDcxseOIb8/HPh2KcWGkWP3UQLNaggO4mJ/wo+cC9uBLilp8IOnQFVuM
7SK+0eAPx7lDUGd7FIOHhA0SCJWGetlGExwuR19YIA4xwSQqVA94AdndFtVtoWh+tkag26IqrFim
ZjS9wWFps9dFR/65YYRjtUsaVwBTC6PEwxit7LBt/RmsDqusl4hcjgtsSfjhARdYy8Bw6DZ8S2rS
ht8bi1eOA44YEEsHZ9CffFTOIm1hikLQ7aN5OGGhS5Y3OadOQ4VEDw1FsDSdOTbK42dSAZ73B/iZ
nVPI8S0qn320IhLOTeGDS63s3kMvSOyGoyYmp2hkQR36einsDjwq2+PpkvEOkbT5NFr9TSdiPNib
N0j9NS2iBqnFdlOIf5GfLur945LuZzpsmNAVY+VstoNiarjqHjtnUkeRbGs5O3le77016pD2Uanb
BI4hBTsSJ4kuxt+JNxbMTRS7WlxcAlGh+eiB/4yjEAG6esSr9OSNaFWJxuENeqagXB+9JWnhnq0Q
W9es2uCszcaogsfYQyL5jLbQtB3yAjP4igCsmcJ4beLmSGS6nLoeA5WHsYiFsMQ9cEoFtHEMCAlv
61Zg+GQJrULdZ+cUgvEzICrkF7AQSbaIra/Uq9MZHVwXquYQqKCKv4VOBBX0GXGl8Nc9133HlJ3i
dM38utHRH5WOQdWlQAaD9ihaweCAtLdjw4CkztYzDtBHBJQOFGPpU2Qs/NHAXEOtdTHEDAjtMl1t
rB+swloSIrcLtXJ4VDvW65g9wF6J0INvCJY815uzZWzdLf1mOA6vLSgbqz4nG26V1Bs+T/4y1bxB
KCLwzWU3PCwluIwystH+uOCZA08znxGS0sVkrM73LN3LZmMw1drlBC7myML5SDIVYsJFpAiCBOKY
E2bXTiMJm1CsXMkYsKsbNZ/zDg7KplnRBUJWW5dsz2vko+lsTFqli7qCWpixz2B/9uLRVARTWBGG
E8CGZB6LzFDxqKdgO9gtnnIdJq6cuxkjKEmbc2+/dEVs/PApkV5XusY3deJAkHCbIDOIeFpIIbtv
Dk7OZOGZpMK+MqCCbyILL73G86aCrrmt/Skmh5CIZ7+2ePoKn0V7PiFI37Hssrrsc7R3P4OFH9EX
Ljh6u3/9cP+a/fe/uH/NG3yFE4G4PPV7r0Jq5Os9d3JfeNQlEdZm3D/9K5GikhQJTxOvxaJHfZBA
NP+eIbn/+a8vJrfdCwpn14BOG5/e0yamwXXGZ5jsIkkwf6+oFnnT6w3uPXbIiHG/NBLHZH/fB3X/
8fz+cO6f+mIUJ2QP/pGDuYdh7h+U3RB//OvPyXZLycXdr/uupXseZseeDL1uqqaRjA5eaA73v/vr
f/AVAoNzOCFWd4vO3B9twHbk9O6f3j/wEIGZZLFXq9oObX2MYGPo8OH2tK+4/QeB6Nl9TxJs1TfV
E1HfozxZD3YvjiGF3tZJ3L+0pkTWhtE3KjqBCorMJOt7eWqhsM4Q4XdxkGRrj7aBzaoE+xHv0cf9
2++5r4mm+hCMnwwlUE8cmmMvA/JwB0j/f4Tn0zb9/p//498WCv5zbe59n14EE+r+VP0DfP2/Izw/
ILqNDLTDf/Nt/1ypF8T/lQVgO2/5BxJFFHjuP1fqhRRbx2Pyv9eO34Jkt3V62X/5KINpgveVjQN8
BI38z/gO1i/CryUZVlsllOJNGf+f4jt/Z7jx7txpgG3CtzcOAld+j0f8C9C/gzFYPLPEL70fteWo
++1kZuhSzL+hMmKsBIkKtPLQcbIAeZIVbLTvy1rewnNmQkYv09mxGxb/wRv6P//yTP43CHH4d9wd
j+72xq3glSHjYS/73xBiFjk6gJOjL3Egc7VL+jBkHtoFcBCndgheJG1eowAu1ig7NOpQI4skDoLj
AuME0mjaVj0DYAdUMudp1F2bHa6evyU8J8HKn5amBa4y5nKPLVzB5ud/ePg3ZvxfMy/3h08AUoMc
TuA//Y3tBXHUr1oG9GXP3PRd7xLLIvZO4QRH8zgB/AWXwbNn7ucLWb9vzJ+fsQnuIuKEXwmn7TVk
w1nN6fiYyNuxiF106Rx8ziZ9aqWXlqNoRN2GSp+sNa/hjQ+G1JwjCgCXdfKTq/CGl//wO/07a0vT
KENvg8AJgjwZrsG//04hadmYgUd9wYU+HrTxkwIRSlb7KwDLEJ1iwoPo2uP6qKc+vcEWCjRIwLcr
QOL1ADDxc4oJ/pIIUmc30pimn8K2XYqw6+lrPGD5BTZqwWtn838A0u95hH9/OfDQce9Q3FG4q8jf
rqZxGpuFTVn4EqC0+7HXvaIzXoXS2OrQNojuWg7wX/G83foHtEnufcIgDEYqijx77Nogq+6hH8d2
V5MFnfbar+0BB3mh8CtckNd58Cxriy0B6xHqkT+lHsG2x9XHAJaZMkkAKXUtGrZGJuALNQa5mPI9
x9sSEFySxgFuDLNKtTsI8JXzWsHUOnjrJI9AjCImffijkh33ZucvU9OUaLSmfPGy4KQ29thCwHy4
f+jBl9oYbF3MF+xl8h82p9pT1HpzHQh4mg10ppXJ7T2T6MPTtf1qPbk8dB4dKpQKdzBI0+RpB3eK
+rN9un+29vYZ7hLUNOKZV+wfl484Kk8ywOoZhfkTenC+xj0WdcDq1a4PKi+gMzwsjX0MxtdwEKeP
/0XYefU2zmRb9BcVwBxeJSpnh7a7Xwh3Ys6x+OvvIvsDPNP33hk0IFhqWbYlsnjq7L3XkdboHrKo
eddyuj7T6Bj4V8u9mf3XzIP2fx2q1uIL10xV0f/OCDlcV7vRDrWH0Lpzb3fQO5y63vlcyHEmwqCy
teugGw5Zk+Y1jEx9k2TOhAcAasCkseULC1ytLu3ZBIdN2qmPQXhBUrMldeXkTbV7cc3cffsvZ9js
Vv/7MLVc1g57CX7OE6v/NVdkCcWOaYqpj8kUaxbu8ClIrJtuYxjTLOwVVa7FfPAYDciL5hd0uWMk
kufG/SAEoZ0sJfq9ePIHh4Zdk7kIAyHWnyqfPBl2/zV1+H+8y2R/GN+MnMey8Pca3btunlTJqD5I
JVR3RdJDlcm3aEjPYVd0awfCgRfnztHJjTMMouSsBvFrlDjt4T+/bzOX9u/3jTQYQ/LgRju2+Xcc
CXBdy6WJT6nLewou1TjXb2kYW+eCPkOoiO5L1n8Fp2g8R1NyCbSR6mrQtNvyVsqm3UYw6651Pvu6
ZLcO1kKJtUNZ5ZT0jWp6USzOfDjDKszzfT9m9kHDpt0nRnHN2Q8PvuqSiFObNRtp5SxELglZpu9x
Eoo/xdj/G61ZYqR/HSK6rhiUFHME7n+tZBrZAhfvoPJoxuiH0Q14lh0Fa0+t214am0+ySX6jSz2E
qGjO+iP+eEu/qLKnMRzpE3ZLHGnSmepDaGsnrc0U8DJi3GHPFF4lgFD+58/G+t8XctumuOCawT+w
+H/l1tQyViKh99pjcdVqWdTvWKR3Ew2WksjkzTENfVVhs1h1Ns7NzqaDnNWxcaAh6nWJeVfRi6A8
jj9Mp3fOKrwIz3SKb4YCpmNJMumOnhyoym/DpIuVZvX6wTHeLBrieyXUa3Ku7L5zfsK+a/Rj6FqG
N09v2qIAVKtetbNzhxp7VlAqSDKfKKSfErq/5zbp3Y0TY9YQI62RpMduBIyqcvoDVwXnFo9T6ym5
ds+bwPwt4m6dR6X6YOd/1OMOuTJWn1U30F+zUdRYEwpahnMOIM/Gi08f9JiF9caY/ygN1WX7n993
Y14r/jpQsLMQj2Sml+6yoPz7WhKT1ewc6aoP1y3J5dlT/4R/ojhNbJz3lrDGJ1wtA8a0Ij1LOXWr
cJAHq5AujaCs3meK4W+7xkDdUndGLq5dpwNCMJC/YiXoD3gjvcBho18Gr13frH0o+9uy6jD76x2N
w5baMJfGc5DDIurj+JaI3HpxHLFOc+006Z12cQrMGZX0h4uWGPgF4RE5BQ69atLXbgtIOezouXMd
XA2xXW4yM3EPGkmB/3KE/pURW+oaWzeIczI/0/7f9GQxal1v+Yb6IHDyZlQBLr8ufKcLhvcIzdZz
LCFX/lBXNAqz7GRKugYdLJvEwOgqfeKveikvuY7y+J8/w3nM9799huj1rGlsHJQ50g7f898/w6yl
/6PgXn0Mc8YnRtu9M0wnX7nJK/0054wh+TwK+pmCeJ2nWmm+8ytEE8cqxXo5fEs96femrE12tcTb
EM6JCne9csa4cJm0AuiNb6U7AyzN1mhpjybNlHhtF0o0ij3OLeVp0N8Gi+uiGCYVY6Bl7Om+fYg8
HQ6qTytsIv6VmnSNjTxYj2m5Q6RxV2EFdMKgWWI288GvW/la6Ut9neE4Gv2wWyF6hVsV6XidG3gn
w8DF/ZApozfQqcFnJK9J8hEnsjsjcZQpSzO1R0Gtrn1JCAhse0evV31ZZls3GOp16BrBugk06LyF
MW30qAg8PKfpf1t/yU3+/aHwOXBCkRw3NPJnf8fGJydx7SqSwUMkQ3HNBJY0g/De2sxDe12Is2lW
PyN/bNnmS+fQxtHR1fPwpZ1EfSCFk65D+7sz1snVlJ1BAs+eJo/eC2WjqhxoOTrhGltru8XT0qDd
fqcfxN4m7v2NdAflWjTRtmuT5K6oX9u2Up8Sf3zFTKBcuuIeu8lN6bGC8IYpuzCuf0SdtctWo0KT
x8TjMfSa9Zy14ojXoEO2xFmRG5uRxBRyEvUvIaXukkv+JMz51Kok1jogsh5XnPjU4fuBy/dkR2nq
TRh1wx7ZHJlrHTvo4GVIa9FyZL5TamL02WhA/szt4axj1ceXMn+ldQ+sRUd7Nh4Eke+fEfg3SjIm
NxNwblYk1UoXtb2bc1klJg0sG0q+KZ1RhSelPbnT4D/kWre6c24NaGhV/KYOdr2PQXUizxWbKUH3
rydMQVmKLICJC3esHd2C0HFXVVz2Oztu7B0vq5PzjBuvHXw2Y2jPmLyxqCoF7eORovdape+yVtVD
h9tvjdQboKBpx74S8uyWhHhJPTQu9QBe0vEBeyZYq3EXX6VTxKvRd62NPmY/JpK++7wO+TtN4zoS
wRAmv026zrqgvukRyRklAZPa63CdMAnkq0yBET+qzhqJ7VesDelJGZordChlZzlk8eqOtMMkuocx
cPTw8aYYZOyfaiz8Pz75aahohCv9Ne5d/Y6l61ujTx+5k4fbeNbpZC7Jm5gq4RrrbtT+ex2H0z0q
hi0KQuTVKgdETAtZlE2B6mSlW7Nofhqpph1GG8MyZhblpW6LQ4Eh5cTHFq2FA2bKlepeN3V8nA3m
VTGCRi5BTihJWp5Sad1LTpX9WJITB2leI1u7OVaqooPlCK/arZv4kqoS3LylN/R/wfH4mMauae16
U9bVB0d1CDO6i3+tWqc+11u3ciUq/JBd/LK5dBGpVsVwxocNIMsjy7Huc/4sK2rlzUkxbpM6LrdR
FObbwixQ9IesXg2ys7zeZxcWTNjY1eQ6pL8Lcpz3McXPpSrV1eV39im5iqAZL1L3A68zMSBFGj0d
RESMTjSJ6Yjr1qm1+m431Fhzeai+hVPQ4HKa2tUEsmUT40A/1WkJddA0Si80LA41Zfxi8F1noSg5
rQHhvI2Cv7+f9mUDjB9LnHJP21a5kzIc7jGaCNCgqOVNauIyX3WZrq3wRWAIBB9xLXv/2M7eniy0
Pjo/iTamPe0jpIsbub1qlxZgHH1TmFC0pnJt2ajNWu3+kKGxJtf3bfQdsUO28wf0VqCmNkc+5qsE
NOQUsNaG7S+7jcerO9/grsxXlUNTiL3dnBP0k10/pj8lke/71A7tQWj+vXAADlWT8cI8iEtd+8El
snTs327d79Ww/oKMpT1bgXYKiS1cIwXMpmmRlNIQKjhsv0cTBjxf2Lhgs2Sltm5/nkqV4QGslCqw
9FNpvoYle6FkCjEC4Sw33Mm+L7VMEEe3ZhTR1bfraxD64T7ANbgLEhK1tDKo7/rKWLMQWJuw6cFu
2fa6snz73hXjt4rWblqN4bORGBvftJpNr0/vZkgDOatsUltdlXhVbxcvg3EDwL5i+VJvrFOh15Xx
vtFM2KnkirZ20ns6Qbx1SxZ8pfZjvQ978StsVf3Q1f5dL4pw1bid8aqq2qsIJyJRDtK3jEDOrv5M
Nfj8kt17DaRv1KBcsZutjgsZnm3RP6B4bWFULf+D9nxjVZ7g6OFWgq4yKZtpZK3+c18JLYi0jbNG
Jf0HCF/NVPhwFBfNbuztKHhbl8EQnzdkjJWoNA9/5hCMrLIb29F+LrMJDJ26yAIFhG3clsdovrGD
SR59LAu40vp9pUY4OABUhUPf7zQNqmQg5IZZFB9/Hg6jc2hpya5s8xlfy01Ghu7YReiRlgF8DgQL
jHrD92y29PtoxNK1WvD/y02oMg1AKNy0afjDQs8Fz4Iu4LsYybRCkdshT1+BzbzWuLV3Tp9QTqHh
IX4BEktlygUohNOg92p0snNOlqnuCVVO8lkLWagzLUsphchLErDrZxgbfoh/bv66Ow1x7k2iMle2
28SbwQBy2zf5F9R/TIuzBrDcTDPJ6/NuLQWMTMzKywSFRZpYZicsd5evgmEeqLDcj0f8lYh0a93O
b/WoPsepgZzZckm2U1vsBhZ7TwvlqiYy5JFImnagBF9Ugz5oH3SN1yfyrkRoyMJpT3VViI2t/lJK
DKNDDFBWIcZb270KSdLCe1FNJEtx1kEGsIhNVAMO52FYOwMOwdR9ads62ga2n2yEln4MbrMjBGTi
xrfGVdcnlucP5da2fLEKSziJpDdXDSEZ6DEgRwfIOohzYXYcauW3cMWHqyVeJGxOT7LmKySkQ439
rZ5dWk1ieAGcYJsS5+wkEkxsER6c2fNHhqvaR/kHGu12AE7ngZfOKCOCjihofwYsvezVcVXhAmOS
SAJcu6WdGZSmh223X0u9OdEa2ucz8Rxko5vQFQTQt1D7uXwd3KBudstDC75/ed7y1fLY53P/fO//
+9+fr2DO0wvaXoTrv39mtoxJ+fwx5RywdeWIKXn+vZanJ8tztKpPkYLsYymx3P/5jZfvK+eqCBbP
L3yB2rRZfmrB8jTh0m/5RCb2essrfP72nz/vzx8TlBo1f+CpAWMezBo6S5qP2xgjzQlKgM7ZxwbJ
KdqfcezvxKgrK+q0iRSeD6zf8qPuuNxg662hYyr62oxbFnyc+5rs23WuOuSHXVVbOybpghjozkmx
Eky9Lu5HeuU0w0rtR4hR8xApoXnMYegfk8GMc4zXCNiixfjqOJzJy38vNx37INCLuHagFRhr7FkM
flj+h6ugCbUhPpFknHbL85aHlpvlbmbmxl6YDKOYX2R53Eydf74qUU1XvRK73uc3UMmnXIlRHrIS
qgKxlVXsiPbAHIzpiBlyOsKgb7R1OgksK5O5j99JWT2bGTRr2k8APgOznUhB82WeiWbCJzzDHZcH
lpvBUkqgnTORvigpwhCPXTKQXAGWG1I4/3y13F0I7LZpcIh8Pgdk9r8+5/P7lmd/3l2+GoMGIk/j
MKpmUHAfdrZGE2EZApCApJvmmv0laIdoqy0YxQUO/3mTVxaejM/7QH6yPwD55bG/7i6PfTLml7uB
DB25/n9fYfkPygGwjyRSvLCj1/Hn2VkGzuDPl5M+8lt8/rAmStqdySXHJLSjh5q/ZwwODMjlxT6f
9vlDxUz//Lz7fz1vUcM+v/df/vDlf/76lsGtxGbSL65e3jET0nD888PHztbVcr28TulPTfsMrCg7
+lmSZfvlnQHLkWf7SbFXQMvM/fKZfX6iy1231diAZcsUhj9fLw9/PnX5avl4GT0QTDRZ5m8ARMFY
CcxS006PkZoVjbp/mNxyMycPKzbiy7CHWg4mwaB5URwnLW7ex3lRdJelw6rZHakVnOSxaRj8gkCf
zLo4Ke9/burGIfbxed83A0zeTWiuSgxvGxtZ21heen5RnOLo45oa0JfwT6nIopUp6m2kOPCoZ/Vx
+VxqCl8i18VLya7u4M8VjDZ/wFP7mjIFYnkD/3r7l8f+5SMql8P0z7v++aWflBw2Udd9c7rgBxgr
VCwzKk6ymEbSI9hy3MrOH+SzT6MvBi+dzPGpYFYF/mN2XLgQHUHOMYJIu7N8zPDjrGEaCWZk24bY
XrZts+txnq0LSkmcBVN9QYK4jJVWvZn4THz97OQPXzWDQ+LKQ6AENok9TOVdqH7HLG5cq0J5wRse
HbT2SgirPuHffxDA1vY0Wr7jEWpMeTXsJN0YLMFc81CJGtJchVZZl6gLX6Za2JQIxks8VDE+Ged7
wWJF1jWG/z304UZEXOvHyP1W1bl6LboBT4uh+7MhGY5fSWvMUr65oWNtey2eoPeqX80kINZLOqXT
MrEugra8JVO1BSYwrH3FH7f5wIZeGPIjmsZvuejB1sR0oBSFzRMKk0Zt4FrbuiGSpCe2thr1YjyA
f/0xIQBvh0y4QHWb4A55OrS9hX0XBxJXamEfZG7/zMGXbJWmc3ETY+GGRfRU5UH0ZDdTtSv7+LXP
SM8iDqeeKsvA02XhbOKZmKj1NMwYZRbsGqj9AyfDLSjoVkVh2m+rqICMpLyZs1FVhQ64jrIx8Hjb
r7l0yJfU+Q8oF/mlL4Hwp3kMcre7syBVJ5zxzEiI0mscW/0htZIHhqsMbsqMFzOM76MmlS91uld0
szgVwrZJniiF52hy11mYrFr8dAcfI/IgEy6FcYVriYjQms/jx2RjyXJL8xSR3839MdmiDv3OCvqU
CcFhvIQzdbrCDnzM0IHOkALyLw5RMqG/jE3tfKQBnIhA67Q9k0pgYhE9bcfunFgsCqbaVHetkSRk
GxWTi+qeq8IhXS9GZm3504ZRW7dedtXeVkf5FOF4MztlJZjK99BazF2jLtEoM4cheS0RDzuN2ehx
oROOfZ0MBnLlMSJmjL+PfNauax8tYAWv6w3nnPbll6C31YNRRDge/XTbSXqIilk6Xu0n2drppXka
B/Gt26eJ8ZBj4p7TkLl7Shb2p0j9LoQY1kxnM7m6BnJlTKDyfasyD7pl7tx7T75Xg1SgReXVpYm9
8Qs8xpkbRNfYVb+g31DBskPfqip558ksYMpwYMkB/lxW5ww3sp/DUtfO2ceE5Pyldb9rpXySUe4/
1Mj4phOPuAejDylSygsSXnY1baK71Cr9oS5GsgJF86Uea/NZq5JLqtUx+ZfxR17TowrIolykyAZY
3+hIrtLCGsi7F6xxm0EBlpFnSb3Pm+LLoDvlgf3pTDhU5gzbuZ8BdnbUH0p0E6vI61OvTu5G02J+
O95gfMiG2Kdyeo3hXL8k4yr2tfGe6NvACpqHkzHJp7BYXs2UVjGqKMOXKJFSbR1PctwxO0thcAKA
fIrNYEXkTDk7oVXsihT9oMplcHLxP+UmljKN6yp2O9PTsZ6Q43LfRpAQZ6OZpnWvdZOnQAbypMIk
Bd039BOFF3jYTIv3aoVbFhetr0KWJmP7Lgd+c3b7YmXW7TvxA3sFJcK/CDv/Jdv8HcvtlqfkWx2O
H9JdV56qseuesB48azWJCZu7nj+VOmqLANRuf3ehRV3z0rl2Ib5xaYuvGMDLa1vCqie6i4Hfio5J
OmVnZNcfmlK8gIt5aQPpbIPS3hfmdImz8r0Q9dUyCRAqZM2EO35V2gS7P1aaTezWvjfLj6r+S4kP
A+OHPtR3zc8JxoWCNNOhtDv1JQJyYZMQK3rjG1OXrH0X90+tGf82kxiESIpuYhZ0c0FALN5kxsuA
cLZlfcjkkxNVyqYfLRynVj49Dz0dRp2xBjnEiZ3NrjW1YvFKZoRg1VljZMxLqDtAuGV9NitGPKE8
2Iw4EcFKOhjjZaAcirDe9qZ8m4yq2ZRB015NgkcMyahcUjLPypx2Cwg4rcdw9EZSETvhswOUwg52
Mf0oIHQBSZDhnGNOv5gdYzK68llrHFpaenkLuyHznEjtztn0vRhk/XBo13Xa8EwpZ20G1IMxHeS7
3iQXXU/PjR6Hz25AKkYNY6DWTV02zJUKX4VOztVWaIRNLvafyeoevfwRaUb9XTQEEkCdR6s24aCl
Gwn3JIaQb9sjwLU+GOgBJeVDtlzTnLQpMaAj9HFC1PtuevStAcl+fsTXg/qkj/mvJHbTvWV060wW
1g5QHLwWU+ynhhpKm6LQAx2TXpikRcSJn8Mcu/ISxGO3HcyB86Ij2KrGSfwqWwsWUcHAECeLb63f
1RzWeNSHGeoxjPltzMz0WEdpveGYWDeWduoaLgy2VTZe2cqfltleZaGqq0BGH9gp7UOQz8s2jMyN
zEG01BSVlF4QFtN2pHUvMT10zEKhhrrbVrs76kphHkZH2BulxyCuKAYMtcRawVH8nctu+FKa8TFR
LCB2fho9NWlQrJoo2CkFUabQTT70UBaXps+VVYNOfWwfwkYEtCpjG7PQ75Bd2Mob9o74QEC/G2xR
S1dUsw59YQ2vtFY4fAWh0drUMdEHZO6BBVErDR8055VdGrOFZ9CnezFiF/PQhAl9TMZrPTyC8is/
cjqQv2i3Up3eQ6s2VlIJgWmIvkG5JxnoG7RMfd6ZdZkzEabASK0IE6hD7QOJSpK3IG19FD2NKP2g
NdvakrTmFLTd0icqqTQhwT4tfTeM9LUfDCpYWqyuX7WejAaLemB8Scxcw1xGtHpgZhU5smLLALM5
l0aiInLS/aBLZ0dbmOYK0xgU6wPxTr0qdrfjjdSzbPiq5yTtLCJvQY0yV6AzPcYRoE9FuNh272PQ
W56Wp9BdOZQZMdl78H6A1/UxR4Wcbuqkx0eXvfLQ2s1tUs1mQ0jwS8SumQ7yFL34VncJAuZdVKZk
qgZuUsc39iD+fkbVmO6UntO1xUC0ie3mKpK2JloFSasx7DfF+E1Vl+5dbbC93ITHCgHpF2IO2WhN
+Ul8h0aya71x9WKEj7Q9lZnAjzK1X8Mpmz5CIlMwzQilNnpFzQh152QkFok9rRI76NAAnUxC8U3A
BAfiIEqVf7eZRkdEajj6kToxlmcStNn87jwFoXsureymWjZ1Pe6RTZRCzGsSdho1tfSZrTiULfsh
mrny8tN953fJLlGdx0Iha+d2iTJFqGwqVn2QZuUWSJ4XBoxHa0YrXIXZgAEiTtgog1756gbpNyck
MGimVsX8td4bhjE4MW4vZOTIoOzbpCICFuh3J8+cu5kPO9+mg5EO0QlJcE8rm76KMX0F6QldlcWg
QY7x1I42XKGrNEaC1j9Wnf4U45lZpybhlEoAloVmlR4Qq/juEcEupdjH1D8y9kQ7L3h1EhWwK15L
e/HRt+mmtRWMSK5zL0dXHpnn8HXMUmgOKheUObeQj/2ZUqHlNyj1PfSnn5Wp3sCyl4PFWp3ZDMVK
3Dsu0Jum0mwBkHMAG0zKiWlCUWba9youvpZqcoq6UuwUVWPw1URUM0Z92zUDvw5lVYwnou0PBOae
YsmsHcZqMJ1POL8peEjj1w10LZeJrKM6HCyubTfNcg81Ka1dR6KOFu74YTUIMAYYnldTSW6Z0RzH
0adsspppG9VVsiH4RHdJNznpGbrUptY1D4G7OMk3OM/2r7yBnVd8jXRlfCLEdks7/SvAA/dmu+Vb
7ibqsdUMpsaVjaTeBG5Txaa5F2oHvHggiRth9QsJ1F6sih0wFxbsln12xYtF6JXXzMi1rOHmVK76
0qfMexF+htI2OUcGCSJ9Kc5Twvqbyo50cgEyJ5Z45zAXZjul7LWdaozOBrftb3rjT6CheLMKm48P
FKBVWnI/BerXYvAvlEcM4NWtXR0H01VhbnJUE1hLzgT4vlaMAr1roQugrapKzyyK6QZs0lqVeu0z
Lo0+PtiRQm31nS/bO/jWDlKDfywMYACpcVHbllhtoBaQ9PpHyhigpLCii+un4B9wTW1TlbGirgpa
xgHNu9gzgwjGrAEybMv6uqZf0iBymDVqkAmxM+xLr56L8USM1++9jn7TxQHgHC6jGVgkh4ng10E2
P1SnWBsI1GeYc3tSUNOhsxivw7sgkYCnnFeOvOUYxybrJUFWHpgz8hsb4i5UK743MVD7EWtWI3M2
mKRFTakYp6pLfzEVk2jmOCkUR0VyJBZNuzFTn8g5fQkdcUalKa7B+E3AYmbaiB/dMUTHXlBxdV9u
EsyulyqTb0Nid3sqv+w8ZeY+c8CAoudn5NhxIqUOA0kNIphsb14ap6CweG9qA6ukS57bt0qfAVIk
qIaBPcgiOxUak28GX7/EfvXln9ZAKvRDQC664MExOfO8fkv46jKZpXvO2Y8ALSTWnnCx2Seu8xPF
f89i0J2qJnlUSaKegpjRe34Ma16HtuorprgY7gBNqNIIJo3iyRjkL/bXzV5I87s2pzZjkYdEpAsG
MAk27qb5jsDnHJwkdDHkKj+LqRzwBuViqxhmc+o6gEucN0zELKBSNaKZpRWoUhqjXGKjg7Nk0Bcq
6MEbdequDWh7q9TNKiJUUjtULXfDkvg1ESDlKGw34uqWFJsmL/p1jPCxY0fMPCdOrjVtm/SUF8o8
om+6W2kmvNlo09VoN0RZGWfljpiRNjnuqw3Y7z1ChP5mFj+VifpIFsO5ZTd2oA5/45hpoOU8tXQ1
HkniXkVJl6ZVlGzbhcp4lwwFBHForTlMI0ahGMbDdMWJ/gLsuji/pK2+zYNM31sKUWC2hAQsS5cS
wYdIptF5PWqxIIOWkkZXsXVtA5AKXmNEbw09xYtZM/bJJAQ6N7giYoa2uwulkqzxYQ4QRqgzS1y/
J15MGnAebFnJvdVYuN1qDa7R3CBJ2+ZnGfX+ZSyDuxb0tzDy3S9jq2JRzgG3cN0lNVc6zYrk5xns
oHbMgcnicjCyPYhkfaPbKT450OSovhXZwaLatYkORAQQxEboMePr5coSrfZELv1XMaCxBk0+7iBF
d2cXAtreRCiDbaT+Fo2iX+wm20xdXd2I0cNYiqLjxFG6Hmun2+cW8nkyi9uhn6pXAcukKcJzieSF
EVJhJKGljMfCdod7OMVHi/6MCIfb0FivZSkuMBxA4dpMD+hcZgOOqry0sWsA4Q26ix2kN1HVytqa
NyRBBdM+m7q3qQu3dg92aiA8lRGQWvlGp70OLIlua0Uvfd0i/Pb2tWq06pub9dvaSH9omkuCtNKe
K1NE+8THRaG5oJIzvcsenUVF0vYBMwhLf1O4EyBSqAQ0K/I79kv94NecDWk5T1TC5RW3Vrwhmsiw
ncqNPbyU85ZhgGyC5NloGOjs/kIKB1NUoW0YI+TvQYUY9LIQzoeaaVaEHdmtz0VJrKrxMSDUtUW+
RGkv630VYr6ESzOzioYX3QTY5iPzIxj42maMyWK0ydEf4UlpvuPBqfB3cad2KBhEGIAhReh3yodL
BWVWNe9xUr73SSKOnanFUEgQQ0rQSjUThOdIguOweWFEgMX5GkBeC4LvZNH6oxs/BSwX11AAnpTa
2tTZkjvJiJUndLONnCkVTZez7k8pMz/Z6q3RUcQW5OUxiJtkbedDfHbkTciQQG4h4ZKH8J+dhqEW
OeMOnUgckOB13EwTyAqf2VBOgWbfZIZ9TFpG8qZJp22ZeESqNDC2nNGAmGpO1Botzxc3LR+Rrmpj
E8RKd1ISZ2XCLXNm2N0YHsp5mR2kAYrRDstd0VfPoLdgZNoXHQl/j8+b+F9ubP/015TmKXapqOvS
ZdbmxHahFmm8nXL/TZY10zOhAKyMtGxu+nDnahSdRWO/Ly0Y4sjG2gw1dZ981YtURcPFEFSsW063
yRgREXvFa4Kk24n6V1SbKe3Uwbjnff/TzBiaQ6R608QKTv0UZpE9ms9mkzNioDCxTVSS6qBwwbao
8pCUNXtWUOZ0Scvf/NkPvYpeM0g+XkPLFNgecJS8JFLcwvpbM6lV7EJf+daqcew5QaJ4WsbwGSLW
HDthbt20TjlG0tiOcAN2JSZuz5ryaStCv9prdkH7z6ay1vUyfSLf/Or00ZM7glgKAhjgRk8BYil9
tlXcwtgWGZPtYEOfSkQE5WowfOZolvqvDovFWc1Mb4QjCJsQ90SkgPjCfzus40yMJN24wkVUKt4U
Mfu56lSY/M5cYPR4HJvSvISw8E9x4t+GXNk6dmF+DOVFm0LS2Bl9pCwmfWLG089EEODMlI7jqZ6q
QxcBVFC74tdihvdH5zsQiuZtRa8K3qLp+DuFP3ITcsLfrEF6pgbiYBx+T3qxluyYMMcZ/b5Xv1Nw
Rbd20uj71WN60Z3i3lsRzcYi1bdxgT014Wxe021mcE5XX4rBOZuBmj/Rt9XWKiOtPaqp1zauoh1y
M+6ByHTOGI6+GmVZnyqInbiejWhTA8hhOmjabmTV4HhwRqQPkAGWb62lkuFJiouT33cKyjakPNsN
wheJJIFVF39IXsx8dMv0cBV3+0ZRz1NaGhcfWzTDSAdDPsNtLw9mWAdb2kpMTZ1bj3EA3FK0dy0Z
6dILqEdGG79XbIbPsSW+9D76i4Pn8xQk5a2JZvOiKzzi/QiwgxocBxeWSWyflptUGBxzTfaU2r6O
c9P4FbJHxTiMe241iPxDxleq5OKcJ9b4lkQMS/TDTa6GxBvyxH0pDfc55UQ4BYDn4KXOZ3VCM25M
aXElYXvDCdfcCGbuXF8hWIxp0KHtKgjZ2G76u3J7BTrjxIWsKS96kiknRBaQshMArJC89dHE868m
4lylXfoajXHyqL9rM2chKpJXrs7qOZfQL+tqZwgtflZw1m8yVSLZqIZkAk/NzLSk2TGa2cHEUcMu
nHsLav3EFkXsFfhauynCYRiifyhOHe2Vn2MowlPVs9onunjOW+5pYM5lq7oXmSUHUQDVqkRdHQnA
fYuqztmoGYOcC6eKV4NDlzcaNRAXKraIfNyTcaCHFWr6OtGqNQ2baC9jEE8mEPh9b5TYhSQZcZk5
zrq3CKSzGbH+h70zWW4caZfsE+E3BGZsSXAmRWpWagOTMisxIzAFAsDT96Hq2jW73Yu23vdGVmVV
lSWSYAz+uR+nSbZ9Nnt72mkBHDO1/afan3f2gFdPBuKhqovPYbk7aMamf6ohNNUacH7OXe3USDc4
5DVCocjkcCLAv5OTZV4hNLzxFjQbZ+EIPtviZqe8/JoJ5Rpze7VtgxykUg1vwuZEvMOj29Ftu23S
SWLZ86zzXBrfhh69XR00yxYPcL1tsrchqaY9we8ZwqQ3Iqxml7gu0nVSjsO5DKh5jSdF3Lr4DmUd
ZYFVfeWspgAeu4jET3JpikFvgLLkW1fkrEZeJiPYJc3K0ML+cEfE4WJ4p7AoPpa98WI3Q/PQJ6xb
viPiHcCxKJ3C5bGbxvoWT39rhvIg87ldIPnMNy+N8+tUENr364/ObPqjJDKGNc/ERgN8A49sPVxU
DURjdLk/UGgr9OheCB25F/AhvyvIAwcZzMaVYf8z1SJijVzXPUyaADbMVcSgZ/accDUD7Tz11ibu
iWAbpDTpI3xC9y6eDeNvOQ9yx8xwBETKVUc3xXlCGbmUZokTJ4GOWoAiOXuFfc0dKa+h8KuHsn/9
92+skecCS/bayDDseU7tnwwbw6pRa2eTOXR1sO3Il8zSPCQiGc/24ILFUHOz0t3i738CF5bmBGX1
3CgZFcldYGJvzEFktCMjKysx5FnP+bu6I4dMYd4kA6s+Vd7mX1BcIzqUKGv/c1PkJeD6zY293w93
BB/rfeAOGGw9f2dli1r75hxzR0e8m/LpRkC6YuV47FIxXfkNOKGDuim1VW6KWE4bPL87yYe15kwj
Ityh/sVb2q+lysftpLBwtInwtk5X/Eru64nvx/W6HYzHpB9heY7ztMfHaEQcI/39OLdIwOqxrG19
YW5A84CeUsYcTvfY9Gz7mrb30IG6Wd9PrDXHYiwxAL0VmwNiV7AyyF+s6gE4xdgDAzM8xCf24Vb0
eLLAleRxf2pdFW76BtvcOJI34zXhSRzGXaAQ5JJJvI2Sa1mrfyNgFvvZmdNtrKtgLZrOp8oXO79t
Dfa50eLUmEt+5Z7ccBXIoCCmLrOIupGERRME18EVLwj6I0o3Guve9fX84uRO/piwZFHngKnFn591
7/JvmFmAr0ysx+Z+PMvEJl6sM+ICQaPcYEQi5yCKOzi/DRGaWaTWi0/RzICFt0LM5KSBzKuD5h/P
LhzwVz6EajhiCHFRYWTep01G0femtU+mhIVJBSdxXzwr31R7k8/NaK1118wehz9RRB0Irr0lKUsq
K+BS3FHgYLh4pO/xyQyJkCHWUSZtfhvRM9behNTbQ2E4NtgtmGl6Dw04jGjhwnUGiPUee59T4g1v
fFivmQ6A0WedXrlw75DhJu6dZupsU8d6HW357QB1f4iDnQVtkfszF6AfYDtuzqclJZA8dbvaVc0v
Cza8rrLnytL1xlDecFtkdXBoRKM6oVz/TOaKkq96I3SwHwSdBY51J2S3lniwqJ7w5xcF+JQocxmy
QJbzlR4NDFqe/uUGNi8yjKk8tvcGN6Vz6Xwb2HF3YDcjhhIt26by6fdMkvVceulpkCYrx72moIKt
HKSkR2oxMCZuF73Junv3aoKDuVwo3aO5oKH6HAl20FSWjvr2AuzUOrkOWML8jaNTG2FmztmQO3Oj
vGVP/RejkjufBYrtK1bp6RQ6kz7NTIqm3rXB4hUtHQN1tYPN8e3bSX0yLbs6/fyVBD590oV4S9qu
2ca2XI6Jw4+fv5oWm2SoAaA/L/uLbyBsewRtBxefQCfieW1Z2MaCOxh+UvJJEx9ikszHDAgYWyIt
aCvp1+QVCopkwXrc6V7E2LsEkOZUp9OlY3z/Ey+rGa8+L/lvjFhXqFPer577ShqKX83kqye4hM0J
XCvhd91AfzJ8+rPuoYIMMbAHBGqNg360809sie7z4BQ7Zw5HDGbKXFcn2fQqEtKyaEn+K7PqI+Xk
v2P8gKpLGJ9NefG3nG2PjMw4f1XZMUumD8esWOZSGK9hYHOJrPKvH38EcFnkaZ21F+ioCThA6Jih
rhEyg6DZBen4koa5dTZSVkpkqC/FL5Lj1VvhpvgrBpeGcZevcWeCy4yN4UT3yFslpqc7wBGKovyd
Z3AmRGxEs+UKwBTuxYkDGfUD6d3QgVKXzVwMg5FCYMc4hXF1blRSRLohxutITt32oIhrhPLIzPg1
Ifd+5JjkRQNTbtRTdofBX1Y/Ptmxsx6yZra3P226NYwbxoHlsKaoqAfnApscf3ew7SvUk0zbxnqu
AX34zYu6w0mTgFWiNmOC50yn1jklu+tCVcmqnxDMu5DG+FRTbzt28Ir7CkCUKqT7mGVeiT/VPeQX
PJDxq93DLQNgNq1DD0dK5pdoo/X8hTW83ZvuMTEM74KUxbHfMjYZAJdXOE1QD/FFsW/uKiYvlepb
XO9BRuoSTXdxXfaBWe4xVum9xoJQpwjP7bi3tWnujeqboIvcjTK7pgiyK5Il/b7vvQ0wlV2hcv+3
3lO2QjGAVk/S6q5Bqruocw3Aawr9E7CEt8oKinfSIhSctC1xbcfhkjvEliv5USGpwSUEaNSIBh5h
4w9bHXPL8zFNzCFw9H1YDuRePH/aTkk44eirystUq99TLtAl4+Jgz/5rK+7NnKBQV5OTkxYfKr0Z
GlqxmFsQEQTV7AWhuHBBeexi0R0bt/uV2OaDJfvqNrgWoCidXKg2vs0qXRBqyzhiIQTKmBCoN2uT
eRjzJ+5/d8+jfjAc3zx0S//0kycYHPGCwVMehoFzkePkz3knx/1Se2+D45dcrQFJOxIssWanqNIC
iOIcUq4Qa2J6TJ3WXinscz0MX0nXDrRQQFxbcO385PL+PxHl/0pEsT3iu/9dG/p/EFHesi7J6uzr
f/JQfv6j/+Kh+O5/LMdzbc9yCTbe0Sf/zUMJ7P94vu+AsqXPDdiETRryv6Aodvgfx3Udgnf3tjxy
cGTy/guKYnv/4U+zAxNsZmBZluf9v0BR0Pr+Z+aS34r/vw0//wcfAL/jf8srByPnXzknYj8s7aMX
ihbnHvuafwbT2VMJk0N9UjWeErI0i38aNPO+UezgnwI1+okqzLkGBCRmtkf/gfUgEtak9z91brLp
ij0i5oYw+3isGuO17zJENeN1EbgBXKVQStJVaZfTWplzVHojLt+JxB1sDBUcW7N/9qzXJejHVc+x
buVLQlNwjvz0ofi7LN07ke+PmFzO1g7pAZ0Zfuj+lr112LhWnT4t2WisfKv5zPvke8oU4D1a4JPG
e8osDz42CYfAo8nIOMx/s76LWHbiLTIxbFsf6XPvB7jf7q122kzkOoHksIoRlGTtW8deOtQmUjHH
4Mkj/Jky0iYZflgcck4eoDUAgMscIbdF8NL+Qn5ygfB517YLGZuEAkKkar/yqYxXY5E/deZbGf6x
3fAF9N4lz8JXQGkcEu+e0h/qkuuaT1k8whC1rfaY3X8QIaiMHHoXNPFNV92DVoqcozMYAWbLhXS4
WQODs4hKrejqdaIpPHqEISBR1s5Hbuhku+QcNxZk2yLj97ds29t0PPavWOg/KF1VTlmfoHz8nUK/
OTeZdypbXnalFH6yhWOkdLKbpfqODB4kw9GFmCpSNGZ0m709J9mVgN+fRo9ql075QuUvMj/HevE2
L+IAsC+y2jvbSlf0VOk436CyV/QPeWIf5PBT/XvYS3PFTh38d118YPsk/tGpYcs0d4ZIclSGTdOh
jWu7qV85RQ/HMJn6NTIsv4qTnAh7WmLdhnrVTYE4dJPBf0d6QIaRk84gehPxyRxd/tuOWPXWm5sR
HvTMFtwEIcvD5FFhxccflCbHzwCGYF7+w1D/RadQVRL5B6/Wd0rAZautQm/MGJI9em1eNvKI3WbG
IMbNvz53QndHS9SS+hYoEZQzZEtPCoOXtRrr4gmni70tMEOsDFwTbCawW7QjD9OcQkdz+tXYlYIz
e/WMJb7fSjF/T5OlN/md0BVC6Eq8sdj5968aOCEd4Y8cVvbdZvzzo6uwhZG36/+FhhnJTBC0xao7
imI4DvcfjqJJS+fuPryb56fyV9aFvzinnWHm0RkYrpxq+A3rZgfvBycvBAmmQgEn8W7Cp9SZGKbd
8u8PGeznkc365MzykvFGyz+lX713dBdT07hJFJLWxKxjlUt2RB1DSr2XRP78iI0SItiidy5Q1OMP
mYxo3GLTTFHFMvINiKR5ahggCujLCRs/su9vjFG1uNS6V8At+xz9kqQpRpF89Dhr1zlAyCqhYaUm
YSZpBT1Js3/siAjtuMs/BF7ubYfCfWgZnOy8sIzglt58WnmJ0qQ9xhPsVUmij9oGZG0hYZZDuRwG
GW4BSN27nNQ1vZ/LG5BCxLS5OGOfNDel7jZdbwC1Ufc6DwqquBrBrMNJZm8JWl3bu4s889BGsErv
//09M/c5S1K9HSUNGLV5v/PKkaT7ZABXTL+CtFfbnn+J9E5z7O70NQ7L6+UPwOfpaN1/xFwrAv1U
6GFYa0X0V2DaaJf+aPsBPQA+by0B9Xsh+mEq8dhM/rwX9wcFgGAZAYhlLqmaY6i7ZOcbyHAomroC
7Abm+cb9GRIPSwHjkP579q1si6A4R72yKHwT7aMrWGkMn0+pzQr/6NuF5B6DJ7MMgrOnljRyycbu
hgN+n+7mWIH9EDBDKzFfnkAsezy8WxLj/nFpkpcunepdSeCDK4H2WRFoeNezOLaOs/NSTDSWW/yx
aDni5sRgx6WG6DSQsIpaz9ymtJr+2yvaOZc+yZtoTmpKBafiuQakDCCneCxkhyYlTPmEOgUTt+ve
5o5za9X2v37+Lkl72lDtjOPd8K5rS1ysuyd9cTNuW6WR7KQoAHEpLqM1JYEE1D1YEaGJeFyAZhGt
9c8wpseKjuDHIjgTY87WYzAsX1YqH9KuaBjv3TNEuusBAob2O28tSIZ5OM1mM2FqGdaTVSC1pRlj
2wV9sgsbDr2lndGIg2yNBU/D2krCMApmiytSPjrYdwaeuonwbu0Y+s7Ojfe9jU96kdRh8OD3NBNh
KOxx2t+S9NuJF/ckW6fczl0jNumkbt2y0AOdtRmPHXoJxs/yIqfku4nzYO1Mhd7jPDq4rqReIzS8
o0eWsXPCYOd3EIXrqXhnTGee3Vi6W2iS9lkOcLPV0heMCZwsMqRBzrQEQdgngNatPn/zZoy2ud3j
D3RjdWRPb6MqLYNj2KbvnlvVtOsYwwru+bApcPbspzmwCAAPwWoaw+HZnSOMfP0VZvQ1DaU8wFfx
dsVgjcSFF4HJllxoVf6paSFdDyGfaYthS2eOOogqfMm0MPeaExnrBHXRSyAoWsW4vxJoXheTPyv6
+Qe8hTX6u9qxKGkoWsUtzawbdPPxucaRupNUkVISOqyyfJgfPGLzl4bZapaZ+RMAuWxLevQlSWxs
BGC0hyL+7F0LOMlYNJcOGWrMi2eyt0fhO+MxmBZu15NAmfKz4YuSydLUxjEl5wefs2QsCuM0YzKu
dtPcxluzy0/D6KBbjY03PWm7B7Ng3HLNfM2BFAW5t+1O/Sm0EyDII9VZk2/3e2rIgzUDcI5xItzr
YHgBzUqHalXAPJ7LL0OFT7aBOw1321q5Y3um+mY+181ZQQTkuosqpfzp4uN9iVJcUFuZONfF7/U2
K65qshMwNWNCiR3/Ehg6gypA/UstQXJDqtnVFpZbdwjWNUmFOh7tZz6i45ICNZqT4Ymp/rL1hPEx
wiSJBBHW1yoBkpfnhJsJRcYa5ZxdaDmZ3XNK3GOdwhJ4wH6A67oS8mT1zrNregkA7864pnRVXAyP
pTX4xLmZ3DhEmPQXx9NeOekuz/OZZiPMoI3hq9cRhioI0FweaS5QrwpuLmumtmgyZqZESBVDsWxf
K/GxKNTeRPPxSGfFGNe/CMlVGWWUj8PynSkq7dzb5+7yPGSZgLlDvcdgSuudtiAgXsxJByxCgvHo
GXP2yaDL7hyroToT3mM8MBpHtNhmPTLM26qlYN9v+RVsg9lv42T2mSyLC2I3PJuTyTzCHezXludr
HYbuvEm9hAImN6ACAdWOJluSeQncfFoP6p2WmTzgrggep7G7hvn8OC5h97Kk1rRBVFKXgu6AI1AF
JsanJp/zrUUG/LWzrU+WvpXdZAODJmi4yVzx0nniOIUxGp4SQARpVp79tvpNSzbBE+wqCKvK/Si2
hGg+raLG/8ERkfgCZV/MhKgDZIe8zhgHwzl0iYPAhjUk9G7u5t7WzcD1c27udkynEWQXfLXJxDzY
cIaOSibEmqWwLdTlWTzLhj+uwDX3OMnhfeip3CBg1LyaWBdW1eikf9yx4avXBK8o/vSiF9Q/+t1r
nTMEoxmQVb1d8OLe4QO1MJITpmWL/BidI/Eov/2qG4/JTF8qAQR3W/fta12sA7jd37nurq6sooxe
FAbFmJbiuSGLk9FTpgJqEdqyWVbTwEWHAdRbWhXmISbrHLmQ/mnLhIDBascy1WGNMPuFJNM/feXd
qxd8Dk9E1W2a34IMr9nP+2oYaQifmUNy3L3PyBVnJ8FDytFj3I53+dKt6DugGiuy8tQ7dSHom6Sq
6dxSfvCRVvEpKz33cZ5HlKCgA23YB/SHVeWuIFLwIMP8iz8lPpEoC6hkYzw9hol1tdORWXcIW5t7
32aB7/wxcDdsl+QpmQj+LCPUEFml0ClNsz8IwfueJ/SVDsCHy7qm1Qqi1Dpc0ioyG8hQGIoELoHh
L4al9Bm5FU+Jr9/rjjLNyuZwCLEvcvj6HxayhYFIB/gEjJZ7l6CLzuIbaYlH4tYu3xzjb93Y+cEz
DqqRhyRn+vDjZiB6uuCYGdAwB4NCxEQ7YOcxgsU9LACYJznbZ89if/XzmJlHkM5RDXXzlGZVG0Em
3uI+Ni6cvgAgpNyMYDqtugAoP1aCo6GI8tSu+50yUIZb4fkrEywVaANYLLRdgRBRlbxM4EkyNbxg
6ikw20FgnsaGoK2XnJsWIWsAPMifzOS/S8J9v/An+639143xVrdgwiPY7vmV5YbzRiP6py6fGvIc
mP+qnLkKq+SA4wSiMrCm5l6MMK6Zj4aRF+NVrwL1EP/6GXAVYY+JEREDYREjRH3vvxhm/zHr4XVP
U+2vkpHIOr58MH1jURKuwMaHqMjOROGGIosep/7HbKe7qvPL1zo2r7Q68yymFaWhreLzQTG+tz+G
fGp5k/PaXLjYUqPUuYhxK78zcXi1kkarka+6ZsvXVXEOFyc9qWLhTWbKYeSFwoDPg5mLTVab1oaZ
5j/w/dvTaBX89rX31d1HZhrTRuTXA548KiUYzeDAFoy86NCpVx20lMcCTxBznHldNrjUE9pkcbo5
JYDkRG9Gii7pekLipCxgP8cQmoJmnPZAqyhematblo7BppHS2govYPCyBL+HOaTpCfcgk2DrFDOR
hR9Q6LMf66tTDxvtL+FjWObqgtXwxaieGMCkz8CEskvriJtpJMsRF+KT0Ulwh2HSk50wnMtUjecq
56CXOv5ZQr28pi5eQRysuBCz3Tw4zsnw/5hymE9WAdLfz1s+SygZpnzWCgAcsff5RLEAo4wyOcBJ
zQ6Bpbl2W8mpTxjSzb0dvzgBcid9hZtpaT6xRPMEiVvd+Sm9hitUnHY7pdZDP9LtI5hfI4Ca9POY
HYgU5iRRcN9x/Vh4rJhMtYfZlOsyAX5EFhGvSG7u0bJ3Pb1NIOGxazcdMnrtWKdRAmLIM5vxAUom
ubSXOZzHTTLg+/ZKSKLmSLWgBbJ3UxcV9Vx2ue9hkeSEhj7Zqi1cC8TGPKUjM03UIe0pkuEWeBCO
95qktdoVwHJXHpObqDMpPPJeaSGaJsnJpS3L7RRiiiywFdFqnr55XcmxpuT7ZPF+b9kCVs23pgvu
cVpoVVzwMomJ+YNUzi4vXMTulsxd5vzTmuE/bjlZu0pUv12v6A7pMmzDJid+miugMRgUVi3TuDfb
wRAdhq9WWH8VWJf2C90dq0k0yTZQSCpeexlqUF9O1dcnJZjmj71qvlLRP/NOfDh9pQ8yO3EUTB/r
ZS97th+khPIjHR5aq57f42RxD3znbDpvnOqpsoNDKJP5YPg5zcnqjSF9uRFOyHaQStj2TEiID1pk
aegVXYYgeJTGnc5iHRK3H37zI1oaqurahhRgbkc+EVGDnq0Ntnue+FGDgYQAM3FcumYZvSXOiNsx
QXbyjH5XOLyjs0Y2jL3ul+eTNUgpI9iktrNK/Hx5glvxPI0cPecOopP6mPscAm1HmKgTOK4NJCGE
tn5t1M3WNLall+ltQkgMhb5hdRuyZWMUcp8yoFpXiCtRXC14IRZNb7bEgUrqIVyP4qtd4N3fANa/
jxrHlz9JtkJl3TNQJpYLTexbB86Npd+9lZU3rkTJRump5jHuZXDyyLOsLSPgROZOEZO87BfO8gMX
qvKzmpON49OpqrI2vVT4LTmpYw3spxa8apvavLcoMf2k+qsw0V8CXlaEv+IPwe9yvXQexutuHkia
VvlhzIdHwDX2rTcIRdEwXUWTjexhhr3aLzkv2ssM8x5r6znWiHTf8ci1kJlMH9KtTXYFZ+5aJMQw
nJ4aVATWm5MovdNlN7D725q9KHMvoScIos8Kb35gfZUw7Lo2uZR1Oe1mNnTlsioHNbY8q5IPVhGf
szshMA/qXY+Z9MXFkWETnNoqBWZU4xJvB+vUAa8bQ/dFtksc0Rde8P636dN4/5F69WfrD9UjHIjD
wq3PSxq8DNNAwJUSRdWLK4YrXx37vKCuq40pNgZwNM4JndB0HM0FSBbg3qte2jXWFr6kXlitu47w
pDR4wmSTfRswHt2wfReK1Liav6bM+uwStetit2d4DTVG0+HS0KqwhENE3Nl+5V0eaUxQV9dqfk0x
vL8JrbvKHhf2Qc459MLUgX1xl3mFlPHtUrhbcVZ0w1sTpC+epe0VuB3UZyIcfx2qA2mOTekPxltS
cuJZ1bN1nTxmo5a7U1qdkK07WuOwANaEXfkevyYanmLZvtJWnhCiNF7rcgw5dqoU6RaKDq2AfOXU
L3u2kwiLjZ9xaJIZPoaShO92DDOqGfPqXWMYQ3SW7y7aiMF5w9XVrp3HM60vuHMm/qtGLr+s7Jam
nBSa8oNn8tOBQoj+SJNo4/W/BmjctLzEb2Gc/wZU5+wKw8TsqPSePR6zJVlX7KtGD5d0sWaiRrl4
cmdNKQDhG4/WJdqR6Bm5P7xOirxiPPkM2fhVbP+E+PaWzBAuy7RuUAgYtnaVxSwZF1AS5K+O7A9W
ifcYQZtLpjRABfJGRsKYNqo3CIKjWcqOj8+s818KfRAqJQGsZbTXg+bFDtXyt4QUSTQ/guzEgX3a
BM3Zw2pWuHdzfqP2fl92RBrabxVM377RIBsjHxQNS+08m/uuMtyTEJteJJRJDX1IJzRL3NT+42Xx
50JMJ4L4zOdUPqg8oLRgck6cGaywO/phuxeOe7KoN1g7S3FWCVAvd64Zkgv/JgtUGpy8zBsGvQ+0
mzIr7D/jInjE90Fh28LtXeC7oC6YK2Cxd8Jjq8diI5FZuExnMJIkxmScz03zO/E5yC1Ztu3asb4I
/0Q04tu8xwpQU8KtmasTFdDfiaP7QwFJAv3ultM+chBt4INxyyNHsUYFvk3o177ZnkiimIqfddH0
/8Stq68LJohKJL+15YwfnFR+rGAXN/N3OtZvPmfutWMkKYI3Jztp89Z2zeSudKPazyI2qRI3/OI6
zEgOrbGAieC1YV7HY+CieM8h3wA+uDGyoLxPi7RWbg6WUCeBjVPbegBaVpxpvdnSuvQWtOIIUsAn
XfoJGDOPKgMErUV0deGJK+/qgmvbWC/zLDKHamahmmJ8zR19kL4YGX+r1zScpl3bABWleHGVEc8e
6Go6WiWmOjlyMgM7F6wYb7Qvd7zSJKgjGmtus/gbbhS8gIXqR/gHKbdP6o7euZJ1v3Kv4d46Uf4U
u4sduUbfr6cYR2OF5LXi1Kj2Bkw7uCfDJbDdc1g3j5zuxFrdjCUOI8vQLYRgVJieOP+qDQOMDGl7
6FMunjjziG3PT95EYuNug5y5e0Z17zzSP8kyU70QDuG2HQYZexjerFQHxsYyUNhhW91s+SB6Fl4L
s6RS8rro8mkx7zFITe0QOYOuwixh2U6UekF66vP0mrSJd+jH5TO2zG9lkZbpJi5J3GO+WW7EEFMh
i/NuZfffCTWB2zG9ZKO6b+ojRR+JK+lLIWVW9uSDWnwz29BLGcPz/EHoLe8x6fpQcz4IVB9uHf2O
iYOPr6eOSS35wdZzth7gAhwk9ZxWF/+Ns+XvXDgEWEzGOWE+PRaKm2RWsCncVSvHmyk1zFgDzKV2
oDUZL377OTVsDO6SfKRugurerKZ2ehQzloresr68LnFPVWbcaOQ6DJPMj6VJNgPq70rErf0QWs03
T0RFn8IYN83FMRbid6ASL3XIiYLBEplvsCsASRg5qmU42yUhriGMNGiCNYrpEsGleMvD4clrpbcO
WoZyWNLBN9F37XvlV10WtLkp842ENRLA0opIZbO1HbvZO/sNDITBf+1bU6zw+Q0bz5T9vsusk23m
O/a6emcbIbbQSn+U5ifZtHFrowfs57ZWNJkZYr8sQE0QYOI9/nAc6GWjt1bhv9tt9eKjOW8AxE3v
Wuf0YjLijLHzVtanlmRomyV9FSNw1FwYBSkkn4bVjGIy0QUbb6qqKz3ce8aS4Fl6zBZdSoHzx8ix
khpVer0MNNjFK09o8NU6RkZYKlpRBSe8sJlXJCHUprWZEuqAbKWwngzWSO6H4gVABvtRUx9B9B7n
tBXMdKdu20xoCQ7/p0bNHr1A8p/addRWen90QxVl1ThphDdZIpFy9G+rq2p5x4Z5RUSP+R2WmYpZ
0l5JK1m7k8L2CNamihuD6Y16Gizzk/xisI1Hnxmur/9UXtodjcqcH73Bfxwh2wTtRIUO+d+V66n7
MER3D6UgTD+fzNRSj7Mlkaq6Y0zL17YroEqny54augOS+hJ52tolzN6I0Vbzwe0bmORYoYRW72GX
B9ji3vp+xAQ8+S/jIl+tQT17ub8hpwkD1tsnla4OyWgWt2Y0ilvOsfDomuFz0ozmKXDQ5VLcwy7L
qrQ948rsy2suFcDS8ziwyZp+dvDvzr3Z4iqNH6H+qA0WJsHiXfTBbaraG0dtmpFSOOJGQrqpoAcu
a9irquytcO/cD1STDsbqje8wB2BQ2Asbzbp3Gk4XVJzZ3nS/0JN9gVjBcl6pCBeQF7nNQ1ATg1q4
dbOx0nR78Mr2ccRzD12n/VC/M3js+3rxPt3QxVJtVvPaVOUzxizet8zEizA1G+Pus1XIkIFEohDw
zIGtFhqvQIsJ7RgsFJtUNJLGZIgeO5Ft8zpLopAo9tqpsJYafDz93ovDl8KZ1AUn8qrqlIlhKEZ3
KJsjmU6xUdTFZXmYHnufsX/eRmXDeKRNndckzNZsaqwZhX3KfY5e5nxeDCaiRIaZplKCxRCy3A2C
pS5175cODISXeVuxrD9izGdtz9IFkgKWttCCXH0PGi1MARgfcIbnwUyH77wRIvLvrNZJkzXGPbeW
otcPOvweIVNsQJK8eJIHJbE17lkulU5h/VPOHGOLhfFkanhvgDRUbv8D5O7c+B6gY2x9myCpE14M
ol6QdVxic7InWviPfkJMDVxOtaDQhu0b+lp1HOzhzW/EeJxc95pxK2XWUtnXsIIxreM/hW8NK6d2
jUNr+HY06eIL3IPctO7TPeFF/3v8GizB0xR3M4N10zrDMj5YHnbASlBQKjoJIzjn6rAUyX70A7Gu
rYEiZZtPg+NuH5rpJlPT1yiIeI5NFTX+1+Qr9PaSrNe8nwLI0Zro/dqXwLNHZbdrlS3AbZWw17ad
uRHdYw8jyQDqXBemDVfM5o+8g1vYVDfyS+1uLIb9SMqz0wvwBPIreGiDIsJpfqNPncmVi8l6pHqX
rL3FOAzw92I/zLP06YhW/xjFewv9uPaDBp6C/bAUhCAVWV48H8xc7Ee03w+BBzz2uVz29iaYgCOE
1ADuR/dWB0P6MS2d3nhjAxa8pFTT5Fa/C2qTUI87bQcwPYR8/xgS4J856z+8IHdl2orESfckzfop
fFyWRL8y8Nq6XtBcvMF9cBkhzoWL09XhQuvG8VNR+QFip9zcR3sUv7WIPkW74/Eh+t1dmda2UTyk
TyJLLgGp/JWgFp5wlU/QGydMRT2hlYUl8aL+nRDthjkHrTaKD2jhTMKkNdwNIwJ2WrdHhmvUicSU
7XpklIJyXOFFT7j4T94qp8kjlmW/EXC3NmhAqxzMOOoYKS8g6xy6rfY6yvSDkd//Yu88eiNn0i39
Vy5mzwZNBM1iNpnJ9KmUUr42hFRSMei9/fXzUN80bhtcNGY/G6H7q1IhDcmIOO85z7H9KPpVJJ6G
zca5poF8qAysnrp16yqiCCh0FxliYzBMtCCckHBqfmcZRTTlZOLLwA4N9XdYE9dqN5Zn49I0uN9y
liOYb11rlW+JAqa0eJvYu1I13jVD7xc9MVhtqrcdV8SuplpjYy1of+UMxm50U841ygbA6gz9ilgt
FZF9sUU0cTec9pIzjZFvjdteinxIT1XWHceQ/re0tY9hZOxjg2OXGEcsKGlxMuy22RKhHFaGIe66
zGNuwPxpjZUXM2fe/OoUhyeih6saxEQd2IcxwJeUwOAliMqqOVLrVOYfy59Gw3gRtXOtNO/EwctH
2luFxkvMK7dBEpU2isSA/Z+OGqmGh7FtXnRGm/i4n4q2H85paT7p0CUyVvL6YtAmvmkSLz90MSD2
xr55cL+eglTzKaEgRW7mMX3PahtS20eomFL1MqQ82+5DlNnW0DZ5zAt0pvIydwwCli2wCUWTWV60
4Wg+XXtbMRQLPyoO12sLwyRKxibtpLttx/6RVEe3Cj2h+0KHSotvOAVmI2tiTDG4GoGlqUnCejVl
lEp0jS58Y4g0H1Flvk+WHO2AKBpEhOtN81Fi+/DRxKtNEeSXQDWKeZFpHCK2XZnhrswfCzUGqSEp
rrqTeCwpE0ePdD6bwXhK+E7Wkj4kN0TBtvLhY5gYO0uBGNO4Y3Ho3eKA9r1JLNe3LFD+YvHwW0a+
b9KE+6zea27ibCJvJlP5HiTjaxekiW8BGmdPBJ7Lro8pGRFWuVOYuxc1eSMCjgp2y127Fk6LJWgE
BQ9i9Nrm8kNv+BokALN5OTRMFWJ2LbcF4FyQML19qP0kqbs72zirWs8OkVt/jEairzivkxURSX2i
xf3axSi7bpB+i2le+o7GL0WsqeeoZkFP36UhZ2Sr7LsHW9uXmKT2hYnJOjbSfcwQpqeMYk09HCUa
aQCExhp8x9ZxHcGhyXvnpuM8jdhxgaeMYv52SUbIhX88y/aKmTE6mEHE5tudNm19zS10Me78R9Na
pBuV7622PXWWu2tShgr9Evzl/CGIdKSxHxe8Mseknhh575EgSbWzq+duhjNCydmKlZf6xKm56M30
7GXyOTaRC6e43WEo2MBWgw1FvmXVOB8exd77/rOdbEBbOW5ogX1niIxbmgHFlhO6CFCvT+WmxiYi
lu93RfUHMxG9Ewxv89EiT8SWveI04hTZM0VWUKsuputXrsGsLmwoYfVmIHi2nzNeZqeVz/IjiceJ
mMRcHGMmXr5qR4H8RY8w0AVOGphbrDR/SxLK0vL4K4eFWQ8hHnybqZPHJnBkuWrQQX3OxIeC7eLL
VF0aau1/SUUaU090bJaHJUvB/+7n9SiLC3W+Z4Emj8L8mHvFAx0kVJgu9NWaNyDCIlnT1sLhE9YX
h2TH3RcdlxPbrnpFoXfxUWtRtSpqkwLdkVb3yNt11p/YjcVJ/51zPt3oHe10ssS4aWemWkdYEHgI
4OVKzHkbKlmfFYCE2TD+RGMQLYPPJwM3+26wnbdOwAfKbOPe0DrjHnXOgNCMMGwxFma0B+WBkdwO
fZ187IBjfuzlmx5BJ2R8q4ccuVXOIjXI98yIhmtqPozeXdTm5ivrBO87tsdVZEH6onoeTcWlIdjB
TZVExeCLlt5wfdolBd9rmaDFGg2cypCW1AUkPK/S2Hpp+18BI8PTrNfpbhrhbTn0EPcEa5wmOKda
zebUWcRaBk1NeR/1s+27dduvKs53q6SOXp1ybWht9lyP2bVFJ4YHGWxzlhmfYComVLuFThxf+Aqq
R5xR91MwVWsvJUqUpTes9pe+yt9bxyXi49XrRNL10SZj7tsVW2LTZhwFd37VlilYacvaBCWGq4zU
1MapfzdxynR6ooZZP8pGSh4MCiV11h76MWELWXoMuxXomsLaSkzvENUIGNCPwvUqmpRwI1iAIhv9
JoBqhCcsrZjysBWimTWYL3OGXZM0PZgJo+LC1nnuTXI/AVU9ZHQZYEmElsQHTsoKwyHZ9OKzZ8E/
zi7VZFTRr7oYeVeY+SuMggRtO7jiRqH5RlfTHtWgqbN9qqp8by/ccEoZ/MomJxHn8cEo8L547RXw
ZbCxZnr4yDAzWqMgEOfVJ0jEapeYlrOqs57nMh+3BYR/ZXJQX88OBb+lshUG4thZig627txQhYGf
ajO5JQKL4hacPHHJ4/IA0EHC3bZ5EsAeoUL6O4hJ1nGSHvV3kDhM52YaKmpQUdSa105Nkj019nj4
2d9ns73m2eZTVj3jzXLFPsUYMyHgxn2xKWRvbGQOHNCO5Z1qe0yM6GgsqRzg4MmOXHardOSyzIAf
MQLiNNayc5mZm01jfCthuCPCBM9m82HU2v/1AxOjKmEqNNBCIyagSrBZmUoZrEqnwjuxeP7yKDpE
Iu18PTa+Z3K5fkiobMVkNDtO6FTVZA8HrWzlIasVpSAMCDFwx+mq1uun1DPTLcFu4mo618vPQK3H
QAj8MTnq1bgh4k6QHufKAp9SB+m1f9HvcUYVlCIgzo3qRUSPjmHAxSmDmwXQf/tj8cyrkpaLxtxL
dwTFSh58/WO2ZCW4ihkLmecmR9sye1iy0XjkDrsgPSOutOVT00Me60ka7xXpVIl26dhGswtIqsNC
bwf9WANfnxUczkoA4w/ogeBohzkuiR+HWscTNoXk+JypXSAhuL9/WgOivr0hdpMWX2i7mlmXK70P
oO/08L7XFpoeZoQ5SDYaGNAuKKedZBNAqfK6qqAA6d5ya2Z8qzZZ67VteEjiSzFBmJuUH2vVVWAI
2BZ69JsmqP0A03tlazKiaR34iTc1le95X33Tk7zpsYwb9n4g60rDYLyeEy7EJstuHetwumoXU+lP
ETKUyI9Cz0jTEohMV72gTsTtYz8MpvfFicGYxnmadSoCsww3J5HuUOwcWew7lWV+M2u/DBQIxiv5
Q2sEkjhO7vjctpA+2pixqPkrnz39yLyIH9VAd2/FgFgVzUYQs1l55mxAKgGxQJp6Y5tUi5VAZwWJ
aAaHf/2oEnXkhqOEzU1pk0uiNzvH8mrod3abnIYJXbsLxyM1lNtR5szq8JyE/CdajsYrfUHPs/Nh
uZRy2YtlOPVolJcQnkohD4lh/gm13mOZpWc98QJjLVJafPAsx2hglfChQ2VsMxM2kkECf8A1YRVL
bNutMbxYpmERe/XWntPnhxjd/RgkgXskxAGgztFWrkVKFE1q8dKqibIik5qTIM1pOp+4JNqQlKfZ
lh8ccV/d0RiJpzsXFkD4gno3HYuUKb9bxGJbtdUN6zTpxMy5eUsekxNJNrS7LKQ+JCVaxbkoXZJ1
FXYn7j4KX41Hmi5eZiWK9VBob3YDpaSLICn06cePc5iGcWzOi9cZTmi9E7H3wMGBzdP0IZMlHNDO
ya4Q3VXzvPA469u8C+9wa8Nyn1tI9OyFwxCQZBnAHGHQDA8wXwce3xu2060uuRM6lmjGW8ZG85Ay
SynrbW2ljz93lbG0Ng+mgqSpq5MmKPrg3/Z/Lssf1/PPj5neUzsNruFIDIIsMuVSTAWWV16UVbY1
3eklNbx+y6bjdXDorWfpCbeTVAF3IA68oNN3Q5MZx45YLwObM49tjMnLq60L3CvVcqX89DeJKVQb
PUYbH+1hWR2m97/qMqqQf0ISefmhzv90UQxBdZUzx5WqCN5yS6OxDji4xTPJ7qE8kE/Y/lWMnSpC
mmUffnv5wDoHvGw1YXDGNZptextRLTa1fVstV3csjj+11Xqel5ypQ7E3Jw77NsOfQaQIZiEp/Fng
vLSyg8d+CmEOBF7QzSAYYYjsfyKEdTd+IZCz7kMJCW0W9J8bMLR4JGgmvQPg2xZHO70RkExXs5k8
gsnxqQZciok6Q3YwFEeMYVF46xMGqh4wW+wfWwezz8qjdGeDDxLvlUO15X+oD1viTf/Q6CahO1tL
WtewUOUMci9L+ugfSpdDb+g4mI81DvX4e5a0mMQS3HJuM0yalBQrqF8m6AApoKyXpO0cpmaT/eEh
4/2VYvufqyRd+W8vRliGK01hORxFzH/t70wVpfVSh/au69in6Quot+kEtxDB82KW1SMnEsoxaigh
uK+QgqDwkAHPgVG6M77lInwpiseEW+vsREl+XpzQSM23korGOxulLIfKGZNYR30aA39QC/DPVNpV
sJ2MnQRZPIoselpgaREsaM6BcDBRtkw6jait6d+NJ7pD2TgNSbaLDJHc2taky2G+owA3+sPk/lPv
dXdvmCCa+gyrEUtOxw3PPFbPYHK1GpU6k9wSCQgB1UX6A0V5PN2HXh7ShKmBLNjbC8n+By5o+RSK
2l0N8L24HLV3mvKkVR1AGKXrodLuzJFhYabGCPOTHr3OHltLKvd8rCMkVFR4gIHQHzrRHgIaVK4i
Kt/MesjOodIgnVscbKYgv2ll7RKQtokV1D0QYpfrvKwjHpNybCgYWlbM2bWu+jJfzMfg7MVa+IKI
kobMzDl1W1v6rO8Gx0GFaZhKYLm1dilM9o1TxO5Bl8XMVDv14CdkC+a1bXeYH4xtoelvqZyzmybd
m6jS+VIgRm/aUph+FZX9Pc8lsMEYh9ls1J9JkIenEbcvGQlK1Awz1c4oh18sFQZdKLzMJEZEHIwM
wGdg7SJnGM9OzkOwgBB9wSmo0cUkr/pQFZ+jIvrsPrBK5B8YDUjfKgVIMZYfHqZHeOflC5V5yVlj
SomrTXDdB8lZiZmFHmmxyEzzydTIOaVz/E7sZO+UqevjamtxCIr5NfPoEYzK9I9VmuYOYE5zJo8y
4Z9O6hfPaX8ZKSjvukcKG6ZUvwi7JpwfZPfd8v9iuwc68vMHORfUxTLbdOuWhb4K3CqtuF6cGUWQ
ab8+dgTyQsckP7v85s/vRDmTrI6g8l9/UXc0Z2P307QPbFQJ7GfJUbQlW3yybLQJmWxJJZ0o4Fmt
g5LeeGtGOGLCwOY2Nkg+7ouI8Q/kDKKV6whI+s6MZxYcLEn/S+HZS7w9BrZeoqXOC7Wmtek+4Z7M
H5vhhHcouydKHu5L26JvxaWvzoNVkdqYx1RrH2yjqrcmUCqILiYre9MctQIVo06GfGUWtbix38RV
HVzTiku/6wJ8v8oU27Cguifjg71SmkcD0ZC4F73OY3biBI8lYuEN/3lBzZoHtR7U96oLSO31OSwk
aH+grP9UYT88uzhppNGGfgMMyMeZCcM+1rdpQPAlccG42SkOX8eO0QInyhLDot67Zi/OQdg9NlpY
XsbeZo5pjNsIVtq2LUG3uN2MlFfU6YbPrN4GYmaUi5Cj4akgSjT7wWivGHXQbpVbd7GtD0dqt/w0
KbpTbNU/GhO4hZ6ObBDN4MPGYTg5HqZShtP1FsNotHPs+ROJt15j9iPFTNzbTUmAyxBZ5h9ys/d/
9bT+V95l3FRgMf73/zKcf3s2O9KmlNTlUa8Ti/2XhSKpDTOwG73Y4yhYs/Wt18LI46NuZvFZDlAD
wzj5rrmOScykWAbcqMD/PiYbT+rR2ey1q1FxUMpzQiTMWv6gJv6Hl/jT3PvfDbPLWsZLpC2XFK9w
LfNf1zK3thH58EDtIXxZfhMS1BhcBnh4vcyTnjZc8VkWfwc8ykWSVZBbTXan0tLu+3jYGPpfZBV4
B8W6n91219fjgmuZ1hGtQmt8SQZCN/MqNMNy1bChR+oszP+wChr/XOe5vAuX0mj4Y/S/epYn/6Vz
u9Sw0oPlK7CN5dVFhPKeAN7K5vCxkYbML012LOmNgvi4QsOqdtGYCyaaGPJ4+gz428tnUUcQTMcP
xkm45goqXjRQIOV/6KkV/9yk/NcrFSZEUhP2oPdvnzcxRC0oghonfGxjhAJ+umlK3d6b7rDJw4qE
TDP8HsP6oWrd+q21f9PQ0p4du6l3bU6www2yk20BhhqDXtsVmfeaV84py6fx7GLi9mu6zhlYVh4b
bJP2jQB4tw1W7vgDL5EMQFdl5li7fqipfM+yncmZAprK+N3P4P7c8aEswwXZJfZh5NmkZbH66y3y
TkLlfY+yH6Em7WudSd7/D+TnLbWU/ymQbwiDTuD/OZD/WHSt+q/1R11QofbPsfy/fvXvsXz3b0u8
3rFtm6phwvn/mMpnwuXa7BG9vwf2/57Kl3/DZ2xI1yQELUz+1n+n8s2/UbRJe7GUtrEYZsT/Uyrf
Mv/tLnWkLnXgAK5uW4b1r03IXUQmBg4QdynsWVglvXMGmPYEbYjkxfhaD31z65uqwp3T9+g8hjzH
06mfM2DkjAR3eDS8Yiu4Be6c6iGAor3xMBrjHTFYBsKRQG4Q+MF0R9iv3ve6RzIH1x7Mt3hj0x+5
tkTMODxCGxtgBG3COzdL40cv0X1WQOuZPaJL462lbY0ZGW5Ey5RTYhFlCmGQhSDZ0toNMU3gPGqM
nv4sTCNLU1K8N9mrbYF4bx2AYydPLjWHKHAmljuDF7qqW1Us2aT8UATR0R1HFDY2VWS+Q2+XlxEQ
duFtgzZkTRjsu4acQdOUKZIStr6st2xKXGkAJbW3qRhgn/QRZFo1uIcsmuTOVOMzNT6KLjlSYxqO
zNGNTuVoAh70huZds8Zx1dTWLoxjb8tETdwFbZyhzztE54f8i7ILckDY7Td9YRq7JumIdxkLRsmW
4KOj5i2FmgniQL20aQ4iC3HNiiprR3nrweSqOnXQ947pYH3WwHTXbgOI3AgPTmTIJ69qBOfl6pCb
gPF+4hNIa1DezfBoEJ5bB9DDxulj7ptzZj1jmvBOtEQboLWGG96gnOoDMEa2nroXhyFd7/CgBt0U
tACyEq0RV1Ch2aGB+75KFKF/9nb6SXYaE68pPSoQhEuN7uiTVnlmXEeaq5sqzi1KMi2Ep6uUn3Z9
cGYmyQ4ygORGAHILTKB+mAvjNS/n6qzXzstYgIm3JNHBKdCd25C0m7SnzjrAk8tqgiGJvDok5KFS
a7stQGUF8oWc26o1A+tg1uFNTKRdqzTGPMVpp8ryex3CLBORiuO8SY3hpOz5NCWM/sdWPtRYc298
oOgS9n4emuGp1DzQRZ7eMheFnJX2sY2RfcDpmRS05SQhLTD1Fzkzmqgd27kXjBmx0LyXmVF+0MgU
n9Ogzx+0noOM0Jsel3tvv6pIIsKhdeelnm+gHKM0svHGphJy3WMbd6vp8pN+a/onO9TLkxqzm0uF
AkGfR6oD5iOOKRBVoTqVhg2/MbCOkTbIPRk75yHA9FOaWXggcEoSsarPFH7itmtJ5JBfPcRp1fmt
6+rrEVwRZ9iuObXa/EA9UcKcJ6lO81esQZdyIr3hAsoesQ7emWk00eYbfNGJlG1MRweX0eUusVuQ
nqryMGJl2JYN6ltwCdAHL9jwa2XOfN6AxUwpmaH9cibvqYL+eE1wdseV3PFFqaHDARa7Z81rBmyq
DQoZxj7E2eRZz8Rak94C98qvPxII+cbraI7pNd+FdwDRTuDHYqjUeOaiUGfuG5MgNVyaV7SGbZDC
sgb4HQYwQdukj5WP4FXjJoJj1Fbbn5bx2sS2QujEhSIFNjq6C0MHOKhnrnFvOvdBYT/xCHLuh6H7
oxqLU38eNGy4cEXYGVY7HaAHYwLL97ouWitd2DsOMDmHZw4I+BXuxjAid9N6wS51KVmaopQywrbT
LgRmbllZDciUxL1dmkcxeHWWr8UVyYvSi/h8zF8EeOkZpnhgp6vuq7GTbZiG5k4L02RPzDlfhNtv
h7MVQy6qdFpdU/6wHGg209IkMdTaMxUh5jayEnxsJSSF3EZM5GSE7yLU7mcVT/48qp5AhftHeMFL
zcF7XRo5iVzyrbvilUhSREs3Ec24CgJe93jlo12raMpuVf7N+aZ7rjtjVSz2OeFJ5jpx54vlDEyS
asS5CQSGHicsF74W4Gce5GK86dNxRUpro9w23TjTd1DmBHwqPL01oLpt21SvsYRwG/W1jSM33RCC
fmPLVbFfhqVRifE5d+j+mkbqDhoZnEm4mMyr8t+zWx070P5QU4bf+I9BkiftgfhtT1xBAZhLU9/C
McvRzNgZgNY4aaKORtVI++PiLg6nrTlF3JRKfyknzNuFhbs6mpn9L+iULS99P3rqUDGiPwuhjfdk
CLECUNtQ2zohZtqJc3yyDI6W6WM4ZDzmmX/PIpv8RnsVUfg8NZh+INlbh8mD5DUNnyBYxrVtgbKF
/ZsdrLl6N8P501WEEev6YI+ivy0FY5h0HlwdagrmEGPjtT3YKWZAgPB4EzDWgT1GPOImbs06w+/f
zRrRJwHOGW91nzve1kjCcl1bEC+sxDumxtKqKLzGnxdlSdcvbi/na+tA7gnLXN8T4vicZxluBgPL
2izIy8TertAhATrVdAwbmd9lAjJFm2XzKszjzM9s0zw6OX3YMo8ls1bCKYAl/cAR097DTrCerfrV
am21N9vIIB4fYVUYwN4qJrXUZJDMTCTn9Flu0Hm4SrjA0srkAes03qEo7207Dp/HTNtnY4UjJZyJ
N4ovptDqMsc4A1Jr6axo/4B3NZ7yZq8X2ZvhDOUt68NX0iW/c3rJiStxzWQTR9JCNlf26wsNG6CN
F2jaEcLQu2sn1b5KwwGH3oCUIeN47ZD2opllzh6ZdBySAOdTxPN7W5Fgvw94A5yOjQfPtv2YcNIb
CIl48dFCY0p8EyvBFjptcJR2CFu1F49uND5QPafeehMzG0VTq5Jo85MbaM88llYlH8mrY4RfCirm
2k6S5s6JutpH4Q3XIeDCfVLZ9EBQPv4oItxnLjGdTaXzzNMrKwN00gRvoz39Mqe2vTMiTM5efAaK
Jz56PXQ3gzME1LAbd24V6Sel8A42dut8SOW+BWXwofR5OOgiE095h0ZJ852DRWQWT71Tv/ZC536B
e7p18SjfOP4CyVGK4s0JuH4baWJNk0py7OR4w0rZX6y+zjfmrJV7O9yHc6AQVSqGF3YdPzLJ7Xa9
axiHAOnnGg98HlIU9pb8MuoX48AyGcSfIox5NKbnwZy+laufHeWUh2pUi3xhbGesdbtBUYmYREBq
68mgzcqYl6BSe7ZzTG3MSioFm2QinO61XMSgtfrfIzZryI23yG30dUVaGrZQ4KcItnxUJKabqDzg
/+pwAdJyZqV1eHIrgIMhyb+4IgoLQpRkCYYhOUakeuL7ZZ/VZ/PWBFCxw5cpKVmtnll7t/jHE5II
UbfpdHnrCAeYwyEoavcXrUMW+10MF3APLF8Vc34BPO7xrKbvFvzkWkTBt8nivxZtoZE8sYBDLRdO
Uruwj4pQW2kOWESZ47RoBrlRrbD3Wa7fu4pdUvOK46H+sjrvPTDL6E2HB8tYv2SBQ0RMZjlsLTWt
7bB4Gd244ZhcmkshVAQdMC7IjM3qPbinG/gSIF9+ExU6MSOe34mAPlL28dl4eXHLrf4w4SvmecQT
xLWwYYnqbA9uRHoNy+LYMaayhzc5YKTKJLtSMMelX8xGjfjB9+g0kX11e3Ei0a35uvbHwtp5qlzK
qWM9Zg5MSAhwJoR0Qi5iSwH4sGLCAqJmprIEey+GPu3F7cSRfZzaAFbVr0hx6mAMyVfpEjxqwI3t
i2B8rYrGr9A0kIxm7x1M/gUDf3+IHUffy3pcjZF4wbvYwtU1/wxZi2kdAyYCmY7Oi4i/5ZjwZeXj
KrHN7pQ3hF11DK8r04xe+ibKjxw95pVe9NlGLr/z84sD2sxRCRi2RcbfZYf+WA4YC2aMiyvOWHE6
nwAZvOR64ZCXHr9c9E8sEXRIpFVrL873F1sHYMjGA3zVghX6+cHz+aD08oHOCp14EUUSiqyuwxVn
gigqDArk2YBdRpMBV7C0IotuHI4/P4ZlJE6w/N0okMhFZISE85BfpScckpU+lLeBYRTw/LQH7z6H
oLvoLyRH5bTgGWvlMBRf+ttxQjAZL+NXg3aAbddWdyAWoLnDlV4jatMpbZIrG5ruhJ+mwVcIlqqT
lY17gfmm+TPQZW/pW7jW2Tbbn+2CLcogPmJtYbTYB+1TNU7xpqHND+U/3IYmNsxscvoNrVMPlXTg
O4Sde2B7MlfOrQAL4ahPO6EZqP1SEAc4P8TXTOIJbiNGtYEBy2kk2hxoUpzH/jjlkQ7yheIldEp1
MbRAbfMk3s/Sja+uo+erWDEPh6aPRuR4l35OXwpVwLZNRAQziV7xiuqUzmODjPHxZmTOrpTVN9Zk
/VGLA1wqsZb4aU6fVkI9zQYY9rs2aEviBG5/Erpvubk4p1oMTJ7Eg8kt2cSNOsbAPdvBauGwet5a
C913Cu33U03aXM/Tty513jEu7drSODuD+kQsx7CRiVetviiBa7vFFhpURk83DYtWH8zXrp3e28Tb
zjqZuQFjO0ZeaxPawdFdnmxgTlYeJZwcTE5Q/Y4CLigN9cFS1kWQSEhcUAOn4lr12PBHbwBza+6a
yQ2OAWsW1nAIXR1nQLotwZZ0i0VD2do2HPWrAB19DOSZnkZxtCDZ9fBvmEfLm9bAtPJ0CrxpBqdP
S70kg/thj9Y99+593iWvgVXaR68lBTHqd8KGocfG/ucfKubR2FfgEKqgPoqmZOEoLXjMzK2kM7+a
YUa4vuA+VhgB/KqHfjoUxJPlcvl1STZwCkI+UF56CjwyzAE+rSLLpt1E3U1apTbGOg+gRaJd+2Fc
txJ105tQA4mzkSk2eU9ND73VSM0e+6bLDGHqHnnwPESdxR4nWwykgRlt+prjiG+RbVgN2TVaHJaL
gWm6UooL2K6xaCKpwvBUM+U9aO0XjGSyVB4p4h92Hk2Fdy7wItg4xAemDErBz/vPKOri1OM+cbKS
R6Jo8hizeTt6qrN2kn+vLAXafUi9hm5ojNiWZ5rXDY9izt6xmNN1EbXrbqDmgRi3tWIv80SPR7bP
PQcKVEh8OFDhb3ZDDBzptwBbKHe6KZ+HEaiG12s35oix0d0M11iqyAYKsx0oLm56p8/t7IdzGdNu
jJMYT8tKs9UldNKvDLfkyu2pGaGZVdPZK5tJilk5VTEw/6Q8Jh0ND+CI8O4Fz85Ah2RnTN9D/t5U
Y/Zomt/27L1kYxQSUmIk2QMiTjorwYfomrtUXbOJiZVpOwNla0CdUkhZajQIY7SfRmXsc8WWaTad
XWu69/HC8zPoS+7kQXT6e4sGeAQzsKIb0Fm1XRfvi2E1B024Ic+O1dvAFGqzj6jaXYuNzQ8BV6/q
qRoBPn6XWuVd7jqwq79w9faY2Yggkk5HGQvd8GQ3LpOhBoxgZbbbQk76Si1WohCPYZdYw7UdFc5I
PTa3Eqz2GDHPMNnqr9ua0Juedjy1mxJakC+p/RZT4GJZNL6GMVVIaMsZAGWE69I+BdpiT4xd7OqW
UV3xL3zFsnjWyzb2Z7tcVRlhIwwicj0k/bjGQwFHQ4TqSrGRiU4zJKQlTIphE1IKSUHQU4smnBec
gCsu632djn45p/dJXi2huO+Ks+5qVCHsw95da+l4LZ+VA7+caRlkoxdPE3Q1qfS+8fD2N9EvRt14
M2VKJzs2E5nRkNjyQCOH2MzmHff1Np4wWo3Zd9lyOZgWfdFBNa1lPVyU1o/cVxgSTcbk/UQUC5O7
Ts1JVdmPFeMnapMJugSkHExBXlmK7mOiJYIBsrfyrObOZC2BMwTtk54pGjcvjgPPbCzYs1hEEzh/
ROLLjdUXuqGn4scxzDo/sSy+oPotsZP3wR6+m/Ygar45AstbAWRFEkBQIW+4xmKD6+XSj+Cd85HZ
CLHFRGkHjNr7UM+/3Lo6jAXuzLSVTOSbtQ4mmcYIjYSaTmFR3+oH0QblmUPVSY+1+7IIVqg917CO
n4APPbqKkSlP+C3ljBs2RzfukTYsH/Ko/7aZgrGttF/DHgzPwhpFoqjj8obAdIxM7TMKGMmLVGzL
hJmZ2+FN5TEfUlsW6ASZ8cfwUNNWlrDu6xYGh0eEggEj2JaCuX79ex7Edzw3z5mw/TlkRukOL01g
7718/B1Rr0VuZ7pokfWpjdXjPGTrPo6+et24OTPcDa8/zEn+3qdGBs4R/Ugm+abr0o9RKxeu3fhl
tNA1TfIvLt8DB5U76pxYhjrrgNe6WNEh80yQ/TCVySEE/eo1xB/K9r2o5NPAKWAo4i3Ww0NaJPum
hwa0UIWUtssyh4wGARdEObUqKEdJKNfDzWlQA6ZbX67ygMzRENU6kYNsky7d6bzGoLk5nEKohOWP
8OFtmNQt9k/6ye17dRDZV0GhhVbXF6seWFj1pAAsBD87pRulaKtPbBkgXqZDMUhklTF/GSWsMIpO
GlrCAL8QIMGL/T2JQ64BcZdYWVfSzegz2I2G+1UDPhM97rzYYP9Y5OQqy/wKZeqkWfep8FuNNBbv
vUjae49rKnTXwF6AA7ZQlQa+2ATTjKSFLzR5A/RJr03MQLKJLB/kcAHLGmduVTfNqu7YWytJHYvi
FBTE4iWxnpMEnp5E/yj49RkNus01Ot7q8U8JeBVHNOZgTZDVdOd3tYQ9ZEAPrRXrOMRQW7xB/WmY
KbfSmbg9vUPndj6ewXhjqVy/VMU33C6fSRrWVwX5tHO1vd3dKnAKBzCPEFoi3LF0Roth+Ua6W+Ph
w07dPji0nroESaM4leMzJTboa1F0zfqAjSliTo5vYxtpPHoNadgrchm7utetA8DZeg146vP/sHcm
y40jWdZ+lbZ/jzQMjmnRG84CRYqiKAZDG5ikCGGeZzz9/zkzy6oqsjrTet9lVjJJqRApEnC/fu85
3wHF9IaOdFFHWB0hNeF1kLo59M3OhKmT5uk+ZTQR7hCBoiMlwYSzYrDCFRGRWkVbSpTcdWBBljr+
+cUMjG3tYF6mQIYPGwHLWDR+MT0q3FZ6WuH/IQowTjXsaXYpHoTECI1ZR+HJWF3J43crDAa0vFWy
zDARKlz6C3NM1KVj42fQI9N6HJOtMYJD0xXAaGZGg9/2ssihBuoYKPfma6DxKg/Ew2i4hj8ryHiv
TsiEoEY7oftqvAdypqFsNgcEi0G+SQM1ZbmuN1rX10Sq6dQYGn1JQ6zDnEor72Nj0+jRGQJbQbsc
/U5Q0fysENe7dQBj1A/DBW7XXd3jKDGf5u4TLJdYDnPhsMtBWCSCB0HFVKyGvr9MukoYuHImdhXP
m01LQrXdcB3G8SLJXTnYGRZJSox3VCYj4NgKGdzYETrSJg3Te1Tyhp9fJ7pwdRBcShfsUhhH3wjp
lfwK8dSzaIGl1reR5Z7USlw0qJ5IxsLoYNWhvogCBMhtb57LJq4fppCgYuKsP+owuLSWz2GowWiI
j2c9wJlfq03zgqHLYTVw7ZWNrp38Zm0Cd4Xjx6EDROggO0RJo35Tz9ydjNIJ5xIqtYgRuieRN6Tt
UK1NAFaAFKmPYNQkr0jfIbCiRnGcLwIasmXOWmXNIHX6ytqFFeGfUfytnpQSGIu1wEtNBGIOlCmN
yHbK2jWWsmXkqlcK3Hppl3bi6fREqEDSTzgY+qLQXwEiVA+JyyHMdPFkqsEMNjKzuK4x+vckmYN9
esUB0GwMEyGLOeHTJ4dkpWT+e9mRPD9oBEP2BpPpckoZZ/NrEzSLq6q/0u3HtNv9jJvJG43sx9AS
wqwDypkV0rus/GkOIKwWGH5JCUG1N9/yJonAWOcvo82TUp8du2DloatfI7+OxJtuDy8IrswVpGt1
XZo0FAIwlQohQoSYLRAaLbKScGKBjmZTB0SV1ZOKwBr7rshT+OHNTrPJWUgA/YoWsP3kL5v6xael
E40s3HbMAU4l6CEb/GfFt1/AWD1RFtD6n4k7zeNkoUpcEfe42wDXNCBdE+xBQ4E5xHmqBdoRm156
o6bvIT8MlYgEwB/mVB9s1ddXSHgyJnflWY8gqcUU32KbEetVZvVbPbRcsel3k3LXGsfHCFgD/d9l
qWBxN/GBsir3p0SeDYx5TTlzaLNv1sjkMEwsai61+jmnPceUjFMK7S5jm6jdM/i8b0wX11ljrGrd
9hS3+5p5SXpT/HTGtF6pJb9lwHzPtRcZ7wZGCz3JfmTaioiD52JCfIw2cEkM5aOuytwfKKlZbz3X
5qqFuordh3wvKziguH1r7GRdE1hBlSdIp3COHWoUxcLnV3NqXahaeum79oZ5wJO/qzahHxQ4f+jx
tcatwpHCxILD1uhp7K0R1lA/yvdB9lThMHf16TSoOAi7hgzDrTX3N123H3kn3SFd6RNKxBhDkykj
fVh9DNLcNRk5g5qCyqQuzDUWnE3dyvMJhItFMXPUKaeDUbJURpn24kzzJWryGzKfZUu8zmiDSbPK
vTEUr6lA305msDY+YGVao2tnSu4+mQOEH96vTqGhSx49D3nEh64W1rPfNm9DSVdrjkGBWB1n7XEg
ZkIgp/J3cId3BHjGCz3FAFBn7IyEqBIFVGNTmKpnK+2+VU7Ny92wA+hnlCz4IYHHWcS8xvCfjWLD
OPt7bBrNooir58Z9zjXrWE3hA2a4jRXit6EsXgyVeY3IgkSk6vldfqjqzoBCqlzGHHisOzzHMZ0q
UmYZ1oR1jAgyvo7K+IOp4jLNSIcq2+BkdMlZdXLk8Gm/G9t6L1LmBo0C4yNBMF324gny2ybuwh9F
ysA1BDRImwxTBiDbQat7bHYt8c+q/mQdffFGY2uP7gXqyEjTuo93qhts80HfFZySs3k1sDyK7hSg
bGu5RhSyTSOhbaM4xEcaXrBoMIgyNnOL36opd76vwPysoYExdYH14Jf4Vn1t5Ts+Sm+ze/FpArek
JbLsbkcB9plF8VEvonUW5S/ywm+V+L1I6XqwpxU9kcvIqYxqVRv2DajGvlbcY5qY66Z1Xhm03zB4
ojke95ywWa4q9Zs2OLipp68cCwGbdfM8ccszvQ94c/pBWQ5avqf0eKx68QBjcZs1GolW/kWn+1BS
vyDOPI5RdMQg9M74+nszosiN4U2EeoYi8jMXOZ499xFqyKqmcFFYUZ1W+Zi15keXoc/VndcmpO9O
M+JH3lqXKbHWiqI/WG11ZY75JoV8nf+mmv6zmJuvpApf8zzZJGbyzMz5YZCh6RODVvQVLvhHtd8q
RXWxQoIIAGfj2P7QVebAlvGSB9E6MrtP2jC7uSVuIMHTp57rtPlOju4GpNpjF8Y3KC/fh1Yho1AY
qz6xCQ3NTjMjWPCbtDf1elMBV2RmSjar64V2vGKPeXCs4FU3tBNJVCvDcX7wXOEKhMsQ/RXGSJVJ
msX+WWnZKR4vzJd+wsU/VgEUwTR5I2VW8t8weQWP0TwCYEdzouSH2RD7GohZ1CcINPu9qXQ3g5vK
AutvTRoKK2amCVq6JvqeZ7qHcpJ+HgfcjsWEG+ybqZiPJvo0VfoY7GpB3vkRsOHO6BmmqO3wZMzl
06DXXounX8k02s/sl07gNShwO23AGj2+1OwpCI0DkPxgvaZ5TfrhQWH1NHGSTo5kyeunruT8dM7N
ATL+EkoHpt6u3VuFPH3V9Tr11Nl+AklRsYAjfnEJXAQJ5+x8PTv5QI/9ehNCR1hE9K9YZxRaJQ0w
AD+naZWnNOmMCfVEuYFPjvD/SfTpzm3zC+JEZNOE+BUmKOeiWrdq+QSrbt3ZL0Y8PJiTgTiBDn+g
30BPGdtspAVkTy+2Jbsx5HYienuae3GIJ/3kKtWHMYa7oC63YTY/+kxRm3k+Iil+y7roDGLIDUN/
QYTIt8l5893pYTTHz0IpmaRo+rFtkjMJ8vP4OmjV+9BBsGkeh6a5hWL6DpNhTdAy2eTccrlYpAKg
4KRHB0EXnLHItlSBKik4i+hTkXPQ6qtICXaJbZN61zLZQBcDCX8/uPTiMobRCWHigDT8hBqJFWMN
jZaDWZkt7BHEKpobfQ0yURJwymUuXjRF2u1s7ZXp1sElThJ1gMcZZ4cB7gqmsGbmG/DbgUbTfijB
CeVazeVH48kUJ2ren6CF977m4MOaNqP2ZEHPKdIahgJAyOhbM9QvlmluXMoIpgO0y0MgdIQYxiV4
gJAGtUm6pya+5OMmk/WsGu4+hBEYavSFa4AsC/mAmdBe7MyMVjLcbQy6sxvmHscOgGvRq57pm7Yv
rjZ5YPPB1LCH+iPy4ybst6np7GH+Nkv5Q4BcvnV2wHEv+qk3IZyhzLoUevksg6TDpQFmqchfHCQl
optXSeZ+QNWTqbfmWZ1ndnKMYhzgFn4R0xnGEtxY89WYu21sNptSabZN5CwtXLumUtPkpthp54VO
g7lJlAOyeDCaJJ0MRL/Udv/kkuTqq+LBJ3ZwUuzDBOw8CNttPBsP4tZ3NLEncDf4AaNp5zgd9oHv
gWxlDsXPeHA+6LY+WNA76bljlLY/KveVEc0uwLvuCwdHvw9qyKoeHLV5hyV49rN4PXThg5PTwenQ
gWuMcpQmXWF0f6JuSra08JbdZL/lTNOwCM5PaYqbKBl4KZNOrAnrI4MBj9fKZqy6jNsM6QKyASZQ
+VLg8GGv0L/LJTNoxpuVVTkyfTIQlOYJBKwBmg06Lz4gV2d5RDVxMKdw11JPeGCl7prG/8tj+hv5
JzIs6y/zmM6kiPz8rwdQMPmPf81k+uMf/kP8qf2m6aquWQZqbt1xVSTQsrX33/+PeMXfHFcgjNZs
BNI2stA/tJ8CgScKROFYjmYxtpKK0T8SmQS/jkEJdyz7kPm/0X1aNmLWf7NLIX93DFUYPAeel2FL
O9W/2KUqSJV15rqFhEHjTQjCN5LELPUyOS02D7841Q2ylMmoaShKF8bgjtamwBRNFpy2YX50hOgf
ZCen6i9OMe8j3bw5AXMqIyLsKGZMQvB4krzTaT3Az9kMCpml8SHMioemOBpm9FzlNuHLsG/MYdz2
Wk0d1tN1Ksh8sf35HI2W42nlM6OtTSYN5HPBhEDzEQNkzJYkdqV1IMrrBnwodJgMdjv12tGNrR2x
ikbiAisFW5yRTkslppGjGtmi18yvtlL3uQL6JRxpKqtXhYkn+GpACzB68pZQ4BjIJSq3CGBQ/BVP
FOhOYx+pcmkGjNopSdMdtowf/WSvapemVdQA6LcasXON7KAHJOeR1Gkow5ay+tIKHpsBuWtnP8m2
OCtVLVUoPydzZRsER/oyRbBDIBMp7JvAOHy9P4BiI3iSV9MegZ3k/fOgpgcCEgG/iB2p1PyTciUq
lQTQ6RTV9lFBkRGp875w1RM5ztdQARlMtC4qSHySyHu0a031QT28bpqJBkd6qNvoS0M06yrRN7+Z
0DN0Fz00b10SrDNqlGZtF87RJuA4G5ODlcTvmokMEnq5m+Qsw/05VP0HPXhwk3YjIlT7enLopvmE
x2YfE77nYs9hWuzVsbLo5/gQoSU0tehQSqdssrH7btMCzI8Ke6en5MS0iadl7nGgfVjY1q2amo2t
TCd1tg7t9E1N5wTxUfjFvDfBnVjsRxqLvqXtffo8Aw0OMpsDTClk5hoOKSk8ctH4yDFHTPVtudI4
TCY01xloPULRdB3tVIbmrmzltBQkEcJXtU4wHwOKADrZNbQs5uRDJOmXGYRfVTue5ctYKvMVOdfB
FjPjrm2dqJ+TCmBGo7GoArTlPISoB35H8lAl3RIG0tmVbMi6ICPMKpES0xlpDNcbteE0zow6p8jL
jEWimcdiNo96yCtYjnstROwfTMw00y8nYBaAQ2oZjcZGFcnBMOervCbnChGdqi6FGTEgHT+dUj/A
TxqTkSp9Og+luIVG4s2DtjTK5FCjQ7k/BvX5YpwA/zI8DgYalwwQv/zGsRZwR7bBmL7b6ri3RLOm
d0YdTm+kp8zh+munUw/XN1Kjm9nFX5gLWSSg4ttMA2g+KCLxDO5zlFI7v0jQuUzXcWaMA1eNUK4T
0rhDMrSbKuZaVeoXgF59PG7rqj9DCrjUSnZgWIq252MM56s7d2eYt6jIzzpvSQ3OsOm/u0jE2mG+
2tV8le9gp057JU0OIsze5Qsjr0ctGIh2G+jJz1ekcKtegw8Belr+SXAB0adAHrHFztR5a5RqPg2N
emr1YVswFxyh4Bk1v09i7xMvYbwFi2QxDCbUwGbtziZlnfPh0gsNWRN80b10ClFDXNsysVU+tzRg
LRv69hLhzI5nnZyPnKQ1lgIMU3vLJB7L516X872sSb9GQUZ0dENrv9ai8aJr7UZeTIi0N1Wkk9uC
jTa7trxSRm/fxpKZQaLOV6qeRpF8voauSewpcb0pEB6Rnn2y6/EUmuOFKLhVm6/LbDwp3XS14wH8
V8cqU0TvTqB8Q+Xw/NiM5lHU6mdYE09Bl7rX4VwZqnU07PHTNf1Xjh4LF+QbfUeS1uFLcTErHPla
jOaBddQAICknfygejaJfWQNHHUYw1Zx4hJUehdlf5ko9lSAfRvmpuTONeW98WGTFqzAx29rYVYD+
M/D95KATaBVySfBKW6m6rN8aA4RYN+/dsr00zbyZsQ/EoJNmbgT5fxr3m4IkBIPLi+IcTYcmw58/
G388jVybtegulc4tFkMR9PGr1ba5k4tV1HBbEQ/IOS9IScDpL3LBFiPGNHQfLjtbG89XLc7e26p6
1f1rB6XK8DXsCmL81MOfTYTyY7SO8paUa4Lq2scw5r3jJmp07jHs+CQwIdMg44pRQs5O44pb1Zk7
9kQapGp7tgT3PAsV/dFT2MbvLY+Rkm+HZ/0Q0uSkr2dxq5HI7g7cH+GjZGXwWBCvjvc7ThuPkMcQ
7CvirVWUo5b7GVKo8KmPoOpa8ZAyJzZeZ505ACKt2BtxugIpQaQwBv5SNdtvMAjfofv1OzPWPuPA
gl3BqYGBY/lodAYG2sHy0FwGjyDNUlAykwqec0FknuWx3b2m0TztYizJWVg1BM4mN8JMTm6RTPup
yPat1rwZKGYWhu+QpZRAfvFzVMzss62CjhHOmNCBdKTqZZQpe1pMymNE/f/7Z/fvTXOEfiRDnGtb
z1HIjJssNcPL/Eh498/uH5gT//GlMOTTXqh51pCv2zXeiIjPc+0AIeKEptjAvtXh81fRb4KJATJl
m4ReLd161rz7h2GCA5zFooWdaH7TnGoxTx1iFSffjEWKOl9v6MX7g+e4ZfCQ0UToUonPUKOrZmsh
oqIB7f3MEtKpO7RYGw1e7pz3q35O4DWRad2BCWdiAV/Bab6s2tokALSI8FvGU7tCg2NXq8nmOy1Y
ujIcaNZKpkZHl6ycivb3D7Aq2z1PjlOVjdwzrMcNRRFzQUKMQ+C3qRKeaKaSRqeIq4NL03yfTXeH
XNBcV6HzXuccOauud7wo796ikVAkBfk7sQFwc2gud9bIbpyKKxKcdlWWQ76ENpyw3Kg41k0YJjkX
9hzrnynErD43j45A+BH2RBzVYJ7K6daV4C5nbvO4ZvHgFsgn9OzufA7qiWyvej35FDrCdL6nTCee
1HiNNJTA4WbtsPyNegXAObFvtmIdzWy46PUEXLM4poB4K3QOhKO9RwK8H/1HK/Hu55//0cmv/blM
dnXsWZZwkHyYtvaLhzGKuQxBGMMssZOvKnkARHzJ7eHiO+OxDpczedoVddRoV+u/eWTtTwW6q7uc
HgxcqkJzLPnM/qVAdwU4FGuy8x3YyNNkEAk0pdZDurIy1hcKHSzlSxnoiQuF/m6z+ZuH57Tzy/nA
5Tzu2DwDVXfxafz7ww+2PRrE0RSoriniWWsQvmyUqty66jnRhrNlRO8NccLjc2Rm+1qwqlHY4hH4
Oxfpn1JjHZ4IjHqLog14lv3LOxAYOSaqxs938s03x/6MJ2CfKsRSqE9gXs962p4h5zPrNzmK1+s8
7c45KJJcY/dBHglhaYeUeV3a3/76JZJntD+/RC4tcttmCGz/aiQmhWKY48nJd8wewGfme2bQz0rD
LBiDM0Woaa1F0n3cL++yoT5PJ+QP2iVoToUZv6sAJY2QBeBeHjrmfAq2uqV8K9P52rJ1GTHyWkZE
srbDQbK1q3ErSxCU09skRobADSCrdJVAOycdz1kYe06mnmb07DXvBXRz+jDgYsL+HCMD18QtddRN
xebnOx3D8mlLitC5moYdShKydn1q2IhbF3SYVSPgQu9qYErIgisBnp/JrDJXEkeXrHbbqE8Oyi2/
zL4qt+PXxxglmW9SJeoCOxiN/QTwGaPBlPMfRrIEbSJpJnWR/4139z9dHvgrdabwmmrq+i/XKX4j
F+uyyInlaDaiUE+dmxK793GvrMer1tYPf/22a8Z/et+Zr8tTuyO4R34xkLuD5nA25c4MrAn2dPwS
ZxtLgjeKAeDAeNo4InmfSANhogksvOsvHHc9ElI8hkr7FEKGNr+EDXTyArxZf3bdDp9Z/mTY8mLA
9IiDbDrBwOUgoT/h+I5aositnFl0x9Yx5I8z62FHKSZ/L5rlDQQWs7cAHUQHeSpAC4eKD8mjPoLq
R5Juz9eeU1WGx8SNQ0hBbxZYeIWkDs73wHvSA9qfTdRgIRkoU/DSuRYxTmAdsXCVO3DhFq4hh5h3
fB0rUSoLBFCBXq67miFd7fgHWqRwx/3kU2s76JL9RQcdl3XBU56M18H2L1HU0WSl8MAPe9NTquMa
RIBpfK85juKxfZdFa1sO9ADTYzY13+pu+ux1yrEcHgmZHlX9gJrM7IKHntc4MONDomaH0BE3vcAo
R+azmB5HJf5S9HKnB+bKCbrNVKbvWup7tr5qjdNYGjuYrLuJVbtvnZvVayd53KNi2YOW43Y17d/P
SQXe725m2Q29Kn9Gq3OUf4eCCdS1giOwMEITgB9o/X5w1E/fEUdbo03w11far85ch5VP2A6jYdWx
ddP55dKGIEdIpmLgtOT4Jo90I2+7drX98pv8k3Or3OV/s9r+p1WfaEI2W8eGOHcHE/zLpgNBA+Cm
mFhsEw5kDQfT4u+31P9wy8JE0wUJ15ru6o58Ev/yIBGkxjZVAfkJdJx4vBqaOOl8qdGnVAEwQFpB
z4lanUkvAZpFeK+m7pFHf8kqGwnEPm5h9xp490zMDDrtCEU/Jhx7el3cbBZCO0+9OOTfQC5p4vjD
sXiYqk8AjWjoktOFXIiTbLySmXEFmMClWANR0ed1OWWHxnLRFnTg4uZT5yfvujvtW3ihBQln8lxm
G/M1dMUxKcVuNCjJm/xg2ud5GHcmBx35JE3qkMqyjpNBW5ymhUXmgFO+lnQYHGT70XhKjPgAsIhh
iXkLsnFPKPAhr41DSHgWUzykQ9axRXbCXGeVALfk8tjPwZMDQmbR0C/Q8bks6O4RRVoQQMPwyUcD
2I2UXqoefZG+t1UmziRRgo4QfQd2KBRtnpMaO9lXkA+nyllPH5u33MLt3UB1reybSn6IPJRImZTC
c/H94SJXcMF57a8vbtybf94+ucRcfOeUFwJK0r9fBrleov2cspw4YLbPnMS4oorrRdRybqptAfgn
UfdFqpAwFPIeKWMEjKt8IPv8RcdcsBJzf6w55hHnsO+EdeyE4zXtFUjPsuKELo9ufX9qsvEcKsFj
4+iPlRN/d1vSaHKEl7F6jI2ISVPyHuMIYcviJR3y7gHfzKag8Zeb3aLTWfMqWgA9dz7VqCwquno8
d755lKtqNfefhY8AS232kT98okB+z1jMbKM4CNga5eR4ijApPsatRnOB7p2vjGfX6c9ah6kHBndW
vMlDqo2cslbGrUmYV0lzhOSjLY6Xs+yKWeV4rUL1xAFvHNAk0iyT1Zif9KuAw9wiMI95uwm0zkMY
gG1t+JxQvcoiyGxky8K4uTH5vYCaLZCoXTFcLZO/uAu4JQz/uaRF1zofiamcqd3b1V+/0f9hFaNw
k/8jQ57O9i9v8xBUdtoOfb4bgFQ1CIJESSSKPQzYXGkwtONJWMzmg7+5vnTzV6gHy6dD+cwOrWlg
vX5dPglXmQxddPmuDc1rVqcHuc8RidVDpBxU3ow0O/iDtDFyVolx7BliV1Pw4OPcyg4nuWw7o8FU
MaNIIAReFtkJbc1aZXpDLaZZHxaNFFHUC1kvOTRK7fEkuxt54tx6t9kMVezJJWOIDp2ibJsewwVs
4YHzUIr71c+mTwIojqFOxiTNvZgpYVWCHc/Uq1x3AUsf45wWIlTvOjPXHZkicXaYXHQryXAOKHqo
J6RDUZebUc67GQvcU8iAWiQ0BufxeD6P6bTPbNYNeQ8HRvIu/2ZjVq+zpl7jGRUlyqcm+VDs9CD9
Yx3/NolQidn1Wsc4NdapJwsde1T3LZc9dOhhFquuSo8taXymf6MfyB3bOzfZoSA+AnA50kZDHMs5
+5LtEKcfn3Iqc7Su7rbPxgMi3ZU2fNVpvGmH7GAJqg5ouJ/EmBu+5EsrSwCiSjQe55a7UpZ1s5m/
z4SUNMP0FIQ+8n4BUymstMUM5KHhuBsnqTepYoHT71DKaDGwq91IasBkH2XXWqNfJ7tNUxVslEms
ZROOs9en/KPx9V2I0D5VSuSpqNrqGFsCL2rEvQHS7AjS8iS/LnWCODopBPTqLjrktJP70TqEDV7l
cGbAnmABBtIOkUfs5OorO2sF50XiP5/gZN0PsVN3cabhUytiBM7pQuvUF8WTqy65NAfVB/HM6ECb
43cRxQct7zhshu9C8KwUwMQ53dcM3u7kxybD0b1pmjfZacuQC9bcvblq3tjC93HK9kF1WYYvcWU9
yoJJS6cr0u1bjESx8HWCqubPPmSro5ro88xTenxgLn1EF4qVBUrW9iKkH7LX1rYp7cVqHQBmoiVa
ltP+fsEz9JBlZMQ2PA68nqxegq6AgDwtT+NpCfoWNT09RCbHA/JZsctFywnSPEIbxTX4qUICWcgL
TnZfYzbVcuTs0EDwdceMEQTthcbur+nMhCec2UkrFv8ZSW1F15nlWPYJ59L/+derlmbYf96eOG2a
pquaFouI+kuVn05GXOnCzHaNPcGg5oXE3Wr4r/S5aHiQB4m8tj87XfZIG5MZDdJTbiTZe5YXVhO6
JKvjWl60Li3igjgkpEL3Zfv+C2z9o4opcOvoq3CnzxhpOL/vyOYN+cRdqRaKoXRI6kf6QcO6IdtM
J7WrwK0dkSwpevacHOU0tg7kWmM3SX4kUbpdd8psDukYUfFHlJTMzoyYLrppsotkzdwmo5Uh2NWr
97J2CXON0c3DM7nUBb3QtqC3qRrlsDjm8KrIH8KDqRfbIQ7phHcvaI+uLkKXvv9Skc4sC25wub6E
jNoL/M5DqaKuto6WaPdrncVJrjkvgaIe1QppXR2+qw5VSA/+VB3PYyx2LYKUUPP6AvUce3gaAQoz
ANVauGwGSj2573bpweWKlPdfY7svmvHSM9dIY/Ukf5sskzBTcTSOvORJqe11wUxAXhWJTTAfv8Sl
31/TXpadAYVxQqKPnjxpCLgZGsRzs5g+p4wnQN8+w9JH82mzwxRwdovurELDsdWVNg2EecwsS1D2
q+YLlMHFQFgmb+jW/kfp/39z97+buwvdZR//n7FLTwkS2SL7N+CS/vs/+mPm7orfBGhc20QRJltY
LseLP2bummr8pqqWbOTJqbyQJ49/EJds+V9szWbq7jicTGgz/TF1N4zfLI1V1LF4IPlvnf/N5F3X
1F8qIr5h2PT2XI2noYEJ/WVlqcFt5COoQE+J7H1KziCAxNKzZTRE6ofXoZ6X5TiT7pWM+qpTXhKH
vBlsRSO6SoK9snbYT0gN6NQKwgKmpPUqBvRqLPAXShqBKuh3C4i6dVAb606HnZJHe0x9pWomS6PH
xDHU7cdYoQycGwxqWQRi2iEAcdJ2+BmTjbBcx5sNJHgN8ONVHIJv1QsLRZNlXkscFcu6cdnzVcXy
+gYj4/2zf37AzA84Z2Q7hpdguwpkMn5SDzQK/fun0JyRKWUSSa0kV+DVuldOhGjdPwRNqZMc4Gcc
fWwDSjZfohOklzTDYPjnD9//w/1DJH/k/tk/f8GUY0pxzXytjQEZfjVQFrDJipMRlEqk1P7+QdU6
mpeoeph86GtrgkXhNjK69/4ZVUqWIGjCn9wvA80GPwrZHZNkukeeqDI6d5XnrorsTeE/CmfWVn1j
sewbQc7u+I8PsdZHS8siImrCw4utNurNVe8im4IbW+7JdXnEajGvm2NGWb6sGj0Gil9Ei7jOsPs7
n1YJJRwDETk+anpL5yxdITV8c2Bty+ybZ3+IEWyHFsGoZKZy7JUj6MBeOY7yvXNwWBg9kLhKSZbk
L5Dja0ElwCe+GEhGpvCs9EPQ6tphHCb0xknL1uIC/90AHN7ByE8eFMfgdNQE6NY6LXxUpi8j1/ID
SaokGc3ZYWhy2uOIKbE4PvoT/vNW/6A3SuD5iNY+p8F8IJWxX2p1C0ffLIxDWZsInnsQSVHav0wF
vabEnR6t8R7/BdsnUMzwoPcMzRftnG4G8pkhGRu7Bhr9UYRuvQiBvG6NIegFDSvaSXj7pq2oFKS8
ABAcIpoXVByPue2LR8OCnTqMzR4iovkITx7MgjNf7/9N+lNXWOTXeG1hKskfsGLLgQylbDX+9MPk
TMZBk8+6bcJrr+gTTslwc/9vs/wBtKdPk25iEFPnV3DDQAFFS85Fks+PWICnx8EiHHMw062rK5/2
3AabWQ6XBmq8rTl1B6uruecbkZDZERv2prGaf/veUBMBkJA5EUB2SFDyK7qr0sWiSsuD1qvdovXQ
+c646+Wn92/+80Me4s7MsICxALb4OaDCawSkb9nM9/ev9LHGNqtiKRlnW5LUg2mhRP66grRlBq9j
hN2Ra0PfF/FihBjqmSM3S2VYpzTQfnfjA4hVKEb7I5iYEYYHqCy3rQXs50hPaV0K7cGh6xHioSCR
ncwVJ3sLZQ4AaA6iX1wysfHTyjpJy3Bry09LW6xqjcmL6tMRX36mDnDwO4FAlyyCIX0XJu8cPTRU
O0zBvAwYiVcjC2ow1e7u33IRPDCDFT3KeEYDLAnwx+niYRDqoT1Y+M7VIsjWtexIEUzW1B4BBOTl
WDKQtpeoI73yYvlhiro/Prt/b3R6YrlTc9tIa3TjO+ZqBpqftVa0K3t3XouSMtH23XejdtNNE5St
d39KM6lEWlRrwH7kK9kNYlE4o8KQmC9RWOC2QNdIYmm10s1Zo+UkaNoSV49fQRBxkAKWVdsixZlI
QKut9KwN9FtLz7ijv9XKerCw60XQvxq6OV4bG9nOIMlaNfHX5sQNd264YYZH7ljcvhrzZHkVWvCN
XuQX2gNIp6isF5lC2Lbqa+DLJrKB2Cp5G1uD3MnIquXwmD5dg+kkyB8JDQjhWio/oHm4D9DfGKib
O5lZd8daWMiVcXZLwkWnVLlHtu4fnw2Vg1InwsoLQDncuhgTvPsFMJmk0tw/a4ri3KpdufG1LOcw
YuSeheR6XrpFj6KfVgZoJhKrSRAG0mSDyovidvAUzseeyEW3AL8y4pA2AEb0OudkG1IANPeNMTfP
pAT4XjU0xo4wqan5bjY/A81ovCoLcAXPCruovSS6TPNwtINu1kJjGTrWV+Rgtbj/ZFogYycBFM+m
/OkEPtvKl2h6H66VncXlzhn0CLUDIoTpocon5yHKBpuUSQW33zQpK2UW3/T0PCCMwOLJxf/Pv/3+
ZR8RGYUOKThMTUi4mXwZiC3HNOjPu/tX9w/YE3JuS+sx1aePIdc6svcYj4sekIDJzB9bCyEKeoZ/
JoaDl6pcHYm8QIk3X83SrF7rbrf2KyylGKRdbz6O9LB2Fm7Nps07YOH142AWyTbViWxnKpyuOzfG
TKFxcLnP6usACRtsj1irRw/sG/m8kTdJWIjahy9guZRNl5EM8P/ZO6/lyJFsy34R2qAdMBubhwBC
U2vyBUYmk9CAQznE189CVE9nd821ufMB81BRoTIYAnBxzt5r+9nYbiQV1oPuEKu4xhtcLojBYACr
K3bwAhfr1g/czKfcp8ir5OSgFb+wxU+jQ+EyF8iWMGVilxH+y3+/uNzXLcO9HrdE1q2D3eXC+te1
y019HfLIZYUJHYuW+HYcZxxmh8vZH+sGo8Hl6uXCo4oZYHZzkGr3V1kMiFfqRrVxJ7r/l4veGLo9
Gue/xqByYUhPehTXFTajzlS3mnQR9tv6x+XvXsbbP2/jz80l0rV9Bd3fdTwWhH5gRD3Rnrl0OYEa
ArBhI7x2jk3ddg0auVx0WmGHXck3UuuxfWWIptmbvfNTsv7aTomWnE1bC4nRmw5m9aRFLpbQaj0y
kzVewVScS5dz0+8S2NFQj3Gywk9FFsI5SFSBdpT4i9Rqwxzjd/hyJGzE29Rrxl0nKNsHjZXDmezy
PUzcioRjrzqVC4EX1PS5aq8Xl0f+PGywpx4QXf957PLUyxOyyJZHoT6sgqQUMdLmhIdNxZNblPjk
KSPE5fTn5l/XLDc/WlSDhsaNje3lvjqPSQu9fI8SJ7Y6Z029tyvh7C0+cWVW04lyoH6VQeC4cgb/
qKTm7WMBdi1tq99pqYyToVnGqSHGnFQn/37uyLOCqFefLtey9VqVtpALLlcvd/55zn91n+gm4sfw
dsCI4rX+XJSVaA9Go8I/d/3t318euAQUXa4NU6MFGj7bv049KUuCqS5nYdO6lRF4E/t/syYafGJA
H6Z6B6eqoF1R/xPic5lC/9y8XFMLAjoMVkyul9uX5/y5WeJ8KtUyn6AYEFNv6CBJ1inHXCefFuMh
IUHr7XE9jxzbC1XZrdIjA93N5cLTJ4BZXj94B9VAi7fkcHW5mDCSwzFUjEtuSmiSQQ59ZJJGtfHX
IJd5HtQpWiizH5DJR/uZxvTQHABYcOLLeFqCy9WJOgs5RppRn/7+0L89K0XNodPT5o1enkXTRK/l
cRGMPrRWGYC7daa6XLtcDCXZ2389InN3ac+Xe9m1NIBO1ucv64liJLj9wf5wdbYmTtc/r2J2TrKi
zVRxhn6OIpLOEMIw1TKu//Xi/37Pn5eMUpZHl1e83Dd1pof4Kbjc/bdnJXPiEYy3/oO/rl7++l9v
5PLUy23qGDzrcvuvv/jnpcC5NoHpu311FmJmgPjXB/vbu/jrbf95+M+r/z/chxQsE43eqh0bIcKM
5rljP5rGMAXckNq2tJaDPs54EO0JTOto0oBubuxMX8J+RPqkluolSz0V1r58yQFasZhdnF3V6jbc
YnEHOVG+sRWmAzx/9iJZaX9YJJpFI+nW5OlGbZN7ajr4LbrkmcAfPRyyPDq5PiF1CeihMnIswu/c
eYusoN/1df9k1SkzjYcDfmFG2bjY0JcRLPiAv89dbZs9lnihBNmKGQ6ZtN0QCOgH+foxV2vLjMwL
FRYTH8rEfpzzbcP6FHJh1nIu9MR4dFUSqFYWe9pSv5FCpZy+YxQkunonsSPduu6bl0GuFDLLt7NQ
AZav3TwZaOowNqudqlfERkP2zOLCJBSDiyxugWXeodzV+N6Kzj7XdT8w9KVQFvrqJkm+x/mrADWa
WZQEVaapXVwlr70CWSWs5Gg3bEirejrFlrW3enlrkBbGT9VoK8n1242KUOo+jOOIikTmViAd2LkN
bf+qCfcbjQC5fxQwypm5lX+KbmF+yKdoZ+U7pyVwqJOlhgjc3SaFRR5GcU8VNn9R5RdqiS2QL4OU
6+KzbFnrNm0eWql+18xiJnzGMjdca4NirNhx2IMk3e5j8T09tCu/O9Y5gbB6YRMZYoHjZJe9n9qG
X9YlTxN+UNAWmMF8r//Uly4JpzZ+6SY/O+ekUAUUTtC4sX1EPITVEULFZqLvMrV2QRwC5hzD8j4z
jvRTxkwd2LZadnqSPgGceY6EGbEi0a4XlwVoyTKtclwiXfuIERHwTSIn6zDG+IlHXM9WUR+TsrEf
0BE/erIgetlg9x7nOccT4Zldtu+baQxhNWx9ChshQOJixRLstRFhBUCZqyrNom8NOjP/QY3JIahi
EiPZNWWA62yjQ5zMMElCPGZJjKl1tuwduzg5i37rp61+zOO+pdmRXekkatz6M2ZlQsZuZGNvpo7j
1SBkCUqFS6UdKsuaqmuPMwfnsFio8oAuD/54Z2aABmO7ofPaf5nrIsvTxXQc5atmewyroAYKS7Zh
BkoKa6LNmqh3rr2lNhG5gCox/Tw726YiC0uJhwoW8qzDwobEUjn5W2M5X7QwH+gh62+yq18lQ1Qw
K9JGvQaDx0i68d5cRnUNizTtbKyKxCujJqXzPyti6wprE0UtJJsqtN2hh1dk3GOb7O7m6gfbJrkf
nXtmZEVcnzD2PYmrRvehO8v62MSTTQFL+yZT66WiJ1wQrOJLH+Z1BpqpjN1+nxf08+a8wymiuu8o
KZwwsv1HRzTdoTkPWWfvbRtWQeM2kD8HYFWQDkckMBGnm3NaqGqxzPMQZ0oibIFddwUZYcRT/2aR
C3QPfUEYMTgR29lt+yLbp4NAxgP2uPSSCQZUdtMAot26cY6fRWcO8CdaD0UbWHSwQ9GwCO2p+5iy
wkiXRK9ltKa50rAAFHMA4Pko4bWfij7fJQIDIcSMc66DcdcmtAUZLDL60h2EBp+EO8aoQJ9BGaU9
e1ybzI+07/Amj3exstzd4ALPWWFihCf7btWHNGe/U9c84xIFcjKmnzS7AttLgMNgNwIyZCA089V1
ZLYv4G9H0mXnilQavmhkGar4kSlBF57figPebILAOXzlJ2UKPpMiL9028nc/mg6LWwPqQAHY1fn3
UAsgkQs+98zG65nYVvlYut6O9nQIL3S4g0naWaW77+riQYH8DGOb9PKRGOUtSTL1DnlbSKIK/U+D
QN10+hzi8YMocLKRxudVJk79ClhVVzz6qXrWZmbxElrr1CVnwCK3lel+qWrXFww1KZ4IX7nWtiFZ
jiYgDgj9Z0ykHmKe+fFI8M1XnSz0LLWrFg6/VII36OSCnpsviPyiHMQKGJvJ7zce+rythj8mGHJJ
2LRVkRTB+iichvRLIjVG6rfNBrUf84HWPkgejCYpfkfMmPsCLXlBi2tr+XAOCGpqAr0yvgGRSETY
b7bdVHBtbW1Td+pr6Hoapb7kvIBAlwJLDjuF/+BDCYKHI4lrmzoUyR1BB7/gJu5SmHkAbfR5higm
ArdHjO6XLuReLXm3HTRu0c2E/ThMxjrd29HwjsnxVLMb3rWjcx6ITkC0nly3OupAYpnVLi88NPH8
bFmJUTOOfSBPlIfB4sj7hthLZmECC3t7h0TZ2prZ8lonGVyyVRmkXLMKExaNm5Fc4E0KT89Na7gE
1NitZPq0gXqFGb9I1xUvJGtiAtPM32aNpIwylF3PgN/smaHwxc3Nc/cpk+wZuNZn76fNaYoGIrQW
lR/Zrt4QOmWyLEhuLWXgFjFgTcjbsjLuvAWwbuVnAKC1aQvbp8ZkHBuwThmMk4hsO9A6iNpIl06Y
lykgPCD0ehYRA2SeSv1exhhSyf8hZz5GlQFYCjGdv1GKyKahJ9M6qW21mVB1mImv74ET3+UwSE2R
rgfEcpXq5d1U6xSr+clKIY5zPDM60PzdGkKctSpOjnUtsUG0xQ5/q0806i0rP9zlQjxLCINDldyJ
tAF4qewvG5qkIVvYcdgZCNcwtxMx5lOSgZMaShwwBmqutI9+Gcn0NCx8j/SKG7SfBPAxj8H4gbMV
+g0rWGU+GI51cuLsZgHrYGrkluqJGLYwdeLQoNFoq+qrqMd65xDbHiREFVH8JVjB8T6jTEFcNlkC
Wn53q89tuUHTB5RB7DNodbFTx7/Zc1DFt+PBf2216gFxvtoYdjpTEpZ3Ou38in5mJYqTmWF+Urru
b0FN7eQwPrDLZaLmrGsNQqkRyVH2xGI92bEemMb8xGbvsTa7/IoQ5+2IVrYkRY/R3L+G3Ebka/kA
m6sIc12Fhpcv16i2740UrL1GWK+stHNHIhNAHjkEugBvviyNvPdVS63ZI2EJqxi4VDkFbVMTxxgm
TZSzuhXsFLU34sIK8kVJcMttOBR1Dhy4mCvQ3r64Reg/9bX/wXCEzZrF/E72hk9+wmTcqDY/t7p+
8ld2HrTWiZm2mrbQgOjAoEiYHXq35vwg8UXcCUtfvSNGG1IDT0Fs4tnxqUwebDfLwDwhrKT0VQH1
nLv8RziQDwbmpFAfql91Zn+nGmutQgwrt5OC0IiJ6Raf9jYfn4DnL3vAtC6unuEoRx0De2UsB4uh
gQERrM/YT1dJ3pi3C0pT16a2W4z+lmWSFjgKkAd7WCSs3U2OMYu9F03XWlGg9AUmRgRY6X6NTM5S
u0WlD7PEckEc9MUaLjWFbgFWqjdTPKx0bpg7vga3lFiJGJVxcpBIRNRyBo2dhVbyk3bXWWXsSuZX
lpER0nP5YLmP4FCMp4hErDEeO0JiV6BUHjpN8w7zzguH3nzBVlTwjqz7MnZesfmHFPDuUfeX7Psq
ItWMJQ6nzo9CvV4ealNTwVSi3tX5xudklbpFsY6nf8Cbc1ZDDmpN6BSTUZy5CHm1eiQ8cTphXckC
GzBET6Mz6PXpl1ORda68kUTXgbtgPKA8bjEJinVfgNZjtGhs29j8N2BWPoaYzpwhIXUIqbOEoS+W
mptymJKgwgi0AZf2REt8CkRaAi0WRggAz2U/BqXUSOEJ141J2Q6+NG4EaOZT2Od4dmb/ULeuE7aC
km+e1PJgRE0RZELKbeFnW3Y55DAO2Y7e4nXh8peL2pGB32XMDdatjiOGVVe+lemShVC5E2an4WNg
7EfakC57kEbvbZ8NDHjeNqphExjt8EnuxFM++Pd2Q1W9WagxGFgzInxeHbQEa57AN4LtKE3/VZVZ
Srlc3yyycVF2SbZryUzg5jCS3WGfBSEjnKklJX0KQKStHfNWWz8lQAcnu43kXqhLJqg61WeVpl9O
ikNLQYTZOObLmKFpWpiVnMnZubH6bc8r3mL9AV2Y4EnGts2ugqJs593o189ew/wxkxaVL8ZeCvUb
f9kzyO5jDQCKZf1nhN/qGPsslivffdBRmiba9JRnETluGiZIBxl/7RDcvuDsBRjjeJyQpCvAjLUm
IFjjqY4i0EHi01wisEZj7KOVMTGPxDSa4xJ0HHUy42rQTdJH3Qadj31DaygOXTCLyG2Aq+S4FBdy
W/nJSJso5lv2LlSCHO2M76BnFPYp1+j98LJUVn3DLsXMI1gGC18ZXHSwYMTLzEn/i77tTzIs60MU
HmOTQ9u1nxklvhuaZztZWntDAXjRa0hrvc+oHTnQ/JcpvlKaYhKNvTCjs76Je1oLvgPTCnYhWEq1
CzMAxw+cPaMjc3YpEYm7Hg29Iv3WFwJZIF6814CRCZ0OqpzIaj/9Eq1D0Y9jshMggCba1ZtUQRms
AEVoBsXErq1/kgWcXkJOOBEWX0YFrKhR5O9F6xvQkTQaSTtsAGTmjfZGjvCwYXK9YY3wavXWY2uq
O6vS7j0jvfUzfqUyiymlluMvi3gk+JuvLRv5ZvXXpWnyHIvI2Mja31lx7lHHwcTlagk75CS+883a
gJmSsO5LgMcNBbQT5ZcVK3CbCjOj2kxQ9lR5VEr9GSszq/dhqvhCIqZIHNHhWDvEJcT0bpKZ3AB9
rlGxebZxlVNhIHIct4YYP62me/cG0iUX7H2p7NApjtnLbHwmpvEel3D2+s6Rm2pmdu4BdCuju4HM
LgqIPiY6ONMSznmFmk82ykjkFAvt/jPVp5zkdL84FJ3e3JCJEdjD8ExGUnTdjqtFlHnYNL/qAcxr
PmAL19jGc218mKXYGT2BLSrPf/yW/rTWgMQhz2nXWUmMSLFgrWmNM58IkE3ZG1QSseUXxC7uBudh
qrXnYfzxE6rervE8Os2AQMn70JxnUmGY5SxVsuYTh6hgt0ifaCMGRgABl3eDOjENaH4dE0RsjtSb
YKlj46oCwCsGVqpNZrNygBIw1TINDFJpNL0XQel1d4lGU7DJbYaH7M5PZBgP+pcRR+1+5i0E0mDk
4z0TpFJvG3rmBsvR1l/DM1m7R7TVjMhoOCH5SJM+vQ5Dq21AC+8yzTSDOHZYfrtYgKV3l/Z6SiZe
EQ5+LLfEATznXfvTl/XPqikB9HurqtrYsFOJ+I27Jn1JRt8LTQAreVqwOtfeyGRH9dk587VIf9lF
eUeevHNsltbelKw71WLBGmysa73TngFA0iV2SbojnHxjvJQR1hW2AgzGSxUaffJLU3EKxOkwsbsn
5kM+MWkCU1vuRczhWW6t9Xcy8swPRlhagVvwBarGbFlHc7SsDBZNpOY2ToDR6f6DNRrvUO59wDdT
aLlHmblZkFjiMaEAvfHs69xBYlBENAfj5I56HHDlMb8TDu1TZBZNNz6584q9RQg7pfdxOh9hAcAS
Kndte+Pk5nvNR4hIFhDNLwkRIh6BCDsLh5d2NaXwfqpF7NaN6QKWkxOXBW1s3Fp5/El81POCGXqz
kmuGrPnJkMxCmWtOquy9naM9e/58kI5+DeDdABQK8K0GiRw4jfuBeP3e5NeCqLpF+qsnpHssyxNZ
NdnBeKepYBUsENmVBiJT5a4vOWJau4KL5bQQ9vwtvLmPRYgP8DCUEIxr3Sh/hs7/QAL4VVVfYxcJ
gsf0qxIKNm2ke8IzgtKtfkzebLHInzjJHwunfqqUtQRULMngqcSXz/G8Bo29VyywcSowJGXNDJCy
rz9JMTu2rXisVtipXVAomI5YRSDaykfHyc4AQ16F0T2OotwlE63i2ovuvdX8j47jJ/fyez9+Ge3h
1uy0K5zOx0EvfkmdrlIrNBx9kK4XRRBsnNi7VjUw7jtfhqbRvGrpnVzS97zvfpfxjbVmpkkpDb4e
77o2J5DLyW1kIFjQLLLInB/HKDsIY2uxyrRulDLrgB4aVSRW2oncgug9Rf2rZXeHJH5rp1g7lv0M
2JGtIKbCvABY+s9I6P8v6PvvBX0WvqX/i6AvSev/AOjY5voP/inm8/R/OAZBorqpC+fCvfmXmM+z
/+EZCOhsHJiUkiDi/EvMByfHR//n+hZ6Pv63WgP+t5jP+4eF3cTwbGJV8WEjvvuf/+M/7MDd327/
e5bs/xEcKlDxeaaDMRh3qnkRFP67lSkatViR1+Icq4RoKs+eb6nAYTFwUCOwA/gizyDIvC9PGQ9s
8hHHwpNAJOZBtcRH7lBBDvoxjratrSg4zht5YYVa2bLLPXVX1CVqCnD5p1qI5VB5RMb47b00AFlL
5VUbYyzNdXVPhZxcgZiB/LhkN3Vv0mIsjG7j6O95ridbUXkkTDyx8y3mJTmU1JdIeDFPRjeY/41v
2fy77YKvBEon3jEHBaaLw+s/bT3+4LXIRnz7uICPPFCDsoK40G7Yh+HzwwXhViSgJp2MthNYPM72
g7nkHxqZhmEmy7DFVoMq2MdO71d8mvjKlzqlJhLzzJyEH09pTNRkoM6CNfW/HXn/ZTSw/zdtJmm7
1BEM23Vc/RLN+TdtZpSYhXQHYhGjOHorm8gKpFXel5Ors7jw6/28GLfV+Fql1L9n2fgbXPrjkXDz
1zpbVfttjCcrLtxgHIsGcB6iwnE+4KnYEkDHYCpIqepScJbNl5JShJaJfqL2qFnGTD6dU5ytgjw0
xA57w1zuU4PCcUWgdOnk3UZGPWEaabGV9XSeSadigQVNhUpQMnlvpoqfhWRZVqfGUV+gHir3yEyb
nl3vLk7WEpgcBqiN+fNyhfRlORAHRJ0r8kNU4itebKtsejUWNeQ8TQJ9sUEbg4hMXPVrRrPTeDYc
l2gJxuTWo0ZAMLG24iyVjzTo22Shytoqh/IUsWkp6NKCqTwUtvvajBPP60AR1RSHXe1FwkMIFGI4
vF7aJhG9c5sUw0GYLMB1FrabPlpxkIN+1YwcLUAhUMfrVLFs96kykfe1UymDnhfRYEIG6WDf22WF
mQbsoDmqPYFk7MJZt+Z0E1VOUW2yPz1SfdbtHWzzuxScna1T3FhaFqp52Z3z0iMwL3tfFpfALKDm
pHXb0JjnGQpsd93YdD30BISUA8xFVJhR8hlIHV6dgDJOOKj2TTpEzgGll0EzTNMW5vmwoQ/et8kZ
3MFCljfrJidzqQwXxNCb0dAEhhkCFLmK52ZA4//oWV5+ADSJSobAo8VYuyTTCWHTV0Tz0UkW+o1s
MBMiaTWXEDi0wCKM2Irslnq5jz3WkbOc30v1TEeeAlxTvcjZ/mj77ksU1Ift4U14k4d+pPrusvTe
TODMwii5bfNe53tUr24j3xcn0OwI3Y2YC4q4RHF4q1UmOsuF/uCkY7NM0+1UI+sEmRtA8dun1EI3
7JXjjTTivZAGBMxlyIO69uZNQz1VT5od2Cv0pep2VsMeKeBVUiOV1MjdnMZjl7e/hHkPMfo0+OVz
Z0TFNtanT80AVDEMcLzInmj5WTzgsfXCKhTBARo6Qv4g7SWAMkItGY4Onf1NXScBUIVXLxdPrC9P
8FGvMpno22TKSpI4Yh0TihsM5QwjpX7I3O6Tst57UuCFjoudw5m0qZLho/dgaLEJgkbFPtY70LIY
NrnPokjX6K74EQOr+4QyIWcL9NXB4454L20xI+SzPrWO7EOzZ8AXXQaO079D+PuW8XtS5STaMj3n
DW2+tnkG7XtqVMyq1fkVOXyAyv6057HdCwzYURU9eJm8znxCTfU1+EVzHgpEgb1NVAMGW+imdI2p
Pqp9GRu/K868Dd0hqsV28UzjdefqaDAzV0ScQ+zETKLcN1S1aDUgYe5E/SD6gqS/nNegx8SoMVMq
KKxbdMRhPZDjV6r7WbDXmPL7zJ1vfIvqqPCpHyHRmHFkb5FpMFz723rsbuY0x+Qd1/gUa/PYRcMx
a5OOJfoXjfcrrUoe4Te1kA2mZ1m4JhwkUEzRqN/99XfzfqHZyfZSAXrDA1XkIlzP77lDfdpyKrVl
eoyKaEtIwNbAMbfY8btqCIxd1PQbMEYDFUTxJVks9Iy7SBr36wOZL95y8rXcCRhlHz3EbhHSLiW6
kpBOmLIf3mRdxd45Im6t8+Nd1Ki35UhHCsiIgeVFRvgFl2kLIjhIGupUo0YLSqc7WpsIptlLIipI
HCr7bvIUjY5xoHJ1NDE/Bwn5UEFnxDvDHqmWtMeqN14thwzSlloxBQNX1K+x357z1Hnr1xwbb7Gb
0P3URZUSLDxdLWmFjNrHQTfEFMQTD7Nfh7l08GzseuKpa5XcwOsMRhCUR/Z3biCY3gKnTiPmrxd2
eIeiwH42VSaxbbZ1W8j2hVibOxflAv5C8WJ0lB1p9SVI+Aj5sb7XxNC6Z6+2ambbKIWdVwL5Xx+a
/YZqsX9V+UjapYdYNLE+zAkzgSyqMGsJu/EX/MM2KaZTSe8O/fzGzRf2sIv6mayBhoxPMaL8cvVJ
P01tNh5S173yR/Y9cTqtECsld+bs3MY9MSFzWR4BSD+RxzNuYn1mfGHumQ0+c278KhtA0hYaUJEr
ShGW855PUM2JMv2UWvRKnAJ5lvROqE5B7on1vWUTQBvp16Ug/8M0qeUoYPkAOyv0/LN9Lc18P87e
I1W8UPPEW+nN7I9LzFIfmUw/53LZDq5jfTosRLI+wZVnsmlfDZwyhbSVt+LG9swSjxiHouzdu8Xj
A+pWjMhZMrLAMk/Svr2zU3eT6Dg3BM7hjSet/jYxdQJhS19euySLUWCLvxdPf0IcuhBh4k+b9YDX
ug5sP3t6lEuh7vjA9t36d6pTyyyMGmiw1W2hx+9jwz/28arlJbdj6zlPMM6ppUVHMaGRaEtxh4WS
H9sev5cUEXVjzntzNp8THO17W4upZplNMAjxNLrMoLF3Mnt1gxPETuTJrUECRxrvlnErWvrPwqW8
73BIXO+cIrumh/264LNhLC5xcptXY28/ggcPRZ/3wOwLpvgMKDa/x4iBkViI70XjJC4T/W0UbOJJ
ZKWzIl5jgwYuPGEOdAMZsvEmWlPuBGWv3i6+VaX0ULLa7lMHhbTfnP1CuxsHxQYbH/hCHWyMqmfY
GVOgCrpRTVO/eITRjVZxkwB1HWb3QTPH20y2C+7NJ5afJ22YniiUr3LPgaFp8Y+Gv8EIQ4JJ7Dxf
Ph3TI6ozwuSKuTiuf9ZybfKk/Ecvc393GTng8yRepEjvFZ/QBTo35tjuoxt3bm6xV/LG7TFM2N1H
hb/pW48GDg2au0F9LaqUxK4gKG07YDu0j105CjbD47Enuw7ijkvHayzvrdqtTwz1Bu24ppLPIwFt
SyOG0zAah0lDQwX60tyYDu2iakxF0LfpaarZj9uplh201bzst/VO0mrZUTje2rIEc4Coo8ALD/Gc
UjkFagR5pnWiop5uW5wnzqDkVW4XT0bvqV1msoPJbeuX12fGeSwn6nzLuCfN4tnU4KqR745Zxfae
sjxxKaWQ4Ncjw4hy/RGNcrVmuUZOhiU95vQ3xiPrkoEoIP93GrfRlmRckjIyvvgcd9/VbOLEprw1
0iBJ4VBF7Q3ZtfpDVU1MhDFE0TLX9rkP+19WBL2rkthAaVAe6o5TTI9HK7qgi1oa/J5LkAHMsa2+
Ci+KUT82aw3CdkCXK23ZVLFNyygqr8lqe0wSkYeIk/tQJcl5QAG978gNpBQJ+9NFfkCjMwEJmpoZ
dZs5pddDNW3Tj608qfVC99DF/Ll5uWbMxFe4Y7q/PDhq+UiKSwVz/s8/sO6KdplYGSF+/fMSl2uz
vigAmtpdM9hEeo26H84NwSGmtU/ixT1qgzAQ9oLaOCWyzlaWAz2e9YC5XJjrG7q80OUmmfR3VZap
XbNqH6eLNPFyNdcj9hcRGivPe59WdWOVWBHItlFuRWaiDTaNYwmUDpaiaPYpyr2jaH17wwYuPjF9
PAob8Vc2R082wNL68vLry1yuXf5EbHhIKC6vXazOAGrSSFgiBqb4orGcXUQgRqnzezXjVdrF4qjE
uEWjj4o8M6qjT3OTaIsBv2ziLTcZLg7GekfuLa07eKm9nDlkkttWM5LbyUPHTJNUMA50BGjJxsDX
1WU3SRSvudhmG8qYvET4s4/jxKQwRb35IOK4CHGEJztWMKzmioZWM1mGoU1KSWjAd7h3TAMoR0mu
NlooE+COIhujJAsnxb5e1rN2XUdew7odflqXZxSZEm3rqvqD9Uh9tGM/JdijfelLsmlSVW2JTKSk
XzbXeg/VUCtZPHhltU2W2d9phsT4bfD3O4fmCPb0d+oLv5Z2QcBVskrt2girxa7oCondgHq9rUn7
ITFQo8w4HQBSp1dux/hQ0aDcUqNlFZg4xcfChORllrcppGrPzTrOQmhBvhK396Q2t2fTwF1rQCIn
e2K6HmF4b3RQPbt+qIyzS6kjIa/21phS9uqVc2SPD59SRdl970NhjzllWGpUX6oHYKT5qAmYwDqt
rM6gydc8+Lh7jucU1Y6GWscQNHSiRBVvQsT3dUTnx8wzRE+pip/GpfqxUFUdx04GxtT2R38k3X4m
lrSB7LIXo1iuOUQ8VEgoxsYxjg8u/RjlCu88upo4k6IH0PJhxoAcsuV+owrDdk/6M2mT5KlQoN7n
Q/zlADw9ytr+KiaRnOlsIfVxuyaUfZrd9FGf3mjWaG8i2t3hYLqneWnmJw3bRJgDBwidwnwgmN57
ijV4T5oayqCm/cau3r2b5tYi/V3SElMZK9YqA1GyuqOulG7f0ShQQeKTjIin3nxOhXuXy7E8oCK7
7tZsH9+PwCcbxcGz+u4cT+MzmqOaWnAYLYu487CkD9lDC5TjKi3IBULqk7A1eZhn8PhZ6+A/k/Yb
bh5QCmWudqNjecBVYpq/5BhvK59ZVW/eIlYjIZOYdeyczD8Wigy0spXIBHGU2Sj6ji79nNSx7uIx
1w9aBwo3x/JPr8eEXflkdBQeFtu9duskviWahRYvIrf9pOJTCiZgl5TRd69y+WBMqy5Hif0arASW
0+ELM5Z3BRcIbclem3TiGKv8bCm9PpO/QHvXJQTSei5TdUoSZAwCix8A+uo1WowcDNAQknzQnUeS
chq9TEMpOCDoZ2gs5+JzTFVG4PXOp5WWON5g53eJmgBoNxs+2rqF/EU7h69LkX9jOBKOamcCztQS
7RzZ5155BCG0CHLigTCjok9uh8l7J0vhRfmsZCakiXKc2/u1OZw0MSLxGK8N6kkoCGDuAS+QJ76w
OLKJglra9MNKa/VAkCeZgmANyiq+J8XwJrJKtU3hUrMBKYOEbCWaimfpAbU1LFD09vKClZUGSVZW
ZKEg8PQgU5KHOFFQ2MT13J9tNGFntLNVe++k5V3KksYg1MCe9u6MdtQbLBIZpopMb22+ZT2dEQRR
YTzR9gt99Vtdl8B/q0LbxmK+ifLFPKGixXFMR32f9vAHHXdklGmreU/o5ske3OrZ0ca3Xhn6dfva
tFr6NCBSzqlyrLHnULRZMEKmfdBjizZDjCwJi+C2oZYPU5SlXbvyAFxyJEurQ2xEqkjYTd43Het5
v4xDc56KJUR+sgMi5ITUSncyxoJn0lGe/ZL0PwfBDVYRCImZf5CoioO2r67a/Lk1M3oEBLrH/Rjh
T0KELc8llInTUnRnQKz6PTXLjddxcNLARjaBL9D3T2K9uFxL0yvZMCVrjYbosF2vTu0VW+CI2THR
TjHJNSPq08P/Yu88tuNWsm37L7ePGvCmcTuJ9HSiaESxg6EjiTAB74GvfzOC5yl5VKeqRvVvgxgA
0jORQMTea82FfWlBGkctSSMVyAlzDZjLYg2UbbRaO5PU91YSYrPrdBzHGfXiDdZx5JVioVdvDJV1
fl9NkQ5TUWjg2pFCUE56dGfmubVd/QVBOuMS6ovZfprFerYDJvB9kRWg1TyA7h1ZPN6QMcudSAGT
u9Ri6YLneaDUIXoUJfSscAuOnjn+uSqqJj3pEE31gnygRS7UmunMK/NA6T1S2/2Sk36S5Ri1lden
xdWi1krm4YzwpaHVnWOL+Q49cnmXIY39sJozDMpy4NK4eEfMzAV4UbW0QOW+SA1dLje7XPt3cSde
Oc27oQOM+cNj1ROoxeUBv23qekZrd2ozM2xj5qCXhzQe49m41GlS/3oz6lbD13nIh1UDQQrVt7jY
Xh794U5qp6+5BE10yF1+/wTq5t9eAvp4zRQ4aUN1A1Ivd9ObsxdeXuC3R/zds1zuYsz8cmkGE8vJ
8ciJMN7YNiY9MM/09zTXQXCLRnKnbm5snFTmFPAhs/ZzGns6Qdcy9UYuvCgdzhRPcdSqbV/unDsy
k9DpV7sa1yLGqqKA8zwOXEUX7SEv/UcXDGNoyiOA39X3gJLPDq5Gpe84xKszbQ1uiKVbCjl2tfdN
9LP9ilFhbg6aVSQgz7qWogCNBUoAWPoy3HJzuZ7acfpBaMC0N5PQjaObwazPZeGhhRsjLpCLA6Xd
s9INRxFecsbpzvhkCwJuW1E/pKn3hgrpLqAdHFvBp8qIv7kVARvGKG6pxL61IEXG9FNDWgBh86m3
rd30xLT7ZZStX1oFoVHAqe6QiFDwAa7Wat8GgnrcFZlxttZHrZlByRWEhNYzAldtsENyCXn1ngix
SnuLXAbAgfFQTvZThgouaRaoiUQHqw5CSWbiJs9RhEwOzGlmRq5Zf2llBhuVXMcf7wp9PJrFCV8G
1aZ2QieV9D/tUqMHPl95ibgqNKihRvxKOltK0SusOwuton/lvcee0e4cpm3P+C8b5v08kNkbx+UD
boeraQ5o0Bcb0dApduw70xmeU4phCcX0vHkeF+ezg69vU9k22CrtR+cjnA269M5s5gffWJ9ENc5H
Q2pDsZ1f9y0eRA3vNGM3ISIYQT1ZDUWAspBM8NsxevOqhWFRQwc8mZggR/AZOte6aWIL17NLUCIn
NcyfqHdae4XFZjAbCPKnmcikDRyXvX/VMtgCi+EH24A6RNCsoEg5J4V2xvA/1prPffO0iGV6M5ma
EronfOt10aZ9M0cnY4huG2c6BmNw05f4wntLDs9vdT97tJEfbrwqeEApmC03jYNOqB9BejtHN122
Qf86Tp1NeVP7PgXNtRgNASjefq6zZ8y1X+YoaSnCQtjwa0xAQ1eAMJ4Ir07Sz76JL8R36z8qq+At
d8Fu5ERysDLLC5fBSoGEuc6eo2faTGZDT5vcoy3BOJpseYVDTROiIBwLapozHy30qcL3DUCnDORj
OZFxqyraNsWPViNjfDXxW3RHC48Lg+iSloMALL5m/AMhN1N/WpgLMlM/+2MQLp9JftDDevV/oC29
sz3s5eYciTBqsMpU0b3ZRkQKlyIOKSk++ha2KA8WPHkNh1LvnpmUnZhLuBgX+O5sHRd0bDufUksa
YWZyF6MWxn+S/6xSvAfiocqDN3/Smx2y7HNAlx3hBDKbKDBfO12GCnfzdhVkfttUVEMzL8PVQxmU
6fa89ajfm1/IQ6IoWXgUgvKUjgT6c4wbMoR1JgJT1DkZmswl7QGD7tpcTR7/N4IIX6ClnIY5DSkU
1ZJEHaLFdbZz+UqKiNib8rdWuwWTlnPtGLfyL8oQD+QMXSlwEvXbc33VnPaRA54zjYuLL2iR9IrB
37YVJTs06RSnVy6OlVRZtsgoZ90ijDtzwwpoFSWGaptO9UD3huTE1oxvC1oFXM08T4rnr2F6LS4q
d33RzF0ec+XG30Sh+CuKXwwqZJXsVx8dDv7heVuJLqB9O+1aX7y0lEd2VtE6odU2D1HuEdds53ei
Wyk3aYDYMYysE78r16Ng576aVRDxfvlHGhnojNUpbpmt0NWKHiCjk/IZfG+ph/BtGK8YYtvZ3EUF
cLV1/tnTh8Rn9Dkl9t6bUPNE5LLJhjTdLiBdPV4r380P7dRgWpMZ955YxhCX/xxGEUN6cGMz3m5c
qcuUnSxiVbcoLREY9/Ljo8rY+qiHm9ZyqOR5h7xBKJ/YzAdny+UFHSvsHP0TiPsJkX/z3WyS7pCZ
S7xr9FNHI63NSYaKTZuen/02+syGG+fKGbW7WRbse/mLBO9YEhC7NYcUfg6RrUmgfTeT7JrY2O+t
rKebIyq3mlLh1Y0fELU5BkS0WhoiYjKq574+RebyHSSA31J21rAGjSmlm35Jv0bz26wtdShKPIRV
ezsZtHcV3IyDTqd0qrtvgpLBvq5pHVCRQZwMtthZQSNiFwwLJjMY2n2UimtSAOGhBou62vmaGnSN
M/EdSVC+c/KVimBWe2EQT/dr638XnENrKWgTxlWBohxkhHmnFSMab8P+1neE+/L7bsO+4z3lFf90
zUrJfnPvMlEMEK26YOPPPQmCcp7kohdmBIF8X34V9iONtRpbUVtwolo4ICKd8NdA++zzs9wUyMzD
Xuqayig4oPkRZCYec+1nmzc5dQM6O4OjERVaxPwG5uZZ5Hd5FazbZZ1MGDWhZdXmzTCQBDfX3k4M
t7peNrt6WHalNdwEOl4fO2OQhBot4JQQH1XD//9UOf9BlQNMHb7VvxblQPSv2m8//iLMeX/Mn7oc
Qyelyrb8AG2NS9S0D9z1F2Qr+Ifu6roHQwgoJxXqj7oc3UATwiP1QJeinYsux/0HUhqT1hRNTstj
ovPf6HJ4G3+l9+no2n2UKIGHwsuxgcz+VYWiF0mtR9pKTbcllNWLgbdMHegA6rZ/rr3vq8ly2HCy
r5kiqHV1r3+6jTogEZvL0mw+3C6fT22qRUW35Gz68bSPp+ATcngbpNOU3yej1+9LOfkhbZxOcdd1
TAAZI4ZqZyqpCWrByJqb3++E9QfYnNqt7pXLx1/u+uHpLve53KzWZo2zYTtMX0eE5zin/v/L/Paq
k50hDL3crNZ+u8/7O+s0dPNFMBMeKJ9M3ac0ui96NgaI5/sT5ZXxAKkfjs06YS0FAIlFU0TANNRe
tfDc7i/bonJawqZ40Ir209Cc+KQerXblIwZ741GtX+6oNtXics/3u8uX/fACf3fzb/visvL3nQDh
CQxtcPWajjXvJZfPpNZQk914euNSu2VWMluiWbHYsqoW2a81tcnwiZvtAVyJ2h7I0CHavfPev8rL
t6j+eb9tlur795HBbhfo65vehRrCxZy52iIPtQzvJOJ+L91lCTYjRMocylVRJ8Q1wl1Ud1T71Nr7
49QhTYvTQkVt3KrjlMwEHqxuLgyCcqxEHNRWPrl+OKRUaj88Vq2ak/3JHbyJJB3ezPuPQ74jtfn+
pHKTcvBsaLeT3QIiTk2Xn5RcVYsUy+MJSzeu5eG8xOAYN4rXJCS0SYGR1CY4dHRVGnz1VJJ4vCrH
6qNWe2odaH1iimdFue0h6DESBgekFkOH9l7nO6PgN6RHj8qc2q+AQWoNG8PBhBRwaCU0JqrphGRY
j/lH/NomF9Ta5W751Zzp2agFysM/1xRUxJAYEnVDvi5fVnrftFW5hx8zpAxgOzPq5ccUaTpLP01G
ItA8MDc0PBRjJfZ6xqcfVq30fiY7HW/i3GxFJdVTiopVqFVfwn4UGcgpPrlx4OC00W/UxynXgJdQ
qz4CDIzORQFbBAwSbBPPLO405qfElrvHzGb0u7u8fc/IPGgBOnNYeewqXg5ai48MHVveoG4VdCB8
yR1StJreq9HcmEQugZyS/yMGb/1+Xbr7C5pFralX0wdtOc62FyogkAIBZas0wksu9TxhLHpnjcRp
w6rj9GJbi9LZ5ML0zj6NTNrpBA0sWYfeS70b21ipHwAUdjcVkSV/oszkd2JrbThEnXlU71N9Q5fv
KmJ2BR0pj5AnbERePNcd9oH3zVziZJas0sIWO9Gm07EJEYB1UnQniD/PwQwteLJXKODVeFCUJ3Wb
WqMNsjMBysP01tuzhrbjrNaCuR5z2oPgxJoEWZ1hDT98GnuUxBIISZbQGg48uaq2yzV7wC9Y7x30
d0B4LVQXajXK6N+pNb8rMD628bUC0BiSsyJ66TlUTBh/BYUCnaLauBOHtBPEL7qWdOdFLtTaZdNf
g5qacfKmdg1DTPNoxmVCljCnFMIggcQXgBri9WYwQEuqXQmAQOgD1XEW/pfazjnf//qwPpgtPuyv
7VlPMaLOWr29fML3j2klHUddh9iJYaN50ovrWPABL59SbarPW9sUZO1x3M+oSQ9pbqALtMEoqk+u
Pu47+cxR/DO1o2qwMHmkhSt0DhHznM9NiBkfjld1dMjZE04CKWrv5Jnw/Rcsf8bBoB2QshiHyy7b
Lm6bhF8eNMA/8W/ZLyRcvOYp9Qd4QupbqXyYSI0+fsocil2TRPwowpHazLA10S+Rl3EEzzEKtpGc
IzUgGH4B0XSf1r/WNFjgsb6H7oiIvjaJLvTkMa9IU4UnqjAD8R62NQwjtS8ql1eP0Ke9OSDDVwts
FSgFK7qmU1KQRbk6eMLp3J0VdU6teZA9UfeIdj4h6jdQvGyQCTNflUSuuihmDge9IT1LLojcoIyl
A2SOL3AsdYC/b9tNT1s4SPh5gwR0a4x+7wd4K79ItVgXOBeUC2E+mrTewniVLWpFD1LcoF6TRVdE
XrilAYfJf98FeHTZ7FvX2FX6NOzwVW089LhntYhj44szpiMmHX7suCH+XCCuAaPza5/axKsSINmT
t6g7qpsvm2qfBSQbOYx7pbZsLtj0pOTTvK+qvR+e533Vx47q9pz3XFQE+7Zrrk0ZQDbL7DGzm52T
3t1XpjtuB3iZWwAGhKBrMeJfKNRkD9BcNmuOs1wOJXs5DumMkrMGgSsANtSqup2Tyl1UgGrTc7p3
peyqI6Ipzm2s8S7VqtqpFrW8Wa1pjJq5aMjD7fIYtTneWwO0tssj1V61uVCY40EmXcq6c2uGJnIb
ny+X3l/PREQyKI/UQbPDAAV7obylUuMZtZqo0afcmck1tSkUF/Cyre542Xy/uVDjZnVP9aBc/WIu
z6nuf9l8v/m3V8suj3GCrDr0Q/3+DtTjPrzL9zu+P4fXtMANI5+mgSyo46nkoodgENSV3I7QvWzj
CMqn2qcWg7z1srn6aCzUndXa5bFqc1ibhF4MRDfuZQOmATgoV3XHRSms7qzZ8nKrVt/3Xp7n8lJc
EXX09TnazV+vpx7yd3f+8IyXm397i+rBH55fPqvaN6ecKfwUihwXH7IS/1yAePn7TQtjawhMzMEU
Kbs88tpGg6/6sICu3qL/WX6o/fqQcnkP5NDscr/fNtUN/3Iful+BWBQ6jLqfpcYLvz3X+6v87e3D
CKUeUQFAWfWOf31Q9d7Vvk6dpC6fXv0z1M2tJdtMl496uY9jxM5pbGDHTBCAUuxQ8onVQv3zJq3n
Kyf7iQKQcB/qmjBaMirAXKlBXjGO4AUKbw+Eozo7cmzmqSGf2r4s3neS54eqq0GD8vudLPnI96dU
T6K21cPfd6ptAiXnnVGum8n3EOb7KDhx6mtMZNvg3Oco3nTN6XdNi3TSp/RIYlJrrbum9rzQJuOR
wa287M348B6Mudt6CySc0dazLdFsIOnVYE1SggY1llzVSDtB1h5ST8OHbujVDqGjfQ5W3aYVyFrS
FM77mo1B98BUn6gvGK2dHD8FalSVEYWEC9QE+pPHlLS1K8Pk/A8FiyvOLMGtSUlBakNpuoFoxULt
dLUO7qrZQWD1jM8mUGFCV2PyDtPEP+tzvxzGwXfOs1wMNpQ4CBcUrSC5ZnLWotYA85xg9hqHVsFW
5YK0K+iaAGcJS3D+sAd9OI9yHnRZqH0uI4StZVDUnWg2b7S1mXYVrkMuFCskPFp2odFkL1T4/F2h
Lse+vBKrRbc64EKrLzqnYE4R8j/hyHGV+seoNbVQN+QAMKjRRWWYFu50fl+YeXLsVnii6tzYqzOz
gjaiIOYkrVbVXr1Mbxc7C/aLTOYMXCNgrpHyeQlvpMv91zsb8mytHqZuUWs0HnHQcDVo+/7Dovjr
prpV7UsbQFhagFIUNRzcv2AZz26Gaz6wkgkVAvsuN6i1Wf6rAuST1OMZzavvV61dFqM8BtR3rvap
zd6QRZ/L9vsa5FBEVsNevM8W5BOqG9SD1eNol972rm3sFZtvkFdXxoblO6pPbWrqEomrhQulIu81
SuN2uSvtcCRDOuKDD3fKrfSQytwVyTjEZwruEHXjePZRFpwJqURrX0kyopCMRCYYqL0lN3GUGEW1
GJop9HroikQ3A1pE/tue1WJQIEZbIhklm1GdeRoFbHw/XcnTUSF5jvVIrXiAJHHOgT1OkhaJWmE6
G3Jx2RwUKPKyrdbUfdS91WYteZP/V6wtQaku/6FYazm6iYnuX1drn3+2BeljH12Ufz7mz2qtZ/zD
9iwrcC3dUHbIS7XWs0hLsHEDcMTiIHfcDy5K5x+6wW7fhjFiGSYl1j9NlLb5D88MSOO0SUUgddH2
/ptirQzwJDwkrsrTj//9H8cMHJydgccbtEncxpfz11KtbxDglVa0WmM3+O4P3oaqyGpMMzg8PO4f
/jF/4/Cz5JN9eDEbYa/FJ7UDX1amQV799cWiYWxMq4qj4wJbfG/6g7nxxtniVGulO2p3rf6j6+gW
gmnUl5ug9F8abT6hVeLqMRavhYd2FWbJpp26aTv101bMS7y1RUwPpUyfiLh/hHHi4N23yPt05Pyt
ARbZdtTnSACYZ8/fZE56XcX+caLcsNPGhQh0rf307z+o90/xNXxQx9UJV+Ob8vh6//pBEzfPKVb6
wXGJqUv15F5ZmS+29JO6jb2Gwsjz0EnN77aev3FCP9ZzCx2pLELmHXDPavLEouKY6MVbYRfXeT5O
Wx8BSOi2zk6UZhEubtrsTCbQaKZkPpXxRQxJdTaRTeb2yfSt04juHaCRbe6qHmM2aWN5Vlvky+yU
uEkzdXBrXvaswLX5mnCGS0rKWHVikWifJ9u8NUgJ8ALeqc3bRnGXc9LTaaPLDGkv7l+WxgWoFTfH
xDeeynTRUZhS7/eD7Aikjykrdk8ekr4Z2XIs60kJQHGfgu0xMVOsP5u8+ST0+A3WF0I0kT7Qe9qa
0wxhu0Ixvtjia9VUMV3q8dvYOBke+nza/ofvSh50vx+UHiEmhgwb4hf620GpMz+2Ckz9R+RjPuLQ
6DGzxCvz4A2kJp05OozOthxIArMzoiMafSOqFjik6xwpyldYQ/qDwRU9FpYfeiLRj63n7iKsk4Ae
pjPMEHfnNP7L3OE9lCEnG5CPgG+yQrZwD20NOqzNiSXwl3vjy6iDMSQA/g29J/r5lGpFAxN0k1Uc
982o7doJLNNqB3/kiT2faTu/5El5DefQJzbAybZ+OmwSB2mKWT8PU/mpqDjwvJlZ5DJep4agyVx+
ijqEw865GqfTAv7VNPLbLNLuBmyBhHDmoOAtvZMDF3ys3GHeDHyLNuFWjEqDe92gRR0tWJyTjKR2
JBMeloQZJpXfEkPdOARMc8T8h+/pb74m33NxfKuEGPO3PM7Ohq2weFNwTElI2rYyb8GPnQVfF1AI
8wG528u/f0Hj737Evi8joCk5OcHvSTEOfJWixkwNJMu6ql1pJQK+YMsfg1sOX3BB3FqahPT5w4tY
OILTim8Y17HYcRk/tWn81jEMbeLjOHz99+/t747ZQMfSjqaSU4zFdeOj890kyqUEFxpg2r0OkJYd
vIS3xpUM57vjEcVcIYcrUUT81y9r6waZfpCYaO3Zv30HQWuaUME0/0igxdvs+I96zfnAr7K3rhmi
XTyLg+j8x3//ooYun/a3XygSfpqaqCSsf75GZTGty4kf7lHvDWJN4rtYWpqTKb+OpDsdvytVmlH0
of0UdR6EJptS12wSaenpb4YRXEHOHsOAyxI/OwLvsuqqwSUURrpYDilPkxvBYSGeHhU4/QDeSB7i
jiRfxS0+kcOKGGVJv5D4dY9x9VyO/KsXD1eCcAHI8Lq7fMZfg9d6n9XE+7X6J5fR25Ze2IDwsjgF
LheA2Loq9Yri+Wu80H8BokNiWDJjU4c401QWxVm//d7rT6IWcEeH6S6ICF+H7kVxovFe+ynbCId3
NgkMMaLpkPgQVgbT036bB+fKkCCCLO1HwL/zzhf5sKnpqTGph7JKes+8XtsoyysqucQW8bXVzV5z
0SYRE4N8JV8erbF6Ggx5Xy6tm2BZsKZyzWk0QgWHNHi0Y354UcA/12msF3fBGARWKHQWVOVTA8TS
DPY62MwjTiWoIFLUZ8fVJsec+R+OCNP+5/hSXTe4xmJK910a0PK3+yHFNjKjfEjWdj7GAbkxk7VH
u343kGJ40KKuCsfg3tdnGD9GfWNZCHpRZN+sEwLUnCYWHLBgO+7y0bfwAJa4zHz9aPjTQCMnG/ZQ
yh5qxiqhMwFKHwpBfX2IryvTeAIqaxClJzB37wdO6Nt+yOBd2pjwywazruZ8T3GokPG8okYFD+H4
U7wt8h5mm+fsIsMLO2v1uYLECdr75a0vXeKRU/jJTvBHpZ/aZPocVFOzh+6ElbrrAXrZ7U212j+E
1jlIedDX1JG24Zy1qzicOmou9fpg6cl17pSf/QYwhTtj6Kgr4WAHN19IcEO/aXt73NnehgASsesz
bQutLArXgSEWJr9TvxpROBjLHhvUsE9G7YvrIgRqk+XgF9ZTt1Zfo2pwSJ5yvrQLsjbwXg9ZBj6h
ianaRBqWT+/azwVtgE67bdbhNBcRJLTeu+d1uzCSOIqhxUUnLenJ9GBlTIbGdIfaN926Yrppl2yA
EuuFXs6/yn7uJwxjczN+LhvnbWnS6oDzYV/WLX6AOsi2rsf7pn1xnzCwpuDSo7ISxl4EWU1Wlclj
kwULkcnVaUW2VblbKiioqjU8p3a6krdhBScNfXRdi9M8k3CFvDkLTXf5xtDMp3MMXBuRtRydovkz
oi2hjyPWCBzAPp2TAWHlXdfV6X7EIkyIabttMqs6zR6mcGbKwYaaT8LhbyMzzFDaWxbYBLwt0mBo
XrWlo59qeXG26MD5edLvfLtOtsIoXhYHP/DcJM+I83HCNldpVp8yl/CZRiwxWD4oItCl88ba9lG9
nzznkNgcDJhLtroHXAz3LOr9/NjoAaMnvxpCcwkgAFGpKbTxIe6IcayN9gmQMS1Rw7pPJk87jZ24
Mjpz/UbkiCt4Gi4l7gEf0bPTOLeuTvxEZyQapyELDSJXl2ZuOAuasXnQKQ/4UNYwPT8R1n2VGWMX
TpVubaq8fprNxtuuEoEZzJUF6dA4eIUJ11JwLSVWDW2k5s37BBdeLJD/lwtnlCWBzL56dyDgr9bE
ktyCXa1p38izv2fQCqsQAwlFJUZPc0FuejR+Hc3yc6zz/RcttjSHKJQOdbVJ+S9xGK1AOyz2JZlu
VsSZeS05xdpxeezAbUAbuye+i9+TT4w8VqFwGDDW2Xhn1xYIgWvwq+6N7LgIOk7NZv5q8bPZzADY
6wifpzaRiJ4hXhPFAZfr19Yih6bDk4hYe4HsG9VkP+bWt6A/R8nwg5rEdGonfscAa/AzRrd50zyU
vnO6h02Y3NQLpHVfK2/o9JJuDxfdS55FMf4EeJJuRj06cma77Wbwvc3Xvhkeg858FfYZfcQZoB80
vaDKdmLxENqiZkHLOX3JHQdIZsSguz84orldZ1q7K+EXBIygm1wgbNVJ8dTmI16vPPgm/CbG4z0/
5IHUUHpW6IJuRqhLYzDnVF9qvnnXt1hBljGBGSakSH02Dpppi73uUn7M8+uxjB4nrYAVXq1kjsao
+8z8a1by30lQ8OpTcV3IcqbmShHFNH2h1kKgc6aL+1oLyqNXdZikjebejl1tXzE7EFly1Oa+gEmM
VhbteeYtWLlNt+YKDLaP53zyJ9TNpMp+bqAZZjY/5pqeNSSM/skLynsNpL6w+mxbwrLNJuzpPWW+
poOI1q0eUj4N9k2JNrKesfCvK7rVoojEofOHk98n+c4IsKcESfYtSh/bLoD0R9EqSaz7MtYRfGK1
c61DP9vJwUiyR6/hTJq17llII14KR+YIaXDZ9ULf9cATto5ne7txsOAh+DScpukJJxzAGHOg8LZi
KTZO6VRxuV006fJMsXgtf2jpK7/ybhdl6NJxuT3DH7ufDa7VMYyZrm4P9owutteR1tzrbRGf3K44
CPLydlayVNukbtqQmtNeL/Rrep9TyDgSO9QAuGi1XurA/ioFmXUxMMDjupmOw5Xjlufair9b5nbM
4++FTah10WgwRufxqa8hI0N8zba1M51REX/RteB7VKRHLNRMIyLtmQiPibzTilQIsHO7Cm/ZoNsv
EAAeC04vmyX37zJvLmGf5FIqvhUT00iShYfAe8syYlUcHypxR+z6BAdj49GNnMrktrKSlyh+6cyr
vMTgpAubNq0VHKjYYS9L6ErLx05LGm9TLm8dBLdlpv9jBQwNJsPBO+mE0CYhrsbTl8SV8kjNB8aR
aZQOPIre7bA+aQNBBNOYHMsgB/TM7SUCo6UXb86IbcrLxXQ0FuMLAPR42+jOzmywVel2h7hKFNQi
dPLVff9qboO3Wb7Y6lf81OL8Oal7GT4d49+OnxKT6ZqVhUY2fe01sFWR90J4o/OitfdZqn8uprXd
aV6vYYZbAfnZnOLLtii+iorMPK6505JlB3f0Z8KnMCRpgfEzyZBIDMu3snc/TZPEp1BFOGn1/NJ7
8XWfRGe8/Pug1MACg85bFsM+zXq/W6Ya0DUDnh2hdTawXQfWoWdjhrzC2Ql5idaoxsy1s/eR6+gH
JWtgAtjKWSABa7LzbcPP3/auc89wdQUuAXHTF0sRDqtGXWcGo6KbQXPi4w7nWda51dplEbv2QP6U
GOAcj9NmlgX+0Y8PoAz9g9IIKcULnSN336/V7SKtWEmDvyUrUuDa+WrI/yUpWr1J/jrZ1A1hbLYf
XMV+IW0P/a1KyBHgelq/SIE+UyxPI5Mrx4SBOPFIShCZcRgs80YCBQmB3paTiaOzN28yiLGc9J84
xLns2tBX+ljyEmJGI84I10Gjr6yb/dWKTa7pDLCCmvg5tOmnacW4wjXnp2PkN15CEDxzj3UB6BDN
NwyTZkjGyaep6p7KTjxg3LgqhupnO81X5D2DuDa/+QMow7Mvp59jgMSgqH6i0v1k9mDtzQmzq+cF
CICA0voCDKLLdX14mof8J2Ooq7GRwxQ72ZLwwqWPYhiI7k27+Amhc4KTac+rrDiYd3VQvDLvW86O
PixUoodyN3o0TSrXwMDiOPxcTaznoMHGc12/J1EpWYWLIm/nDNWzEhApnZPgixadcxUX/ES1FD10
t/jRWS3KKSc+NcUbNE3RXml51oHTWD45aOSkkkEXAbrMgrZ701ZQDfrvKh5NfbtqTR0r6eoYqCQj
xtlWPCQHldGmlF1qzbcHizKPWwB3BQ3TBo8uBPAt3M0/zKowQuEmp7TVv8YZ1Z9pLJ8jnzwMZcjN
xFs2Ro9MmI426XNhUDrXZh8/BdaQHrAQnNdBd47pzNWt1IseG2F89hfqO9gdmbiOPbDLQJyygkFc
WiUECjJ0C22rDzW9dHaOuf6APHRSNcw+gxqHoYQAEi30K4MJW4pVpR1emLUxPJKhme5640Ykl3CD
xXlzN7lMTyL+PWCa3zAUcL50tJ/zCL6tbRlq9aa2ceoZn8taSG33DL2S6WULB2MzL5JkgUheXtZl
6U9NEiMcIbWLR93G1+lXtrFRU+515LmN1AUZMvZwCArSFeTLpVA5DUyVgZ9yfFDCU2UurQge0by9
NusqOTfIbPQ8+95F4s2e1x38o5M78/my9jbRMVFNcY6GSYech6Xuc2aSrBqBxD55y502YtUOKq6u
LsD/cOB8uAOkodWpQWpvvO6Hsg7H3li3hgsyxjU/RT3CpYn4Pv5L9Te/jx6ctjxmC9K41hJHLx++
FTBKqS+bp5wS+bWZXqNL87cEkm6g/JnY6s3pCPfA7b8R7upt5BEzrwmhSbKO6a7mrkj2o0H1oMXN
v3MA19gtBpZY9x3KCJSj/YhvPyt1YCVSbzjIsuJUwX2Npvm+99ofkUtFoJyWK/BdjNdHChVu1n2J
fIjXCxUOR6+ejQFLtN1E1DDEdNVi09nmPVftqcUaZTFoouZekrTrmaHQeFOu1n+a6VN2VwN68p36
ehLONCn4m9CNsteeLwK+bPlsYsIibkS8EjF4lwXQpoFmT1stmj6vNs4omnH8PISF2d6/1zFqh7QJ
eb0A6rOkhGMXAfXOf8XLqGKQIvY1HVKAnhTb1VEn5mRHhwuk9MzoZKLFy9bbujJ+SKD5ykKIaDl4
VkJ7ObwSpljUF5PIf8wzu+Ow4DZmbQ0H1MnHcSi/ACuRU2pZiQEvfd+29ve8pjYU4JmikPQTSPpt
aT8kI4qmJQn26l+aZjR5MV/IQiUNEsY5ZWqoZ6vEN8a2FQOfMbn2ClnHldYRt9OBAY79burFQzHP
t1lFdX6smMsVqe1vEO2ZZPCu/SYujJu8FseSYsPG4UKxWzngN3PP96qK2yXFOCrbUGSAxOuCCg8E
uXJXicE8FqSSkree7cyZwnBV2+nR6POeohPUwbhwTkM/oTVestfYpgpjaNcIs/HrZiTiFfZn0BYE
yPg5l+PEu2omI8H1SQRPNhK8UtCu7OyyPwbRQ0I79JBE0NuKlGINFP+hKrZOVhF0MjFTWIP5ZIDo
bTXnJab1wKyghm0TYR0Vf0yxGE9iwLmX++tboT/18gCGiTeGWiBe0ylaAFUxPUbcdBDUzVAc3E+1
dygsqnO65O6t8JipC1Gy4MCjfuGAA79SPZlcy94or/A1T/5jmpu3+ercdxGHLQOoLi/6nYd7C6YN
ujF5jK12SU5Ihq46wiiTjiD79KG57zqbmUAlCBfiTDu0Nxanyo2eFuY2WhyqYYZ5ZZoEMlKw1wuS
Gk1JwgIUUegddTWtPi1iFBKDjBKm6r5HEYhsqriRuO6b5XMC81Ev+FHPrqlt8wDVw9jJOhqj4Hj0
SX51ki1OqpZP2P1syPEIlzS5cowaLzs9PtTAFEhJ4DxCFue8kqwG9QdabUU8drg4gXJO6Wfhzt9a
+uxcYokzWk5M+GFzQbwmxwrXv8cokfgyyUZEU91rd3FwLKr0VDXHVjebLfZeYU+HuCZEiU7Bl9Tu
7/VuOlZUpAwT6BNF7J6uG4GMpL7wfTy72FDDIY4JxoHvb+Q0OvLlCY/t0Si8b6OvfUfbmiJzJ1fc
ZATXWCfXYFiYZimlKHxhLfMbacSs84RAuWV+9ZyJpDJiWkYrvxaFwbyGSK9NQObUZnS7W0yHR6c3
Hxvg7aCPbvUmv4Xccz9U4LTzIr1eA/zEUd4eg1aPr5rK/cMY8v/H3pksN85s6/VdPMeJRJvAwBOR
BDuRovpmgpBUKvQ9kGie3gss+697j+PGDc89UYiUipJKEDJz72+v9daFHBZjN9t4CIg2Scb1KEUB
gJF0nA69TQ9m0sJtfdY8C9PuFCdMZCXeGr3tjdUxLc2FWh7HiW2K093HFvVMtFC7aUY7ySzNTzDj
cUO7W2ML1flWA7OcD9c3oah71OH/PGbilkIiDXqtLZmLrfUG3k0I7oOtqQ6VaiWZ3lkpBtKOhEVI
l6Q1YRNqruMsxKGMSGcxcdhAX1see1Fwx5RPSRzCzakumsUtRuPdPLjo03u5gac73ESxESJCBGc1
oNUipK8fujSFiMmKqTM5GRpkjXnv+iZNmRKPWbs3GbqYw/VN0KN1xX7Hbi1KzT/PXT8wR/EtNf9x
EybUCRsmMpLQfAyZjr0FnV4Pdc5fXoru2KIssisC+pOUTDkat/ue5cg+4iBImM4lBx8UCXz4f97Y
XsWYqdWPBJzr4qhZzeFaCP7/E2T/XSjB1C0CAf91KOHpZ/xs/1Mk4c+/+N+RBM/8ly3oowlHBxPM
roYX+2eAzPmXY0KCES5dFdc1aD0VBICi//k/TOdf4J7pkugCpvkSV/gnk2DY/3JNm0aZJZbhL5r7
/y+ZBPrH/1bf1wk8UJbxJJV/ggJ0Z/9zfV8wZ8otioI4nEa1c1r1WFM94mzF5hEg6An6NIqDoHrI
4frfePN0W/SQdGd7oyY+BY7wrYmGkSkFxifc5sG088+mZX+hCUn1ZfYRPD55ZICpAXD0st3HodNv
mxJ7SgSANYAPAzDNek41AGOpMNpb22w+C9GvNdhm9cSNNjbuYFyTl8BVm0BC7atg17iZL/v2dS4o
vlv0ZdOKvVVQ2/e12Z4pSMLfKNBLQhMkdFbDGOuddlO083ZwkTOOHQHyLlyHRPIa7TvxYGGyfZAA
NORNTi3LkEza4vHi1Krnm1nSZIyYnY/1io7PvO31/mVh1QPgGfjBiq0G+6X14JMO0roZ+oS9VT3A
GIpHSrZAyao+992g/aiZau8b6xbeICA/I9qT5We41Bwkx3HMU7g5DnFW50eG8PkGDFLTwBSNE0QY
cZSJ++eRNdackJfn9cYx95kQJ1da+nme+H8uytjbIgamsGlY7S2t+PHYaqaznsZZZx/taXcFBqlL
YM7hpaxRMZfDfDtPkGfpjo9rKBLiEs426m7OwX8e9mVQXzAzpyLG3GFMnBjs2HqSqjWAdjNgbecq
OqkyeA2DQgP/GVZ+HxJTl5ob3F3fNO6k3VVG+ajML8brcFHMsqP2mjnIY8KyPyKv2VacftB2NPVG
o5ALXFRDvEg1n/GytC3Xpl2aITQ+PTpWBXVSyeW9wvzn3qK6krcNtTzMMRXT0KNc1vIGQ0ZQrWPW
w8vYyPhMDxIaEacO7s0EDVjIxy0j6BfPEdrJSaf+sWUnsZ1CdnM9nY7HorGte12clbePLOr4gg3f
sxAfockk+fWBYTe+NZQKrC32sCFxnhXFjqTQ4jcBqupoCkUOxWnJOFaCYDkh503Smm+cXaenwOxe
VFCqr2Sgsj7OlnWvnEA/cBfnXh4IyKK96I+wLs9SC7Wf2tG4gMfqrGrdIj6LWIOyY3Hwit5+Mhzz
7FHDpoEwMP7cGI+gRKdfbp3vw6ECHcH4MqOHTvQOwBaOnLdtUtBWTEU7D9GQJh/oODSqdKX7OCU2
+k0hI78dnCXzo+Z9lnThDhZgdD8HBUeT1LU/3DncVyT5vpQBxQwxILPjwzOw3ZmQx6hRrzLbt3Qu
NxknrztarMyvgaPdjpodrL1pCF/S1LWw4pTWxh0RJ+RkOzbKDgWGQj5KN3qr91a6ShiZA33QT6+y
1V+nVCsvrWWyQ2vadO8GNiPsbat+5YCUq+AhncGDjG59zHLlUb2HGRJyTt1mY+zeRroRryzIsk+R
02/ZlVubrNW1TZ3M6smFpHVwlPHsGdaJZHr4mWv405rQmi+UBqZTlFJNMPLRAsisp8e6MuVhdGeg
pJk3PpbgKR4hv+96gKWroaXWh9VjfKTaxl4H4tbm+hmSk9WuQWh6o4jxKHTc92kDyQrx+nAq4pg9
6f95it9lukVjdQQdK27asaheBTGaLSVN8srLQ8oJIw2FgO8K3FczqOzV1tO7gAmgexs49fMEpou+
34dTu/NpqKPiqS2yc1y04d310RjSOjUixs5T/ibGaeQ8WC/yPaont3COxWsuwrXb2PbTNA79pbG9
F5uZGymc7IF54Oy+K4ttATpkZTmTvVlQSSfoENlJS4kGmIiwGPfEBg3gKT4GxhNuBJRNsSv9Ugb2
Y4WOnYp0UP9E3paDj7pVtTTWjlbBf8jS4lTUbXPH7w/Ol1JEMIBw7+BwvISW1j5qhZ4fe5ZLCgkx
yNSqQtvpmHcYk+JfQETu3Exo36NPw32fyXDC2IqTtPcYKLg+XJcqstZNXxv7prXkW8ZVlUV6+mox
d32URJBpMufu2+BRFsAZt7gWgWVI2M9v/YYlv3njEB8csxgVoF51v3EhOg9YGe7g2KkXRzM1X8R0
UBsV2Ag6iRNYoRbcFzooV69lBjTopFy7qrYuNHyLFXvu7lwXFGMghGOg6Ztg5wCjfZElvxQg6fFx
JBETlJV3N8yg9qJQhmC29ORZ2hnF0mx6M0AZENgJ48dclP29C/IqtkT0WA+AVuzAQV1eltmtkXS3
ae2qi5XSBIKK2L82tuYncVkcHK2Pn0cwpCsLDPO+quP42WjoTMaCn+j6URoktHDYEeTznmMN9SFH
NvPFdvp7PZz745/nloeFSmAq5eIlQMZ2cpc31/eGgu8HtGO06cZUHUfgXMfre2k2hqt0rjCyRcG4
MUNW37Hg9iQawgAUvUgDGUYFL4LKaO7l9QXw8w6L6292//rWUz29acskWkYwwrCc7BAXwRUvyaGW
/wSuH6jnIbMbXPgmowTvAACGfRqHuygT/Z6Tnj9pCQv7wHnWoHB3W1G7Q46VnOGnpM0l17r8XuMu
Swmabrjm/OgzGyKLRWGbC87+RO3qI8Q/woSxeBwCSuR6Eui72QwcJBoN8L202ptm/R56+VYPFbUj
RWfDHpovbsIzPQrNuwsnKjO4fF9rmSYnZWH2pKWMELqnE8/60KcOI6TTYwz31zcUdEez6/iy1EKl
ZXUHU35LzEBzUnNHTTl7R0slZrzXbXqNbVP/DqjoYV4SML8gP7XAxLWOUqdpqF/mOO2zZqQII/XY
766VISupd24iLbKK7dvSuRfJklagQONLZ6z9gbYbckl6U171Dc+MVExQvGidPROQ38BZKG6mEHBQ
7L2YtfGt59qpk+KsiWBc9XTCqmg76C4nVBL/STb8yF5GYEwheMSx8xz27UtKE751Amdb9wzeV9NP
ysTWjZ3Btu7GVzuovtUSyqKXemSrIVErrcUk1jglMSxE9+G89Nt9MQh0Tir4KD2NIvIvSClczFQz
vKZqt2EPdUs0+pbaPDMBU4RI2G4hzYbfRtrQSKEWVtHNrLPvOGneZstez2D1i4nMxBDnqK6yQz3A
1qJC/lp24jGQ6UMJO96nBW8RlhqARg7TSzCZG0Dc4FjtXWAsUL3uLpi1A3zmNVcTskwMJuoyti6T
I/nExao9KFP7pF13L0J4MDRrEs3ZTRIROnfiG9cYnwiUMWunVVjvFoFX1C9t9Rn1Bql6lT0Ucngy
Yqpks6tHazOpyfUSuIdZ8Q2oNwJaxp9kk+xrg0I2+PnVOEDGAbVxWzPIB/j1uZQd6jrWetB9VX1X
h6g5IKHdsn9Kt9zVZESNatTHs1EM3jqzhnbdADELKCl6nPq3ES5PpEc3JmRQSKnB0YCGs1q23fES
fcjDN7sPinPmqXeZ10eGDr+LTlTbVpueBH+PuCaA3FjS3OXGfDtUS3oLjisvrq84iElGNKeLPlHb
NBN85x1lYVg3agsk/XFK82MuyA8ULjCayaRkhOrS51Knl+Q60XoOxYsozXMKl56K65KXtvFl1OAt
24yfG0L2youxNHjGyEZOvbS5+d4ur6Pr9nvYUGHpg2E1ueQrpuintvgbMbX6W1XxcNP2OBKcZ5l7
H9LVvxL3FyvAJWgYGjLpOtzUCBha97ebT1+WY9DyaDsUxnkDi6G/0M4BIJQ561ibPpXpYqyzfpQz
/ExxfWtVP1TlqPiW+S2ssr3d8iu3s+g7suP7bsC4TijjU4eNfCsjCFfORHOAtUjF1YeTcC2zDjAR
PO7KKDqxYX7TB/Ua4pZr0Ra7lXefGdOlhO6FyXF8F25/KhnTsWrtyNbIQCMS/Yp0E00FF2BOyQzl
ZeurPsFcUDl4N5xjP0+oa/GiCACbGdqs9hIwl8u1VnCRzHZPbodH2nDR9OSSVNYHHgd0xWrloFNg
4nIufdX2t2Fr7WplRpslL8jIVdLkF6VwVvazJBLAVDk92rsQvY2/YOsbgqNavzSKh2hduR8W2NYb
GiQ/PeEF8Hn1sXXOGoRRGlfBik0DgaTZSXfmEN+1mdFtHV1dwJCSr2k+ADDvS00mvqUw12Vt6xdj
fOprKERdp+tbh8a3btViN9X2ptXKT+QS/d6SdIIKKutnzvs+1bCG/cZS53E4HzMSv5yrx+hkIbyc
GJa+yCZ4iktkYlOL4BBzGZo0P2Cy5Tt8SB7hmD4C0Yqf0tJ8DQKW9rCttKWLcFA2wjd2We0eXhWJ
aq/HG24Ud8wtv+qRld0ODSG+IJ5SHycuLN+ao9zO04ZTWyfiQcueYtPFVmxX1jqDkLfq1R0nP2sd
TtxNQjVO69pDNLJU+nXHZYxQJTbIWlqZveW8RF1cbmy3uIOIlfjK69u1COQx5bd21PhJYWftJ1OF
m0pkd/CtjHVtu3fD4LY7yuDEbzzku1bDNIGAQ+Ny61+Z2vjhNJI4SObs7SgKNrPr5rvGTt/jpITQ
mnOKL1rxS+8aamWZhmTXK8kKmRYJs3zyM72r39q88aHPbyYO/o8QBKmeB86nYYLZC0vufR82WZqV
G1k4mVzOzQ6//JvaBJlZxvI+mvDYB4DA6sZ9cHI+FDbmizAclssmI5JEHzDs3Dvy3vcwTYnIZeLU
9tg8iyRwj552HFhe8R104LQAhBXVhGIwgFSuvHjdePGbnWWZ39jDaSjE72gyM5ayuNhVaR5u9Nri
YB16ftszWto4DJkmWbSMzP7z+PokczGvzC/LzfX5AUHMAQjB//151w8nGKI5jdXb6z9tiLCWILz3
//aS1w8KNKC+NYrb60tenxpqBaYcrfXsstAGdJOOQpIkS3Kgc9TEW9PeD015Tui+dsXwE+VsZrtJ
vFHwOMV7pktbKp0dLbPuzuqaPT1xMt2Q5oreebNj9QUt+kcm009tktLpp2DdeubeHIafOQVmxvzr
E4vYMY9WtdeN0B3ZK9iGRWPLMn4QgHOmjNZNpZ/KKSai+mueS+lnGauAsvXbunLWVlwUqxJuzUp2
XrRq3UrnzkkaIV3eqAkixPW9OaMNqAYoHUYv+10/iPX1g9c3Udfl/jzYz0RMtI0y4s88ypyD6LKd
Gqya4yop0BEO7mh0HnMF3nAjcGyv9WVYvjZ6GsJECtrD9TFBNHgE/S7tsvvS1sW2TXCdFW1JW5Bq
0uRF0SF1smJj2uzOZiN/zcBb+LMEDlPPeoHJJ/mYXUI5ygyNo1Cm/ueN8c97DOtYbKVC/ojHPD26
ykj35E5uCiN5zBaQXUvnUdq/DIcanHjsjPAlG8IjXaR1F+snz26+ozZ4lvEI6Zb/8PGcO+shzW8H
U2wMDWaA3m9VMp9MfYDRYRm3sCo3uDdvjF6soT6Tqao5z6yziEMP1waHFLruxjEosb22Ff1di6O+
jO9VZarD1G86R246T/uo9ZCVQRbnePR+VZO7jwnGLlsE22Y72wRIirL7XrePEphAV9+PYX+qCvoT
ceh7MUUPoX10AZNM0PJS5nlsbC11H33osziZ9QJqmpkerUjWC9F0FBvExS28eh09FKkR7Mx+OHuj
QU2TrMmc+XNrHZXvgvoGM1DdMve7zUcMtD2c/YmmvhEkd2lI4nxMeiICxbBVHKhvtBjGZCu5gos6
eyLkS2IHjjWnKDd7mhg/vaHX/KprahtoCeeLkXlIeJXN4IsMM5YLCqdJApsYcnYxIAsS0r+xzOp3
Wk2EbzQCEC5o564/MP6GNLTg8AN2/1xx478Z2bXYbrk3CsLagO8BQNn5ZnQrKNz9bZ0HzyjLxVpY
6V1SS8Tr1d1kFS5xkPcpCB41Rl/wV0eHMrn0dkRrowXNF9mRzb5RJ43RbfMC7GHaQmgu89egd5GA
M5SUxREV1ih+qqxtz1jZjao5BbDh4NJvCc43jzPbfVrcSIcbJzSXdttzZHPzthSGHa1+jyg7uPOG
JndzkzftNxrbQ2elWL7i5DspCURQuKUyOQ20fU/wCz4wEzcHs+XiLNC4W0O16xwirnllBeRDo18T
cOpzbLF7NCuCpSxjmeu9JikYv6Dvn5IY54TTA7gqhrca9knSZT8EPl51a9rCK/vu4GPf9HRqfNtg
INwIhn0+P2ZGY6w9cEAra5wIEuBFlam3thgWi6aenBujAyLeZmg3cynuQm28KboJcUql7fXuzbLa
nda9Mv4DYKraDH29Fxk42wKtiZBArfSe6Ygacq2L+hNC7ElDBVrWyV1JZ5Yd+ikLWp3W/mRSQzm3
GRHWOSZbczFRi5KhqdYFuBN2k47pDw53NNvufDVEtx6Y8Pe+Kr91J92bSEtH5KVBiFM9vjevSlPi
mhWSU53pY/jCme+gP61b8WrBYbHH4jE04JZnA2t0epwhQ7eQVnI0qhY61XTxqorFsFourlWAce+R
5UXbara+gsRBC+ROAFxRtEbAU/O5gmSstsZc/65QuYqgu89Qu0qp3wJnxrNTfM3x+BVwU9BRwbqe
flpAFyBiP6ak+ugJHHKfWjrx5Qp9IBFevYTpqHNbSQkaEJYx3pvFPoup7ql19UfSxhZyWv66nsGt
3C/W5Gqx17axYtxhMdpKqmbuOO686blfjLfhVB6IH3CxVMXvTuu2wuh11Ezmc8MS0KPNtRZ/riDm
qyPULRHrAt4j4j6HJ5Y+uHnhfaaPywiDwRLGAMSKK/jd1M89uzdnKs7lTHxhDO8TdL6OxaZsplLc
U/aA7wwt/mKVw8CPAvGzyw+tbQKTsU7xYgqOTflYJ7iDm2lvm8Oaiq9LdVp/R53yECEbBshnbCR7
Q7F4iIcaIzFxyhhSIsIcsfiKjcVcnG2ckA3PTAJ8+S/uERx7Sx/e4Y5AbMs3FgUy57L1tFiRC36E
6D2ZdWrKLdSyxZ4M1vfZGPXT4PCgQEHTzA13z8W5bCNfduNvhT3mZMVLuMHW3vA9vpuxuxytvLU7
py9NCONpeB4Wr7OD4Pn6h9RlXPoVoU6JDkGWDEJl62RxQ9fupXZqk+gpwbV08UdLRNLUzkBrifFV
Lo5pY7FNawwBUZFimUznk4EOjtLoLe0xXkvdZCZXDCs68IrFYh314itAa62n0QWy21cmXW7yXn0J
9Y6/e9C00+LERmFM1x5Ntrsct0vE2WIxaBO0piCYeqjiqr1CArRyF982ggdUdhZlo4XLBs5/N7F2
rByJpzvAu4Q1ebRrqjv6cxBR4FDDb/a4L332aPeq9OPJXQeDU665tugDm/i1aTuxrsSutu7HKGQf
OR2CxuKmgEzcHhyxqQfXZ4D3Iaz4+iA3er/qLRZUw/jKXdjD7QCwBku5TWpxQHORL/7ymZGjXbc4
zVtxNAjfEDjioO0NIO36yabkyr60pfgk3JuICb4zuu45rks/wpTM3ykJ9Bid+qx/5gNy9SWSkKe4
h8FPka5q37VRkQWCHYDpEI6u0hlqYR+aufmiieDbGxeXu43UfVzs7mrxvJMpAUE+L9YhYIO11Fe0
vXynJ3nZ2MSp4ImgV1jc8XriEgTuIn0bI5aXi2E+XlzzVoh1vgP1NmS4xZjveG4WM32Lor7pvNdZ
TFtz6L57JKAMVc0Tf3Phncy8+9agStqZj109vlamd1YhvYys1t6o2Nqi6G/GqCx2uUaJ0oli1lkW
tDievuJo2sUknoniNr9nZ0aloDiz0udbTSPzA51kIRi8ZEN93dsH8Rdle8mf0EwxvVsVpvEOu4Il
O4t/ja5ASiL5xUVpupnJ34W6fCA81Sk/MsqXyOoZQeYbUJGQN6qhqjwjWtDzMrzVbHeNO538Rrl0
N1VYr+vc3NaWsv1O977Z3jyHECHYCWlo3Al6kEP9PUbdd95YfhfjKhMeFPdAdzhABj7R3PKsd/2L
7nF+6ts7mFn8eo8ypJ40lcOdRvhi3SsawS2x/wwlhZyJRESIFLa9dZZOPR6VMKjShqV+G+U5xwfE
pi+iQhxTD6G3ocOWUyD/tGanXoWqB9mvTsVoxWuLLAsNvJHyGiIUl9+SPXBOpwd1cFumgbTxSaQV
o9jc87ySA1oaTXvpVZ+WQTspCpmNGiliqR+3EvDeODfpiXEz6PnzOCCSjGtY1ypKfBv1bkFEb1Pq
03kq259Cq21fa03fos6vVy/QJkGTI62h6Bd/VcexzSFZKLHVMI3YyZ2Tp3D7J/enbxlTVfT1IEHf
aEtOhlwuLehhw7eW+3mdNzdKMfSRFsQzqzBmU+69OiP/402oiBNPuPy6jac30aoze4FwVGzaVt5z
oH2KguHTSF1JQt7dmIXbbTthvje5nLZBh0pRjc1Hm1Hf0uMesv5oETJn+IAE/Z1No9AORLWKXO58
DNmeSHj6aozAsXNNpnRTNkbAks6Wvdq1Ep5Y1aAwxuy6qwCoTT0hzFxpre84vwZLcIKR5FV7k0gV
1IV14ug6IugE9BEa16FgRiPj2GxQCVg1KBNuHIqAfGWDjsAa/U68HrX2w4YoDw2bjbEIcMRKILJ6
M7+EmsY4XG9AW3UJ9zkQPNa9GL97yVN2blxcELBYVg8hnZc1hTGeHR86uyf6GhEziMqj8tpd1Xho
Bh23W+l6s55yxhsqQ1MrSu4PGEOYPtPncF3VRbcxXCdfD7FYQgVsJu3XQJr3FuLjVRBTJXR1d+3J
4r0M45XXv/RJz4giAyc7JCn60WwIfsnat4yeve2TrAyJlUdMh3zOztwe/Ji2vnMO0NQz7cd2NJEa
EabQEn5gKpOxRxaZymkm1h/9J+bwt4qwLy6YvqYkEsXAwZBnxNam2whMwy7P5mzDbCxmTJa4pGj2
7KXvy55mTzJEJ82k2xBn4z5OPXp0mUBerM+72WUb4lj4HIx5NXptsCX8R1YRZH/BhNpCefdd1cPb
R+a4ShwO5HOrvZWNPMR1kPpVtW7r8ijCalyhuRlWZuPqG2tKjIPKFMbIdOZeVHqtP3XTl0F44gSO
fk33LFuLHCsHdMdak6egTwn3EXKlacS8ZZLeYo14ZDqXjYfLdzZFVO0sG7+3ru3iKPWTJdvdNf0D
51i/F8Lb6AmdWlXIjBmLEjnfoTWKi13QWKg4Z99obvYwqNB7DboDNZyysrVfVOc2c+dsM2WskE7C
6vTau8BgWklLVLzl631Gigge8A7u1ISAR6sqfVMVXyKJEL0l4XqOJPdYzWSGg4qIFSZnuzAOLKEP
lXT2ShYkPztsUSPkgBvSmTUwAssBidNTbJPf5H+Knb3Mvg5R4m501iinRAaEb5WmAxWfgX5kKPWv
QgtJGFfaXZ02x0jKZ3cS9NyDLL3DLWw3mV/xI+1CBl73HEsIgaEbmkPKIUQj9imoLCJH8yoR+WXq
51tToiykuXMjuvaSNymtDtKVuiEVq0MN8FF1Ic0lTkyNnDdzGj2abmGu6rDot1lciXs3YPLC1szn
2isfVNT1HDsijpzKfI4h2s8WFkSLpuOe+dpy1XjDZqbm74s275D9zhdk6ZaG7onr7mSm2plQAcmP
sTnD4KMuwRmO8E4M8WnWPusoeXbfKOgfM+1lIKtplhz3hpBxVMNj6RE/5qAYQGqzl3QxilALouPQ
fwoOX05FQoh4wz2J9gqkBr/J2RzZubq5s7EcjfagObwqw6X9Vpj+NFc14ZaZ5Hp1r6YQiXtI3DvN
u/HGLB2XOpJ7jjxL+WiFCwRw0SlvMnnWUnkME5sQlJlSWuvfGSRjVKFyRy7zgELFiZGdd6qDnEQ6
kPDkUlOjd7GWusXKaqINnQ/rnDEPOZCobV1nJ3PGmnOayxpzv6pdo7vnFu5VR0WTblW16sspLcYM
LAbCTfXGvZ1IdqH/0lu3XiUSrWVuCqBaXn/Kt26g1kMTgXAFuzam7H/THm5vVtbsDjdTH3Okoihf
mwUTZ2lVrDnTeSsvtYKNnnLHtoGfNorCt+14rM9MR5/ht0rW7Pw4VrrySSyLFVGTnSXb36GeUOZi
6qBk3qPiN+KqRfBZx4eeSAzrAPoy62uKmQu1IYHpyQZNxMISZritTB7BCsBIGZJDMA/PEz+NobqP
Kf7s7K7aZORQNpEw1pEjCx+1WrYpJ8Glrobl15Q8dAxPbnPyP7qOhgtNS8FvjeN+/phaY4cyI8q2
qgQc3JUpOne6PMIpn5gF2hGbeO9pvxMr5kbk1e3nzAwkO2khCelmoaLfXZa/aVS94KXkVs7Xp2qL
Fq9/kfoirHMZp5ko1w0KYXpREveNs0+HGVPunMbRMwQTCAU7Wvb+7G/dJ+VsI2U6fpkMF7DrZ28Z
XCSBtCNYw9w0RVxme4126+IsTvUh5fDJDjgTsr7va+sYS9vb5F3q11ILFp7mY9ftYKClNApFwqId
vNKYanyKFfxuOtK5pZHgFq3QMLB4WlQ0VvGYfziu7Dblsiy50ch93zskrOOrPku2Fei3jcaKaY+c
J4FzkGTO2x9acQyLmASvQpQ9ijpdMXkZIC4TWCud7YFmFxVNa+UoLjhemjtD0lrb5ujImkqH5T1q
EQCWUrW/iHZxiMq6xTkyddvJNFvSPMx22ShIcTv7AApeZqH9asLROrTkrRvhpQ/urfukj1FxbEOX
KY8EhqkKHx3zx8mS9lImiOL7ulsx+RSM0XgeZzLIy4kLBTt5OxuFvDPD261PAebvU4k3YuuaDMfG
bghZ0cGnWLflq+0K8ea09kNj2l+lnb4xgRBsrWQSPnc1JR/QqJtbE8g28Avm1zj60w0rOvvkYA28
SS13RZmpWQvJiFFou/uxesVaMu6vcG5h119lq+pDXpmgnftLVzGjRHLA9OE6oHJptGbTgMYNQybP
OyKSU1uFmxp4Y6Fl52DS0r2upulOlwnQ5A4yc9yguZrFHYUDatjJvG3KdQLslrQ9k+ydpbecSwYG
YqnQI+lM81VIlHt5c1vGSYCFihYbtplN4nhbzQmybUB/aS0MbdPXI1yKNN5iqjtrTJDDg+AycFVy
nibnUcde+cC4FpLKxtqOof64KN12I3l6tqbBobQdfVsAyVM09g+66500yXCNGPVnnQqhbakZIJ3Q
UIsM+sEw3U9s9sVqaqzMx85G8zCF6qErTi3dzJxk3/H3XmEaXarZnohf9LmN1oHL+BBmoG3EnaZw
tHw9NVTIArQtqTm2Kz2zyKyluKHROLd7ciCCW8lHRqRilQ8FPNtJMq8b0wbivYk1TFzamtnCYNDB
OGSfyq71O71XmyH/CoSdvmRBdh9n5pedORtmczWKsQxPIfaF2uH30fAA3WRJ1HbNWruefrV1IJ1f
XdO9anXvbWKn8AMZ5bRMDXtbsy6LqvnlhDkbU08yi8QU9QCZmnDMYSireaNAa3Cf4jRVRK9DonH3
NYn25V7ATCAnzl+x2xVnK47fq5J1OadcHYObQBCc4tZry53pWgdBMmlv1uythxJpYbORJtunKZw/
TA7Do6TtWsGVFiVdjLh7C4wm3nhIrVt8SauAEt6KHfLP0FQZKJoiWnld1649YLM8zwa5H6Z0I6Wf
a1yv89BDQSJIkomGb9YovFUYx5BlioQ2hDxW3Gxkac1Uh8UroykgXZR6EmHDWOdSJrZAE6z7snvK
Y6/zuxZFUxHY5tqO+ulGcnNSSYrl0C5Qa7bRc2HYxPtLi+ysYaJEnLXCF0AjiXRG9SY0p08GyH53
6VgRlJKXshHW1vFm28/oO4C4r17SmC0g9tUXwE4FRfZ+XmeyPCtRU+M1ZgZrq+FJKDXv6nWur6cM
xSkxhNZOV7So9pEXjvygVnT0chBPYqEWX9+jnkJY879/zuD0nt78/cRpeYW/L1OxFVo5ddQVRz0p
6tX1E6+fU9UOQbvrY+r47rT6+xWDtOJD18fxFPGh6z/4D+/+ff0/H8EK1Rru/r/8Lv58k3++Iutd
O2/+4zOhFTD9XENNPzoNkqjry1y/+p9v5PrVjMgp8z/qgOvHq6sM+fpuzQx78+f/78+LX5/9+yrX
94QcG/4euEj3nvq4DqW6eVvui3w09p0+ltxmwLBe3wsWL/S/PefOC2v/7+ckhKyoqv3zmdf3woXV
+/e5FlTPGCTW7vr8n1e4fvTPP/77tf7+u397GXuBYc96yLi087/YO5Pd5pks277KRY0vE2yC3aAm
EtVL7vsJ4ZY9GSSD7dPfRf8JfFk/8qJQ85oYtmRbMk0GT5yz99r00TdJZxjUDdH1nzdS48Ga17+/
618+rQhc0gk75P38/vKyAfFvjvbjXxjpPtOnrdfp17/I598Pf0jTf3vsz5e/n5XKPWNV97d/e/xv
5Ok/X85Uoex9SvUXBfvPE3/DUv/5ff9/qPWf7/nza34f81UNb6S1YxKtmL0sHNbfx//6c3+//n25
spMpfuWFT/r74feZv77pz9d/nv79mWwm6LTt5O43/hHMlwoMjDfsvpx/pkPaS0Tk377UR4Ut7jc8
8s/Tg75Nocym/tJx0WHg/v7Qnw9/e0yv+nBljfhV//yKv73Mn5/920v9u+8z/JD39Od3oS/Ewn2c
fx/+/QEhB2aAf/ul//L8317k98u/P635hdxDDtr820Pw797Xv/01v9/4573+fs/vY/GSpTm41neX
kC6JzhcZ4S9QthwUow+jsBp1g7072f61Tg3Wk2a35FtcYlM+/q4GFS28YwzA7yCszI25g9N9KDYm
Li1aimzZHBLOuImBjTOMd4XrYMf0tzlNyJBO9vIZ3bpGsMV2cJ8amb3jb74yM1pncDse9LDR98BI
dtnYP9REyOwcAibx1ZaMEVvUf50TbWXYX7dGdSHvDGVZR83cFtPNJPsvEYZBhtkWUZpi78Eclh5g
vch1p0D38HuWph7ucOx++fn4YEgfs2mNKKIYK8RFjQ02Okw2Joi1LYzJoqoJpEx0ArVnGZ8dVFAX
shnX8WKaHabiqjDQAjDEtgPfKREEUAozRccPmqnwVtZgo/TJXbnDrN+CEzUXF9zKctiuju4zpQlb
G5UZSNgpdEwYk1vMzFRizMD7gq0+xzSo2Kuw07sWpuGsmflom1BTzHLpx2BqQeg/P1oiP5RSXlDp
ynXSildcbseqmvItBVSysbm3U6Gc44iJVEqCYMCOvQrIEJ/iDl4NEaZhShtQ06s2iFJjpVtMAUK1
gJ5qjp2trH3oxfFDxAxxluaw1kKvDSQb89abrrN+/GldDozX+6/M1BmP9v45mrJ0nWD7/fXPGVKO
O2ZnZ7PXQXFaKfuWJn6u+x84W/la16kIxtn2duG8cjWp9spk/K013i4RDkda0E6X7SA21MZP1JLj
tq31ap2r9stNbgoYFIsukJ91aCXvLA3Ym6nh4OsGjco8h4geQors/XjD+L7YS40GgeziZuthzt4J
lW89NBobE2vxOkLXuM+8W5Lnm73X8qbHGc1nhBXgCNYgoL1ixZAomEFaMBs9nbEB15Iy2dnH2o8i
TCFoxstyBpmpoy55PH8zwqZMbhkP1OJNaW54VZndZ12Y45p8VXeNDBAwyYRULo5duRZ6KthPuWfG
FMAh8YaIlkDLHPmWJbIlSVtH76wmhiJwp3A4qecwyRDzE5OEZo081AIogsdrOSjJglJha+5wYx+b
zkZHp22LqA1vJ0Ot5tr7kDkE6UiP3idyJpSnaevBoC4zrAv9hPgUl1i5/PhLW5Sv1RjT1x7nF7/G
xu6IvaF9wyBCfJJYyQFTaLH2U/12VqG3tqY8COP+YTI8/Gn+ufOoviuNzmvWw4fRss+sNrrtTGBu
QONRbjXviaDRkrZqEeKSInJd9CW9EK06z1zSazh+NMUN4zoa6U4UTF87/d2uBWXP5Pabrrlvs/oR
MX2+9ulUOr58NYhKZIYGxdVS21z1T5UeWmvRpnTGQ+zw6OHZb5AWT7ZnFSKfYtyRuvHeFppOnWzc
gQt/0lKaotjW8pw9UlvUelCm8mh5RoSZtdsbFoLLPJ+eI7iuYVSDxUmqr3R+mc0MijbqUD2Jmd2b
j14dP/a4D05looztcPKNre70/rsal/DPiP4rYrwU++LKCc2fMkdPrTuv6WBfoct87nP/LEy+rTCG
i6Wjv1OzSDc9khYl23OIPoTW1LTLYvCNyVzG++nD6Xd9mD9kZfdmdCVzITXdENIWDB2eQYdOIiYJ
1m5oOKgMS0RSHQ1WcLAR58S6qTrUcel7z0FaNRIhDDaLA3GsUGQEU17FHjHWqdld/D5tdbLktins
8BY1CpCBEPrcMkJ2xoKUeVAhJfQhNHgvQ9TlgeHnizKedkTbFs/SNqy1raYgH7MkiLJhDhzytbwM
XoOOyn7TavmTk5q3PZjOVfvcO0x96yTDSokgIjG/Ki37KiAQtzVEBBqua8glZPa4BY6ZjnIN3hUp
YAhpvJypVjxFLwYqhbFA1zlM1b2e1ld1O62LcjrLjkZnS8PKHHjDsbn1W6x3ujKbzagREjvr8pq5
1YJHJQzHjdi3RuOhMrgpFOB1HblFL0J7VDmkOhuHhqm627qYh/LqqshobFnuoa6d9xYcAVEgN7AO
igByMgw0tyYmRKmgG0L0H95wVEzWIwcMHu5sY9NZRMCKoc8CR2N2g7hvQt9QjkFoaZ9ezYAv7Med
lVhMBgY0Sq6zY+oNYmHeuaoQu0qYO3seLllcPgLtAAKYI0SPkYdMdf6a2JxmWvXi61V67NdR7AFX
qe/QAD/AR32aZpUHomkf4mb+rEbn2azQ1dAaLpx660TjZfbAMNFwNVqkrIbjXCqJjKZqmaRWDGUc
0R6yEIVK4uyGRMNdglLtlan9mx/lDw7g+RFEY6oPCFzzfSvy1wyUtp2qdmt21AZWf45BPOYTPje9
oamVSfMm0ZrAarg+M+S08AEXIV+fM+tLBgeJfTWtuTbfJjW+RS0zQTdHEupBYFYJE98i+xzc5NGq
x9e+nr9ThrR9ZO3mPjl0onhgvspETq/uJK7SLtGYjgMzXHE87sWMIKWak36TGVYXFBhewVa9t157
iDpsOYuhv/QKpB/K/W5FO8M1ZHDeKSQMpWD8pCO30MSwqsvF8b94hFR5m0WAGgyEERtMUbvR8Q+v
RZsuDTLvUI2M6TGpRWttghAcJ9ybNfNU5x375RBBu3DN/aKjrmUInsHNTsr+1AuMR/rw0vGmDrp8
TmRWr0jlePIb7cTKd580AEaID+LQR1cGTIrKNncKosNYhdt239JCbjksSxo2zhAsV6uBMeFbPDEY
JHTjKiFSe09HYqO3kxOM/jmrqvu8s1AzmCUmFa7ewQu/oYcfq2wAkDE2z6hCzqavbjr422433EoV
vYHUZAzi04ZKh/yVKE70B5g9wdfR1AKhO63AU9Plg0/GIvZcNwbZQAosrKWfuSR3AlTqwceZXBVX
eANQ22AGwjPD5dI9O4q23Jx746qNqus8pUGCy4ejKdBzWkX0AOb4Wy7GlUKB46797jGhEb9vYqYq
CHpcXAt4DNCdl1F/QroVr9AwvmGDCVhyza1T1Fu37S9W419UJbOgDtHS5wmeL0brloauAAt1kaFO
9SKCUKwZ4ntvcZBdDqPr4iAgOxEAoOn6qxYPO30WJqvFPXpqyTmHmAkN9cpum+RO9RsVOuqBGxyV
5K3/pY9ddzYmtSYqxSakWT1ogmBRw+/e0PyupklLsMt2b03rb4F6MNVIJp5FMpfTpGmYiuRVVQfI
5rl4KMJqNIF1xPiMWR+C1CID5wILxJvzZ7IifYiKSOUlOnBq42ng8qx6bobJWeDH6qPhevRTTpc6
uTNYfoK2W2jnoAaRrJyjpPqBs0V7HI7UOrOAG3tXCE4+jBFVClhKSm9MQmEC58UtL11UnxyKxYgm
W+9HV5QgsHPsi5lkT9TaT55jybUdQXaazfGTrhTDFq8frzyfW40zBZnXvUcAG1LXudWilPa4UyPd
rrk6yNVq6N3afcG0iXQz6LPUYE4uQEUkP4DjhDrZlbHkDY/ayhiHR7saNoZpjxRWGvdWl32w091g
Q2XYq2U3Fr1xZq4ftMTKHWO267qemWLOhDaiy7Va5tuGVz6iIPpgf1yv4VUiezWY+LucNNqPGZrv
SZUdQofpYBKrkxRXhdQhcsWIifOCQnS2IwR3UP99TDnpbF+azn8otO6b0Y7li3MCmwzJezDhlF5h
NdqoProhlFsgIqlfxyY9duV8N1s0Z3r5VguIGqOPaIwouUcpkIyC4QU0iYC2JkK8yjDlo5XFAO6h
5dBBCCBOYbwy73soWUlpv6cdzK1+mNagLM2tsKYHU8e8lHIFxhzhTCTgNsF12QhKQDu5K/aIseGg
BBnf5vHI3Ocxd7lKyZqs4SlxnMQgrqKxuExYmZdNkkk51l7azH7WYAwIbGTIVfsXsz1pxtYhq33F
XOteVGLbC7ZjLFJwvXQPH+j05C3e3SHcyCxjYdOskxW3r31sfZiONm1Ds7/Xp3AzgUBdTxHpBUlD
RWj7nP2VNvkbCpOIKySjoIKAlyDpqzLrx2JcAY24+2ao/bturpLaNteTqd8mqOtXce0Gmc/sXvM5
S1zbfLc97zthvoRVsDpY5rDvJ9Nn8mDc1baPdMrwERVbWOcIpF1+YJMktgoQYO1HL2Mwbk5rA1Gk
a/QedQAkWMNHwoO44yU16kMTqpOGQLGuEP21gGnTvCR71jn2TR3MFfXzoHxm8IZZr5x8sfylwapq
5ytaAS9SfE1IkiRMmYCBFT6xtrt1y+HVbYfPBDzazFDbMY039J12IK0hg8BeA71qsPXNAwMBTh4p
7vvMve0YhhKuWVx6HEsaM0qi9/zX1EZ/gv7pIVR3ndAZhLJ1h+3oAVByw4Ch0iW3xVkYTD6zSIF/
Iw640d1rya6jBywRxEwFfDE8mr32qPtduY3i6Q6HWx+ANrgtQp9BeBoe2Gq9eP6dR68dkUnhrkrm
yGulUgpsCkzHxZeUmlUwDfYR2diqb7qdcmP0Q7ie88caB+hRT8M95+S6ITBiM6YAwZDb8a1mUm40
06HzfGwjTJdGi88vSuaN3+E9Ld3NUOsvWp4fvaYzd+E47aox3FZ9jumldoEP9eozrttgsq0D9QWe
cAqMwV3ZVJXsvoZrPTtQSdsHbVGe9BCcjKp3eBlnQ72v4fvwX0qIzWvPS78mN36JVbyZJgzJ4Gus
deqbiK6m50ok+SY0dzkYklXZl8WqxdXipIz2BDzFkgl7yLQzCFP+a77ToIXxQRw3C2TM3fNt6SK+
crLHkaCPlV0haJUDJQeYuLXvtRI0FpxE3/WPovqSIXS4LJZXCuy3ldkJptfxJDPzAxDEPoyBjts0
wWmGfCbD9EiGfbXVKjKVaq74DWxk9oY+l9IwtFfltPVz3KrATNF6qprJV8QotArhcIcbkfdyRUAW
g4GQXkiSfFVhftZdNE1swWy29bZczUm7j8dKrTzq7FVTmV+DhakjfzSYXe8Qvr25qFmgZtM/8YtD
ZsmvihnQlkDgrzTH6jv0ZG2a8dUcIVSt+bBul/m9Pl83MZkENyN3Uy7FK5zK74kZbk27/wHJsoCf
4EaxRhlusyl698k3xtPUaCg5anbxldVc941AV8b0z2V6lfnmTvuNnZUTeHOApPnCb00QMDoMm1dS
Dk9co6hBDInIZRDOpolA+mf+qpi7KIAVfCCK9hEPqhYkTP+ehIl2ZKjDWxV/+eNz7VnP6Gce3KKj
2oS6YqOzWLdhmKwQdaBIQkvpslug4OXaRLNb1bu6cbbWq+6Y+D+sp7HoNA5oc1dx8FblYN1qeTYF
SlgvPdwPIxr6YEarxX/Gj85YCB6i2dkbi+5NRHFLKbyiAnA4s/h3mGjO6s4iBqbC9dibN2R63spv
Ft4wQsxXW+cx7m9BCkYrpwEYlS6geKG/xE1rktNRXdn58DCiU9hOcXKTuv3ZWjC5HjNZwRg2YBN4
HrB5j5N1b7wjpX53cS63OidmZj+5sXNvOmWAP/8S+/MuU1hQwH62DVdLhHXaG/etpb90yv7QXCQh
/F0HTFWwJ3WaMSn3f3dOiJgx+0PdXWW1c2lZAHwBpa9Rxmu4bF49LYKojVbDqM6Z6ZAw07efsh4X
rcBT3kG3pkMK1RCgjq7biEVCzhaqmK6s/P2s46aymSBXofooRX8r426GD2Czp+nu3VycEFm0a4YU
1FRI7SGa0uxJNS0QRfpNAWAwlDFB0qbVZ1zE+9TOjg3eYj2zv2IPujwzRhmI3Ii2Y0L+qLzKHDi9
TZ0fZD8udE+AeJX9nhntsTGZxPo2eeAZ/ttUWR9xWN42ib3hLZy6+NqFhtDOw7nUoN9kDtKNBPzF
YN2FSsOdEf7MpfZgLp41HDsPWvbWo3GwZ3OtRbqk5jLRdhYysJTx6XbqYPrJPUSc6FCV2ZcKl4Md
52+T0T9nJVaV0sJp3Fb8zclwNYHTr0gxwELxTgnxri8yZ8DdW1tOb52MhpWncyOHy5mt4xmQ6Wy6
yJu7307luBtZMgNrojWrJ+YR1TrdhPjNxxK0zFTPRR6dUEHfFd4gVq6uvc7RcNZr/xj75cVkCQeK
slME0jC4NlHVqE0yJC8JIPz1T23LT9vKP0IpQwr46rbQ6hUSNhYXB3dMiPnDqU+g2TfA99YOHb08
M+TJyot7xJCr0kVDUqJ+mQYsTLERPqcpqli7g/wyD+4pmYXFmBoxvVZFO6cuh7W+VvOYrlw3ybZz
5J7yqnx3RP2GdPy6L0Jvk3CecoU843ZwN1oX+GV1SToAw2aTrt2hizauVq6tdL7SQrJb834GIGxt
7A7SD7c8bWPna8/k6kJF2e/tHoX5oqcePSx2yx8lLf9udGnegGliV05Fx1lcXqz8CYJMEOfVTROr
l7hH+7qcgvNUm6uS8mgbOZwo9PKvsPvt6Ii/hK66onN7HYJGZJdgDqxOxsZO5SkXxT2c69diBIxf
qZiydpA7z583sVDcGMvkHvUC92GdpgzNY7lnN3avpuJFqvST3e/D4Cl1cPGDWOUcBhAEXmx5bmT4
SnnQHeKYEiWkUX/WPLFp0FGtEdtnoJjMfaMJ2nrpZFEy1NEZ3P25cqV2xV7zeSzo7c6du21IywlQ
Wgzs6RHiYKihMy5yiJnNpaw0BgT8AhhW2if7Xlj0/YNIQm8/ztqVZFd+iIqMJqYXHftkYNOoNVtr
gosrU0T3crJ3U1sYRwDEBq5DMsOjzGWj5sX6rgiN3TT59cHWPOT4k08MmGEVd9pESl8CmWP3++Vf
j5G5lXJdMr4J3DzJ0AJLk3uVstnGF9UuJ/khKscXTyQXBj/d1nHxVNX+dKjcgmQJz31z6CMbGKhX
rtVpe/6e7WxQqHYipNNnkPjSOk9z3rS7ngq9GbiHAT/fZYm6l2P13ikQUInD3WfWhoMwen/nhj+u
OwF7yRkN1fSN57YGJotjE+lr/qp1k8LCRGnvDMY3bmAuGirsIgw/rFSAzQGQHUBVEj4WebJO+Jsc
liWvPuIcWZrnGqJNQgtD9zP2TcwvYpWStcGIKDxYc3LWBR0r5ZvPfnbVIUXAI3ypl5dLlgmM5Rg1
AtG3wfeePAERwyv3Av/Nup/S86w7d4W8likYBpQ192WEwx0j06GRgpame42HcdW43lcz2i43Q0he
dn6bLqMDX4M6TzzpSejRgAvC4orwy2nT6erY9ege66geV9WEZA2hG5e1dSh78U2+F7s3+CnoxOss
phPqhISFuLLlzLJArU8Y70BIXTdp/zIWLeXQmGJrtIqfIZnbi8rULqK9rdvslK0IyCMnJfMBC29g
rL8kk3vxox9UUOlJbxYvAhtOmUBpbLX0vhieQgtbSu+xR4sj5LEV1u9RVaiEK5QZfsreGTImOPtx
B7fYeM58VutMAanLaLFAg7J3RnIScH5XTi+u2GM/OHrx3BYgLzVSRILeAEERgdsvPALhFylciiKT
fyKRIK6+F3QOaVKh06TtifF3Jm6M/7EpgbTPmnM12lm2QxnET5kni1nYVvec9xlDYgFeOQh7his9
serrdmG8qZE9nGZBWIKzvs4cUPvh3D8YeUWhatU4iyH9rCwaVrb8ytL6pvHLYZ9Pi7uI6L2DKQ6q
UB3SHQZT7UzzyXWz944mH3ebSsNsSscsr+JDlPZLAW2+2g7+V7qV0Y7vbm70As3SYCJvW0ZP4VtN
hwXjkkbtqs4YBzANYqiMcmh6FCO3IZgXIHM0Oztd83f9Va8tCJqikxsw3Q01P2MPpx+8hVpZ0u7v
SBsBo7b1rSiDwdEEiOeA3zVZd1sXDIFamyAhe6hO9OUvkQ1XAdz0eYRNbQy0NamlyGTpsdCwm9rF
tQA70CX6RTF2x1HKIkZ2ER6b5FIK/dqXwtoJILVbEgcPc51i0MjKTWwKkHwRN4coEu1poN+eeVga
0mx8ckp8oLp6ZGrG/7+cgc3RkQ2TNj3mFW119q3EIaIvbKx+W+pWsx7qMjkrl/lp3dC0l9aonX5R
pbkPLFAh92QD8eL75aa0l/qzUvZp7g92xkqaJ9VT6cwWiWIwkw1RTUfRLjOhRtdWnVHg23KzhrqW
2ISqo60mYk4LbRDmiXljobjQ2GY59lOx5D25RhmuPbEuTSgR9gBEXHCJthIarxNe5yMvkU1cwlbe
wD8XwkJFV5/x1z4rh2MbGsqBspehoeGyD4rxqXH4i0kf8EDQYjAbI4dljZGM4/XPtm8bSMGLs0dT
8hRVMKpdrAZMW2FEhJs4a6E8gkTYhLy2IaetVbOEGkuV5TLr2TgeSvA06veCjTs81ULbmJ0odwyL
rdgutz4yzDjueb36XXeEuivMcNOn0zM4hrPs3R5qQlqhp8RaUU6MiGYAAmMy803ajyg0joAdfUjL
6QLX647EJcw0Dn3TbwBY0DZ35Jepcg7RlN70i1PXC72nPO69PT6lngA5KVcKDWpg1vW+K0kO4ky2
Q1xTXEiQWeRFTIrlZiTSwTVxdlJW2JxzQhpfY2S/6+ZPP85fXVnfLqRW265v5tbRj22CsbwN39Hu
8dPCdDB0P4SQpYJRsmTmVDyONvRXAzNmB/9UGvebNtZe/UZ4SBUafc16h6RAaO4mn73POBPMdBh7
rVHGUmvM1CITFSv72p1J7ti6GKcs4LZ9SK1wOjpYcVYJWx9RdhSzUTVuNantcpncKy3Xt413YwqN
wlCfnvoRQFWr0xUem0eI7g4YXHx3EcFS4+CD1xnzmXcfXeJWveak+LTWD+FSNx67fTbB3BX7fnwW
JtuBDr/aKvY1avZ9U9nxdVThSqgsxgbUKkOLnrfqSfeB9J2Hl6zL+pXovgaPhr5MacH3kfagaApU
ZOSsIpNwR0DUj33I9jAFyL5BC/KusXVvYneCHJaIQ5Gmt4S/A6Gxodu4MzT9yqd/bfTs+aDG0fyX
5bduDR+q16lYHGJEWHt2WVnB+sw/cJSH/CzmEs1jZ2y6zR1/UcpZha+okXa+iy0wnnMdZFq6L3TY
Qk1o3dStnx4rdMlr4oQjDvJqkv6J86gk0QqvTayG4UpizRINQpYRdFbcvU9Tdc0dNqUKtlaYShKY
qCU6ELmd0qo94yyj6++n8kaf5VfaogVRcXpv6n64jmtar3FlQ+iraZxgoOuuS2edFNonvfbhTYv2
TF+RsWuCJCDGbPNYfroufFBXsDVq2qt6ceakhj7vIqh218nywab7Vmi+e/x9CJ/KZ2/TeZCZw1/b
eg+AC8Z9gUB8lSGBoEGUbT3NhyzY9FMga9bhUBoPaZeknAf6cyvjITBM010T/OWRcRaI2X+Okhio
TENPu2qLYdOEbGSIWaEWIluqqg/12D70rpx3JgakTQ9MacwI5mSRw2Hd5PWOiwcXsYdFSXl4fw0m
cZRwrLEOKnt2Xlm1sZq2u+qld5eXHNByxq8qjeZK+UqusgQkJT+PAF5TjDeAwV834USTnzYjjsKP
oTNgkrqM5dPOeLKc2kXd8SaBs+/iEYN1Bbqsca8LJmIBFnbkxCjnQ6lte0asRq61QQW0LMW0FTo9
1vDqmDXduC2KGnhYeAWU7BI57FXYlqGDlfBiNZLcKgM9tC8lRc74zZILjM31bgyrua27jDaMA4lj
Yv4puC9FuWIngDcz7G/SENd4YlvEvpRFtNVy8G+14f24do/3UD2NBKLj4KLcIN1g7bZY8S2L6IuR
nB0LOmv64zqcoHORf9YjJA3dVdR+Gqr/copOgyUfmwwxheLkMtuHMWtPfoPCB5/mBp35owFUH/mt
+BR9g0/eMkDL+aa1Dk3SHWB+58xfNn3kHHwkP0eZjo/GjIUvkhrT9ooD4IovuAG7LtbWOEXy7Rh6
aTCk+QOECOamLk5+ZOTI6abr3mJ6YIvwNb5BgcKqsg6HedOZKtD65gJ4LN8hyzhMfXgtWwbELr2I
zCDhiJ5eyvI/PRel/d3M40WAN6BKDeIwPmFILlecnRqCoBaeOz6tbKnOmKNcO2mMpTtrMWz21r62
1cGAmNQV4702zcalQwtkSpvbQLKHS2FTvFvfZmaBM4YVoVVqps+VcTPguJn1uqgRPTVefFLM0ui5
vZtCqTP6T1Z7jzRApfyA8D/CM2POluQ2r+DyRaz1VbNrhXFwehKGMgDJm9yQb2Q/YK0bsSuZ2ndk
d++ZyD4URGXOfnM31PxfRDIQgqtnW2duwdXShEzTYqNpKRM0Cz+fWYEEEbjY6DAwsbU5zD2aZYRP
rLDHVKWP/P/v3I8Gv2QQ0S+gTUvTv/V1fIdsq+zoe2zHu9Z0v2Wunr2pvWcKAYU01SIOumLujLus
DtkOCGNR7zBH1fBcOwK8kR6TvNEVc82Wn6xbZEfWSdbGhxEOYJZKdGLLNKtUEcKX3AMWVspDPzqn
vjlO1rRzuYJK1HsFC3foaC+kwvw0Jk5sWNbjrgLUPIS455vv0m2ffRnRjS6r61oQY8CdkzU9h1+3
L0R/GQFK4J0dGJ5sOi9BUqcLuY0oVGvp5ht7sbmw+Hy55jcDTW8Tz/5lRJIWlAZJGEV0i1k4PsIQ
Oo72/Gsov0gAYRTuxdkBFJiVdbFTxAxukM3ZVBcQG0tnZwxjdG4VyaBRW9/hA9vodsXln4ljw6Y0
UjWBdR3ogcKvFSs8RrL0G7b7EqWhDhaxE0EITlE4dHEob9mEOdFGmwYsELF/orNB9ka53AcTYzO6
5UMsmxurs4IRqANvg+gqfLSBR7d8TXII5GO2QjXj8jXZ0sbatbJz6tS3EazblTlKJlYjQwwSpGhW
5btaaQBK5LWadQNqc7/FNQFeLaMok+2+KkF9dPSEkxLyjhrLjRfPlwR+9TqM63KjS3WMvPQQRjpC
dRRHBgDGDfya54TNYj7id+kJDWT4DgeOoh8AxFfEQK9OASv4kZYE2mS+O6q+FrraF35OvptBvZsr
3CHU1dq6zCtY28ONiqwPKU6Rxao5JoPLOOzHR+NQkfeOdcf/dif1TvNL1N4TE5TdWBIi1GQni01p
HFFGjJF57abjdTwgqR461B7GQUZ5sTVoDziFczOamOFoTzU7WetHuDKgzRrzuR3h3dQ0TO0CzIrq
ycYqnatytu5DK70TrClbz+12WTPvfGkcQ+7kwkvXXcWAzAGZlKZ0I7HApVgkzHq0AmSUfOVFFDsS
XUwLz1hXxYFko93UG1tXKaoSmo1+OSIB0PKzGMm6SfuvrGVWkc6kMN3ldddx0UxYYaoXdPdfyWh/
d31FVqoZWHoud7o2Mi+bABnW7Nqd+IOWLAN7DGQ0z7RrQhkeYtt9St1xr5vWAVNmHWjKPCfkDoKX
RaPTcUO0Ce9bnX/QUm9qXXLDaJt174utXXOH1YcPJOs3efYhrAVwQERTlt9iCTP5/1XPc+gHDegD
rE7Go181qJH817jDdc6k86yBSVghtOsQzo5nu/Du8VrR4C68R73pz11YXf9v6kGpEjX9t6kHuvnf
pB6U5Xfbfn//1+SD35/6Z/KBZ/zDsV1Xd00iLWxbOAQL/DP5wNf/YRm25TqmZ7jEW3tkEvxJPnBI
PXDI20bkov9r8oEl/uF7FhHEru/ZRCx54n+SfGASbfcf/+e/hl2bvu8QIKkblqP7qFd4/vP9Limj
9j//w/i/7tRYWjzY5QF1m7amCSaP3OAxXAtLHZT+1NU2QH7LxBI46x7S4rqiY7M8+PvM7wetmHru
JcbwzwdHLW7/5enfJ34fK7s+g+Weh/THcdMSWHtsQRMf9SjC2P779V+felZzYMOjdiWI230Osgoz
XHF0DXxzv5/9fqD/gT+o61Iqh9q6Tj0ocMx/ERv/fjqEFR3p30/r5VUykS6pNJbEmmjT0sWJ2x3j
QTvUAimgOUbZhlXpyc65Z9QFQA8b96WaqQCzzVhgaDB0F8PcHA7EApqlAT60ZARAT7Joa/Z9fk0i
n29uszh6N0bmp9NI6WjQs1KZ+8nSIfTXYnLiq8lMj/YChs/ETLQqm7V1waKxlTK/Vnp/g5w62+TT
gM/RoNExIaJL2LPmHbdwUoHIIGtSeEtRggy2OSbRmJyUcrf+0OEjLOMX2VinaYzgc3oWcLRqBgKS
JyfN6m7HvEWyreiC7Ebwn1tzeMzinmKLOW03wHPXB7k1C/EM1fyhHXAYOkzxE0KS0F6OCKGL4nZq
6VW3LjEP4v+xdx7LkStblv2VsprjNeAO2dZVg9CSIiiSyQmMqRxwaC2+vheYtyuvvXqD7nlPwsgg
GVSA+/Fz9l7bKJ2dHzz5Cu8zrVRmdJb/lkNCLUtEoU6oJaj/4DJx0FxZmW8czImg2LhpqPYZj+0G
gkIJptBI+/e6MOcXI7oNrf6asmHmMbQdO2VL5uS+SSRLfEAXDcqdvUYlTyfYZ8zceQNVtvOUeRY4
62Wr8OP7JOzsncdBBCUAhYOVNhvSP3LE9f7VbsrxYNvWLyM3YKPFIjhVafkgk7p6FJjW+9rbTimV
NY0SBhiQdQgrrVekqNuUOxZ7sjHfvKCpd1GD9GDyCUlNCXdsaQKNdYz+ivGtiEskVBSvu9HykW+F
7rdheRV3IrZ3fMvDilDWha0FaPSd7McYAOpidOIOmp9oU2LXFOODmcPTjR1lI7QYUEVH9nfVIu/p
JZHsqcdlExLUnMe52E8ZBXKHJ4vOzcmy6TBmabA2zOEWmBSgI648zAI+mEM1bTOMtQzdAphxfnJQ
PZOQlloS6uvOqYfj7A5r+CbjJTb8bBM+BhASHZyAxNdih6ydJwGcMuWAtKF7+ti2TMSsGZJXR34W
y9qOzX86RpJQPBJnrZAJtzQIG/Di5pbXA1ryEdLWCO/VICJYL9QU/hq5y0hfdymVWuGsE8rgM9ba
5xqvwzY2oDhiMrTtH7HoOEUkmXNwC5P+wELWAelOZdNPK18W37g68pXqhnhrxi7JRaqINnlF4h5k
dyEngtNHj6N5/dY7nTrbKSITfGQWzPIwye2zZS4jo2nYQfWhgitGqse5o7FI4xRsB613tY/n4JCS
BGygnd27ZhrsuIAei3oZDU1vzQDquLbJZJuWH6zKmXd2knkdMa3NMbOfM8t9TzxytK1d7JCCVeE8
b2gq5RYjhCBESQSajhh572fneO3B9Tmhl3XIoFzYxaZOmi8pl9nBk0Req2FmhYJKYOQmjeNo2C5V
URlcLSwKUF1WQQ+xgVHqXuMOBDkdNBtDjHof1BCsvMH6UU0Mu+q3RHUO3H6pDywgqFS4NSK0hFCk
7t3lmxQU8OhiDPzELuQK82paxCxL5iEPnWn/SB3WVNUhwx0fxj5u76YUU31f1+rYBE/hkmnReE7I
HwhsJpzOY801ZnaTu5tTmlSRYCyLwmQCnIkQrcZisEggh95cQOP5iuSFD2Ws65gx1CJAD5ckryzt
sS/cJhUae/D193Sz3HXpePGmTbeYtbkaSb5i9QBLA5ZXLo2LEQcwBa3Cu0jW4gYtKppPmlxG7qmd
l8NSm4fq6LbCX09hGqMfI9MAb0ufL5KgYWLOMfg/7ZHlBZ1depg4Vq3LYzf1CafR/FiG7FR+nb05
9i8jW8xGBuTmNo2PYYGApih/+QVclCTsD0aNNUEN6TPB9WAQjJqDA2DyDVhb98EhEEPnZOklRnic
UceY3Y+yUjNxMfJ1MVNsxsQiGR0FMKfCQGy5qvsdVhNVEmFHoNrR824aIHFt4IbyLezueP2RzPsM
+vKpLVZMB/vLrL/NJYoN0qmdc6jXGSqTvq/wPmvacRbkYuQh0AESUtgJavw2BsPHOO1IXobpQM5J
1pcdVTOgBCRUZxncm55VEAufkJ4pwq81LMGjH3FkGCLrGGbR3nEgDNtt7q1TOacHIyVVrk6jw0AD
GQjqnD3Qk6Vr79ir0KTtnXmEMEYTrewIV39AhI/FLSlHN9zUkX6cmKetm9c662n7UIPQjMIqhh1/
PwbjyJGiQmflBAcJk5dLmCgFJD85BxnkgtFzlbEXzWII9xh3msVvH2+H5Jej+nybDZzPp2bC7mF2
4oijwS6JiJ6uZVey0EzTHgTqFyZyZG5WsFxtb6lf8l95QBclcOp6m0eVT/wM58dmukcy+Vy7TbtL
XD1deto/lA0Vjgdp35SFqMOYnXMSzWfW6bvYLRUAleqVjD4cAiZgbjjSDXM8o+EIphf6FYL4rSy4
J1BCxXtQOjfDcA6EFi3JR2K3lC9EOIYb/PNnWpx3Xu48cee8mQDNTnT4xz1E8BOwk/73Q0IhAbbU
33riVjLDNWCLYiwfKB96ZLUwbRr4CWKVVUMB5zMgVm55kJF4z9jSadn617FDbuckLOozx5moJJzB
j4J3wl0ydJ7FgeGABKMA6QCRfcXkOXOeTZCAZG9OsNR7vR3sYGP4kZOumMKT8e7nH2WsSSS3qb5Q
WmPwbLPsBqGx300w5JV21TGG91P5WKW8otqFwY9wamDbWiEw5cAifnNAsU09cRgM4xtrfrMLjOpe
tbgJVMXS7xo2UfMDTv4EMtDie5lWdeUXy3yEy3RadyLGdes0j3kM/iAz0mNLf8TpZ+QqrN8aGMGK
5mJxEnlf7aqmvskAt/WQCEzUWU+PGW2u3AySqjqRGJYciK6uJ9kkyupkRqE65nzPxszNU0bnmk4b
d97edYb72CTWXqYWdjdKWzPPn6W23DXr/3UI4vHkkU+xH5nQkQFN+2qM7kcJE2vChQTIqa2QOaTi
UFTluo286oQLvdqJ1L/lTTsfZfw0Ra+q1vGGpGswHsuP45Iuz3USHT2yPHcQvDj6ViO4tDA56VqA
khDixNSJCBb8ZussECldu/JZg/4g5IJKeteNxnUOEudIc2Vg3UMhstTuqowwkE5Ltre2flaO0W6T
jOzjymUU4lV641YWvPwQEVwb99XGjCEARmFXsjF01QkfK3yQ8N2GvaxpOe8aQps23CSm9G9ZK+vD
EJmvUrjNjuFUDwnwNCzCig4p5ooWa3vQFpSrHhh+W7tvvmqYSMHP3iwUo1WdqvlUmKa7BW75nsUo
JuY0Z4wNmBorISEnXFIqf696kK7+T8ItcB6ZxV2uLRScIkUuLV9Gmr1JlTzHlSHWn/DmrkGsyXT8
AyIEOniH4PPA5z+PtrnaxECnYZgWR4tIdhCFFj+4vSaM5Y06MNoFQl/g5se7pDB3qeh/EjBlbPF+
h9iv1pMZ/WrH9Gx1hTyV5nNJ3MVRtZIx6nKIsAsD+xjt2HRp8nfQOKlGzSUSAqEbl5FjozPKcW4h
ES69TT4mj0D9qr2T9aDrzepgmAHtedILAO32tOTyZjpmwa2eXO9ULg+D+g4IdDrOcGN2qPZfpUTn
sjJnC+ZIog6xQaaPoaIa5I7T7CUHN3uI5M5Ly69UFOBOMxYbz960LZTLqoQyX2dYlNSYv1QstjuX
3nQ59ec4rp4A9Kb7grn72SCnfCKy4zh1KEbBPTdx+0H18Eo+Jj0xpHBOMIKh0/YuS4g3iaYTWW/m
KgnKatNFjn1CSLSPqxRtoUNSZO51elVmKbqzpPCOXvElNmiCpqzlv29qe8geRSXgPo/oSfRyFYoa
hYNrF8l+TEGjhChYd17/7umKy73MyPAwjXqNie6Sji1Lh2sELCvoJ2nYcHf7mr5Zy58opA+6CqaY
MUSgNlmXxXtOVtc4HOLT9ICnCwpWy8t5Eg/MpIib1210pl/sHlvmOcZn8KWrs10Qea+KwQM4tZkF
bwEEOJgz8lmfqpxGYMz37kp71XaTPipCWBCZB69VzHCNaX/z+zKfkOusWHgSwNRfvVi8RwmzvH4q
L1pYZ1fKjq76fE7xUjqDwyi1nNEwgCElJ52S2nMw6JQD6SgEpUb2ewZWZkXAeb+p/F9Z1xmnzwfT
xEG6glryOGQz1+hydrVV8ddDWnavfdGMSyf+r6fI40EkBn5u+/kQul69ylPVXUxTfBbp21laj2yk
EOQrRdJPAvzUaKsPR87BKohjdz0CWeXCRLif5STdxq7dndIZWx8yyeKAXW/tZnYLsbUa16lR9bv2
S8xiBHfLtMH7Zc7vt5LBXasE6EzOPkRotdPUW5UTf5gbQI7lGBH0q4bugL1uwQpxrLSrhyBX0d5k
gHaYK/KOqiA49cvH/jx8PpdqWpvAsBGPLJ9SFVl4crW+5ah8d+NUJCcZPwqb5FiVh9N3m7bLeup8
50SaMhto4QZ3FTiNfeSa7MwB6v0W1iRafjj+du37+N2LN/jPLXsD7UPSwJO1FZs/y0MZyq+k4mlu
Fx/lTFpHXMy+/8hRrDrRgip/P4TLLmlFVLu6aufT54MJmZlQZ/qmGGhYNlBZjB6RtJ8PxvxYkYd8
/NzW/jwtWkp07iFIRubJXB7mrnzOWzvYYggCmhrbH2GTKGYUYjjPgE0gRrP4zizFB5WhZZmT4Zy7
fVYQvq7zbTlihprcdBfk/RE2JmO3ADv0aLK7YLOVUWY/fD5khvkNGvWT0wITagPrpQok6gg33MZ1
sMINH5+L2sE/KNpyj8D5NFKU7hud7j2jAq/Albe2LQVlLrHsi6mJQE/1a0K3++uY37A45l2LqD4v
1CbyrPjD7juS6shLOodz+BjltfdUlpQGJumVUcmtDrsHMBsB2OQlgEEy9mHQ+0QJoeOs7LnYuKOe
tm6SFEQ79P1zF8mz4zEKSkjt24yiIOVOvM9mdvSToPuaYwQkoRygo5aMnTWjL4Fsc5RxcU7Mij+W
YoqgGyYv2POPju38bLv0OTKzAPAixJRRevsISyD+gGK8zXF8hN3wEWaZ9T2vihNNgS+TyOStTl0F
GRPPq1AiOg3+IpNV410ZVz/ASM2konK0LFrbo1eo+/NQBEenFd61N9uChPCJAGp/CC5x+c0iW/hc
3o9LrDgnELGpi2zY1fHCi2dFLKAQHrXg5KtKtIyw4FCnKOqJCZTDDjUjOQuY/OoqJ2WC9CC05mN4
Uba+OcPHhBH+XdjgEE0UqXqUz27gfvhfUmUFd+yKalO3jkUr30BNFAiAZBAWAG1NlzaFpzsbgbMn
zSO4EPDNYL4BNlhnchOozNv30XgqSwema5kwhpO/6iifj66jh/1MOcIBxDdIUwyfi3miikXUiGDO
Hq9V00xb2br9JvIHvBgxeoO8+RIVSJcia9lwDZMWaqC8DV1L6sBlEzaoKE/kD2akwzQwUTtrHQbW
wDCF8OOkd+fF2dLuCkM/fz5FLTSdHqo06Ohr8YAXpT9pHBerVMzmplt6TP3Sv22XB6MA3to43Hyw
SeU0J0zhuQBTyyx22lYvZCGSw9UHw0HJCJMIHvRgeZhEje1CDb+fEp9N11K4L+2IHBZ8Znn6fID3
xgKCAblA4gtxjR2nih6auJigc/IhyU5/QuCYpSR3UCtk5gheXTQU1+4cEjivqOM+H8SIRyfk8jXN
vll1bgSm1KGDcPosesKGX/rzrdTS6Q6J+uvnSafgWONl8K/H0coPIxcKKN4fVuWD3o8zjElucDDc
RaeiGmjCPQ1DQtbXDINot0y5PpSKf14/pi5VbtAd+PVoikD+MBkQuWHE+mE8jFYi1yhyrA02Spy+
o/uzn0brPNn+GVeQRftvLqG4d9u0uEVKnyJwEidevVvpMHlmWqc5vNA9jkWmQehbJKEVFQkUfK++
si0enAcFi33bhy6jpWkIyfWABYYagiWyAAK5NZIYt+gc3fvtthzyfl/I6qz8FMknTXbaRwNcjGWp
UQ+d9BbjIfiXBNlMJVBxae+WKP2Lplay5/+djOOujMwamVUcraeyf0l0duDMprYTopMVYw1jVfMv
WCHBIApxysXWb6xpV+uXNIZdM5ErYyLWWg0qQg8W3ndq3CdBQqenCdtdDXlA0Fxkeex3Y8UW7TUj
1q09TQ1JEBOiHbqL6H0J50ENNQ6nwBKs5f6Ub8qYP7Y3V9nGa/DdtDLudpIMkcG/LP7jTTd73/Ik
OLZBekFtMDDS4NcP5i/O4J0guVViTO6rIKVH51r45pqowmO5KWnyoqdgCg9ej6/uljVsns8d8aZ7
r5ufRgvhFMUrSfAx3etmycesZHkRBCmR76ut+2IiplEYXKB+fJH8cVzLZil3xbBjnLFSSVBdXXql
qaF/jiY93SGoLiPzAGDB2Xs8BM5BZJiRzTTdzO18ZzUGkbe+ZCRtPNHof9pWJKoZpfXWN7R9lzI2
H4C7MtfVwmxu2Ry/KaqiWwMYjRENA0+7zWg4L7yoVD1xENDyigh/oCsePTUzAhQ7ZMebGQSTivHs
CnX1qIn7po2u+AnwWk12dfHARBT4gWxXfPcqf2bQ+poHqN7SzHth9PPq2I21jaB47L02vQ4erZDA
DfFZ++VdpXwyahiNsmXgboxC79hEliDX3bqmoM4pnhIUtebOr8cvCF69o2FNzz4qGMudiMBizWJX
qy9Vj0xw6oYD9EIMmL5FsrIVrSMDW2DquDchGAjEfYDEUMHYtdyrSyuuaUzGJllZQyJGuZil4WMS
XrvJQO4tamtrMjUxQyxTk2vDwoXa5w7Y+w2HxFbTarHOMurJAhlshPxpBO0PiRZM5GgUlAEUQIuv
KnqIOhUeJ+SRdA0RH1IeYMbDqhIiM/cdF2hFM1zQ7y/khWGLVBfEeD1X/LFMFpXw5Bv1u1Pbv8bv
OVPCVaryqzGZziVT0Zdcf+ekij7KaZNtm3B1o5zGC8aRrXyYYonsK6BrZRs79OXlc2NzgXjzU+WY
PuclibfKzs9d/L5IaHfj4Ibr2X3T1jDQHpAgBFGL6QTjckdi06JxM8ti2vUDLQE7snK2LryvIW2W
elFRIHyoxVuhdU/gqHyxW/EtlugWqwEuAr6eVxJQuzUJLSSMkE1dd3Wxa0ekRQndxHyynmfa4fVE
ihj3XNnZz+FC8AmxjWVF8ozsCD+1Jk3D7Sl+MpLUMWlELBT5hyIopC8dl45UPa8lkxM0hTePxshA
1dO0ctgRbVGsYjYsm/FQXB7mvOgJTzNuJukpT5EtvhRT8DUn43HhjAT7liW9idw7Eca/lMZXTNAy
uKASZ6avNTOjnN2I7GnYvg3JSH7Wc/dTezRTdGpSZgoAtYxjN9A3DiZtbV1ZxGujQJ41WMgh2Nj0
Ko2Nb43R7B2YV6UFPUrHkOSJwUNRhcB+5fXw8Y3v3OybqCa+w86xQAL15XCNFswT9zI79xZ3WqVf
Ks5nqAzLAmEPw4pGWa8esNg9Z+bj7JcXlTtHOx6XBl5SYBiuL0kwt/sh3VHT3EMwBNhTu2sTnzUv
c5053fGHSJ6qEulqDQGdkQnXzvB18PCChxERfwSKXaNnLJeshmfXyZkAVS5/hoCX6KMSZKxBlqOR
vpvwU8l1apekRGddSXGvaQ4edWGcEYzFK3vucZRCqgJvez9GSJbZ4LN1khFINm9LJy5WpY1lkru+
riMMIF6OxxdFKF580g7T4DtZrPxlyFC8Kj0f++WGaugRhQYEhgA1bwWPvHMw1SfsE41LqzdnvwSd
qxDjjZxBp67hDGR6Wx8l90BUC2BXZg5wU2Exv9Pd/F4VIILtGIjZcPSswCR70GMcBN1ZLkWikt+J
zjgnU2EeWWs285gdXZMZUeCprf/Dg3IP7DiFMr4y9NIyAn5K5AeyefM+FfqDCRvmyRYiDN17ZKBY
OOoCrY5DJCrIISzXIwO7nFt6085Tvk0XYDQY727jNuOz7RWnLKuJkK5G2GQRE8ioNHFzwpDAdcqi
6vkEMeH8b8mrYW50UjVhb14Ia2CirjQXRM2YHah+CXNyuDQFCOOqt64xA84hzT/s79pJ5Z0oe0w+
NdYlp7CPThUtPjcXkIeL8YMctq0zYgHp/AZrHf2kyvR8qCH9uVVMF0bWjL3V03mN5g6zVvCtoEXl
zYyC9QBa1fPvmOW6O2tpHRY9uV8Y93o72odLjfvnATVcfdJC/7fn/nyKMVu4RTmOYUPOG9RsTkIe
UStVysCUN2O4CbRInBgM0RCWS3g1H2JnK04y9dkQ/3x+HYpFbJi+lJ9f/vk5f3vz98stn14szQQX
bgYSV17Cl929NVszU7zlGy4Pn1/7593fP8Sf7/e3l/6nT//9/TDRkQpqQdWGrEmGwPJdhqWbA/OX
dqajF4za8qTlRhbgD7NbZUq8mLOM954ygdWp9jtNsQm7XYl2r/CLQ051vS01qbZTcuj7L2TTsBsC
YYqwDtx5Xn1Kq5zUomF6j1KW6cjzLr7onIMhoDxwWGLsMixxN//8JpI+8vt8Djht172Hy1GF+umv
B+2j1MRXxfuoDvDBfr4ZiaBizLM825iePmX4ncPePhYZ8ZA8+bePf76el9Ox/v0qJMc1f3t9V+j/
80qfXxnYM7WlW1A5swf/fmp5xT8/1u/X+vP+v/qcf/WcDczv6DX7ammgO81UnQZajSvPxoD4+S5E
XX6d//ro51ufz31+9PPdz4fPF/jz7r/62n/1UllXwPWQ/C/qZTjCoI2+Eo16xW/LBb68/y+flCVM
4r99vFi+KP7zRZ/vf34lBlihOv84LKODuuOSZl7Nm2HhTX+9+fmhzwcn3tAiM45/vvzPj/DnOWkO
cvX/VWj/Nyo0gakRZdj/+M//9X38n+pnsfloP/7t5+dX3n1kP//j3+/AzUX/tv4Ak0gl9Hcp2l9f
+pcUzXP+YTvC9cBYOp4QruP+lxTNt/8hheXaZMLbru3bEhHYHyma4/uWpNNnSsGX8VUN1WL0H/8u
5T/4VADlQgaOaQWO/H+RoklLiH+SogWWLaQMPGeRxJnSk/8kRUNnSYhEow8x89+9i3jK8ZkP02aE
nCO6Ry09gsv1cMozK92brbI2sjTlDX4Dgxdqz5MDXzMZcveGBzEgaQPIVQz2+jJMJWkEs+084ATw
Vdk/uB2uXZXrJ7y91NzxkF2g4JZfZH0NiMlLYnN+DzusE3kwVHfQv8oz56hkpTRYFXJAvccqmIM1
eWHZk8cmnSgkZKi15M0XAGxaYQkQRXFwxv/Q7ayKgbWIiE0qkQ/jJG3G7yR6XiN/GeJnbnq2czc9
zGOY7XtrGt7Mmhi0Jh6/xkh2jKp1UNSmSKQyt/gyIQ2ii+L1R5kWpzFT3QunSLWKjKm8du3cvmDh
BBVWthxv/RI5sGlBA1fphpHCPs3m7NyMxd00E9Mb2cferz5QG+bU9MmeWV+6wxnqo3yeo33dGbth
2MJPt+6kjBGRRyOqt2hTERZwCbJL7yfTuQnFJuSP9WrCdk9LVx51MEPtyiQnqb6Gemn/NAafPBu+
HYDsZpPMOEowpgJYo6iMyuiQz8MN71NA+fo0eISGKTvDZWg1O8PGmwRhUjdd8Gqe9aOJnOVBdeNb
iKRql41pv50ytsuJNOlDsE8GRSrJ0OSrYGn5jL31YI89yqPeuss6XLFuBmon4FcQLvZy/IVQ17Zt
gem+rc3sMLW+ODVeTLilXetXMjw3NrDGB8Ov8TDCkThA5uE+oueoM/vgTS4z+SDE0FrI50WvQaHT
bAmDbu59QXYJshew3GWPapmw2H0p2nGHyh2AO/mPtjnB40WidUzHyuCgBaM3z+ByYlCg25SQrYrE
Ljpbg/GraMxvpWFOh0lV8tE0TqoP5ZFOVXBxuqA8jrzoOg2hC7amq05SdOAvmHRtehkbOyPUHHpc
gGK6D+QDgRg+4iDGmFCT32tpJpdyefDm9hwmfXyIoEmfzSTluo/WZtBIhq8UIV5wm1NPXP14FFcp
nSXyEv9fbOunJC53MVfWyQ9J5xv0dPKBnz/EaNHdyncfR4nq2opy3m2I1qlRVBL3TnAJoQUhtkNO
6KU9jQ+EqUBXMzzvZPSckO2s41wVMwtmBLBpi+k1x+6x4agPnYtMub2mSUQe9dJMI+eBFjXDmMkl
vRQrrlXSZHsexrw7j3X0TYZteqwrNlMHbk7uazwVZu0zojT2s1fXh2m+DXF7rrA9PHhmlkN+W379
CasXkJz6MDIKwJTqEy62XKxl2Mbob+BMNlaZbFEB+ed4SL6YkV0/kLn25KrkFIdSXoVa2KlhcU7J
X28aQjh7wp/essLaezWWjZwV+Mq988VpVczKZXk7K50f5xEpnekx7Kljfc5DdO/SIPQ9ygmOcrrQ
3cMsLDeaI8CqM/uZyXLqb0hD4kazWSZq8mw3hBmKO8kc9apltNd1/m7b8M2oDvUJ+3QzvhhBugUn
3F0Loa3VVNfw7ju9NUzZniI/JlkumF/zMS/vPbvAbVuY62YY+5M5B4CdOIXOuUcXysm+Whx14W6G
u8o3CsLJUeCZ3q6jU3ZVWZvfuehybmVMOz/1ADZ708zp1o9otaCSJsxs8Wfixr9vvVo8cmC7F1Wb
3/uD98jgBwVYgb/TV25/VxHvlfmV923ooy2QlKMq9SuhojPnDlyGyKJ6rY9TEzrYiZOYCCoPOVXm
BVvUE/E+juBMxQIDoy6RhehieNKhuC9Sh7wC2dGoc4O1Tutiyz5UYGKRj/nUfTEnVn7rp+lFAgoW
2cGRGZt3TcCJKqfZsFJj3y1uQsH4t843cW+HJ2ZJmCu8DxWHwStO1PDOrq1TnQDFhuk2HDpttKtB
I+Z3M0PsaP0EuJUYyHnm+MCYsnjXzmDfe9J4mUx5zmq3I7Zv24jQltAG/A3JQf3ObLtfOg66nWEK
yFdNEV2cHLOBYc44sxJ7Old+Qr6o9aRifNp+GJFwlCKwnL6XuMW6SPgvkGvewG+ckQRoNDwuWdsC
5LGIiG4TDn/aLPPYaeeqvhMRig6sKMlycJjN/H1y+cw+y6JdV1fBURErslZqoqset/Eh4IqHsRnU
j4FxlLb8gSyTCbSqHCA76iH205KYLT960lOCbXyKb6OZVHvkU/s818Y1I0YxG2W4scqgP9uNiA5x
lb+FET55srfpcKNiXvf+nO3HGedeH5bgMmot9m4kDs3sFM8d3EsQz9m4d60iuPdlfzAtojm82iNg
s3fMS1CVwC2o9/c+0y76NNl8ZMA7bPyIJnw95epuMMiYTQr3XVhEO/WueBkQpJ1ibT3McYaNyHad
m801RONw55LScgKdQ3/TEc6enbrciBQxwFCJX2KaPrIusV6nJaE8D16ndLhRGH3ABUYQw+SJfkXz
omBiL46RrrnMQBDKhCg2expOhTG8lc3JsOhNunQ/cKSVyVXY1vn3RuIx6Y989PqImAiiq2C21w17
Yte1QMgyZhXonUtwLU32EKQQOWfxISrTeUwG0zqmJuwnXHzxjiGEB0y4AunR5AgVWoaatRUVz6Tk
wFjz2dY7UctVVkz1IZVAhmshNSc6Gi9dMp3MkIxEbnfsY8N3N71Bqg/PFcfbfWv52F2rxLolqdp4
bR+cZQWkcpmONw5DKk/eq842b217NxL3c7at+FRPYO3LpJWrjuZSP4bzzkLnsnKasnkktRCgXBhe
SOCB8JJkyb6pG/fS59HJrUwSzUvYc16akgldURUY5LV0w2OVcWWXqhlvyuye2sZwnmvI22nrEl5l
VbSmW7U3vKK9ZPo9lWZ+9NvpBwqwYpsHxFFGjAaj2NfXcY7Jx2vqkp8nUTnKvaJb9T40Hf7PgEJV
9g4yzN8JE0HvoPwl8Ni8i1Ou/aKs80M0wfzlP40cW331A9WwNBb0rWRrqOMwa0DYfrDpC7+7792O
4lEPl3CqrEM4hAur2bE3to+uru5FdHGd4mdXL6i7ERgjyN5VY9v5sRl8PHCG8QUJALyT6qn1jOJJ
7z/LiMSkyzZbN53lgK+rKiHXvsvf+mrbjSxtxvxgOcl3D7/t0RZoQ+3Su/rUhZtSleQEz7D4PXqs
zs2I7OGeQOkPx45I3pkPkP0bOuq6eVwGOSNuhTM5t7uKw8/FBPdrp/k57adf0pHRpQ0VaDM1syl4
sSQLGUGXzkk3ai3yb+KQ2BsLz3Bb6/Yho9Qa7UFtle4eqFkzgEAjqTAeQVe2rYA2S3BxhM4tqnll
0RJzXzPGlaShzuYhK4jrFR7ReCPT6XMCWqlf+rjEN6nD5E8vdtPFeynCZ8+o40NbEV3OlPce7TwF
QT1D9e9oqbfc8y0/kSsMrN8nEfr1Gy1JXmFT9rq6L+18K9WAkD6ujgkGm04XB5NUuQ2ET/PkCMIA
qLCJrGaCBPl7U9cI/7FOj7fMLkm0DVYJ3c2j32fsneV8SyDjwiyfrgWGh1GN40Oh6GTK2Do2I+gL
YwxQ8SDZlwZFeD0UDUOdxETikv/IF7RHaEj4t/lEt2yCDxC1nn3X+n3HbufOe05ddMENRsZVZHi7
xseRq5cdpUn6L3Qh7eNnMcTPuyJd3N/2bfnUxF25nALE/azwJQxzQJIK05MOwMK+FuWTN4IMjK1Y
76oofUwyW1/5+CnFCYUPAVORkYiMPt5cbxmP0omCk7v+LMoGbxgvOlLEILiQMkFIBWdzyN510TLF
M/L0UnW6IlwaVrNnxMnFGXCPcCaChziVdHyraQv+Qh66UQPL6pOtrhTfakydp1piz8BZHWzBsJZb
B/Ydc5piQKgxWXc1mbafH4x7P+LHgmWYldM+R4g3Bk52U4HBvctyjO6mPRYgfNYTkmg055rMKycn
bE1UqMTn4GhgVyUHj5raqIFVxhl62IyrsjLsGKCCOHitf82R5RM/6jQby+yXKIR8W3TvKFK47DgH
rFwctNoef3l+CY8kYE/F7/kdFxk3pCxpzZcltwpqbQS2TIpVgwljmOt4j/Gr3rDdAxA2slMa9Eeh
JvIfmlbcFaXFqJAgjfCAT4NLIBIVZlv9phNfbYEAE1W4LAP867ZES2q3mu+bWTj0qf362GJOxdmA
g4c49oNbW/+bsTNbbhtJt/Wr7BdABBJDZuJWnElRpKhZNwjbsjHPM57+fFCfc7p3dUftfcOwK+yy
RIGZ/7DWt9CFWMGDN6AyxDT57tVUwEXvIXVnDm+NnPU+2oyTM45PGXD9XdGyq0rJeqW54qYbaViw
Yap91kXPc5MQzZewR3IVCd2dN8IwfyolzliycjlFE9DfqpbEBkuSynG797sUUooXV+LBbxV88GbZ
fC+P5QIwFIPdH7MkOZcTtO3Qkzx+gCp0bkeQdKePBrbOqndYq8eFL7GYQnIbZixYoOzfO8x4d70n
o3UCM2nba3kmmg+p3QIPrJiWbVMZB0dnTE7YRaqDqNwvoet+M/rQadig5nDWUgMZtD9wrzZYo3pY
QwFQxqXhjvSUEOqRPU1Twjveiz8F9QvglzDehEH/a3JBV6dAQAhU0PctzecqZN+39rJK7zsZeffm
wEctypgKD5NBAnqloDMkBBMmSa/XRZgtRnmNcLXWexxY+d4RXriOcC/uYbVT2LE1TURUnNF6HaWi
WgGKZm6JmAtCZPS/IiLCfbMqNtYQ4Djy23ovdx57rUXwKe5azu2t71Q/pDv9auZDS9+5n5vRO5c9
XPUiz71z5S/5BEmzr6GYrPEMjzdhjZKfIUD8qWxoy1sO4ZJ9SG7N/hm8wyedK38AKfJx1u2bVr08
lJbbXuvimkfDjlu8vfjcRzuHUc66KnlfGFrt2H5iMfDu56FXqxYxJAATckTMOgHnG4zeOmrm3zqe
xXqsxphSnCYsnvR9ahniWQbS5icyp7tI4V/CZ3HH7ZHDtq0Ptmu1F/JPyXKEr7qTOll7OmsOdf4w
FpZzbw0qPUS5T5ygIp6QEr1B6TDNzQYRKNF9OHTAxMXRjmzakUqdffzk5uLBbMut4Y1AvUP/NRQN
IpOSqMvY69bCptopyCcBK34/exnI0TJ5oCNod52X4rZLMQXqiAjldtL1StpEQYvlChxry7wHKPUi
63a8LwX3HGuAeaqvU9ZOpwwK7hz7zTOmMkxh7UqFnnum79jFba6v7WjeypSAvNh7TYh8gqak5YF1
N85ylAVQykS69uKkeiOaoxQ+XowuAlfou0SwN3Cwo9rq94o2M8N0cTBm/SiyRlwL/dmTedOZQ3FF
2bUVTesRvJm5a4Pr4CBse1V3zsmBWLmfcsQMmSXHbVIypFIOPi4BCHSCPUE7fI6S4T1tjeYVZQID
g/xnaxjRk5NG7zi/sxO75s/vGytG8eEj+N4IUeVAi4yXnkEMQoH6KUw4X+zaPicIpO5CVuVodivr
wLFCyf6Idyt9DW07XE8KFT9Z8li9oKgE2S6LeusymGzdi8YPdgUPebsdTGbysmj22hPsvKGN0IiY
yFp4qLmrH6DoepvRsE26ZicCiz+0O5v9wQGbgRqp94JBTPvBBwMIpU6z/LWYNYngj5zVdE1TuTdt
o7mNlIDWdMvcrvyIISHoNmZ2ZCOdBAnDbMopTm4e/4md2jy7obtxM7buDiPeQyzIkyHqniFGY4YP
5P96jP+rEQ+CjKHRVrtsccU20ZycohFSEdKVdksapoKdWACi191T4Q18/XUCgj+r965l57s+JDU8
TmK2z/gDzulAVkGZJmyOJrCF3ug4P7seo7pzKF24YIKMekcw1SSLdr442Rju09inxEf2T5SPdzaL
Lz22KLeqaVU3rV6HJjZ4g3dLM59ZUeyBMeN2u8JivJlzgqyio5uhshmu1adGQrkdbEDbNdYJUqeK
ewBv7i0MQ9IRzbewb+3PwHj3faM7RbaLxEj6B5QVwQns0pFvZrjIxjkwyK0JOtXmHmRZBa4SoooB
PwTkg/loxEStlJECWiX6A9TBxUqlk6e8q3YeCgROzRI9jc8zWyzDWntobm5UM8zUrMdilm2bOUZb
XjjEFyozf22Sx1FOM6MU+cuyw+HYGyq/OE7BNHJ4juBMXpzhEDBDv/e4ly0x+HuX5M8VYZC0Nov3
cZZwCCDnx5tMa595Y8cUK4dPWcRpdxzZ2eMahDKLXJgIcYPamlS5YJsnBPiUYCLvrBalglsSKfM9
sehnWMXZoLKdES1ejnRqodkY2baqa4LPo8IDFhqvwJmvGQKFV/jstwKt9iqVzkM3dv3r5FEpcz8/
DI4Gp1R4T0ksvKfSYUIATCnRznWQBiR1AUiPkXNMho88GJ0ZrAztV08h1BX8jfl5CJI3MOrNkeMS
AwpzhkfmI3hJi2QzLAt5dtOwRALwYsVk7/NkWBssCI6TmHAZ2+AzUHPv9GBBGQ2YF3Zy06GheJOq
hJ1Zv1buL8IsQSbOWLewLP+RCWJpsYw/dEDlHI7eQcmE7K6yepByoLCFF/4Yj8WTnFu1o/oaD+nk
PFDqBIcA2xxBaSTRhGja7/0UcTLZpkxcK4tIdAPQfNeJoxsUNbNgCPF+H9d7qLOAoXLqI+4KlPff
rOuffcnqeSiJ6e4ncR2zBcBl5D+0AdR+TrCkIpPkxsG5ZHAkY/HJj+2opn2KZSchbPogF5dNoIZd
HKgHZVbNsa9x4pv2HVoysnbTmzHbd3bijUexvJhfI6tzIlim/bdQs43cJ5MRyrb1/U+jGo2NU3BM
dtj9KO5Ra9ZMXA3+0LcrQXfhfsq0uapBSyH2MAkh07haFxuXapxqpTscEohGC7TH1Ua2XF+qATvE
Bta6i2KPyl92qAapqseQNPEY6KntRJtve1MXBMNxXODOvG3MbmuEeXV4pa1AC+waeE2cBzPwwODH
8qHpZLIb5urR8S0a3nRZmhJ5B+Hw/8lnBUr+jZ228HhwERle8aK64oz4VaxGNPtpD4eakprDFSg5
qnm3WKOLCle/vj1VclkJk7Q47LIJUnw1sxRfXgLKdRwl5mGqGA4OQ9JsAL73Zetv3T55K+r0qyyw
rMQNDNuGsMV8MbrZbvpHFR1Ip6BraIs1gQU1mYxhSzJMMqndMFa/RpfLmsURmUr3ce19zP57GPvZ
0ZqVsy9gJbiGwra0vAToVe6A8qPRJ5/vaBq6uWMERnDX8oh8vzDybUGmzHxWvKk/Oi6+Fr/roWWz
155Ga9gUIai40Ku3gZU8YUYRK8o90kCmZS/hEDOIpD3I0U+SDU5HKAQ/6Ty55VPt30miKNZNhHSp
kyhYQuQ8PO/HOcvuJz3aO0pde4TNAG01ocmCq5AMG1iGAOlz72dQpV8E4u7aUj3PcfqbWOQtuZFg
dmYWGdySkmflMC24CQGGdWthAfPRHB8tp8aH2k+fbsiQsvRgovfprhmNazMu5qFyuJu1JRjcZMZx
gmmEi4dU5GriB1HlL6Y9O2v4n1gIF7OIHq88uVyBBWDwJV5TQpLY4kQ7FUMXrkQMqo35BA9PELz2
Tm+9FDNhXGGi9i6HwEERNLANSjJ75nJ68VI0Pt87krkp6hMAZP6th3sBdOgB4l7yoYsWWzzVh6sa
41gK9zk0RmtrGso+mvn0ag2j3JhRawB9doFewo5OjIEzuwuc90laId0jGeQ+6VcJU24mVlCHStYn
9DJSgxHwWh4CAomFO2YbImCQmDKnX1x2w/IyNSVwDNe8/eO5tEZcI8wZAenJFyfqzwRCP2fel9u+
AjOHbExG5QyrUqFKZ3JB7kKey4vOCCWZu+TPaE5rxyM6TJKVjQufjCDLITBp+fqbpiURL/Fb9jqO
vS9zZR0N/nJokSvkNPyMyYlXy2UM+7GgKPr2VDrMELcSs4j8RZniSXvjNY1YR4ZzP6TOjYkj7FTc
K8Sr/9BW+WmSjMTXRMYHBbB8GpvrHIyfjic4ClRJgzP070ZevjW/dEhgpOw2hn9vNjE2wm5pqq2X
2myeHCWPxsBYZupvpSZUysIWyZWAGh/uXtetTQGjA5TrS1IDhjP0C7bW/qhCsRnsONm7iyl09Mth
P8wGbMqHoKrsA9uN7piFFm8xMWIM6To2Qh0V78yErKp2Yc5EmyXzSrYRwO77Af7hphITqY9T8Uj+
mlhZbJKQ11qZt6ZhJbAFSuIcBMzuMPngOr8BXmMakYOuyJrkwSELkPi3foqeAsZPlC+4Dj2uncAm
1S20e1bHi7X320qkXOJ4Jtw9TTd+xYsKKd+XYbvWdc3IwMj57snuKCc7O9Szsw9r19sFNEREhgx7
KFmrLgycvVjOnm8VvxljwKtwH7uxReSDYa8CDKQy9vJ9P3Bvl1VFm2R7X1kIDssKYGPfZdZAk8/o
i/nAypAxTaXnnSOp3imIg/XoVxe9eAW6UpNiPLpiH9SBSZollrAUZzGbCVqMmIhvFzjwWvhmfGKH
EmyawoSHnQ3OEXNgBgndvO99hxBT2N6W35m7gDSeeTFtZhVl9ahgMMpxfMuE128Ro7+Wy18jF948
6oqfTmM8UiF0TJj9i8n5833dfb98m5idCLtS7OprZYan0SLn1fKL5h8u4MZOEe26HLG+TUFchHhL
Fsx5gaO4mC36QozaBRvq5auFJzyC5gK5a+fZBdUCRAyfoq/oggcTjrvvBcfS6S5lOyc7mfBBT4rp
hyY/M4jYo7V5TdPM7Yey2OTjxq+G9AdcRiiGzWgh9jbeWWAWKzPPXsdHOyfKkje2LJtqO1H4lpQz
jGeBnFp5s0srYuIXg0umbtxX0Czb6uYV+C9pSufjt0UDPiuI8UydvVHAfI77N0tlP7pAosWF2Loy
IO7Q41kOHbL901uqE3fjAVJc2TlLNb0InyhPj0kh9BG9MPiIwVs5lrB32FleXZc7g+McEq6fMI/3
sLXWIOohXmLFAwEeA1qM8Tp4PldXihc2NHrvmArrT+WgmnWZY46zvfu+txlgdQej+WGbxjN62ku4
PCna9k9BIPeVcG4NOpydggO6KluIwZIzYKX66dI1GPT9eDvi168W475jV69THwc83vVDAirYZiJ0
ggmymewaw1MNDTMmsIJid7znJwnEzhueg364UNk+0q3ptV5AAtmCFHBgC7iCA4Jeee0t2AHcr2+a
T1K1AAl8yAQDhIL2LVlwBfMCLiAchJ/cAjNwzN/NUFE9FVED6qL0d1HPMG/w/aeaFhAGdFNfmIgC
3aNlafTet5BBeykMgaEbd2lacQougzlbFcE2ea5iCPr4dR45J0jzJT4O/PEJU9VRlIKTUQA66WrS
nZrFOtUqDaC8yK5FBlHbkCS+2pW/AwOd7mEf4LGPJ4cQDWPbZa55MHWzBU7FuCDTH1Gqk4MpKGIU
8EtWIqc60kwTUNx00XCBjEjSWr1N6+4HAX4/YbFQckBnWLkCeAX6DftugGeBa/3TiGFOgLkwS8wr
ZvwzXwAYMN1RCyxQDGjli2IEUAYibL67NETCeytwsNPxEO0InN0zCbOPALtwP+ZrLyF7zF9QHFTO
r97gTHvRfZmwOhphQbMv0cLgeco94V7jmDevVbABRabiu6CKnxUL232DiznpfYG287df+AabtuDg
0kuuakk0r1f8qcnTefdyxitNdrAaPG3eDvcKNkwqyP3g5M52tt3fXkkeUdwQr7MIjP3MP0VhTLLS
PGqIq+XBhpux4RsIyDNlQOa4yR3DZWvNAjRZtcS54VoCj+LDSeEhWDkzA6FwQah0izCAMBZ32cz7
XgYBMA32Vnsze6Q7BhyWCR5LEwFmWabOcFoAKaEEhtwiF4SLyW+GhemywF3SVnPg+lj6E5NUGwPY
Ps/9wXNBEJsa97+PCJ9J01Ndx3AdzHlaoWRoHrq4vwYKPlYCgMITX4zv3avuVEYrdW5RAq/7AJTz
EDGu6xqG7ml6ETTYbiYlaQTBjgMq3uuCQCJa6fesO5Sp+eUvCJzABoYTLVgcll/lzoeU4zMY4rSi
SgGhk85nDVza98ivVTOE5RFkjIPr26hrYNAOqi3bQTa2oHmKBdLjLriedgH3WBB8+vO8GSPmf3Xm
A5t34G4WMmZZPq/HjckCbevHzqdVP9sK4hlugmYdjbGz7K9Q/qD+gJhN/KdgyEXqwsJwf0Rcobcq
SWsWykgYMr1PsH8wddgwfKSDWnBFbGVo4xGn9y0oIwumERHdzmkEOP9NqiiiXayIVZFm8a5GgPyy
8+44BVXVsyCJwKEmrHGZWXBoGEsMY5NkP70BwpG5fGFuCeKomqZ7K/edfdQsJJPQ+tLMgyvzZLjA
u4IweU5LIE4TNCe7Mujv+gSUl0GRzDWnkMwgByMAEftTHNfdOg+qG10el7SJobckwEs4xM1G3XQg
ZAo8Nx4jF79BmBFtFs3ZI0FIgDghUSmIVHNbgzj3u3VZwtS8SNyTDE1ZGzF3XOGCPJg1xEh4kMei
sTZyMpN92+UeShlrG/sD20MXUK9jN9sx4b0LxHAz6sBbhTwdZeIeWYymMCTLXewYYucDMHJHs8Si
YSXrQFmEmDfiF6tfSCIlrI8mzhjELAQvaLPr8UaHUx/daF6hMYmgss2f1QL/KhYMGIGX77I4BxDF
2N84P1Osmms9KBOYEp/zDDo44h/SNBbAWAxpjEUw2PI622DZ5OjT463Ox45Kb0SGtPxfBmk62woq
SQUZddUWqWIUdIhto3yUWX4FG+4d2d/IteNPfwozHPd2Ls/2Akhb+CgUjs0aoxMXb0J2nxWEl2Qg
WM5vnX2HPA/uEm4TDYra6YFJ8LSWVTmsTQMMgmRvsQ5m7l8GKeAA4JMbwUdtPeZtPr8sCFWeKGeg
tB4sC/5VjJWqUdxFLsyE/aQGHMvw4tCN2Wt24uMmmxf4knyHkAJNhhCQrTk+BVlMcw+XG74rKDqS
G3gaGsUWHkydC6+uXsB1phk/d1K8adZH+PuZryAT1aII+cy9pOgQt0g0aNN5PhCR2c2jHQImZk11
HhAekoUGe8MDfaCl/xZ6hb/ucIvFC7BALrCczA33yxS/Jf1sky1ovpj6f4bVNy/QPtI3C84HQH7o
sq4VUA5fjc1WCB4b7dQ+4r7KgNMTHbN6CB/qcvqIH+BK/bJTPq5TmWNHIAvT7L3PaIEKhvhDMYpP
yOAADnJsnkAYiE3et3wmUINhP6N5OwaL2r86taziI4t72WMVRj0fvfqujCk8rGCVYleTptseB3Iq
tmqkhubswy0RLWbbChZMeyrli1aqPYCcKY9qqa6/X/7xW8B6gOwc3FgR3lJjqhKGHPhbvy0W36aF
75dvp8I/f/u/+G8ZU4y7lsZz9lL8kZrBrb+YjfsYq4k50mdCghJYBfUT6GSIJv6E2qjd+XUyHOO4
RbO+/Cr8/7/6/u1/+m/ff+Sff+M//RHHGWkWIrdbA55OOGkqCxt4HV5CD0wSLo1xZRaAFKfJn9dG
w3gmnEkVDusXguG+gi6oQTVFBEvJBPZzpU9A45mO4ADdOsiRcRo6Xw55gouF9Y5aCQ1RedRWz0Bw
Yu3aEcaUDn18z5O344i1wEBQk3ReOF6GJcQKsMGaXA3zDkUpm0rGHDBnuZu66BQsNLUQ3TE6llU3
7xm2+Z+fIhHe2Un/cGaOq8LkmOuayd0A39u5jjfcWUS0xaQl47IO1vnAFEnEnJKQqwd6Qobvghw0
60NzdBCEus5H+7O0/Cv8NUVsEDMqlthGN/y0SilOPtxF0bIElSB2QFlOvD0XfL82M0OYOH2PosiS
Gro5FaX0jdcu+2M2XvY0iI9WTL8Zrobr2fRfgqqVDNWnnd20JSnFCd7gEV3NXEMSq/UuwUi49Qc6
+2EsvuYpPlO7cA2azSt6aObSuOtwLacPlAtgDhFeAjrFsyy6W0ZmSG/cUBHZa76pl6GWO7p04seF
Wa8sK/rVMKAglCcat6PXZ3ur1s+5EZI4OgzTGqNju6Jfvthz9qG74Wkk1RJ0GeSYASAzmh6HYUsQ
nCCg2UADIaXYduUe+4Xb4RT6OYXzRM1LRzdmY7uMi8Y1CU96O9b1Q7oY7ytPEZbbwcrz26/K5YPb
VvwPi8Y2jsVIePn0GDCBrVRbn4rxYrGrJkEAPChZEla0jrKEEMGCAJZwzB7nqXsCON6wXrf6dd0r
wvDEqI7kIxcQzYBsNG7uHGLWLQCgrtXgpbuEU5Cvjll6lk1AA00OFGAJOvTS0+QV+O2yYe+Y2PCJ
5yE3pwd9HsB333jEP2PPyqyTo+Y3GsW7ucUGFHhDCHKkBp9AFtdMzMb39y/qiy0VI5TRfGBbziRz
knTe2ZtKkqs72td4QPcWvjo+KiBt4pKCBAAFOXJvXUy9AxTyx/f/yHPvbcn3ZAyMnEMJcJ2ZQR/W
co9uY7pLZ2axnhIBaj7tH1vD2mUw7fZV2Pd78hN3tmtOLK0stupgM4hnsdOHOCfXIuv4dwGMmBPR
IUquDNc/qsrgwaEeRuNK9594W4q8jzqkF3Sgg0C5IEerpHxLkxGK9Vm74q0dXcLdPP9HU4p7O5b4
UNXHnKfvY92jaRyLPdD2D9sPCbgQcfdEmvmdOQNX78KMroaVmWM7SJ7TilGR/y5IKdoqewkhj6aP
pCRguEyYR/VYxTZ+7PODNUPzqXCr3ybgijpM4luHkOHOrOQqHtLdkDjRLYepDqY/fVVaeWcjpV6n
fcCvBxFocnVM0ANcSMNfABBOeI5bHPJjHpk7L2PqMjj3xegZ+y6q2TjW3gI4d9F4hxfRCdqZH9JK
k/t8/pGjL5oqdRsZ5QRsHGE14sGdwsd06aIGVRRMptAtaDYP7B1jUIjDs4ZBAPkWFFuzbB2K0vsZ
4z5AzUXeqVhodtby+LUuo3qv4W0P8rlZsV4G24gBKkiYbplUpCufOmPn581DGEj2VmX8FpclcVtD
TL4X69fjrGBUcG8HM6cfZCZXSCCMATrgTmKHmqBCYV5ZzRNpK0PsBhz/3LJhP3z0C4vNXjgF3y9e
OTPxt5gblFF9zkXf7wSbCG0jCkorYG9wmfzWMlkjlI+9cA/tstD4fulKBCquaZjoBv3XMRnlHb4D
UlzcCPxSP35lZqGWcK/XALL6iZKp+IYgJC100OA5B8x4h3NiuOsZWB9lZ3ZHZ3mZi54RYctmsWsi
/INW9DoDwGCP0HOrSas7WfnS9NRfxHfnDFf5OygAaKyWM00S6QM5ul0NkfPqgJONeDT2XmWz8yR2
QqNv+ihLNnglQrPcH9/qZYNdaBJhzSH5Qi4VHnpdmheMu+FadQ7DwMiAG7DOZj+6IjIGOmc4BKip
BDdqIxtuzZE9gEnOUanJSWYcF55m48/EvJ5OwiEEKpIXr2Wlnc+i/q3LDWAFtyfLYRDcKvb70LEo
Nk3EWO6wEIEBGTA/T3coMnLqsu6c8dWTIVbcfOX+HBv7KXDC+cMoipOnhvF3Zkdn7zq4c/hRZ+y0
Z7ykbHBK1Mk6btZs7V6tcFqSvodtHzPBn7AMzCFLVM8qo3er8z7swa2/puZNhQXGYPMatI6kWxpw
/+b2H18hRo1BON7FtY43xKHRG+YItmy8KGsRBnAhIv93MsOEC9p5FUJuugtIuztPColoLWbvSS0S
cAjx+lMMh7Zsrq3p3has9dqtg+TQaA28uHphRsXiKl3cAtm8RRn3w42vpE+Fz3ktGKOTHx2x1OeT
wckGiu+HldbByYXsdt+25A5SZZcHN0BUkhTFE1hJjA8mXE7dmLSz1W1ANkriX/9Lt5qsT/a9zyCO
jjGVLUkNNzl17b0v5k01ifwYR8JHK4Cwa6rKAAeMwBTFz1GGqjwEmhmsNf327PQ+D+Id6YzOH6sK
D7pG8k3zLrfRwBvldbZ76eCaHjgKu52DwuIJzxd9Lp6m326wJ2IFBgAV7loFc3cKQhfHTCeuNRiK
61izVlRS3ltdsZuKoTqTPD5fO9mFu8QizW9k3HbW0nxskUsjX27yc1AlbFdjhql9bWrO9E58NNYc
bSNyPI9qWVN8v2T0hMfkbQjb8pwncXnO6gj/dMl09R+/ZZC/a1rouDa1yuTMw1W34Xs44fHKYANy
oFqQW30yZj2opn4VEQxlVItNhLRpoihWvuEqzrsxwYvd1qvEl4DaVfOu1JzcB+7ynpcL/HbBVFWJ
8eJ2lrdhDpBv2vCPUHK5IqdX1kE9PSpRW4SzdwjgwQT6rJsoWaELlAki13TG1+r6pCcFWzsdcI9O
yVU/DTCpiLsH8aKJOjhY3piuamjoDbC6O8wblMSWwyypxDRTcBjvDfKSNtonSPBffI5XxmpBkf8X
5r1rEeUtNHrX/HfDoIuf0cI2aIH3tv7Cru9CEL1lG8V7iEGYeObGOveteYys1nvk7dp2zKagvtt5
e8fcZiOdqeEWZ/M/55hSKKUQs6dTlKJoiV/7RlPgLiTAKImMPfKVLFtpmSV3Q2n/XyuUnYYY12uV
QqRq9nKM4uNECb+ELMrnNvUavB+dONkkk51IdTcZJJiEyrVoWyyyTdPcHs6NV8UHq7MvpU8M0j9f
dJY3+PO750BU7LUc6qQeBZw5KVKL564pN6Upbp0i+urv30aHUIP/FgGA71Lbgn2Xo7TNW+n8d9/l
EGKImK022LeD+ir7QHzAlwcYacf6DtONZMLRR+/zezk1aH5USoCKGO0bakdSRNK0OHROat/YvzYX
5YCUR0CwlU6G/YVh9xMfXMw4nXo2J6LYEmgN6EuC65jEEtpb2mwKKX+lom6OiIPDRwsbIpKL8DOt
UzRF45y9imiExlQA1OCIJmNRNv6DEt1Bj1N1QhJ6bS18ek5THVr2ztRnjXjVDvvzv3+fbGy3f32f
PFtTAlrwdB2lFv/qv0Ql5DbZGiG6gH1n+WTIgMqUfrMrAZwx4rcmSkk3huVTtafeRMoagsTnGdgN
dhcdGA8/+Lln3odsKNSU1vtvA1vsttXeDVwPJnscrL7cMgsuelON8/SSjdHDaGYjietoGQ0/+zBA
rzwZg3NCw/P33xv/7n/85iTfoEQuDB78L9/chIs172dk7zJND8hLGZ9uh8KOPsOywQIZFBUfJX4Q
bK+crV01411pwDfRRAL7fUERXKfl3gEisck1y1b2p4Dhps58qT0XaH+dMermsSKbs0C8wsb2Etgq
/ZdfJW74oCwbdngXE1hlJe0vcl1xYk35G5FK9VbvEP+MR1y54mEuGrBwgak+IG5CVWcbl4/mq0l2
QEQS3wvVTbcE6Oq9ozrrBqcTsEfXI8QE4o1E3Xhj6iOfsEoQIBFHhAzTc0AAg8NesTfZT6k8QCDl
kyNOVnitNRyiKhD6iUvviLQcNGeVhvelJ8MHmlkOBB8vZR2P/qmp8re+kf3vnmWX77TAdybQUBIp
qOXe2h4dQ6JcuLpu6zyVzPJ3ZTaCk6ChXhsCI2lWIedTXS/fq7G4iHp2f3O07pl++icpSd+SEWyj
ttPBc+w7KdmIrnzAZofjwsj2mC4j7glmkOGWe7sGZYdFZdjCe2o+sL0hHG8OfHbx7w5ee2+RrUy0
OdfRUJfvuZJAMxEpoMVyoHq72R607rRzW6SYfWwplFWtvUkpM0K/EB9//xTa/34SuUoJV9meZYIK
/+snjAUP2Fg8uXuPgSkkemhojDbPqn9Le+saKRBcTlDLDcNE65QK0IhhBEgVCT0dvx5aGDfsHCPT
+pm5zHkddnc7ZbInNyeXTe80rWcPe4fV4BToFlX9TI6baptslU3MIJuaeEIyQ1atH34gbEO0wXR0
5WTz2Wz5k6ke3D0M0f/hw7fY6/9ysKCmwPUmbQdKqyn+crAYbmUQhq7CPTC3S5RM1sUChr+SEAIf
iDU7ZbkFfi3InwvLQyZPaOczHc3FGDoazLrpro2Dx7JXFtsfNzgbfgoHrWUOXc14lsse9XeQ9SgH
FyHkPP4QuP/uiH1hbRLHL3yIStBnd9CAmwdph0ercPeMo5NtOoJyqVXlrlOLyPTKJYMtouVlnfU/
vAVC/vuPHiKB43oSvwfTRwFn4F8PV9WbJY7gKtz3IGguUxroc1fb7Musd6na9nEGcX2sgugXIEX8
q1H5NkRA4CFPEottMpDLvPIjTUgBEE/plKBiziz7OVMBWYAkuGoukZNb1f2bF334yBSu/dD/rEbT
3FvVhM/NcKBHx2qNIoVPWhPjVyGbsrV95PusscMifc1ZvF3mqH4zgjZaRX4SHxuj7p5Ii/T9vHzu
mAitq2wk7bwrrmlpDhcoT+P9GEyf2mxAGSPbA86GOtyVr80Uu5fWcpwL5+V76kTmWlqEd/dEF93Q
D9n3sAYerKpzaQ2Je2gH49zhKoKD6bhE3M/lpWFVs24n6/ytLeHMPkC8RiJojhp5SDVDchc33ZXF
qavqm223+n5EEHXLaAZLb0ZxjF5yx66VQNISz0mbRzvdgbDqZ73rZu/UmhWrgsGMOPL0oyu6ZGfI
1lyFkKo3g4EgFZtiALvprlSlvrfcxkC0hPxlRFq2Zf7xpSbP3OCmJsRZwyIeyP65ppm4MHFId3Gf
1ptSoyRucqKyI9r3jSmyaj1qhfhOGMk2In/3akYd2bQG8r2IvtyfGXa7Ikju5nCIT2i6IVqRdAJ1
TfsbUQlrR6QWR8ErxRX1X8pEzwgxPjc/XVEy+ZonpFxz/2EqG8x3iAgFZyS1X4fBscwhKfQxfUM9
h3+q1Lqi2zwLJFuXgQh24jsRkCLMuatou6512nkbqVxoVRMDl2iBBUZ9jhZQobaYIvMZn3nxmIYk
ngySvwlFllp91q8oxe5sRd+HwlTeZ93Egqf0jZe/P1DFv8U7oVpWlnKk0I5wpOf8pUQOhcFgqFdk
1JgMrBcT4QUqlL9C0W0Rfu189TTRt7yM/fUkmnRTKgfmUCg+e6Cu0BMY3BkxXInC88ZrY1jhAZrP
CBnNe3Y9He1rkAXbniCRvW3LtzY3V2M5ZWe3cJtLOxlI96q+gaCVtg+evyQj6IIG7wqc9f+wd2a7
cSPtln0i/s0xGAQaBzg5p6TUZMmWdENYss15HoLk0/cKuupXVTX6nO77BoxEzk5lkjF8395rx/e6
3ffAghRvhWX7+6RE9RvSnJemnR7l2PeQWUdeF1FOmfwyZxZysosguG47euTIKKzSF4/EY2JgLYvO
cPWdtjmValldhjiuUfdzPCae5d/aOTB8RyTdIVbkEc4W1u1i7r8VyvbvFexMB7eZ9ukdiviqgPr+
Afv1nASoby3j3rbfKV+MJ6OiW16lh4VFBCmy4AHsTqkT8BD0J4LMTgbkvRr5XyJbePSlwuXkiOi+
L1MkN2zBaM3NZ7gX3m71wXv+tSMo6+VhvZwKKjabnCCCr9hoL8RVQ6dwH8oFzRULb+cqBmoM6N5v
CA6iI11EAcmH2LA3S1M6d1nJ0hxh0g06zK1FiIaWuV61OcoYYrB8YOCReUDGrkVtWgmBuBq9i/eU
4ryh8kXOzxiixUyzajkFMmtuE/QgC9iKvRthxkMlmUZp8RFkCAOC1N5YULOubcCYu/WI/R+/4TX3
vzd13Qqz+ahqGpdR3P/j5n88VQX//qd+zb+f8/dX/Mcl+WirrvrV/5fPOv6sNCOn++eT/vbO/O9/
fDqN1vnbjf2K2XkYfrbz488OKfhfITz/tw/+Aev5b8LmaLfazl9O7v8N83P/s4Sxn4/fy+TvkJ/f
L/wT8uP+S2AicrGiWY4pvYC93B95c9L8l2chYOFhiPcep9S/IT+u/S/uEhI4qIPCyvEIifsT8hP8
iwUZ2CALCFAggAP9v0B+2Gb4/1jrSJ8KteNbpu36liV4v7/N83nhdHgozfk05fUXlZJeGxbpF5cg
aOrGW2QswSEyrLsyN9lJmoJykk3Yg9aSI7X3KDr6+SMBbmyXqF70ysVn0bO1R4CyLwRbe3+CyC7y
cbqp/O5BBTa6a6Ovd1PMwlmSuxzfQP1FkAHZegNzf1M4Ee5hjGgTDaRDYH0rQ/QuIdygTeXO+r0y
pAOOwRgS91cuqdFeeF+9p+2YnNsM4rbXuZuF/JBTQmV57+YoGhBbpLuugczhZoM8zgyqW6Dm3yhr
WZvc8Eg0CUgXapVIr4euf07jR2Jd6uMcQITs0/EU2f4r2RfohUgjnbvoF0XRY+dYxMvjiiUyiR55
ZeHssxEhGXmuefbz1teWhGLMTaizSBkI4AQIQtYYRo7SRmblmptwsFgExxkkSGPKSOlp3505+UXd
EiAIhAnh4/ZeUnPcDDO9yTGXQJJjd5cI++KHBPfR/EzPicsI5VzUBAsvQ7JUxmOClCegT4XkaEf7
Q57J+0UYFwzNeUGAsm+DLLmd4xkNA4D7SowXdKf9tSXeu7jLbpzRvUA28S/Cz4vtBOxn39IjIhxI
0eDHjbUbJz87OOuqHqOZPxOuNCPj2QTsqLaj6cqNW3qI/9Pkm2vTKImnucd1Sfs7qWMCqRcGxsXH
6rbUBOgqhrlanmIIFhIxlGn0H6HF/DF5CVpAcTcEfnHnkeDOl4rty6Arvu27/rLkuXHGHX7nVZV/
8pG93AYoZabKffWtAiNiVN9MdVBfG6yxSHG0SNJwcky48oiHb36ijk15bUoZaVVwPS8wYlUG/SeS
Po2+8JluFFrfyofv4cYFQXTO5oB2grThLKZFK5YRK0qDWkm446mQ9nQa8grIs688EHU/2pyEsCSs
NwWV/aPlFwevNH42iKi22YSUoo14KIqcxx66qjL8c7qwILLT4absom4TqqlGIZZbFA5xaQQ9x0mY
88X5Rg+I0o3ucXAtezXZw3mpQTulo//Wx3F2gttNe60mf7dr+mi79ObLhOB5O9pEablTczH95gfc
TV4ydV8CAXY86sK3wlA3hVl+QcrAEVcmF1eyYFdUxsssQ+TONnFnjQ4u4hxgMWk42JaX3dC15zZk
k0zJoTtWs7hU3xMtWRs1bXa2v7DyApdeKmgj8mBaDf5Y2951cxEd8yR8ipTxUybIXbIJYYvjzWcL
UojfZF+QIzX7oje7bW2VvwqcJUsHHiReQrjUFL3pUBykFbU3niTfURLuCFKEcWsuu2s+rPPAt/ye
gCirSoKrWUvC/Lb998YH20qI8Z0TBE+t1d50revsWDiSehMU/XWfPSNahV9vHt16QcQHyOAhe7Mm
smsVBsJlGnoYxZLtromKH2UI4mWYDCndT2q4S/oSNpa3jTzMUFtY9MCRSwky14aRI9zrUGoYaT9h
/8zwRM2N++4IqrtWE9MNGJuj8vHIIvDJD54dPJUCnq/lJx6mMDhEJhnaSEfBebDsTRrAJ0MSkfQI
u9usvIfWicZbKvi0xz0GI4qM2G0SUjBijH9HdGhB+ZzbXQATpDlCWs/wxsX0kHD6xDQ0j9R37RPV
l10SpizKZPPiSYUIKXeaI5bXTWM636qc/n4/Dwm73Jm0MIc2vmd5LY7+7OuYjOFOdcQsizJVgA5Q
oxAwNvVe93VxGehU/9R7gl6NkroxwHCxFPH1SNzQVjjFHdXqB3+0KXYpOlhRTY0jnZ/rnHVpgin/
8WXJYfoTKbkgMiZavc82BUQmADV06zE2z3CztpIsrDQ3b0r82bin8fukt+wzYF8PUXXJRCJ2vfcB
fFwnWhMjQA4SPWZSQTX1uyzCo2EXHL+tibq0x8JD4R7zg7oyAMctvvfD1R5Hz6dNG6bGvvWpJ4kF
ekCVvLNVhOuSlN/6fZ/YLNf9EoMzsG3HamHuYKgNT/5gvhPvCOcMApRBfBJCOXTyBA+QOIjeGV/z
xgMCimpw50TOL0KZvmYeA8bcBgi92gQsSJ8eKByAdfHodiMAuIRL9mhX6LKWHi9b2DpfHDthQY6I
Z27Alxkl5zELkeNoCndD4uyuBka6W4YZUi1QLTR6VYORti5YVWPY26f9bT+GD00bHtyCtHgn4CBC
SU1V7hV3V7uf6BYfonggzdEez72pZpihVr/3oNOqHFVQheCFDsxy8HqDtD869ouU9sFhe4rlyUVM
sZNc3yYl33EkqiNdnWorwuiBftq5tOO9G9cPU76cq5RDbi6HfBuHydtoet4lQsWYDkiaEQWV2xZb
3QamLokBzm2BgcHoMtjUlqWZ3KjWA90LC5T6kGOTaqWKnYbfo9l/Dmb6705DeIxXYLQDRpY180dm
yGgHgBZbOF4yAnt3IHU/VOCfB1GIbeN9S2b54cWFtRvar51E7pr195arvkXjMpPN1t0ZBEYNU4jz
m527SBGcEZcGPWlLt9NwSVkyhHNpokycEcgWiNb7fclYQN+HmNuun/d9SNma1cYxr8NzMp49HJak
0ihBT697JwqzoM5maC4USpgbq25YjrjRYbBTPGy9c1eN49dshpQNh/oS9RxcveNcKiwix3Qq6cOn
9jmqqm/tQD2gZXTb+pWPUaN7DgK8Ys6c/bCnBv2LQXekHJ+XFBdFim6JfWO/U5NvE7M6Hzm49zKm
cUqOHb87qV5aXl3n+WOZADpsmh/GKA4ZebWQH4RuyQCBl0+upnRxzh1Dk1wVSgdsSzn63Kw9JBSz
WVvVTovlm87WZhDUvzGQX5myfKYpqZwTM3u0X5PM1gvVe0S95kW1z7KeCVcZYJHDJifRXU1X8Fv+
erHeJ6ZQ/X6AA4AlJyASBnB8SqtZab1Y83ZaXPZn+A2zhhWvnpvE95Dnrbc5OfMzJaJNoYG4a17I
MgpqwDpdDfn+fE7rL0U2uMi+W1xP2rxFqvsfF5k2Gq431we8WkGH038IAeYy24QWKV1rvMfqJ5x7
eEEuIIL1fqkfXK+tF+szuqH5wMlDu14/uN61Xlvf4/d7fr6dVaO+uK7njFCX5n1JhXNVjdDIzOBM
DSM71kZGB7r0yM8KE/dqfQKSa5w8Mjz7SNQyEldRA8ql5Orv/0LfDod02E7MWdtMKwZbDIZXbaFr
xevV9c7Pi3/ct77jP+4LE5AcHV7Qf9z/eVOGCRzFFKFJVTGQxzHpbrVbN1etvogyAAC1UP6yXW+7
vvc1r0HMKP2Lfv6sqdZb5qv0cv2Zc3RfC6t9noT64WuR5SEYG32f6UfVqcMG8/ni9do/3pBIR/Yr
fkw5Q+s2Py+wRP4RyLLel3RwG+lizpv1I6xvRUuCY2x9w99Xo1B8AyUvKG1BoF5tj+u1bJn5avMe
vRjagB+j1pMEOYalRSnOVlH6dPY9rwCBkJ/xidIk9FMkjr9/tihqePXv6+t3nwpG88rrdXL1xCfo
9c9X6zjF9ZrQEtP1QvWXrC40fN2FKWBOLX/RenVNccwxQVJGz/izYIR4WFHWC59oEzAx+owqkb/s
ZMKmBoYc1kSgm3xDnEQzeoWr9eZ6zdQ33TGFL73eDkYqXLbZ70OaIyenrl6NQA7XVQLLABHBac46
iFqawGbU7ZNnXaGpACLUz28dLpdsXqZHq7uBwp49ysQ7em340oZtfuUbBDc0LKUPWd+0h9oPCcbW
olyXPKzK8Q6ZLB5Kh8QtggfTY1zNTJdoJ/V4yWZOJDPIDL3ysKGCux75YfGg65IyTwHegQ+wkG+O
g8AECp3fWpAWeKl52xCxvAsSR2475Jhni04jIinjLEF3QBHosms1oDmD4l7c2nbFDCkW1i4+W+va
ERn2qxmPXVTfIara0dawr4dpfB3tEl17naMCjdpuT+okzYdozq6EKn9xhj+5TPTIbdiXgeeIT4Np
wpkdBhT+JDDS/b/Hh8QAJsjznI3ZvQTYy5AatjiHxuSWGiHl6RYsPc3qqjhldt9slpStZq0Pv0JZ
BRYajrl5bJla1qufd/7jOeujQYJh+vN5VSdeoV7W29YJLutjeSNI81qvkl4wgFGjFFyRF7pIfJyW
vlhv/r5gW7IN8ox5fnARvrCdWbb50ohzbB4FwBsWCQNsG8FpiPXsfjJhvK9v1NF1+/2WbWaSD9ou
01mAfdTvvz4WlmWzG41MG5a5r9FbfHMW1+uDg37151t83gQVM29oIoFnTXQMaRbG9DSjbp9p33ed
axj+evXzIkfWdFRCgbFAD+p6JW1+fSpwsHOO4NDTW1BgOfq+zwc+b4pWU+LbMqqPQ+n/fsr6KB70
73aXmgwkf7607mqXBA/m/Fp/X+v3ktY+rpTQva4TZGAbOvA3CGSxuuhfav0dhEx4YP1dSYILCFbR
v7utpx7T8b6BjZm2rWnYV+vFrJMx7TiOtmO74ILSoXiDlrq2KJmuVFrbJ8nCadWwsy6v8Gcw1GDc
++Pa530YDeXWVnYALRZmW2TxZ6z0+99g/DZrrxufVsw+XB6qIkkA3SD0TlhEqvli65HYHvkr12sQ
MvFBGTpOixQ8V0AT80b7xMY12recGhs2OZgt18+yrANipT/b+mFaRaOlKk0daM64BSjEO1S1c+vo
PMo0NzoAcW9zqgZce6hYa9M+rvJ5WyQkW5Dp5+i/sFvnR1Jf+uv19pRP1QL1JSDZaIoQZGyhaCOi
WGb4AO1EutzPXnve14u0D9ziNOgZwSyMtruO0rk6BmZ+pfR960VHI4quIV/36gBYX7c+MHg6wCBf
5490vRyyFkMDHdXNX56l3+jzf1z/r/Xl/8f7ZBczp3y+w3ptfd3nfZ83P9/m8+N93pc2nKxhRM2s
8xGVfL7z+mS/UCw9fn/2z9fEuaR1axGE8Pk9rX+eQYGcMZJGxqrrRIA9XqGvEYe6ze7snPO9mv1k
PzD1ssXnVF6z6ClexdXJ1Xbx9c5qmZ5VT26tm6YCTVuE9RNDRkVqJg5Hx9qY6yGzHrnrcfJ5MZG4
gZ+PsLwlRTStQKgDdZDAtK5Ars7wAHyUjWVBg7QkQA7vBfNwjTWM/b/+POuHMNvxi7JFeZCS+El6
mCex8iVKgmOlrCEFFpA5+ROqlrRJp2gS8j9bBLvoFdIzNvn+isbYvYXtiNb7wqZA51Cu78EsTpCp
Wrz+2Fo541I8HpO++AXxvvmt3vn/jYX/prFgBd5/GR/wn232vey+d38NDvj9mj9aCjL4F315LXcK
8BlZ0qdz/0dLIaDbYNE4ENTyPU+u3Ya/5AZg2UQes/YTHP2qP1sKzr8wfPNsGTg+smFke3/2Vf7W
HyLs4I/bfxUBwlv6hy4LyxT/HKofluV5LiqCv7cUGpw5Lpgj4mrwem+hvwTIHbrrOGHZ7frJmQDv
aK8E1iqyyzpqPhbanqB9xdJs7gcWsKdIzF+Q+r12LGR3YpEtMheQGJYRPQcWO1gyu87OQjSa7STi
CpvZTkaXwUQSntok3KZhABlw8L/BVJyOgQGwT1dYokzSuoes4fnLBTtTOh2MwkBGYjFw27ZDwzh0
YBha74Qah6nZ3ZglyVYxIYib3mfdXFhQEZvK/5WNjvjSJWqrbPCKQxrf0YQ45R1nKxUK4pmDGaP1
ZHpHXPRoHcidE6bAcznH926JYSM3921WvJ3bOn6u60XAlpDzbmgUzObFvS1ktdynOJB2GVXWXfcQ
C9UDx6e6aPqFxillwanKdQwlxf8qTe4Xz9gmKoB+aacTxfC7wCKAqKcgCc69AEpBM3rjFuEECLv6
WXr+z1Crr5u2egmIEWUWRyOmFirgi7eNmdS2JoS/za2FRPxcDVd1QH8xbrsLMU8bYeMb8tP5qyqw
H1LF2JVF/A0BQ7qfehTjc6GLZU6P1kn9CvPprm9RGaRZiFgto6Q6xrSBx1ps24K145AgH1fgABsz
uAOZ1W2Xjv37AAFxdK1vYUU7mIp7uw2zELpDcmgFVKnQGw9amHVwg9E8VorOM4sT2VDaCCTuF6ch
MhHG3ATEjILZFB0tFvC0X/AlSPoeFGeDpxobNRFobXtMFBQhUadao/xWmdljRU3b7+q3VoLthyKy
3IYg8Dddby6IllqAdwFqkKi5greHP1gAO1rAbjcGLbE6eu7So18ulMfLD7J5wW5Mj0w7pZzT0wCa
ZpN60xsocRKqhLVVBeFjhWndqYHltqAS2AtJ5oQ34KQHj4pT5we6geeAjX1QP7WwDq9oy/B3Wf53
d0pfkdslWzHw6zZe9d0fc6SZKit3oTTCTWIY/olcogtMaKKVlzC8xkid1WFGZBrIB78nWXBq3Fez
Tn4udlvsbDZTRAEg/TcggLrbAiQy0dI9VAmAE3zc6PtoR945C+8NDJh7QmRfSOI+2YU4zlQsVUPX
BlVp8OgX48kxfqLaNx+7CZxXkrvHrIxOadn9CONYQSuYMZYF9kOn5BfmG2f/tUplfYDrBkJfCuw2
QBGnQdxDaN/i4YRTl+wMH/FKk6XXo4tXwUmrahfGH5kFxdB1JeMHDK3Gdt7QP6bw3pS7rQJyrohc
9FGp7Vov5EcFNaDKx0qo8UgfRxzHIfkaD+mO/AAEDpzQsY1mxXRfcewC6eyvo4Qso5pGA1N3pS78
TZXKLlYiH1POuF7KGy+xb8MWpIDtjfArAzgb0zjsUGu3R/jdO0Ma5zH3H6Am0siHBg4p9zS5zQDl
xMJtw44qNosPm8i/DRFZ9zjJJE2n5Cky4nEX2QpfckrvoLRsZIkBlq4xQ/pYql+Gs1DDz5tXwoMJ
CbP2jtGmZBm6b10ex7du257D14Y6RkwsmLhyqdE4PTqeZKKfYfXerxDe+waLKmSNR+Txeo/SGF9c
+8q3/R95mcpDkabuPilyTp2+oJXnxnsTGf4WDsO5CHMW1G0Phzd6Was7zAEc5ixzdV6kh0Xcf1Xl
/DhNDp7iPFXnOio3qQqdSyqNkr+mxeXMAeqM0yWytZGzXtcnFdVy9CSbYiEQWIwWUaWIuDZFMr2B
VcXR4kEAMPx3N7m0+DsyjwVZhGZ58Wt0zl1eHFpq0kd+tSlY9CY3vXOw0R1ImCYyNuraHfBPA95c
BMuD2ldaEnzFqUIfMKIlPBnJTY8UlQDN8JSRzbUBgUXrE2hftakieW8nAtBJTmMsyOitNbk/bmt0
J4YI5PWgokdb+0cIIkF+HNp4n0gpNi6zSd+MDAhCeNEiRbUlyMUFdz+LLgcwxJFRTTdF2EEVj+w9
hrOaNL42IRU6NY79PENmcV0OaCAP0N+TLTEWEQr6Al9xaTKZTds+7qg7hcrZTiPleAOw4Q7IE0bU
Nj/YBKN+n6zcPk1lxRRrSnMfEOwwTvVrkvgSLWp/OzVVQ4l/ejGG3DxPw4vRl902l8SzVsCTyaen
lIOAFbhHJjZJdtdGkXvNYMCgXMIMRRxG1GILWE6r9kEutlN2TOlgYNmY+l3ueF9lFX1tWHrum7E1
dqlXRDuLnS7RIRXhJbPEajrc5kg1CE4kHVetot0o+14n6hnixvJ1kboOJ3ewtqOtne1HR6HMTIeT
Lfl++tIDETSe5Exzjq7nHYrqfO8F2LK7BtcP7e2KlJdBJFehdE5tyUVWJyeVqARRffB1FPFzQvJl
5Dmgx4KjiZZig/Topk0TPuoQ8csSZoDBCZVezLDrE99yHD16XyNwOmYgBEgNLFSmFxHC46wXnlgv
hr8ds8LahPZVmc1fstK+Ez2fEYAl7QeJ34GoCsoMfXvBD4xhMZwf5kK8Ua1bOCbVeUms4NqLiKyo
2AG15ky/hxO5MvOjVQ/xBUbvTQJT9qbzaJSbhOSUYbJTSfOdslWR2mSXaNtl7f4KKGltyAqu4rh7
jhusoIC9zXyimqaCit5iQIPRiO/sZcwvFvK+iJMPDyjtJudkJYM4S1ZNsuILTYbgZC7hzwAhV+ph
ByZXh3Zfdop7ZxsSK34GnBHuDX++9+6GmQMvs5o3QbLEBl7a0VIGbk4Gsx3ai2XTF9B4hyw52hxw
CvEFY4v73uok29wcXkajQoqR10dBWOpueQHg8jZXbnFjhvK+YvV2nRdzd1CTi3UqC96stKkPje2z
AlLZE9EaAVICZm3wuc1ZmmYANRCzQugCFqEVvnOK7mXRVNjYrS++BZJ4iJ6abIwPZvHTboBnpBhU
K9qbIbgml9CLXVczk5ZZhDrAZ7Dqki49+eZylm7wYOPLAXvESjBx529ExTY7v8PLVy6YHM0GYVxp
ThMLHaCRUQ8UFnKkVoeEyHAAeNmxFW2DZjovCt9b2sfIK6rwLP0FkvNC4ZuCaXBmFagTDs6Tw6+e
AZ0GuiFxn+qg9DEZbupuSeh7WlSb48xGIx+cBqp628KBq2Y58Xe0NQpTGRiLRd4yL5EuVTkzhhPR
c0RygOZl+M12AdkMT+M00mXslHkBaBHGqX8YSw2bjewXGqMYAIW3kRJfwrrmyoxkNyvJV512HLUh
Ut203sG6t7x8QDkhyDvy07MSTIGz2ZCtELOyaONyY0GAYr1ErIFJs28X1uDg4rtAYS50+pmP1AAo
wOuAJeExThzqswuWw7Rbdg0/Qtv158FyvnVDr2UFdX1IyzDfm45gKaFQkowNFOEhGE95TzU4IPVe
8GMChBMBfIYIVKdr7rPlJWftciTDhrRjvMEXf/HfkMa+D2EE0raM3hMiNm2dtWmlsiQ5m65Vmk/X
8wC2ZGbLAVBr/AWc28cRS26n7zAoz4osT5dQT5ZtLstNlpqhO72OlXJu1S/l1N/nWIAOcS4Ql1M4
OkR0YF5/aWR5GrLe3blpzy4d1pk7yQNLRHnVVMEWKWmHNe7Qqdo/w6RFQDwM5k7pmFKdV5oXJJfC
jrryiDLNxnrYTXVDB78nF6GdpMOuowko3YHsEcShdmsuKgGpi05KTXuQRkHPErwgRjUxzbuSxYqe
DaHhBtskD/zNBHdmW579H5IwVs8cAN8YJecJzHvUxWfkYNdV8WOJUbl7Iw1+IeU1O1fzaVZnSm3E
JJH9mhACy1rpjZVeOQEqqip30CkKOy8jN7bVCbI9CHtSsq1NpdNle50zGxseQEPR7Ediiw8c1mEx
1hvU3pxvyXwTzeTgWoMAVo1JUqnwYxGqOszMOYNOuS2JdEN+fACNhOkzJMPYORBlo1UmTrGddVZu
QWiuS3iuRx2aIY7eXwYNPOMEPLdE7cY6czdK6XrEiEGzMX3TWdd+atQXZ6GtX1BdBX1Oem83qOuU
ifFhwFZjxFBxJh8BVyTVq6nTf0mlPrXEAefA6Eb4MVthXWScs0UMRtziFdFJBDJF3cFEF3F0w+6m
FDXbmNaRewpE53Fub8IkPBuZiY68cb5Gfg2EZlDVEU+RuWEOXdiFbfzxWth3Y8RaIiLsGIuHABpA
/vFMEHJEILJTHc2epWzZjS4MsaLeVzo9GYjzriVOGXvee6pQv1ELiDahzlz2HNYkbHYAdfkxHFAT
Dv++ZzPfE9cs19zmBogZi1pMOFYMm5OFGBjTDGRiA8uozBx2q4DimE5/Senfxh2sF50TXenEaJp3
r4lrf7N0ljTN/UdTp0un9SnXadNp9Iw6mXk0AewfsWUnoAxXwaOrc6qDhUgBXwDMiFBI2Wb93dLC
OJFok1zHKksnXqcuDdu8yp7ATN0ECanYOCufjIAqWE1gNjwLXNxPKTSzTiucmgGkTUzENpU/CuI6
dTuQwOZmhy4xaHKqdN670XnPtc7q7uyXQGd3x2nLvMcyikxvLybdW+mcb0snfjdEf4+QHrI1C7wj
FTz2MHllltqO1WvfGeQXJNDPbPWmkri6rhgKklLKYxrbX+Q0bXOTrpVLeKFpJ/tECIclwr3Zga8d
dWL5kO0mD01+oLPMq/SjjOJvqWy8m7rKL4sxyw3z5WT9CohCj4bwShKN7rZku0mdlo7Iem/r/PTQ
Gm4CreTBAYtfWLnMISTrDDaZrwsB7JQgwnPU3ZfZm+rnHBJ/h11CpQCP1Y+h/GWrINhVCpmLOSAF
0SnvniLvnVQ3GsgkwC+hGneQnA+lmCzc3tquRkiuUOED3OxN7AOQymwHzCf4XWOQFzOZ9uzeDDSm
NmeolAQcwfbBZL8tenaVsjHZns6DOs104qq8v+ldb2FMpUbVxeXBl+aTrRr/LJ3lW+EfQPqG2yJl
cKlC65IVuI97VjwiRc4zKoN5FO4igOj6NtTrkihk3+Tk5cXyDPfYS0B1LS44wgafW0cnP/ZfBVz8
gyPsD0UCxQa+ez27zY2SrBxQnsYXQVXLs6NLURdP6HS2KgmoWowD5ya6XIzZikxgyjKEoUVfckrz
7MXmS99QGupr0PwxouLHckleMtvsHq0YVW1aqu+Ld1RdWp99x3kR9GUufdB/SZb4acFhyS/KAJa4
xBXoZkQ38Fv/vrreTosfqGarM4ni6Qlr1L7WheX1AkHxEfWze1xvrUjRxiohwrvhPT1aYp4hLodx
GVzZ+WIcgHjejWs7CeZbV7jWeZUneDNZCRxNNI5QDR17am/H2EoYyTJMilpEQDw7rIZocrax6MaH
GJng3KhfpdNl59gSaHcwBXa+/RUpIrImOZYnIBzsjkfSQRmRMfDei9gb3lVen5s8EJsRuMp1x7Wt
OQii5XM1bfD3SzTIEwNTk/N9Ru2H8On/GdgwU49+rLS8Pd80oIsCeYZlZ3f6dN1AuJz3xhdS6NyN
aap7J/QvqHRYQ86AEZOoPpv9QBHIStjSmSfIOfMjckniAMkBMvP+0fCaD4aiEvydQHJZXGUqfxNK
3YIjULvKANydRbe2D23RfVaw5Y5EW5mbCgJTUXNo15Lku8BGmGC+JRZDezGMJkcIdOlZ4rYMpE3L
uH5leiBCHaRymsJDSReihTzvJqzJHxBG5h7b2gp2fi7BY4rXoLZfAMs9ourBMVKPH8ME80pV1wng
yK0rrOGY0lMGJ07iheZ175YaqZnYZRy05v0QtBdrpimPpsiiPgvInpgoiLLdrU9u3snLkZkae5Zk
D6NnZMeqB0Dc++NLAcvbd0jQAmCVodwbznmCTaJxDi1oz99iCNks4THKM/h/zq3r2DfzbDSAvGnr
qQBi6zTE0Gv+rbKw9bXf8ou186dvwpEFvulAIllptWrCP2xL46PWlnOyDO46DiWsoNwKm+KZDNf3
ZKRq0nR5t1tyYmo+BRGuKW0GmW4rc7DaVZI5V/3VKolAg01VRsmdMzUvoMT4fOSFMOnpds5I723X
uSTprJ/cmFCaoXM/USuhX40Eu0Z0MdP88VUsj0nkHKMxewPA/dBqrcunrKLIIjjqn7ctfihg6zGZ
L5zP68X8qeZI7ZNLOf1csTPqNQSliXat7mqmgbYZj5PwD0giLlFnp8s20ecfu03c3PLbejI6dNEc
e2xPuP7+eHcriv7Uiuj/28nous6RhNLT8J/kKA+P61/s+QO9rfV7WG+XMbRQeH2PnjO8ByPihZjy
ier4dT3U9pBrgKK4muQyLS7LKfZj5kbxidiMwWiBY31WSdaTR4vwaP2k6yiy3qxaZ9lKvW/6FAq1
Tv7SMFsxxdBFD+wBlszonui39KcyrPbSZ/iNB8Wy0R4e+i50D9PaJZ1WmNoquDGCoDw0ZfC4Sm3G
GcxyDXtfa1OZ/IOgPsXpQllKyx+KCQW86EiRSlLzmlxV99pq4eqPU6z2RDGpKzOC0tC3PtDHtUcZ
a6jz+v8sYJPZMer4b92gW/nxHua4yuhsWn4ucXgUF2dizVhhrONvprnVAUidfl5/wpqSf4O2ZhVA
hTqafL22XqxHnJkYvxZzQtdexhxmNoKEUJogNP8uV7LFzIBZ+/5vMdSwgp1XqVLAizcyIiJkRSpX
iRMiwC5JSkC0ciVhC2bkA85NzA7D+0nIg31V5N6tpFJwMHX7db1wfHI9aXUyVuhWqFMjmtn4zuRv
06ClbgQAjXo3o02Pmbhjqc7mqtpiXTxmU5pcT0xsmCXZ9Xyqk1bF0nozTmBc9lGv4agIlVZr5ipR
Wi8WfYJ8DGJglrW0QiGqJ+dqEM9mmQIl0b1vW0s0fv8iVHOQ93wYo8dWUCTvjQrmG7Z6y03n9qQM
RvjKInN5nmzPR8mAltmQzgXKPzrPhCROw54PXRd/JavQuUxy/uMxqzWOQI/JtZ8q7wZU2Ai3kACh
mg0Twjn3RkgqXXkiyKPhCaWaumtbYMfTj1mFuulE+Eu5QGkcgnPdVqHJzMZ+Qy7U6JKL044E2qDd
QQVZ3IIXOY2gMRAl5QdrbCsGqNCLL41HDcKbMFCqTP9VVb2jevWF2gIV3JZFkq0/tNnqjrSB7QF4
sH2JJ7alxshNw13eg3lgenSGm953r8euPGVLccFZQ/mitMqLplsOFlGIdkcNiYIbhlEyGpIWFmwk
zEPas3tWanahuXa2dWHIBCCCOHVnSxoKyMygNTTg89CVbe0xP/RssTa+NF5J0mA3BTDVqAqiVEuy
oIY2bHb15D2QlUxmyFS81TPVHmimL0OzqD3pXTTVlfxI2uK+yCqqDt2YHoeGNbZJ1FS97GOR3Fj/
i73z2G4c27bsF+EWcOC79CIlyjNMB4OKCMJ7d4Cvf/Mg8r7MjMzKO261qxEclEISSZhj9l5rLltU
JyB/HMypwiaIfo7tSURYpImZbo2BK8do8O8HVwpnZXpkWBXBvRjAaUWe/0zhFtDrAJPxlBtADfq5
Yw0SDus+ZqrzunJjT0BqPOycx+WZRc6YZgiChfQsP5mzl/18cD2KnL7N4qx3f0ikChuAANvYh1pe
TohoDOLhkTDwrFYPy7Pf/0PxgwHe4zxClggOT/0I7AhWfxXyw99/bvkryw+T8Hlpqa/val1zjoMl
HLzoCamly1PMNPCurGiDgQohrb5evvv7AzGHRAWoXyoapFuljazcGEyWaADhiq7TkR2qmYQ6+TEM
dO8odZHuxlw/NIEizSrpJRfnWBNIOTTdB8UVREoDCSz5uPfHIEK7yh3jVyYJTUfOSwuqERCfzsR5
VzGq4tToMI9akGKzEZBSmI4ng4hFKxnlhtQNc20EI8mZjGudpjKnGAVwnxiounVu7/ZT3GU/qK7A
VOo+m2XN7eV1u75s3+KUPW7q+Z/GFF1cZgIX4a6i3NqfiyD6nlWo2aULHtIcK1pvzVYAFV9qmEcz
zYBDPSTTSB2DStrgEJKmieyb1Osa2oF7zJr2m+/S8/a6rS/Nt8T/bOGU2cS2law7a3pnygYNj2F4
PY1Uusrm1UUtuPKchMpJxz47J/y5tPAfxW+RnqF86zx7zfYI10j+KWuTXWAKKo9mzyTLiEcaFZTx
iqNgU24rkicEPMcgi1SHLXob8q9xPniMa4/mpGFt0vPHUmhE2eXBe9Cpm73c6mAvGAerOwOa1cqv
WSzMKogDxXvjFtXZo6xtNA53fTAA1cy6kyrLqlW/aVY3V0PbL9yDUydP5mTZG+Eylc5Z98HMMO48
8Zhp8kgf/0mWcj8m0ed6osfmZ28djVMuLNpZDu694q1x0c4HMCjIP+IKYKQkalE6K7YO2BeC5BEs
/SNOEypKDcdIoZ9IkyYUN1o1W721TlDcKfavbEHQwlxN5zwVNPbf2i5uNoMpnmYGQO7gYNuwwV2L
mhxXfdbJ0QvAZFKmxNJR1ir4CClkHl8rOgGEMO3Koj5nJd0c7UkTKBXpkzh+9lwHmw7956oLSOI2
UMLG7l0k/e+DW5zJrKSlMMRXhBtb2aMoB0XnxM+B56UE4BGyURYhtijzpJG6o5GoRJoLhv4N1YhN
7+E2o+RXJtrK8snRtMQ9hUDEdp7+MAbDvh9Zfpr6li7EPeVzS8hzdsPEAQ+Ns2o332Q1P3hFtknH
8NSK8NI4xqvh3ANn+96Y51QJ96j/vUroVGxuSNqRfnKaNEdubMfEgDmYxom73Tgtz5aH3gzFafIY
S/Mo+VrNcKwnl8Vlas0RSYj5J2FDS0icrKDSH0V01iN8pQwB9Bxq7nESILw2ee5rHNGs3hb5IpkI
7fGn1HH5um1dnEukoa1GqFMYynq5RslIWpdVs4dj5CW0yvwSsfZAMz0xUrJWM9U+k1oFJ7OjWnps
1IOIRspS1ZRwd7bAEMhpUoRrePP1EQ9RczR81I+xU3gUFP6ttXNd97nNZ+TDWEcg+KrF3OSZBDK1
8sOZdZzeRO/9FIwNAylXyHf3gAaUnKAEeB2w/l7UZPIxafMMJzg7FUM9yGWFlusDhhpKzeu8BnIn
Ftk790oRwbyuLXzoLnHVq9RoJFYlnROvfAioHNZDMecA2FMf/KY9CupgYBhGqRd0dPE1heohZ8tz
1L8u0MRu1l69gk9SAN/I4Zrz/0DT/UNEclUkkK21CtLIZo1IkOWpJDzhDqyXoXTyrRd+AiPIx8nj
RgkolUROKil9z6HBAYMqQ8tcsz/JkMWe6HNK8WqFarbkNw1WqXKh/vfrAiijPobd3u9Gur2/v3yi
3giNPTrdjC06QlCi1b21UweOyq5qjsv3lmfLgyZK4JhNzvqIUC2WKu5BuqTDZPMX00IoSSv9Yg9G
fGIuIPIDYSgCT5cmXWkG5LL1n/WWSAaT8CwscgjhFZdxATqGrjmvJpVF1ToGs5F6gGlxdEJN7gtq
w8flwSZhDvIaHN/lE8JeKlBcj5Ds2kSsu1CjjGUkQOwq8518ssrYIgcdMf+VzaZqdMbpfiCsRkVT
sfdiuxErh2fLiMpTvpkpQ8nY+a//nwKwsAT+g1hP6JgD/4kC8HBt2+u3qG9/dN2fJHu//eZvmj3H
/xc2f8/wPFKJAAT8LtlzzX/ZOvVXF8gS3Dx+4o8UAI/StusR4mkL01KYot8ke5bxLwH/3dddj+UR
cDDnv5Hs/QUB4Bmu7rusbGz0gbr/C+7INyeKPxV8Rr2h4mTpm4DwOzeqzJ3GoLiKsVv9FH/+CSrx
R5Hg370iVmHL1F3HJBbml1fMCnIygA1Xh3HbBhToZ696F879aA2M20HUr/9wTv5Gk6hYRT/JFnff
wRSiMSE3wzF9U7dcgf6Hw/9HllHYacHcVGl1MLIdiXPFmg70pZrTK9HJl//6pTwTBALqR4dP9yu7
b3AzAxDNzKa8TW8EPN8CLb7FJMin4cc/v5J60798KF7JBixBq5Dm7i/HsHOiGRokcCMq4aSLKwZO
G5GKkMr4Px0/g2v+L6/F+sMCN2y7UDx/gUGFlZ5bZcSnIkxErFk3XEj5o8zqEGFB4ZpuH+EJBMU2
eHHLqd5hXz6bzNmzKB7++VNDvvjrO6FXLjibxoK/+NOpJHbK0zqfVbXvEz2XBtTLp5cplBdDmy6y
ki+gt34EbJP++WWXT/jr0XZoyTquB5qDpsafLyHNYPPrGiWXkJbeJcQgUlKEFju+1J18aXqMAkV4
nxTzhTYKzQItvjYWq4Bp5P5BFL4iCfMtcdK3/5e3ZZm26btAhUCN/PltOU3Zg8EoaH6DW1yFADkc
l1frzFEBnrrvvQ61C+VsB5YVbMOSPvE8sXrD6DG8ephSprnfjU4I4+T//KIK/uMN/renyXYFw5Or
6wwvf35fMxbAiTJxBYC+bg7VINDc9cNmmkigHy3uCJdsY9F9qUT5m7D8/zq2GL/Ij9XdzoD5+2ur
//8DFtLzfGtAsVQdpG0+jiR+rHqWfKtQErTWyAt5FhyKRB5Gx/mI4/eiCbr/cLX8zXjzp3fwy1kZ
U1biQ8E7mCNwhkhOLo5MrnMJcTVhSPjnQy10469HG76M53FdIo8Vwv3l4iyD3PbyssoPpV7t3Bq6
UJneRiJ4UVIMxs4iZLUuWM3E730X2CjAtA4Z1/hiN+ah87G9Ip0+efzOlE0nP+DaMTX/iPxnV7V0
r8J47afDOdT7F9C0LwCXpF1+kgxwfpxcKYnQBh0kBaod+OZ7GMI4pIEVoY1cqZ/vHXQ1g4ljB+jC
ZJKnTlRXSbOi9cgtmU+1wwWapvyQ3dHUMNlDz3RGXdvgWrHXZQCwSt1QchhfLIu2tnBgsZNObFAb
jswB579fPOCyzClCGeWmnq5jK59inNRaaOIKk3elz3ss6KbN0Ms6lxWVHqFgy/PepG+Z3uU1nM3A
3LXJfOlq/WC1dLySa+bqpxSHL2alXWylBMGN9Aj85JYTC1qK5KauJ+FzCRsFnyEunk2b0EI1FKsj
o6essyNBThKbJEpD3zQXSbU+RDcnQtXkug/kGQSrkc9lSOdASO1b1vVb2243DcdzGTw6RyK7xl2n
NZW2llN+ZWkP85sDJBjxRuXTHqfpBREqJ7u/jhofzpshdCe4XIaO3TAY4hVLQrathmTF6HJaShKB
ppy1eMAApg5/YCe3MUUQXGpvNni7NYW0W5O3O7+JbpgNH4Tp0vRG2L1OIv0UDNU3VRNj5a2kWww9
9qwr8MM58X9ID4w7zIhLNDJPCLq7nc+4WPnHOjIeq7IHGWfxTgJvfpYmhjImYd8bXnwf6FZunyLU
9ZRpIdk9p0hPVk4VXvGbQxanolfE3+tBktqWXdVLEJP6Eo3qQov7nXq9eKq/Qm5l8Z9dzVk/2epI
sfg5y8o5u6l+0cZso1naLS3Tq5Hk18G1aUjIS12DAxuiFYrEZ5OYMUgLBtznZmPpFOgIuAL0HPbP
yLz44yaEyol4TTIxg3ybgVArqPD5xNUQQFVv2NRBumAaLqJuV1exBis/uSaE1lJ1qx/JgAN3wssJ
k5PVOP60r9Nz+SM3tsaT7RLZ0BXOkfvqfnn3bsrnk8bwouZduALlKr6KChRwXV9H0PIUTO/9zs0A
9IFSh828yiL9oi7lUU3OJvl3kLaJwgnyA5kmXKcMoHurRi8ZDBdzEQoB97pLoWwYcdHcW5L31mcR
ifDKlZjeyIpGOqcH+C1KU9CkTB6Xy5EEjFuibtw55zpotOwzeTbPbkeJMXB56WUoIQTyNjry4mfc
K+WB4ZZwpvFiRsxTBEyrGCeS9bR52oVlQNqVH12hzHFG05Kb00/30wRqhjXhMmwNaqqPCIAeJZdQ
RZiAlBnthm660NgsN8iS9W9oJAeSFSHsZave7V/WfRoR41vVqwyw0Lprwq1bpe8uVhyttg513H21
4yNw29s4cLmAMrx6GmJcXZeoC5myCFcfmcINaopkTOyXH/D7fViP3GTucPHUmNlpvC3p8NapafFX
eBWyzMlA1sxz69UaepgTDKR7pI0lWR8NYK7d3MiT3sTaJvVBS1OzXvmz1u9H/WD7w1Y2rtgUJnEn
Y8a4rYFj3dmNJLiiLzdEAV+AxnB3OWhl1YiJgpRIioo7XTYR6YEGuJOqM3xszAFkD0i2wcMM3Pg+
1TgwlecNWyT9XmmNGLzbYq1HBCaY9Z3bMYq2kHBJVJBs03Ve1tGhS041jlBCPCZNw4DZtQ/1pBGC
GhU5CmbrNaIlstKgLW2zKnmX4UDBobDyrZ9x4DIDWIfGfZVFHCtnnC7o+r3NckEuixd85zc1Heh5
drPJdtR0Dg1DXNdhR5w6/Xsd6K8JRclBN57HAFhTn+xI5EH57xCF8PMUTd0nOjl7mYfH5eInhKTc
eEezx+ZDXDqTQFJcDYN2vaGSp9sp3aEjKNY2l3Ukh3ILPuVHHwz+1i6dV5p8050yzWGqKnZxPis8
OTIOCZl9Z4bNe91zRMI2RlcCmt/X3E1TGx9O39obYCz6yvAJgmg70ClOAjJLH7nmzVDDw41XcIJ/
vLaFRtMx56asZrGuJH4HAD5Hd+T2sTXuQ4sknyEEOwVaqEQvWW3ENB+S2UBXqbfTpja8Dn66fxcX
NMairpa0jCi9KsJYQ45ZUcE/8waW7d70o/a6s+gZtybmTEIqfzh6XmzzmoOEj2AFY4dEIw/mlGnz
YgODOe2ceuXFw9ZOlQ5Znbsy4x5CRnQrrEvb9I9Scrl0eeNCyBfXNJo88qtiDSNTvRGNB7Al47TD
Gb7yi2focfG+cEfCAyCGLGsiio/ffASeW3I0QCoA7vBTs1tX5HJQ3I1CQKLsL6LR3Fg5KUyUjjLY
XFGy7n9IeNwEQBDUwIdKrPKl6BzA09wC0NpeZ4hTQo3ltnOeCQJa2y23aDian4kG6MCNcDrsntS+
xEA/QfRn74o1xqRvVWtf8Gr+yCS3renp7+7o6hgz8YCZc0XIQuwPSO55xlkhSdKT9zXbg51VwXis
OOcmKljkbOOu6/v70BM29JjirXOqeEs0EyZUshi2FvPihmSd8jCH94hXDO5wFgY99zKOYmnfA+CK
VsWr6LzhFd8SYzslZDF736Z8fDZcb/xIaEQBjzuG4YQ4fNuDw2o7bXxLSut+GMzqwOabTPMx/uy1
g37K/WTERmYj9qF5apbJSdTDnhy9mDwFiYOBjinq0RBhaYZFyozKb7E/Ye2vk3RfaIRcGxc/ZJCe
Yn8tZPZOxrO20eOdK6HXTrjJCHrK9no911suaExAxNLskU6QidTQMnDietpMAlIC0Jsmop3Yitdi
dPSV+3XZk1tc9jDjt13vUusNjF2Yy4YGy30RQ91vbPFkS7I+jbJ8TB2q97YGIhZvBEnphCplEd2w
yQNQP5Ug06tNndITDfP+STcGfhhcU07v8WTlNbqEvt71jopO66ZhW4CAWdFg/o5u59wX6DwkMV6x
Gft7WeUnrJY1N0X6AiYQP/bFG8McKQv3ZyOZUVO91dbgYilNAuggdciDkhbdbPdbJ5k+9H40dt2I
UycrH3EIU0UHQEhfGglystE91luDtD5bGtiSKWQk1yBAIGNkY1KbHbe+w/0/+dZhyPHoyDLauyYv
6NfgG+bK7tdxyhQwCPTZY+xBQnG5Lqet7WOpIR7H27sTolqovUpRhZq/K0f2fGBmmkS3D5FsdiP8
vvvIaFXPsGdGkrueduje8xuyBod0jZB/2hSoDI0udbetC75bH4YvbcydNpPlvsoG6rKml20KL073
vigOrlfpG9eNmsM4JNsWMkaNHnnth028H3v7UGpgbxtmmE1HMPfGwWgFi8Ig9Y6Vn6EFH0Obcjmp
mApLvbrTdXtSheKt7UQ3s3GP3INYZdRMV5jQySsrXndOa2A0CK27uSFrOaROwHDmEzNUvIjaEiBZ
I2QioYns3dxEzAp7iUg+lCJ68J1+heroPUPts5uG9iOrtWA3hXlEtDiqG+zSW6UecQrQ3GLYYTZj
UdTFRKaQo+51zpvnpjF0O4xmAansztS++x6BOQCY6lWETHPjBnKjC9YGc+8dPAm0rUBlgO4Aah3Z
XGj4GcU8Qwz7ocfdwfZh5fnGpRBpAPGJZbrGMtmOAaFBWryqCfNndambCaIhJIz1D6YYxuuWtr9u
fRpscZyQRrOE5jyl7owkc9ZOpVYzvwvWWVgvsAvgZwO5S+8Kee2ybE0jWqrVxDtrP9EkYYZlN5MM
XbVr8vFJ+k671l1/T1oZ79TkBI3aKmWNt16OCYrCt7IonxiTPpVeiNiD2wSIJpgZgeGhjZOL8Fi8
QTx4MZB6ix/dxOdu9PrqV3u1UibW7lKgYgP3CHW90BHXqNzaWPtiM3YwCNJdDcJiS9LuQf3zBR+a
MIPb3PQBi3hyvUMyvzXyBlZ+wbfIhPBwmPU7wdKuKVho5Dah6DXAZG1jek1zH3lbi43pjoSodULS
IM1sOFYmqwuvZ39HnjcWh5wbl+63ZtTbTOM0Jmqz1ataS6+OQuTRyu1j9z1ok4+51C82Jo51aKZX
gVAJ2HPLjpN9Gs6w5FhzxmiPJOBHif0SBQe3zJ7cQZ7By73ihzj7VA6BGDEskQ7v1ecSSg3t6fli
M0+vqxhAaFJhgenrV1ttQ0aZvlV4LQ6IF1F2eBggnLY8mUNB0pKV78Lak1tASV8m62wL9peuTZAt
UfZq5A09tqamOrJaysPPJVVXPLv0fqqCzddU62TTt1BgZiZUtS11Ov+r6BTsn3NqGT+v0LBvsSP5
8ynJMWVXARrHnHOt3jZmzmpVIscaDHYL6B4PwtQfndHEGgUCAQk24YmQb1+xEODCYqYmEfrFzP2R
fiFwPHN8McfpFDcsjnuXA8/Kng3aDsLHDU0W3u9+eElr1j15FtLQKjF39exMAb3PQlyWc9DHeQCM
aT5Eis0zqHEV/xt7C7U/1qPpk+VM1z4nXbpqAPp4gW8gRJoQGKtdspnNtIu0s64sao5OsXrmPiTZ
mItLvQnRlhtfbW0LJ39QiymOE8OT2qxWyXzq7XcXQRMilelYCHHv1NwTgGGea624d93plKXdo6AM
MRkzMZ78ZlrwE+pPq/qHHQ4fY/luoVat+inbJFwjhRk9+WX2bCIWKXvvazUglKkMeW/MLHZRiFwR
0SDaVJGiwael/La8eUPNOZXF9SpyChUJk5QRi1vnFJux5De1NKfOiyOByrPa7+JwbLng09g5k6vB
xk2eoEw8SyN2KMHIBzNhxtTsR0VZ5ci/qwGjL6rPoG9TndHGlQYOQbPhIuXwaIo042XtPQsNFsHs
9YhgBMH3ulST65BD3dhfNc+heCbYXqbWRMSKcyYTZ9XNxY9m4J5Wm/qhZMneG3Qr3BICLyDyzuki
4iIQ5dahh33I9LcdO2GuYH4jNGNE5HtDl+vlrp1VdazWs+9Vh990ueY9sz6Rh6hutJ0nj0Xffk0l
GxA10FafwAF8b+rhRQ0l6qxGc39wSvsqs+iaGN+SAlto66TrLCsYZrTHyRQPul9C+I352KoEMbTc
PaGUL7b7lvbRt9rYwfvQWKoLojHMO2xu2npWxwTwopzlZ/UxHU3VlBkUq8452x7FTFfj3KvCZd+C
oGHVykTyLrg7avAm69Gy0i2KxWiz9AbMrnZXQSdVZrBZrzVjvtRae5NV9gI1fzejhvEjbn9wX2zu
o+IO46eG+Ca9JQaygqYVx0Sn6DUUnycHRaiVse9QBR87jG4IgDTAmLzriDghWj17g0UiwdV46dRD
3KjiFP1jMkJrHaeSDjDUyZwzhJ2cuggNJhoWW2eUT66TIaNWda7oLbOnCg2m167rkQsPKh2Djk+k
S8UFrtyKAr2iWgn0vWGwMqPOnlL1yDMQsariYfr5tWj6M9rk3UDtxIHztRTlhMz3reYQ4UpxTi7l
MxU4TgYqaQUPY1fxwRnVfQ5OIviYfETZjB8UD7d1M26zHokzzGbGJCP/TLjFw3I/dEiTGqdhZx+z
oUL1twES+R25AXuhGsYy+8BdKDHTeJ/Q/h/IPeUSX26/1n0zyZrbLFvtIK5X0syQFiS3oWTPNsks
W9MYDtT2nvmemNabEzJwowvd9iPbIsdL75qxf0G/vp8qYW41iv8A9VUA/ABGUa2oEde+LDutUJXK
MsnIUJDF2HW5tyHND2W2QGWpaqQ5SYdWTNGtsO9Hje1REjEaOCGrtwJnzVCFFKciToidcUnWs2Ag
pXKXR4jg4+rA9lRDx4/OhCl0X/cDe1AfGQaJHq+tU/t7DH4mNosmzXBXsUHWzRK2BavJohu0VQBR
AT60DUCfzIf3LkTYhsgW+Y6dfS+awTgve89idkjn9RCetRyizs3fm266h13OLBX0xPR2AC9ouF5d
I2fFcA5N62zJ/LZUaTSND91kBINUZBNgfPb2dqyv7YipraA0uUx2LBXTbV1z2dpsjfEE+lu874TZ
ud/dCFG9r0pyeWBx0STeDy9ly9vkGjNlZK6XSnZFmCPsMo5d6hMNmrFGXhU+tlQ8JWoomVQvoMJd
tML488mSzq2XoF89RCAlVQR0gbekesonphC4CxTYys/t3D1WGltvgBhsojKbAZXpzQwnIL9mfFr2
zASaUXJWc1vqsIzuXOcH1lJEDBSrZ1WaEjb3ZGGm2MzKR6oMK5rVaPbbHieLv9NaFiTCTpiz+vwK
UZ2iwS7SvP5huZcRKLJHrebHZTW3fFCWXkSc2hZjM5s8KrM5Km4+OeIrx9L2QyhiInHrl9arPnwa
jPusxhWgfyH+mnoDTYAgzL66cYVAPjIDSg7Gz5qAY7G6Hus7NE7ZWl31Mn2p05TFF5ykDVfIvi2m
L1rAWgVO2Xn2n0cXH2AVBWC0MvahnSOgJD60zKUMpQ2pgUUOvTNBKybvdK9iU9BM3wPT/aRZRbVj
e763w57BDRHruvbzz1XdIQbOIXDwsTwuLbuAHlDAg6m/VZmGtNN+DAZcMXr1ZVa48AnP7z7oWrTA
OD6K1NVw8+P3sqfsNIpYPEhsPK+Tnr/nKQ4TPNTwBKjXaf5utuVL5UdEaVK+W8c62I0euem6LzXY
svNuljZZz8R+lbNZ3xtmBky2tE45tYce9vdOH+rzkGbKajBUu1QM3s7pPXNbhb29rusMP6PBsiHp
5WMbm/o96DOkZdG8w7dAUQlR3iFMxremN527PG7XI8tttkfXYjQx3HrvtpXu7LxduW2lfe1KFP4I
/mGlVJ5PCl76KQdPvh97O71HUUnci108FcCdDSwK+otT991u4ZvmSp2yME/t2a7JKsU3KhCDLg+B
yj7uv5TFYBy5FpzfHmwUkV0ysfzXfUSoYWHiM56q50wlIS8PjvJc2Nw5YxiWdwtNFW/JI3LpcDsN
2lZ5FjaRAWGmiagXOxEjjVGH6GR0Rrsg9XH8ljp4/iz71upocPtc/1KQV7bLkhjXWVSA0hoh2y0P
cRp88RvgocIkO1p60R8flu+RSeltozr9iEsEbhkIWI6mdexygqWXZ798aeLo3Yd2c4zLujhZuB22
jl9RSS0S/fj7QzUiKDP8Cp5JHVDCqWXcKlgFCwNkXtrQA1pJS+7+esRBCbAEJMJ9GpqvOeaR3Uh4
ljSl3OoRJiQlfFse+girStOq+4qCP6T1f/9HEvBCWUpFw9AQFS8PlPvRGKsv+zQ1CTpRT13A4PQP
BbAYwE9PqKxo7lXQXlIDPEqdhLu0oDSognaionDvUxG/m05T31sdYZmjFucHLcMeyll6KSHV51Kv
XnWnIem0kYgie0S0aZbc+Rmh515cwLnxfDw7RWMSgKSJ5zhC5uYkQFbxZRSbzrDbHV5Jm0EHRA/N
X6/jglJfUmivn0ZeY/lKjraxpcKvbUa/IF6p5+2E41S9zGZevUyW5VIap06xfM9lG9b5vfNkaY8y
1cvnuT5TFJt2+O+/WHqZPcKLYGvo4PjELQwE3kpxkKrD2faaipxWT+0i+m5IeB4OibFsAQzzuDwj
ffW3Zz+/pzvtbgitz96IiBZiAtE6wv2i6W5H7nlanwBXhKfcBmhCzvGgHpZncoheKZzNKzStrL5a
XR5DJ7slNNq3iyJw+dbysMjflmcYR6BWZFW2ZdDL7gR9BkFNEnvUV97MczpwlYsSLjPsgvP07HcB
jlj14E3TN6YjnGMIFl8nsS/H5tXWulXQlBOpd+ZWqLvYVXdnR+rUvreSeziJIZdfsAX50u2ouN/b
k8F3RIiFrLZ1HN1nt2/Sk21SDjcblK0xQ80mqtX6tMGRbIRHQhOgJiucstPBrcRsZtxZ8fMigBtS
YlWw2gO5W7RwZVDu47T396ZVJwZOmCDaEITqrHT2lPtMijMcsC2tRHEIuh25WB7i6PbEz0KncgYU
pOpPObh5dknuPfaQF05phjsrnmVJFVwDze8U3+oa8d20X6SAg9X0eMD4RghfKWNJyFPds/CuemEC
OQi6GDAO6+jOunVcni0PgdX89mVsV2KX+x4zZ383uTApwX0Ox8ixeJEx+u3Z8j07fB/DYL6jekw6
SCApj0fxXHAJoFMUARJyodnWqjXar4RhnezYZYqehqcqij9nUd2uTWJYoqqZDkbYvYvU5czLVTRN
MA+4mCk8jCEmcu8oelyjxD5WZCzaFOkAw1pseQqwXpu40j8Cjxh099Qm+iEq5VcgWBcwgp9SyYrR
mMzDyLqUna8goVWwhA8n891OAJSSUp4wkkSPBKPk21bTqHtYX3WB92kY2u81i/KOWK893tJqezMr
yGGYazfj6Nl30SScreEiIzMwjjsw5csUh71P+C4omY/W8T7YmJBM4OLN6cMPWQfXyWrW0m1fCmTv
q3K26YdIEm6iO/UBdIg1rMs8bgkZmfs5Za2XTCxue69iYSTctw5kFUWWNdjIXcyA3CSSsQ1agmG6
5wwGT9o4X+PM/NLM/BGVWeZJprkR82gcKR6HnX8CXF6qcLQ34YcfpovKvTCoez3H0LhQqrOCwzsm
CEVoPo9aej+bx7kWNOME/V4nb3b2XLCZnTpxn5fxZ0ahh1SPmjvNoD3l1tVe9P2TqCvScmU/HZDR
r/JGs7amglOMMRPcjDmfXtywap5lYY9bVrPN/exQAacVdUvEIH9WeSyt3xSlflIfA/IBjeXkbSA5
dIUgkRV1tvTrAmVESMpDHjTPBiSo3mX7tFT0Ej+8qVKQXDZUOhUWMnXXnQhg7kLYSOzx0vhE2tt6
hV+MMkQXsIE01zYbHaGxb7ESqBSt2zyl9bg1nfQKi+YVSCrpDyF7Zi/v1rFL7MdAXcBeSkhICXrK
QlmcXUXtaasD/rfjP+ttLIUv/JMUzNfZFSBrIrRJkMz6i76onQn861vlkiOXsVDkiMrQo60xNytJ
j8St8g9WegHbmIzpLKc+oUpNPg21HtCeHyX2tmXVTYEiVlQrdgbLoSTQdWV5UJHGOzhfAfqDQpWF
27NMsHr1uH7g2bPfrmwUI9PNMbkI+oQ1oe4e4tKGmEe1p0wcY9fWXxxPXJVxca2NqnSQ7WaGa5b8
ySbvtXsHGcs/HxTj17haTx0UNKSGa9lK//gL89ENIS57lEQOTW5ceuREUHipO/GWVPaA4Z5mELt+
s5Gy9zb//Nrib17b0B3BiyK5RxT7S6Zeaw12Tqk/O1Sq450HVIx4ISO62JQZNGGfSwymDmqRSRoX
zxV3pECA6o9vtEVfAh8Lc2NBw0DXQjD6Q5P5d9Ki5PPP79L5iyjM1w3dxazh6SA4aRr+WZZWNLJI
LSflsvF4l1HHBtFrIYMwDLOZnFR5rcDbVCkTEpC3q5KM1WN6U2KOOOYs5gXdkZ4cx5IdMVqDK5Af
auoZ6k+3LK5Jk1+JVrxxTewswaIsTKKvZRuzuH1aJIihrvbtqhzY1da5/pxM8AxlyKZw0WmwTbjR
CHbwf0crAaMMnBZ0pYQJN5zlCTAQL2aSt90OtOJkkz3IxDqMk52tc3t4mfLoR1yMj198J3tRGzbq
PFenGV+wMw1rS34SqsgYO/WdXbC+ja7lTOuxMafXTEaHfz7Wxl+Ca7kcDdsQpu24ru78RbBaybjU
iJxOD7GT2gDqrC0aVXa/Sm/SqJHMapUqKq/uqNGQOVVAxUrgjAFWsHaO1EumAyrKnhuzMibU6ISa
fDy0g7bP1Mw9kfWxm/PMzY8RfAwK3sOLBVBrVxnl/dz6+W7Q51s+a5BeUKXsnHraLcXmMKJiQTI3
gY3XUGE8iDWi5cypUw3FIqZIloyM/Q17FB2Nygp66nkSqvaciEPlUn2jzFA2lNscplBAUE8k2/ss
7+By5GX22Z3ZEdPTvuYCtpIyilQTI08TuF+zzmVVqP4fhgx1fqr+Va/9AMVX7ag5aAY24qTovuXK
BDdf8lywUiBbGMA5qLcrIdtYT+BhYeCh5aXn2yJUkAHTVa2RONyNhf7OQo96FRUfi9JcKhoiExtI
Vey/iRbqXpZae6WVZ8uF21BpP0rB5VMUobEpA/sLblRiXC3YE0nKBktHV0YKFkKWsoQ9M+41KEir
WnG8aJfgO4VnUV2FmUzHEdnUOs3si81/0iE4huX4YY1Rw+JsF1j9gwkJqVIiASem1dD4JAc02tdQ
oa7VW63JQYl+aKN86YmQeyRz21vhn0IM0MuLGdiINYhiSceuOWLjev8Pl+vfzCj4SB1DxwkAYUp5
AP6oWA17NCYWcTUHU31kNRuA9/8f9s5suW1k27ZfhBtAos1XkmArqu+sF4Rk2ei7RI+vPwN0nbtd
qh3luO83wsGwOooCAeTKteYcE9tTJT+19lS4CZtWzO8ocuBDlcvwbhmYlYuSzlo0DLjQ/qDf/afi
W5qglEBb61xF3Fu/vCQM5INTxUa8z+zwW5Unt5TPh6X1nWFW0dR0CBbFWTn0z4v0Kvey90CvX0zP
/sOx+S83dzK46LBhkVicmF+l513c9YFTlPG+jcYlMpyrqoNtAEgGZUu7Rin+XbFV62f7u6OYv4RI
zpulv+Es+jH0FOsGdxaMR+8ROs+jsKLJpxMWrONq/IMSV/5DJi8tnXsOCnlyHU3rqw6XAttiDD5E
+zElv1Vjio6yYqP3TbL2ArEMs9nWz5nj+jZv26nQT5Egg8bVLRyi/CAN6qspJd2riwF6oJ9w12Lp
RsUAIzzTijf0Wc2VjtezKzv5vCLpLPd1cnCPHCGNYGnZHIZ0fCI8u9zoM6pYkSuITFDTpGbLZ8le
SOj3Qj1oKelNl554qMWsPpCmfuFJsX/3A4217KUCELSHd9n5VRdHWy4LAvdAKzm52Dq5vHaiaT7L
fl7FmPgOmjlsQqtyjonisjHriixWw5i3sdReVNVkmxj5Lmew/kp0wdnVzP3Sc7xIRQt6ap7UHiMG
uDprRATKpXe4Ic9F8SAjtFGhmU+b3NQOUrdviy78aZd6t3PIAEoy0EwNTnJwmcm2dhQkp7m+qmVV
3WfTgjVJuVuRLDvuVRz/aIe4/FV9/H+O+R+sUeSWepz//9cU8I+AVLKt4iZ+L7jz/Lh4rRYvzl8/
9b8oc+//eIYj6PuafxmjfkeZ6yTN8U+CE7cvlqn/RZnDKxee0Lk/OcKVQuIu+ssXJXhCmsjMxJhY
6Lopjf8XXxQZqH8v9Y3lKsZ5ZdiuTU6e/dXNE09q6MrYUITV9M0mjhq589T0WM/plp4/rSjhaH4R
pXI3KeiOYz5soUVU67rf6FE9n4EsbicXvJl00ivgQdOuqM9j29l3xJ0+GUm2kcXA2md5GirJttm0
LfOIoGK9B9dyyLFSrqyWQQoEbkeobxlS/i1Dj567l1ZvOpV3a/Xi3TS0G3cuhdaqyVGpl6/E0czb
IkEcX3QGjVZgl6PNcqEF7tUsB3qBs7UmK4DgypqC3FustUUpV1LxIur8vSabbe9Y6lHVTUtKJX9r
qbd4Ry2PhC4SvcPeXgU182Oj0Lofrdvrhy6Ev0Yh4Luo6rNKm+iYuO0qKph+5zyBqqbjWE+Ia5g6
Mtmqx5OBy518j0p6w42amr1uQMQepan5cT/sE2f8bLxvkaEQeLlauMblza6vFCD5SqaZNHzgYxkm
Ah6E25LB+DY3CE4sCCknJs2DFOHQaQrZ/See9TaltvmnQvOfJwiOAwEeBj+Su5Sbf1+5k8lTzKAr
6hBTPuotWK7LA+AlNKVOU9Hn6CTRjN2N3vGiLEQt3NX/Opi/XV23vzag/2K54Vy1LBxupsXmmzj2
r7sgwfZ/hHtcHS5zu7gqvpnG2uL2qHW3ocifNFn8iK3sT0fgS+2y/Fqci4gNDRIEllrh70dgRkKH
D83JDg2gZJ34vhUndjAzfUyU37ZC7UCGLxLEGdqsqqnamqHYBQN8JK7vQ13Oz/9+HP4ZP8ArsqSr
Gw4XrKfri3HuN/9PosOny4smO1xqo6TQrHVDjwLYZrsbL+KGjpaTQzAwbWPilYps3mpZSlwa1fJI
MUQbWP7o0TGvyXQ0dugrdpengvDmj6ZgBxQkD//+or9uWC6H0bbApVkkw2My+1JvhVwBDKgSXrRU
rJrNtG8T4j2Yirr0mByDXb4db8yBrT1NljXihmoVB7qzsqRe+kp81s5U7EwJQ6vTyjsHOHwU14jZ
TL8e8YbD2g0E5u+sTj7akuKZCND02AdE147a9CG75rpmprzVRPw5amMLXx/jvR2Je+HVrd9l8vEP
f/FyYvzWRln+YskQlk6KqUvLsL78xWMaItdEKHwo2uGAfMpaKQodNHtPkTeLKxPqgSS2Ga2dlUA2
mfU16sCAUSoi84ph37YyERf1fb51HWIpdWVvY5I84xGBhRjlY187dLmC6y5Ie9+puAnIqqs2RRYg
MwPVYHd1erSZUmwLu3uvyxHYpobwo8QSXwfumjhk3+qDP10vX6yv/Nk2nRLceijkePxaI2YG4kls
R8mhVfKxlN3AIZ9vVJB9aF3Q7eqfBXo7Ou+aT7hmswmhafrKd5tw3sqFbTc6J8j6zjrHzHv9h7fk
v702Xh/VPnsQy7rU4r9dOaqWmdkqJznUE17g1D3OWflaeqhI68Z5rDQXYo9m+5flQPS40Z3Kwvfo
gIfL0LLTVdLa5TLvxFvjRh/WPKHkDZ07Tstm0/U1Ou3WTtZ0yn7aINNIQ3yc5cRY5OR59m0dGmqP
Q0D3S3oZ4M7z2yaBgq3hP6sMlNVxEr/FVuD8wVJq/PMWZuNDNijacVC6jr58/bc/O2X0ST+7Sg6z
E8DiydjsNLNcY5esITXEd3i7YIW3u6E1ccfxwTwBKSas9z7JSV8qYhLz/v2dML6sK0Rf8jIkpQ+l
jG3oX9tpVqwNCIglyT3kQOFamW90uv87lReHInOtQwRrbM/2+ySkh7bcVdexO2Azyo0/vZLlMvzt
Mr28EjopnA60PC376/4ryVtHQ7odH9o4WNvWZxON2gGBXbclVnlYC+5D6RSFxxmIaojitywj3Kh5
NdIkyRwIze5T5gmCSbvZ2YJV8UtH/OE1ml8bgMvRsk3mfg4rH3eT5Wj+9gYij26wOozcShr7WuJ4
OSqCASxZPmsoiN5Abc+hnp9cumioxT/cfmacNQj9GkTXNQXlZ5o0BCJWhAdIkCaMfnDCo0Dx8luh
ZSHyVxESIAEd2Zvz/pQI7anrohozl2jOeAT6jafAhLjVH4/+slZ9OfqGZGvHyuAKR/96RfZsKeMa
xPBBt5B51C15fnWPBtJbwmmbBaW3IMTFBVxSU1Zk5L0E5pQf7YYNoXCH44ASO020P1wz9lfLKYdc
sMpCLsCELphe/f2QE5rVl3NAmM+QyJ3bTsmqScqEtX56tPUhITE+hXmXzvfA4Y3lAEYrcnvFFlM0
goWcIjRkYXMLe9OMgXaAyrYhOs2FxjQZjCwaVHHG2mG4fKP3+WIod8JNj3Ft5WnOPs7i7tEcddqh
c6K94zM+2GZPNMHUfo6pVfnWbMCTtTqIAgJipZ0DjSlhzJQxo4kSbX0tsDdIJpYIf9vPoM9ncrAx
norUICOA95G9b21X7bs3J+eRIW6R+WVLZp9EdtbJEPFzOiebtqQVCmI5Pwa8kLt/vwm4/+UmYHMy
L65eop5050vHmHI1GGZX0/YW5QcqelIe6pxkspk/POts59bM+7tAOgHdhR4kIdQ8mpI0wBxouAht
xa5R9IFlOtoHl3xzO6KPM3n6ZurL6gBj+0fJVHRLjPxLsADhuJ69NU16+EuUmatBDvHBaxGSEX0B
JFKvboiYt75VwSNZcg07p6uSmEuyzORrEkYO1H4RrxhLBIRymwQzNhZlh2AopV3iM5b7w3gaUgQC
HXDzxm039mC3q5BybuPoErBjbbF/atR71Ew3M52mtfLYL5gubPFGhvs2xYwUa1G7DgMV7c263YMY
JurV0XoCyuWbHSIIKMrphlfcYjlB3KiVyRHWxNGrbPkHm7fxZb3k3ujpnP86OzdqVefrG4TtuCVg
hKMEGbfDtNncpEGh7ysgeijwpl1ityQUk7GH74pCZiwenYxkEtdD9GYbtFZdcU61MkPhYDV0OJvW
//dT6B/YguUVso5TbwiPx6+bAoZ9nERaE/+qheuhf8iDkNhknbWdQQVRbwWOi3jaDkE5I3Wi/gnr
8g3vPhrTycR4XYV7a3bJZZjZgP3h1dEv+HJ383T4JlBPbOYi8utIZPIauyG+iLNMCWsXx7oki2N4
yxI33QaL9r8akbRqVjudijxmMJjsc2JMVr8WvQhs6b+/IPPXjv7vN1zPNHVwKDZbKV7al6o0Q30q
+hrmFzJMsbHhC9/jQGJuS2BtX2ivfGnbRnFxFcZxtMurHzIT1btZfjOSASCvaarvHQIETYvy/TAv
huDyB+VMdwoIttjEgZNtySi4DfJ59IeIbG0wtFzXPVdFb8w4zbNnBgrlsY8Q/TM8v1VQ61c5V/WB
t/KcjM1nWZXJ2UlgUTTtfEtfkes87IOjy5HcRiGOsFn25o4ghQ+VRNHVaNcCRL3qfZksg3CJtCpx
b/EkISSgv7bvFTnGlvcdgb/oi5UFmdYyR7mvi/DUZTxVAmFwa1vYpxI9vJcEsh1KXNfrPLRANwV5
fKySYFibJCPuor75yduNbjfpza2YvE9TVYWfock79jkAO0+HlRHN/Z4IubXIUTKVDEI3sJOTR+F9
42BHZ7MY7gPdCraAb0HQtym5VWygoXN5xpVTtTbEpnB4JlB9C3XXOshCbeKdE4qNJyp1YkHFTjbM
d+Zor0icC317nhhTDZF9hLtosytP4p1RZt9AGI6nOIPIOsQIatg2Fce5t77lhWVT68X4ckGbpppz
nkG6nXIPRzQpC94eLRArVpeNtJiDaFeqwHmdxS7FY6Sifjq0ufg5zam477Lk3Z2ngT7QpOFpA245
Igrp6G7t8D5Ym1dugtc5TuizkdiHZmiDa8I3sBOTVbNOxoF30oP0Lpn/mEFekdwRtH7lyoGsNaB2
FtqJ20rkNZ7DYh8Iy9ixuxG7VnBVz0WnHWYLPKqpBfomKt3nkFHqZqqK62YYtW3smMm61kcMPbbz
DVkyhIqwgFkWS0yK0DEjK2PaAjMAFyO4BaNGDpkno3pk25wjMkxdfnKCtK2VKGd6zuWoKNsDg7/P
we2xSGvkm3l2hY++mMJNU1Y3NC/Olt0ANHSbkzmm+V5Ow5OFnX1FURWS99dtQPS1iFYMw++Fa2+y
yjlZsqEtNDTORjXuTljqrCdZdE6xiK8EkdCdU6Apxp9GPJXDvrjKx70TW3fC7NutWzA8SDvYhHPZ
ETQ0xvYqC3AJj3l9O3fLr3DcKzcr9Tu9Nk5Rz7axFYjllqJbFcE2kR15IkaOI4uRIwNDFBtuJA5l
VuXwkgw/1GY6b4rhJgxh4SvwtTsyzz3AEdlLYBS45poAcB9yrduMqBEMFSxfpvdc9nV8pzC8rTqE
Rdug1PuzNCaDsRMXZCSehIbnXTSCViBoOVjtI7OFKBLAf0OxLR0CGAhIvVoYNA5Inm1m1uxrx4e+
mICJd1dVkgd7+v/zzhmtG0SU4ZmIsV4fnNVsMdoaUxme3eVFx428MTIXS2mJL7Ih35FQuZpep4kO
rY8IOpGE4XBX3tVmFF6L6buTG5upro1zihQKvUaJ6tlCN60lCMgJZWBo1RkhUOueNALE4mWSXPWj
afm6xlIu9WjfNt46Kxz9qjfGc+AMCJaKSL/Txm5jLH94ieVsZ/Qedlnkq89eRWxBkMxPqSGuqB+1
PXG16sYjiW9DXlfwErXzszbjbnY1aZxnr+5A4qNKEWR958NsPjNEjcBbRP2pN9nlshrGETpcLqtt
BRP+yjGRHrlxar0UIiStG478aRJAQOAu69/qwGpXSercNnK2dmzdOU4e/QnDavbodxrfMMSwNkbv
Oxku/aYILYhuSbvw0t17RVTxA+RmWh0TEUyGnbwR0R3uqNRaSsnrJXyWQoOtfz2/WopbDxL6TYbc
DCTqj7yna8Cu8RNmTrOtEfUfcIH2N/GsOIS5vOuR1nL2jeiaWvQgNjF7nRxh0ZIwwGW5t93oMR9G
daOXZbuxYrNgP25Wu3Q4u8ENb2V2MAb14coR6opuVIes4z7Uaz28R0N/hXxE8FPbHAfMjGcyak9Z
jKMyq+/siGsQ3DZeOmmP3OuZ+KukaY6YEjCndjtTDe9FaT23g16cU6KeN71yCWi06mNMOHFFZ/z6
8qxjw7BTj73AT8dB+TqCg61lvFmj4l412JAHM30nJoUvoNCr89yIg8mIfNPi39eEkwMykEdCQDjF
+xE0gTEUxECe5iRRd/WEQt1DeDkbAXlw8I9U7oAQCPHE5FI52K4Qc82lc1/B/riJaIe7ndetmVIQ
pzxjssTApMMCKPV9GAKl0fTBx7xH+e1IKLBOdsJmu+5smq6os+W6K+rpPJTqKXMramizf8269zan
ecOOBf+Hl16PERz5RPEGxzD1h9x21vSg1Jb7BY5I9MdUlckN+GWiXZzkaohyRbk2CESKFk+TRqxq
LIJ1XpoPuGJTy4AGOhH5WatDopX+UOTeVdPvC+RpaKEw23DGHrJIvM7ge68iV8c3Gh1Rlta+kVMC
4pshkkKWLdvIrt3LIj1V3qOM2D3IaaHpNgYGEZZbZtn2Kkk8TLPt6Pp91SNsyDt10uFDEnC9iAJw
CxRTZe6NBofskKKPkLP3lAI4dbuoOEsrOs5kdG26pALEDlgFeeaEUqhROw3PsJ6CIOkT22Ef0wHh
DcebjPRU2L8YKfufTasnt+ms3WeWinxM5po/pVG9ydJpXbl9iq7ZFqt8nJM1uomDlTH+dJnhLMPT
aAswiQQHfagOMlHPXjy8DdrLmDtjiEgFec20RnpoP0CThN0TpAeuAm8VSypDnERP1YAqYaMVrrtv
TL4Xy7xxJXLf8+KHuKPNyCVHnCG3ZAzV+TLWmXfmQFZZ2r7rMSRMVmJgPjc4cYl0dQg4g7KMJ6Te
Tl7h0IVmQNI4z+Ewl37dBDY9s+DORcuW5sgWnVbDZjMGDG7HcNu11TVIfsY01E5bZRCAY9kPlNTg
QZ0BiICGfSr38DSTUBV12cfkB0X3UYWKEDqaMVNjfiMZiD17kKHbTR8VrZGVrnWv3WAhKmUZOAwZ
4sC+hSJlm0XGSB0LsBZQton0pMgNBV7vkgM0E/c24+BRUyFXYwoml6mAvTeFHq9d1NbjDPpe7zfV
y9BXKetpGm+qjKU5DsXjML+Krs39NOwI0jZLzMqpRXqhm7f+UE+f1WCOtG+dT8OqnpOBUa89NgGM
lQROIeVEgM1gSkufgMJvcWQSokNODeqjXRIjMqHDikQOQm4kxitdIpSdB+3VIgM0xvLJ3t5g5+Pt
MLHtrYyU9QJ5ZJSmGCwKoVZogp8iNnCUFa7P92174uc2YVR9GI55cp28Af4JBb2kIukLWnaJs0tM
q103NSN6lchjIZ2TYoYez+G8SkbtJi18OQNdJvlu5bp5jD+75rB36JXGPLiFcLKCg5OskzYjJXUG
7ZrQ+SdIKroxw92Io2/C6zayceoi9ypbmkGyEu9xVy1YlmzdpuWV0rLvophOMryayNPhakQCZJBq
vKJyuybfpGW5htwdBR+pl907bv5QOWrv9NVTS78BZBBNDhIEID0V1yrFM1aA55YhNz5JW2ZFti8X
dp18T1vySAeQyXP3FLXA1OklGhszSNmaaPLgpCh83poyL+5yD4Qst4IN+gxufUs3UO9xvJOE/IAM
OcLCZaszI0AuiRpx/jSrN4ojluwey7YTyScn1lk6jWLXLfHuzfJwSWLwimBaY7+jVGniv75w+ZbL
h78eFlAv7LllWbv8FxSy33r2++X7nEua/OUbJePDv77n8vGEdXG5C0G156l/fSN5ZXIrR/3q14e/
/arlqSGDh/O6joIAZGDPPWdIdlWd81b8/ZlFiwvK//1pp0ZsaMRDWV9+1+V1Xv736yd//bLfniWU
IDTmJMMS2cPTvrwMWCcos8IEDfXyWi4//uX1/faUX77nckT/892X//12aH59ZXnasCuIJKYZNYXn
0Ga7brV6frCbpr9hKrzvE9QBgzu+SwL+qFW7hbVgoa6OcDcrt9sRDhOvZ70EWsQdbZs0kNpDoyc/
x6PAT/LhNY+geqXxe58W50zRBm0qG3V/u1UWYbqk0j8PLWFlbQrbXG8BtMX4enywBC/YWOXZxYNe
60NwIFipYGmzsMzlmGOKtCKmz+xvQeQpSistP6ggOuJRK64IRsHRUBG5QPyuiRQUg6VfmGzB2IBE
vhcFxsoR+s8mkuF9on+oAX6YSGMPspVVrkgeH7feYQbIDAppfod9fJeOEfTqfm3o1Yj+rFzXdPvA
DnA3JSHwnKGDP2QGlmU16KcEX4ualjlEQL4lYJkWgHMVZ/q+7Gd3XU8ZWymvRf7iql1kOY8B58qZ
6HMcj0npI4aNdp5224muBqxRgI8iYm2ooLdJc0+Ym3Yf+ood2zosrWBda67LtIuD1gQa081uolLN
bjP9IabVvVGz+93rceK3plybDcQ3Zzg4nDorV3xm1Gzoo1mNomFr2FXtg3sPGbm1Z4QTJnxHLd6N
RacQisbUPT0Qqly7zsda3mjeoc6HM32Nd9AsO+Q8mzAF4ZyjiYT0A5fSbZ8SM/CuIsSUseLomXL6
Vhny1maatFMJArg217b9AE2HUlH5QZfE9GjTu8qEIu6GErRzMN1aGTdUKwuRWpVoMNX1UNjZoQiI
GVPmi+hxOJEAEx1rNy15tbTTzaS5UuyobzwwKWFNWFkQX1mTCS2Bsx78ilfvgtzCXNMQozZPsBxc
eRDcQME2jwHBEPpTKvKJXCEt3s850XBFzSRncW+Qdk0+JDZBY/B2hSINzZnUwetoeURMMidZbNwC
ln3esQZOGpByT9egIC31oqMRHKhNRrPJRBlgwA5jFM/xJ/70Ypvr5mcwJdEOdpuxN8gPv47MJW+B
V4zOhCRyN0ZT3lW3/GnNOWeaUDBXvtYSnYaG+6PJELhoJJmuRNwZaPPtbg9iCfWnX1Q45CCZcWTg
+hvxeCokJ5ZXh8mDO35aeqMf+CFgB2Oeoi8v/al03vq+Hk7K/UjmBzXP2b6ePRr4ZnOevHXVx8qf
QyKZLTG/2xaVZBEPN2SLPqah9ckUyVLuvI7c6ZDa2jGIyIqo8yzY94R9rCMLnjgeOwa6gY1EfoZv
z2L3OnYFp74Zews+L6BrVN8gmu2WztGKSXN6FRilHykmArrtshAr2A4gi07CKg0/mT88ndZZQXB2
johBibTY6pn7IhpYf0C4efd167Fp0rtlPECC3Miq7cRbM24eU0xNtv2hm+Rx0eW5VTO6lihH5gve
voIZhhANp1kLRL6/Ubjn15nI8S3oJL3Xtf1W4JnYelZIDq+NDNglHWcthrzzzap9NdLo1LrGuOvM
+RNuKbC96UFUJEX9JHvUgH9HNEdHNLzjGj85AYf1MGbUEIn1bLjDNqDOx5Vq4UNA8buVpiC4ap72
AU59jHn0a3CYFyYNfrbJEU7tJedRZFANP6gxxjaMT2VmHWcn09ZxK3G5sX8JhbqXhL2ix5yeM9vM
t2n8LHWcEKKojo0eYKlPjHPpjrt+FkfQG3RRrf5gT/GjBvdozUwx3Lh1oDHPIaZQfdqoHp2SwEdk
SvOmSESJ0Nl0/S7vHxPaFmYNgEDz7rxW50QLiNGdZ8LI7xvIg9usxudXTtldnubnyRZkWYd7eFyf
rWkKv2nbqzysXyTEy1USogbohvyxmvVgl+SJt9EGeuAyaB1/nPEcu1q2dcuZegYvn7JoJhit7+Dh
QPLVlLco1sKzpl/HevJMMBrTCXN4D5BNkJ2OfH/qEC56c/icpBYpwRBlmqX1NM8oIwtKiiYT7r3Z
RlvXXOvjUPt27Zrk99irSGkfTcL9YXBfiSpiwwJh/ty3sFds+9k18JDVb5Ouk2MBt5Gb30S0onar
47rcQfU+zov1iTK8hr3I7CwKVLfTCu85Csf4VOv5N4dCr251sRUd0t0moF02jM4jBpS9EZjOquEK
TWesTI6WQDgrrXUEaHmNG/baLuHl6niZHWLe2NAH75EV6Ssobf2+y8pz3NlvHQ3crWxTRh/ujqbo
a2+08Ql37Q9n5HvJgwIJyyYxDuS6qZKa+pu+sBdzZkbShrUi0GIjyCMwBYFpsZiRAMJsh64ptj0e
4IAc2DmAokSZX3sEmaZxius/wD8DcADWYt3eoyImtMTKHptuqzkaqnnunmxVY8hbvTpkiTBOKlq2
eA1Qi7ZsHwEjzSvCFyGCVHaPyajXd7FFxc9SddQbOYJFmtgPoh4lRxGVPKG4ewipP8GqHhCquDtK
EW7LA5PtuVFsIlqrW+t0EwlhEMwfg3wrSxZO4DKnMQHRG/YI0XtU3vmKG+diXt4UKUI8O42fAhqZ
a6zS0BXj8VZY0yPiWJrCZjxsS51uHrfvwSFsqYbJ5YbmUWuiJbCt3CtHtr6dW/aKhOpNv1ykuiTn
mN84BUm+Y94a02/DuuWF+zSJcg5sUqw7Q6OmmQgJ1Y3Q9nObDgjNCrXIzwvGdFd1+KOIM2szK9fz
EwG/jp7QfdItjlkDKpc7PkCaKT7pi2d1pK+RWVTHmQHtS5iGL53VwuZMGoojoz5pI2N0MmICEtPX
tcoIh5fzTQajdomAP3ERfdpl6DEXwQ47EYe9qk1xrQ05AQ1hza2hF6+hAWwRQ0pu7dnt0Khrqre8
wdcsyuo6lnZyXbug5ZKwX1HND9vG1YsD7J6tR+ZC1SfHDRs3Z+PlunuSIjlD2ZH7SZ/uR/IE01Tz
G6V2TqJ6tjMRi8SbiPFigZWrJg6P0UEw0hgJtbLfKLOr1lllPddyuJ/K5rmOGGfXkfPSVaPYavNN
ZwXItUV71iNKEuCFZyR8JzA0txppt+BEXMC80Y3D5U+sk3Od2Asy0yYVxlv6nU3zEnRYAsvJ3Vij
tYTWsDTWS6IbAqFx3Y6zbzeI1lyj6I/YaMuxfWROgNpck8inreR+Nm5blS+STRRPdSvDlTUtlAVe
Tle5+1lTV+gDLZ8sb0ouOS+leH0d6FV0tvPhvjN6ep8l/Ugm7wbWZ5IlLib+YvG00rqlKQ2ZL/ST
xXH865NLQEWtEAcJl9CKaYmvyLUlySIh0yIUzKi6JeaiaQi8yAfcBO0SgtFd8jCgvSV7h4yMcknM
uDy4S4CGFVE6Je3w68EJcLRES+CGveRvuMtDQxoHflpz3xRasSq77hWlH2yIJbxjWGI82rYyNu3Q
xKfBeWrjiDmBRuoH6lw/XWJAjCUQpFqiQUKzvAo0neyQ5UHTCRW5/I/lymHrQLzI5XMp8rgleCQV
RJC0SxZKvPwvaJeEEmMJKylJLbGWOJNL4N5w+Qv/87G5RJ5MS/hJmC85KLgeYZdVrUnnh5gUZwlM
KeIlO8UcAIWt2iVRZYlWoSU0LVErl98JAIr8lf/8+pjuW7PEtJBjPRxpWcPvkkuMS0eeC2gBokm+
MWhWx2j5+uWbxiUEZhQayoKFRIPKH7or8g0IHuTGOEuATOjisc+WUBlviZdRS9CM6nEUasQVEptK
QvcSR1MsfiNwbeS+/soTXIJr9OUhvYTZXF+SNvNLys0MsCFegm/kEoFDO2j/64u/4nEIymnHj9lb
knOSJUSnvuTptEu0DsPuu0sc3+UhWQJ4RtpWK6G0msFVRyhNkmxQ+14nuGX9tmqTDVUcGeRhqY7j
8pBqDZIZxuXtXpH/c8EexEsk0KB54luKJ+wAxnCPlts+umn4Dv1L882C87dtc9CIaXu8PNDP3hgY
TvfdUAMAyYiPTcgx/fXFy/+y5UPlVUxSWhmhxmboGWkTi/jSWwP39txkFaMcEEfG0sERUUVx+VQ6
5kQrrf3GGveNO+D3YlghgEJE02c2hadALgDDRev1n2HJp+d+uMu8Uxroz1ZmMc0Merq8+vPMvnaF
ZPVWjOaLIQzCbcB7YN9fy9y5B1O4neYxonXeHaiJf5QhdfNbaHevNSRuVH08tV0UN6423KHAfG7w
cCDXeRodKhC3f9d7ye82asIV6w94xu+IL+9GBcRWVkC20Cwdcq84YTHhnjTQMheCqDyzRcBOaTYz
0GLUl1Myclcqj6U7XaURMcGXT/3noaEfxdChiw4FTMLL5/E51zvygY6Xr3351jhbwiwvT3n5st61
rq9GeIjLr7o8/Pox0PesnssnLx/Pje1t9do6l2nOVKjIiz0eO/Azhf6ztoezlaF2qWX8Ch84xlI3
rfNq0sBIc/K5uWyPvdI3nnbKk8A7qU5Ddprp5zEgUZ654J3WeDeBIqdMgdlqarMFWMIbsiRqx31w
b5nLJMzWtmEq2cPq3N1MvoS5RUCzrhkbt5X7wCVn6D+7vmxvyEGPi3GAVEzQLjePK8c9WkMMdi+N
NpPsk3szLxMqeoqbokyTI45SvNj5eG1HXFZq6d2FWcEco2o/amSeZKu7x1rkexoJYq+V9SPbfpea
rt7ZtsXtjhRwgUYZ2F0x+05nPBhJPe6tLqToDliLPWqMieV6ZwLgUnJPWnVzO87Zrm4IHY4CcVB2
5G5ssKK7xBuJkmJvIiMU1xEic4Irdfb6rfHTveR6W9OmSZkkJWbyWo0lLRpr9l3W/Gl40Q2vP7oL
wj3O2q1wnO9N5p1dp7lr6+zWacNPGDQErkbaJgyvKpbypyEVpD419iHxzDXoF1K7ml1re/2B7exT
rjzBbJhBnZFPn1iKnmthhtt6GQQ0pXvN1fEUywi9AZyEVQ623mujj6QZXrnb8yeWB1KI2UtE0aMl
QZnZC6NPYzo2zus85TprcVn2ZT0wc5m7HZKvH9on+6zhCozfo+GEg48I1d3gnXjEcdIebWvC69mS
IQjv62dVDsGumc9B0SBbU+aROWYuMZs3Ktja6fxgsVnJbWHsjPzFdKzvLqZKLl1mH8zVJn/RQrdM
Y0dAveTgxYuWiuDojiES/rpqhwP1llYvVS6bczPyB03su6a7Ksa53NoaBBzNwsWrx7cwX95cM7od
wv4W9xVYEDaUgxXJTRCECtFYTes63djkl2rWstP8H/bOZLttbcuyvxIj+rgDxUGVIzIbIFiLVC3Z
6mBYsoy6rvH1OQH5mUrFffEy+tEwDdYUCRycs/dac60Jsz9Czb6Gq0JoIkoSVccya6rDg6/QBM6q
4KcE7YPqgnTMyhphUnsa0uG7iJmuBlp/E+fmbWVQq2j0O7nvnokl/ZYFwcmEoBRRs9ejwgbTkL5g
14XP3BWOJnFYiJ6sryz7wa+PxVn4t0YSvDHXmlZwWPZwBa8Y6GE5Gz/BZF61Rv8+KOK9pSXPAA3S
D0FbrQPrC9sbEH3VSmnqZoU94MpMx9e0tn4VCM0LhAR2VckcncqNVv9EA/PaKcaL+tC02P5QFJNu
VOZvowwEZggIR4C0anp6v/KH6Iy57TsZqZQCVHoWdfc02iqu4xBeLqwQDtGGCoVmOgjcv7NfhutI
hnfAhPs8+vJTYxmBG6ETpg4vb8r5ddCLVEzqQTSPQ3yEbHoPHnxLVxUAtyWlK92rZQetziwDNJnr
yXijMwiCJLvhCJiuNFOjSc8Hj2u5cGUBSbpsCgLMMlr95TFom+9NIme0/p9Di7yIltMqIDyKfR1E
9moAel0VTgMJMhi0cou5mTJoSY0CDbmS9bbbK8NZw93nIDCIxjbedqCADHgJtKHy6wDA0DBeF7Nt
SJSPFUVeA159M1K7MucxS9Vrx/eCPbmlDh5dn9KaeOtlZDiA49zRUgJX9VvmvnL7QFbgXY/BvqTy
OhS0T1p4TJlE6RcnD6MVO2CkMIHlD9tJlbXjKJ11wvuor29bTfrh2dYd3/DITIRze3cz+gw9abGW
RsNtAyAWbXPdxt4h94EZq1S+enWdp/0TBSbNlH8hfs5amw6BGd/l+XjfNdNz0RdMx5Tk0IXpVZXQ
AJH4eTod/aNCAUsJ3xCGxIl2S84SVJ7GfsVNUM8u5GAV9OSThDKKGr1bFVlYb8Eeo3KtkZL88NHS
OXbnvUwwAdcKnyPhqCRtUvdAwckTghr6la32SmniOOn4lIRXvDXN8Cyo64CRNVhlvBctMrTK8Ohd
mfpWauqnIDQe6VpQRGupIIdJ/97kJedMxbqVIR+35XePWIgVq6yznEqnSJnerNB+Au24tugUIohb
ew3ZwcTOPklQ/6AMFm9+EFEKBLcuYQjadBaY75rCPokaLE9F/Y1mElSfyCp2WBWweXUdujbc4Ng6
xr2qdj89AJ+oeaabypDhDQUpkWUYx6wh+yVTFuXk2t36lcdBiZpgjEq4dsHDVL9JIbajNq7YW5qG
dEqPnQhB/yZJ79NKwThWImrLg6TFysAUOO1+jL4ZnkK7evYhcYDJk+1rn2qqQy/5VaEpsMP9FJKg
mKf7gLEEYIq1RpiQuhJON3eS+D4jDwIdFLpkN6naVT5RZ5WhbbtdIJ/tWUYvF97BtwjFHgxxX473
Whej1MuRVyio8XSviehTGGv+SnQ/c3mpNY03j0nNsZxATkElk9YEuWyn1i93GguxNRzqwEk0eHhe
gXw9x3W+kmVZof1c/wIVsEtsZE9hnDK+qmrhmmgZnalCWpW1aXMIG4vYc6soV7piP3hWUtxjyKeE
IkCCM92EtNW2FKCbODxm+nhb0s+7skVjXsF3Vzd4SwKEYnpONLVduL6inmw1efXBYl15+Cj2Az2x
3jbLq3a+sPKwWQ8KPy/ePQKGZ98J2MtjPlAil4spO4YaC8Q4nitLqCUP0IDszWzDHJNU2VE/uzYi
1HPLhdVOTGZTWM+6vY11cyQvXEMTRFnfN3qij1pOogpwQ+QINfUxTiXn5UIZUe5JNkpzMd1YNO4J
IehnVyKiT0dp7Csv8dCKGAPOwigNdh2qX7WEsj9wMgT93laOyIdxNbS1fM9ctbs390UgT/eWDlwt
kXX1aLS5CoaV7leX9tVDowzpBlcEs8QoUrdWxC7nN7pE+syj3+bmzXLF8IGdKnMPP5fgKwq9FxwG
SAqEiqI7ruvpHEwB51Vw49tCBmNqN3w9wA/FVdBl77WAkq+plXFFVMhjoFThzqBDR0JmPQE8Rvxj
etrZNgdkcy2QayPGFpFQCV4JsxfrqVebraqy3IOiazjEowimlhLN9bTh1cgYF1NOl3+Uqbk09nmw
tr1WjPe8ypxAtBs5qV/HUam4olNyZHighSAL8JpbLwyVK3/kFFerMWJGVSr4kQnpok/CkiGY9tPY
yjuvw1xuYzEKmE4kkRId24GwucrYRXZ5B0c1oBCobAh0tVeY6GhiTNJpqPTWtQLm7kaL8g55TONy
mMEJbrydNEQTO2k5IhhdNyVnprDmyZrsb2ADZtvCoBAP5RIAQw2/te9QXyAewEQpDl6IoLLWgO5O
YAsTcZN3pINQ+GMGJdW4l54smbXHYuhtZyK9DL+in1j59VqLP48T6FoAHAPPOu6xH5zIJTZPQTQk
26mprotJgA9Js81gVt/jTvppi16gJQU568/ylhwARE2iNX8H4sHKi49JhvmYSWDqWAMjzNS+gjE/
T112D0gxpudJgEte+5Y7Uwy1nNNmhqklhNmhV364tlIAv0knfsVeX+0aqnlInECwRd5x/jfNaTGR
2a8gXJXPASIx2ppB1SeErKsPxRiO11ZPikfH+K+BZRrGAHRAfpfXkjMokL8GLUbhReY2J1fyo+id
uWHIUC1yoboIoMgtzmBuNq1wO8t/TaIaQa02UhoY8+kUhW9Jptt72m4UUI26ZpAai63IkGGGHpZi
ydBPcVayIgb3v/FtimBVfKDwWqPViqBDzfxu3ZPpkRnPuGSim8bvv5Ue04+gbXeZz4Jt6qMrO6rT
dZeK45LJwmkbIjJTJkNp8h3ZcT6zmSbYaQMr6yiVsUOm/kYte++gGQlHpZw0d5qi7iLxE5xkwBwc
xfVAa/XoRcFNq3fS3qMn3QBCXdHTx6cUKJDSBnie1gzuT7p0nVIjnPdxeQ1oDbbizPkbG/DUGSeM
cbD2QVtUe3CF+0gXNHu66TZRkpugTI1dZtc+cw4lvMp0AGnxYIIHlR/lofjOISTvA+DZhIJV9t5U
fCIqqOSpav6k0oUi36h5zaKoP7R6eIeqeHabDFdjJE5GG1qsgplf1BmkrpgEKYPorpGex2BQnDV8
Ys/zpiPbhg7JNL2UXQWZotCvahn7gChYUaktxzddZA8rZXRg/wqp5RU3c4T9ULaYf0zIr1Ym9u2E
lMa/zYpO4B/Xjxb8IR3RMl0J/TlBEQHsiLSgqsPQnYlXZVKkTRZb1NDpSKzDoXDhkL0u1vjlG0sB
Cq/j8DrAmOTV2EKnx0LfyUSyOYVlHmu+Wjer8trNBVPERIHvGDOzQmGO+xOFCHVgihQWyMLa1m+7
dmTGNKNWFrOf3Df60WAHX3n60Dqmrk87HUX/uRB3y6OqpkKhaeNpBVOA2DtjDtIFNQqooLT50b2Q
xTRCBNXamr1hb7FhMCuIrLOizQj5UpDlnEUnGGROWxoIR2JLIYPPG08LpVlnNAuacrNYM2VfevXH
9IG1Pj2zKdjReznGSsxkEzdNHr8GvS/vFINicD0p61gPXzOBiBVJS/DhtVdgHvU9DdwsRcLktUwv
wwWk0WTbYM3oAK5oRglgAMekiUxPEmTpJC8aSNJVgGyU1CTiJj0anFaGec43vycU41asMB8iwUsm
WtGt/NLbJxrfOLqoA4kailPjgG0NNLNh8iDKgbcmY2iumexE0d20GjOupObpgUf3mwiydW17rbM8
0oxZ0C5DaqyXpE8J73vUeQ9+A4k5oIeEfI3V7kzJ723pl9Z1NoHZxFR1Ex2aGAN1hTUEndVqQmIk
lepPxtPZwhbfKAW1OLWH6kbKJKKsMnKDAClEDyg3jLqrUNfgSjMexXJ1zgNm1HKBTVdlnA/oHyNn
5FgAhN8LfiRVvyNmzRv5VFYtPQwJnvIiGr83LWsxo6DrI4X82KKQ18EYMTGSUJnVtTt/MzQjI4ff
nZbEIIVE/w0rCpxbE3GhlpI40CrB63I+mUpzn/jZfoxuOlV/A+aIopbwiNVSvqs0NEE8dGAuOWTd
t2Dit1NyScKpmWGHRoQS8vMB3r4WipZtjWJIj5EdKQBTxk3dNsMmDVjkWirTeWBj0qMRNMOhV8hN
k+XzVBv1qYLwe8rpuaf0TPdmnEFYZg5sJH15k2gMmuEovrd+L25ImaLtqVYY/pK1pKndTdzMHZ7J
pddG9kA/RLusNb7XfpUclwvAti8B5MTDKBU6UXvhleS3sreiMte5CouQYzaZz0EPdxbZiHoaBznc
eRNOcMbRO5rt3XaCeQPNxtgwluhHrfWOiFGYDw21W7DE35VW+UJGmUpAjXIbtOyizSite4OT5LxT
yTPWIWjFN8mkmRg18/dHee2gjzjThHeYBEVQ/sqrwd7T7LG385p/HBrTQeAk7xtrZ5aJvaXIbzho
EWjclbKb9HK1H2McT4vsVmkJyFRU6Agtvx4Tg84hO2bdzys1tVLJ+KYB0+S0/jgQ/X0uh9+iDiVo
bOJmYP54q8fF2Rx8LGWTW+HuqVMTtWkVsi/10jlnJoPEgUlTYsT3otEzZDjvOOzg1GsIsBVW646J
dojPVowrMmTWZW88NYUFNDpluuSj7snq8qliZrwqB0jxy0BEeSUHrqDZJINwOvYSSedgf52yeTXa
mqz9w/C6KTn6TfoS9O6Z3JYO5GIWt1q2T026/lTWurWZXqcyyJLeG8udDCWCmSJ6EWhNW7rAzPds
RuO27p4VCcO1x7RMwIVhqk/LGGR/k1QHXC+obTtOqsv3ZBjfpB5tmlDwzKs4hpYPXEwDWTnMtuTe
f5yYCLpMXTnXw0BRgCyFNNE3AbsAwhTlfRyDweWYdKVc4MZqEUtYvcekdaCQiauOigLHaijr2BOz
iJoBA5aqMNTEyH2aBl4xtZ4OkSg9U3MPtR2wexEcKjN4nc3/TZ28phl7E0JaxN6KNCe7YTu3untf
aZ5Gdis8SpBUfu+CckXTO8LzDX7ygXD6mBErHhkf4eln5Tm2R86P1j5Ugm+46GsXAjf92DFjWsKD
8sbcjjDH8WtV9ora2ruMgZ1qGQDJiiHfO6fTyJhs9CdK1+PKBAezClF+6j4iE/QBNXlxNt8AVhcl
vWMdfyZdlVqKgmBuHq86mMWIItDsM5LXIwu+mIeLiikfBhFKlWr0atfjaSmpYyMhbIBVPDKJnBJc
NBLKaVyZc52SoX0CnDVTLuL0pjDbU8ggAzD9tVEA3gcef00Bfm7KBL3+CfBoHbg65XOQdvyOH2Ni
2x8kJe43dh+9JjStVqWGWSZR3FDttGMSIaDQe3uVDBzt1kgKjRGcS7pQTkrd9rnrghK3SO5vEpMU
oxTPodyTk5Rr7XtIQWdXDrp8Y+Xy+zDc+3auvlCoQPGcTdNVKIxoB74YmjRmdVeiQJXLcnKA27YP
dbU9aUO3TzsWfwS7q6eOOU6aTOis89Hb2sbMtvYgpGTIN9H2szsXIA+c0kxmPDUcraou6e9mrzq0
yEOXcDzOe0iltG+NPT6q4M9gCpz7HByIV4GexfQOgFzsqX2zyGkV2nrUmQEYRo4ulwxSzBKXKMaB
BAGCYBnLEknjkOKIE771MrUjEGd8zoaIn+fxkOME1YG5BiH8GpjeQx6Xt9kkvjVj8DNJjF3QZ4xq
kd46VDVWiGY6flLzvmR6rfVUCLVwruwnTHfFfBCVA29U5xT2Jn22QqbFtV+AvUbx48QF0w58tyQc
jhTfZEZkO6lCNzF3ywnbY20rq0dMc5DkfZ1MHBoebXTsjmplvRaytY+FjTtQ3QdKiD2rKd6g6LPP
snPJrf4wWPTJRbrCz5zZ6egQsucYI2aWKePka3Xs2oJGCie/6NXATO34k72bj101gsqf8nEGyXoY
Goa7So4ItiHgEPgpQ9U8nRg0byNK3MpWfu0VHAwyCQJVTalb98U5R4fnLJ+86nBpR8Z4DbH2vu2E
RDse+xuziGKyz+rsDR4nTgSaiX2zIamjC/BaDea5jNn9FxDVcrj4ke1gkDhJaKepLfL7+pgQ2jaK
VnrBsOQhjsew8WTMN3M8DE5XaS7GEkYH/LVuCvgjV+zVSEAUGVJ8C8Ik/MCXvV+hmDKCWMVZHpFa
MXUFVNshFUIyVHmwSZlQ7q3xJGZW+fJe82NrBjjwSE7uFzBz5uVOYcrqStU4ktrwhCNqrtJz0gky
QqMsrUFDRTkkk+iWGAy2RctOYeFpSoyKHy/lHNamyasK766KLexjMycrCrNdYlJR9PxZYEdICmsn
wu9GQvvmPK5gXtun0nSKc/1NL1ipeOTzOYSOOGZACkQikezCzOepsz3CZ1jcsfc7CYkjq8WaO8Na
2YHmSiGhyV7sO2XNUjxNmCKYlu2awI9o7mDIkHrtvpzZ1sjbDM7i1VyuIFBYYikwnzbZOeYYxGmL
RUNaTyXusxjXRla+5Pxya5CXjzXGGiWUbsMagFJIWiMrkJYlI+QtD0btVilD/tC6vhd9+9TMq6yk
Mo9Np404KDhNWzLt8qC/ifB2u8kUvvYqB30ljG1rT6zYYqa1JS4ODEjVzkfij8ZyQlJC8Nx62R8/
wp/yjuhs6dcyduOlo9CgoGAf8l3XZCPzRn6yQdPurbKIzuYo3pP0FYzZ8I02qDyaV7joEOInaHpx
Mu+1OBwPpVKBCfeE7epmVKyQNcTXEbWHVUJawppfG3QR3FFfya172jmrrA9Ul5fYYBRGHoT7TuEI
gjierHt7eIzbMXDtKkaEM9a0+OUmXFE87F0kPWu5V7yTNDFiqeb4YGloojj4cWt0tFZKQqa7ur5R
+IzHyETINuoV9Pi+3FTjdU3Fa0K3ZEXek50p1b7AloMOxyDIBNfgVMDTgBmhhCHpcYpdbRqt5Rzr
MwHC3JCviMKdNkPZ3IA9wtQyxsmdoqG8yRm+MdJ0iPrUNjrVrOChwKZuJsnZzcBq8W5CwNmiJ/lA
+vwPnfBf0AnRnWvgNP45nfD83v/b6X0I3/LPeMLfT/uNJ1RkSIMy6mMNrpphwFX7gydUZPsvWWd6
b4M+ESYN5n//t3/gCc35STINa1szoT3PCIHfeEJN+UuDZ2hYGqBqWZ2ZV//nP96G/+W/5zcfEIL6
y/XPwDfL/gJhkWFdC0W3dKHD5bF18QUQguSGoi5Tz6sa9otfQi9ytKKdtnEyzG1lhP/EcSD1Ue2S
vdRm1h6YCkc2zb4grJnjB/qbSAOkLfoVa47hwFiGQGi+gDY6HMjfEmspHV9SRS0PsPfLg02HFkXS
vJlZdodaet5svaz6uH+5Sk2ZmDEirZ0azc0hVwcYf1p5QyOp39B+zw7LhVLXWEqXzcI2s32Y/rTy
LjvYSvr7wvyztdzWphqRLkgWP5grrObSAwMPySwK2ZvOstlMoqCQYY5uMzuD2tmo0s5GmsvVZctW
egoLRCmHs7zIny9YL2efLvSW1UcLByD2EZcNsyhrucCrlh96CaXGFNZXy00FdaAVWi7WRt1I/bdb
5E8GmHu28/wO6leFOx7rnCM6URw+NrFc9/t4uNOLCmeVNivFSlH8vliuRiFRlpwQflVkMPVHP6Tu
MNVm5466FA1HQCIu8yiLEqfnTkX3E1HwjdSCYjVgpzq1nZ6aoL0m5dXfMA0D8Yga3ZRoSFRt2JB+
0T14QbRVvIoCkZU+tAHnqyKozr0S69vRLNdyEfk3SBDKpjpOWVwdxbxF+TPfdoryw6MFbHJuW1e9
6DYa+kmSA6cU6MmUhOhWoqTO934EH2f5bSIDIt1EFN904oxKPgS/nz9N4SYGP1E1NyLvDVcxZnsW
6lRSKMUocCIbNB0zSp4U35HjEa6xbNl/ti63UZGCSHG5vjzmcvXyvOU2BLKoJsqkW1cYIwgc/8dL
/4uX+Xr38rK+GmAEWjY/7scYOaEHvLynvny4y/XL+/33b6sI4SAdcvI+3nF5gbRCB7lsXS6W27ok
mrbwfze5ufnyVh9fwZev6cvVIYvmCOO6cZcnB71SbKvaOyTz4RLOx9dykf25GtcB1tTL9eXuKovi
iWBEnrPc8/GgyzNFOG3HhuTyQEXx/ncv++W2y9sXBLcSNPg3n+TymMunIQqyoXAwNO7lzf/ucZfX
o+Bkb6rYvrrcdHnq5bbL33a5La7Va6QrI3v4/J2ohvmYVxmyhQLsKUJkxsU6r6j5KwyRlSoRQPZ1
U7XCgjRQ/zqakw5VGnfyLNZGUCghSFhe4/JqX64urxXD/+KgmN/M5mAjoGh+c1ThYteQpL485u+e
t9z28eTlMcsH+XiFy/XLs7/clqdUSeIKkn4/J9YU3otYg+UsDs2s5gvtZJA/roc0VSes79z1aVOf
BYHJIuT7elfR7lIt3DbzoP7h5RxRlqzCEJfN4l1crI3Vckr49CDfnMeV5T55HnguD12utoZQsA8j
Gm2T8pDMF1ASi4+LWgkZoRWpajfTWN8udyyPW7b0eshRs/x5yvLky9XLy/SzOHW5Gsg6sN1M1XFB
8O2Aoe8Oy9ZyoefEy5fWlK0+3dHUuksrDeG2gvyUEfrzxd/d1pDtewD/vRg2F63ssoWolTPifG6M
p/m4We7xlWFX0KLdDhg4qIPRgz2MlmUBIgjPXx/88bzlVoQVvEQzWZtITYIP0fEiKkZVxqcvfISe
szTamE9uy8Uikl62ljuUmJUmxOJnuaIsIktBfVguVFPGi4YPyFrrtv9tmL8qrQZDUtSadPBlAmEG
Cx8iKzcWcj2D06IF7wVj+OViuS3IsWZlg7IWoTodBtOjAT9fwHRWtnTX9rVPntQSS7dsRaz4OgEh
bWyR//bzhTI0dIsJsgrktJdXqKSrjS+muwrOgwNsnczJ+ddfft9x/pETb2KHWW5sl31Hn0+CyXFK
SDKlmqZWjN4GVIhFLb58Ex/qcWHtBPCHrTeRDWW3Ni3neSvQyYZatkZkBOsYKjVQqAyJoGYzPKiT
YKbBDDA/yAP4JjXIYXsJOaK2VdY7lUq3Poipv+eLyg/01XSnKkwEYDrtgbWNXQINC7p5IlTRYkjU
P+spBKSRtiB3LKlfDZYJTjDDKjMgravmWR3LImZvc7jeYbneXG5cri/3LBc49HhkQbsRRBT96I/r
l/s/PWh5keV6MkcsqngnPt5nYmbo2l5ElUhi5an0NCGBjaJhmOXlGhObj4shxP8EKWCnpGhzfH2v
zvcvF9o881q2ao10ame5vjzz8piGXAsskMtr/nn45TGVQbdGxTkG4aJAoz9fTG3ImLpsspdhxynm
6e7f3j8SpEpsgxW5Xx6zPPr/47blIR/vsjyFwvFP3/ZB+f/5OMvW5U/tBlQvYkwxFM5/1PJtXf7c
L1eXPzSWtvp0izolP1wulPkkdLnqz2cQbz6jkLiz0arBYIedTy35cja7PHDZGsiAm1aX51zu/njZ
ELP77suNZj1/q1/ednnMP73NYA5Pz0vbGDL5WmrFnr5cgDngpb5uLtdJ1Pn9oK9317rOT/nP7//0
ol8f+un6x+an1x5UtIS61GIkmd/6P92/PHQKc3IscS/+7Qf/dOvfv9PlQ8ej8jCSGLn59AmWzctD
Pr3Ecs/X68uNn57+cf+nz6ABx65ZgkVSTEz0n4vkzxZ96bUopXG33Hm5/fJYU8geaRfJy+UmKEvY
RvUEZemyudxD9pHy8Rb5yAoxDbcjU9XDcjGM2HSm+SKOBGa0ZXO5cbk7wfuVOJdHLltBEkCvIkbP
iS53E7/EYnm5/9PLqVlaH9S+KEDWzZvL/R/vtFyPqulhIp+FhmlLLe3y9GXr02tePtLy6svd/Nx3
Ei3ljZIO1H4r9Wk5Vi5HxHJV+IYCy3U5LowuomV8eZScFiaQVWYhnE5hT0BXIpp4mQH181zncmFl
5KPbGVUrcygFpyIbrfniVFkuJOy6TGVm00o6xTrqxXnTfq9QhxAyOa9nk3nHXcwVwzxnu1xNh00U
HVD/USmW2hqcQvDCZIcKwgjQ36rb97FFIMOJPMnL7RDnvqsr96TFV4e87b6hL02PgM+VTaOIl4D2
FwRsjuGYl8nto91ogFTmv25Zvl8ulhX+hGBhLXxOMxJiiyOsQLfCSk5oTKwdDI2TudGYczO/YnXY
bnthPCb8Lbo+HFHIbWSZSRj7jlKlydoy2hWYa5ppMWLPf6xdl1LEsopNByLzSqipKATJql2qUP9T
sPuXBTu6Uv+qYLf7kRZ1EFbv/2/Nbnnm75qdKf+FxZRUEap1KjTl/r1u/ve/S6b6l65bBvgxLMC4
Sma+/u96ndD/orqn6GB2CfMTukae3+96nVD/oqxGFV9DPKWjwdf+O/U6/SvuFGMarwTin1ACCvDG
F7aokIwBdJA5AdCB2RcaJw1nK2pa6bG8SnamsZrUTWlSdVvnZHs8ND/Em//QPEEVIdd2JLB6JLZj
ZUrPTXFsva1iOEBwUJTo0Mih8kRuKmEldoJHQChlti+8u2Sbuuom+6FFjqatlYiWqxs8Kj/LI42L
PcX4fwku/4riXv5GG+CZTnWU/76guCsPfjNQz2knT+YTC9Y7FK7b0tJuol68tVX7S5IwYxZx+F0P
lbtPO8TvAunngqiw52/wM711fve5Imrq4PWpz3559zz1cGT62rSzHu3+KP/K76pr1EvyS7NJf9Fw
nCMTf5n34g5+hjgGdOrvpY11su+J756uS8DRtwpmqqvyoP5Iz9M+vo1btz6H+FpuMfuiVDqPPyym
/Phe7s1oi2Um3w1v+VNwpd3I28J6n9mTa8menuJ3RK3kBX+v3T4nngjpoqOfiEWfTMcBh9a+lI/p
I9BqSdvrqZOaa9N2scQpxUpBaVeu8HDUV+lVv5F/0qjTduhJrNKdLej0ytzqvjyDG0BGuLUOmpu+
5I+K7ARv0QN/zmZ4zn5R8rmjtBaevJ2BEgET2Q/f2sEDu5579JvofdwhJYdlv8ZcERfOL/VIHOxs
EY6kvYyI/hUFbIvGwk1fa0gQgPj31QtygRS65SPKu1ndphLy6/gPOdlWj169TaLb8QZKDTwgPG/W
Q34bv/vCQc8onfIHfQsOHAvGc9o/yOSXwc9OHchU37IfxqaPV7Mq7hdgAPNkGHtG1thfZ9HK93fE
mSPM9yMXxxpumJhm3PgNq7SmnSZ8JImC5v5WyJsRLd5t9dIfjdf8xrtu8rN632t0FinC7kK0as3K
vgu3MGgO/dk/dNPOvzGOHaw1tEqrWlsVP5JDaYEhdYLb3NV+RWt0nu0G3xJWpP61idZxB5CIZq2r
r7xvar0uCFd8aIKTdaSpjVAWeFu0btbZcdqKDack7FoRIkqHcLuf3gmnJyTZb6g1bTe9hhn4EpzU
EwE2iIoLpAIr5GkpwToQwrbm1QA+D6T60XoGKJYhvKba+17dYnYZzvAmxLX8Xe3W+p2/p00bmPhw
V+R/9ygFH9CemLTPm5VpXlHuQpr6o91Xq/RavVMKx3r0X41zWx8b0nSfvUfrdsKDeB6LVde4Lb7P
vXFOr/s9i8FUuzJvaYtJybrYZa/9JitW0a7cJd9sl/EElle7ik72jf00ldiut8ADhjU5gRwdTvLe
nQXf5lGNHtAmltf53riuYZTrlBNJ73HM+NDDfONHE/SpOwdWu+cm6+aHsaPHj7RnjXB6WtfSKt/Y
tzrAKSc4kfyGlUrv9/OC3jHeqhWmUHVnbLK1uZ8T5Se+SEfpt5j7d16xE3DmV9U5TVftHlws8ROC
MVBrXFBHKI88eQWBofPXLM2Un8kjgscdpiyat1vQeLvhhmmCsR2Bze2jx+ZldHfjLnhk5iTRZvBX
/jUYcxyB+oP3o/4l1QeMAIg6uv34XByGNR5f+xa32zA4EhlRe9jHw3bwVwjIrWutfbRvu1PzPTiA
/DG/j3fys+ymLiJt+U65JoLgvx4fv4YJWJai6oKUVri5nOa+hhWpYIX13lDLXe036B2mrZqazxYS
sf/6bf7TIDy/jW6rJsAXIgS/UtGrSkJ07CnlTlf6h/kt7HHYjz56sxqC8EhorzyVnOL/NO/+ZuhX
gV1/Hfst5DIyzTBDmBZ9OU7jn0MgNL8UxmDXNbg1LJA4xtY6letdMeBKzAxNelFQEyRM0T3ogb4t
QHr/yDWg3B4sw86UjL0oxofc87rdZCH2TBJwmK2eOU2oyVewg68HH3JNSRzKhqKTvgrlUKytQbU2
laoUm2kiMCcu63MzMGQkE9leuTjKWhJdZ5NG3n2PChTw9iE2NsTu1E8q+gYiDkLCgWU0CgkRfmvN
mu6Q+0ONKTjR++MOerEDt/Sx0c323tdrvDRJdiyjAkBFTE2mEj4Ey4Y+lJmxHkJytPLk4rvd0XfR
rxPQAptEf0N7uSLJD/WJIZVAe6gGp5u8JIMpjRUkNOSHt3SuDdCskP6gbxoeHqiqggSKcKHvia0C
MXETZvwJ/OwNwwHpLTbCBmRrh1xOkSQF9jPsbckl8blw8Zn8aqsGWWlfocXP5fvY8MQp7KifZNMs
OMF35OTAnWJrxMNTYc4M45UM7Z8KDk4BHaUCSOlf6kOgeIypGVI8djkPxzKtfN1XNEeVIPAKpCgb
AAYbSY1RLuGPPDW1eULyBklL7jnxmeIaGhnlO0m8oh0QBISsBcp3xwODs+s6laTVRq/3MfLsoY9u
tFx6s1U+WaZPD7r6w+fzOrmV/qwApu30wuB8NqnXUdecAklPsdUa+kYNjac21Ke1wKuBiBH7FWAv
qs3M0SoxOZNh3ONMu5cLBJWxcpatYCeN+o0y/ERKdjcVEvZnlGaDUTwVQ/IjuG5lwJH1UN+BiL2P
PP9BDeufmKZLoIzF0yTQker187wt+jXpr9Z6CiFh6qnm+sOkuLos8SfGYgfRAUFWCwLd0FYqtguh
QpYCkaDB6PXPQaE/UhdFNCS3K2HzS1vqASm5tCWSSdpVeYUIFuCqFuPQqtr+KSNYXLb6fDUUvrWR
hveRXV2WkoehUH/Ccjj0Ywa8xI5TR46JyWhHBGdtxYnCuJGxiFMvdZLm3PELjB7mE76dBE/WWLhF
Acy0vy9ATDf4NS08lUWbuGIMthlikvk3kz1pMyRA932MWu1KC3S3x+BTwS1vrHInbowi4ww6U0sn
TO/lqohLYC8tTjbP6QfTiap9W4WAR1CrKi84M1Ym5l0A106mv0fBjwmeTae7aPQerbq/srVgb5ny
RmCWNuOJsugIlpzz5BAax9SsjKPm+0QXpOn1GGCbx5xqqmua0Zw0qlaDIwJBGHzGedLQpo39Xm+E
R4lQp4ULEmevGhmFkbTd1bFH31pXhhYPdHUnQWLYitxHuxpH1SrXAwXc3KQcCkY+p9AsVIud6u/G
DvBLWwsnBge7+r/snUlv42iXpf9Ko/f8wHlY9EYcNMuWZ8WGsMM253nmr++HjMyM/LKrUKheF5AQ
JKXlsCTy5XvvPec55QJUQhN9IOjEMxpBPqw3+iTLhzSq2bPJVhtuq9a899seaIegIcdnNk2HUCnh
7ojJcVSH5GDo7zFugwILKU9F5msOJeFQkEN6XJ9ZgM+/7vXyT86IGKcQrBADuDw6e7V3g5rJatim
LJ+jlfqHsJO/qkAW6Oj2kXuPzG/aiHfzQzPYbBfZAoD/cJpzccUCGm3J8GPL6N/kZ2JJbzHCf6c+
kzd9lt5RpTXHhjgAy7HuZ8xijZ3c8JshEjqN+Bm+6y3MeHYIJ+Vi3jYEbZgb8SaM7JbC9+aEr/Hc
iRv/UnzAobjHX8HQVn7jO9LfzGPzGO5UJ8JeBWjRvENBjeCOlR7IOYzpWCLczxlU+PO2cRHvkQlK
bE8Tp9YPbGd7nDXEtBp76QoHINiIUL5vUmMjiEJzycuQJBh4ZTbah3lvfgJA/Ir6G/EGSewAilU7
Xth/V4qrvQwnsHU5qAfLzhN2PXbSOumFnJ2X4omNfHCP0+rF2Bpb8S4i9hGtruPnbDSU7/THHG9R
kH7MP+J5YwBecDEdIoqcuDZxydOd9tjupIpSxUMkOWJePqQ9C6hlm2i5CIrWtrp0HBIXtew07EbT
U9hdDa7SHCV1T3jXxNnWEo1gi+dFpA50ipY2g7dqg0Q8Gje4wNifL/L5ew04HW/vWrE2HTN3YJTg
oVxcjFWQ7nK7zu2xcjCbB6UbvKbttkQ7uDGhxKAOZxOKBLN+k8utInk5vlyAiskGsh3yD+1OPpgY
MA8mQgKazuRabmB3oAnUneGNzxhl2DRtwQbWyk7m89BPY+cBZo9pMvUu8MMWVqgbXYksytldfmlg
G+tj/YE6na+H2OkR+jR+/U16R1xGAp0l2On5w9DvR+smXFjCrIumHfSbULr9jsMiE/Z8xEawyYJH
46J+4owUE5eSrC0Zj2CflCCd2ohFjUteYzS5mNFR/9Rc4Tq/+HfUT82tzqjaH9qnEbg2LtMfbH3f
8lO57z+pyeA+qF+KF130c/beFbaobNrX4TmCAaLb1oXThqi1YmcONkL74rn06kdAPchFyM80N8pH
RrGG61pCmcqXRrlpV89V4KqOdkmeNbaqECKlox67wBR9p37tjU0w7Er+/gN/r9id8SZwTrKFQvPa
ovPbPNWJXVUbo9pWz8hGpmDP2+RX9/19IUFfsnNzY5qnYJlaIm6k+bYxKCQvSW1rJ6lyMccdTCpQ
k7qGb8rjd1SJwxeUO6L/0iUvwbyFnKIn27Q7Ch+Eb0UPgbRjkoC1t2IjdrHuJuKPZxDf53HfnxLS
agKPI1fd+GRlbdGpJN54YLR3jgOHnU36OVl2/CZap/Tk5ztqW6KTGBpDCCs+amjGVHMAdmwcTsYb
xxXTtREBPxGrxUbYyawZ3Qe97B3IlOYU7nIIkBDz3tJtC4L2vBRgDCVfIsh0dy2EUAShDopqQlmF
0F44CKY9oD2mZtBdwGoU5LlDgjJHDSUqfQE3/VHjNWbYptnhlYqcCW3y1G/Z5VlPJjj514Idzrg1
bWXf2NIbYoAtbcwtzZxbRq4ol499eoZI+ZzTV3CN0xGu5fw4ZO54D1kaK86VeubWevEezId6TljG
AodoVRbuzzDaBLvsovJ7+zd1a/7gPVypdM18Fx56KI6boORdp6AVXGtfFM54hwRhqpm/eXnhiRf/
AdlGa+PBoAQcHMry9qG5E27VUXukH9++mVer2PwI983Rp5HCNuHqjxjJKbbtsX+MJ8/cziz6e4gJ
H7KbvXAJbe8xrUqn0SsuwaX+ORPzbFBdJZENQVYh+sRVn8sPFMdnVlj1SblEz8mRvCL5ECi0qF18
nkRfTuIuTU5luy/Fe/2qno3H4iWDn6RsIvC4cMM56rRd/UlpENJQqffSmwGF5I6S7sIVhlYINWL0
gfCaEFErcENO1gXUgh/ezjIH9z6fOzLyt+oIWLtU3fqNbCdF4TAwLxqEbckzhC1JkqGwGyWP78kP
Pd5LkVzF8VSoe4BtFKnYjP3Og3NM8lbBZuFEVSl9NtUHuwqrcor2pF7DJ2EDhl7yzKu8tR6hXTA8
L/RNwFiCdNnIRonVbeo94lml24ynaBexI7Au1aUmIVO9VLotcVZ+k/ij7Dnsgtf5Z0YIAcuc6gaH
7AfdlQE70I8s2LEtstzpPtvSgr8G0UGRPkJQEeY1GM7Rj4GNF+PshXzG9AS7ZseO98zij1sgSI7+
8ASFxA6E700PnhKgW3zP+mOBDCNJFN/C4+SGP6VXwXKoCIZzeqMDobxJdzRAeqx3d+l+9qorKviY
/dw1+MF1icVAUd6t3uvO/V3xEBFl9LP18N1lryLwB4sMMdtapGgQBy+8uTagFAww8brp81g+Bya7
cBtdm8W1pfC4qEisdrf4xzIYuJPZl17HN99/hNmfsAHdKxyxMRFQtdO5RM77P3CFE94FILb8qJ6L
H4V/Ul/K6CG+N8ujpe20XXxbNp4EVbyPGIhQ/gGJkjbJIQZ9s5u5ULxKu9KD1w5GBOesjdNp2+4p
T3G4JE5Yb4EndF9LnmO+YdkMKnLuN93NfBTni//I7Mf1b91XW25KdgFPCOuXIXbtcKIEF9HNng3G
OffFVbWDh/KUzXbyrhM99q143Q9E1sH3dMjeZeWaRSjKMaXzsffHgdB5NuFouTfRFen/PfxLDffS
IXKnH2rnVM+s6krGMmkH9MYuqNoemSNzFVF25otOmxKgyR0NpXfFE794IGnbIcDJ6IS0WMetDwq/
Ah1n+08y3cuj9lDSLAm9EFjrlzKzi3WzL82AZnadLWyrHpMiUN3GhRjR/r7X9z6XxUn8odJuSdWP
fgYLCLJYDd5mHT51wgVKdWEKFZx6EYUtoodNNYCh6WoH2Rts45pC3TVg9TQoChE7yhv1PFGgv+W5
7Z9r5bupf9ahU9/zniauUVih9sEXe5j8DtdBdMX2CNsKSgqAwdYFNG0ldnmLO/a4G/XL52vMiduh
/Nh0MKaId96ET/2p/zR+Dj8w7iSBPX9UX1SNFmbj2va/G90budAM1MwHesnaK0YMrllibktbYtnO
RN2fsm3G7tLBtj1cErYZmF9zdVsInkR4AoL/TXWJ3FmEK+Kpn+KeLWJEOKgdHNVztaPhx/JSucEl
veX7eBsCaPnoSpcJW/hUHQuCErE8n6M7c1tdTPMobsev/su8cFSS8ZY9kVt+zn9aT8Fde87ijfph
7aOX+tRzFPibitwKb8q/pfl+AtucEm4NYmWfY9kn2vGnYW5LxhQWpQz2Hw50gYDhiDEu9n7ZVsdJ
PM6yyuc8VhqhoVSxoWaIxyFIpSNZBvwPSWzPfdYKW7GZkPYvgLJu+b/rzfpz6731ZcYQLCC8pGFR
7qSjNUYSIVLLTxfGjMx2uk+DdjdkcXiFU+8E2qg4iiluopB1pq0a1THFWsaaxudVYogh0I2o5XjM
2MubC1D9LghHTuwMD1MGaxv3QnIFA3bU8Za4rdXSuVUz0esFriAzqXIbP69Io0lKtH59AipQk1k8
9MJD3cOOSjAIVp5EtzFMkB21SDPK0njLfogJIm5vUqKHbtU1w6NE0CNZBvDmZDrsKMF9iHk6gUB+
PFIJ149No4AP8M13mYguttWAVibFwSVGGnpNdB32yNodUnJJRxLawFSP4UsUeVql4u2IiWKJgra2
e8WvvUpDH1EBDHPwqLUPFbsjcnccy4rNTT0GFGsjqWViMxzVjut6mcw0UszhGMbpVfCr2e5FHBdh
o9x0nIbQIMpD3CULrY9OpirED9DLyF80jgYXJz+sCF4CmzinLftHdshD4V/TCH2gkjSHVib3oBgp
n2PWPwy7Xpp4w8JsBCe6TwJy9OT7thRTR1ZnWuJylrhTlFGJTGwqslbdE979HGYISeOI8IDePDRG
cPLL8Q33i7zvBzy8Wavf+/F72tXwOi3pSy1TyrLeHN1+iuMtvHeuv8I27tT0ppoUK0RIL16nUgCw
3Nau4I8Pc3DN8lx7y7q3RoBoMYrtLSeO1JYGfOL+U6V9S/CNNkqQvvTY5Tjf4fANtfVd5cZRakYm
0YJP5wTlvJ9NkluNCCRl+OZjNr8KLWyhdlSiDS7979nHwrI4iswgdcKhD3c+vbyqm58rA8FYFwvE
7QkmvW99YMIQDK/T8o+RVB4kEuE0FniQESg4JAbLxb7tqZIFzTuWRZx88o5YghFehrWdFzNmkkMr
ruVjN78OlfCKlP2icw3tLYVuY1+8ti3F2PraLNa+F4vdAk8osRI39NMiY6TkT827VBeXHBjxqRXV
t3xMdl3lMlgXVLb3YJbYXFsvrMrhpgNILJbGT8lvXgttOIQZBTF8K/zrRfucV0SZ5CpR38ZgfdQj
9ij/Q9XZGgPFOhoFG+YyY4JA1Kil3nBxv9UdHceE6XzTRoOdDNOp6LvFwFzbhL6yswLvAHEg3TLs
D/YPocZQqZio6MgO2hZSRDEDI02ujKs1GS9CPFA2GTX7afGWlMNHPHKlIWoE7Qn9oKzdaxGAT7nL
GfT0SK3iZ1R4SCgUlpQUN5QLnxVabTS7baYAw5vkdmdG+AwtwLmHXuICYARPHWiRLQjEnro0bnso
hIII5LTzGqLrbSFadPrv5Mcj6peMxDXbdi+nSrJVGjzBKRGyttLTt8CRm++bio5exASRJdJVJnyp
Na48UWHeFnTlnWnl12ion6VqWtpkkwl5TUIs0j6Qq4QdUxyeMxX3YiTrVDIG8Gu5YWzht3Y8FIyT
RSPYAX7WAl3wSqm4Kny0HJ1yviP/IrkiVCScK+leIVixH0mZxbCGZyerelFMSjQpj2+AzRhfxf50
AeVCTon51ANhmfWGjHo18cxc3BYFtfTYh7JLZAXG5mSS70rmgIJY9J5ugWdKIagnFrQvlay7mDQC
kHLWO2p+g9TZ7HlExBj1fFfYdOrFjg9mJqku5K1t29b/Io3BUfrulSzN2G4mNQYnF8duCQqbjTJO
mP5gNvKPcGQjW7Y3UT8GUom3kwBpg3w7s22+yBB6rkA4iA3UKCE/FxOOhyALzvZDYWp7wPSPomVe
xrLe9oPOpK0Vh31W159lerAm8T0I8OHQlYeBH804/5uUZpOR3hLBa8gk38DKPKcQ02mPYhsJKHGm
2zvuVBjNFRv7hgBqoorZnQnyCaAERF5YCUxdh4eIDKlNEkdX4u1sLdWynVIx9h3Bxc2F9RjUceal
3cSFNSFEtJn3aLIPflyLx6IWCjsW04exb289lHZyFzAOgregWGZPlOX9FXbE+9h37hQqd0GfH5FO
3A2jFfBtdMgzY0pJjPCmQKZBipfIVjUe6plc7/xE3IYGNXEeBA37qNRwCit7hvTFUyVttXroj2kY
PIvGSFQkvuFGk7bVkKaMVuERiz1Rp6xmGzJZaHeQSyfN8kvaTzrM9qTbzOlBg3n5DuLiKAUzqBxR
umYme1D0X8/EIlBE6+3jqNDB9Qfj2i04ikllgZetraIS50G+J3UTs9ZApazqoeA1fuklZL77UblT
FGEblTT6lNSS7EjK90paHnsyvwTe/wt+RfiWyRua+ZArcchukQuZlCsJ07ZB3Kt490ULjJesZLSQ
Y4V1qlZh25UU9pA8KTB9ncs++tt9HFN3zICVxQBitp/3/V2CIrOPTYNcTujmgWw54TxInsJc5xc6
L5IpDQmzUhOMo8OYpXZRJnvSondZYeKdbDvXFIiGDjvyVHMo6Po8OgOKDWeAcpjMcmM3cFNs+Nqe
ElKXSYhYbD8W7ie1JdinVCGEmgTWdWSaVIWRb+NB/h6qnjZuCubqqRdEDfmUbldTTOnQdOdGDiMm
u6E7E046me0jMW30Ndt673cmvl1gxEatXYeMS245d/totAAZ8DdEvnEqddgLxApFMUOrNI0eq6nh
jGm0V3kEFygm2Q3g8TNJYNNWI0GhjaxXQwSpJ/ejBzzXtyOryfZklb+pwKWxIAsozpSEIU1ubCTV
8Pi6AetL8hu6Y9JfdXoC5tKz1uT0YRaEI5zcR4yrKjtdVVNdqeQ0zoBimnmhYe+XPruMeBs1brb0
8aEh4d7yer99CJp9kRofuhyJTpPrhyCbvuMiCD1MeebG5xMqVNXtwLlvMBWQhKqGso0oHrQGZ7VR
/TSqiiubziERNj75cSNsvgR9YFLZck+6A/z3ZxCAwanvKBRU1BHFwu0hMPAxyeLOY0DTQRBBFVQx
yk56JBCzF6U++R1MNKaBvkbQGmeZRFlMtyWkIaJRO+vq+01ht9M8b6O8vyPAFx42c/mwU7ZznauH
JhvIAlnu/ePhmBbTPgSwGVTJR8RkyIXtinreDP9+sz4Hus9yIxHO9CKuW2+qnjOABUtys5Jdmy/J
N7ErFLDM+U+tEBvPIkfC6UWBgLQqAI4b9nT4QtKkAolCdrEQOmMvAHwC6aamVG6LpL8PArC8dJ00
QhZo4qZ/3HRTeV3CRTx06fqhiac638haYSCbVwAQLjfELkiH9mZJowFH4s+bCHmBOmvVPm709pAu
NxlGooMG/8YzNPEhG0y6YoqW34v+IG/7TktOKS797Trt/h+R4H8lEpRRlP1NGOC8t+//6ytvo3a6
vGdf/+d/X74+6vcmef83feCvF/2hD7RQ+6Hy42wlUEFELMDv+0MjSH4Pnl5D0xGuSYayGnf/1Agu
RmBFZrlTLF01VQXNw58aQfG/owmUUEX8u24B/7AmapIKSRu5BLgD9d91C6nSCeLkh/0p79UWgJ5d
+fV5FZr60Z/i0/Xh/+dz6wlmmdGfBtn/9NfUaih4RVB0MB4lJYu99d8vKp0u0vqiXkVH2BvgO8ol
MC29+ulQHFNrSaCQB1R+rDT4WZ7C4aUwC3mfzwPBoAovNyXplgnynt8FwobTkROsfs0OqmF4cUm/
Qn3vOiEn9mEzauztFL3rt2I40sfo5+1glVBIw7eyA7FRE6zVCspzS984a6ruXitZ3KDMBBRXxXTg
UnkG7/Ji5uS9pLV+Jt6TWt+KtUM5GHtZIUk29OkmlYXoSmB8NiIsZSfIXgxLfx8GkBIqs1SHOGm7
nECqayKOn0QWbtmSNE3yh7THYQtJVPmUSDfJhp4uSK1vOkVOPHVExIX94GwJJqUU3KCNTx40ibs+
UIuIjo2Oh0mdiF5h7gr/zjMgciAJUGmel/mLHAc70kC6vSr031C12YgM+WNC9M4GYXlHr5rUbQ06
MqxbOhaExfNFuYZ5SFRfdpCzmDsgX8AJdrQxS03QmJzll7xP0SERkpJHoI/y6dMPBwvwLkujiocc
QVZwMjTzxQrwiRS6WSFCf4ILggPBgtUo0pGZInj+Q5He12GFK7r1oE1jBFKs1z6WHme90DxVLbeN
kV3n0rxBOmdghRfYzoNqsRv3cB0BH5FY0OzHRDibsbJXKpCubM9/Lnh7d4CbsImQfsdWkjj+QCBp
qr+IA73aIhcJ9BZpx3UGSPzQYI/axY5gBIy4pAv25VOTghdB9cEcrLRmm4CFJKaAYCBeidZ7r0u8
+TIkN5ehdl22Puiwn0XPBCbW3gUjbLwUDb0T6TBm6wQobb909DkhySDl6tDRhGijorwDug4k14zZ
s0sh805dvZtHLvCZRjGqZOg4W2XfRUO56QezcAO9eMkLo9x1MjuDru8Hr0yFvZ4pblNl2CJItZFn
7WGcaMsHtIQx0akbRaPoUkaQVhU9PSgp1AWk45KQi60+0xfGkhxesgAtgpQKC9qvs/lTQ0eqjI+0
zj7CqoNrWPXY2IwH8kO/RBGiU6jtu7zUXV2bMJSq77lBXYGfQHN7eTpZAzlD0/wZ96PvKu1V7RWZ
RhGDniQ1r6CUNnKQ/kjCBPMpyRwpo+uxqnew54tN2ebvZjlRSLXUoIrybGKIt7uB7wpCl+YyIBCs
j1EqH5f1dWOi7edLU4GGEwJcDeOu7XSoR+w0wOaJ23z06XH60beeZA8sjy7hRfG26IKC/HcL6Kfe
QrWXaaG6Krh8OS+ZReaAXUU80Ysf7dcN+ik2a69RNnVOHMn3ca1fk5aJQ0wPCvHMkozXmeJBl7ex
L0T3RtJjDLBk9l00KSOLWipQSerlnDDikTF/btLw7M6xkjy1Wfcz5uxSBZhlPd+YhGSDKOQuszO4
D8cKKdccvRIkQj+sbdiiUMUQ7ALUOSPAMcL2jkiMPSpSyJgWRTwPW97L5xz0KrLw8TJGPocGWr2u
YpPTMsHDOcjwsDF2Bu5XxCjPAPFKpCUlcEtLOweG+QFYbjjVGlP7JN6JPqrdWDcfiohkwmBRzwyV
4RKvhsxWuROjkbCSXp9dghcnV9DoVatzM12jfsjv/Ir9deuUIqwYXY5vUJAOZBDSYRYY4YiMz+IW
YQQbXtJ9TORqJsm+0vxVZtpO77th26BHc2VV/VEuePDuXE9uXEEbKtUEoc+E7zjMtHsEnJ1EDHFU
S74tD0hAm0TLyI6IHiSaRSR2K7bZ1RpBlMJHp5ok0pZw+mQV52cKQNiRe3ISS9O6z33H76EEItqr
N1hFKKjUkc31BDibhprdI/bahORXzGHLbEwlZSf2veXUGmdirlJNn9wk/pQzce9r6qGeZWaBeg7J
qRC+AIO9sSDxbNx7ViedirD4pKl5x8XgVC8RPnHIoksj9grus3WDAqIsraZ6+I5k/DSkB9BwCDPq
u4FLZfs9+RORRUn4FLdNueuJ6iyoV6Eetd/x2I7oBKDYmYYKbbJ8yzWonUaEwkmIOodeHEd5nI50
Ic3vmabSJg81cNZgARvi2GL0w5lAi0KyQBF1qXYHNUu/KNiA7GkMi3OoSh9guB7qaTpBw0UU20/5
qfe9lqKcAJr0RWpV6ZAnSr9tc4ulNpruTT9/rkQo1D7UZVujL4CcDIWIn8EFK+lMDP65rRiMmuWC
L3OURBvdAnA+tKUvC4isk1DQ9IaMhmZWj1bCuZybDKMHWgJ+rbwDkUICw+8OjO67tDLmvGp0Klp9
BogcXafshdw96cAFCEA3JZKYBm4y6d9aOlLGKRLTIrl3/LDmY9KMB37ltuoIAg8HQsIjcZkjy8Ep
oaNJyRQexdLKaW2E1o7uEf0/ecsPoyauKuTW7QOYfiiITe30pWXYGapR+Ok+zbEOPFpU9JduYppT
StJX1VuupcqMvPXyDeo4HKI4/7YQWjSDWG1btnQ2FcOijEDH3jSQz7J+ICgeGlhtVBu17rECQyuj
45fB85aIb6mYNugsbEEWHaOAoU+UgB7TIlfmD0aI19+zj2T6OVJbW3k4bRSWY7eJhl1rju/A8ceN
WTSG1yvDV0D5UhikYiVwZ2fhJsekj5IH0cFiM3VacypzydqyeDNIoulBF3aaVB9SumzxzHbnC3py
whTL1Mi8m1okNMR4WE4XMFPTBSIFMphOKlriKchaCMkZEAeR2Gu+LLqATb0xVXIkyKuCR09fmc+P
RGuz+uo6FgxFAQ5oRIbmsJZNG7rgQPhwJzMzrlBsKUK8bY2sAGJSkgxIzd7pIgfQiEikV7IvY1KS
0xiRIt3uxCH6zPkmq1me2F9lw97AiO0NKYoUkxzY02DUhMBpqBg00o4cXZDdqZoYVs5cWcvAcOMY
aVXKv2sNs4r6iq6eSDYG/Mw8dVo1Q606ioT4KEhkgbohpZVo7MXhA52r5KQJpewVeMk2qs58OoZq
PaX7akYEVAVEBhP592k0yecci1CKjUc/HFO7VJkCJB1WkHA23dVuXsdodiau766mTc9CGZGHliNw
qX3lySIxEfrWJNnlQrXuP9XRcoU2zPC+zzRdU25I0N5yDcN6EhXHXOl+yi06YMuI3MxS2q1eCk9Z
ZpZXlFyRr+3NalFO5HUOPNs8V6Q+InPjQj4HCIzhtIl83UF3aujl6THRk1VjMFetIuGYoo4J0yG7
03Jx2GoGoqtpCDMb2LPh0Xvrn4RRuyvq+pLQ0dtJilrsxBQ9PJYOWfQJxQ0Z7bd+G10IAVdpTGIM
NAR0jrqQQecrGVyERYX2LWRno+ihgggYs5OEwfkkku/n9Un1JS6Y7CZWKhpr3AOoc6doorSXhZFt
o0FfcTSGid2CphB4PLwKDCS3A7mRqtZpl9DgxKZ/v5uIItkPXDZpJaS0tUR6CWzSL2OWoJMwl227
YSE2VNjKyQUxh0LgnyepG524LzVvwEcVY4nccaE41Y3RHlN/inaNP18niIm7MfGZ/4gG8IEWWchY
zYe2Nx7Svswdi87l3o8r8SVbXFISVGJpat1EDkKXmSG4I/Thk6gcCRWMz5VvntFm9J1UnJpiFu/H
KrQVaQpPnaLf2khbdIfEK9ArfILwbx6zsnrUSGGYxdzYydlDI5rz/SwSWkFeTEWrPfNdyyryLe1+
ZNaib3iDOceHThceYR2gkqWy8HKy4OVUlF5b2e3ZuTEIygbSn/PiLh9OgY8+eDbZnBYLx+JvzIqF
bfGP58wk/RkF7Dh8zOeH0uy5LJI8gHKAfJDhsD7LOMjJCtYzBK3jQR/94SACus82vx/3WRTtdXmp
H2QI2302AajNg+9YJAEF+yb+0/WmyIgY2Ci9fAwq5T1qFaJM8sUgLFSE4FlWttxdIv5+PW6r96AE
ibACKn6xKWDOjUCiUAj8A2ShVI7QB2S/qWPYH1nI0YCgczPGbAB0s0CifiXdrXf7jJZYJzWv4UKa
UhcGx++bYfG5rg8nQbhWKtC5rlmMKQEOkzUIcP0d643Iwk4BYmx/P/XrH6jhZZIFJDgr0GP9bcQW
YhZb7/5+0lIj4mrEafsbhcJey5/sFYNSW8G8D6RTVqScDeHSobNa+c+7/sLjqpJo9KZQuFthDRQe
ArOtBgTASP9gxWhYHT3LOhRmStQeSbC09OzyXKTeqJbGXOEDBzW6sIPVzUe/3gjLB6afkkpj5pPM
7Bh90fISGYSStXxV670xU0CYR4iguGozdaMjvvIv1nulqPUMeUbjrWMFd5VULA/M6ctDAROtoPsM
g8C3xN0K6AgViGZJnqKfWh/LNRgz9ifzTkFZtoYEtpX2R1ygWifdDgMGzO2hPjTLzXqPSHrVbeXx
1i8/6otO22bhIQLi/uvgW+9FTHc4QEeYiARxk3iwHG0gfLGJr298zZa0rCWgyKA3jVBgEVXBTOks
bSwRL6TbMJZ00knD6leSpNYDskAlD3AEDNMgBvl2fWqeEfDicqUGzp+1FT62Eh3WYEXpL0RGrpa1
Oyrdp2aKrWdN7bVawxXj5ciMRfJvaNEsd5ebKYwjJ7Ey6RdGxgoEjoUVnbPyX9ab9eEsED+s1bmV
n7qMMjxaCjFx7k4UcT4dXQ4cgZLBDf3sLQyXEWm9vIP1Xa3vZXzoCoi21crm+Gd+ZCznoMnp4lZk
3hwMAYFeDUOo3kHoZymRHzR1QJqwhjKulvU1dzHhRHHqIsZHt8CC1pvVIL/em1bQ2O/H65Pi+iRG
98G1Jmrkv16ni8QowcBeSHKdnNVv693fr54bJds34tdIVB2Hucpx9+uuSg4Aq3jH3mR5Mu7xoWZ1
xDr/+yf7BnrMuNys99Yf7Eeuw3RvJjsQOSRkFEelpme79ZG4gA/We0w332g/G/jX+Cm4qBIpA4GY
b4a51JxSyBctA0NEyPt/vEJb7v3jIWgB2MOsKoNJkYre5M9fryiN4CQqepb1s10/Vsvk418frjfD
X3GY/9GPhMWs7fqcFR2DdnmgzQSppZB84uGCWt8ZNDwps9XsrghZPEepGuifBRyDKzrQ0FDz/LrL
5PwcGbHuEa9XTFq/X1mB/ro4rXRAc71LG7dy5oprQltchfXbXPF/f7u7cufMmko6CvstiEQWSS7h
3BZWru4SlfizBeejMKxxS0F85dJXMln8889fH0bLT6z31puwrG7z0CmuvPB4hBI0Ss+Shbngr8f+
MIlbsxO26zurFlzOei9n/Rx7OdrRJq4dWcMbuT6/3mhNjaaeHpQzBEisya1gVM/6wgkU4qlZ7o6C
AvfEMFv790Ti94AC+xsVaLbm9eIrGqR+36tAktYbhas+a9PyeJCEC0qjfx6EyzGJfWeBEvL2Nfpv
ngTH/2/H93qXFj0T50E3IXLzc6USItuWpOPffm49ssVWukga+UF/O/jXn/n9b1QSkI08AwG9PheF
AedTPrKDjVSCpdY/cH1Jo5dk+Y26gWdAHGbS+hYWVbxi4BZORLjc+8fDaPkfCoGC9v9MZNa5yn81
kSF/DpP9X1bN/2ciA5u9Wf4ry+jfhjK/XvfHUMY0/8XwRZJg8RoSO+m/DWUs6V860xoFS+lfxAZF
YxojQrvWNf51CyXbX9MYRfyXZGBwtSyZKkdnNfnvTGdkWfqnmRWOgWUtf5muKJZKTNe/T2ci7JlE
KzTJPu2LaGcN7Y9O1bFbQGRW6VMe8MI6FtSUbTYm5g4Y9T4YJ6x5bSjualleYnBi0gym+6RWsM2Q
d275LT5oAav5WBC6JXVfI3nNWBdmhNYZm9whGL77Qs5PzVTepQbOaSNIZq/JYxGDI5jRCTRn3bmh
0F+IRhWngm0ShtV5bBaWv5FuBzpRNMG+OfPBEWuoQtlFHLX7LphmkJ7Nj6wKCPLtKsNjUK84GP3D
jlg+ksyIfnvUcwj+XKESRwlCWvFz6g2iD2i/J0qyK5MtV4cQS2QkgNgqrLs4IdVrFvLciykALVRt
l0TQkvtRa7AUEni3jUZcETNyqIOUBT+FWrIOKp3yp7ZVIkju/i1U4uhiATa/GH4QOS0mNsdYyvbY
mBfeWC+yhGV7NYNLy0W4BEEQCySjWKWysYxApOAhSrhmyLVlt0jxrIS7/8vemSy5rWTZ9l/euPAM
gKMdvAlJsGf0im4Ci1BIjr6Ho/n6WqBupZTX0jLtzWsgigySCAQIOtzP2XttL+wXKmTWXcw0v0yY
ZNd2qi5c35p9mVY7NAfDXRYR0eYscLMkTR89/XPEOauiQv1oEAbNbfg2WD2mNvDZa80I+x1xgsam
HjY1EqvtQJkF2TE2ltQxn4vQs3DRTE9GVUw7v23Y0BJ3oU0u7XkV0mtQJ28YRhAJfKAMktOuhINz
mGs0PbOWnX0We2XDhoWniSAumw9BU+D66qmLbmwS0U9j/JCHSwCXVXOd0bC3scGE0tPaYw2MngND
90R+4ALpJdq+SZE4ms3OE/yRujCOU+ZEkGOl3A5d/F3hWjx1y40eDX/dgGBJ/3h4ffb6uutL/tXD
6xOhlaAktq3z9RFVeoxzaixxmfZosf72O67bq67PXO/O1JG2tXQe/rYbVuJBTZ/7l1q0+fH3Xvze
FWYIE+o0JDq/f/b7db9/7fVn14dWKozA08k8vL7j9xPXh5LaQvnrmT/279crtfnZdjJEDjKdyAH8
xwv/uPt7J+aWrNDQBohg5uU6Ii3ifL1pDRM738z12mFGcB5kqlaWoqimlomU7dvEtsnxCc2ck6r0
jxttstKza2JmwcVdose3GhwV/GwcYFeKcOfWw9v1Pdef9h4NItrcc6DoY9hD+4LguAwQFEvsHwlc
wEmdI62+xGNZBBEdS7TXuXaGSaidr/dElGPdC3Uq6sgcTplL7g/VsUOTUGDq8BQVKSlL6IucfBZn
WNjiTOWae3ZsnqmhSVNUm7bPXpB4i931ebMzmfS16hy62nTCgMqhdky5VcBxz1I61vl6D8lguGqn
6cFH2duCeAw1TqzZTOyzJB8AjzvH8PfP3KgPILGzXFteMTXh98aPiChIxT4eBudU5YVzioaF4Rml
5RYrvn4m91xQ7SLi5hxRQ/fpdydNSJCNPaNp9/TFsP/Xje5kxq+HwoOXXA3pqwlUisEz+xjCOt9R
Ek1XoT8Vx5kweNPz7VNr8m/S630e0do1pNiSffk9DZmikGyRbwsd2U3upvipO2fX1AAN25qi9FTC
V9F7DKViLsez67hLGlvk7fy8fIL4iGNouRkTs11VRuMH9vIKs7kb1CxOiJMW2ld0E93FQK42WtgZ
yOZK+zDG5SFiWXVOlhs1JqhrUtA4I92FTGjkUy1ZzC4bVHGTwjNMy4so3h2hZ+c5JC8HRW3TUpkY
mK+eNQJNz3rYzOc2ydGYYYJCUv/Xz2GS15ShvGR7fVmynPnXe5+1xXrdK8+URgfNi9Cg0zMQCAfO
COR6MrUq87awdHWoOtw+utdsjZgoSqUaNOm0Vs4UFpM9q5nC7h6Ztq6ATVvnaZyNAyXfvUW/AA8p
OSY0ewdOfk3au0rYz9cTqxEaVcwoy9FRh9mltsr8MrcKM581IYJfHlpa224ni5WsAkVw6fym3Awu
jT0NcaLTYlePE3kPVeGuIdguKF0v3JSpUrg82m4tkio70Edo16PW+itatsata2OgEiJ7ibUCsEiY
3JpOZOyvENbxuua4FoR+l2fg8oK6QQi5pdqrB38sza9Vouui/NcPfz++Vnj+vnL//fT1PSYfz9YX
/e31V9OEcldVjHf0+uT15vqGPzb9626RZ9/a0Iy25e8iwfX3XV8+5znrs2YIK1yNoDf/2Ik/Xt8U
rbE2l2KW1I3ur9rbteDmAcH+VXq7PrwWef72s+sTPSF0O8uKYCzvTI0WINUhiC8Y6wW6cm2iHVaG
CV8457Mu5GcXynqj5/WnM7vvxtioCyEo3SZVcbZL5lfoURRAZHbIRocvkJXmkA9sczMmACVIcFqS
Nd1NNaK5Uyahep2VBeMcV9s2y6YDRhB8aw3VR3pB7byxZpr3ZoTdzXarB+XgmCymh84YxlU4qMUE
F91iEzZ6DNipLehXlkRCCPhFGnr9wJG5sbZIwWWUmJNDntlnOw67PRj51g1LciaOPjnzTNK8+kDc
z0a3lLNpOzYPeYLCNNgqW5qvQ0GzXosSl1yaIG9y/eKSSbSuu/YJkTn98ZdI9WBo6J7vnVIg+rTq
kUqbR/292aZpBA8/197zCjMFKAt/LUdvT7QvHRDbyDclRFjcWnFPeYdLLQPhStcduTFKkmkS/UCC
dr+Cpos5lNu1787x2i7DQ9otDvyB7lVYj4coJnnbjCPsG8QVkIGRYN/2xCGy1YTCQx8Do27Jup2p
y3ltN65qH4t43A4vmcEMLMzg7KfCvdf4HJq4TfYh2JNVngLvSWxCZIYo4iAM2UeFziSlvdPLCJWt
+IrtMtrm+iNCEGTwVnWZNKEDwGlfHdmGkM2BFpDXQaCW7x/DLCf6g7jqTaxpCA5U+lSZ7oibPam2
3ey8y1nJU6RDghk4PZmLOZih+vwMIf+9eHZ7suPnrNoNGl6rXMch4mAy9Uf3c3D1JkC9ukm7Jt5V
zkj9GnWANxTDxhw0JhWj3Lk6Xmmvrd5NPcGGc3G94a5yqzAIez87GJO5nod0rwZsilliW2uve5ln
JO29v3fLtt6Q6LvW4945+LPYc8TEBeT4uNJPxqyyS8fpiFJW3wyDz6IhW9qf8FIzTOBWqTff0MJE
PgaorvzpWg15oWGvn4hbGYbioyzQ6ZLuuW9somOw29Dnds561WMY07Od33AEhTOuuwLRl0+euhKN
fxKxIveEPJbaEO/jPE33DtLnJkqbSzxwLnlOuHd9os7sjhPUq/RblOyPeX90VWys0PExfZ5tqouh
zydFKs0Gi48faX1QW3ilE3x9HiT/XYyLRwheqNseRu5kweEx6GxSOdL5xRGaELUZ2fzvA7Y2JRYI
99lKyJPSQ3oqjS72/WAuoJL4iLNkbRcuaWVFvfF1as3EjJZGeetO7KOt6KjSazEIB9nmMqEJIIa9
kZLdugjKMgvSj75XOByefbv75ggsoY6WYYxJ5SZ3TIGn/aYWloMUmmHFjhdNvBdJuvuZBrkA44au
+d/GVjwnadvRhs58/IZ1usOS4aCC8+cCkAyiOzg5IFJz1oAtIJJTkt46mMjQxuJfo+09kxSPo8hS
iBHihK+lfMU6pB+Gdnwd6rIOvKG7iWLXOyNGfvO64tbWPR3X3aImGjqwWqOP2p+2+raI0bLNOGJz
FPOrpAKXZtf50lcciAdFWmHL9NnOyMSCPh2vzQq3sOlzfPppCiaRaDvqtTE91QidFWbAoAjbyzLF
yYATOTaGnMIlLLbsWucYOxEufJnhqprmTV9plxmMQMiwnxIORSqvtukG+RA6vneCHRpUGbbNSKP8
pCZb3ziGCzNRencaM3lKR9QVPzxJIoajef7eZgzREhN1QUFwo6EzlS9Malbk4h08/acZuiE2przZ
TBJ9GaYR/vY+uTVUB94V1UBkgg1v0eFNLv07jU8jsQlCFXH1taQld5+eoGJljQ6y/3h8X5JUcJWC
CinmxToUlcYytQtxBBMJZoUoyROhLg1R9SZGQwyFDlttdXExeuy0vqMOnU8HckiHh2h23wrVwJ6y
PA/ODSPetUrY1cmrUTRkV4XZ0WP+NCPDZv5tRYGGdJ+BPYP06sEWaTx0AZr1JfsjbYHwseWgr+Rd
7hThKQQfBcfB+hlRwliZXdzvBdKyIXKOjFRYtfw30TSHJotYpmvWu6k1yRHnGgvkiKG5fmsKLkpW
1/2sYhypOQeaCA9lbqJlORqZA8CkSDHkxE8NMP6AycOdwPmzivX8e2hwBSSHBysRDoPazpP9gPym
9LzATex76WskSYmNlQ3NblLo23wDeQvSbVSguHeMQsfb456FlyNt8h6KIb1I/QF9y0XfjBkaRC2S
Kwm6pMgYTnTrTaJ0GWw+Bmfh2I2UyTP5bM/K2RXOAPGgeKiWvC4y6ZhtVuWmwquAVGqbGPRoBzdM
gqlw3q2879al8vfIOVHcR9/NBDhCbw2gBusYtyICKr314w2UwToV66F37lr0Hb1GcHmDmwP0DvCw
u8orReDVzmPh6fcpkF4u5RH8iKL9ygq5H+LM2nWj/R35qP5gaT+8XO37VvoP+GhRRbEackZ7J2oc
5rZ6bRImFt50N5gQ0HGzfhQ9p5eWIgnMI8kUeSYPslqZlbXlsEMYMxvADlX8Y6itN6ejbsIgMq6T
KkwDGJc2Z8oJgX+6tDX5EDV373sgV7gwFhtihsibtcuPLvdG1KM9FMIkenNj+0MUoCXFSGGL8Nin
qKBoI79V+fwVzVUapBb+tt7xcHJXxr6EjhCaMygUPtcIFb1k2bCO7fG9K7A4YBtJ9m1HGWF8iOtu
bcjiu1MsWac7YsjYqraf9OK9q7V0Y6MPhtFfHuOkuVFeEh/aSM3w0qAs1NY039DCxuWVlu8FNZpC
Tx+moXjX7CrZx121mdTU7LqpQVQl5TePmLL1dcplLnHTFobYnZGwOs2Wte9s+/U29r2jW8udZXjI
be2L8DHRZ7UGtNBWWzTP9daXMR4GdHKF3qz9MgVT0M4vZQEMQjksgUYdU3ZXQTTBHtNmtjgpUiZj
kWKfGjA81VDVdqPCv0HW+52fjbfT8NMWHZZruP3roUutrTfXSZDn0UvfS2tjNdYjmOfnidTqnRex
hE/6i5GV4iTF0RZY0d7TlPwY32k4zI1lMwcFCDQU2LBtBF1W/UorEYCs7f4guO6HNBk2w6XjTu6j
sY5asN5RbpbbDJiSbw2wWCh1aPiUndJi9RnB57E8mHqet/cksXmhhx2fCW93bu5JT9QJgk+MTeaV
810/WzddjRbPrT3y5arZOdVV9G0v9PIdwaqcM3HQQLPFuOACPffHdb5EcfvYs0pKHSua+BVeMVS9
KV9o07Xk7SDEJiV3ts0b5zHurZ8o+9RqjLH5mN2EsLyIFY5NvT0zrytT2BZMmvpwTIMKQ9I2qV1v
lbEo3a5ia5wvvcRQz7f/GEOqDDX+9CkZd0PvvqShz+zazBV2LahBqTgbWbrJPehASBFRHSOiOHiG
uOia/AaRTKCcQyjf+BkeMSd/0+zpsaMVz5W21gPbb94ohjsHuFYJPt3U/N5TmdnY5gyUQZjPw1ST
KzQB32yEt7b128ywDDAAiC2j/uQnPRdFTV46Wd2oVk0oahom1nZJP7yqz6Zn4xYmJowcy800Ynwj
J7Rf2Qv3T9V3yowedN/KN14Ck6QYuyddnmkNqqPVIvJvxzlA3crRN8n5df1+kc1jhLOQXoeaPwJf
6F9IWw+MDo5narPCCW3nxkXQvkbOfevkuksVGGKXtO8waJzsvLsYEbvDpOrCcQK8Fd6akWVu6du9
TCMC+bFsnyt/eEgr67kWPTPezlfk5qVkavU4ripayhkRWQORZu8ZepN17GYKphZeXodEx0zsphFH
ZBJ6+0qLLrpXu6e5B+AKqSVPgJTvptTc6qItDj0uBrggCwyssQ+1oZKbvi9ushbl/DJaVBWBhVKE
Yt9S5Y8Q/pqvvkTCHQ6AnCth3oyFDqs3SqHPlOg9fM38wjLmnlgE4Sqg+F81zJJnu4QmcGhGNkcG
5UlLaR3kYQXHxfafFbXrF0za9I+hQa4B6hSU1r9E9tjX6URJXno7kmweYrOC0dG4XpBzccAn94Po
WrhCsh9QKa/7pBo3uptjyKtgTIdNFgcDIgA+xQL2YxHvwbezGkxQPWpLCQtbMnXygFUPlBTmxFZO
cGLtQPhakh/J2MWTz9AR1ipd48slHDa8lS4YocRTW85k+xBiljUTddd4rUfouYaA39eeXGjXoFmw
G6a44tD54BdhdtQdhiTfzxF6yxJhoLKAFCSGeZ4zB+ZwC9yPZEeDFbRpM82nRCq92d2xrDxYnfwZ
6gqvOTBkRvJ4hQXSWeku0w1r9o/44iFzOIzBaLMUiCGs8LXfzRRkuqekbc1jG7HoIdTXOOUK3A9r
JUwOcAGkS/Rn12+xLz4ZjsDSXXcPdB6Bpygs623vUIszcgA++Va5XrFpQy7vvXtUfVts3XhiElx4
4FQ4oQih37sm2QLSt6cA00weTAN2hAZT7XqCN6b82Vz3XC3rbIEuGvYPIgPjUzXIN0R/Hjk8XOys
ZBv19nuXlYwfmWKJARs4dt2PSVbZ2st65sHusO+b6can3ryWbWKtpzLhioXZlSPG0kY4mO2HvRqd
pyYstI2BFHpddbq5tRn6Kz1/k3JkqlJ4zzJseo4xBkPT1+q16Fk8o4E8pn1V72Qb3VfGfGD+RvNI
Rw041++CkrXRPjdZjZa1b8sLFMqJj+g1nRCmykb7bChSGPoozq1Ro9ECYA7m0ctr90HLbAKZMAh2
xVhRBpxCyhDWDzzdz1Pb5Zs8GlPaSTiyTTF8lFWbbyM9ATR8I5NOXpqoAL6MWnU7MzcPiua5ADrI
9YRCjqtl286qt3ZGuqscCzA8eUIQNdEtOzXkT0KGPRwzpqWmXry0ghrwPILqSOcvloKzbeoBerNL
NWX3EZ8YNe6E6/ydGJhCdzhh0hFoUu8791ad/ExH61bl6qnR8Du5Di0PMsln4ksREvhSBeKjDRHG
ajXuUSdmQToLp0GkGj8B1lAHw/If+tk8Fu64iz3z0ughbgeTbAUPylsSP1M0Iiza0p+piuLYsbqH
bvmSUo/cTKwX10VmHYdOxqcBNvbnrJrlVENabwxwSEsR+jg/s3XSg3LtI2s3avDRBczFTnOnrd9x
ZsLGN3Y6vf0hsZ4HR9qcoaAZnWj+OQ+iDTqN9KGaOPH6eyjVTkTDo6egg8vxy577cRdN2rHx6tdw
lH1QlMg0I+FTvwr9n3mPdrSq7fdZZMaeyyYIgwynK82TW04LCNMTCDbEQuSl5jJaI1pENDxpdyRk
YVqqP7NWnhuvehJKh2YetuOqR/7atOm9rltPQzZyerVtTs3efanNlCakBToxNwA2AKCJ50/DgoOG
V+UUNb7BjI2lomwsE6pXEWSEdZ+nCDUa5E1AtyWRy3rI9xrZdzbIiOpx9toI4JgRAuk1F1sIBiZK
EWosGuQf39/nPS5ePQ+P0p0OooE7WuqbRFpftuY+NVl/m2mmDexr/Cg84KTGhL0KEquL9P9CeRJU
ZJvttfxRtZ9JHQ2nWoj3vCuCaqT3asSwyIXe6gdn/GKOmTy6Dt1Gu1cnEpEOvUIdwuFmUT4EKgJP
btss2uKe6TNVMOTdCnRm7P6YAbi5jmXfLAhdAX2Yyktxh5Ueg7EFXyFqBnaNERtBpnfjI9DZ2wl/
fqaLr1T2xdZosq8upQWOtyjcYKKkydiTo2wxvYQGqEEH1LBvZAxoG63TqEvKAtcGmOF0lhcdGO6h
bJgfGgOAIE/u+AJBzxz6o58h5NSiYuvFCBPTLObUqKdvU9fiCDGNbDuRad/FdXK0FACxHDbDUHr1
LurZ49KebTB6Rny2tEuLOYPpdX5rJe15KigekoJS7lxKx0ehqL604qUMBzsYC5v+g9PcxExf7Yz2
eK9ZuCuGOy023D3fGKoGXXrv9wnXTDDIQT905ADk2rZOjAFhut9BCvHvukx/c2yyxI2o3CpV+mfh
fMtiH8hZuyyPwPWuFnIt49Mu16Hcd/1l1g/mrHm3Q+3fjFMVUhbU3jsUPhdFpWA3ebCSRNZeNCeS
69EHnjXZjtoiOkbzXdyo4iueKhw8w8FsuW62AneS6k0uJ9Z30q+hh5ePIrsbevDmuBuZz4ayCyrN
dQOi6MN1bU/FWqPKoGkPntgPrcU61EDzZafAGMeKujnJ9lRLAWP6BSfUwKQ+E5fYcp5ct9nZXtfv
mgkTU6VAt9ZAD/Z9RG1gPJM/C0m7t8uNqIz7wptOdgLntRpddYiz8WJ6dYEBiNKjHUOwBDvDCpIp
+hgHIi7u59T8oDdlrnBpltMIdZ/kCyONqUIPUFpj/bOJfPnA2PzTjZDUUzmNUO2bakvWaBo0xiH2
3Owuzsszln6sqLI4F708tqGWH4w5bRaY9h2df4DUSZGvksRg1hA6FHIyCtUK+qQmC/+ij+olQrEa
zF3KAU57L1DdCNSgi56ZiYiNyUltgpyL6iw+zC0l1Ul7D912G7aWeoWYstN0NdzFrZWtLafTtpNe
TkAOISmFjdvvSi+aCZDFvU57oN9xFaf82Y4fLmcCDYl9RxoN5wfoAsvKEACbZ4xi4LSm8lu/aJqu
2TdXUZudDzQefz++3kPJ+udrrm/xrrrN63uuj6/3fr/v+jMSxGGV2bHOV4EtFJB653U+J9kCAXj8
YzO/fuu/3KRHlNeKjHi4edddu/4eroY0oX//8l/vdJPi1JVDwiyNQJAI0bpKPcmEd/kTf+/fr+0U
nXFGlOhv/9hs0/Qn1kzx7u9bvj7+9cLrX9J6NsK3UAXXTUeUnhY14//8lt+/6nrgrg+jvIig6iKK
vj78fUSR6CGVF8YpbrRvobIpNvjUKuOkegfKpW0i3Sk3iGsIEYF6gSVDY+WiuGKOAEBR1HDRNQ1o
wopFMXPm+xtHOPoGiLx/SESyc3QLSllHJWya+28ZI1zSAew25HeW/DDJSoxXXGKHIHEmhnn4f4NP
+94k0DTEEDtO+OKcovjm9/Uec8yjZye4DD5VhpHDniHv2316g6uFlsmEH3zS3GLlybNBFrqqk+9L
C6OZAC4lfXVBBv+RtiQW97V9Hkxr56MlWTHFcO2tVmg3uBQZ72ewrSKRw6ZVXbKmQLGC5XGnCwbU
BDsizkicTuEgV95cuWu+sIT/3TqSIbIAVjOXNix7/9jUwM5jAQY5JqqeXjyW6ugyxjNGKAezYZWb
p6HLP+eGw1vS4hLVInjFA+2L9ltXmM1KprRrXE5a4CzjgQvbXqu8HYU02EYwUQS1vGnQXtHpaGtp
jmekOeAkkSUpT19MIM2uStshiCKxtdvpDVkOKwdobV4rEXglOLvbEPtpQ8vcqp7zzPkqBzFuVD19
DW7esUDEU4ihSa0SyTXQ6Ls8UPNrJM2nMmN6WzGSbZSq0k350utUQUcMUHC1TFOP140W2/sh7cOg
MBJ/5TU00JN4rtAdebtar9geTM0wNsi7pzJgESS97jtGU5Wx3OgJfDh0WFdXWB5e6wGsl2ulT0PI
vMLBRk2z523OzBWFNMxsevM5AYLKPicuaoGGxGPbYewzYmc4u40Ji8R+rClx1mND+IlLVz6fixuG
scAfES/YnQYFNMcH59Q+Au/wvmox+yKBK8nrcp7xa5MWSQxKoWX1tpu2PEubyW/mld+Xtx3YrxY0
n512H/kY382kZ26sqH/Tx94JbAP6adjhILpqnpzKbf9DBoa5CPb+jAiiXWTaQiwQB6ZK6Pr+WdAX
hdaUxT3FqWmi6ZIrzT+6KZ2F2MjuMh11R2yFT3YFh1vLYQBjrwq3nqQqnCNPX8J62sbc0UOBpCxl
fzJyzb+3xglWtJvfppwIpds+MhTI/7Djxt+TlZYdd3ROB+HZwqHu/887DguocSZqtAcawelBc+AG
FpTzMDjROeuTjtJg4tHTz6JbGwbTcRLY+/+Qbv6LlA3jXxw86h8O8fVIIT1mef+8D3EdJ84Y5fEB
scZ0W2Uk/BpJdGDmR+jM7Gr7Mhu8bcjqQKuZMvSYq2/nqKje/v1+iL8nmXAskIpaZD2Zumc4f0/S
SuG14clw5aGvCMWKvMY69B3teZ1BcGiTVzUTUF5mzpPhyfripaTbxhRbVGWRitVqF+V39ZkJ/QpP
93CRCGa4XoEri4wIT7lkmEYRalxCF96gZR+9bmgvldaa68qlH95o9KSLLCyDMjY+HE+p/UiiXeqX
7vl6Ey/3umx+/fd/9r84d13TF5bhuoank3W1fDzfPx5YMrb/7/8Y/9XrnRd1KpIHxzDz9dBWZQAs
YQoM6W4r28SOPYPpREFvTWQb2WZ1yMeC/n42M20fz0Uu1T7XB2tv2Lk6hBakLiUj+HBVqHbZHJlw
CobHPizF9rrn/wus+c/y6OU79O/l0QBV/q6NXt70P9po///qvu1bruksI9c/aDWAbAg7M32Hr+E/
lNHWNf0OPoHpsoJHzcl2/uLUCAfRtAWdj3g83UNlZf3/KaPNv41HhO65kAwwhTGIupgqF+X0Hydj
A3ai7msZHc2uX3uWpDZUdLt0sXFlZLgfpzSzd3Ya7q6Prjcon4JG12ETTGl1UMaXvcTWXm+8cmoh
uy+PdVb7wAfmmzTON5ykFLy6zNkjI3vv9JD0Slk0Z4OGcIQH2IFXJRkaL3rNtF5RsJ+W/kCDZpG3
J2cqEuShwI5yeuM2zOsYw4Csz4shvGiGak0yCo08gwub18+PajJosc/zqe9ZPTup4x+wZ1EG9XKQ
5szsWsR8LQ78DfV7dGTmmN5ConMG97h0aF708VjU07BGp3EuU95chJ9t5TgbCS169lmt4Ul2Wkp7
zlyjqaHvvza9qdggIwf50Y8DoafYt8OwUuQwg9uBwCL20UEBSADfgF7Lq4etqcUYH/V0Hbdht818
WPEKeK1hhmQURR8G2r1Vj5MYi5H+Q5hPfmtMW3R/ZtBqUxq0Du0gLpLaavZo9ZUWQQDZUoyt1DfK
gYjAQ7sJPHPa9uWpEgi+E5n8xB30kCIePXRoGGJlAeATLvppCf96OnRGQrnZqTB0IU21EMUYJgwf
j/Qu0BC3kupzHOhuucgHylNdxNXGWaABw5K+FJkyBA/h3mHswquFi27lpy0qEFrosUH5TaXssTtz
PNIwfZqLpIcUM6gjS5ZjXj4kRj9/tOZ2rIcfox+HhzzUWTo6pHVMTbZpM7B0WZk92gM+d6/W8amC
/q1BCAG/joD2+eUYzG6IVbyBCpF3jVrF2oBcScuO83g/eUW0z0BHLmlCTz4Mx2PYafD8MOM2FTyX
BLZtXRonaYsfas6pjKG73JDRLtaard3BDYMQA7xzImBd569rMmq5bgMJ2u9dStupQslkEeMhKxqB
syymA42ZOEgb436eDRrWiRk9gVQMiokkCLOGh1pnOlOzrtNudZODmabyQCnibextmgSET66zpfoA
wyIYJrRFrdowJUK6rGXlTsGZww5HLYFMgAg4kEz16Xamf4OKwv5GJYO9N+0jbJJ8XQpdbhQFe800
gBCL5sGRhAdFJoTRju+Zh/zvQLN/eqgAs/Se9ZVh93uP2oVEeuotME8TPRUDLbNlzCzvvSc5F29G
0RtQFWNrH8UAB9vyQVZTvC2tdu+LAoq31k8H0yG3gvAmJjRwj2is7HJ3A3uYTy8i1KXTFQKpqKTW
MpkkSPQnFQP9j7PqpoRc3dX4FLqpxfJdrlWz62d5J0ZixW1nS8I9q1tqQ0yLl0aHGem7DtFB5Zq0
C0pmFcBPAnRMdFeZCFdZTmnDmtem8A92FqUX04hvUXKVgbWOYzHc5NO3rtXmnV0B7dE8zNaafBS8
/JIQraLr3purvEM7APswNPdc5tbdCKqPGHdfnSrT/gQNuYnnsto5LZ/xGdAkU3furzxb9w8y/hYP
SAz6tIm2Mm/vQ4PiPwYozHIDsJmSWLWCTJ+s1zLCJ6hcwFdhGjDfQp141VT0klgpmmqrnIK5rUsA
Xt4WIeKG1v0negFq9A4kqMwLTMBCgSwIjdR8KKUUvGgFhHkMdZ2FXEBl/meUKeyp1VeYTuGNiZBk
BZTYpITEsqAZXQdy1hxtTB1JeYhaaF1jlF21JVkaRb22QEJvOnTX68wdkKPFe3tmSWdB7Z5n51bE
YUXvrqqCtG8/rZw2eun7P+Laeu3rpDmYBcJ9ml+3xgQHJxrnehOZOikx4L8ojiebgqFtM8XOIaLk
vZ2m6WMi3oi2w7wPldvu9bxUAep/chfFiQqM4EqEqjqmiFYXQ7f10pzgcBReGdAg6OCNCPeJq5e7
iq4qonRWRZWcbpbU6PnZHVm0hq2OoWD2voZpSTbjEoFT5BwN9V3tynoPCferVvH3BDvqKVRUm0ut
IEdyenG71AuaCZeqDXy6mbqQXu380cSAso1mcdoaSNYqykmkyqfwm+Ns2Kf68HMayzIwUusytP60
hSwL7H6s16qYtaAYm/rApeVetx7rsrS/3OHZibPXzsXhMsAKQlLHVdNC3bDO9OFH5+fqvkjUA81a
b+P5LGYK4Z/amZWyZejvcXNmxXFB83DUy3EzspJuQOps+tA4Go5cd1UG3SOU/sY10O/4FUepU+p7
br9Aw5WPelTsy7ZlVMlvJh/tmz6DsBh9/Vm0971oMlgVYCgBLlXBiENp5X8aRAAZ4JcRgSDFmWLx
qJc5YXJRxMBcp/uOmuLWxfBrjeQ/xHFtwNyp32ETzfi+TRJx/CHc6qy210zTRRA54zeaGa+xVZEe
CTfIGJAJcn68l54pghJ2d8dicT07EiaKQY5nlyXb1ii3rhgLvvwOuBVjlhR6W7QRMWJv5EevwjWT
k+1oOKk79Cy23gYN4OeN5dFjQBkCpP+/2TuT5riRbEv/IqQBDocDMGvrRcwDg7MoURuYREmYZ8Ax
/Pr+gMyqzKwuq/feone9gUWQlBiMAOB+7z3nO0xBkZEE8W3ABewMuFbxPT2W1pCfw4KP1a0ZAhZL
Nz1x053C2KRS2MOOnMG6gRHZpJh+jzmbDTiSrBQtAyzW2geQMiDVIaJlGLYvpsgowuxhN4Z+dYeC
gTQHpz3VTVgsVlZ1cEvzja7DF5ssBNAmxd7EHr8Z04hou9T+iCa9Y+Z9b7QVsxiRHovKyrYQITr0
gy7hgMYzZc7jwGkEOOuK8JXLOG4Jyku2thyMV98ElW/rEEF9dw84Kuvm7uLHMSkfsbc4OeYvacXF
KwVSqTBM6AoX7RdWHQB12DV2I1Z0Gku4HhpzJp1ppkNnk4PLbTN8KCFftRXoeLfFRN4w8DFLAEUd
7FbTKNqDVsswvf0azOgOm8mNL41j/Yw79hnBXJwSo06OjhseasYaTJU98+yE+bx3chC/NSjXrYs3
8dFa8ASGQ1YIE96l/2BtXUAl90xG4Bv48AVdd07vUnzCu5y9wjb6Ylj2F17ltG19wO8xaSNvrQPp
yvWPMoTm3ZM5r5oSkKBrRvs0d5ILl9fSygZmjJnrDNUi2CLGQc+dM4IfPPtOYkvbeGnMKliFBuP/
lB3pINKnshJ0Teh4mQouQm4d8tkK2YcqBGvM6FvLObXatqjtrPvEj8XVHMHLD4780QD6OylkpLPD
jqV3Xjk/yZgeSBeZsLXvcD5cDJ17pOL11pnFmzNjgQEJeuCe7xVszU5M36Krb2Psz/uaDYwhfoYp
k8HcQgPHpHU3NgQ9FOlwrsNxFxag0El8ng4VdhvWnGg34sXY2wgcScOd9xOZXaiUuHVmrg+Ao32w
K/l1FJwrsWyus59D6U+dr4WHzWLCL/RKU9zciZ7lcX1aM/XZ6ISrER8SK4jvPyY9m9PJcc4dF8eu
T0CyJ1n5YjayQBIfz3eQErh/Z763BThArpKCji2H8rm2YQeLNDukWtdveYilWlXO3qm7ic1xiyvO
LG5Jx4bdcSIC3epdXT8ZJjCerHCjAwg8ooQoU1pVJ1dVuI8WNcY2MBrmGnzkecKdO6/igJOwfNN1
TgRwED/Y+fy5MiTRJZYhr6QGhGJXe+2S4YW7ylUO0YRJemwDVKA+5gbcT+n3MYFjnOGU36hxyHeZ
L64SCuUdG5EHPyL1yfJzuM4wwm0SAry4r2+KdMeHtr4LR1Xv09Y+0lah/nDR0QpFgmQ2sqvGHjr5
OIQas3wpRzvYW5GN2A41WGeV6m5I53Hfps1RuvznTO2FJ56JOX1vY/8sIqJry5LGaAqkpy8RWJci
hBbPbXS08BH4iX3QVcTYO454pbfGmOlCQ3zLvDnfOuHMada2+5nIs2qaLg2k+YAKhsLhSwPf4dgK
llXR6SO3xo+4yeVTZuXXJqdNzH7pbHcj2KEKCqN0qlN4ibBNHKNQfziu593QN/Zb6PkYwyXhPon+
kfmgncCMdqj7nzWS0LcIrsIxjn60xmge+roZ7+Y5uTK3vYrpMsuxBtL07tMzoZn1YM5+fMNph+qT
JHP2ruAtG43xff6i+dS+TQlSsTEtfoV7sJ03PvNpC7YKXUWN/qdzuaYjryYeRIhDhquE3uiBjj6n
knMmsRQlfiPCc6PiU+X14Z4PnClV6H0IxUhxMAQNUshTm1q3n8IKB4RD8ofFRRoVjb8TE+fR7D+7
UX9XhDBAE3gZJ8Rs51Ja01F67bNh4ij2R19+I7+BXCagiolR/BBJvFUaGlRT1TU7XELz5pwrmRp4
Hw4ps8oRf15MJo7IXjvsYbC8liR3ywAmMepsa4gAe4rt7JvCZK/M+7IVXN2QhxhXzplVHlMXwdrU
PlSKJhPohaXcD4+miRkwHRFV5SyrU9k9jMP8blf542iK/k4jID7EomM/28ptVhbLxqoluocgCYc1
mTEA+uoIcKGAd7bFhvBGLqc8KIr7EdfBoXHAKRWMIEddqQPd7fHY5yG+GyU+Yz9OIZIMw9nIBElI
1kfreRnXaf4rQVcSNUl8s0CvC4ptdpmpQaNVtGcd6Fc/tdS1kd28i9Jl+m27u5B9wV0hBjZjeZ0x
DAjYWpbhraran8jA1B6h0x6FPHpE3uzEJlMbXIe5myo6AH5R1bc6IQxtaN4aN4z3PveBwyiVfbBM
bd2QRTQdU0ddw+SjY78dM1fCniPNpo0/N4pU09lACW2Y4iXq8F+02r0w4cE55LrsdQy2WK7RklCA
t6ay9M82tj61YyjPJC3YTXg1AwLEuooSxtyTnmFEu0xzM6n8HhuNSJ/lJK9LQs9hiNt8Tw8CA+uS
dGuNRXk1yW5BxYcSIoVfEZdWjdyYSXNFZppyik+ijH/Ogv+OEAzKY5uLf2QE4SXfhIBFBgfsLmTI
tClKrjYknhZK24qsXjwW3I5OanLVpmDzVrur1Is/oQgZ01e1+RnymI6qkM09AeZECT+QshgPKdjR
ALQu5JXHQglxqU3yULlPuTlx0DyfF8D4+mg9ADEM+gJVvCKwb4LCBDeGwQ88svVQOzX0weWwPuXm
DYhOwPTEHycu1XKAhgYlrmsi8lJUchQyQkeb+Y94f4Lz+tug6yM+Ww4VGowLMad/vgizI2jOyYiU
H91g5nsc1kf/7mk7NJuyMNrzCkwzc8e8tO630iys8/pk/fIo0C2muvlpNhZzd9Rl6CyJkF1f8fqI
zJCHjG3+oR8DqEHr1wyGvpz24Tlb3qQ87BEmLY/shAgwS1jpVvaJd0HKoJfpmwsqLHrsOryYbicI
5DHMDjka2N0F1FMuh/WRT3/u90cNH9P6Ex0bALEXDZYiNaDHYTfbgSFBUGa3YY8Dsxx2TBaQgs+L
UMRe/t04thSgfEyoKQEsaCKLFuTYvIDG1sOIbo5IvH9+UbOicJYwIqHWffwTMbY+8huIY39+rWC3
fioQba3EsU5Zw2U9ZIbGIOfFr6Na2m2u9RyS8fI7fkpDVNlUPVFvYmyqy58Ha2HGsMmuLmgPB3Km
whaxrYrPlr8kcBokb6zgqWzhyLjs0Tmh0U3JBg5VQbLQlo0XssTlqZGSXcVId1HY0SFMcjWAw5LT
2VLvDKGGi4ka/lhH8d1ok7Skl8P6da9M0VuSlIOjzpsdNP/FsgOeen3xUcle6sxHgGOk4Obm/N1K
bsNCgklHJ2tPkAf7i+F6JEkM8MzaEG7Xn4dswd6nCpVGORZP69f5/QlANbyAC4EtXMg0K4GtKsyI
Lh4ovgmnwzGEs2+D1MBcEOERaReG/j8PxfJLgSii41u/+GgvILcVH7aytFZ6WD9l0H3W50vUPPI3
InCDpnwtwU/tE0kWqoGdI4QS3bkgiG2TMgn6GODhECpg1L35C1w6XjDTEbxpvYCnE4KC9rQfPsQC
pXahUw9QqgNchICCwFYHi2Y8JZjPWaDWw4K31k7w7rnlU0hynza1c+gT66WGiD0taGwkokacRMey
Rrc+AciQVt3dok4Ck4CsnRgvAEzq/bggPRXs7QkGt50A4+4XLLe/ALrz6Ue+ALs9ruN8QXgnIrvP
DIk8HczfYo/BYUTRcEoW+LfyLoYABl7aUMEXPDgsSiJW8kPXAw5vmf1wS81eysojITzvfrGl68+9
w67USN/iFAC5WlDkqGazydkRwA75d2mXM5HcYFcCfOsBMk9K/ltvgZszYrvZC+48r4f0kDREzmSD
JktdQRaxf3Qw0tFqU08s2PQEfrpcQOrlglTvYKvbC2RdL7h1BXfdyN7a3J1JW1TGxs8ouIRXbXpF
Fk45uOd2wbd7C8g9XZDubtGc00S/+bDedQP0vV7w71gNiFxakPAtbPjWsD/VC8V1gcbng/G5xIJC
ssp8ZJpHlVnoowWdAfICrjYH9Py7huqygTpzyEAYNp/jBVNP757eBuR6RuzvIBYR/ilBmmUxCoLG
3pIFd08na6PEwPwPjby/IPFr2Phj6Lhkf5DI7rK+1SRJ7F2r/6Idj+1eTQOqU98Y2GTfwSW/I/3E
+ORG37vZjTfVbIAhH/gwjLBHIzUU33nDoVAley9zUWyKiszY8hhq8QPd6UuMvGJxuoVh8DiTwL4b
e/qePkmMHVmFGW2JzahGAgLR/qW59LiDoxHvk9Lf036H4HgKTLzOjg7Mo126IFTkkEDlatD/jeFP
TCgOwL0S5Um0dNf001wjIbVEigC4p7ID17ixyuyOFKV6Z7d4M510JHKJErNjjxC3X+kVfB3GBJq9
gzoWVxLFks1SEsXlI0q9JXGzNU82tGcxRZ90w+Ad0CiNKvqr27aIrrn12DzPgj88ZWDLFvx9tr3u
oKrJoiDVNEJrDFDlcLPtNNk7YKG3zY1Li7PLkffJRERY6DjvEojMqeifyxw36miPb6aVy0Oou68E
tWc7wyFXjt2jRVZkROciYeMDfjeKiveQD4Y63NmR4iIPCerpbU/F2HrJuSmgLRcTOYgInBlC5cHr
PPFKA1yoB8sF/2OR5MTFtVlGGRmKir30pmyrc/cMGaBCvobExc375Fk+Voj5dzbAn6W1FdGLsS9m
7X1bzFB3QakLynPnoRLkRzpJgI2MVt+E4QMVzddJesYlqIjQtqZNE8bIkqLMegK1RiJ2+pXG9pJk
iWlpqM6VZ4VX7q2IdYkqnvhjm07tIbbCfMSNtYvQ5vWsvUcH6eViD3uNGKxQmvzAEE0YWASSQ4/I
PFm9MATb6uBlxocjwUG72vzVAAQd5tF6A+I5HyKxcGlk/qoGTIQASugUBGm/d6WvDnkwmttJ039G
bM89a7Ek0ejegMuuHkYDE850qSJFtGYnHs1TW+/bkjMvQFJMDHFL6pShwPSVn4ox26Vuh8u/Ri4d
euRgOpKM+9TRu3gi7nnmxi6yMNnjDN3bIcsprpF3r4/0weumO2E799ywBMIbihsBd57Mob2iuLyP
sjdHx85WNfWbmJPgYtj4unwCelsrnt8G7ZW7LsDROs3OuRHqnigwWrQCxE8znbJFnhr7b2lFFil8
JXG0EG7SD4GVPMU3nYbImdl+yqzau9H0PTTaGSL9SNi5Vq9sPD+bkW3QxhqPrs/6X0YNgkTA8hlZ
Y3FMNJ3pfwbgmUCdyvBLj8NbFFR0k90L6QkUI5VPsOjkvkCJ2c8w6KSY0JUzj6HgcypK5fJbmenP
NZODhY+Cxkt/i8tBUNdaz5h+wPQKco/IJdnmZTjcabN/aPPsJ81AqRU+cKR0Wi78vIA+blsG8XnF
rq3fWA8rdi1foKdJmL3R18TWMLNLWQ91zea056br5bBgkaeGJ3IV7gfyyUBlPud5OxxRpINIuWQa
f4Iq2TOsB8g0/e+PJqjXi3wjxmIXWKAb8FL6m7gSjFZ6Q1+nQIbEEDM+xcDQEz60j+lJMqaTpNTW
qK0CRn5kfs0XV7bjKQvSW56x8MDlfIjgTR/9xPKIXRqa8VJl8pyaAFQhlI+X0R/Q5NG43f0LG1Fh
rBVJW57Xr9cIsI750FDUe0817XtiQRlPxunzEHQK/1HuX2zszBelt2PnxJdK9HQKc9BcPqMsIMRs
hFRLyl3WOcO+MIhaQoNa7Sczy6/27BHGjF/4KsOBjgjlVTjF4G4G1fkY1/AY+2qRbImWAPMQnN/K
1lsfrYchWUio60Mks+UFOXNkpuRZ0xgaF1xSllg/q15Wl8nj2s6g+FNZxf2ebtmPcCFPdoaqLyta
cn1KqVdtlNGdmgn+8vppuUH8x6fl6pm4g6S5q0e33nl4TbZzk5C+5roTDfsY1wfF3zZefpUcC3rn
YbGZeTsQGj6ZeWwQ1gYJMwkc3APsM/882AWk2VbEtHLXh+t3JgyYgaBeAHKRX6MOkSnBgPdFVL2T
bVFcJhMi8zaNm5tRDO7hL1/rVHvTUDm4UKn81NyFh1FoBqqc8dbyT9dHzKM7ojXehkTZF+6c9iXX
IVdCujEWPYNcCJDrARJJdZlnSWJzFHQ7387pzSwQW3/hRa6P1oOTjKRQDCXwpKGNr0KTRVrQp8bP
SnY1/byL0R6xz4eX2CciTNmji9++9ug2L9t6Cf5kI9yGc2zZ6q8HN+79Ayl+99AHxKWLvZ/lRJeU
Zf28kBV7O2IbzhauiDl3ymUb7oatS9ky0jZYNB0M7EiJHVtIxX3lunC4J5IhF6jsnwcCx7KTRbTf
WEBqAWM+5nv8QL/kAqw1Evi168H/5yO79h3QlZyjAPO8Ayz3+9QOiNZaBCQKskuWquq0m/C9mxD2
TXHqlNzqpUbMl2rRxysJEI8+7vpBhAuxNpsn1Bww1hU2RvrsEZs0hvhsyasS047XFGhOUfB2jIBo
UOajcZwJRyCIbKaf6len3wXCYVXqYz9JXNYgX/MqeA58vzisv2dYqTe/I0PbNpCHwB6eOm9mnOP2
7NVRhtmO7HixWuKqw1iylDGVAdZBp+WX1bKP9BSpC8Bu0DN4RpYIs8uywF9WMOj6FC57d8RrcCaZ
gbKOn9gFtgkJYJbcKO2lFvSjOmbl6KlAWihNcIP11gN2Le3+uxLTczIn7WEFlK7gVfAToAnW52Oo
6Xk2Me+FLgmvAep+rmgrrBKcsRijJXGAl1gu52eDQwpXlEbly80hqr/gO2rO6ytF8UdBZIvu5rZ8
hHqFnq780zrbMZz1DyG/pDQnIC/qtP6XUx9zKq0P14OZYgFZfjejKqDMy0G0C0X3z+da2y0xsPOT
0adfo9A+qgEkVqsnTjOxnF2cIRZA+hkT+bjcXJavNVKR580UYrf+xdLtUTOv70NitF9m7NpEPcNF
WYr06K5AjHNxl6S4rm235QA77PeLcXkX9FTjCp1q5nRLWd7k3neShD5lS3ukrafwqJZWyvIM8PsP
PeZ6785BeQkYH25lFLRby9VcKsvLWq+X9el6mJdvDD0wbCJ22QEtPzJORn2wbXHnt859KDPUJXy6
iessnwrE3Mo+pJCoCBnqzzrPSQi3ueRzzIR00L+wghmwTgBHYysBlXPI6urF7nF7+Gl/bxUW5UMY
APtCiT7Sa9nAubrp2HxkB0EzkjuXyLps12g0w3ENXQ85an+sLbj3g3ERJe+qqPRHRV8TYm7+7FXi
S9Kpd5V593Vl+TsqSuTiFb4u13HuiGGfj1AwWc7N7gJK4dq61bvT28w7HPMZsFu7ydGKb6cIjUGb
fw19gQ1Ai3yfVfG2gJdMp8Qk8sFLj3UsP/XT1a6D25IvS2gAccuiv0+G7GvZZtxn5a0fcLZi/fmg
Hd8+a3qVOsMMNEbTcxaYp479GLJQtOZTcXZro9u5Hp6vJlM32vSPXhLgaHqy3GDck1aDslfFD+Ni
VYzJOYKqgJVaUBizSWWj0g2AgsoPrsgZRh2bMhEH0KBMbGptIpqt1yJ/YFpQXKfaIc2dfF6IMv33
0nx03EB+RAH+bOoTVvmSParOw503mG+hNB58Ghf7xErTM6b5X5bPvr6O9NNYQ15pS8M/rBcjTef+
lCSI/4vGPELgPa53Eb8RybxdH4JKJ3ltOiNDQFEwddaDlc3GwY8K/zLmrnn+/1rP/x4KFzXyf9Z6
FsXPtuz+nk6IPf9vYk/p2TZXhfRx+UsTgfUf6YS++5uwPYa7njKJk0IL+qfq0//NRrvluNJBTiQY
a/1T9Snt36Tv246P8sJzaMc6/xPVJ78GUedf1POmb3EtIC5ddMiWKVaR+l9En2CdaZLIwrwWBMVi
BWSyrRv7WnLXsveM1rvgqqrO/hmMEdyQCj8WPRnipyP3tU5EHv5CIjI4P0wA8MYnGajaexvo+7a/
wklm5bfZxaj3g5BbCHzJDKZ8tmfwWGOlKclqz1MLHxVzbwIkQmXtS+O4k9iZTtu+xYJ22D5p6Sqe
aOghEonCBgGH72U6+HCifkTtAmlSXKtIZw+p4cGmDAYjgodTGh2LqNmPxGj4fr3qE2NrY3oRBF52
ywHrTeY54oikEXkZfwmMWrPPiq+m5xnIFajXFTcQRzFZU4h5iXUOZQwExOisn2IaU5J1kV5CEItC
7OOIsTuFWQbDNO2RvlUAEftURw99IcVo7IeOGWXLb0smsz1HoYNbLU8yB7W5GzUI/Wg/01YwETZC
NBnSNDkTvTI0xyCSz3JQ2IbsGbIiww4LLCHNCOPQlEH6XSA/szeGBD4BIoIMDQYUbiCak4nTLD/m
c8R6aDuAE96LHKrzgdAjECUtBmQCs2JruvjDaBOI7jNy2EjlTj7wjsgdPtGGrO0XfhBVmIrG6FPo
D9mHiculPbZpTbRy0jRVfOgcYM+4i+3uq4oWw4uNUuc+9zuy7wQZNwW9EpQUThHua9i/OJYLs/S2
/Fpc6FLIp0Jl9B4sE3gVMThlkW7bOnA/9fDRBnJKqm7EtymwZ0TGclcUYjKtS9Pwp2KUsdO031mt
IPRIzp2qHmEmQ6aL1URvpKmR6u4I8e4pB9tkkQD20dwiJzR0AXOlNrxfDpEyLbo4AGzVZpk1FJuc
JRDAU8zMLt/oOCQbJw8VfL0cO8fSlaxmr9oVSruII/0WA5UWrvSOiTfUzqbKMsMhC4X+7H1Y9ZOA
Id3mADCYzUM0qrT1kshKJITWOEN9yzowXzdjDEf3rXAMX5ymGq7qJeCOYkssKYo2xz6GyDZHtPhw
NN2rgS2pmGDDKBx9F+y4xhfQF9OLdm372WraEEotzY02lcOj6U4hUe0ABKrOcR6sRQ7M35nFPzIp
0lcwmMNxKER0dMQQf6+1CrGTQzrNTa9C5CUJk/Hy4igqjN0goqr97KkS9LNZNPso62xiUqz6BvaT
jJaisB9ophs7PzbGV/q64jjEXnllL+DejZSfRx+wBsNtV2E+l+RROeHwoohT2jWdMwEds5JTyDbi
DL7NeTOnOog2kR879+1s/5T5MH3rYT3fS0PLp7IfgicQqWJbkCT1RBxTyPvRRtCtdPvklWH/XWdW
de5NxGZRamKkS3s3unl0QPcqqxWJdoP1JSf14QS/lTV54lLJ+ghYL8KJUwoniG2MRwxhG4fpCUDk
tEfAHN4h/Y69DepgrHjcIR8IkSu+FqNM9nXvh49KNe6xR3a8dx23O8RFDBhrGpsTPqP2JPuqePLp
wO5it2tuNqfiUdMfOsg5dR6BZhjfREyntUYY86bZoDx6CF8OTWFMDKoSBAs0XNAnA+cLItRcjhNL
nPUd6Eonkvl96hnFLkoS81duJsVL0+ftvTV6eEIU2n9CTc1cnIG/GJ/Nam5vnXaXoO9pUjT6o7R6
jOzMffI1w45pQmkvbOS5Ifwj5hWVv09KIWda0+iEbFN3tEO4zHurG59nVSOED6je1BBMJiLdajoF
ofBIwBz8Y0oWEpoQB1taTiDIJu6pOAdnLj56C8kdmxZut2YfveiyUfcowtr7so5Khi5FexJxBYsk
T8ezqDDfShRbhyqy7Usd4wNKM5q4HrHNNxhwGavVVDARAFsQ5L67KwLH/WgGSZT0XMd3pp1M+JAr
Y+8KG56jB8XEjkmpo5XU3HtoIXbDBKkoaLPpFvWkGjEtSQ71PI7HLgETRO8G2hKav22SLw1EqegT
cSkdATG4tyyfvDev7ZPj6CUOGO6xvnUp4BIxD+NTgFXvnvfA5ZZcJMkxHcoS9Dpk9KSy1IlKVOz9
wBPHqaHXVYq5Opg5aS0FQb4HI7SKc42PemcxtLx3J/RzTjb1l4g4lk2UOcMB7rqL4NKFwFhqCw6a
Dm69FerDhK4RlS6o1ZEr+iBDao+6ohMfSDPF7NyIHzD7mnsnaeGHuA68Ga/Mj54Zxdsqpctv5HO7
9TwE9EYaSyQsfQKPxq73tguZQE2TRlk/OKcihyxg27ZFwhz7UDrg/mfXzdWntPHEgxGQuMOCSSiJ
jwk5Z8h8CWDl7Li8uYl2E3SfjtWicqIJfK/t/YqkGV6t2EwPxmw0z55Hi8J0emufYHPfWdqqmXzN
gKFmxkX5pEjvRUR06ee5IcirHx48gx6s0ef6Hkd8c5yDJN1nLqDSGff2MZF2RoQuwZa5OZPeCWwV
dqYdYy5D+7jFppVcdFthFQNqsMstm3wjKt3d6Af2zi5RdPq9xkM7Z8N8DUsFXAua276mqwsUUpd7
x1J0J5Mh2KsZzJKLCHXn+glpPRZXRi4LXBz5qrPzOYfjpjl0CS4PBexuWyVmf4yGfFlAGEFNrHc7
KyQRdayIKBjyJNxlTPmJjkS/tBmcLtknGoZLBRT8Lp76/tkwEpiXmD1PM5qvczfF3cFY5jUBxSfI
DG4z0AaMxavuAKqiPIoRiR/nVGl/I6e0/Qbhod4RniaPyDhsucnGfnC3BiyvJ62y6px5HsUcltrm
c8Uk7mCTUXMvM2q3QyqlcMFmDIM4tClNFdy/Eg+FGYdZf4gsBblqtFAG3eEHZNRCx051r6Ocq+jA
/rLpAJ5Vw41FPcPXSzZveVU4PQGB1KKPYYKA1gcbjfjACSqmI70B3Lt3PfkdlqsUc7H7f1IFHX+W
S3J5+78WK91HWU1NHEbd//770/b35+HPckfg+d+e7NfK5Kn/2UzPPyGp80/5j/74yf/uN/+IUP8v
vWyr5/Q/edk+ohiU4N9zPtZ/9A8vm/iNageWDIMdxxP40/4sb8zfJFZOn8LHUX/ksv8jfJ10EAof
rG6+vdY+FEV/mNok6SC+YxJugynydyvcP96AP+ysvHe/vyH/zt665Iz8tbwRmDqxBmMMlh47XsZW
fP8v5U09GmNXZ611NQLrpWvq8hbMGpCb7TCGXhKMx+Zi9qhZIZWa+5I+80NTTwhjZ+t+fdZbpXch
L/QJQIZ8Yp7xpS5n4j6XZ87IdMawovxgVeGHzM2fhWifSsOQd2j37O1sVUywIOxexKD2/USvmrLC
2WDWqDdGzsZ9cnKL3UdRP4+jfq9ojl5dpZ9b9nAPoinsT0GCFBURY3uhhhvPJfGMvNePbWeMz4Wr
4oNaGB1IiJkPs9YH1y4ZTwSutQ9SdOqe+W8uwvDJgi8DhRYOJypyJOYoa2CXgLIfCbC2I41kbbSK
lzoliHNiBdrHYyHPOKWZ3bm2fJpNOlEuUGQdCOMFmeE322nNp1Ej7Y0dgxddfygmSS8uvPojhAkC
miEblbWYvoYMNbY+smdEGA6ShVw1B4qiK1uWZSDXqv3EHeYlD5F61p5/51G1bfDj5Gfyf2fCROgI
YlJy771JdzsraAEbWkl050n9UEE5bIoO4UxHdkrZAyaSYfETiZh71+OkePFmtUVFjEFKpy7oj8R8
KEWgdtj+822ssfrRbtF3qlMvyowCJkA5O2UIeQ9FmW1Tlq67sZvYCMfeHYjdSxHZ5GCjuj6U/Ph9
4u7IKG4eY/GrmC1wTH4inZ0w6G3y153RuqtHNfOxRE74RBuIIZSrnwlgcJ+doTtOSnT3TKuI/rUz
D8y14zz5mXXUTpKgLDG+ksmZ7LvOr0G50urJ6jeEHuXVwgW0jczqGebMsEWQSsIorA0GO66zFaMr
ztoLWxrVmFgSZquSkumxZY64HSjFj3AwaBvZD71VDZe/NED+3RVn/+sFJ7nOGPC4piccuhf/csGx
9xkyUgSa60AGC9GS7K/yQN8h6cW/18c3HN3R2bHjlw4k6LmI23cZJO0uksmwsUKyK//z6xFInP+v
VyRNy6KV4khP+dwJ/n4LMOLMrpCJhFecgcM5Axt2cJzK2GbV8Nyjnjibmoyelop26/Xqa26ZxhND
92ujrU1NGNtnGB2KJdMCopx7xHaTRo8kIPw6yOEOyi6R5Pnw7vK5IYFIwlf/owIQt5OGD4OjT/Kt
5XhyI+GvHgv6IHQ0GLJ32thqkhxaZNY3BV28hnuJsId/GCqSWkPfh4BBdX+2K6IVpWtYm45QWGjV
yU33+QkVnEu/Xnu7AuMU1KtrpG0MmdD4t0kTjvfSBC8Z5N/hODgw4wz3qKAlNthQXsO+g3oXYXEM
XI+QGVhraWrZZ2mpW2pY4U3BUGb+RKZ3X0UdlsjiRUDEYWo3PXvNAh023xgLyLuSWZ0ShnycGxTa
gRWRJA0vwIfo2CWVeGWCW+K3k8lonq1weB4pfE9RB6U5TBi6ymg8W4abn/TwKw9Is62T/pPVKC7u
2Gq3tW0woPCj+wmtF1Q+s7ziNLlTSeLv7fw9zzumvkPh7CWhwLsut775yM7RCs7qmPb9Z8htMJ87
+q3JwEg6h7VOQzfcuPi+ttFC5M1bnAszQ9YW+a0Xls2pSW28U26/b0Vx5iWVEM5KvLOY8ml4g2mq
h/GOhHGxX0H1VV/TrMXjKizigH1ciXECaLyL5q1lhXIvcgagJu7AyEnKK6kXUGLa9hqlHpMXJz1b
DidI3zXvLrrho6HQwWUhBhAAGvWu62b2b0Y67NhcwehYrpHGMU4zhmqIZtNnHQHu01Ny6LREGt5N
Pp0u5HK7sRUBxhjEKT5VGwBulIaRRO07T6/8TQ9YY18AKlLQyVjf8KTdZ3NNvEo/WveZjHlJDGtc
pn+nLupQNhMxehCQGXEk43eYnC2GWuSyE+GyLshB1YCKEaXfgdA3T+D//TsncJ8iVCqHZLCxYmfk
f9cAq+9CB8W55dNi8z7VDudA5k/JxrODb44/xcfQD1H+W9HRGmLy59D398bij3DrG7lbm55Ylmen
2FL5ljuizP2jjwgczVwDvaP39HGU9R6u4GvbWeOz5xLUZbACQIiYbtMiFGH4fIbH3dOBdF7s0ZIP
7PthIEIBscWHUQs05jN/ZxoHrwAr3sqlU2fYxbExyKmqQUETRrOr2MtbbT0+woXHPpIW91ihjF0g
TH8fFPGbsAp7qxWJdyzFNMoSdtpuhAWqnbSNLLYie8Py91jPsGTquEDAwV4AmBxqkiA95AU5Li2r
FMQW5yVsiLeqjdbYltkTexIkPpYp6bFg8qZG9ymry0+hnr7Lqm9O0g4f/w9hZ7bjNrJt2y8iQDKC
TbxKVN+ksnOTL4TttNn3Pb/+DqoucKrS59jYgJD2rqqkJDJixVpzjhnXigP4AlKKqDJHOhC7SqZv
SpPoi5aVp5rrt1B3CwhzmkkLof7U5+q1Qf+PomnOdmOuSW9YPoeitk46QhUvYZgBdsLcWf6L032p
FV5Wy7i1Oso2zRidVdChnsFl5HrKbsEZgZ4YdJDsIaSvkJbYbijlD2Am8ip+ZLNZUDOAJ8P7Li3j
1xBl3IsA4qwmfEf9bm/U8jDmvn8L7Xpv5EBNAYtDhkIEdV/jSppbBI5SZDSOOJdj356mNtqnY6Wt
M8OqjnKo34phiCHxre2yQSynt29lVlQeFhQCqKrcXcW9uUsmDkmK/uUhXp5cVLjHiWiDTTlwFvSH
HEDVk+ULZ9sR1ItmwbpiooHOsTyR2eJXncLiCkftWDYUVDUqN4IHumuB7/exrzlmLQiPkm7ICvdR
xSg5sPF6tD8z022uWdchKOsWUHZ59WvDvSk9UDfOuTUR5oim5IDQuRfdeeqwb0lik2b6D3ZlvyFB
LZaUhOTJnrSTLKfmlJLhXhRRCF6+BBQMORrPdW8y2VcvfirsfV5mW5HOzrmCfFBFpufQ0lgiFcwL
aiMMvTNpwwNM9xPdr0PmzowFksHaTp3za0BiuwrbZDFDRvqpz8VPm9V4n4zgD6UxyrWtoJZYDI89
qhIfy4+VH9PARQ/QBe+JSvJHgoYBwBbFV5wJ8bEW3SPiRADuLCZXmu3mKepmbaWVCxsMgFZKGMSh
hdZgNK1C5AUQRhvQYuXXRI9islnzlcjSY5Oa/oahcHFqJekEtki/aXM3bTFaVKtudoKbE6jLFOkU
ZPg+zz0GzgnIGpvRQw4Z3wsb0/VIduIx6XCOzwKmaQ7VgHiI8jroYXVxXVeimB6+da1kyNnyECLY
MolpkdMpctuzzZq2haAZg/RLCDztpwHdUtvAjWZ8EUvUoJVweG/Et+6khtTNqWssNjFy2dwf+7MW
D49aES0NK/6EVBmhjFNGO7aa3EOtJZ9TM8RXPeuo4PpolzP5ZrYInJhoG0/vWcuNYDxgmfMfA3Lx
dJSfrut/BiFMdx6P2rYd9Qddx5BJ5IPazJb7LXXKdNNPtMqAUIFdbFredyBfp/qt9MEEF8sCGy1L
bRfEJS0MS18rHqWD0U1fMEzg/XKREcvS2A4NOLQgZipAH5Atvg6ndRg+ta37M8HQekrI+HlpegOT
OVVTSklL3VK/G3FJW8kxrqUwXriceJ8n0c8x0Ntbb1sHQULyqhvxcgVB9drQJAPm1AIqHv12B09v
9vrla48GM7rSYPuUDF3psRTp0bAJMkvBINcOyGIepEh+RToA35CEPp17VRJT9DgSe9CDA1wRN/Uj
sAlUTOBQCuKqNR4yHkJcr+24mZYPd0Lhljq59sTWJe3JuDKcveksu3s5N2hMYbASgJI6B0tlX9Fe
1CfYHo9zWJE6UCfsgGMnNwVWS+pOwKiWgnqv4w0xYhYLkXZqhezRRNBeb00ViNcGQ6eqGYWror1l
Y02AFWTnLfGD+en+whjlnZkR/7gWcgCrgwkhFO6uPjvFBE2z+9PzM+cejlJVr7VR+qzDvBNmaeQK
tA1RDK1tFed/DpB15MxPebqNIqhDqDTkoYywhlbz3CH1xyulo05aTbWQGz/Mxn2I4XEVuyYpK377
kELu3ZZogz2nZIzCsCBeunHtfkZU6Pv2krjTAyz2MTzbyG0P9L4ZAkK5U1FXfr3flRjLp1s/hGcs
xA+qrGhFV0EGS9IqwTuM32lMu+u4rYEH1JCOB0XlXcqp3JZO9dnkdLceyENZUV2D2cWuhCLMlt+4
Mi6vLTHRUdN76M+zXdwTuDOmU7idxXB0lqW/dXFQBzCRV7mZHAo12BxDSy8cB599SxSnIscF7pDs
Rte9WO70ea+07DuJ5s0VhF8HpOcK1nQi6GcjEkrzprefBH6BDR3IU6CpH2Nn6kdZRz9lVHzniCtP
Y1M5iK45N/RkYsRllazGOsbhmwxgREKRvA2YkNHuu/DtdIdNjkeZvydcrp0KEo460Cp4zoi06LD0
mQfR98YZdOh3Ax0ENEq1TArNTQcBdxXlw4wWTAnPifzK60PpYiyjtrLcMPIK2x5WhEqnmyp0HwGX
BOw8KtsRbOGfrTeXle065MYT4NqjZmB2TP082DLHO6RWUXyyiogoAVCtq7l2xMM4vpmE64jHorXd
PVLtmVRM86pqSo1M2xsa3iKo2/CXcR0zCfTF8Qe4Xv2aAq/ypKpspmus7WY3HyKd4tq3g69V5tbP
SIafW3fadV1FdNw0EA/Ch0WPHgyNGaOxDuIc31IQG7tGyl98K9GxKhP4jIUIvQC7+mwM26LLxcps
UHJaYfYIg+KTHxX22uxbklvs5SlQYDhQE02eInLMTxpxtkgmWTXSORlJPF1bArBz95IO2PgLROl7
vdaas2GZl6LzkxMX9g3VkvNo+WYGpAQKREYM9EWn5t6C0yGgRd5aeEI4/WqyTSseb5FFAPEvrPMI
sR2zPox5e6UGSM6uhdUmah4mQ4RbwuWmm04jx3Cq9IgAGW5LHuNsz0vO/+nFYrhxGkjM86AmnaxK
WhcjsZp/qrmcKJw1Pe5L6juQzW1ODlpN86CldqcFLqKdMzXqrCfaeohd43R/maNNLWXy4IeGviEo
EvAnQx98MvrezjnUxubwnsDzPg49BaNJbTVaofY05LCGhrrpd83SdovKpfE1w0y4N29UjcCRgueg
FVN/qgs8DL6bkMw22uEpGuPodP+pIqfM76P0qGSLcbEotRWJm9WZCs3dC8N4iCI9fqI/ScxRl93Z
sSTwMulFLYlFzhm7byT0JTj2ugT3aUhMJiOJDeiNrROY5UOVDP7ZN1vosiBDqEW1MD1R6iOUhdGy
rl0SlsAI+Mc6xfc8mC0c/NaNf8w2M9yVlmdPNEBx6E+MJMxWC1CZraMqg32S+199iJHnNlyerNxW
3t1l11kcI3qnwj1Um9rLkOSfqXS7XQR3BUkAmA9uSSj7hb+pymh6MLK53gQoaNc9fKkTjhTyCsbk
SSswIafk56xRVEMFUsbJDc3sYViaXtoorv1IfAMcimAXdUH0AjHdArDAtWiRHr6wSs/nqQjez2DF
nWe9cpznsKpZEowczMpk1WsCfcwd23j8uMTERJB2T3qRclKpWRun2EPSUr0VM6E3kUV2WMm4Y6dF
mXnrXP+558S+RcQS79Ow09aoo7UDmQiH+5uORbItApWvmTtdhFsbl/u90hrGgdPw40AtfCvLFErY
0oQsTTs5zbQyPDxR7z6yvBV1crqvfGahPmrpfLhx+iIAA8MqzKoaE4A7US87yFUkjIes0S9h9To7
ZFsCZElwq9tPvkOVVlmYUgtN3xqVkmcmde3PeA6Lc4QpG4QE1IteA0Ta11m8qym9oBxHzqmwkM1P
CqeVCkA8A5tysiXFNQYi7yb+eoS57AVuC1sw4C0ZEWNlAmKQeLnNCyiscV+PScs0eL7aDgbpMPWH
SzZ3/lqiQoPYwagtxQV2EXpcenrjgiach0yuogiSVO8/oQp0z4xX6n3Kgs5uq8Nrn42feabKUzOk
6TKkCtdpb2hwLYWXxyo7pWPL4A8zzmpIW+d0f5GF2e7mYXi2EDCc+gE4fZ+N3f5egLjYwOeAFKGm
GY2jMAhbBlx1QJ8XYODBVoNkhfXCpBND6ss8Dz9LlT8h/z6RJ0paT1R8C0RTUD2UwcZkh8LmhAEq
CfYNTQ9UkcI9oJ/N9nqM2Lmf+2grhVXtfTI6mBd9Qp7xWpc6A8xBvebZhZTNHmRLHFwzBv4XS0PL
MpJbxJYB1HNiBa2Sxr3NjNiod93HzlGzhxA3OSu4rJYbiVNVlw91aBVAhpsvojR4vtUAToH0BKhy
8gCjBeJA8cKoGSM/B8miyTg3dtkXMI04JhsOt1oGz0G2OclRvP1mUSYXdvEtauafBdjKrWo+a+O8
mm178QJFFz/Qq+3kUu5ksAGItrPn3Vxo9hqBULgnSCkKGgVSjd+G6f4AGUicC61/bPMwulhB/iWE
W0blqb5ZyxGP2K90KaVHeBx8xhkThXhT277ns8sf81NjDfQUYs7qsjLpN/nctIhXwPnRzu4Y1WxZ
aJptyjIOl6OFlB5Z6dqxzIqJdWVu3ZK4uiHVNhDAp9e4hrJg2NgMCqG/BFaJixzMCx2aginn8v1T
uk1ExcxYHmX5WetbZu8m/AM0WvHWsGvqZvFpyijCpiy99nRBz4qAExUESzAI4wUMM5K0t0ZcppwM
v26QOyjlkkMFjcw6QaTZGE151nBZJuyVD+G0GRIT/6FNz4ZKcLxhyfNKrS53fg0fLrOnX4NpV5eG
lanpFsMWnc5dH2gBLOfBOgLQxK0FF4xeUuwRIcyq0DkslcIFsZfXeMZylx4BPhjgx+GqjAQ2J44z
YwnOLSbEax10TgXIyPQJCd1xTBhIc8ro1CVxDZWUi5ug9emqPzY+dkEjoItJpRMdNyjwgsPQiy9u
os9X1MxPJGGhw9aDT1ZoWXy1ihxRgje9tmiDvWz8d1yRHudh9iw9q/djVPlrZVUABQllgLjCV8UA
GCcbLQsOGXSGfzm5UZ21NNCeO4Y7djGpf5opnV99YezxVI5JvyE3EnLoPK8YP5vryc6hmnzCoSUP
4PNIKq4praRdvIsa7uwEkR0/QevlBIUdoahknhGWezLsOA04uY4wz4fuUhg3tEuhZ2d4jKlm8Boi
9XNs2ja2pL9D/x17SRU25P8N+Uaz35KhIbS4YN0ZTCd/xDy6DUrrSOUlSaGK8VT22QAeklZQbEi4
dxXxY8U3kKnDm2qtF5SDqI4YRMX+RUx9/qjPgYcsGq9IUimOmUb51TUHVMsKt0COb8vrwYMBG3tp
kTUfAtlGp7FrkIcNs33kPv0y0s6K6ILeO/eC+9qRUJ9EGz39E/k5ZzcCDcn+LMwQt6OvPvXKvdbJ
zNnBL1lA60E7dWSrru8diU6whjsx1RZhWQMy7KHeD8y/guAzsjCCs/WYhBOJThGc9kzkjYr2KC/9
owKu57J80eOyw+ccIMhKVCLgGAPyxhYoZZpJ4rwk8hOVQVmenOXFitCg6EG7uxctoTk+kh+KMjiF
e2ty67RwuHq6Ri1+OqOJuW63OsXEDi09AWBryk4OFn9Eh5ad1fKS29onG9nhgkGAlqUGHWEOhteQ
pbptjcfESEKvEb9crRV7oBxvIqhduhmS01PlzCgfzSU8IXBOtElv/iDz45gQXNWAx9SnMjjOsf1G
khbpTkUZ0z0Y/cdmiD6z/38vqlY9J6xczEsqx5NUlPtklvgGwjF9AbhJkG/cAxPIl/aRMnclc9NV
KbjQ2unF53BufyQNh2+qIuNoxoTbyjobd2MCnkVhqM7cjtDF1sATJOxsI2tIQPFYZC+znuHecbMD
MDvCvseO+a/PiDUpC+uVEmgPdq7cDH3vb+ZU9y9xV9OfMRHjdQPEHOXOLw3koyxWjA2U0+8HNL63
Ns7e0DSAN9bNl0q+A66yPSdw9NscV2dFJOC2MsEiJgXIbTnQBRNz+wpsw9+KmvyZ3hgEFM7iVXe5
nWE3MdHsEKcH4/wFQRuaLOuLKBKbLRVWiuMTFUVmsclRnAJF4Q4hISk56g1WffqawiRXs2gZRzKl
hWUqb4HNR0120fh5qPxffjJzHKTrdnb7cauzlH7JS/MpiOndJHkZbkgFXzIUlLaLiFJEuwbKLbLO
PB3GJY60zvP9NtmGOVXtHMGLTOHxBXnoPsE0A+jW68F2TtxyG48QHeIY+laL78LpK3QuaYoAphHa
sV9YAPdVUrVUmDZquu3oV+XXskvdk/Lnwbv/v+yZzEWxHBAWc7a1Aio7w8d1OXOekN0KENf00GUc
0uKu2FXWdEPC3B8CLTQvfRqynUzDjecw2vGorxmL6aTnWd2rH36rtKldm4YvD75L04QzUe0xwiov
0proUytq+S4nVslBYvrZKt6nMID7rxU0wX1JBHNUhaegC4nSjrPxBOQJWGDlPnJ8ownLCHCup25j
Z7O85DYwisGHpdbFGk+joztQuLIzmIWEkQ0ez2iOKUiqunnAsSTOuvHLXFJ5lrF2ElPhq6R78duo
fnaHz7pt3uwOQXDDMgI+0f3Rpy3d72h2V2S8tM/go9SJZs5Nm+b3ocvbp0BsaOBj95DVALLNpMVo
xL9GFiqvrsS33NRf4Onh7dJVsvVGiT52WmKlpgAWdzuKB4nCuE0Bb+JleYit7lma/SHm8LHpOxTg
hJ/Qb9JIZEK9FWoGqZQdR4kK7VqhNZeWsy2fZbM1tL2ugxUYGx4fclJOnG8iPjbSlgqZbF2kzDtC
smq/f3SSuEUCEHMlffZuAM5g9rBeRim2MQ9bI3dHz8j0N/gc/prhu7se44mHPuoZH2gp5vGS1DkO
JCBG37QyMnlkKF1kso5LC9HkAFo4S/xLGNoEiSw/BYF2RoarDq09EpgnUtHv0Xd8GQL3dQjoElgC
56pdhQGjfV7uP91ftLnRj70JkgQS/zXIs3A/tuF7hcUdm0xahVckz4em6CcEKsvfYZwKrwNBDLtW
sk8wbQVlYpMxMBROSRQDFdj1/qKbIth26HH++TsfHuO2bpmQOHIEVRrAK6X0nw8BQffJmMfX//n7
+0+GXtjUBDVEDWerRxrtlK504yP697NULie0ovrJRs4SWxExRQ2ZkClC9FjcA9jivw/Yse/SvaAh
7KGuJ96mS3TgIfLNnBRPj5FUax0vYa/h5pcg+jxzrmrgZhS/egTkER4CSZAmpHkiKvozylfP0NWT
bcNonCT5aSYrgo+qdEsv/pbxya7xdlI4p9cop0MmfPsNXTSxDEX0Wujlr3yIPokh3HPyP9JPhn6n
Jg7PFa2cdhK7WmB21mo4bSOjlQyfllu0hERnjKeH9zz/atv9N4PhX4fpYD9UO9Mgn5lEqhQKQ1ST
qV0H9llNNIs521G12R38yTx4apijJpYDnkARJDjTOVshemuA4nXYnAERqX4VInIsEv1bPqpmFb51
xneHeREnKXkshhEmcAWNwOgDcrzi5CrMHMJDb+urvEs1NLdWhs7ENFZjv5eyGB+QYC/a/a+zkR4n
xyXE1CB2OHSdx9ROGfGWKDvnfsuxFbcDpAx6a4TzMY4mghcwdUixSic6tLpHXB4h6eNwCELyrLX9
mI7hZ2GVDroV6oOYolFrJX28Nj0T2VMvGoavS0CeDsWYZRceHVI+WscWcef8N/V0ORU2+0Sb4DsV
39MebWlsicLr57z1NN8mVGTDdVge9AhE99NtVN+TUWWroMC4Dt3JhnthG2ticWjbbJlaUQ9nDnHz
XcPRd3kXtXifB/+VOm/GOmg9q9IBuxu9jwbu2eW5qEkzjiPY+LJ0fsxwZ1dFmqS70B2e0jIBLOw/
MjuuINJBRtGTsdratX8yEc0y+OBwBtxhjfxmAoFkvbiMiZTT0uIJjYG0R+unSt5RljM1Jb2XPh1I
ZnrHkWcV9j4LsA0IP9/ZZQ4KbWiKjd61R/7p56GHOKN11cmMJzjiBNdy7pLPoRnhFMYqsCljkk9M
XdJOqz+bRbIbrYEkXq36aTn6nrJ9ayY67Ic2gabi0IwPtxgR+QZyskOzuXoya6uCKWltXZ9BktDQ
dTsDE4XAKen/tqugD8oN58x3gFy3rqb7KP3cEzlMM93C61pFPx1p8EVGncew0t06Y+xheAhAI+iA
Hp16Z1r5Q0ODR9jEKaX35JFEf2Mo+ZXPNSofwMlwg9vcVEXrLogUBvSdtmFqzR5T0EYpG0SlAVmf
hcb3s+TvbDr4e6NJtGTYNnvOnDlTNoshTEnTPulNgl6HfaEVKc7d+NbYy5k0sYx1WSnlLeLQnrCp
gdT6pn62TcrmhhCxWLabPiqYG5L2mjcd+SULuQzURT0ESIVjkGPlyFYROHAVaxhy1QxEEXsFZlJ4
ODYADW7nCHnTJgZmb2jgO12SGX0rnaG0qY0TMdaZltixoM+ZleX0t/BwXRmHko9nzBXOfbB5g9K/
tynOQ6OitE9A5UI2J76rfCc2RRAiStN+tolgzfzXAjNImtFLqY2ayJo+fu4MYq/rbVbIH1mQMl2Z
vqFs+pawomHMBCUQIqhJm9reDr7+VkEf3tLBAF4oPnUDuT7OS9YZ7XbOcc+7495x2kuRMaolBfgi
5JRhpSg8a6k3JXriQ4QpwJwp4nV3SEh1equdPFoPbejy8TTP0xDBmctRUhZZAPSfL9XW7a1skgMH
u89xnHwnfQOuCYtxjnkCCki40131Mo2nSvhfTVYir2UctXVH+aTTrg+hy3fS5eQbJV+KuQo3QWn+
KIvgU8dTF+OUA+uEBR2sw1umsp8O4uwd9lMfDndQ1l8zu1uyGHtGDfO5qAWt09CkGVGPXpe11rbX
+pvRZCHHeAC+xE99z/wYtq1kbl7GxZl+6TvqgLeg6IeD3bq/+ln9BKJsbKpU2w61q6/+LE8zfhen
OY7gf4ZycPVh7PmvOK3CTeDGaekfO2Tw0eR+LnHbrdGMputwwBVtijCnLbFw9LBWJek4MCe8JBz0
vQ4z1UYmgIxTnrBdQHX0l4tzflPOORgX0fXaiHxht2BQ/Ld4VvoYwUJmCce4ccWhXtpftkJD7oRy
Q4uefn6qLkp00dLRAn/jYr3D4JXZDGY1g7psAF6E/9c4tx1KVHN6+ssFoi7+r7pXOo7tcHkKpaEJ
XOm/F9iHhd01KvCPkmMeyv2aaiIPCSgEKFFx4euwIb9+xETH5H9A32TjaxfF9c+X8ZvGmKtwdN3g
ezQwdMoP36GB6U8LkB4eUdMwpJgTcAu2V2TWW2FTdEIEZksMEZMU4Gf+/KuX//S/3Jumi6yZ4A+F
zlk3yA35oLasAuWUqINtSCOMpBvGhbBuXLDUKiU+k3ccQOhBIVO4/6jh/09ltbl89x9+82JZNbhz
dWIm3SVM5F/CasOFM5qnmcUIKqoekH0d2wHjl98Ye4JLd9MAwdVoxpd8dn8VDnYMV96me7WXdUu4
dPQrG4nVnlRP/y0fST2au1Ma1/BVSZ7PbIp4tA5/k6d+zBlaPjB8s7qLu0dyy3yUp04ZLR9FZXwU
XU1/RSO2b1EQFAwdvETI/oaBiUlBjf3Lk7MAk2/O6RkBLkC6qp+2qBLjwSzOQcLMXYNhWnfNtE/M
+rFsy/bUwW/pavR7jtB2zI0Rkc/vGeCv3dDEDBwYTawyBBfn0gzRyoGvoRUdo56ITVi42YXC23j5
8y3y+93pWkRWotVzHMib+ocvqshlpfNJ28eOvvGq4QFe6Rh3qr770ggqwaimAQzUCuBoom///Lt/
X9343Y5BYp7N7BNJ8H9vktQ3B9TvjX00CO3NsWZuEWl2m9IhcHRpm/75t/2+XLmWowzXws6qlhSb
//42mzT1CrWkfYxM7SeslVc03sTz0t1PjOzXWPo///z7zGV5+fAMYP0VOvld3Fb0BP77C5OK9Jky
Kqxj4mO8ighbpSTeGY0kx7Rbmh3LiCAqaPsH2lNZ1jkyL2AsfuHSBFzGo1XtyIMIStLMFzVZCXw9
F5yqCFvXCksCruEpaAPrIWjAaGh0cv/yDn5fQF3bWhZRTmKCnz58ZHmE+3lIbXmEJouvB5zkLm7q
m9G5wXHExbQ3DO2LYBBmE/V2QlDVrfDG0mNb5IgDPGGo7wvQGpCYnBTjDPviauUnDHsBoS6vvlXN
uz9f8v9yO5ORxGiXj539/uNnrnCp6jPRWEdaDTT4LaYdFimkexSAB8MvDC9fjA60woNMP/35Vy82
/o/fN3eyYwsa0I60P+6HDs1bfndmHsfFPVDlM7ZlF+UOFrCTIZjmw5yaLkYL6FDGZCjhOGSSMOoE
4zpd/5e7/e7M/3D3YZCR7hLZZNuWWK72Xysw4cm5CJVtHFO7Yr1a1EPzovm5cf+Fu7l85VTOA0d9
qDlEbvz5s3B+f7QVLh0LQZ3DwOb3ZYVZl0vmkn4sdf0rPcES5YiYvljuLhPp0xwxghYWxsTMX0Y4
OnlD1PkMSUL7zYnMvZ9qxveabF54udZDDxOPc35k1CURw6gZApvo34jB5cMojdscUmKUvjwGqjNO
SQ8f1rJgfZkYK1sLxhE+y5mDf2tcA6LdBX2W1cJk2GZVze43AbyOilR5scyeetHuu0rlJ4YSy9Jg
4aUH7KfsvSxRzRoTidV2aCL9aijTVW2wlxn5W6wHT+bsNttYMSgcDH8ftGuXGwUbbwBHOzbt3TBW
5SootbMh+ultHMRei1ElaVnyVGsUbhS156YHn4cek2Fnw4kq7vR5JUloPudO+twGya1rQoPTGSz8
P39h/8uGrXSMUKZi2+MAcV/M/nW75BGnxwk+5jEYpHvCbLxDafA9Dhv3sW/1E4mIpzqBiQrzlINM
Y0FYjfMXOMLWQZ9rhssMqnB5r1qzS3fKGOgToGVkWFLWh66yXvHyaiscCuZfLtz6/YlXusMqS3ms
XIEP97/3eZD2yFaoAY93maiFxmTWpl/gcK3vWVa/udp0TFPLuSTz7GN9SplJ592tVZCzOT0YL0ho
Muov1qwI4mIaga+3BerBelwz7BQHCEr0FeNPAdOqTc+Ubyf9GstRyayhYaxlqC8iHpDXG1omTyJl
kk/caXA0xvJ2r6xw8KszcPNcsjCq0dyk5hKRymz5JDPxOOKa99L6R+0jevbGNGJSyJK5r+jg1cOk
ttob5ApMKVkkPHRYvD+qe8En/ABKEXw7brB90aLzwqL/9c93hfG7XUeBEcEdx4LKQ2x+2MJ08s9m
YIfWMXX3JNKG18Zpqw1yNvxFKhWroM0wHC+q0aSQoLgqh6CXEFFEQpjFrk7+srobv22ptuDTlwYW
ItY2+fF6qqhhcFlP85Gvdzg4DZIKB09zoZPtLekktI8ge8n3KNE9gikFOohSPXcYvEVh0Zy7yAj/
Uun+vupzSS7WQd2G1kcl9eEjcmdAcwHNw6MZRgKZ6ULFxfM6MG9IoA3Tq0Be59j6dKHfPx3stF1n
em+ehOGI9V++rt/q/eVa0BobOqwoNuwPa36GO4dwVn06WoGBLxB3wqFpq13EGHA1dHxpvknURMDc
02ttzfCcjmvTBpgnSUpYWZXdmOv7/DsdeVucdjlMRvEJpsfbXy70993JpqBYDiWYmzggfDyapSKM
YCg6C43bVGBGsSNlgX5GHYuznbHjngYsNnM0/w/+Eu2rdlXBo62iLDxr0ZOYMaEMjvUaBnV9qPuo
g13pZud0Gi7hdkTo+1RWY7Zmubu2qi2fWSGyExNLDEdDuTE7luEiaUpvkkm9mQv11c/bn/qM/BOU
p78Fap6hsypz5YU5gnArljQXF2F1WME+6F0LZaHd7ARKfdkQ5GAtCW31lDmb1oQJW2IWOlmQnk2U
aVvZuSAfGuhaveHke5oFAnkQqS5zkUdeF89EsZGURVdyONIb9ZE3au66AMl8GgVj4ftL2U7ttp8K
ubsfQAoGeqhfRXuecUviDsnth3lCggCKoXPMV2OinI+T4DUzy69pwxE3iNKNhsX6gIPzVw3eAXD4
7K7pvVyC0ILb23Xq4b6IxjQNT7rbP08VOb0QlGsdRg1KqzORN0+N2WLEGdFSODK4BOVnBv4xngOl
jjb00/tJOvLrX/Cp8Jqpnk+DnWCdz4FxNdKIPS6DmUEsw19qjt9vfsvgpI/fWFlC/+2wG+U4ZFBz
NUe4bpzW6vW9hi6HjYsHeKtVDBAIxvvLjbw8Uf+psmzL4LEnm5YhhSM+1pttoJttP4b10U0S3POF
vKRdr04EbKSHuLcJ+3DFrm0jujSosjLMPP/oFazOds9/vhbzwwFHUqY7rslOiBnM0n97pnKsH0ZV
W5LRtPZSOW5+5iFiC7Zo2CL73WHfkAc79C+a7CZv8WvMDneiVTjqUwx4OwSPeM/HjaL8O4UIjWMS
wUqEjqOWUTspRvlz+AjpsPIKlNmkedeE4TSbYhzNv630rvHb22GNF7YteC+geKlg/7uxy5RJpUS0
fQzHKvLcJZlhXoIPsiamr33/M5ZF43j/KSEguyFO8DAsOQpgR5ij3n90fSRPq9TNUjAX2qdxTIhZ
WF4iqngk7oThpLXl3f/K0gqah7QuVkHVzkfCPhkotO1eIIRjCFIBkkgwUDyQU1jDdz1OMfzPyFqS
NsISCuj//1FHmaIFNJ5xjotjHEIJsezmV6Ym7RgV88j+3ixIwSVGOxuLcCVIstgMqcj20krg/pbM
tWPpH1Pk2r4LQTQjYHvVLj9OmIUYSBzz5eX+k2oiDpR6rvOKO5liVeiPudVilqnj55Y8VdTYVbDn
LJruR1vuTFdHZjOGz1XHpsUqhmKuesmIL7cqjV0gNOedE76GWWDtnAo7G7ME9OKaHa3MOny5OzP/
sV+hF8RyF3RrC5zJoZsYy8DKrW5a9M1oicwUWXWdJZFjbR2NW4FNC4RVEewzPwHogJbEZLjxBJjY
eMnBITZoWTaAohkVwJtdG5OsTwpP0C5llV5PmeuenUx49J79bSkNUtq4e6ehvEmYN6sySNxtKttw
32IUu18lM/BLzuz90MG9XOtObj23iRl5ivijLccXJvNIhDwbatdZE0V3jhE/cbgokdwDslnXLb2m
Nu9vvl/pL3GgK9IMQG1L5T/j+V8nFc+QrlWCfakpNS907mo/eQnyIH0gu9AlbA0Flj3Y9uFu12Hb
0lbBwOhKq8kKS9sce/uEXR63FlkXNCkXkuoeZ2u+C4HHrgICW4jvCwjVan7gnd2D2TdeBkmUeVIF
Gh5QWvJTYWVnVC6L2sk6WwnKswAfxa5F5ArsOzZWUcv5SVUNs0fffkEwZm5i1DW7IsMPmXTF/6Pu
zJbb1tIs/SodfY8MzMNF1wVBEJxEkRpt3SAkS8Y8bQwbwNP3BzmzsvJURFb0ZR/HYViyLZLgxh7+
f61vYbdMFfo/8Qs1onusVpShNFCmRaId9NLcxxz20agDoOkjcZxTSd7PJq9a7UdVWi9mVf5wuxhh
6ZDgK8UVf9AHsVNGx9obsYaVL64PtorFv0lw9YlRf0U4y965KsxACjPdd0kgedJsENOVl7npbezx
fyqUao7s0BUPJDDAFMe2+W1MJXZkp02t96Sj76IJQy2ThPnqXE3Dfa3B5a+UDHajRF41FukrStg2
HF2G0be7GNZ2fzVhCflKaqe/RPKuxosdep1WhDJB3wdkGXBUltTYWjmu4zJgvC76jWCS6kmiESdk
o0gQJ/Fl0Q53GHk0ZlvVRjdCdcEZJKKWxJiuqWDXb5BbtitTN9t3rXr2LKUiXg3fc1ZgXpww/AWm
Mie4sCPjAb0AT7+Ix1knS0m11ADONmYvG9hvxsrruzktz/pgznbzCJkhBujSDjRPTAKIFjqsVbHq
j7DebnvufBXLKQKCYm/GNWEjJBOy9JJo6fUqEkiRnCmWJAczYxbqVG6ICgz6Thh5t+1RjWxHGlh3
YLMo5jjsn6TLgu/QofYIVwgUnAUnGc75V5MjFUXb15zVNF2VKRhOCoSVZ6+6cVLpz5R6i4ACpOe3
RG3s3Np0/EKp44M7duwySWh+Yl/r125l3tgxYVnxuruqH7SLZygZnogHjDvlBjMUc0zXLcV27D0K
KuYkT7z/5GhXup+q7nTNrGq+oqBKGAELvFSn3Vlm4l6VuNPuG26mluOsDzg4O6b44NcCLqjdVjln
Ln7imCbZoP6om4maXCWfct2LWCnneds38T0CYvcxz3+xMNBh7Qz32JecejhJtrGObRMxrxn2mCzI
i0IIdfUmrXuiLK/t1JZA0jypiuNUxKdyIiw7dbCW9O/FXIkwLY3YjxtYdQJZ0qmu3YdOncAWe+/J
EB88fDLH3EMENyN+36W0tTd2oREfJMbyucyfh87wJ9xWpxQ1+X6EL0uXMTspFkuc8KwID0iDrtEx
2VY2TCkPSk7CLWlejlZ793WvOrtJqOAE8+xmVpT6+oYbv24q0E4qnrQBhfkhLSv1EM/lM0s+ExUa
Va62SqHP6wYMSejbfPbEHhakadwWNIPDmOimKSbVZ+2mZg0qItPtTg3S6XQzeKHSNtzNqnUhL+53
Htug+BL6sTpdmsiarCBFNVXF9LsRzgI4Ktkut9HWrsy3qJ31DTQEfde7FvvmIr9Hdc/HkDXqtoP0
QAdY4vxSwrjAKIBbbLnQkqTQRpLEVsNNvEuwLQe4YsowWlq8Ep6Wn4R6pw+qQVSdi1YNPs29FAZO
fmStaJPIDXWp2YdTL7a1o7tnBHRDUFt1skO6pYZc1/3YF/OubkGRWUaL53z90TSFU19baS1Id1xu
julRMgsFDlOoyxz02OoxqZrxMCGeuJqWYT22TJUl4ZfXZa6rUI69hJduYzghF3uXRAPhcxEJtFxJ
si8c0HjJ3K2WkfTcpxJV3jJl76r3YucXMx2cnza8jc5qC/xatbnJJjk+olID0k7FuM5T2iyJ9V46
wCyRESUHT+mDNlLMu7IyYdqN4sqR8lNP2707esuBADOTrRQHo+kTOQfuQ8KJHUcD91tr1t4cnAvY
6YtOjfte7+afs9lE2yIuznqnentdlKAADaS2MfZEAIZSC9miBUO62PsO88SaJwHxzOTUkZBPZs+U
GfpuTDg124cyb7Vt3ZqP322ZoTfg8inC5nVXb4aKgqMf7XNftScgcOvUim6nyM91ZhIjnA+0kyPo
xswA5KhBmNwbPAvhn5IQxzpM40Q7W6N9gq3/2faZd4mQBRkUeMJ+Edd2MnLeRkTCTLQMx1SLtsly
qmavuaAvQ1JsEgxO5xnIiyq8IOdypEAaKAVBEJizh9pzkzsL+4Q2a+65FdDKF4Nc+Ui+fzvL+xSN
UVsmgVi6c+v27gbk1iXzSFT5bob0DfntAwlAbbtinJG2BlNKjaimEE2sC4PDUSUpOeQuuqV2a6iO
ZMMv8lZbxAimiLxDiqYEDn2TI9DDcG9WWO/tBuu7XC2MOETxCQuDRl3ygbR42sN1vaJorYiqFQ0i
gCE6cshDJ4812tdaV5wB/DdhqlvvaWQYd9bSrUal7KCrxY9okuaOfqi2SUrMCw5en1St+hOY9kev
aPzczAgvKQnlsGtOoHkjHyujU0+DCRDZM2e/n82KYnG317D96mzNH6jtPZWzrp6KBb2KjPJDkRYW
7e1xJDLUSC7ISXZywd4MoMQ5awM4sUWCwKT+qAWYMoo1JavkwGxdbSV9YRoXR0nx6H5hMTaQtx4M
l9DRrs8vw2J595RO7BQBZUpHEIElbb+2G9+o/jU3+/YNOIlzZ7p+70MRTe8Kz0jO7PcNpnEk3Urb
i0Dhzt8qYiEFyonRFBKIfVrMrWn2wwGRRwc90R1viicP6hSrd/2gdCjhSRAiBphY3sS5z1RThEpZ
YJpZEN7BLECo0qUfzpgvh0kOOFZhcgstZ0ErlUc1NpswI5WH6R4i9GJJzOBpdPCmtnmoFkAJmmKv
K2e8jxqeaxrz19HoHttyerE1GT1QLUIP1eT6/YjJmvIQgJk56xDz5W6573JOLXibsOaNyynt1OVe
HwAPCCKX3majuMeJNNiK83uN4BRoq945Dytbofdnkkt84impgva5dhB5xf7GZGwUq6kKB1jX4Dwa
7U6eDfyhe7t1P6AD6DjHTm1Pl2yJ5vKY1y0sV8jHGDegO/0RAXfACRCP0k7FXLSx21ke4fg8t5Ye
JGDJb6ix60OauATIJ8PNNUrnXXKDeQu2oKEgZDhGHPnQkBEkmE0OaexiP57I5+mxZn5r5ZupTI6Z
+cMGCttsqg5JctORm9MjWTt2DSz9pJyvcbvUO9Ncoh92gtpmgv9dZ+M1Hk3uuawzLg4xo/g3VsB5
ol8jw7z3rAkPiDRIU8JL7aWF9+QaeByR990NrXlq5CxuFpDB2ziiiBybxfTX88P3uJVown0pYLh0
JEyGg2NMD5MU2iUbDO+F1ccLrBk9PEaf3UwyYzCij90KZxBbT86HReGcxwn7xfSkeVJKFYOlqlch
n8zrRGwCPTpm2ygD+uihDq1EGd9WpEwjEMfP+WQCaDKmx7IHWiDzcW8TLctewXYfC/cnIVsAUDTv
UYJf+cMV4bYWfrekLOtru2DQsT0x2jAv1hFtRALIkg6EbFblYkPhDM1VNR1KlbgoVxBXZo6kquE1
DuqB/UDRGgAuinwJieCCblDUJoFUcDSURkeA1FS/K5fv01XR/U6UZGvp03xQNVwR0WQZuwyR3p1R
GzvEPPmppNl06J2euFpSKyaaLK4lrvw4xL/ZjIQ5z5uw95BqTGqvhGKe+7CO1MeKHsBppiD9Xd5a
uuRXNdLD9XC+gucnxBeLNVOzbj/Rgn+S1XwhDJctIzu4ueoyHI/ENyldIva1wOuphUqhdsTYwUTo
MuslTfHgtF3RBdHqasKqT5oqSbBhFXv4rDT3xEQyhvir3Z1O8WsLXPpd7wcDJNm40E1AubMZ43UO
q2blWUW+HBNT1tszMUGufqFZNv0sLCwoYE+LgjQ8oufsiNw2M24qzltVd5F9nx+1PjqWfVGf3Db/
iPtWCYuYCNfKpAtWG/TDvhFJPfrZANlWsoGU7KeUoC4wcXaV1YmbkbGRjDLxMSfezFYbXZabjpsu
KvF+6vRdbKLvtgBS+tMY98YRfCoFs9oajmyH07NVnppoie+mNpE7TADeRtAqQQIO5sSmyWolXMMK
FZVP3QK72SQPgyPsfRpNlxjB5Z5cu9+OmK070MXn2cUXseYO7ts5k/sEWeZWVYw3E8VxYHOi4NA0
khrD9ds74kW6TA26wbI+SPnwDYJib0QGZ+NtiIX5g5lAaq5dSIPYjG1Csow1PLWoFv2uF2XQuDZR
bC35OcRbFneUkCNZT2dpTUeXM8SxAQE2oKwLUPzmULVscXIy/V6TbvfA+ZzhuRpky/QyuuXRzT3z
Hl/uqR6IOQCUFV+p32/HzGsDJ47Vbe8gq5yVpD2Lthn8QrT3Gqjp12GHpnzTqLG47xCim7jWnHHp
Ls5gneIx4ZMHD7GLrPpNCv7it/XQkqAyp6G6z7EKARhFfUnIOv0et39pB+NpxIaMzWgGdmL6DlEK
BxMGkc/M/1EqCR60Qm/vJM958KT1otTeG3uVTWu6RYitlm0uRY2wEBUGmiK7a8n3/j5limr+Uygt
Gts4kFyx6zRar4vF2qWuVUtvLC6tnrDhHYrHyPjSgHFhD29ntlXWHlq4/upG71AUP+IJz4zpAFlN
9AJ/pMaxfwK9H2Cz1LZRR8YPzrZ9jDuGYO8uMEfYMYmX3OEc/DQHNnIAUNEKa9C7ox5HEIJp3Gr6
U25QEtO0wf5cQLK+KYsR39VJxWnH1Z48Aj672P5pjBZxwmlB0rZTnLK2fIgFBy/g3XBfoukmZ1NB
gaXkQZ/brt+ljXtIe/3UDfEcdNKw3kcttQJltg52DkCbs+iZIV/b3XSgUq1vlRSP8fcOrmZ21Yjz
2aWojnlLHoI2IIzOSHgyfsFwUZ3fiUY9ClcmRm9yr/dy5l7tUKwmDufXWjLteJ3xo2Osb5J47g/G
Mk44q5Qq8NQ5YJpId0RgnPSZFuiotZc/IMhVQAb8adpmkWpgcKAqMRFtuXUsKu/RzNgcB3TGhJGS
qUmxsswePXu1V3YIB1H7hm5rKlv0b41vKFHPzpkMbCfK7nCNyU0cLaSdDliElmX6cmzgfIuaeVQE
J2LfG6Bq0dR9Nlkq9rBEsJ6Py4cSwuXB8eNdpD7Ioy11on+MZCShhjYSVAHYSROy/VjvCWPRKdZ+
iyZpFJOtQvFyk1sAXax4Ck1HUIXlWOdWTRcSlMg9WnCcYgmyR/S8FcbyTU8UgR7XxKL1+fvQ2+kd
W/l2I2yDtYt90yGp+5vsPeNgkIWyyWf1u2hKJW/9nirms1Zq8dawqnEXy/GnNEW/kz2h3HluU/t0
HAFoXXLQm1aLSi8R2iQkKH6v+EMPSaKux53gtNUa+MIYk9hQgdpNRSl/2J1+SE1cz456wUSrWlNz
qIheYooAL4ZVA7jpdEXi6WwcQaeUFJJp0I1DxCQ7uHZ3WlT1tri5dpECQMggFBzbUnLvcBB118NO
0UcfQkJNcMXAaG6BbLhWVxPnJrMjIWOxv7h2WKzNRBVvHscoiZy+bkP6J8ahwR60WSBm7KMFY5UW
tW/8GeYXfQj6NNXOnWwvupzsgzJjAKeWfvWO9T2RgJZNtaihOoXT5ZDlarfttMbdgtJ/bEhWfihE
Zh5Ks6eUqJRXARrfMm9WHp+FW/9S3cINmtFsQxdxAoUKF456b2lPAMiHQ0XXoxb1tbBguckUN1/E
goDB/ICkeX5IC/AW+eyu+o30DtJ761oneyi0LdPH1bFncAGyjX09Y4pektk+sxMd53tqyFtDwPDI
oJ3e0KzSpGvteWPZsuNuzOd7A5cbxmGy3PBBGjfFZbI19c7dR0Bm/GbA0chZ2aIVsY7cFioMVt8h
BH4KoIsYBRrh5KbXLLn4sGUSlJNOxJlG9KOt6JSrvdT+KedPl2AKtkoRR0x9Ki6qKN8jr3obLIom
c/FEJIH+rI8LblP0j2A9mpNujZ+c+ZMtpinSqFD/3rNabU1br84doJKdgWt7Q1kbpkJsPgjLChYm
zseayWhO3KPFpmmXTOZH087pC3qDH67WBGB+xZdFvTPOn93KNc7DoCZ3JhOyhqbsrA+0D1zKLXur
Wr5kWidYGwo6V8ZovkTRT05ETyUVo4c6zo1tmuT3/VCodDLSebckCQZTIvfAdYNnrSinK1k0P4pG
5fbpZwuPdzuQYSgtkHfUpBI77m54vF50tkB3RnNWdDI9tAow7nEmvIJuUPuSW0O3bXPRkiTJYhjJ
Zrpv21q9Sa36gZ+uuc5197saoJHpMiuguCvOK/mgK6FuUUiKxPuRk+i10zl67bvBy9hAKd0lnq4D
FKQ6dIqIQNAMUTAlNh8CCXOVvYIKLEJOzgL19DFKFwqAM5nmWGTw8yCTPaDkpNDlFeom0atHmU2v
Ua1MO3LZunOkyZOxlkbseRzZbXOYK2sxX9DRzRedqWyrTBNV3WF+zgnpvo4zP3hj8tLaVrLbLUjQ
nQixfSTFLt/bI6n031+SHTU8qt7BtAv1vqiTsHZq7TlOZODoavlT0F0JCzAVhJFo/bPTlgc2/tvR
xu2+CSK8yoxHCDWgIpV3rZl/SqAnL4mHDdz13GAst1bR5+dyQUZGAMnB6aFPcYp37f5UJwPwYZ4b
BwjpnbSkM/wO4OsGOwgf+PX1dR034wb/O79YrwO0liG8kJN10a/uU/Fqf1IN1gk7kRtpYPCH5ELb
aNuzg0i3qW9i0Qk8ZmHoAPMevLE4S/c+lY/o2MnTysQW1WxoboPgElx+XnCWbd5JfPWjzRSQv7Gz
ju0hvabX8cX9YfwGe8Out7EBC1LO8fGI8mX20PbBYNH6CPJy535MtKv26qE4zVd51Z+6nwLROj4T
PFEO7CefwnXUbXGCKf1uICMz2uNeRQmCg0S9JDPhx1aTPCVDsyM0hCS0mUbl0BDUAQhxDKNsMLHi
CxK7jVk5uLK6YLurLwSi/pR1OXGj2gF9a+MjZyNAnhYFUsy6zj6u6nORj/K9boABDJNS381I7q4D
uVVLXO06ORav/CZDmVTH7DHT4pVKsm8JJAi5lbR4y03z1RhtKmYZ282sOhkYPipexOOrCOwNHpt5
dyU1HUfm8ZoDrooer84NN2XbSIKKu5moyfWhNRsewH3++dJJiD+IG1w/mZ6JowO1jeSQThy/v/z+
Xd4xNIayPGu00450vs5Kci6p3O6+w968fw1i/OeX4h8JeNka1FeXDiSPJG551OiX7abCffj+kyWy
LT+1BBVirSTRLzPODg3C3fcffsdxtWuE3voKpNSV//L9pnIowuHBqaRWHr8f4iwqubl5+Of3vn8H
1mad9lmzC1zL2vqcXcV6HS2w+v1/xtaZ9HSJYidFDdTdkcDIOpz7QnQntdGHsAbv9h19+P0zifup
/jzPX76XtQCcNFEInz7p81K1EPcdHSNTl6T9lgUNIpTS/j0QE0Y9nJlsCdEx6kw9eoJDiEb1dwLf
Px++vxc7gggEao3fcYHfD/RjqZ0Szc7jZE/gbhQkEobKrD9aKZQt0dfH74BOSXv/j3ZwRetDxL/+
0Wn8AcL/J2r/L1/+xxN2/br8V/7+N0L+P//Ff9zRAay7+nf/b/9W+P8P2R/FiolM7d+Q/d/TCrX7
13fYwOHz//zvv/+Lv2P9bftvkPkt9Ny6ZbtwmpDp/T21zNH+tvonyMZ1SCxCiIOk/B9Yf+dvGEFo
jDiw/V38OAg6/oH1N/6mWo5jEfqBX8QED/7/klr2V9eUiebPQwajYj1GLkis2r8qR3onU5Ue4uJ+
YGO1wXhHB1zvCfDa6L/IhnobnpQDRjBkXQeS1P/Lhfr7kPpf1QDGI636jivzF808T04gBcNZ8zze
DZKkf33yurKQZqnesjcAO6kpAv1TIS9lvbP7kA7FRJaM/aX9T+aG//FprX992sGMLPhqPK34QZ0l
Ke8HJQyGwqdRFnUnq9mxT/j37/Qveqv/9kb/Iryl1SeitSGEJIFG101zMLcGxEzOKXDvl3//XCZS
Kt7Af1FamS4aVNdcTSrIfbX/JlDuCqXJYkqgKKtldExsJ0QVfD+tsHCjctu7tMuTwKhdNksEddNL
zLM7r8TpmTh0jokQv3PKaqGbHlEqw/DgVzMZZ7Il5mYRpbXVXNwLdCCG3eKor5ED3r3ONHU3E/M0
ZObnWnKa+OA3hkTDV63bTWGUPcVSrnDeUl3I5H0EInpLSePOtDVSjFaBsDV1FdwSklL5b9up+FZr
lUaR/kDusslJFgfaNMe0faxpA2aErlOakAwrtpUpXnPqQStx5tlwm9FXCPWe2B8+3g0poj+9SfdS
LiqUHRX0Sx2T5o3Byhbv3Twx8ox3wrjhAlTzswUhHT1c75sF9WqyyXzN6O4czs5g+oktGA5S738Z
tXfRI0hBHvhevBNg+do3Qx+f5Uw0cddR1ZKvs07Gi9NzZZHiOz7cm22O+X2QirmhKsFZzxqDwv4Y
0MTQvkMXuXDIwvQsn6cOoCtOlzcUs3wweu1XqUKSFGWysnZoBa0eW6Pet/kvrdK/DIV/Jw0+CT1P
t7bOj9JjgqhdF2p+tdxqrQ4bWdCjHKjucNn2Sjv/qBQiwvMyAI9uUx7wtRKEZkUU1Or9D3DEvzlx
jREuD5xh/sqX6TmxjS1HfT8V0zOuVdhoURPCB51gty1fhlE+x80nUIl3UEAFgbAALj0aIv6Krsuz
MnBk8xZRElccG481cCLDHp+tpvxSZR2kPdGq688pjelZna37ub4iliy3eYd7GhAQ6VXu1u0pZtvJ
A4ZmdpIYUpHL81fqOuDsd17SqOJUVcjtoAASKu2JsAfDGLdlx1VzySInK/l3p/MeD5NbU1WrzS8F
sWCooRgheSRHyXvFbqWxcU1/d2B9NsjPUEyjfMrBTvklKBnwQ+JHZpjUFOvu06tRnJCWOAV4T4+Q
LcwNFa4vtUgbrBqMOR1yuocxWtPqxm9dXkhrrslJ6BB9lbS1TM30u8Jz9q3dortpec20tG+eJh7M
hWGCQITOLED3UQH7aKgrXEZJDj3Ht0rXzB0AX35uztEjQZxcU7FOIxLKkrwVDBn+wUh7bv2gvbWf
0kbvnBmu/Cwoiz1zfMTFkLoIm5UNlrREgyQStap+mx028+vwrXSv30Rt/UvLbApDbnGLwfhSLgdL
1ZvuQy7Wcn/Bu4vQVW/qtdBjWJiaHKRr67iZ5uopL+VlXqF3RtG/aa0N/U6hQ1E3xJA4wIDXXDjU
ZCpP4DR+ZQ1fhQKec07UPTSuHbfvydEd1HMq5/zGsIMxF9e0miCUDt2d2/TPSiXwNQ9cvu+Rp+IE
Zt6tIOU2b8i5GQkgJcOMQLlURDENH24T2o8MmFBl6wZIh0Q/kKN+a5KuMFrAx/QmyOMY0lO/cHfm
sUXfS/0qtf6RI+sl1zE5mtyp2vpgWAaYXdCyg0n+lGfL59HhGlMAw6kDD83xhht86HgDzCh0q7hd
K8+zP75EowAua0kHhFLZgNaAq8z86WtxsVA6Kg/rcHIB82xnncks7lPwwOlzYbyIVjd3qrs2qkub
0ha7ZpsbMsktiA/zS980chOpfPJJtOBWZ8r//jw5Lc+dtioF+7vBGnJae8mAw4g35bUb1eZJstj8
6jsmqnHmEylcJv8JQpAekWnMpcj4UM1F/xIFvmD8JvvFsB8SYw7x5j/3E98kVOCWmulNjDIEB/es
6LnYiZSqv5euEaYMiqXfEbny6unyGUvos/BoyyjRvWoznNUUJFmcTc/IJnexkz7SowuYVBmM0vzS
a14n0jHmGAEKKrWeW8g4ccPZQhhfdTY/6xajkbmMZrFxk2Zx09TyVnrtb28hagYFXayv97HJJ7pM
XK5OyXfo3IaN6q6nw7aM4TLMEMY5ZhDvN6hcCvQbjT9k5y7hsk7r5D4pzEGOW3NZaWMilUKHKO2W
XMzZ8YkFuxNot/zFi2nTCf0rdRTmzix9Kvr7kdzopX+Z8/00Mn/S1wa6CyZ1MykzHArxtl6SuWWJ
0SmUQeWEapoXs5+PABJ5g5pCR78d6LWuA95q+jcMsMcKH3PoLUHHc/qzxjqKrTKEjvmTFZlkNx3V
RMYH7kVkxKldeXPM7o6l/S0x4h8CG8Ymdczwu4gCgm4zOIC1vTQKPVLPoacbwSCKj0WzIV+ts5oV
qfVGajlxBwIyQ7FQD05lGkRS+rWU+c2VCN0B7NGpa6IMI0J3y2bgTzWGsMAVdqgl1lk0FbdQImbq
h+VNVNwU+iSvZp1chqi7a4nz3EjK6MW68iXIxoysv5lKPQRIih5Zo098hBEIHeLYcz32XfncTA6t
DAs4Y469GqSS97uPUUkIVoCkVGHiVJCCXN5Cn6T1NrEIt1vooSvcsVCvK6IO+vnZc+jv26kaMMti
Q8axSMUjieEL0CXuTkI+LaBlVIdamg5ZAv/gsnUn94doHeokuC8B1Gz01sFpoCFidcg48/u4K8CC
8KNYVD87i4CE0rxmYGhYAKdzzv+4RwvSo/p9oyMAJUaAFmsZFhSkFEoTwIT74ZTZLaMUEkNVAoBU
7IKoewUcRmq2xEH+tB2GclsjcVIn/U1qEjpgDu6NEnAtluEw2shZZezdL2K6JaQVMMea79Dgx01e
xJU/SqTBRVGBYDF4Uyg9uZyFXWLby59G5GUbOImRnxfFB4iwgRUZOY/D+X0DplZl0hbQ/c0m8+Ey
4EiPzWOn84pG2R+yluqsR/6AHyPss6MPc4ZIlBPSpPR0bhNl5mrM4z51/DoG7TJh+94w8T0owCkE
7NNtpq9UnMbaVJTtnIwNHG+lQX0tZ5Tki7uHi30Gi3RvEPh76pb8JVaYfMZJVwKDHKjG9CdrVPcu
hYidjcWnQfTqTw7tIbuLpg2wZNpViwVB0JW/FqepjhltHndEHDNarj/345PbD+bG1ZUtq0PNIFJh
ganucTZY04UplWDpPpntEEyNuBqNhdCjaYBQKIenTBtIt7Gi93q1wvx5EbDN/JE6qznf68py9qb0
TSu9dNuqkqBco5DcHwl7g7rufGI2dcgI8S5T1Fcljohrx2NnG5O6X1bYp6c2FOmrBMBRL8KaQ+gm
T8yn2UgfjMQptw7RPUehm9VWgAoODA9YjVaz/WlGQ4TT5BI8SJhCahwFa2/WRihCsqRBP3eYaucj
cknmokugQwncasv0OTrcVECtm7s0Kw5MwGwKekQ+Li0JKkEN2Td6DRM/Z5fUdr86bk0oIZ9pyYBI
xuSXqdPpmheHMl+hUjAEteqx491mYFcCEMC5NX0u6qgFU1VQpqRBBEyFKN91ym0VD8v0ipr7HlFM
FPTS8UBY0R0k8mzrTTvwOiRQMnvE9I4khUV9QD/hmnq150oY60kC6ZU2Y8GJo/Q8KRGtjM+44MPu
CJMOrKq6s1aEnzkw0rppwUVHMjKN8TbANfKR92MRTGXKCQR4GuRHJfCgRG043LKzAWQMYrQ3KGcS
1+bEHSu9Rg9d0dXndNWpxTpBmpy+fDi9DjVw9IXluGWzdVhcMV7LdGYaAFRlxRECTLpSWQepxCD3
fhIsxHLKPzgVjb6mw2JvCAPe5iUqKGPwOD/ErOjAuhjGlGsNdApxbe0qVX+xdL0FYklHXsQuokuS
V1Jg5Uaica1I9sPnmT80ak9e9hg95fWQYFWlBSAGti06uXu7MWM+gs3sJTmzYjkSPG4ZZ0QkH0kl
6UIuqAp08o8KffQn07zYtfU5cGD14fV5UKD1PnA5bgnT+SxjUt+I7T0Ki61tU5NR0+p8rrbZeeFk
twfboteP9znz1Xx4LezxwWmcbqPVDtclSg6xKxgFetTf4GxvR0eTQeJkFyUefltiigKroVtez9mz
oRYEwNKSO7BHvVgQ6nWCTPzUNcDb6mN76tha9BqutpYMngnEGntKNGBNp/lZN3DYoE2Z0L3aclLY
2XPahbGzQiWn0S869wdyLYSKpvKYNs6D3oyrLxDEXmEsCJycGNRVw64ZASjyFDaxUJsoNu89Cnh3
hhU9RndFZVkPXU7jPYkwEVXjMQOOZKo1kGIyH0byEjhzONbWWvrqwFcfzkL+FkK1nfRGM4g9yISw
xpltxtAwX2mF9u9T4T3aBj1qdlY10aMoLLhqCI09hylcWmc2wmU4TtzXnvTuEQZyIqdkkAz0Ue1O
0Fs1XHfXq/qTpZv3ijt9mHTmto5GkbuIL5lElFcJdtuFLcOymVCjoSzpE+4zrVNrOoIVZ3e3S7Zc
XYZ7LwMkrSA7zRj6n0Ti45pi9TJMnOK6/jz16+2WCbm3kaIuJWJgfV689bTJ8KQE6k/Ee0jHUkJQ
t4w0wENb3FG4DPWA597JhBOjQKLCoTgFBMUZAxifcRyAGyD9RxrcuvOOjyqpQZna2r5yVTKIHWoP
HfWGKg+gYDLXYDvvK5WICjcHbdLc9QUNSc+eQz1iz5c2+TYhlWirJrtmmqCAVsbPilad0Mb8OJbF
h6Mkb/TBc+qmKkhsdjWbxmrfaxPC/UoDzzU8aGp0HvSSPPApVMaWUnVe3tSl/crn+WCyBPueqJpN
kqk0tWvGL/XCvd1VP9XVYl9X2BTr5lanynsTEw7GPpu0bbVlOaHlPgK0s9nmbOCVPPTJ2G3vSbCl
+yPEp4qfe1M1tF11SGehk7ZgRB0ca8Pk+XX9MFicZKO+TmhA5x+ZESPUrQBxoh1b0Ijlj5VJ5TBf
iKeOghGz7dYeCCyG+XkSlRqOiFgmpwoX20p2kVZedJcSWAoZlt4YuC6M9AHIy5oeLZDq4avsmoex
TB4JVXypwBz4ZItzZE8w18YFk6qjnAzVoh+XoFFOrfqVHHYioyu73kVugGSaDY+0EnI2c3jX7nJq
FsMvYl4BV/c8CeOG/+vOsPFaCrXOQqKid0NhTAfynIOyIAfBtEwY59ayr2MEFRGVlIyPjV2tcW2U
glcZowMwVyf5rJihyQll69COgn72rFbUT/4vT+e13Ci6RtEnooocbgEhCWVbtmzfUI7knHn6s+hz
6lxMl7t7xiNL8POFvdeeEHIGU7J4aTuobFvyq96SFCYxTdrMFe1dRzqYy3ZwtvWRQzAgPVuvh2un
sLJq2Tg6vai/6hRJ4DbBmCANcgy11w+4KdmQCaI57GY0xUiB+j890mHsEkGJWwXPArFxbUiNZAAF
yhYTK02WbGmOBkesJQxyAbuIHnV5nha7FUPsMH1+wQZoeWt/l5KcsZnrh8wEw9ETgMwFx1uSmFsE
7bhhIn6Cujr3BrdjNGfRMWNFZiPI8UtRfsrG9s0oulXtDjhpyOdzajQWBwroFiXWt7ORLuRtqG4v
SYUztu3szjFHWEQaQ1oAklOi1NbTaThN3YSzJo5qXENLS+IJ6U+zVKL3RxlpKfyuzCrl0Sekktbj
6C1CQ+abugAeShFlJYtlKyLq8kFLnoxQyFfK/k3B1kMMBUq69ahPRcMXg9ITpqTlnkuoWI1ActqZ
yS97eXAkQogZS5xad16Ur6ht7ixULrIRGQAI2Qla83zIJNjTyEBYJGvWaSRbYg9BfD/I8iWrS+0w
LbKrhvW4rXKervm8GhIiBk41kUMhjf36rEaLhySVNi2J6Josiwe21mLrwJCEacoQI6JG6kdJilze
q9SaESf7BDmDVqsfEPuaVHJGcLVgQOYjtpZc5Eaq5OzYkPMKK2e+TOP4CJKSDbgsmuTfRCyHiVYt
DaXZ1+O/czF5GdYXD4Yi8PWWqWtThlsEHJ0zyHm2aTAfYzFiQb4oG3kKnEZvfqpceM9SrrM2nTJ/
SXkqZJrFbpY3kBX5noBwk4LS9FYMT5jOJOBZsbUt2AQ7KP48KQo0ry2sV5QvkC5U3tMibduNZpLY
x743mVQ/m5uDruW3SGBq2Fo8MZHxUrGQAcikjXem8EadXFSuGlAjiNJL1Fi2KpIHEKHQnAekB+p6
faHwBK4PeNKW8jrbjFw5mSC0tG/feqAyrtPkV4wHpzgrNm0YR9ihQ1qjd3LIxmPo0nGDucY5X+bS
SuZi+FgsCfeKlP0Vuj5gVUrIO9coy0kp6TatxDXPxT0dmPj+aH3NUBAmP1Mj/M6KcBnImdKn6VgU
Uk50upyinBW+CpB1CORdWaw+rUYcbFiKIF7bUvLDD134k5fKQu3AARy2c2dHJOVstQRZCkKJXQey
cgIom81zdJKaHEEr1xw/ClVWP95ipQD6TwNhLRLqDRibxcT5PgNV3RYvmGw3uVEFzqAROlQbdenU
ExVbiupz6lH0KNJgOa2RAxyIGM9pXH+moJ81g7y1RC6Eu1EQnRorKEM6MYJlHbDAN5ocvKLOJMgq
1wMoxNiE6OLfdxY7E6T33G0m8NRIdb/HkVBEa85v8fy5tFayZYpy0mHiUpRbnCbZVyxYgFoLlHjt
IiEW1sjqMNYh4MJsvBzryygjNafZAxgxli9jh1AwbFgHBBJPCalfa2tZ9xoJm5LAALpDOWCVTj7k
d+FHC4LDsnSGk5Pn5+DvuSG68fCQrFhj1dOGyKurat+r9Wet7ecmJfG0piVvteBLD2IvSMwzxZVn
qeARLBwARixZuErNhzIpBz1rCSGaSYxa9+k6Y+wag2PL/T7yU5hl85k2csREkOOU2Whv4xFvhh84
dex6peysE2CJDIvCPQHhXD5N+lEhppAR/4TmQIPAyG4cETGy9YpEvrBi6W320l2oRE54CKPD2mRA
iMYgGd2Ahu/RsBDHW0YltbSyqg9sta4/TejCfODCjQr1k2xZCJzzI0EMxJ7g1kocdqMAoc7I7EVu
Pqd0rpyxKnc6xGG7mUqI1sEDVNEdighZPAQ/deNJYOdopwqS6rDCXcoV/9nqy7MqFO9qwx+kAq7l
FvLzrAnUWhawT6ECJBthUOdhmSJh3ZCmDe5VeuuwGZEgAR6GawEZUPmtCCjCOvQxTkM8mDO/5pL0
Uc8mb4tK7lzH805OVQaeJSd5n7P7r4EUFcQl/XvukDbvNxneSvorQhR5itSkJ5v5CDB3ik6DFWwk
2tqM/RB4UyN0NPWphJ/4rAQAX2OaQMiXToHd2Z5aM902FTW3xppFT3BZDR3m6WY/c0s6VhAMxHtg
cR7N3HCqJBlv5VADDSXdKwFhESuXlvkSfGFTdSp9utJIGszPSe3MmTXJ+ilty+VEDt1j0fQ3EYmD
K+eUThGIjo1anAEtE+UXoUgcEjp3MewpOpHFrTLYtVvBXrI2eWgJGVQPlHRi4qEe+GrAFJ1bjWM/
FlYfHQkouMkGZ5lxEHcG8svAKp+lQTGRAjLRm0O4tYU+V3tZrmD7Bp11G/OtmP+Og/WFJO0qyNzm
mlW/TwOnRYeObDDvQoNxI1ojUP5F1GohcboURguTaZLoxpirXiHY1f7X2CI0x6CY2xK3VQYm0jby
m5mR/9gnHJBTVCLq1un28dA7hmTcByl8wtbLAJXIO3dGyrEWLHXNiEhCbXPQhBvq5MYVauM6Jehz
RjYON13cD4r4mo9S7LXI8H1tih/I7kNfkLLWS2cwGOSSoxsfBYRX+otWj+oug+yfafG2CfTgkFO7
oLFB91XJuwY01YDW/qyb/b5ER7JdWuD1qrRNzAXMaKnco3n6aQWQyQJD/wPFXnPQFNjbE+rjguBX
FCowo4A3euhBeeiGfBAErHNSrbG+BgGS2dDcG+0lF+Jwr6hauBMeNXIgqWNU0Jg+oRnIxdc69d+z
MBT4Bon8hAKAp8Gkn0ONR7bZg8EWGADnDFU3mXaqFUDj/5JahMq4a6rScj9H5PxYlhcHLbtRLGxI
VwkAXg96FAtoqMbg1mk4+uso/vp36ULso8UXM40QJ/THLgRjokiEv0wi5VMlxVgk8FuUIFXn6XCO
l9Cr87ZjHRj0GOuGD3UilX4QGSis9zn9yp/S8LnLyVcD4NfO6gpOVbQxA76t1UbQOatScYM52v67
Gga8QNb6Gsu13KoJTu1MRhd1uVZEzBHXuGG3LEBgRzOD0A7XQ8W6F+EGQTAl3xL9KA1W1bqJsni9
ZOog1EDjyYn1aWGU8uNgzdYx512SUgEkBpp/UerXgygpXMIJCj4c2Nfqs8JgEfj5woAu23D8dJs4
63FENLRqInE9C0/lpe1ZfTdkE/IOJcM4+9IMGbooFlc3DO5BEkGpT3iRMv0GrmthByLetmraJ3ov
KkcgM+Yk/pEIJW2syDL8wcB3groeNb6vtCH4NVlVoCx00/nfV307SC4XqsRCf4o9K4gzt0dl7mSU
AuR5kiIdkiuJ1l62R6pjp1JMzHhz9aKtqd9SujOmmyxwzyZdrtlh1GLtmubSn01O61B6yHFwYF+Z
+dIgcCdHjCmgPeEjF5VwX44DTAVYlSTm0fXwfNzBcbvCJDQYWOTxpQNvjoGk8Sa96RkpgMcN5Oyt
ThSAOtZWydT3Mo2m26KRNRnE14jJjBcuyU8hGqxJZZOtjQTvog8+tAELsszLd6r8Yx5BbgwjeNTE
OBUwWZaeVBq9S86WRUB4vQw5hVL9KNKAaRTNlOCLcQvxXUreZl4592SfHLSG3q4KLTdOaVp5aB9L
TPfM9RU0iTVEcKPUv0cW8Jqccc8CsnQ0E3UfmtZ3o6yv4/pAW7SLUjUiDzzSkCMF8AlrsMKWYghs
3XBIOlKW0EVcB/oIW4vbdwjkEBaIeKhixP3YyzJFZPQWabGdW2voVLjQHYbBI+wE4cMYPEOBLpks
97IeCGI12l+LvbxL/K2pMu/FMUg0osKoRSW205tZrbpqEuteZ2gfciwvvpiWCy+Kdr9gdC7F9bEq
CICZ86HdE/14zqta3hZyjR4/bb1SYYElBcOnMBbFfeoZxVqg4JlrvRQzHsIxJjSVihUvAZw30WL/
if0CoV0NHKUazgb2152mhPOW6madghPWq1ZqhG9oU1QqFHraMzTn2CqD6C5hy3V58JmUgTP5IfyD
C+zMdtwPdDFktpZYfkiQ5CyhIqoIsM+6nglelknbkavRzbh4vSANl01pDM02F1h+qkUKm2r+k1mI
uD1KXl9mtrRV0+KNXJzRteSJ4RBbfrTY3hDomDlqa49SMNjqWkd1JMvbKRG4+BaS5hIyX9jYDqx3
hV5EbRLjTA1X7YSE4QecpDUX43MlroGjGo9QChvLadj1mcZSPxnqJuprfduX1nWUGXTq0G/YuhA1
LZDy1yXDJVVHySdU3HSYuAKBDRim0A+FtUbcV2ZcKiOUaDtwO/j/fiGut/UVqSBYAaXB/7+URS4w
0KpIZKtK1b0a49p//1P2h/zVv38XP+6ivP37DrF4TwLZzhAr0FkghOxU7PgNnyPzeL5tknexpyTB
ixhW2n4pTneSZZpLNpKxJBWQt+lscicYZAsFymLdLO4AR6mk2Z6iytqR9pwKxeqCCS9W1AifTzqw
JMgVWLpng4ulkL+KzvhNb3MoSBh+shyTeHCp2hFqnLVc+RliX6x6rmttY5gIPytxsC6iXFWOZZLs
HsrxrYjZHpMTlyKA+YV6QIicqBoI21L2+/z/niUe6IspPAcjiVeZdRRGLJtaV3pJVb2nUdoxSRjf
kxye/BQMJ4x7w3Y01Rx1APRU7MynsIFfNpMetFXi5WWqxt5jr49Cs48xTRKWZMW8I3kFtk3OteFU
l0mBogXzeEmvJ1My5UnhkSt7aOIA6XicPuVIzz0hLV8mnJHRqnhd0H1xNk98gnn/6MrgqKfV85xi
hZbk7qo3aWeP+ojmpG0OzKQK9GZ4vv95bwVZ4IiRUnWvoPtzNEL/+G3JgQAn3Sj/GC1SpGvZwypz
N48ND3pQxcfrN2HPpLS2SwlTSr7e6SryPEuZ4qcCBvgwIq+NmBzimGwtny3+vhbZLo9y6XWNResz
hm6S56zckVaZ+sxT2EIKNsYjSQiG0mIhp4IK2+6siHK+XRYLQMiUWNuWtRrTB61/QaWT0Hjjiojl
as8AMIaUbe3GzOnoSP1SmH9JvUsfCCpss5D8IQqnfdGi/Yih0kGYnSdn1pjlFUM3bOAA9F5acLGj
1rLrLK8P0EJZfVVpiKdTl+0ezKibVtUPaBrDq4haqqqRyUTFFhfPNBylVYY0RFpyIFrdy/KG0DPA
eW7cjn8ygOq+zDN6PFIzl/IvUbRXbZy/yS5CVhSrR0gUB3ZvLoMhhpGSUq+TpQeyPDj9fXHnItbO
6iwFVNBZs+uiRX3Wr6YQ97c+Fmm7QwaWooR/S8Ry2JaB7uJHN7AM6Cyw83yTsd3yG/So3CqDcQos
ddxqRsbQjIZ813S5eYDDgRO7FYCtk863r5U28keNH4PLP9+vZM9DKZYtPYglHwEaLIR9yQpkxsr0
UmXQzmXAhj2JTi1hF2f0UPKmkRPxakhBsSlqpQBIKxooXP5l8LXhk8Qc0tUkbXhiAtu7o6AJTwow
ogFclgNkeHruVFbrjdDF91rFLiY0oKR6Cy5IqBr5C5KdBiYOsWF5pLPkZFEOp5iGSuUOw1UYYD6l
jXHyJG1erabhCtfi6jUMqE0nsS9eu5olUjXp2atkmimTAvbCYlPhcxzb5LVdvylmvQjbSo1oTkrD
1wBAk9NRpL5MBSKCLLHMFw4mBvJtZbwgr0L8PahAP1I8E3MpM+FGHmU2KBL//TaJFvmsBUQ8TvFb
n+m6XY3s1gNLYLVYC9co0TSyIdrxHITqcAZ+NxIOXeHsidhjrn/e1WO3wdExsKcytFMrgYVIyLru
dfO1S82XbkQXWSxfxBmAR0zX9QJhUJhCwvdkIYQ5ixrWx2ELumtSJd6lZPLKMW5wwWO6Mwc+CGGC
9YzW7Zt95ezFTaMxptbVTV2yG21EaT7J1CUMRlJlk3b5JxlXR8xY5ZWojxE68nkcQb1kdWpcF16x
kOjHIkx8IAPZU65xHLMBzpm9WpxnQ4EuitcfpI1xSEfoW1LLRhBgMLO7QlsFO0LnlBGWPknYNHGk
owswINmrA9uTMTB9RDvksDb9UxcmBzLMl23djmxrtPTaxPGub8bEn1bNV7BwyA8D++RJyY6QwkcH
UF1QGzoG8ZjKjnKKh0D3UYBt3LFkazf53PyYQcLALT3L66kdZsQk6zkMgL7IXaFq8C8Ea1/LloQM
YxRaylqtFUMLpYRHgx7VbP307QII10MIViEQgNlpRoq1QUWp20rZUrBng8hVZS5HRdP1U0KxSdNE
uIYy9wdJHUmoYAR8McrkyObr0DYNZOOA/M3KjOU9B8K04/LTeGEXYZhqRKyLB7uD4bmBH66YW6Qg
BlwvLYvwbek6Pf1UuOJMHRItA51DwmJRTV5aXaqv4TzJtsJQjGN72SplPfu0QnIYvy7LsIBmqsgn
qtG2FArpfG00Rg4sLKfHT+QjiXOKUlHZ/WccJSEuiJ50wXliJsAPueyzqFuuxiLJTOpOpiil59bU
vXns1WNGbNgGX4bpq7AfQT5CmM/EeUu86NqXyRe2gghVFeUhJNXvnDUv5IYZXFnzRa9Ylk+apJyE
hRM3age88ZxauyzUGFqWzGrh+R3FoGUokMz4gayR/BxKYo5jMhhyn2c/ecd6VDjiPDzKif3ILFqz
E/fYMdVJBTeMO2UrG5dOJeGmjVjY9JWc+wIYMU79/jghL9ubM5FUiUmKNpXZOVwCwj253litp6sv
o7zT1hF3k+uHhgxpv5vUhtk9SIJK7TesY3uPziTz8RE2m3FGiVeG74JoIXtnZLyd+/o6TzmPhga+
HM/QN1mmDYqAnjH82TVGc7ZkAfxAmyVeUeMSD1LiCCwip0iLD/3ezHl4Vs2tVeiABwoCN8eTT9Z2
pLjLhDtRDsQjlQ0AGWM4GgYGrilrDlOrX/41jryTdpPrAiDXZWdkeci4AAXBoG3RpOo3QcfiVPda
tun5ebxMNk6agRw3KwZ9k4r00WRvoQwXwvMCWfXYLrQXgjLnmxziLSoPa42HZ+RKAB8z0iR5VcIg
80n52euirB8svTvOidbt1CS5agCY3CIjJlGp1X5vxCO9UBdm0iEsIZkvA/vBan34//uzf78M698G
i4UsDT8lw+q81Qi1NZRdo7fEIRniARmbCXOwSTw1wHGnTLN4iNe/+PcV8OvMLSxtnYh3gWueCCVW
b0O3xVpHOipKBQISFhuVKODvtxG5+z10cbK50rV4Mz+Gb+sosS6MHpLgYe9isJu76ivtgnqruRDg
+d3M+RR8Kondjbe23lpoCQV7HavMTqt6EcSE93DwYNTsxF22LTb6N39wKZ91/lNk9BL9Rmnnr/It
bs/Lu5HY3BiI7LRrAfOB8fWLcYy95QQAUNi9NljhSZOlwL/kiQM7Berml7GXz4niKM/pl254KmlO
lS1uJ1ybbvFT3VMGbfXJqC5D5Oq38FWFalN/DdWJA4GAUGKBWlaZxUFqNzNcpzXli0Rkuz+hjM5D
m7E1l5llrrGWdpN5CdTwLVIY+an+Kgnl2+XZyTTugvDNj444z1Ne0s5B2sOMafypgV1A5nOizw7H
0xn2d9U4GNO2dXrPn6m61WI/E3WHXJGz44aHBC/ya/IqfCAlYJSE7WFTbjENKq/qVyYfZHL+JmeJ
fruT8kIUD5cqtla0x7uQZaI9HIhUzL2stpOP4TMnMuwGH+rKDzc76ve0HR/V5A9v0b1/JRJQcZDa
ngRm0os9P/NUQ0K0peOUNshFhrNq2JVDJhW72uJFXOMpbeGeCDYM1WnYDJ0bdOfl0o5uAviPfQ4L
H8aVdqaRium0/vI87rC/lB7LHiHZsN06GJHNZzP7xTF/lS7avRgdVb/1BFuh8D2puMjsofcn9hDP
4s24wxmRuXCEvch1XbtvvY83YGE2nDjCMT+YJwbHNJL3ZJ9N6xUQ0nHMu/DBwo6Ur9/mVL8Lt8nP
UOhv8/2yUQ8vCCc30Snnh3mArUBQwzT5u6Xk/WxcZn9n6YfIX5SoxBa66aXhGfeBHeLBAZwTMI1/
GfSNukWJ0fFQPVv7CPF16xj7OSdHZZ+8YGjv6WQnn7z5glvV7e+1V5zpw9ESzPB2/Og1W3XVLp8I
0KawcdsjfkY/fJ5ehG1yJk5wb7w0xVWL9yTUBqH7kG6wg/bUpmltFw9SZtLf5gAPmzADhiXMVr2Q
2DSUoO+tW741h4Ax4KP3gPk9xYR/o2Ozu10UeahJovP0mfnNybhW288JWslR2VYbVLm1a7rTI/3A
EPJs3NC4lG/k4jGLDgmV8ohRiKDn/iV/WWcjniAiGRHiWVSu3U46MPQZPzjKlC/2fKugHgX4lul3
hizvrPDGoNTcFc/Wl5Y69Uf5IjisTKqteu8O5ojcYSd9tR9iSrohxl3hVO+hJaACtRzwP281plEp
csZv3S7dZttf8ufV0YMUd7HFXfqcjTvhzqyI4C5GYL0r3rFaf7dvyWfAmmpjbLXbYtjNo8pc85k+
cfmToPlnu/woPis36xYle8ZgwX5hgHzmHaJZT/wUWswXKPluS7lRbFgT6X4Eg0B/A0bzERybQ7gl
ZOSvhc7nJF/1umkiCuUADpzCE/UXeBeRhKcde7pDbzxlN7CEMYFjdvbC3P5NhA55SVRXo2jCabPL
OYAwz6AG+gtF3PBO0vNItI0fdJwzSEHzPCKtURzQSM0dz0LNs2Y1wSIHs2HSIH3UqD1zGxwL77xd
vUafUB2BkLXfdKzThkA41IksYzM72rQ76RqhPt4mqasfejhdfNhcTMUatOEoq/bBNi/VTVxDMN2A
R1Z8EMatgQcVAD+Pmk3rBy9q5UBtE5snBJHTchWeZfaOT8kLem6BUbCd5dtW3UineYfxTt2xje0c
Tt3v8GyeSHYeXHEDhfcZ/utxuZDGTiKoebKOoXYKfkfTSY6CR5eID0O580QEllG8aXfjaryHzzwS
3o298iMc2x33X0JTz8Agx4/mRLvmtfERA8UoRR3xYm0wMzjRu/4HhvNmhCxfbfldYtA/AjmzB3ak
O6CjoR1vWeRafhuiU3AQAIuKa1kb87mBX/snhhvBTz5EPtInaS9d6v4zOeaPgEubGhy9MvG4oGUd
ZDKly2/K7pJxlM3BruY8FEd86C1owD2G9eTP6l4hlcKvHXlkqicQWix6BcsNNVDH+LX4q/49h462
Y6WEpoLQb3EvnFjBorImPhKxDAuQ3XKLiq0o28UmdDtyhTcG0uybMttAMl+tkyRuQTh0rmbY9XY6
ArvlNpEuwhvgmR2lu3yNf8NTUrrmjzjsdc7U6ywB+fR618i36IQpgtTvYtcd2HHm/Ij1y0Bc6ejI
hTMdkPlGm/JcvFtv1OjSsRZsw3BYAwqfzPmR4wY/2hkfu3xNVbsJFvQsdvdlrXgDBManJuBYcIWb
/hwON33yl0PmttsWJKpTb+tTaA9fxUO+z2/wrc0vRj+Rbx6Kc65u2vfotQKU880tBxC1OyhfwhPv
Lj7yIHJ5w4zxwhuB6z4GjnVPo51l3ZLR7uEas0brGGvyKXFP28pDjH3d3Ex7LT0CgN5J2wWRxlu3
61DumqCLbf0ngMoxuQAGxUMgusZp+OvEXcDsS2YWtC1eWwSDzvAivC+808MGG31+MQ+xwr5pU8xP
2SErDsHOove362O0U79U69ZfECaWExmiXvsd7BWAqrHXPyXaDoZp+yLgwMiBf2OgsXPevAMGxXkD
TiKsduNF64+E++HGkI/GX8m1HduaZhsndvLajVAhRQAk7CIk1l6b24hM/qtAc7mBQDRdBS9EUoOy
1kCZbKslKe/UK9XW3OXdrlkuXGHtNa/2UuFGosPCCvkDIWyda2JFKnz5iX/fEOwCtwEAxqdpOBip
t2orU5uzij2SHnlK4ZmaT88e6zcqhaR80dUTWM3WvNNICv2Jgq36bZ5Icu+SXUAZ+pHke+nGAYX8
SY5fGAoWT+0lvhR4KuGdbMLn/pHW25TFi8YZhXHINfYmhUv1DaU54qH/ql0mUjFnj64YZYC+C8tz
nfoM5yjnUCHF5/DT/JBPHBLZb3IbPgxmd7tho3yUx3of+f2he1efqmw7sxFGU/qsQEeGkY0HKlp2
Ue4SZmTsrI8u35ooivIDyZxzcQFniAUwcszgEi7P5U/1UUU4N2xav9ikNP8NtQ12j+IPb1eu/uIt
m9/wLmLDAhWFSg7h4Cr4rmwSFC+NbIs+Y9J7sY37Q/vMtjN4EOG4nJa/8qg/l2+J6QQ78x5SfvnF
Kx5UBwDWhDfvVGluxYeFdYT8dW5WPiUuths82gYFipO9UMd1xWcY2SWj0dPEXO/B68QcinmAx5ef
ousmIuuJjVtQPTTwlNf8GafMpNqU42yvE6SiX4g9l18ebDXGiENIKWGbwUF8oFt5buk6fAESFLv2
s7lrEUwzV1wc7aad0NEnr7MXUKN+ceGvEe4+dSuGH5eBefERE7r62x9hjXHL8HhCVYcg/7XgqPaD
HXWLm99S+BEuwaJ+5kHLOpnHCi+YSRXsGKfoQuUQfnDPZIeh9CssMECZRbt61hefHJ3Vb5uiYN80
1h2UJWo6SfO1s5Hb04G5OnMKdRfg4Ku8lDtCdqpn1r/hh8SBRUWVuBhLikMKs+w1AC9a/rwLH9X0
IZa3IXPrN6bOIanJHhUU2InERkhNeTY192nlDD31FdgTyvoOaDG1j2hbP3wYPFVTyngamr1sC6f8
Pr2YYOQ+LMNtfPj9TNl/Zs3W7hha2E5KqrtcG1Z+Xv0Qd3yMwVOApGjkeXeIKPxkj0GwKe+iF27Q
EuW4p/r5LdwisjU5P/1snx3Lz8G0w0N2D88VLZRFrdQj2PllEPCkfrGfoRGlYF2TXF3riGIZQBZi
cT++Fk+8bOkqfog35c4wg/8t7ih6hHe8PgOKZOTsh9LlwxUOGTFXUIHd7LcNDghI1i37PfzhNM4F
H0VVdzYfGHa/kr9ml7DS24P2/A6OJmZNcvDwOYC3PVlPeBmZ61XHkewHR3PJov7JE3ZY9EO7zkYl
8wbxY8Mziuulf2NUwPO6f2P00dVOg7HFld3woj4J77knfouzB+2r5Va9wlXHJAUx8tR9wp9Qv5s/
nlpgs7rFAXY37uGFKZvgOzi0j7A5JIh59/JRcA0/x+YWufVg9+Ze9Op3S+ck4g7lzf5DQi9oNoQq
Hj5oJdxg8rStdWtu3Qtizoc5uyX+R4Sf3KsoQr35GH1SVSd/nH5S5pIZkn3NDPhC+3eoUFl6lE3o
s3nKd4/+FinH7Ed74+p8ij+Dbb4DUD7FrnUwzhL+wh92C4gurOU1YoC5MWBRchp/CEdxV2OU30Cd
iV1Of/2g+SCcT1xWU7sBeOdHWOCv0vN62KwiMXo4Yy9dq7WJhYZabJnnhWcMem9vtcRa3mXsw9IW
zzkPxvojQ8vuTJ565sLhQ4pu8iH6xf5qPmWlHf8l9+Gbh4DwLHnFe3Gf15gdR78F22lvPHNGcVMY
P2zdjspx9hOMwu8p6AZCSp/5ZtN7F7r9sgeiyvB2JkZxT0Uc/KIcp11He5v8AtnPqYxUlJN2BEXQ
EZ845UN7wm5xAqWU3Mtz+Ykc3Tqu802Brc8meAqfI+4nO3hkv1zDwxsl9OyjxxRv8YXjSObIwXJm
s+5qH+1De29BCjrRk3jASHCtvfFB76qeiqPkGYd9ehM3xlvD3VYjKC09Dk8OS+2d2vpl+Bh3bGMe
1QsCNcElMqv0B0ppb36jYQ9iuz0SSi7XbuuJrPxY9r1aPlfTV3ODj0t0Q4ooDBzn3XwjHNlyh3Pw
PU4PUgWEfKuJ25KQK576TrczzkRr0PqtDh+aONBGki2+rzfQdK7HQ/UXeJq8gz6VUwH0cOl34ZZ/
sdxqh/lcXTgF0Rxa/syLbbbNk+ZPW94B8ahsWhaCL3iMIxsENSOJScMLtI95ULLcOq/lM17Cr4Ky
LIJ/JP7U5pZoGA7wh8BBvgoX7GpnnKrP9g07hUzjKd2El1iDxd8N3Eq9ujUQQY9WFvjCypr+91U6
ETKtpZXltjD/XKPhlka8j6HpI0wDPjwFlhaDhliKD3hlIzE9xP/+HGaMk6ddzaVipYdWGswNFHkU
QCmNXZxgmFKW7E3IlNYDK8XPrbeC7ItawZehCUtZZXZWJ7hLYmovVMooRMf+mopJvc0KXk9UDVid
Z26Gcf0lQXYD5bYe8XgvCjK49khYBeXSVP7vl8lsTr1a6dtUj8gBGIlr6VQKyqzJat/6tX7L1hqO
lrCCDpFzMYRFn7DJK4FO5d8v+vKSGUK4ZbnAEBOBMfHsDQjVLDIfiCybXVRRmKN7xILI4FnFe4qS
gxHtvPyIWnIX0mvIxGKsQhPRgIT1uTmPqvxDTjxE3oRmTjdvAT+vH9es/+q8B7VOzxWQAeBYuLvr
cP5VquAUdAHppXD9MI+9JbrccquI+I/5IHpV3qFXBi03Ljwep5vR9ul2wWrBZIbFWVC9qu1jBqvp
rF/H5lSjFml/hCQBmVk9N1P71AlLyhkJxG7KPke9YoQ6P+ZKIEhJFXdM1j1pNq7pHO4qQT4rNJ7W
EDwVkvpsBDRHhqyRKDHTsTTKTs6CW8ByZzN25mvVk3afhqiBgml5GRf5wsdBAVOqkLTm6scUBkLQ
SddrxOnblDXBt4IIR1/0H9LObLltLN3Sr1KR96gGsDHtjpN1QXGmJkqUZPsGIVsy5nnG0/cHZp1K
m2KIp7sjMhmSZYsDNvbw/2t9a+2K8rpKe5JkcFkxz8TwPG22rlDSO3XwgfpiOsGMMazcolm1qhdc
BcbUxazsGyeW/a5N2WRK6KqiSCgHKaOxIo3sx0DReOHotjsLEGfMPchOV97L2Jg/DaIHEIlw10VN
vDRjtguN2mwxsN+Ghc9pmGiHP/5G/Jwj10xJdb8TVhAvkZtFRLXUeNIToIvVx3raKg5UUAM+RCbB
FLSsF7obbKqkniVJsSqNcJuTowuiYnj6/Ok/8l2mZyfzXnUsOkTGCTfH7s2euB27XKtR99Ptjbla
eZQOQqoYyiRQckuLapeKV/rz59WmHKnTt63pwpaOSXPL0KcX9kvypVpZea/3WkmnhUDSEqdYaa0C
u7sfLLzwo4qaPilvsOHdWBI9J+1kTrYZnFvZbS+8lOk9fnwpU/i0Qdy7LU+ugBaZ6oA8FI6pChYh
LBSwEMq7nzmoIu/8Oy+nPzkBYRi+Pd2z9smc8F+SnXDrDReGw2n8luMQjqehRRWOYery9LWYgavp
ShbQKy9SDFUhC/yEFYiH/NXHi+YqjnHhSohzA1DH4mFjMVEtIm1+vxIRHbsxz5VybaWU++wuebKF
iU6SnVYz1og3+fhtrf6W5y7AGJKFcaIWPVt75AC4TOKtiN0QiTFUQay0s0hnr2+Y/CM3WmK7nThz
5bODBiQfUKbWCZc3b2iBF5AjOBAhDlsETr3//KKeu6a6EDYWWWeiXp2M6wEcP6uSV62dhIXQAg8z
s4ruws1zHKSnI4fIR8I6Vfhbtq3//tH1OJ2HWk7JP6V5gE2zbxN719kUv2vumJwSrN2l+zFvwTEQ
yjN2zqYPzRv8Hz329Xhv+YyouMrvu2vXINpEwwftGO9EJ7Ke5d/ioryBYQlCxypWauXeq43/MyuT
cvn5h6V/oGcx6oRumTo4dE1qxkmapjSNXvN0wXFAsjX17AxagYXGiVbLkHBNofcm68QWmx7akzqV
lZ0lOYPPntYhcIwgjFj9uyf1dycqn6qJuSAIN5yNnXfvJk554R45O3cIg8bdxBzTrePPf5k7RCWt
zA54uYysq0aDaoPh6mqcsFNa0j5FtNQnT/83snxCQe3SQwBHTYY8OrW+9FrO3T2CiVs1UNQjDD0Z
Ah7CEk1xBrKeTbondhEN84k2MvjUhAod1LHJ/VS3tNg92hidn7x9fu3O3r5CmrqhwnmzGIi/j0GJ
3+SvMdgjKJqXGulwURsgEh2enCYMAahns2q68/BlRQBBpovT6kTRUFeacDI9Njls7P07eTBcacT+
V3Wovdd2RMHVu8mJ3RjsmFO2rLH3D4fWd7/Didhho6RgGrbbibJUTxiqz9+Ydv6TdSyb1Vg3nA/z
EhpUBpBakk+zMxtK7JbAFYhqbdmDmqlDtMSjJkkj4dQE+eXzZz+3LjLCJuKZCnBPnKwJRu8ajZGw
JgwTp0ehNNGNdFPbLlxpnv1E3hUFkq6+8J7PzVqGCjHJgO8Dye4EJxdBfG8HAs3XY8+1RHDzzXKy
Cymwl57j5J0FZq3jE2XAIvK7Ga1yZTjJhcn37Jg8phdL7gua3KdjUoawWvSam6LQlqKjBTAwi8ie
AWZm6b4/YoKMAGBwc4NfZo+piWY8+uE4viY2cReU7U2r4g91dG3eDTFdKpuKgT/434LcW9YVCuBW
MJIbZXjyc9bmYQJGefZDHrjfJ+CY46LS+HxInGYOw8ITqmqSds3cI5Hsn6wphpk3ApQ+hzfE6bOa
ZXxmxMlCRwR1FQLYBLQVP+HupuUA7sYjaGsmcra+uUznn7+Uk/Ttv16J7Ug2q6au2aeTTmHZqjPk
olgX6U/Fo9nuExkq7Vqjjzvs+7J2dwJghS92nz/vx90JqkkHYZ1tEXnqHD+hXyZe6WlkMkVxsR5H
f27r3JNEvGACzVv8aEy6JTlNnz/jNOJ/X2GnRGbHtDHOm8I43R0TsxmMw+DgDjMI4wxRZrOV/ZKX
4fP/w/MYuqpxgZnNjemd//LOLM5wQpZ2tnao3YyuvlI6zAyFe2Gv6Yhz7+eX5znZbCkitlyEI9ka
JEWtSGOO5ptTvjUDBb3qtMygr/gQB9kmq8KeeTv/aoQbuwgPvH1qDW3TLhU5aa5EshDosTThq8uQ
nRC484RXTBwvP4N80KFgKwwAN5ClObbKHvt9rqYr+KHKojdVFL3QfRrisebS9R69BB+Y7k5ZIYJY
5cpbju0yS3z4uQYdOq21M5IhDATwWb3ws/EHPnNl03GgxDPZIY+kl583P1qHLAM78j0OxPjFAIq8
dvac4ymtNsKL0as5XzUbpQTYxxxzU1fPsw0yJO2Aj3HreDCRE0tFuApdx+yNvZf7P1WYeARo0sG2
TYca5qjZy9I0v6hLPRzvOTQXK5cKa0YM1Ky1sNuEEeIBp/efiXE5eMHd5yNFO7MwsaEkREFlNgCY
frpbIttOERzTsnWYAATQfeDUcboXnf7olPI71Yh2pg7RHjvPi0zC+0r6BpCmDqv/dRaY2yE1HjGv
fzG1YqH5+dOoxN80S8Ss1DVpELG+Ggefwk5hzQPVey5bK+Xius0VpsRV76pvZYW/2o722NroUhn+
M4RhimYAQYX8Hnfdo1nL27FuHnUCA6vWXZLTRkMkkbdl4S8MbIS1wT8ISX8RfTP3O7yc4T7RjWu8
JHu9bh+xzHnlWzikGyG0t8EjLE6xb+HBRDNR6q9Nqq3yntZjwMfuunSxAhKR6AYU5Yi4As/C1fQ6
daOL5pXdPPqW9nb8d7DQq6zao76dVy2ECh05Xx3LbS/ctUlbsCG4qgrbtdszp2nGFyDbG3wW2zhI
CfvU7z3TIDQdNoRfPhHoc4PbBeaOT2xuF30t/Xy8rkEY666nPNRpdUMo3ps0Lar5TvlCHN14H7US
71Z6jzUue+AMyphyMVxdGCHTnu9k0iIoSdMoPpmoMu2TycRNoJbq5YA6GgxZ5pXDtoZcemVJ6pBJ
aS5JQnwLELAjySiRs6hc9qjqaYK6oltfeC3Tcn7yWoRuG+AmJCwPeXpEocrSth3RlWtwIMjTt5Gi
BJNRLVk46OUaS2u3CO/VKyXvXnu7/qFl6mNVoqzxfcdYZG1ON9FRvE1X9xcWMe3jqUNwQlMtS9cc
qJinc3vpDa3iN1a69rAMUO/KHaSyNF4Ql3s7ty+/uskInRAI9rqy4Wz5CulCjepeWNQmOPLpRwTf
lvXMcUz+Pz0r1kPkgPtvwMs6TxABkhX+v0RZHLkhmDpmfdgPuzRGnCiyTTnRNOrJc260EllxHOJo
tH4QlBRjJ6As39/D+xtvMldB/oSxRCf+llDLReiW9Xy0lHtBvtGVT9oMxDnYWoQXLt0psjOhYn7h
4n/cQgvORwIkg0ltQ9dP9mEVYRVxhKcKQmtzW+uS1nv5CoNq1sbloZhSdJsB6Y+AI95mr58/+ccd
tDGtppoNEtqWpnmyz4zaHHeTFmJHcWg34Vea98NwoFq3DKziutOTh1FBPPT5k54ZU+zawV3bNhsj
oVon7zivsqzxWujoWYTkEy1hHlWvo9UA/QhJK0UnneKR61+T0N6jon77/OmPW8Df7zZDFbxtXTM0
yzJPN2ZeEJPeGhcxwHeCQYClMjosHemdekVp9Y7o4X2LOYD2NimQqQLaoqM6UbTGrFedl7IRB5I3
0J4E0d1Q4eXPe4eKSfY6DA+iuQHjtw0zLPp2eelqfZwmeOEcOsA9myYvf5rSftn/FCZ1a6tJeOGY
7n2BG3h03kJM+CAoL5wOzg0MQdGPOEidnZB58lQ+UmHXqWW0jiK4BjYOD89eEQ1wY6PzxjLGibKW
L59fmI8bZt4exHQB5HyabE63XUYOWFNxIpRA/HqZv2aDdgDJMFdz7en4kUcuIfS6fWE8fty+GipH
cqFOm3We+OQmMCuKGLVrR2ulabZD3K4NI7oLLPX687ennftMTZVyl3AgC+qnZVy2XX0Q8LtJjTD3
VssZPuNGo+DGUpl9LRRxHRn6MiSX1IEtYFTMsqXAadUMmwBRIJAqEw7caL8o7qWRdWa7xGegqezf
HV21OBH+PrR6EgDTMMT2W+IDGgP/UZg9c4BLiFi9a9qvmhsi8glhRGmXhpo5rbSn9+M09dkmkDBW
mpPnZgGpJZSjaC1N4BKEFtF/m1gLqp0xr2fdpobpRmQkZayJRJISCM07QFWceHdktrKDbd3xCvjg
zRF462gYAR1uaqHhPe6TCGINK4EXkJloUDDT9HKOMw5RSN6kS7dKH2IDE3k/EWSO0LE6NzDQ4ybB
JxZPjrbDkWWgFM7C7IAXHf86QDwJOwnoEyZySq3g4LruW12ZW2J+2Ohn6mSK95Y+OM0r2McgOYLv
1PVQvvXA/ZSsXQPikle6VrwCeF7m0zHgwoCbbtIPH6wjp9KMRjDs6YAbQxiuvsFENxBA6pI6Bp10
YQ3bpESNVgBEcacIwRQSCaapN9w5C5FX95+/iLM3F5EDtC+kDv//ZCJJjILNg5fFazydSKp422qk
HRy7vnBoO1NvZARLi3Mvk7pFre/3EYzbTaR5kcbrjrjbEm2i04DsYJ6uinbLFuoA8wA9+BSZLMy9
3+jXpduSWzNeeiEfdypThV6jTeRQ/OTT//2FjKGKjRg061qr4F40PMz7clV5r1EyfDEnK2dVxd/L
wrydjPCJ8/3//gPnUzBY0A1HVU8rctwGFlHYzGZD5L5Nn3eJviwp3QuTtf7xkEwRjJmRPgPle/30
ru2rKNXGjBmDZEQb5gmC6ziPUWcRTjNoUB6Ys0JRr4PWkrOuZpQDJJ+1aEz0Eop4hOGBk8N6lGx5
p/ZdYMiXBGaO7hI20CMPrDQETpen4XOzDTEUhkbb4UxZxrFKB4RfG6HsbLZKV2+VPH/lo7xKdf16
UC/O+mc/J13AugN74Xzo3MR8SLZF9Ws99HeK1oBEjvLXhrIpSEgHZU0cfG/i7wbgl04BV9WxI7WK
bZAigPl8YNjTHXA6HXChaPIamiCc5GSdk40O4MkrojUmY1w6gP4dwA8QKAuolQHaL0xSWV3d++wm
2BLspVOtVOer7RiHBG1N9t57WFeChGgutkshCySoabIwRx5aqaFs780bkrlvhlo/OD3FjJzBoIr8
1aijZynqxyTPXmWvXueA6mcVykmj/Fo65qLwFNS17JcoVVOClIdRKx4EtKZcBhN4+D3IaLb7TiIW
mW5d4zF+aAUImNwud34jwFuoSzr8c9e2AZ5aL2nAMZdhr6I47VWwlvq1z3AgcSmAtfPt+LVtJYvj
p5wXVFT87HuoXlpVjbPX3tbENP/h7Tvd2pduNZUUEla2otymwJacqN12NDnn0w1RkiYNUWVYm1pT
coD5bvFJh1I7hGX6Gnrlj8avNqNqHJSAXWbdMWEXZfEIi+N+NMqObam8ikr/R/idPLhx1viIEqzh
HofXOoNFFk2cKTu2UEYr1lvL4HJys7pqBbrHaS4WNj9SIeCDl8px67Q4CTLvoa7oZ9nKhWXg3AZD
Uw2OkRi85XSM+31WjO2mDwMAImul1mZanz54vbtVw4XmFU/krb2qOVodN97LbLhwxtHPLEGEmjMj
m1OzVpzu93WNu9rAvr0eXe0NXNsXYP/PtuYvCpk+hvm3RhNrsR7erclYZiLc8b+omX2dueLVaevH
tACo5+R0/fKpUrWqegQUupsSooc2S5X1o1/Gm8/v1XOzKzUtzWK/z37sw7G7hbbal16WrbsQRZud
boqG+k7SPZINvhnzaKt29lL4OLRQaQ4pLw4dyaxTm8e4Rh1h+1hn/LvYHn+EvfElcdS3ERZc6Dxp
yfAaVeqFM9XZy6tptCXpxXCmO119DUWSMepU2Ro73W1hdSWioWevzneqGuw9Nltp3C+G0FsNjnkx
V+jMxprnnirPumZK5urfxxZTXldXRsHYIjzlSmc0a71xzV2zMrO5qYSPOOu3/qi+5bH6Rp16CbFt
lXburak3j1jzZ1HtIGMGPk3S9s3nV/LcYZcXx3FGsAfj5HYy6yZuaQCc50qOdfYF3NhyGM0vocl0
6fn2jPPptZpSW/JM89by5Jbw+ecLr+DMuYoro0rhWBywnNNtYG4bQZ2kVJeKoX2crk9nybVXATGv
vxiyfVTV6DlLrOs+cm7JhpToPLJQfAmr8a22vb2SGl9SIPuKgWvW1i7cnWeWY02gqpHCYE360J1v
4VumI3VolNAN5+rs3TSLQ1wxgAKv2DtNeqkZfG6wCGK2dFPTdY57J4OFkeFmejWma6oDy9JDDQ/P
ZAZ5dZ5b/mPoD/xhf+F2nq7xycpLv141haADbehymqF+ObjnY9eXqkvxCsfyy4iOsccbbtc3xOJe
Knzb5672r891Mt6kEkahYUyFMgkfqwpcDKYapC5OOFrwWvQZADYHWaMhVr5a3I55ZmPCcXbOILlp
rTmW9cNE9E0Me+nRzytzouEz4wVQfUInn3QScEvxuMq1JgDDo24qJT9gifVB6IuaYi0UiZ29y5vy
cCQfI9FMaD/C5svfjVRbD4J9odmCXQnHTeVrmyK1F2nW3g3Bm6fbC1mlKOnsrYMHm5KL3mfrOhtW
aiF3edneEna5sJVhVRLOrXTFIQLg0yhYTTGAxu1N0g4b0eBSK5qfYVgf2opX6aW3fQrBJHHHRzOm
U6JLIo0yTNpXgQ3CJu7HWf6dJOKI41lmSJgvrvqFKJuvUWWtS5BlyiCGK0Dasp+3KiE5AiLNssCP
diRcSt7K0kAliRvP2FpoguzQK5ZJj1JaTV5zpFlUFitysOrd6A0xLNSUdcQqSPLJGIHgBVaGGHWg
SF6w5Q7GCUqrZRV6HcLNuoNNByiqG0ICIprooUnYJAppAAaJ1ZhfMVH3kSXCSjBv/d72V5CFkIxT
wZ4RwvDFLdBZh1KsUmKBHCXfg9HDo8OoH510D+p8LnL2Y7bab6qUpdCEGhfhF27JDpLRu8QeZAfV
gVz4nemU722Q7b0y3StVjZbCRfNkYGnPflSO9qLH+BbTKHsO+w0sw5ltgbulcfBiA0dyc0zeQIql
v/ZNfhcZliqhVg3gAOGby1rZTEOit4q9HOydYw2YSHmR0zwAJH2FvnUlIriHrn/dBc2XzPb6edoM
q8+ny7P3j2bbGpODQLZycmC1iqqoB4sJSa/ceWkxI/vd/ZCTeIFKyBisRTPKHW/xwjx4bpNC/YPT
K2IKtEonT2v6AwwVb8BFRvtHU+VtGiXU89MLM9HZ5chkhzl1bGkjypPnMRAHAa+XKYnKct10DZ4o
SPAJbl2qKRlyOqCb/l6W+k1ALE6hXd4pnJvxWVRti8+YKuzpwVHmSZHknUlHAQ9HXKA4bdC/d4p1
zR/fIhTg0OfMXG98YPJf+AGKV5CI12oJINmh+NgQyFPX5X1EFDGF252b6HSwTGDJLkE0HeTMWaKl
3IKVu/bi9C3z6ofG97ZwxXdyaIEpkDbVmiUOhZRqvkdQiIeBOOma+ZBZB9GAgYuYLpth6hGSCa+X
0Er9YXI6qcOrSMd1OhK449tXmrRvE19FyP+mVxHCnBYDPrleM1sED0W+L50MDbuBaUCtx9fpamaQ
wfB/9dHcCa1njlJRYgFtGMBnhfsS3hLkXnYi31ylQ7gwdex85g0BR2+ueQGFmja8cdikklUQglOg
ClUldj3Xw9ajygDGUQMhHLvBisgPUggQqNdx/o6RCjCpCpubKGPE1nCQPDLok9o45H1XLAc0/3Ze
e+AdJA5tDQ4FvUe7tbaViokyJmy36fHYtuHzGOXQN5JJJI7nM3B5ggkr+Pk9eG69tARHdInejaE6
3aO/rJeBWplJGrUp9EN6TPpTYhH826mrSCOu5v/rqU6PaG0ObzgD+bj2bUiK6ZQZTo0dTOJVVysX
3tbZXbLFuQpdCnI0jnO/vy+10POsMEreV7QmMZYg+nTh99ly2reH2vBV84gXw8kObvjC2zy366FK
Q0mKrRbnsJNdj1UiK0hjppeeti8E9CTB8lLXt7Yvd1rO9eX7zz/Y889oUsmfgk0/VBuAU6NugWO4
LsMSA1h5gCrzqrnDSxaX7zVrCFSnxedPeZw6TvdZkz6WWidqZftU/DNWOVR/EhTWYR/7VwYhhy0a
R8yWkqBRtZyNtfVYwWYiC66LHx3nUERQHMuBPULZTa2+DI95vSd+d1dhdsVnmtTsSINxJQekDaaS
QZ0gecROzF2E6I1Cl4spbtxYuW1djeVI8HRek2LN/dbhSiNrgNr2roWjO+de2QUBfCmatxU5xY9l
jDGuhgmXSLHOEv2pl8V9qqTDzKUSi6B57tc+NGGpRHOd/ARqsx2u48l9XlRAkxAAEhKWXXH6TK/g
+H8NHagTJnC8zz/Vs6OWMStoBdGaRoP6+6jtepesNF8m667I3+PhWUIbidxxA77uVjcWdTMP8TuO
lwqZ5wYQPCAKmRR0jQ8ng6pVBj/XrWQNofo9HLl8cqxeh7h+TSYNBpnVe7g/h8/f7LnVn84Tind1
ejjurn+ZeVRZRgiSIR9GLCEZuJoriU5rWvrLzNyGjkaWe3GY9iefP++5Ge+X5z09P4ejEbeZqSYY
m/uVEzPGQqe67XTtpcza28+fS56pUJNCbCES41jKrHBSKq87h0APQpnWIg0f+r7t5gGydY9qrE6e
PTEu+U+TMDe6T+NqUH287A7MDOqGGhfadSt7ZlZr4b3FGfQjy+rvQk/sYVX2iQvgVMSI/BTtzbPw
YlUGsDzX/BqikVzoOrK8nti9CsbglE+umeNT3YA0GaNH5kbYvZCnln66YU+LLRq3SYVbm+S2l6O5
xHJCldgnbHfyNspwIxUK5w0N/PWMkxcF44y9vpIeiNmosIRQd3a1ldeaZNzVFWl6BEMipVqkZve1
HY2OEDiOPVptrpB73bqWB8m5A35JpglLcA1jIrrydBjCkej3Ruxvp31zUYoXhx1xXzE2iFRYeH7/
YngjMVj1IcyaW+Ie8oUdKbs+Ir4e/Gyg+D+VkVB306+3ZMzWt2bpkxaF+ZWE3gtLzLmbRk4B1DQe
uFtPRZ1xnFfoLnPq6jmnq0y8tOAoatV4MXNzR8P3pSai7MJMr58bvBJNBm4Im1bx6XjifOmRW8gE
YcX2rQ7wHtmtq8+16qqAhBtM6VDa1IKrArm23JBIw8S97YMwXHth8lg2tDVznbZvQmqHHv5M3fwL
envCrdpxQktEO1i88BIagOpgsxZxiwVYM6FBfH5fnHEKGHgs0HnoTDfUKk/uC08ZYjSVMcwjN1mi
n8LhrlLx7kvt1kh4V+Rv5bMAU58ywF+PFJ+wPSkRZg8ZFXIPI6Ii61XbMAvX6SOpeui3sDqtSC3A
iQu/nUiP+LkVS9cSwONziJe1QgBFrE7R0Cq5r0Hrrz9/Ux8Tv0E/IhrQps2UQ/lnGjG/zGjSGpyk
1kW87vVwUVBUB6XmHOqMKItS75eadPN5loAOT3Tt4MNX4AyfYu/1yAap02gVRBwDoFY6vnNhHjon
xEC0Teto2iXYHwqzXm+Oudsy2eaOf90E8asSF3s/wxhtGhiRazJOSjjeldkfgD/e+X19Y9L6mrUu
J8+6sp+7ZeKn73XEhYJSj8wteR9IK7A7fkWTOjtCa1D7GMrPC5+pemYGRRuBVACBG42d066mGrqe
RdkoQZ9dEqQU4fdrBqYNV92S/IxGhE+3H7Ng0/lb2YEeyMJovJEq7IbOf1OHQr+jgUZ3O4YYJNwp
n7MpUL1pw6s3crsM8XfyIdNFl9Z30FHhnpCsKHNqHKnF3WIGrTIP4aqS28nNNkAdN53ggckKQGWa
2es4kgZpuylnKUdsM52EHOFTF546X3BT/C0ANSB9MQWKtp24pu47PsWHl6oQPlpDqSzUIkd5qogH
xwxeUmRIM9EY2qzL2Ss5inMdyR92xxRshc2bZ6pz12Q3k7ZrhGzzwvoGsfTdc71t78F+8kJz7ols
P60nrf1EDOa3aVNYx+KlKsuD1jRvOr0++uYvbaBrdP/5xUKtDz57/q5rNzKvaZD7OzN12rkXdD9v
XFXcSlYDzwijFdVCLOllQWSKtPfEIXN8hAjIFNvC/Mrr9RhP3NFB/ZZmw48LY+HcUECQJlREKxxq
T7tqA82EuKpFsu7DLAYLKWbgfR8Sr+pXnOf4fAK5bw2FEM9p/sJnEyXaBWXJmU0LBkEHnbk5rein
BV7irosimTZoMuPydXH+bNkghltZ8NkgJ13LoViM+EhnAazlS3fxmdmfUgk9Hcq47BBPq+8pPfam
S4J0HTWESOZpuDYyGGY2oPu5KLBXZZiRrh3z0eQeWCauDzy0Wrt5Ru6zXzsrPQ1v3abQN2KYIgBb
CYSQXC7V3LRN795Ay5wTmHQIHIJD2Vus2NWwJyzLv1ax//Wj/9/ee3b/1zGh+td/8f2PLCd41fPr
k2//dUMsW1ZlP+v/mv7Zf/7a7//oX4cs4b9P/8rqPbt9Td6r07/026/l2f/96uav9etv3yxSdDXD
vnkvh4f3qonr40vgfUx/83/6w3+8H3/LYcjf//zj9Y1LAI0Y2/OP+o9//2jz9ucfuoHI65cxPz3D
v388vYU//7gr36lDn/kn769V/ecfCi2Nf7JYSpX6Pe40DJp//KN7/+tHuvFPZmSTihZ7eFWb9IVp
Vtb+n38Y1j8521vm1I/T0WlPm9Qqa44/0v6JaYIleGpYsA6r8o//fvu/Xca/L+s/0ia5z4K0rv78
Q/tLcfHLsRBdJc1XtIZo5iheqqf7k6hqxoidGIAO95ujAklPCzjmVgzOtOqG9RB7Szdrnn2BlWCU
gGuMMnpyeurRqj/VUQ0AwFqSbv9+cLI23aLCv+5Zj+ZxL+4DM8q2x4dSRLu6yOJVaJs+KsLRzbZ9
ndtLrQdNhWp+e3zIbBgoYxKCIMrKhWxLUi/Ji1/UPuUiNIjWyiL8a5bQJVpWEfBUIi2jdSNamHXG
jzAmtbRg4CxrIZ9TB0bH1OCzXPvekkR8dsN9UxTBPnKSjVsbt1rvONd6ldzg6ik3aSu+BxbpYO6o
7DyjowQF1X9ZsEpTxKIiuC2VIt0ev2oqEPCkDz3nhDrMi8y6E22ar8wYalULU0DxOcK2VQV/zf2h
+sLa9uRmAImhHxkkVoeuu2fdaAPrikr6MtU6c5dPD7LtBbbU1y4BIFK4nkqOJjwJj3ejhFtQztlW
TA8VIcN/fXv8SpvSB6I64pJxDVLPIizDxqlZeN4uGqH8jQ2IEHIQ52mnAVCf3o1EMbQeRgOQr+ON
QPh5cyrPNlPAQS/arg4WSJQOnQivQ1+l1jToUzHQ0cnxiGhFNBBAGlW/Cwx4O+QKRFrZbzVlgETk
6dTRKj+epC0tUW2txVIE/bPxsnIb1NbGc5FRpOQQgXCvoQqZDStv36FccEcAmnZEySkBO4CajVR6
u9U2+BZ++ehPrsTfVycLImOhlM1PQZiRSkMCtD6Lnub05FHWabM9PiDDKBdOZr6jpoPx1HTV1iOx
aNUUZrm1ppvh+NXfD5gPq60ek3lgDCaxkUqxPT4c39DJtwF+921JAhhbSTKwfAonI0xgoA1/fUne
2f2EvCVcRf9qyCDfjhzbt8ev/v5Wm/5stEsDHzCJTdM1z2j7/HXNj9/+PRiOX41DX3B2rNrZ8Y48
3oz2mEoAJ4749216HB1T81wkAd6daRAfP7q/H/7+M0KS1U0UQqsY06033cjxOMCqE7GTbonMTf/6
STx2UGHzjmWUndY2+s9DX9W82uk+TwLE5jO47rDGbD9Y6K2Rb0sRQmHV7Dbf/vJ9PMXJ1nujqrpx
KqQmW5+84REO1qsXIU2qW9AlAdGrM1gdI10hbdya08Px2+ODLsNqZngwZBNO2Bq7Uc1d5W2KwjSH
mu301LM4FBB80w9RvXUAS0OzT4d0lfZwxTv3hfr0osl0eG1Bo2wdIQ6DMybLrtYBmR1fFPUdqtBb
dbrZjn+gTTPh8UH856vjt5L0upUs1RWdh3Q7TP9Adyt9lYTBDQvEPC5ILo1qL9uRv5zNFFUBFSiy
kffNg6oow1YSUrgcjf5LkJRyy8HZ3xrjE58sgCUK1u3WFTy0vkSnyw2/dH3EEVXt7UrbODihSJbH
l1hMV5vQdyRNlp7M+2kKOP6gDcKk+IIYvtgMXWFpt1oXHoahJsBTU6t5NO4rWdDB7Ix80bTVbTj2
30kcM8DiUA5R2+vAY98xrXRX+LDeAqnFm7EgVrRIqMG75SPm5QCnRPOsGgUZspgq9VS+JjkhwWOX
7OWykUTmBIl6zY4phuLM3yiCek0db5w3XUjDboBS5tjpCgHV174bYX1FXz0jkxvRh2JeJRCH+nwk
32QaCn1/J1CEXGmN+tWlGLnItATYUNPcBnrmLbMQXAtYY2sWtFNyMe8OYHJuLMqBKnOqkzHip9cx
GSNMEW1wbdC6HMG3ml4CnBpgFTUZAMnKvI+MYIOs60Yr+kfHJxyZrIh4piYw49jY6ouhYX0znX5d
mN1uDLtmmzsZMWS9X+1kNDzTm0ivhlAp5+S7vkWIAehDND8QbBjbMdfshXDgJPVVRWxbu3cdxV/o
sn0ixSNa5eFwp5C/sPE4di+DPtU4uYBXtBT/TohQ7GzaBZs0ckAWCqJjYZ2lSWItTJft75RaFepG
vR2GbKeUcOeztGivzL4qVvBXkitREQUEth4QVndHDixlYKOorwSOEEq9dJj6KeLUZHPViAZEHDVA
5vCMo6khxFLQLrpykuidHBp15cnh0MQ0c0qrO8TIcgGRKss6EzYR4rVY4rCdDRbxq1LTmzVZcDlR
g/xSEO739Yg+lQvf7/Q0Um77gWhFamyEr1q3Tqzg7XbzZkVCHFEjdb+I7FBbYkX8loWYbbtRwSEE
+dq3au8eL+5O1I66HAkDUJRSuW2sCFJb51AWS7C5t2bUP3ZhWS1NoxnmHqZE22m0GwRiiMO0CR3F
Pul7bHEKJ0SSUA0BaQUTnX7FSegF5qjf7DJJ9W9M9U0GCwyZz1vk+eB5aLITsKrcNK1+pQ2QrVvW
83XdcwO1qf+1Stp8ro4YDtu80DZK2g3Ms3KhR5aCF2x4sycrY6sTB6CJK0Lj3rRU3NuJu09z+yaK
+UwtNftWy+qrA8PJ7eVNlyVbw+a+jXRkdrTKbpEAO/Bt7DWbS430HO5O30dtY7rQ8xLNfBptV6Hr
5c6IYFQ2Vpo/kU60acDaNGWvLS1DaeYxoXl6GBbzzv8/1J3HkqTMmm2fiDa0mEZAaJG6MmuCZWVV
oZWDA87T9yL7tz5tZ3Cte3gnWGTJFAT+ib3XnggtXi18bvBVmjnHiZ4YIQHSGg6+SFZkC3vK5T1p
kDpIz1oy6pu3ulTyIVgwSY7426gMpq8E3wm7RRLAl3VRPhwx3f2Y8B+ErWZ/zC4HDVOcjTu/Dlm5
hLNm/yU4wXmsxYtQ6aVFthB5yVAcBRSfkLrUPKGc4NPN40NvkVQeO0UVtf5BoOd/MAvQ0InxkBG4
xzBg6q45+XOZSmDWuH9yZb0vbWJu3Q6GFW6PyNZHsU2QB2apfZMGtSVDggBri9RoyXToe/EE6qnM
zrrV/W0bjggxkoTdQBnY5AaJZRbuTtjvXSSE92t24nuuBd1u1rsrEfM5RjXyHebCuAxyvlmKrDlZ
F4+mVzwJvSTvfRxebBlaPcK1IUPZyXBXeMhNEqeZj1MB0Low+oVbBTSW8CdwdwMgs9jvjKhrgSiP
c/9jKhYZtvesYWzlunVKZrEyDm5foh2Q2tV3rE/H+WkptjEi7uqNg4tT03nXDx0knaooHiaPUka3
k2GLh7Wv+1+jJN/SW7TPpQZiLOv3lJSng1xscHRANRm8/Uj9DsBThudzseOwTSd5kK1+1uYVIIrz
ISq07ne9BMORb0SJ+/Le4qQMALo8LIhxWDKnHsyRkmQUl8ktCUmZt9GKDqYO+NPQKlGGjRDbTKsF
NsOJfVZE3vN4kjfO0gRWy4PwCeoy4kwLzZqU9hq3/uQagsiLrDkgv6DN0ceoYNuIlYMCbbJAAjpr
ffL98ferpOB3vj8kIWXbE3p98Ney5vtCbdr+16vvDzkSieTtoZ3ZLeV3VecRF2ejTyTk5WsR9X2Z
1tro3z4kb9w5JrA5SRzeWpwmYbeoZ8sSIBbzliDZqc/OnvT8sO3Q/+KVqE9wWkq6JNDMvSvFPrUT
MlrKV6tBUK4FRKUyY6W4YZdJxnf6lRhWf8rWy6LJfy75PFMB+5RBh5qfEjKE/uTZTh6afWayADUH
nqG4t8r1Qm4Ns880uwi77U61Gj8L5sORZVbHbBrH/fcvCwOjiGeOhwqf6HeWhpssCos0l0x3AN1a
wOSIeMA27Zu/Vbn0kV/bkmowIztr1E/SmMT/uAxrVW6S6r62dVd3LYW/L+1aD1ctrLjADYC/dC7N
0VpPD0B8sGKvH0OHU7ui8u4MSFqqRDqazfdLq9SJdVqr8u8PjTVXCr/xWtlPxZABOF5f8uxCIaBT
GMppD5ptuakelG9mG8+O1bzFZTEi9SeCdZz15JqM3XWxK/vFTsCiWv6DVjXc3I2h3XMv+y1Tq9h3
U+OdVS8b/EzgLeMhn2/+eonT4c9SuuWudDyFBr/SI0PQHy2pDKawHA0iKGL9Z1ZTPhnuV5Yo4Jdq
JT4i19o66y2CpLLbK3zod2Mkjr6mXmBv/ykb27l0Y3wq0yy51UFLa1pZ5qbQSpY/7tTveqzRMy2X
h1DkiTSMqn3WiPWpNPHDGPLkxfU1JA0taeV046Q5OLXzShRcQQvM0sEe/6oybq6DMZibvmyTqFj7
RR02SmQ7UJ8ZEgr05om4Ty5J2rPeyL3IyQdXZBxmKY9MNzMIHakaltOZ65A3p6Xz1QzU41z219Zt
bvwggkNTOvmDbfyxelHc7O6Y17D8p7RFn0e4KTFWJTlWpKEQLeyhAWHAh4okU/d8SaedgTBmLAxJ
UtQ8P1aS3Zg5d9cRKfrV4YbZOBOpOy3km630ABLqS3XWkkocZ7Kb4tomaESRMCEJ0iVNE8lNyrLm
2rupv9Mn8cdRDA2CJN5DVewWKC+9tRxmZT/0md+crXKqQEfTyVQ9n7qDW8sOeAQnAfcy9f227fXl
zFPh2OOIe1EeJFanNM2j2/S/O3NBymcWSHmneAdzDnczmaOkx69IBUM9TIH3zgT0IZWzcVQQg7TJ
cR4xOgFwLeZPESQ/2aDD2ke8c6vh39VerV1Z48R7Epd/Z8NSgoTUibKnx3q09Jnz0CHwl6plT/lw
G426PNfOSD2HI0Qfmkh5WPsnCzmOUfCkynlzbdkQdneSJF0PB082XBwlYc+Z2lmXhTrYcwV5wXIj
hdqNljTPyYkqAfjKcn4suqQ+jBzSExe6ZnXxZuCKVBTRyHwLEYFhkPnzrnxUmwaBfGREEMKbSoQK
cmKrlvbEFg98RRs/7z1urnbcYwMPNlXHZ5OtQDIeM3vQQhBdipivVARNVNCwmgwdDrLLfzQujeyC
95Z8Kq2IH21G/x1TmgP/bI0ZQ0JmKmvuTOHt6wZjDz+3yCjm4m5mEGazGA5tPFuRqmx2ov1joc/T
RdTedPl+RYtish3L9dB12Y6geUVUQ5lK38OKa9Wd0fVdtTQpQ1U+EQSDtinW8zOABD3UGnbMHEbG
qVHQeZtMXkmWQteEyBtSWRTn08hyIiDsedXmVZ37XBQyfTKSefOjK8DJDs1X6ZeIhdYeR0vyuwzu
8zDpV90YX1OYB0BzP5Cc5Q9NQ9T3WOm30W3iiKcr2kXxy9CXHkQLkVQ1Hqt0a1bLcerRUpqjpCab
jPLew8O7+21a3Mr+16Qn5XYeLHFMkUu/tAuZwmXnHzvBP1Hmze/JuLCyhF5YIxmrxDDuykQ0N6A8
+3yEJJ+Kbjg3w/DplYZ1CWSO6EAKqCOI3TdVGaPNc3p5cBrtt2w9tZO2V8ILdt8KtAEHx86f5RCI
m5ESUcSO5uX7Qdsv/dOaeXPUEme6GTlUYV8V+9mLF0AHYqs3lTrZesmNINM1Ptd4sLMpuUrH3CEB
rh5SS79xGn30sYF3xQdXCZPlmjXcgQOKWNni+nEAxcGFZgoh2HjD95nbHfHDrzxoyqOhzCMt8Ffr
iPKqEqSzg+vNu7gcvP1xCeouyr3WD5vJPJl+SqAQNDCqFVCYJs9I7pj3wqbZFeNwzXrTuGdFQLpy
MVohU2MSLirN2GluUUFoJ6mvNcV9XiZywpimzodS5t7XAE116N2I91R/yNwO2VuTrfdws0/qX/ak
67wdRhjoKdoF4xclxnQoajwquuNsqhwdwuL6GRrTnlwSQhdmLZv32EEOQen9ySnbX22qe9nRRaaa
5l6hZadt1R1UrT5zj2yX2OWt5I5kEdrEZ3KsmPFrca0C50gQa3kbi8Z5pLwet5Mo8iibwKlqOgpt
SHB/+4Xc2NpFh4BhLdt6ruMhq4hZbTUU2NKoX9CLbtSiNFaz5AA5s+nvBqKW0DetcS0mBeziUs27
aznQwczcgXu6fZdi+gAMlLRLYB5N/zaUvhumojFOgWO94gs92YMkJqORHqOGBPaATIqQo+wyJlly
cab5XGSKYQzFOkLM7ugQVha6i3NdEN0z9NHCIluqfSLLr1mQ41Sp8ckbzLfSNUkh0OxzkMvhlJbA
MqsF4bFXtkffyeMXfIAz68dPe1rS80S0JvxCY+QxllX3cWmRQAb2NSABhK2bT82ZipCQseXkocjV
G3E1+ls7NnCqXaK5HBTkz4nlwdrNpwOjKMTkgTdGTY+3OM3K9FaySdp49lLsAtrXlecqjFTbyrb6
K/QcArsfTJ+OaJ+yAm6K0xUjC7SYqI85fllUYTHWJBCosPP0Gniw+HA3s8Ze4kj3tPS4UP5ssyyg
azWf6aT+jos+X7weSTMdI3ztxiTgwmRsYlrHaakjXWlZSHaqzZmBINMaGHRI07Ei/MjzWUoNawZK
PXwm9avQ9fkurfju2p9Dnssftsw52ZZSoMfsv+BbpeSzBMNNG1ImUeinz3WvdvgTxsdOgIf+TgDP
DTveO4XQQrsVDDl746nmoEu6KrgkY/pDlQE1Yucg9Ne4eHHTnSscYz0LTYJay0W/0hxxHs5lE6Um
RKFGltqFffC4gcYpDpUxHVrDZtK13rCWMMPCBnkMVvRqB722L+r2Xe98mDtTnp4Rmq673wbiSWWG
iJINlEHxZ4XH+lXxRsxGn4esE8xPWrcmEWrJcx6jZO4d7rGa/YeRY6tZeh9mM5jWLECaNlWTjWOb
1qfSE6KIOGiiNBYzKwvI2MU0WocpqMdzKnCncsxrJDVZiJ/X/6VncrvB5cpB2lDMk9e3KSqCnMXg
GC8WC0ZCFvtp669Bj1Xa4WHNnxq3DqKa/xQLeg9oPqNCJTfy5ie3uRSkgBaClM8OSu5QlI+Glk27
YOIH4AWDE06JRgskV9UZLfbWV5o8ZiYgkiQtrwwmyFMKtMPYmf3ZQhqAkIqUmjGdc1ZBnnEc3ObL
dCiKjNEfoAE58c0l5W9bdkZyoCqC8pbwHVn6LMrw3Wxsc2yPTkPwd94IAbF/GUNv0sgRR4a4//5G
GynRdoahbloXb1wr1s8evEmI0t7ISbTUGdyizj+gGbnEmSce0RBuJyzxhwz9o3J/ajbxdrXfvOhl
vhycxCIcJgk2ozIHCJvosMrF4CmLOR+uLRPFimjYHbUyA9K+eMdXv8DgXqxLXFXBvlPVr6EqxEZX
gXcIRr1kHlmzObHqS+ZSXMSMV0N7Fvm5mZqdobUETMxsLI+F1+pHR2fp1OR3zuTk7A9xeXWJSUFe
2dwGfdhZfGUQkzIaQyd5ipltXjGN8FR+z+psuvjFgNgtJnEPL6F7KpEaMNnTnpw8987fF1+MOf8c
ag3dsqu707ZI3aaKx3lCCQncWOwzonOvZuZCSjKOvsy0u527HwTeBsd4/Wjw8g/SC8WZpp5g0Zln
wWS5PypPq2+d1BuSu8ynNpkh7mfDCMDSHNCazVFrqumpXi9zAFm8lk/BSKdaz7m4d/Zb6wXybDtN
F9I8gOn3BvjxXYPxrcw7cA9GfmyCYiJwz3gwU21+1hecP4VacjiZi7XHKkUgND841Oitd9QkCRuZ
bu9ah4XlCHh0Dxy2J6K1spGQx8RkVAsCF96/TTP/sscuO5j8UG819jytUtk1SKS/tVPD4F+V8Nod
+zHnNgw4kp/HuN2kpX7DoWyQQc4hDOfr0rkkU4wLxXl5tBunv2PtKnei9fRN3Uvo7BAJpyRTzLft
4uzWlI0Og9tSBQSpiBC6BocBrSkmdaLuCkcc24qHcFVqwzWY6ViYOD34AzeRNYqCMvMiRU0UHqPD
zJlMZCTWy+SYeJCgt2t5kh0Tn1AjsxtYnpCEfi/UeF+8ZDyVjAP7IpjguSEAqqqaOQ1epsnGQJCz
X+0NkjRYYAYkm4BmmytWPIOZZ5HR1FbkuM3I8yPgfT26f7Nc/NFzwLJB7f9KlXea+rG6NQPm8Cnv
5RbrsowcsdwEQSzbJbBIN2I4jeWr1PZqnoe9jQd0k9M27abKWgduXbvLNFQUnUdUpZnIt8oRF6m5
1tHy2Dcvymv3qjIyrA8TiptyeNJ9iWGiGfhcZ8r01pcvbRz4Fwa4L4nBWVLGoMuyzAgiV3pHTyPm
rWuPrnKsIz03N8cKxFOOBCDDbNdYMBtJIi3pHv3HAczVYXKKdKNpoF5Ujz20lkyUOqP/YyVzc647
L0p0B2tpXkfEbIJLk/2P2m0+iFYftrGaPiUg9dmf8+j765B+5+xXTsqU1tzAWQITwpCvqT9KqHhb
jbXbfYnfCMhNiBnrFh6BLgPigM2tx+Lp1AzYIoozjr75HXZYhrTIrgiukP+14/ve9n0v//619/vX
ryWxfEm7ut4xzWXYW62zpHbdxsq+iWTMEKZJifD1x3TL8qkOtUCWPAnI/dJGoJRoXatt6a0ahO+P
V/Q8S6vkyPBQPymMChsLWA3e75Ty3bbnUz4EZZTZwO59PXlMJMaNYdXWfu/th3XTTQ1FbpxIQ33N
uB1wpFWWLxnLaodA3EH/l/uE1fFpWidl+mpfiZM22CK9nU6Igquws2IDrOMwnb4vaYlgh+zivcao
5tQrQqLsmZsbolZzJumXTtkxH3mzEBzhdm/OMpn0LFlKqAeqn3NeGsmWpX8VAjpmjOHCazkr3iFe
WqhjacmZITS69tzMxcnTdHEKFk5ek2TPDXPQVyPH4ItwtCeRnOMv7oASZmlib2lB4s33V/J9Cda/
Wq5Dvn/9mmaZ+a5Qzeu/7aFjiyqpoBtx5ng6fX/l36+atp7/x4ffv+G1Kg8Fnv8N7SFVsCim0/cr
/79ffX+Yrt+wxjRflqG7pYhbt1UL/IMHexkpJyXFYb0ENbEgpaU54WgLQhvXC+Lr5riQ3+lDWzoB
08Wt764v25LN5/fl+8MF8jo/lybY2NV8Gf1Cnftk0akD+Gasnxs4Pu6+8FuGUXyLFAqezkzVWRqz
raDgzS1B3+en+77V3w1laVG6Dk01nUvxPS+lBulPgee8ySBP8ca2w6ky54GQeF4V66u0Lp1dP+T3
719ikTgfU+9tWL8S4IP/XIaWSNFpReOM60T4WymTuP6pahQOCI1kvsUl885naFa7+JXKQSGU+e/L
aDUXaRpiPxJLfbKccVWKrRNhloMkLFs59KYR0uY6ycxm+8H2C2P3rXr6PwnE/hfSr/+dhuz/I4GY
YYJH+H8JxPhaRJJ9/k+F2D9/5x+FmK//hw9nDknXylyDm4wG+R+FmO/8B/ouCGP0R7jRvu3Y/yjE
LCyS/yjCLP0/rJUuG6z6xhVR9X8RhOED+neVfEB+wDoo110DOzYqtH/TRJtNDfrEB1lYtX+anNXh
Agpj6f6yqDvBwqIvDorXrOouugWyIKX/9lPSVilWrwqQsZeWY5T47Elx8umcf/R02CySw0R4NeZh
L4oFezwDqigKMwMbu3bzp57OqrH0betbf4XS2xCgwR/u+pPuagEQdBIWy5RzAQjmTePpH/ZgIUEZ
GGI3UwDuRNrdrCKnvqtKskoYvkRLz5rYkv6tMt8nohoHB9RhT7j5xm2ch1Yj/U4WbDhcq79SePk7
oSEB4W+yAc9zSvXYOpZjpW3Swvxdz4yjcyT3wGpSPZu2ojBvNStmQyim5w2pJflCnHeufyIhfojL
GCdgX5+qAATFMg3bIpd+xF7wPlIMAu7zsBLWka+maQsK0NgDP+vQcqbPY0UXGnNk+EGD/yrzv4JK
D00HXKk+xlU49Jibx84hFi13nvJiXdi3r4BEp8tSnBvsl0d7GtFd9T37RmVFZWtDc1F0XVSWEwDy
9JFj/o9NM5onDNoda19Uyc6sl33GfnfKbVYIZTvhFSe4r0bBXz4WLi3C0h27ylgYWfgP5MS/+WmQ
n2LVnVy5iK2RUJzhQ6Yf1sH/d6WxlYJVr+dCNAUuvVUrp51BzO9qzG6i0P6aYxwO2qnR871lpntn
cb4CMz6Udf2jTogZa1zGJM5X4SXTVhvaOwqHMF7EgycHMjNtVr71lpSdJHQLaC54ggTh1G7IWPRx
wa5AtKL/NA32hyZXmE6zt+yLOcjfLflKxSB/8LS/KBPhW+35LEGtPgLOwmDevtjaZLM1JQBCCfwM
2Z+hVDvfSxk+FMUTe8bf8RjsbfjfI9rijaUWavmK0aGNIWIuk1CZZnKeAhX5vhGEAxz0HR3v8VuH
55b9sxMDutbVl+X8UZK59ZzqQWQtNI+JrUcFNIRNyfZp5xnDtW/t9qjgNW3iaZW/NGzeZWzs2Cea
u55Ylo3fqKc8zasdO9b0KvWcyCsF7AQk3FB0Bx4s1ePUnQfOo/OQzS8zh8OBMHjkHaw6VOLER8hE
78vAqtVXDgq8fld21JJ+zjzKN+frOFpEMWoVQbN9Ei5ejuMuIdYadz1ZXal51jUJ74UfZhen3r6X
Moh0ye2r4v6lRyJ4TNNOMSycfhoE+ODsLKhvtzk7XC91m2tfID/XkuColPGaz5gFMs/dMWFgNrcs
l1zLLmAxAXAa7rI3xuUjHQOi+0ZxqQebpLN4RvBChORg2/emQEfuTZDag1keYpa+UcxTaie9/hFz
jH4wfmuqDRgxkJRqmLPLbhozc5PGpJwV7rke1i+6nR/8OmddpMZxyx84JFUXHzTXR9yZBvuJ/Rcl
Y+9vEX6wxCk6timGtbxY+F6sIP2VaRSn7dw9z8ov7q6uA38PSEz2nBbEwNjxe1Yf5nlxngYHhUAT
dzvXey9Y5NzAtIelm+9YYjoX4SRf/VCMe0abb5PI3AMFEFoWFKwbthGsMKYxQJFjmKHfT/6uYjai
qsbfyBEJyJAwfZzN9qOUnrOzNZtQqRavTkNq+/xlL1X24uC3XgyRRy5bl81skExqwxmI0NN5WwzU
l0mjanUXbGNtQiK5hqzVO49dy35t+R17QkSd4Y5ROwbXfBjRlcxmvonzkkAg3d6ig015WLrUPJbH
Lom2oiPhoTeL3Tyk4qlJjGNSBGzaWoJDg8ktQ87Ccw+tbqu1aXd3hXHok/oV6QPBZ4G3t1wan0b1
RHRlPzlAwV4u8VPGZg2k2fyod/QrCwbswp0F8G8cecuSwSdf6uptqOtPWA5XwD/T3VgbDT+IvypW
cpEu8J3XIr0a6S8tr4FB9UsbuY5wtr5hvJp9/lYJzUL1kJ1Bks84tvpsH+hTyfSsvfvcBqY7Ys8T
BEvhOTpgRFFhOtZm1INs35lKnv05KXcyjoed1iEQytIPDV/yg8r9U6qYGcB7I/858JkP9/NH6kk2
nl7yNqrhNAWoHliNqLDN/XQLKiELB5MRywJITyT63Qi6pxT2A1vwfgLj1JOuJrynsXFqJNZ8qkZK
p2J5UxoavgAr0WfLa6PpD35XzRjyfHiNc1ft22AJG1alpL+O83vaGlcOtP5gCis7qfahZo4aqcI2
QPLG/dmFMNab6bwhH63f+2Pd39PmCAGKCDIafTRZza3MnU9pSvp9f0UQD+LDmRgEpbWhh/gaKiJu
p4tMkLbEibqZSbtEg0OcVu80vzhr3B+LZ78q86XEsnLG/glw1QyekXI2GxMudrGUX6MVByeWbyDO
iuCw+MvOncLAXEAXAUXZC52YwEYQnea673mKcMdo89uESOs0ndxhYUtIMgiTc624JD0JYq1aoLRE
jDzHp3oEZG+Wwd0nuy20ghlKh9GhmuQwLitZ3PzcvqZVF5x4VJtUIuqm1wHcesRlLzpv6C0qyo/c
I+XW7gDYC8i+IfEHFt/YhB03qtuQpQlKhYUBu1dYTABaWBpOWzO6dUV6knnac2QdVe6Y11lMe7fR
9jF31VGwK9qCL8tublkeulEc8RpSZnCcmDi0znOG69T9qJpUboum/dCDUt7M9aL07tMHzWLEu7lF
ej3CoIkc3rRt1aJ7sgXLPaEZWz1G7aJ8TEaiYYLVBOa8Xdqq3JdG/rPQELItbrOeSyWJsr50t23g
FZFVpGRrgvfX4oWnJSD6PV9DShzmGwlA/fBTsYqkx+0Ri3hMSrBWP+XDOYC/Ec3omvYNEXIbMzWS
SCBc37LTh+/iJsXdrvbK9fxjXScUcrNFVCyliK6zkh9zjHpq1k5m1VwNbLxb4Q3ijBv2M01IQjfS
9WdcIADs8udMlOcYMTGDXnc+mgm3pgdLN3Lb8g/lUHAakg66buHHm0LwzcC6xqG5mD8EaWfRYDHz
tjRN7oaBt4pthiw0ze2AcIU8iZOOjPKvadeh4R1G4oTe6UGNvVsBqcC3SY3VuAx1Y4xqmTPOEXVl
fCD4TYJOm9qdNFsRFnX/lftWcrBapz2Y0mFGpZgck8MtnelaTjdczOqsE0/0uN4ybVE6j/P4NHUa
fL+lEKHmQuh266WL4hj5MDfb1paZe4LszsE8lk+SaUmUUt3SuSbXeVUJmnO8n1q33ErDY0hWYBpO
/TX4CuS8YGBU+P2j7sFBrEzR3AckG4shIQEs1guBCC+FmyUgA1pW9QZ5gnZK0J1RWogLg3whGWAI
IsMTQH343Paui1C0ly57eq/9hfa5OM9usIYy8scc0G+RnRZsnk3zHrg/KxbIYdya5cGruppZ6/xO
KuFFVeaHY/EkGBhobSEkjrxRSGfQE7KdFYc0e2mDbOXajpi8s7PTqxMugHtT1TquN+/nqIKtQXjG
flnyezKU4WiMWCYF0tWgPs6ULlqVR3UWPBX1+IkO4wgeNweAEl+1tv6jV/ah6946I/jlIdHyarmX
6DWKyf8VT82fdJgxJH4EvgThRIT9SLvxJgKHgPfPMXNYQA97yJFHVipXatO7ptvHmDA/XJz3eZ4O
ItXDxCNqdyi0q0URIclB9q1qK1S/I2RhP2T+ttP6PSbq3aAN+8Fd3py5RxeGeUa3CCjHhRsay3LA
B/SEnhf5guf9ctjW+8lwYQ79zB/Uyu2Y7lqzffQrKC99Sjxu9mek8Ca4rf8R99ZOyHRA2RqfC9ZL
5sAmephIZ2B3dW1DYFZv6x8y2+LVdwIEL81pyKenzkYNUTmsiVFKNYY49ybgZoahDkHwnLQW7Anl
4kr0T9zZf6WDZTxBwFi0u7bFHzQOJMTrcteWZFGRPuqL9nlokh+TeEyCds8d+4Kk18mJQDb8aFmS
c2fZf1zUNpZVENaKd8bqD8ZI3xEs55nfdwgOwnhcvnU2nn3+XxrqVTl5Rdn4amoqCRv7WQB93KJ2
2U1aakb+DClGnwgiJRZ3o/lxVE2u2Nadvr5BrmyRtpM3ha5i8ZNlx6YJaIgTFN1tdkAWTuJtc0ys
edh0egPCxA72Dplyi5ldK7sfvhqbnG/f2dRF8DbOaC1r4wOt9zu+zQtRqzMM5F6Mr6xe++LJI2Ht
1mrtDmHOlxao4+L/xCz2I05TWGbVSy0zUNj9z96e2UrNmIyWSypIH5rTQ9s3vyylP4ymeXUFBQtg
Td9NIX556rme/RdX1dZeS8x3LymurrIOuSGP1fhcDSqSlDgU9KtbBq0VwK9Vl+7U5Yszlof03goO
1wXJtlZZKtQE8kmtPtKRwRDS2APnTcsUvGWa7+TDLhYPmlk99DF3SmtSHuqro9mD3NPPwb06OdSU
XiN5O8nhbDOh3LrbBl3WRnsizoE3pMlOzzy5BrptHhGyKa4pWZ2tgeq+S576auKbMczPla9esGyw
V85ObiF3ORtlRzo31oN4J9q73qm7MMGOlA0qbL+7dR6xorRhbpaFruZcGA38GB3UptiSUrBM3DkW
YdLZhyz0xxyOkjKq0HOB2jv2k6vJd8xoZx5C23Hs/7DoOttafQ0QrmKWuPGVXkgAPcyIQ3Sj+qk8
66Yp/4ak/k8xvwijeuj0iqmBeUpAP+j9XkwUegu7SN//3SZdCA3oIXCTV83rj5lHznUVEBfNnYb6
l9ptl1er74AztayqBzGTHm/ZYYL4fxvb6mNM8+9HZl3au77sP3pNf3L99FMfQhgPcOfkV5Nkke5a
z1XTwxRqfumWs2PGGYqxf/HNfVqU98BPdjrBo3ZPu1VVR9/OHpu6WBtGzCj9X8OJH4nh/al3m8Cf
f3pD95bwgFsKF36u+yJK9/eQ6kjnTf91rOxX3eh/B4P2KxnUqfaasIn1sAmCS24gm0AVblZ7Pcca
vt4siZN/oJX6HHyKN3TYFdZilsvvTvxS9waeJJ3w4dE+zl1ytZv23I7A4OYJdt/i8LZXVf/YWFC8
DPXXnHjLeZ3+A7dPBvt2rYAJAPKM92HwXyvwFL0W3GaKibp13ierI/yh2SbteJMFooPyQ2r5Jyu7
MA6KZ9mkUY6+QdnNSIh2DXQP8Z1Oj+7IZx4YCeQNI9TamZFsfdLc+cEtxBbM0L4nAgvj+z6nsbBg
1phB/Jzn6TG3gXOYCsURt7Y7R458mIN6Uy98ikTV5rREprY+Fg/e2EVp0TFD0HoAWT+9G4PGu29S
jTAcIwQ5A6SrsresQx3dlvAXUIT9FmaCustGN4QIjoY3dMqZnTTVUgfjHxGFuyFr96nj6VpVAHWc
wATSMP+uyvytTUW+TxA8bYq8ZkYyPapa8HQrtBfBsbmJq/aqhHnqdGsHa/dtabmrFWSIOtN3SPWP
jeHehuCxzbvHwrH6Td/WH70FeTQXNG0LAF/UKAWGcKU/TdiROqvbZa74EczNY2eJjsEX0dqVvZoj
BFHaKsuROk6HRDswkcNFAnpPMp3Qc0aEczsNe23ofxqN+2gU26U2bnVW3quhOroahqxhutejdq+c
arvGbSCZwU3UhU7xak/NK3KMs/LGi7TyULGbyfv6PVD/yd55LTmObFn2i9AG7cArSVCGVhkZL7BQ
Ca01vr4XnLcu86Zlz0y/j1kZCwRFMEnA4X7O3mvPT3GmPaLtdlbVdF3OBBcjP6xXRhUjYIlZEhWW
NxFNlC0TvQr9ZMEy0LT3LYOJHfsb3S52lHM2AS1VXVxhkXoNjR38JNZg5oNlDHe1QEuf3SpRfopN
rris/lR3PE4DMQQuoZHGq5Z2TJPNU8MxQpDItrL8YxzWr2ofP9Elrs1dwBjRj+Ka0uPNHC2n/aJo
YnpeR82bYwfXTICZaSGQaqxN3tv3Vo3fZ3mvXCVenipFPtnjuo2Ue93eZKL4qoE5xIY88MUQ7Jk4
8auk9WawzG+VFS0dvl+NLo55Y+AYg2rjTj8SbSAzxNiRaRJq+WnUe89Rq+8gsZvVBMgBF/CPusqv
R2P2kLQwxenvbNSj+G5LMhPHbB2HwVqM49Xye1Vd8bO3+xdXb9+yJr1BFb4r03TXERkWlQ96SQvH
UampEeV8nU9fqRnQKU5WrZq++4LW7VybycY1ugc/YSlszrQDceKhVPGxiuEioy9KGh+rKNvsmNEj
IwoU8QgR916jYYRgVazisZqZYRWPbf04+2urRaiYEiapC6Rh+tjsExPWvhZtGyrZqwZP6crqhnmb
l5QnwfpxCFDdnKstBZVoXVlkCGqD6rk5tg0W6I+x+dZYwy0rVyZM6dLqmu7T+SBAMhdNwnDVz681
XZ8VIRA7Mi5pjOe3qmL/bBfQ8UguOkSur6SZjmP3HVT5MoC/pL1tYpZQdA7ZdDcYLueGRt2UjNx0
oyB1qH3qCp2DsKpmVb8Rgbsxbf2mMwfMuT0Ugaa/LjiWj6nFAj0Zq7VAdHQ0LVT8WaReU3VmVldM
3lDZezFT3S4K5lgx8yPIK7/SFnpX2Op74EA9zWhfvZoZP22NmZGFecQ0QveOpO6Fcc5Q18wRDCOW
8MQPBv7KtXx91U05xExtOrACWAGtaF0cJGnr0ExoHsdCr72BBDbPaoJ9Z/tIscLgiRXBxxxCEqma
uD50PSXzIDXWog71lYF48FoPJ1JXK+jitnvna5WOkMi4swfztqH7Sx9Veanc1OJnDJ5mZbwz/fzF
t8AkWm3SbMgfUxB9VuY+LpNxl6ZFsMJ+yLwZEBgUH6ytbujhNXHWydC84JZxN+okfugQtLdRPhLH
hFPItF8txWD6w1IvYi5HanWgeGb1YC0Z6nUZ46DsekDIJOdmAcCZumE95eh5scoWQF3vIACqGr4h
GMWU2dsbsvKEi/qzOpDkYDwX6SdNBqjqN2Y3rxHJPtcLrCSPnH0u+AkzdHm6oqxNRjSUsEZk2Vf0
NZkJLT2cwGUxnsN/pWiQrEUYDIegiN/Rc3IGZ93BghTK/K1ES5RqFlGS1cFA5btBseW1fjFdxVgg
+TUQX7iNgzEt9t+sgelpEJXRWmlqaxci28X5Avk2IWcdAI/JHApBiDUGaIvt7GQVyWPapd9xPxMO
4jZb4i4g09ktFzX7LqzHX5kDWs76kRUFK4ACZZfxTAz4SxHq6hqf5mOzHMl1TVukdSKuiZpZrFJ8
7F7ntKsxoC9c5CqaWrENEw62ekal5XN5yrpww0o1HDPAePVdHBtP5Ca/hJMXmHdQj1B95bcIpL1E
45C1eoKRGn/4iUj+i7h2GyCHnYbVqlDIlpzNw1yk32g5Nyna/k6DxjtZAWi9MQcigL5DsaZDp5un
sq0+uMRdqwMKWU1lhWvWOMyCpr4uEBwNxieGYt3EIlV+ZHqz6RwF33fPwOQE8S7xmwfW19i+2vSl
E0vpsNTmlRu6hMUbX2lJPyw1cGKXiuHhx46sfeqUaGvERg2VnRmQBMJPkHECZ65+GGk6mIqyG0bx
1Jv9Tx9iGC6TFbD1g2lbBzvQnv3Iph6naAcu2daKI+ZmwDa5omG411vS0Ybxi2XVIuFL3+0k3ySk
jq4GbIErNcl/am5/cOZhM6jawxBHX+qAhWAC6B8bH3o9XcdkaGC/GD/V0donzvBiRCxKBOaxuXlW
B64+bv2pFD+M3gwPPlfeprVRqnMmU5JWVi0Fuy1HY9gG1GUtLJysLips7RZXxdg3bHywyocI1GMT
lw8WqAWKIKuwx5QTuj9QYYCjICE6DOv7iKrf4DzQQ9lUqr9VFXh001w/BmP6pGfdreb7zDxC+Hvp
yWr98mpo1QMVZoTMAsMW9ercW/THpWJjBB9phdj1geL0F9KVfTIGmINHtDY4vVzieQtbv656bO/M
76H7WvdDMuzGvtoG6sCbaSCBh+/UTn5afvsKZfu2hXrghVn6GETrxI6/pvwb3y4jLPNGs6WcLqyT
yLRrhUQ33VBWhjEHWOC7m1pzUV3N0z6tx/dF34PdGgGZFmEZVGHB2r3z2IDlNEX5bowstVx1Zh6T
ctChquTgvA6GfkLDj6lZ1cZdVpbfSlQfJ3qK9azfIPG6j1rx0+3dZ99Od7OVAncoonKlDkxGatiT
SnbnKJAn8AG8BBUtxbjfVc9BNuKb6rF31eHenlNADWPxTTLHgaiEuz6fvEhr6coiWRWt1vANw8ZS
EsDPpt2EG18KUZYb+IXD8XJXkZKU/9z3x1Pkky/75CvOb4BjPJkMWk+Zw1TUfoziQtuqM19hXRH5
4kskioRw0CugxTw/5FjLSDRxcP4vN3LrcvP/sG+keYKkh7KIGKLkAMS2OE4hVilkAYs4Kv/dgSjv
IrxuD2J+rtWub0/xwmRI1YI3cEYRbKwwg9Hhl+m8BoTFumT5uCaSu9k7uwozAedBbs6tdku+OwYF
J2JQdrMRbshyoyxshvNW43Ow+vYew3K7U8sK1XrH55Uf87yZLH9F3i+ndinY+StRwhGUxr5xYYJc
HH9yn7wrHxAOyiCGy38Mgc2yJRZ6BtcLHMimQwKkfLjMX8yxb+lo4gD8lw2QbGFTXbTbi4WTdmp1
lFuXG7kvUyrl4HYfTtnfgRj+SrEGHuwa1KjvJFekvw57YUQfM+2bG0NgobXasEUCG+AG2ifuxFKU
4luqMsQ5BPg4+vBNdsLAKpUbh3VP2iARL7Vp2sAt9aaZYdKwcsyWI+z4JNF8ZJP5bR+V07E2J1Rp
KoPr1N8kNdQSoNHjmpyonyM2dC3gIshqeVWM1g+1n9IjrvXreLaKG5FN8Vpv+smbka3uAvugpASh
C0glo2Me3W6YbrDtPzjxAP7A9NtTWARHqGsfNdbXfZ/7CWvrVdwM+Q1Kxe6mNSsEuKN9ostQrCjO
e4XVHwRGwvWIXNObF7AaDFR+/iyLtwGdS+akgkuVozQ3xZRt7KzJqHzo+G0G9d4YcCKAmL7WClQj
c2EfSn1G0sXK6dn20/RaReEU5K1x0+uGcTO1AWe/MR59xb6djfKXyJIITe+Mu9dKkLab13UU2TsO
7LuoHZ2D0Az/KtF9ZkDGxlfGN82ljOKU+nejt9k1BLhVjP/ruiM2RvD/GMcC1YKJbzVxKf+GNSO1
27wTSxBzmSWFQCER4XaOfhUd1pe+RgjuUF2MAfx4i2tnbYFEXINkm70kyfKbUIjsRlWe6C6N19Yc
1JuwTGmpUG7LZ23c9lo9rFifi2uAlOKaGukhiPIHPUDLSYlturKhY6i/DEoEMy02DGbI6XJ9DvCh
lO1m4sLEVDWbN0nFUoI6QOZpJcvNMJtAGdEQziGCR8snofek0J1jeqOpApOpcLrdaAf8Kt3YgszL
aq5EbgqrSH/leqfuKdMRBTZ56vIj0lFCaUJDJaMnx7PCnCMrqWzDk/vOD8tHrEyEm7EDWuYgmN7n
JVnA2ZD9IPPpq7PnqyJD1RrExaNJVl2MhdIP7WOs+M8jkCllfLcr41vt4qcpC64JAkNRgV551J6i
NshWram9FEaC1dkt34Q+UL5BukeL42GY++6UpQZmPPXKapkpavZwBVwp2itiXZEVWxrRVZMzz4ur
bRemlJ4NGCUC90qk9ta6EP0Ps9D3fdKSXAfQY9X6jeeGobG2feapQnEfqgDcdYHrH6V+TwdF659c
rlXK6NwPmG8pNkx3yHGhPehHlrcrA3fwymmtl8EfrnGV/RwUk2kqC0/Vbu60DOkMnrF0T2ubacno
er6Fgw/BsgkSubxFWN/SRsXI1bs6vZQkeiQRfpN2lK16AcPYyJN2RfH7c6iYhIlMfevKcpeJzPWG
wug3inZyHJzgAJR+Wazt0Aoj0LWC8cGPGPknIiNiK2jWwB8Omn3n9wEBZVa0VfRiPAEIcBBd96+d
bTyY88McctiEdXDXKXp6FbtoNtLRX+t6sip7kCERyVilcgPDbmQghAqCcB5GifLDh1pJ+y6nt4tf
tbbmd9/ndEr6+sHRTG+IHyzrhhH/yW1zqsMif57qbEOSxFVVaZnXWfa9o4WHso0/Te1u6FHcRw49
i8Jp33IUHwlhTttJsPTrxu+8hABT0yG5U8ZQkOJNS42ME3wCW8MOyv0c+MnGYp2HBiS+nUmN2mQD
X0M67UZLv1JBWSeNfuhohI056WxN62KGy8s1YDB+UBY5RoR3BmMm0gwVikU0XOOSEMzigMqp+TrN
ksqjQKGvjaz6FoH5IYRvrTp6lWpnUJOM3UeIDiPRDjoC09zSTlXw3oea/qOzKLhYzTETIjhE3Whs
pkT5oSk3FfOzskCBYtbVFyYVhun+WJAmrmmM+0IlebdO71wmZ70OrX8K0IopWAOFj1OrYAGt4E4B
Ts8stpnhbLarxlBPk0XLThdR4dl1p63rkUpENDXvEGSo1JcE6/qITAOXDnnw5TR2fhJ5jlSNxc8q
sI3idqScsNInZy/sudqz2s0f6qZ8RjH10ZvxN8BLw4SX3OuTj+st2DPumncZX1ZmUdTLdeR6rPjp
B4zPDp7sJb1AUDtr2+27auXdtqK8jER39qYlg7GFbKqFY+dVNs3HykcXmCSGdWW9h4oxby1WlPzc
t2WgWT99S/uuwvnWjjL9kNu148VjQ7RS1q3q0FW9eVA5t1tqhbbOtJmiRziVAR3NDkRU65ub0EBo
iwAdTovfYHueObrsoLpPWXp6io4tKoe379ViwsjSfOp9vguUdH5S5vjAiBQipc5vrALtd6Bqj6HF
nFnP8nGNtqdfi67ahy2idz/Nv0clGVZNPLEcZmSjpGtfxxYSncK/giN8gwAZ5ZuLK99qsLrmi/bL
Ch1P6PVbN6nuzi7re8qyeIVhbkc0pWorfEgTn5AZOhWeqwYP9Kz3VIacm0AomAJaLD4x8eL4VjpQ
mCUTF8fCAFSkRbZuxuEIq+eXXc0v2ZD3vLd9tGz9qvOn+CXtbkOz+QrG/qlCewC1tN70g+p7ta/u
uti/o8ribKugovrcTmtGG3PXMzdGKK991Mo4kDixrBYq+7ugAgwFQAzeqLdo7N0vtUWT2XfKwPxH
/fQrnHNYjfZmbjpwqdE4ZinliSVrGIuquq1IU+dftq7x9HqTo/lY87/zRiCvcxIDUEypnyKuu9tk
pN+UhIpzHYJmvp5SBVeAKdYqPDavyECUwN3FxdMayl4VTbcJnCpetbk6HEVOrQa3E1OYaygxmAiC
nljvPt1ZWHuOmPx9r6qSj7SDCmY2vr1qTKRcWDDTfJuBj9uIlk8PpSRGehBkx6H4MeIQPJ33LLvn
elkFhE+giWeM9F239hGHney64lIVlM247erqx/kumpNdbWJSmPzB3LLIprm4TP6mgI5FEp7klk0R
ed9b8Vk7T8oGEk4po59rCs4ZjmzQCNpLPouWziHKenkjer/Yxnn3yr12rw4hGg2ADU2ANCJctiKH
pUubGYeJeiqnYH5Qyzk/gdEuoK/V7ir3Ce5atbZNEKGwS0/vsO8Ii76wGOe3CQAxw1aVnxjcT2Eu
Yo8f6KrkX3+ql5tK8YdtaCk/5K4kdPw1ypJ8XbWWmSy+8uhQKaSyNrq7d4Jmi5q5OcmbfvDV9Vha
8Qr31l63G0yCNUYyP4/V45Ca1iqlDAJ8UqdU1WNUnKxdwC+OHlBBhpXzhDjOhk07B+WJdD+4awFT
jI4hkOM6+9CCmvz0JNl3kXMD9ojmYjaiFalic5OoSXNC7qhuuhqpQBZx+FgqSrwoGKOTERQRnzH+
ZNnK8YCK9DSwPFnnI42LuAYWrwF4ob5Ne8qcypN0eLRqh6KDGD3NMMj1nd2kOvWlWm2oLoA9C7rq
pI+Dsyva4KqNmR11CxcytxowUk2wjC4BjRC5U+Cb4ZCiCB65OSt3AeEQWzatyvCUOCa1ncVSwiAV
iso6FqNRnPrlS8A3Z+7wxVxXgdsd6kjF6sdnjyk/neRWG3FtxUhLWXWqb2FtRfd1z5mm1Z/gkWG8
0/NN9ajeFb04tIU6btVqOIWm6ULfYD6jzB2JrnyACOuQTgt+s3hby7zBV6X29nLZfquAfqyaykqW
nDEM3DrUEj/YYl1Pr2lrlxvH2RbohALFQikFOYX65AJICMA+D8OIVAJcf61ivLw3H/yBud7kVpBq
7Dejb17iDCG0ojbbrERy2c+YS/SGgrmI4zME+//bIf5vvFwN0MH/yQ5xXeTte/4fdghEmctr/gHm
quZ/QaK1BZ4ITcdyTULSP8BcWLqqxfSGxjkMOA307b+Bue5/ISFzVVW3Hcsy7QXk/g8w1/wvwzZJ
PkQwZFm2bWr/K3+Eof0R0aRaNs4Ig/8MpCEOjo3/9EeUc8HiEkXxrT019/AfDOqXBYlyFVWwTFEP
MyvMbZwap6xzYnj80ZvTOC2rb9IaioSGfhWeOjXvt9rMCNXlvxyKi4C4rZ8s1B7wmsdr0ZsNTX30
3RrKHNG6OSwG8YIe8j4brFsXa+IKhhSEGJIDPmYEmYWIZ0+LFmNqbfwMk/Ez1/OdbWbtbZpM6n3o
KpucJUai0FdNfWjblj0jzULG2rfwBodS2xjJXTXPL4rFwg23/a74FQyFNyCBr6lerLTOzLc4wedd
lRKUE/g443jZSgttBtMoeE2XlNRITF+jiaiEb2/t4KVC8+RADGtYerjTMejfx1lN7omO8fAjc7LP
dXwldHFaeDb7bqbwnjKZhQjJpTByIQ90zinvUxLFLdrIPYrtRt2puNiL0SWizu08VDQILtJi3Oml
v2LwsI/kcjDAuQQimRq9bcoxK3PsuitqDGVg2VubWgYpMhkizSHxdKsIN7E+3YV48emD31b4+pAy
WZvWREYWGe4jKx30LbVKNRnxdaeQvDgnYbGyy8eFAeIppHWsdDN91epm9Co9fdc6EmQNvHfbyKWt
ES70V5/hy4ibn26cArKbjcLLO/Wou8VwVVbhVnNML0bvywW7LpaOd8csMPpC+9QxYxJvWto/2DTH
Ie9l6jo3WX06vY6Cf4bqWDjTbTWENRft9Fec0I2kkmduzAnyimvusdMOHqrAF5oVFKpYLm5gTLwH
hTUSatd7Yxz2hxTi5UYFb7tP0eLwwyIiMvCXxBTmUZIisMhVa4tUCLuKYFFpq9fwmLhYxt3OTsRb
Prf5uggDqiRICVYqzr6ATGdCjknTijcEHi3Db3xTaWit7RK/zGhcGbp9VIJyWAHoJcMnraJ1CvxB
DctDmHWvKrA/r0bRAa/LgBRJuxZUAuVDOzi19r4pPhOlzY5xzprUDoucsECLQLQFThOFOpG5tBoo
6eQPpL7KWZZZQehsI2vg84Q0PjNAEg1LEtpR8Rg9sGZQEUV5lflpVbs8BJOg1rdiAboFGhKKFmZi
xvmNQ9gSDktaGBwhLeUD2ak/XAM7SLmUpSLLX9dunmwUU7yTMP7VMoAx/dQUpHv6NsJp1ExA68zJ
+oZrSQM/572pyYEq6sjAjPC6aBDdUKFrNCOwCm41qHi9W5YIrwsAzClFMtgymkHZIX6tLGc8iNKY
7+qB6IQub+n5VoFnZg7dfpf0hRD2CxL4bkMfnl8tW5UUgYmOrMEWOgDFonZTsNqfHGPLCLz2hfXF
N44RpdW1UzLctVCpag3VTN8KLMuBup5ypDYcszUiVR+FFJgRHfrJ8A7LZFs03bi3OpZbs91klBto
V3dRxpq0L4ZDrIevpRveqAX+cxSmPR5qDjlYIurGTOk+O0hd3MIMYYqCmWobREdmPiJOz9ZYTeBC
wLVj9YKgiU7WkI8GwgD/tiIIG7x+VzfTAbC2kZomvbO+3eqm8o5s8gH0x7uVR7d5Zli3iqiJBfbB
YlfBdB9303X4HEVemmrTRovbdo1YFM9Uu6vgoW1VO4LHDzmkxbKzp0ALy2HcAKHoUE3fhrGeHFub
ykHe0eGis4rCdgUVGf9tAbcudcPmOED72QFyOl12yWc0ZGPogPTka86PLS/87b5O52kzzViSYkfp
j0gr8BsvW9pg3M1EWBuJz+zd0Hb6ArST1GhrYdvIu/ImqQn1tgLzV9vPAyRZQQjD1Li3tHqo0icF
GUGjxbmAkeEWQNLB1tHS9j452lVoXs0M1Bs7FEBOdaHchGGLJ5DIjQgM3xkA77QLF9n9Nwu+WUr7
M/+k9QUrLanjF7a0fEBrR3Dk4VCu4aKJe43L6CCCZhMuI2E81w9GVBzLDGhNoM9PADloERfoWax5
HzZRSgxeh/bB0KAkc1NagX40g/DQ0ZXZ5XTXj5V14rhKjqFl39lB8KP1s/tmpHYTAJ3HcnzttA4E
YYGTY1WXQbbH2ue1S4MhsrRqW7fB42jTGl7LfcxO+TXraTgM7XOW0q+DzeCgtcAhFO1tPQ+24+i8
wyjldGamng7Wr2KaLE9xqKnGork9Q+8Xo680yqvihtYNpj1DyYu9vrRxhP7p9ra/F1OxDaAmbqo2
BGy4+NDljXRvd1nDB5abWsvwSCJ261XGJPZKnXpVayOfHKGbDWAPV6VZMOIGCr8Qc3y6MIv33UiS
5GjeC2t8NNWsx258DKlns9QO052vqVdIdOjKiv5N1dRim7U2eEf6qGqq7bMc5X82AH3LTGpMPRRq
73wEGHCKMGL10VrSweVfutz8sQ/GQr1pBr2jXtyCOpTw8KyJF49BEdNg4Fuqo7L0sqj6lt/N5WZe
mJuXu+etGIWEsNSH3sRhLW/mdmpg5CGFi+dCmdZmFWAMr+Ekw/YfKZ1Co7jYrqX32vAjgnQ1/TVP
xlQeDvMCfg9Mo/QqVf+lTzp8kaDz1Ry5vDNF4QfF5U+qjw55QMv3O/4bq325mxHamKH+BLg9CuKS
PPkQkDZ7CccEEsYaLSn+9Qz5GHTtrdk34YIbRWb+7zcmS4auim4ga17ezVjOObl1fpvzn5B/Z7n5
7c/IR7qse3YGCOF/PE++zfnjXP7U5TlyX+FbnjkpTgC5XLz98eD/eFc+8Md7nj/q+c/Jx887nKWh
+Ns/47dN+SyfKjAzkDEZr9JaKc5f5+Wtf3v6X/8lf3/8r0/924cWGdVBuihbzLPpGm15eBohXOFG
00YElSox9PVc7+UD/qSV9vk5GUxcenXL0+VDVvbMScIpH1qPoklp5s+gAoB861zU/7rZlEzxlApX
cq7BNdDclPyYsaXPIuBzHKnOC2Q6y0vlfXmjhUQO1b6Ga5KWE6IZp91QW+qoYpxytBlbEw30qmwg
3KtcRj0M1S64BbiZEqs65SP9ApMLEalCJRAZuLgLHbVYkiOc5ZCTd8dI5ci93Jc7ZVtYbv3xkmLA
x9O3TIuWZrO8qZc+ttzSk3jcmDHzgEtvucgKFyDXclT0foiCRv75TO6Vm7/tHRzjNbeYkNgNpuSJ
WHXk6tVPG0X3UgUnpzVWQEv1JRDB2KEFOyb6M6li74GOxLZfTi95g1kuP8ZMhmFiu7GH//kjB7jg
xjD01Xk8JWYJ4JS6U7iQfDUQlS0WzNKhOUcv1ZO9f6P9Iok6O8g3ZGHKx1/e1QdPCbLiYEfD1zy4
d1UGtE7+O/zEfvSrIYF7vwwIcp/8Ghh7xYHXXT6fvlwx+4kAg8u3WMpmveywZzguiJzK6DQsZFxm
Sq+9piJansE5reRTUEoyrhrpazlqlqfWKWh5grIKrqEj6FhHUPEzHmiA0iDRYBNSdczidMTXQQiE
3lU5kgH83qtU6Boq9EUNkLRwdhJjK99ffi7fjsZDq9O0hcalmsb9+Yn/KRvIu+4zhji9Io8B2eUS
BbaWf6VbrlD98vcUjJ9ctpb7iYyeIMyBAJUJXEaDalLLbBTwhMoNWJ+FCd3wH5gvZki86c30qwyz
7Pz7yl+ikW+9/ByXHwYFxHcKZ8Uk6R1lBAAisxLGOj7LJXq/goFTeDQ2X+UvIw/rQO2NtcXywsfD
If9x8jF5My0/+eWufFQexXLf3+7KBy56istr/3irNochMrTX8pSTx5r8MPJuVqRc4S/35dZ550xW
HYksIj3/XoHS2Xt1ts5Pln+WtSZnstwc5al23pTnt/w0zPz+OQET+YcuH5m6KY1D5okge56kqkWy
FEPFV2ZPniaUTdDkBRNQ/pqIHDfs0YY2lJk9+fTzpr98a9HavyhH5JEqNSOXm8u+ac7M7aTpWD+g
UPx7TJL/bHnT9iTRrOWmK+encvP86ct5vLXi6xFi1BYJ021TTNhGxwUKVyHVONjmx1m3YtZHsoPV
w0XUI7cu3727DGby7uJaWecB5cXLk+WfvNyVW5eby8942Xd5vz9eG+XPXaI0Z+2PHDg7Edb5Xn43
8szjG09w+S9j6vnDEyBBIQXhxUa+l/xNL8eWO7/jz8kP8hiLIJFMnEr8BmHXMZWRh+nfN+VbnIeq
ES82fb50ky4CI6kykmOJvCu3zsqj5VF5V97YCzv9f/U8+eTB/xy0mqzw5SokP18vD1C5KXeeJUrn
g1nudfW8m73LC357ltz88/5v73p+r//5pb89rmh1tMbgQtQFjLvlO5SXEbkl3/Fv+y5PkY/qchYo
Ny838ve43JVb8nX/47uWMqrq8hL5xD/+1N/2/fGuf/ylYBnwR9XDCNixRqeD1VJJMFCc7uS5frmZ
HQPv7bBcTy475dZl3yzFbPJ+1RqsIM7PlMOtfPPLU397RG76JgIhFMcMyct8xD6HG0lw+zIC/Hb/
vCnPq9/2yvvypfI8+9cp5or1SKJ8l8waJT0mx9Un/WJbV807EnhtFk/t1spLUkkrim/u8IxiF/Zl
06nPDCcjsIlS3FMXptMyd9VzmcAnqICLz7h0f+Zmvkfkojzrmu/e9TqwQd3vH5O4jLZFjQhEjZPw
EEVUHGzrATIhfBzDp6jXpOXVPJGvQrJFfKB/cTWLiHIjdZJ1ODUBIM2s2g2Cal0/2ltFjnF//oPP
w8mM/L5bFlVzRuB2NpAIJS+v8sJ6uXEvV9vfLrly829P/2OfvHTLfee/8LfXnf/CkLhXdrNTIaZm
y7ksbxwpL7zcd5d530jpnLKYPOGX+0DN/9n518f/eLmNPQOPnihXSrsMavLlGWEy8a18Zp9UdBbH
Cigb7zvJU/Dvm8DywG+nxacW1TZR5YhfGqJ20qHtuGyamIOG8FPkAANLfujiBZKO2Ef5a5IhMo6a
ek/BDkqhaqRr1lFHOKTmS1NGd1ptXzmje2NgMI6cuHxzEGXrTWb9tDrrwR/VT9jI8FcYnpG6ugux
zynWzSzClRnlAzkzBJ12GlZhJVCaTQUCEFNJRvZajP24os64a+l61m92EFpbEhSWcGin5U/cBSlg
Jn9oEy+dinoVzW1LpEsxbyNiKF2/UdeaBe2P6+yeS/xrYuvzJiqEtVEUIIFd95OEZ2UdpCBpcWxD
GjEVqnzEVOYUwleVs1TggejQ9EccjkIGwpk/3fRhQJXCRkQH0Y/MjYSQDp+ixVSyZWEhM4OBuPgG
sgUN9tRDwfWlaO6tqZgYZ3us46XyK1PGycsUHTFgyCdPLRDKWMIEhbmqLMQddsf3cOoDrChL0lTu
NYX/o7MrLM7xxomjap3afKt9Gq31D2Ll2puOsKu1i8wAsNJW1L4NTCr/gn1wsJSemNpwHLcskjvw
F/ldBWPhlnXfp3BD5agWAkkMQshZp36t0YEGHRWWa4FaucnLbYWSrplhukDGQNjuLKgTJfVYtlE5
bzDhFLmN8No8KnFvb2k11zACEqafNBEAAWZbrQzLDeb/vHcgAweULTTy9oyWiqeSG48gYZyTNUEs
QK+zqavm2Z19PDyYeECyuo/xiDQjUZvoHpvnaxjiEMhG5alwocjMjvakFDkxRwSYrhig4lOn+df5
XOfbLrApaEPOnMJIPeUIuTzSA611N5g7x63ep8xCgTMnhPSMiB4mpJ5XUO8hVChw5IGaTthE9bRt
VrQkKJRr4jmbtHdWn6wqzVTb5k2/H/3a5587UnTOKTN1gLkyrf+whxTNt1kc+1Sxrypj2CINAXTK
6B+is6Lwgrl6RH2Vd9Rk0/yq7gKyT/AstwM4WpidqqmgOIh+mmMwbhMKrFUHdvnWbAP8OTa9Cler
f85G8wV1HHKYZj9h7oGRnH+JUgs/JkP9iMsxf6x7nAI50p6NXeDj1CPtpp2oldNvASw1nNw5ch6x
MlyJgZWKb5bbYgiuxjpv9gNk8rGgw9bpBbQ07FhI+++SIfly0HREDaYLIJM051r7ZlqYG/bwqHfq
x2zn+jUjRUIFoUMuqpo/E1T6K71k+K+r6hWoiulFbi3WGBBYHMYHa+JgS7rwfW5tUuCN9OgWaYyc
wXwttnoxNPgBmjd7oJUQT6/BgP5lbvUre9DfFAdgU6FE1G8JEGgepvIzr6zwPlYzyBJwHrf4Tig2
wSfpUVBeCacmAcgefqL64CChRjyBEuWQFp8a2k7IoRnQI6naAeghCq1EHyuepsDMNlqjF17hj+B9
Jn3tNowYusoxGy/xKUsvMQUTvy5L9yuj1JaNw670p/kqDfN7USUnyrHkPIlDYrPW1NIfbsTVEL4n
qp3VBHHl0UHsQqV0X+jUPWF770wjuded1IaldsPlz4bpjaZWHAJ+R2Rmj4Va66RPLYrGH0Me+hvT
CdXtkPrrJuWLVLSUfOJ+BGKkYdicXnSr/+EOmbJNp2kRMvGj5N0d/lE0qwykhvLf7J1Zk6TKlp3/
iqyfxRXg4ECbWg9BzJGRY+VQ+YJlZWUyzzgO/Hp9ZNuVWiYzyfSuhxPn3jqVVREEuG/fe61vLXh1
mjI5+g4+f6vlqVWOELxp92V0axNG1usCL84tSHYr+xeHemelr+OLWuyL3xk5TZDowY7SXd1F2d5X
qFM1PqMOiQgMfABM8OivEJJJ+m2mW2cyIvKuenaImX2pjNsF5WI331DPbEDCfDs1ztN2RO8Mqw+T
vn8YBVj+1HLo0y7VaeiwsJRaVafW4URIArxioMlTHtekPRX2DGaCL3Vutb5GzQBBgiHzvmFokwZN
d0S1mGwyxCfrys8TSFQfPxQrgDEZq4vnMJSdHBDhwe9mYGZqd4yCYjP+Bn7xGS/jgsnyYdTCO4ma
BHanQ4bp5PlquOL7S+KrWOxnF0cBKp48v5C7fRbzR9sjPC1ssKeAIq4aFEvowB8/MZTbIFAnSytz
DkXLYsnSgE4Wufo4luQM4E/xYw91Jv3+V9bHC1rqOIxNbtQK9ZISLFYkrDU7NP6PdOO3AyaVg8kV
2+YiAFWXJ++Y028zOPSbvGdiN3RIfunlX21jvF+G7BJ0LG8qkn84MR/6lmZtkF4Zits4l+W8YazH
IDSKr7a04cO3/m1kGmkouiXZqNFiWiWnB1xKCcZWh49VL0dRVcHlbK0cjInHEd7aM/ydFr8tDIQg
wrsm0lez1/4Ol2vEVB+1TbGfsDqiSlLHdH4ZTQnTwnhoizw9g318mGZxYDCXJ7HY0zwiMsWeb5DK
G2HrBzs0PkxvJvXOdJsHNOIPqp3SOEZg/dzSIhIuGR7iCIWNXdsHQhZOquAKVSwuHYSki2W2wcZA
JIj/aeqDR8IR9KlzIMaVhJRJ4sS8adxozHo46PUxM2e42Hu3qOxNFrv3s0xHlnHEkexQ8HyCIdQF
9Tg2B+BPaR02QzntotRi6VvSJ2WTBTOXkmq6JWptVcBvLKOPdzZmewRF7XNk3XsLSnc9Iq94F8GS
h7MgAX0gL0IkC4JhaGE0fmAxVUnW4Iib19vWWIeWCmoIHkKwx47xhgHbO8RC89QXRhcSHfkbZemG
bPPl1zQb92nfchkqBJ7cJID6YU1XdoM/3Hd/zyg1prK5aKOwdgWG/Y2YyuKYjvrF75Oj5eFpGjKE
ptLLCRYSp8hrDSb7iToFZNq5QUzBjAyLIABCfqrNQN1E7t1WWM3yiOucznCRIDdfYvPWMyLCpHS7
J2HS3dkZ5X43f6zZbpvRTf421XIzCS/aMa/lSqTWHl++FwPpSUF1A5xsxBMqCX/TY53cTgMbaiER
8eekybfNcmZXYhKsWh7BdMby37+NqC+2sdv89rGHBMqzIFH4OF2S7xIVPEoTc2PSlyALZ3i0ZxEg
/Bvd4xT7f5Iy/4UDNd8hiDExZfgDfAps36h6nxLvFSZ6xTgakF1XNGBsm/SmdK+e8e7FCeIuxdmB
0CVDL/pGr7Oq2ZAY3alb4oFSjNUUPEXymI79xasXENwR8v98de7MLMqt3ZK0A8ukKPRIVCjU9/Ie
30l20lq9+LP/3bXSQpYo4QGNLTvUfB2RAeREx4fSB90AH04nC/KFXDWn1LgPbAmBD3cED1R3whKO
Fz9DYxxP8mT3gXvD4YIzQ4lXNTqDpDFxXtbO3nirtE2hXgf1xU4Zppc+CYiu85SyOng+XrfuuVz8
raRNdTG7+xz57L4o9eeinO+oAjeaIgGCiZ6FpXMFOZltl2Y84jsM9m0GS0Otcl8XZIyOolsgITZR
FvDIKbtT5p1LSrJZlbWEhiSGxJgL3b8U6wrE4id6fa+m6UzEXEZVhXevn4ctF5L7PtAU4bl5MCY1
bgTwwAmZ3QPuFEQvDEKTY2Akv6u5uwVe3t3iAUdKknTGXRFjC2yqvUya5nbgAG35ZnWbp9PeGdaj
iUYtOfvvZWkzIBRwBxvpt9z9/nMi2+1MBTBFzWPmzYfacg7OCLlJiamhGduj+8QHUlTLDuE/XFZp
v8yt9ddbsGwiGeWw4EXFvnEF4JcyO3BseGuRbcM6JaYSlwZuJu2Fvmb7tBC5B1V3mBRKAqIKJ97/
Ge/Rs0a0cK6ye2WKtUKXOIyq8gP/7I2X0gByA4zSAWw7PGvuiHizlpsxPhWKu1Dbw3IbFOXTpPxP
13f1W+0Hr21HwEcvir9pZshtpFacCUroSXB/FQ68VNd+KTrvtUfZw4DU2g2xLM5LReRQJaoQwoXe
mxO6pKiFy1CB6Ric8qkfQAqURRlOC2KnLDWeq2yGS2AOYNPmcmf6dNFJ8XiVSdfuzKnYo5c+GNLN
uHPqfht3cHWw0yZ7ST3QzYDifIRp5LOcZyvZjoYgT1STgiOK5tDAytwgePeMsQ61XYAw8YIZyyZG
52LCryCRpaYOhY4N2yqMXdNHtZuRARo/2Ow3e8PTzGEAVA45mi+LvETam4hVLAiOAEtqIkrZzoZo
M7WoRmMizzcqAWeh6XYW7P7njsR6nTcYZEipA2dC87nwCd7CYZOSavVaclzKYkb5pHn4IZihIoyQ
sC1jiwjGHMojxnfsE4zFULpjfs/6cVsCBCTMt7sbYHdNBYcPVrIi78/Iid09TtuIYyJuB/zia0rf
IjfS4ZSMB/BQYm4FxTMf5z57KKVHDkwwnXio610WrYDxwVuFtNHen4RBIqcZ4occH7KyZm1AvJV4
DpOTDnWaGQAq5nTOA8cduMeUWyH/ca1zEohkH83Fi5kJlnk2LZ1I4xB4CdMRH6V3Vz9OgAf89DFx
hpdsqKuQxKI6zP39WGXyxLfRxb3Ekx8aRKiGHrlS27yfEFiplgfaExtRQxzAB/2SNH2yY+4NCSOW
BxRl1cEjes21shwtNGQva7GsO8sukdNFFDNWZ9vktuxmL/kuuJaQyubg0KT5V6rlH+b3h/UtnjKp
3l26XBtswc/dpOmGzcPRHeJDUK40j6gCMKLeSCnaj15wkwb72BUK+9vgXr7b1sjPURTzCTz/0eYI
shFx1uydGMdKhI/dXfhKG5dgMXbhGMok2X14od0JFhuNYTR4GKZbWz0vtnorrdi+rbl6d8PS3ZpT
uk4EiCqyIFTsCG+viBkST5m/zmAlHloLNFZpzHeqrbt9bwlzm7ZTs6kE4EIPsfTFt4bNj2D2/2uL
/y/aYks6vvl/0hZfvqpBfebz/8Ja//cf+idr3foHdHPLRg0s8a9ANv8naT34h4vIlDVMuNJxXGH9
D2mxCP5hOXZgIc8TEmfQqjr+J3ld/sMJ/EAELhkv+OVc+f8iLRY2wuG6mOO6Ov39t39xHUZIlrTB
4wkRSMu2+bDN58djWsX9v/2L9Z+FFElHemx8ZhHMqqLlME98+lbJyTjVTXSNgpg1Z0F95Dm/yqYY
6NxUydGcHlKjwE6pp1M1IHNBRwmWwFuLwYAI+2kgG0LqjmahKJ3t0NC+LiZ/m+TZE9JJd6epQbcm
KR9FZEJfpKd60q3+4hiWWmpBy/1f/tt//Zz+Nf4CAfPzcf5Tpcr7OiWR8d/+xXbM//1zcqVY2xFr
245l/gDo/8PnnHp3dnPblye0EhZcN5xAuFWPP1kV0RoHyywW22cQA3cxiKn4d91T7ZPb0DIGB/d6
hBz7UkXizKPNttO5MOrzLL1kmCUSyaEDvM9ZBdazHLyeoq5+qgzzj5OUzv3PS1GCJJcBw4woIOyV
KMTVJwLfel94TRsOFWEqpRxpTc5LrjE+1zDcDY5RS9mymE1IWyObtk+fMydInY9cNO22y+cAeWv3
yzeIzCN/ncg4dE8Up+FgVub554X9mKQSiKSnxXj4n78csA0Ca4eLnQ0g5qHesBPZy/nnJcEGC1Ag
ECELUHv+eRnX0baIogcSYqx95A7Iky2J/RqszO/62Hj211hjAJydGC1BNwxnYBpvtZkGO/C3xFIo
rlkVeFTs0jTPpIXFh0oGt0RD4wGkMHHPQrV0ANxi+cTSNe+G+qHIp/y8UPns07J4lAVRsk1dRmdH
ootCCoHqcf2/7FLBf3j5+TWj8SD2o01ryio5pKK/n9bf1XP79bHGwTMlxhZDJiqZgqjunHIAARa/
Gck8mdwEfa/5Vc4ZOpl7/vlfiJ7JV3nNjXbcDxaSMwkBYx9DjUZQc2zixUdxrhMySALi+Hoeh602
OHL6mMVDRywBmbvth50ra2eiCENES6rHLKwHc+CXFtPeY5tSN4H0OOImI96m9aWRiNB/LD7jaulS
NV6tvFEvP7/08wKoI72M5UIgnSseFqppJLSrVeznpfG/rboct9CBMMg771BbR2aZN+ThdpvWnDw2
+cUlKRG1paORYwIpp2GyXBChK2jzgtZPd1MwWgtlaoPN+A2EPN9NCRnCP2EkP+EkTWp1yI2MF5gz
OHW1zE5D4yArT23ijyo0Cwu10njRq7wi9pY0rEefc30fvAQSjvyPi6pHojyUizz12ZBc8JvJFUj+
K87gtxZuocLpXhGFhDwvvxaqTA8tJ9FkIvDMXgXvPBtHvEgwG4tJw3gJ+KtTshy2Oa1ogGzFTYG5
KVRGC6xjlVNW0btylLVfIh+z75owrTAIn8WaWjKZ7OagmVCXw4AzSAI+N6s/kqPKtJP1Kz/vnfi6
7DOUFnDYrpp2CTaF44DvC+2kc84CHtESy+3GxGJ/tlvaahnqumAiiLIHalqnSP6Hly4dPmCMGGfY
8ROd8VPk4/tU3nhRGlVkkoKkoc69uLgNRxq96MKf2/Vc1uAMxmfp0Fv0kN0ju3ZjHWxk0fwWOgGN
ymgSx1V/iOKkIxKTQISYS8RdHBxsYbHiEdf2Qhu43E85sK8x/qwBHZ/b9aUIHlk45lPuLsDFi7oP
fxZKNsz26JTjLmrRqi8TulaSwbelSYfTcVS8KyuAiz2QgIQ29EBoLGVf04UQooiKtkZjL5oCvIGY
z3CQxCmInxO49Ocpry5yyL+DOKc5UJ1VHhm73B6/sprGKKf0vW9nNzA4kr1RBG+UqcjSLPgncfEi
wNOfUPMSloVoxvepH+fVceinBg6JTH6QiIyapxHjGQe8TQZA/kvHzcZvxXNlc6KZGXAMNBZq1RJB
5kdfs/fkxNV7NLD4Ytj9uc3p6Z2LtOtXvNJ7ZZpy1xbxciYCc8RfjQsMBTEsn06+GXLhXcKcyyim
uR84gow9ya4qQY6AJszGPEh3234hKKA7sk48euKlt7p4bd1Amaob8oUWongxztg28JyFXlPIm4FM
bCa7wUbsbZjViZ7fMUtycxtwXN8uLZhRJnL0JC1OoCjjifPdTnw52s3dY9rQo1Wu2hWGkGEVLPbq
Cji2XjecHMXtVYnHYnKmbbVaLBLx2zkEWTbu+7T5knNy6/jwJOM+gyY3tafAqtyrdBu4/6oN+0Hh
kvbpVTT8hJgH79YSRICLtBi2Ub4scL2JWazppgnbajh7eIRake98IDnwz5ThPFlzj+FWEPsSm9E2
cMe7xosvwsxPLY7YfSaL3Y+IGZxKBYiyOnbznpHLfMwQ5iFOjO4KItEJ4mhfbSuh1g5ouUB6pwNP
+ZKMHaxkaMIiJrrKmGi1lkZGP6YYl1NuyGOGZz8RmvQM5ACbKlFE5UXLCj4PwryFbO22tASg7Ajk
jLvFCFiPiK4maIa+cgBRjGROTUywg6yn5G3MxjOOd6YdlWE8yH7975m8rUv7bKNT8A3wd/KTIwT/
bqQbwijekjRHB3EAS+uNcJu9ttkpBv67wrX70Fv5i55fhLqtfqcmlZl+nHiYNwCt2xAX672Wdvsk
m+LqeGo3FEUQdr7D3EYYuJ7jci8GnPS2LJ8rxV+Xv8ogoNqTK0CP1uxu7Lr7hXjrbY1qfRlJ8cvj
69JkDACtkudcPZho9g4G4/wLrkkX2kRaAIaOnRzUdsptaTk5+RSDVYRNAHwyprVAg2dXD3z9mElg
fnG8w05NUQhVEiJgn9+0VGyvRX2Hlxw/vr7Tsf+7rXraL8s68+ywnHHyJGO8CBoi2Cqj26leOAdo
AAtmTO8tswPUj0qT2lxK637uC/u+hFHt1NFbkpb+oWn0r1Zn2RZK13eB2KwmSv0m9819FlCRUdMo
jC30UqDIzdveq+Qpa8p4238b+eBcVIUhYIgOg++SGaHErqpKBgypU3/UPQh0PeD0TWUGVbiGA+Xm
UXuIC8xhpUEJrKLmDOd8uPGCli3kl2OX9lE25Y01tVff5sKkWRuEOB98bR0tkiZDgsf1+7ySDf35
xa+B3dIH2g0Q/zrZc5+6HPNl4wGAQwYaFH+Z5oUlsBiS8eDANoSmAqKjF2eRMWP0FU02H1lWLgAI
EHvy4cGKapCLxMyqnHNlQ6br8nYKFcS8BvbSgfJvQrQKTAWYwMZouvLqZbij1VvdlX/8AF6jT+2e
9X/50p9qMcJTBR5Ib+neMZJNwfga/EtmhmPglBCbn/ufOi/OjnhcANrSLYK/8IcRDATEPDlUrti3
bRTKGFfAgnKz8lalv2nhzl+lo8CZYzJl60XsRkXwehHh2PYYSYeQnb6AFFltLB+WyZf4Gu2r4UNA
gXS7rwcs9UNCBkak3qfCp5bK32bi7Qwv+5B0rsLEEafRGPYDb3mbS1oJcQktpWYcC/HF3Ra+0huz
MRXJradKQTGvUxt0YAfCzitUvgVH/zrM0M5IC4wrZqltQB5ateYCocax7ellmry3qomeahvzHdbA
P4M0vL23lN0xmF6gKR08RthHMUcYho2QSUZCZAJ3dndC6ITVUFQNgyGc9D18dZFD2tMkIMLZsAhC
BWDhzna209ZkbrEt3I5NfIz5lvcVcfH7HIVG3AaEHDqAI10iahcQ5G1z6wlnF8U2rS6YTkiw0xun
ipNwwr55sRxYI4H/VasP3dvP7DcHEZRIkVz13dgjUQ8T9yutFKQFS3ei5vz2VKH3cVkRgVuC5ZTB
NYBUYuQPC2X2Y085VotObqt0ebTs9DHrSpJrTbwwifu5VL8bNZTbNKIMGm3JfaiJK24eE0jXRmE+
06Kn8+VDAbCLmG8je21Nd2U1ajgZ/nKqIF+T+NNB+cSFocwF1ChjGQZMp9FaLuz7zQN0Kcs9tXGe
3chG/NFW/thJYR7A+HCSc9NrNPvzHg/nvT04eqd1yzrcgpdMqJ/MhaZcG5+mrGqPiwzUXnvAxZcW
8iaoKkJIyOVGeZkx46EpybjzZOfMoWb4KZgvgTgLE6x0Go87uWrd7TjjUpsUkrGfPbdF/SBczZjK
utc59XjHZ3Y74R2cyrsNOsKdZO1eQBj8XTBFRvF6qnJhWJGfQesqTQ5eD6mJ8TQ6l2UrFpq0TdK/
eXV8N63Kj5qJUkkR0yV86AnlqlmzFg4mU6GgCN5xl9hXJF0LmZCA8YhhKYq7ampf7DIG/uMajKBj
l5Wc1gA75pcyjoxRwIdUUXBQa+u1wZwYmJCPq8B4TCJEJFM7k8gadOV+IUg87DrnV96ul5S1UPpp
2EfNjHSNZn7VBxvwVSo0KnlXG8ShTrT+Scrsbn1VdOGkGBIzmPiI0R/vhGXfkSxB2ZbDsjHc50KK
q9n5n1GsH7ys8UJZsEoA/SqAYn3iaiXDMUXQ5EAjMRn4UFjNDHjQp5MGmpsdhM4Fl3NRHWMRI+Ax
mSE7EtcdziYjdsZbFsclpnKMLX/rp8NtUYHKIcgJ19i3mtPfIPH0JratF3LAx83cn1WiP5uB9HRj
PgbCIapHu2R5QJDdDVlKGKdeixIL1nSui0/VJzfg1D9rsLGClIwQMgpZALj7tM7CwKBBHLD82Za4
0Nc7WfW3Lvr5l2FQcxDsBwfoJOKBipvAlkOHRsyNXL3L5XxvYH2kA+DurJ6BX+ICs7YWeZATo3af
9X1WdrptIiZInUpBRUV+sk2z9CTslIwcc4SwHTAMoGk1haRYAnsowTkIFwpavuSHAQjdYZwmoMJB
92BAh68EmRAZavWesLKmar6EVF82ZxGn7OyduXe8+X2cegRJmcdDr9+BSxGHgvrCyG/tbOQ9FND8
RR1EoSHfPSp4Uwu2sAmPSRAZb7gFjr3DwaHwKsb17RN/MGVTxgLW+/kbY+gd8sdgFSFMBN1Q5A0Y
30lKASJXD7/TQlenMp7P1mwweJJgKgCzGmZ8g4fY21XRTO6UHd8qznJI6hpFmDoiowROZZZJGLQC
YSSOuNBhdTdGDpeyIDrXiHUVMjBgTNqMG0AB2baeYNwuS/PLjKtsL0ubAM8M8VKiqAGj5Xb9pzwV
QRqAkcoRzlekUg/ubzqI3K4Tet65AatBQTKr5ZSYyVttwL8IjPpS+K1P8hnqgwJk/wQnlTKCvNYe
wdZQrMzM0uPxXy9k3tivPoHACxfDg5QiIJy4NLNDM2+YFIEaGmg9gjez352FmNsoZ8qv6wZok9ny
RwTfRZI/oRRF6PBl0AtoJ7gnmbCjbeK4964Z1MjCBmBFLsMHuzRP1PYvWe0dfDd6DoREpRL4v5hJ
Axvv1gDpOnowmFKLKcpDl2NRyBN+1y7+38hIzXAhHzsIVWaR7YdeptWVDM0M/hgEjggpOeYPp4Dq
ATLGZtDT03hkc/xkFh9ta5uwF8cjxarPbc7y7BPxNE1HOvtAjckDo4gkjaCPIiJ9nJm+W8uJvAES
NMH+2C9KrKHpwkOlmcREHJFlJEoUDrL5E9h8YCNJ4XrwRMZjX64Bp5ckUuIwRwntE5sNiblX7MC6
tgg9DtqbRhufWvfsscN7mqBdbLxjPYzXziWZbL6yhgAfenKtgOF0WiJQumukw4x+IMFsDPhtmuid
6LabIhp2GqWiL97znPp1v+Sz/qa0SAwozZla7ekTDv8WsSGKTdiyfrDtDZRzwaUD/T2vuQNU+c+T
VZ17MhgZawA6LXiuMsl318Wi2A4sosRo9Rvc35uihQ3uozDc6uibumq8RdUAkT+Kj6CecpIlA5K7
YWZ2/bEP6hvihrgd63E6BtbyLNrpKerTO9xGKP9l8tU4sIihh0PVdx/don1xEnLF+1C46qV2gV2b
BOGhDJ2oKbypuDhe/jQInhbs2ky57MeSTKKIEVZVRsE2ir1LAO+sg9BUQVWwi+h3xOnGUCmtquni
Vgb2++EL1CGnFhPGmyhPqlZMg4c7c33WRP3VdtVr7XGWWCZOXOPwiT+TLGUw6xDm5P2g+mY3BsOv
rrLRbzwZEsKrUxvf/TBf/dhPuReVE3L3TORwley83fSZLw2CTy8mvoXpbWd8TAazTg/KIE+G+EPB
FuqUQZDq47dWpqdZpR6HaIXuYEzvIfnITH7bY37r4VfZNFb8QTLYfcSJM62bO2Krvw2jfKrXz2xg
AJZ1ti1RQvi+mYL6BswM7Z0lGrwN16Q+t5V/tQNyShO9H53hr+VMp4KreNuY1ylO7ZPImlNOmRqi
X4v2XRVYe/Lp4pBzMAOrVO+njsYZ/X1OIKApwFaDn+znlBZi5i8YKC6iZe7oAuK0U8DvST4Yp9gI
nlLOCqI12aWzFyOylhXry/SVWWrXwiOT5axOmFDJhOgbYMK5eRdDvBu9kkGaU28hF7ehn87hZMPe
LyiZ/TzmKS07/juCtD1xr7/rGVr72OTtIW+qc+2heUvtnG662V8iFPfMEPlC80V/4h1ekIvka34M
SjvN2VyWWP/JQKZ6NTnT3WqnfcnRuaYdB2/L3pup8+K7VDQG0iVYT8VtmxN2hrzuT9FM8FO5jTbp
WCFZ5ShBviZ5emlLht6Sv4J697dG/9hG0CFlmRRPk3lmIULR2yODWLtPx7au3+uhfA66ut4nc/3X
odYNjYdCEkzUZFzpCmFlMozTjZ90f4ckDkIndaxDPaN3a0XuXSOKfGqt5WMqmesSeQi7beFGaP35
vlyc5RLoeEtaTXZtwJENHcpEe2YPYQUFCntH9BZHDDUkGw915KFuJPABQdhptFjzsTsWJSB3hr70
0ixB4qMnCfQ0AXU5V1vlzcEqvkVSIy4bKicsZhqVA6Uln1vQtEV5rZopo56m3RwsDnm29S/bVNF2
cQoJWIbZdDlm97MRRJxApl868Wg4WMCx6Y7vIuYf8EJmn4EzP9doTZAMCQmLHMmPzAL4eL77FDDq
vaQxcPQsO5PkPl+oklm+ZuUceq/7k5bT34a2DFA19+w1xX1RWRnkJbhRTWS6B09KvYsy70/ntrve
86OXyhe3Xqz+TPR+Lm29EFIqRb+ftAE6vmNztEfFci+yjQ8D/9pSI0l7YhWsgRjmjL9HGzgNB8fl
pvfLr2x2i10k6ErZPicCJ/JdUiWLh96wnKsEbe/Qvt7nZLsd+CjHYSqaR93xcE9SnNKx1YBc4YZU
Rnr2m+ljyNoWAZNP3Rs3zdaZXOJ/0CMIwzTvEj2f5mltViLaQ8wqBruHQ5mgNe6o4kQ2krAyi7u0
9So0YVnAU0s+mvJayv0EnTY2+JB44vlxru/A4ZDybjbqIa1MHJo2U/KBVBLzlAAvO1XdNwkBGrtd
9Fe3WXPI6oVhRmAwszNuPHMki8p/E8xEDn1Oie8Z7XJVvfusbSCOQXNbodYHtEEdDqPSZJxQxvkI
QZRRk5/0zXkaO57Qu9YvhjNhxivPR97Qmu33wgfj35vtX0/Nj/GcPTZzch0W+Waye+SOIsN0ckFm
8I16nEGDYUKvn361sL8eGsbsHJejc+R/jwsDSkSaG7dJWwrgFnMRfG6MiQA/UAkS2KkenTq+p3WE
BjjVG9cY/CeyWqK9u/i/yNlBLl3X+qHX6Veary44pGrBzBavc9wXaULDi0cSxv5HlQsf4jj8yFRP
7i41gzdw9b+soRruoqnpoZyw/Yk5fovRz0B0ch4WPVcMWZKRIZjtbKI0fW2YEuzj+TUmaHmIaaIu
jfdbWeKxzxL8oStNvZijnVauuFJBKIT7NCPw1KVV+5AJU3MGQoJqeeMRstR8IrLZA09P+zIz8A9r
8oWj/uyB9dt19pyQEJ1cJyQtrhv7O7/p2zCtF6waXuRvrXI51rm7R48bI4zTtxrRSUmGlXs2nCDd
ZBHMXfqM0cb2vJvmmjOWeOwdDysGLXC5nibBRG1Bvzmhj2g2LJP+yzF4n8gf9/VISI00YStbdENH
f/kse0IKFHouEdWXKmjfHC2I6IlW5a/c10busiYiYnSUvHf1XDNccuDDW5lkkGcZYZZTlScVVnER
LmCHNl43b0oz+o5qgK8eMzsAUzP9uvw2WspPDlfgCNN478ngY2pswXQGoalTq20Wp9nJ674Q7MEU
ShGtm3YAGBfSzq0b3XclOc9mWz3m+Sr0m8Fj8ujd+YF6jydgk/0MucbwX9ty/KgTndzkTLu3Qca0
k/QUPAbeDZ6qjrkHMj9jgHGyRh3mHJsBNkRIXSWppQPICzHMp8bFhT2iQ+LLm3557nueLLdp6RR7
xm/qbLlOuWErsfOq3aOFAhALXwxSCGNp0fd7Y0IVOyxNtS2a+kkZ6Uuj9DFw0CHTWARGDVwlK2nP
ZGrt2y+Ye4s+cfZ5xLheTuCFfte0ql+T0eGne7XrzDHYIYmMb8mk1ZdhcLZZhz8i0ZKdXhMFmdc3
paX77ZISZZhA293aqX7UOaDw/NdQ5MsuQy0ltSgvETfJfjATxUJl2A9zRibOHDznhdMfp7QDCWkm
2E/m+mDbJpMbM/2kbFi2g49A1/bEQw6+epvSbt6kFhUIAnuOcB4UHkNT3KORC/WiCGtucQp0df43
diorJH/5cSgGGIKUcfdeXuidP1o0GzOXg+kDjl844CkZpdAsH92S3SBIibrlQMiircLR8SCGQlCp
NIU6CkQExrYdv+bDXae+I2rzh8WugtsebVglooG3XRN5AsVX2Yrb7aH2picxzu1xiGjL6Vj0d8q0
CKKdV6WkcdcrMGdU/DcGyTW3YzEk17bJsfeBznJ0+9IB+rLiwj7oyrqrivzQ2d4NZiDa28FXnnxo
Lz+VJk9Tgz8QCJmJP8I5xpoaUMEoPcx2BbbQRxDuZ6V3sBJ3R3wNKeJ15m8dQGoXn2Qx9ZotzTfS
JUpk0L1FJ34Hbl39FZL4PADKc1dfs8RbCebqQBhPewAmAoUMtOdSWtvGmJL94nociiJKbz1vuFKE
WbNclChoQmMx5XasfTrSJHwXWj/WEcvPMEWbmHhJYAHoJFIR//HmDID/aGEAypYr3mTa8HOQ7+H+
3Lj4zfbZVN4olSscGvQaaWjDMYqNU9Go8ULW1kERcXajpjfMMv3JpDYiHDTdTTIxb/KyjklJo6/X
1CreNo4/XPRoJBxJPb6p2XinZeycdbk8SJ3PUGmXP1QbBiEvH4WSWTjodSpUyXNs4k7h3K1JZ3IO
uZOx+c1W+SDW+kauqLK+w0emM+9W0i6PZja8bBTF3RQtHj0GEFDOzs7J71LNZ9YBr/M6uFNZhDQ+
5fhhRUscBr599nrnpB0mwfz1/b6pise0J9CMEKI7ZdCkcDy+zqxd/jCuvHpukX0tnnnijMdmhk4u
4VNQ4GDAmZMbs+mRq7ren6xHBKD8/CTNOiYuULH3QUniyGjtsv/O3nlsN45t2fZXalQfd8CbRnUI
elIi5UIKdTBCCgW89/j6mucoMxWZ7473XvWrgwBBEyLhztl7rblALqiUim64a0BsW7qLTTalsmic
0mkNGp//U+da0aK1pEhgrXK9L686uOKVE2MzJKYn3g9BtafrTtNYp6pdTODs8f6BEi9A1RUXCwjH
utXJzeySczZp6YOjHpd4ys5yQb5jfrZIplxRNYZ1z7HQouFgENvSlUyztelRIShAmCFGZDIPnzmm
c+SWp8WBJZ5BE3Mq+zWGxg6peTGunkoSbUJfEdUAnYi2Vk/dZL2EXXHysmhYEwd2Kawkf87JHG46
mu8FdgE0nxY6EtHpFB49fbD1pxTu4nxpaBEePZcB1+y5KVdm1I0UTYpTb9srL64fjX52Nm0FI5FK
Xd57ICcoermWvqstdN/jUHZ+TJQg6hPUhU46XVN98eGvkAFRThfbzcpd2irbxTPGTc0wkEHcxwTs
f19Sxxz7fiATnu6BXQEqdW0LkIS2BJtoZoAigjPB+57QpSw7ryD5Wx+SW0hN96maU7VeBoVhskfh
rjMpftkd6p5pGLcEfWOkildtlRKEY+sHrw3qW7lQAe3GEIwGy4gPJpRZiv6RuqsmLrPU5Ex0YUnz
DMV8RbpEsVMDqjg1etG+cIPbXm2N65T1+jkCC50alFyNIWJ+GnQjQWTLYbEM72zkTAWKormGA9FQ
k32Exx6+TB0dkBnod1GArkRPMIfLqUsywlws66xHcbij0w6LhSw21zLrTZ5VKb2dcF4Hs6ev9TF5
LmlszlmqbupBP08TF6aSLBHlW2Ki3aiUfNhSdxbOOW7uuoEktFqGiDDqic5bFVzDiZF3OMKcJFFo
uTdIB/O1xTiHfeo8gHZ4d1der5vfKoNhbaX4agF5cEaYfE4699gTSUe2g7eL7Tw/mrFzDZkjNLpb
b0D71RB4MmVvTRXhDPFP0iPhXqMX31ROY25wjGD0yomCjhZi2YCtUA2z3rLcQ2iTJ1QxkZ+pinNu
G6QoRegc3NT+XsQx1aXOu+nzJXxIaDwmGEQZFnNlzJ4IFhhvEX/pQPB0K7zQCWFGV7gH5v7cZbjw
04bdNAtps9xIKBaW87Z0SOhu82Rf6ex00g9w1A001OKGt/SguvXJ3sI9vvY0yCjfza2CRwl5YJHT
4KiL22bEoxT17Slc9C3YQBL51CFaNxE1lKoDSE65OzOIA1VmJ9vq/cRfalJ9y+cDbUCa1QwPFDq7
+L+w/QTL1otjc6+SFAzgv/huu4+GRmtIHdJzmVn0awqqG9TVPSyMRpG/5pnObJsakNfN90z5Azwx
dGM0D4FDE+jCKtzcO67KXKk9UG1BhZuQFjXpFqhtj1I87QjmyD3jW3W+LFHmrZLsrsTVSeRYdIyQ
8+08E7KhMSLvnmYmvTZ6P7JpF1sj4AAv0lrLuu926gIHx98a9LFyqa0RzbzFdXfJKZupLnmmZhU9
DrbwClTLnTm18cYwAlSY5YAL2moZui3eKe9jeJqUvKcqiXdxZ/70Zub2GVDXYSy1XQFeBLHaDMJS
+5ZqSbZlAj8fCTGauQ6xMNV+Bi0YNagc1aFdTQENU21q1xIfJxdSjYE0AS9dpk40oSM0Ro2R5FSh
UCkdmXHQ8IlLBqwR8ynUYUVXQ5a1a/pCPCWfl4sW0ua2U1y8JoIWlLBHj95UUPrU2mskHslNIeXo
ehDGLSFtw/v+FGVOCRZroUnFNYNCfNptGXWKFBqiSaGnSYQamkIEIImFTppMVZE7NRypcPefi29Z
x/d1BcO7UJJHp+m7LX7o5XOT52mj/79a6qKLu/n/oaWmraWBSP5LuLv+0f34D+TTvPP2R/7xX//5
UFJ2+o/1j7Ts/gZr/uONf+ipPQTQpqvZFiLoP7HLf8KaBccZ8bVhWh6jbeTWfymqTetfnmmqrsOA
SHNoH0FQ/kNRber/Mrmt2o5teP9zRbUGo/HvmmqQ0Jqlq6Ckbc2D/yxhzr9pjT21LbqAWIFTAviG
HlJAxp3r9oz1sflMbXpoQ4KLlLZ9oVcy++pMhOrUviy5cmUm76BOU2d6UIyMBtvZ6oMwNezndDNn
Zum74XgNCfJz4mVNX/8YNG7PKRqsZgMnkWJmzAIZ1dFzcmlGWOA3vIihbH5Pk+jFWFpyImTXj8ig
qdjVtXvVRJK9Wi7WwWi495OjjBTG+6423Lu88ilZFsqk07tboYTBGrrt8/lkFpwyAVX/tDhbKQ62
PHJuiKMCTqKn9/ia3oyE0elCLA/Grlpt71NU5Cs4Bc6m6sm16azSb5Jsk+mTddYGCsKkX4PvKGgI
Fr8islVpKYMsJb6UkmDbYwXLHKrb7WGYKOEGtEIjXhxnVBQ703yCDYBdI/2mOCHeIoPvbAUOTdb2
bilByKR9bUNV1d8XgmDmbqyRuev32FKPjIweupHgOUOYjJPeW7uN8tpZw2NVFz+69TCgTmhnuq8J
GRDc/JGklISV4YzThH6d+kq3ELRj9Zg8Iaxxt7NvFDLQGPXgjxluYDdD6hjzG+AYmyzlV2iVCuF0
MVyrDOoAmA3B2o32qXqwk+q+K6a9u+iMIPr0vCQWDdgxQIijxz/qORqY+sbLikn5zzK7ItS9WGH/
gOxya/MZW+yAkKLjGO8KhD3dgPIdDqixE0W5Dei00/Ge3po8PStCIlxnWUzp+j6L7yv7XZ3sm7HK
xmPHjzBX5XQ/T8U+mYd04725aYwIocGQ2gePNJ2uEfsat3i5GzHNWioTAXfC344GjIlcCgFAmx1o
z9FTb4zuPmq6G1qSxA84AzhVs91EWb/XFqD7g4MLzqIuAVc1RiaZcignGsNsYmmowmI3JgjNLutk
qzV+ZU53bUTOrYWlxhg0iAtOYPvRULzkbvWSMpdZFeo3+kjPVVplfjqgzdQd7nFF8T4PN6pX3OgI
AdwUpTbGc5A3ttMTUERJq3woR/sey9qhjEyMXNWIdEtdtzb6BCMMrrbV3uoFHtcwXlOxvl+ccvLr
cm+RnECMEoYe0rhoMVGmm0bNNzqDiOS/Fq0dm5hC+Yq5GxKvkKYFJ/Q4v3guvTdN2wRu90HMN3oS
lzTcRSCp5zp/qrjpecwrsN6FDCrN77UI0e0i7smFAzmbABAascZd1g1M6FUFNZ9q/MSBj9Fopgjf
RAeU+sW2EXYAKe0fHeJ05drXNoWOKMGdmSAsyUVvQhmUa61YExfjDUqllz+eTLhN15mIBuzNr3Vl
qTD+9YwZPp/77ePgkMInUIFB6ibilbHT9hyYn48w9ncGIPlkXht62WHUo3OLagWJaGF1NEBaFPWQ
B94d/NJcPsBH79tw2cJIxKhHQdaJA28fJaVIfBFkysorUckIMKVcgwV+nedU+yReyk1ykTT6bTzF
zvbr9bF4k3znzL1kvQigoVKi/NZdkv0gXe/yxdF3TayjjZPbVPGEfIlcFGFgHULcjOJNX++Ur4J0
x7sYEDH9MUEHi3d+flInP09uGOLkPvQohLsNR7c1lA9tbwXbtIjNR/gPp3neVWOa/KBO6GToQhlc
G9/JDA+WXhMBqO6uLp36qjExQ5s4mad8GHZ9DSCAGeXjOBNQ3TMT39vkBkkcWi85vlURHxhhAtjF
eBDSXIqG+xgjvL4Q/UzEzZaZCPa1Orld8sA8T/PwmMcKjdkBk2ngLMpaXzL32Dh6vdfD8ql1ideh
w3RWqgo1KuKcTRYnG4bYp355mTSyoty5pSZPqLTBLNBSYKK4kKvQGuymKeluS2BWqa4iul9awAsa
8J7CaPf5XL6ZE1P9jkwDYMyD+xSjGcHomO4pw5Bfpbj5AVjs9xrwCTre9t5WA6oPQrrrDhsHINPj
UvQxKYDFtQ+gMdtTVz6TOUzEXHSfJ1HAYNhukFHZCf0h9WXoogX8Te0eU48bbqv16+gnfa7mVo/u
Go6u7Zij9UQ72x418urWCALJjQ0hjhIozmnMbG8I8/BgTnW0s/XgBHyDMa0AeUZNi5xZPnZh3huD
dyBzRc33X+TNJQ4uw+CM29/QiB36xWXjmmCLqgHqu9m2nJGOM2iHLDl+8gQlmm9BVrS2JpS+kssp
F4GwMuDN52D8ejxXqr6r+nkXTSV1BkpmcI7FAl8rbc4jR2gjuJb4IkAH2YLf9xVq2Zh/xlvKbV8P
naX6phQ0TlUx4gcoUR3ngrs7fc6RhoiOgoXGAj11jSq1eNYUsLBYR3aUd7Gx+DaaWtKGYlzM2JDk
guBntL9fxE3XsJ5te3Bp4OBPshgV6OZQHJCFUmcVi1i4bL4eahETN7QEA0J/G176pPTt8XM1guFy
lI+V0US9n1bvZrgQI2Gj+BNzEI5IfoaM2SN+tplon5Hsuo4m5rGcR2b5CTZluV8/UXMSQmnh49/V
tsdEhb0eJcuaX7jaS2DZ117Gk4JGQyzkmnwim9MPa1bLjQTnlSPEMrn4B09RbkP8j+ermmjuignT
F6QVYxsMU7H4xLUGjR0SGVU/yX1vSk6tXNUYN4ACVtqXoGhBUTskkarxWxtWdONUssrSkOhv+Yvi
SxNzKxZYddNNXyBg+9omf+8wabWdNXX7QNjpvhaKMNt9PZRrcttif6/LpDu43UjLVf6m8nCTa6mQ
AKREWeBfiX5PUv06BuUT8shzAGGpnFi7QVGZjIaZe0kL8GL4HFFCi4WkRFrKgPBJPkadUXF9qj9G
TE7Hz333eY5+sQGxHnJpExVfYWCS+8ehYoYWQUBd5eJrHxq9xwje6fdy33zSIj+hxZ/rVlK9Owmt
WrljvnaR3G3/2OYUHibmrEipCSFdlGevhCV/MoblY/mMrkSkhEXqN03g+D9P3qblF5CPEd5x3sWI
LQ4M+1axNHvKU0aeShFsw8/z62ubFmrIS3VzJ+NwW3AtaY+MTED88eE0R1PapIRh6vMFYlsZdphd
LCRxVFRb2L7Mwp2/1v6xTWnoIyqM3Vem6y7i3tjFWyejbj5FS3Oix7LT5YVD1BPkWuFFGOW85lXu
wq/8YfkwN5FDfO7RKoZt1iYK2keusvKU/KS9hiF0DmT6Lt4KOG2NxFbKvQcfga72554kK4h8miUB
xyROSbullqW1WbSRu9j+BBmK/V5h3isE/13u6E82qTxb5eIT1Yn2hYO3T5mBCGarZ5kMGOWe/u1x
69oKzXGEHJ8M7M89LJDJldjrqgRj50MHW6hLgC78eXmWkcPyoVyTC7nr5baAnmdQ1N5vgGL0h7iL
XJHT8LnK538vvBDge0qCME7cP7iItgTDf9IRP3GIn8/pIRh5STGE45zne7kqn2Ic9sd75cMQdiAg
Nlt5G6oqit6CLqXSLL7SIDS4cu1r8e+24Z1hiPn1mjAXePB/9xETc5VNvkS/5Mdk8n2gQk4W5ejd
b2/7d+/9xza6qfZ6gYqBtIe/VT6rZs4PZ0RcKx+VBNmCRCG8t0FdRUuaQD2N08cMuQHJBW4vyG9/
bRsT4azWVQWwAnSmacxOudLnO8MW+0K+I5xjVuVb5Jv/3cfIJ357DzGWGysxzoX48lFjPGuR7m7k
qz4/7vO1QzVhk3X5NTQDh6N8Xi5s8fd+PjssgjfBgaKYFZeJduT4qvCnw8mK6vHQ2tWM/aIsmj0q
xw6nsdMe48hlWFAUu69y3iRv7pUsAnYlORjLAwXLGsIgV+1ajhIiW6TIBPlLo5rWJhBnxBx14Ciq
8VwLhHBQibzSPA6K86ygV+QiA/b1r4V86Morr9yYeLnG5YKIHhmj8LmQl225WknQqzt3dxgXuy2d
yZ85eVcbmdygiiGHI+4I8qEp7whJ8YSBMEf05pRrU1x5BqS8/GzBUX4XuUl+IbkIEw0sRZ7tOo8i
/b4Vg4FIjBJicWt0ib1Eu8stUDrKFW4MTPXEPZB4+9TvYbtg3hLJPJ9eYHFPlWttl0e0Btaygmll
6ndrXMyNLGW2op4p18C8rE2iAPcyJURWPOVaA5uroT+4l27WWFza01HnEEScWB/l4xEQ4n6GMGV2
llrCU+OAdcRFIddh/IVh8PIZ2SJ9r4u43HyuqVZINRuIlrHQCBTf063b5ijXyErFqLf0N+gaSEvW
bzCZcAKJQZVc2ILiWwDaXlViUIHJh+8tjdDYiDSVfhB2TbcPctxFTOPAgsFrMu3dko2hSq+Ds3FW
wmttlYTCy0upYO+i4ed66onVQKJozeCMLVg0jWCrqtSz5s80GBlCUujqvMOwQ2Q8ozFpRpZr7CPu
C18b6T4o8EUI6PyqeMu13E0cWETO9mu7rIR3ISr/riUisjItTBDY/uSnDWJIIde+FqG4KXVa+4xo
wt3ID8rkvUuu2lNOVo5Jj9toBmvfmUzGTmQmw/7HTWKJMbhc1PJQs6K1ITD5Kq50NJniWaVETOfi
NP/CG7hejmdUPrYKk9WoM7BdVMYPfdBPBcp4xuTi4JOLmBqhisg2/EWxr97olDn5aDSlxBcSjwkM
7uiF43RUVRO/2ddjMIDjPq3cddCgqkqSbsTjO0TCZoygaiW3xvQcN65VvBdF/YdRPgxwy8uH/8e2
hL6yB0UyH8+DXpQXuHbjbR/QT2z1DeMaCkVDDAbLDLZLPgoYtvKAcig5YpF0tpFuE11K13XnIAQg
jCCvt7O6xJtGdZerlt/PauHsTa9CClM/VO3inpKpfFzMINi3MbGQnWF/1zX64iPkLYh76rXvtfKc
hfsqcG8Ybic3hOMap0kDhpw4nBBhhB1rxlgK6DBz6StTzf3mxmR1pQOSm3Zw7pOpXo6j08GlVUHz
InBeTclAvFOw3KXBHBO64nSnahzOg0Egz1iL0cJobeNQRTtlKze9w/RjbpN6bztR6CujgVp9ao0D
Qo3bItAAkHotoWQzR7Rd27BJe0TQYQzdjJ7oLeZ7Qul6hVLw/DwaMB5GZ5x9HMwGALsJbqdFTnen
jxcqW/WpEYlCcq1P64/WoBtqAUI8G5Ec5OYgIhB2rEPqnP5SaZBwe9LsC6vWjjQckT7CBoRgbMa3
whu40piNb3OI0ELOT+qiyMSOwn3RNLfL4Fy4nI30xmN3O+sgpDTHQ0xARC4irTG/pDPuNL0RZRDS
mqxErf3GmRC6Q03QXRhLAxKPtWHqiU8ie7lWXPfGKGDKOrWWI3SzDmYCf8ut7qxKecw8o9u5TrzR
OgqpudG/W3h0DE+noY4SrM+WdmX2LIIuEs4F5JLB8BMCY4FC3neXsSIe2ni0inyCURkne9OanybU
l5s6KbpPogUWEkKh+/61NOkn9gXu2IbK+pyob3ZLEbcYflYAFVcVCYWb2dsv4H+Qn/Y3JCd2AFVH
fdtggj4vWXJf21qzM+qo2watAfDHQlfUIvZqxiJbLypYrnxugQxwp8CzPK2GLiTZ0KMpTxHcx5Zl
7SzcL6ai92vHwv9eqjNA07xczuEc9nTm435rzPl4qDCc+zlpqJjffg4ZKke0bgxhz4uSfOAahBnJ
sA/BaeHg869WrZOXN4ahJJSa+I/BnCHgAdZ1i9F6XtkxTiw0oO6662lmxG790VlivGmQ6JUywaTH
X677FB1Po4fczTuVTuyUw+zoOgDWJNxYGA+MMtPX4Bc3Rt3S3+MA9YvWvQRqfvIUO8VL3O1VgEsH
RChv1USzpNSMbv2/3bv/n+6dxvDo/9q9E7PGoozbv5GQPt/0JwnJAV1kG4bjeurvICRP+5el0qxj
s2t7mqn+1rbTxVNsh3UEBEwms36BkOCgOC5vsXX5if8TEJJFc//vbTt6isgDCfRU6R1ahuOJDNbf
2nYxBfok09roaPZPbel5xNEMAE7aJfFfZrNp/UHoLGyhuKiF9qIRKgxX6DFMhBmkev1a6g6lBlA7
KMMQk0PGAmPs4UkfCC/KWgyTHWmK6ILmCqi+q7fElHMd9rPwVOER+0a6tKu9w/l0Hqba4lybyDeh
b3Y/cmeiPm9qeIHV4GpR6sEIE+3yOuu2dp1AH4FGss+WDvhCm2mr7AUvV30YkbJUQtIitC0FIhcN
sQuEQB1WA/qXTChhHKGJCRHHKA0qGU3oZZQK5UyLhMYVWhrVOMD3ho8b7kehtSmE6mYkP7NHhTML
PQ6YERI8UOg4SHVyodlxxiyimimskwh6RqHs6VQ0Pp1Q+1TIfhah/7GEEihEEpQKbRATVlCtQi9U
COWQITREiJrjQ4SsaEFe5AqxkVx0SI9cLKUbTJz8DfwamT5uZ27N+zT3bJCz0AbyxFB2IJo1HBTK
vQnM7tbi/0MJs+wsxE+VUEHFyKFqoYvyhELKEVopU6imJqGfEobQWSiqUqRVDRIrVWitcHNsATGU
OJumiyn0WBCBfVpO07URWq0E0dYk1Fs1pEIciuZuSRWDW7wBoWjdBnGI0NqkD1q1j/lIk1KZChqq
44RaBiFGZBceKpESppF3cbWj3hTG00Lmw4ZMnXhjIuVNoPmsaqFByxCj4dPPn8l8vbhCp1aG1WlS
nBc1EAGarXmnjJhfwPBRlYHTdKX8jGnXcV8DC3tQAQIQmEhFgD23wVoo5XKhmTOEes4WamB9Vtqb
tCSn3rB12HXGupsghTqYts/FZGefC76aNeN4GeLsnAple9vgngyrS6gX3wNkfaXQ91lC6acIzd+I
+C8XKkBX6AENoQwshEawFGpBp0U3aCEgbBESYtuqb0JVu3eQGOpCa+gK0aFQH6bIEFuhR9SBcK46
Bc6DMyNCrqn/p0jDM+44bymhpHaRnPPKbu9RkM5o5vNwgwHLqPXDUGvJh+1GN4yaYHWVTEhxckO3
H4ZL3WhX+mLeqizQ6yxqD8tarTAp2nT11ek2HG3vWJBIThp6spmg/HPD1d7dHMeNQoiBmlrBTUmW
n+IR7+QoPe0tjzHYQrBleELPWpql5tPbHQ5VnpR+DBFhs3S9wdC/2aazbZ1d5tr49SLXZ86zncM0
IwfWH73hOA7xBj7lu9Wkj8gqAD+pBe9uVLzvlfucQIJkd2K1jEz34CbwUMx6eS4TDeFfESKHrcqr
OiZbr2BKMZWx55epstJKhFvh7AAbzrFj6AyDRnqdwJnwpdpmzn5HjBzZgAWqeXwaSrz9S0OfVWn5
inbcENQ5ipDAau1o4xu3/G96Busyr0Er1rTncHkxzFAmWrZT3aI4bG6N/G6qM+hThDJZZuGPIEmI
JoCTGrlvTfTdMe1p+4GPFjOR/rMA8r5KiMy6dl1xyaZqpGpVv0ADIfbaJf+R3BRgMuTNwxqNGAKh
RdtGfbKximi5qkWGq3F8qNEkpKa9xtRcruolWKNlYFrcE7NWN8mhN6I3SDgdP1761mT1IUT9uNK7
8VdTRPGa6O13PN7QYZsAcGczYfuOASLjVlkNtSkCSItd7zmpj7rtGoKdR44PjiMMHuiY/hoGhuuN
OVvrWAMYvJTNtViWnTLW18x7jNwupGi5PHsmNrYKaNDcAOnheJvb/tau2qc4q1+LKb4CFOr80FbC
PYQriFsLZnqSCl9zphDHCuE6ohecTAMNYnQk3Kr0gKTs0I+nwvHNaFHR5h47zE7M2lZ9U/0sPqIx
vGZRNh31Wb21O4sTeTJOSY6f0JkOGDLxP0PwTiJLX7sZ3HS9UsOdIxT5tms860H2mmVB7Dvh/LOK
1UM1zt/nigZZPRgvIQKAVVfHz6glyXLtrZ32UqlEYddNiHrXxHuSx2q3QiOiriy7fY7L5BSQu+uP
ITTXWoWuarTLw1IMvyCRIvNPfEGjszQcvoquMDH4VS44mLrRc/dVl+A5akNnAxSAxFoA1qX7omd2
cgY5zU8Mlng7RaWx8qLxonq3bodq09YhUSMY3AxV83NxTSTESdJsOv6vVddvMBoSGhy7P5jE3gwa
2kUtQFvOteVJadoH/O4MUJPugwLAyW0S5dZwgO944SUEIFdPC/gmrtwJOc0nSh37sYD4pOt4MLNB
PS0K9rmE8wOGy3BIZ/7I+FfcWj/MHplgFJtPtd7p4EHaDfJO/dDmQ+N7L4lq3s9hbd5ApWV0MYsa
SfzApcdt+fTWrtP1yH0D2jEOmuVpdkoCEEgxaWf74o3uD9og39B4Y1gzP1zuQFs9A25rhb6Zj3Ti
5u/1aChrBL/NWtFpL8KlAhmsvTKMKA998uzECfus4a5W1E4KJFn/Tm5udcufVzG/m9eew43DQXBP
O3g6xBpGtk5cw8d+fiLHEqsxGv8w/8mpuhyUaORejMrIZhfPuc5QpnZ2HjOc/dRC0eiVk+UJPutQ
fIxGdvDo8iJ4weUW2OpLG1j3Kg7mBoPRez3dBbVBBc0ukCnklokRVQB8rejUO6gRFxuLUo/B32p8
LbrMi4kfF/YU9w0uXYn20UNNnyqbeGLPN7Rog8CGC0/v+FGdv+ledumwXKlN8aZ31mvYfpuGAIo2
4kpH31imABBjGKMrHVlPQzbbZM8nfmE7u6JLfQ70bcr4Y0mxzDY0g8fmxzLj5K2nq5eZ97Qrb3S3
/KnX2CoFO67TcOMm8LuqZ212jY3NIaaCtiVVZ8/RuK3UJdoNqjFQLYuLU1y4b0X/q4vaflcKVXs+
IssIYURMASzId6NfdlGKT0ULnZe2CGCAWD9tB3TuFDgfcXZL+UHBYYfLqMRNscos7zsN0ACYCb8Y
kMeqqSyCRpTQn93iOuOdYaKPtaOo4IjZzC/77iasLH3jpp7r8yuVIKz0S0RPt2XoxwHr68Pb4mXb
xV7unCZ8CweszYmC0oNxpVobx+KnaYRX9HXdKm7zLSWky4QBm+/UbEOHG2mik7TdAirlCl4q1kpR
IiiRL0qVXpelP+dFQADyvhyQ1tYgHlpE4+NystrswUksmGGh+tRp80SMIpeWKVcfcbAcaiCh6Zjg
a52e4fQAZ/eSYO/i6aG/ru+nSDf5ky3Njztvp3kJOhQPCAQ+YfYqMwHEdjbjW6TCdKew1Ubac9Yo
3i4YtE3tme9TOuw6U38lvPImCZU3J3LvLZDf1P5tPwAs0YQL7CHDPAyQHFZt6e6X9EHHvrTCWvmo
EWTojwlUtaG90dtE20F+iLeD3ewJ/Do0KRc6AprmLWFKKxtI/yqvknHTqvT88HTsOGSwSRTiJqNS
vO0Vm3J1LVquctVyEX+ZwFlXiXiaOjtFRfmMfBzXdbQG3IBiQ7zx6wmd3171vzZ+PfO1zdGhRmvU
t+RHfW3/7b+XG+Uf9o/XpGlyMvS+2NGB7DTacPzv3GHbP1a57tOl//rI2tL2LghEBuvBET7PQ+mk
1VZ+sFzAXkASLL7h1wJQwe8P+8aIjrXqW+Srbbze/UF3SSgBxKvMv7/0c5t5VBmnMk2mrixFU1JD
BcZMowASRGuLwA0ghH8Jq+QLLXw9x8lucr+1H0twI/4/3v/1cEiprfWdgxVJKq++ntFKO93V/EKl
aEnKDOGoxqiuFbG7ltucYUoJs+io1U1xsEV/fzcJmpQfiaJ6JNtqcrWnvl6geMTiRtDQWblpTfyN
p8W6YT6RJE/UsmyfQWmA2G11dEnL/j7eGQ/4ES/4OUZ/ODFyCVftU74rAr96Xp4ZkerJqnwvVkwd
uVqsl2P8qFFXhxTvnsGGJ/YRpRcnzyr+SC7eLTao5bm/EdF22aN7NaZl9W4k2MS2xMtAtgagvyaA
BEt4NW77D85f5ip9SiaIn78SERSfkCQphKD9GLnwgJvPd/Yu144dKtd8170XFhSOFYTcBEHe8DoB
nCH3glvL2nhrbwLcCX67M565lKyQoGdQRXxwON+qx/QE7wgA/ZgTTosWda08CMUot7SbbEd+hPZo
mjRvdhPpteQBu8MtGS/X7OJeQQ7HSE5BTG5VKsUhk9nogpjjnny/8p68jyY7s7TOBVE1yxIddP0F
ksFEN9jFjKLcsNSclaus2g9cJgsYPZePGaaDQKYf412+y0DrKHvPt5myjj635KJJj1xHwXykyt7Q
DabWpOiqaGL92DcfwTGYj9N9oj4pP65tue3w6KOq9I1T9pC/coHOrpiG96WfPRQP9R1B0Ctriw6V
qRmM1ZXOIHflrPIf3vbF8S4gGyosIzPk1eCYbfN+7dnHTvVjKoWpvo0YgoooA5hD9HZ+gPXZN5v5
xbxUm3cmpuHZu+nG9fxCnqvyCpTwTN3SunuefP1CF/aMV246VhuXuYuxZnq4IibpWsMu2rvra+qj
LCS9rRJLyBiKb16Dn+4B6u6625vfg0f3QCV/Z1/jG/tg/yze+HfkWGue7UP2Fj9hUwx+Kv22ezaT
NYcqfp4NCtsVwy9+AGPv0X14xfUdHCkh2+sP9Vo857595a5Y4mY6EOm8KpmMruPX4Pu79+Re3as6
bCwQgEgmD7C1vXKdoquzrhSRUDvRl6DhsNqZxHqDqtmUT/VH+top/laF8rJ+LW8v4f2LtSJwmayA
E6Em2sUh95gAR2sPnggDFv4YEzqGvtb8yScBYKfdY/SLn4Kzdfth3N+jyVX8j67aNG8VJJJynVzi
jcL/rvn902Oy7q21dlpW9CbFWORuwsz0vTHWOedSQd/Hx+zhbdKByZHyEd4VF1DM5+pSAj7cp08w
DYZTzBVnByIYawrfHszoSYm3h/Kpo5j0qi3rP7dS0NiGyKtwjFJLue+ha2nb2kjWEBtW4XFZ1vUT
n5tc6l39gcaQY9nv9rHl45uc/OpbSxQlrpxveFR9bmG08t452N5vkvO0bdYDvYpVfNvfkJTw0KEK
jOeLezOZHOPf4v10gIy5/TAPzb42KISvY5hjm88j5SP1d56fMUddOfO6eX7HM7tXfPeRmg/3b8r3
bcKfkvsEmM9on24QUK+JDZuwKXMJ4nRmZ3KUnRS4QEfxY7YfB0rXK0I6N2lAGOGlKmiAHhxqHMcw
P6lH610BdeOnh+UOGEyw78kVtPewVOPb6Ar0kzTQ8mZaha8USeiPPMcbBPfb9BXm1pGienxkngMQ
e7vwy5U7BKBDfrdFyo5Zk1HKRr0BFxWdtqW9xSad376W1VW/63+B++RXaZQt7Rk6RiTI5MDK+dVK
z69/tLfx/Yx1lLN3PTav+k+IZqr2jZEupax62MQ76pPLWqvgMerbyt5NCyZkIvJ+DD+tlgi5m7rb
Ao31Vq/LGrmA+ytWL5iv33DE2T4+fuXWqrfpU7CeniFt0glbg5lYWcUBkyuVqG4VXSKKmz7nRP5R
4hgGEuwD6fsorMOib/pxwyUM2OGqvuFgKXf8KhuY9BxNT9FLfzfuaBrx6yyn2idgAo7YGwEfcF+o
FgFucbcZ03hXHOnRfDaH7+WNxi7CJvWSDuvC2qHYpuZ15CwM4TyvsoUoQT/eqMW9sW93/RPWruJo
uudO3yj3CfUaQoswfXcrYRPekeQwsevHD4IyVom4YzwYb9wsuQXW/nQiuo2LwxgeyleS4tL/5uq8
dlvXlmb9RASYwy3FICpYliXHG8JpMufMp/8/eh1gAwdYe25niSN2V1dXaXzKGCAQek246L35ayFS
RbqxdoB/OKB329wD1VSfxWG1571ka+KP4pAsrfo59sa9uq29GrOY4aXwx3Cb9oQQL5WfAC7z+wcu
YtVndM1vKzvqibco/rY3Hnh76DNHD5JSdBqw32jms8Og89CKWR/6PYzyv/+hDLB+RbZ0jFyvo5Tl
JIa9OuCsD46Bbcm1fKyeq2eY6LGKg6fNSKDcPlU7ulNm3c+/xYGe699VvWgEuz7K8IgK0WFKMwRS
KxWtLlxJIxaTgi93TEPxy83AMfKK6wdyDdznE+5SF9Y511t4aGxUSNwIy/Bd+mP+QzNZQ92x5Y7y
WEIde6XxuaA8blIecLaLq/SF+Ch6X670Jf8WB4PjPLe+ja1RD5kse8wnO731Fl3ol+QQIMNXeh4k
QK078O9Bb3yn6O2UBlgEtR/SyO3FyEaWOEh+tUHfpWhDVcZDbSDEIL7EdzRwtjXwgIaBjbTnK668
h+Y3xhGVk005Nh+p0+w4PDkzGjvGiO3LOE6ba5vtRcfhUz/UAdvgLfoMP4SjEjTHyKN/kxHc0Z1s
y4eqe9xsYnM7f0QC8YhAG20qyHAb7t/B5HA4ObPh4eCYvzz2tkmfNS2RdmuNmHARg5mSzxDuFneb
RCQpeN7UuW/LtPFHUCO7PprIJKQupyNyNxqOlkH+WRKicdYhMuR1PoJ27HzzsT4KnIUkDYIEWEE4
tFYfCGwR8PAvdOUF9dcRAS/uLyHb0X+th6eRIp7iScXeGG4GQrzTLQb6TWI630U48q6IRLymHtPE
k56ynbH79U19J+yPjuhjEX8SaD+yF5h1hdtbNrpuTLnioSo8fLQXevytR1S3XD/0QLOc0Ott7HHt
6UlxEnTo3ek6X8LpEjVfubErvhvh3mKkO/8oZJOyYp2FI9KmhxgTo6Rz0HyQhhq2cOHS9LtWD/qO
tVzszU9orPacz76w743P3GRxDAFWQbCSw/UOVcoVA4QRua6AqZDhAeLUwlOJnJGbCb5Qfsv3Flqu
bhekieh3mroM9n0O99b4oTogCWjOHjh2pH3ulRfcs9S98sXZxn1CIC0ZkCtoCNmyBjstriWSbZZH
uNI8Z1y/M8BYQKDKxrtw8sS48ByG32bXPKN+jX0YitwZTkI7Aup65PBAicXRKCKfwOORRloQLxvd
7/U4oikT2iaUisyRNIhOKO+6q/xMtyqRdebq7DGnL6+IcnW79obYGU43v+qvANtpp/9OvmISRrzX
F/a58Zq5fSB29hiAmNDFhG45oD/oil08SRpLeIcLGiBxu/GyfXR66QSYgaAjR8csdsV92ks4xdjx
yDPu9NswbPGOPB01ahEgQbgYlQiswqabD7N6AVJZcxQHPOEppIOdJuRz9mG8wVY21Yd59Bi+8Qfd
8v/Gg7Mv50rJXJX37HMn1FXAaKMqSeJxxM60vhG6AD+KE7aUNuW/etwhlpsJLtuf9rIMUovHfoYt
Q+GJu/euTnstOiHJK+/083IQYcnBMzlV2eN8REcl3masx5AjP8bir6BCvEAg3/lA8lDABIKwSHZD
FP5tbIm5n9/SYjc8tI/Lc4UOLXpk1dOIBAy2BJkDqCI+d8le6BGOpH2cIC1Q9LPS3RbhJZzfUVZF
6oTDJU/t4gPXJiLCV1p4bULw2Ea+X35aLzNkGURhvLxxCTCQvhkuBKjrsfAr1rx2AWg0DgO3gEiI
gcwcSd0ZsY5NjNmpnvObkN0p6hxwPjSnQIMcvounx9xbqLVnrB8bZgGJmbQf631bXPUYnVrEe+55
6qH7TIZWYp67hS8Kp5nc2H0JwPGFdYot5kdaHHLlcZAuhDPcjz0NA91u+jV/p9lByHpsnXTxLANZ
DPrcgKSqe4yDKiSxWtshIC3WLoyJ4UKRNhr91OBsQ37MVlqvzA5ZuzeKI2xjfJjn4R95wsQ5ewML
wSkUqFFGUwbTKWz1NMBvp0wdsfbzzAstdxFO+DDNKr0gdND7l2357a0LbIvS8inH4ECpfdfxUxrA
JZLwLDvU6WlZoDI4CErpmkOlZ7lGjZfHJ+Do0iJvPWVQ7XG6hiTxVCBeh9B0IjQ7HeEfYkT+o3kc
0YXsmQlYv4gGUf7TDxiREkBkj0WGqa+DuOUoUC45xpyD6qdpPLYi0gDwDm26KWr1a/pAldf6qgU6
H8l3uJVkbfcrh3sFsathLz5qrk7x66RubtwEsfPWnOEuvxw24oA3rjfhINHZlI7F3FeT/UK8LDxr
Xl94sbXXIaC8tpJbxCh42sTu8EV2aRUk8503zZmDj6NSHyKwEK4iAibOujW/zoIz3rkeuJ/s/sK+
MQ8KJWzvIvFttIHAwz3ijv5W7MGvdo3dPESf2Wd/+qiDyv6of5T9/Pq9kom9W8Ku/0FJSiBPIylN
PhMOpuXMJLwaxDQs0RdgAdRkHsll98m5uKaof4Oxg8yS3n0KtxTZwJvOIH2iyXlBqS/9JuyiUYhr
zDjdEYwTnM0N+dkM2q/xlbO0dJorTDZK7CCGrd+NpEZUk6giE6Xyb3kpztmBB7L7mwbr2u78dvK2
ixfU/SsVPI4bMr3sUF7Keo+E/w9aRIQ0iYyWiLhPdKzDUKyyY3Qquo+ZVVnDkaUDENzDdGd6flmZ
3TagoBJ8huC0GiTYzVHPfYydZjpvF8l8Y2/xSmTufvPMMVZdB58Nh4/ppUFsjTPrVN7YvOzI3KNW
Dl7AmY6GMw6jmzbxHrYbRfBAOsVI5wm75Relmh/cdmOH6AMHn+IAK41Edtf8E5+lK9udVylIGh57
iDw/dBQXv8m1uBrHyjegrdr6+e/9ROMl/Rbd9WR5XHvVmSC/rvf5JRwuZfq+GocO+Qc0lW3kv4sC
y/SHCgiBsHgrmA7PCgGV9Zq+kZMbHm3DiK/8AjAJXxnigd9G7QxX2SXS4YAsafJ0mIdyfmRp9Rcy
VemV8FLf9e9YptFyoHgXMWDGDb+9gJXQwQrylHhl44pEtAxOQkFqJ30DHCX0aIoIZntU9JHSxJHT
JrWoVCrCdvKhvyNnya6h0VYW7OxM0KRZ9180ZjCDfZ4nj6R9VNyqdMz3ypcc0zeqgDQDxpeSXVr9
khT/aN575cX7ybNY0VzHWMVHRxwqRPQ1I1e8C16FVR9XtXbqHyNUP56mhzz2ZBytYptoVlUeq3Av
vutgH/qjyf76ZQEFIYaAO3mHAQVH1oCcVzA62Wd7amW7vuP2K3yHNUyNXQFxYXQjz3ocKeKoO+w0
7MZBHrn0Xptvzcfn9B4fw9f2eeLCJOmcbGiZkWnH113U726t8VqJjlTtPucDbpcQTO3CwwbDGQkh
HAzTM4fLvsHQ4TP8N94q61SxvOo9MFeW3CbaSdGYZ0Xo98RC3hDU/lSPb9Mn9xkv81H4GrFQ//5a
/yt6ih/gTeRsqvCv7iiq7rKP/HavaNM9dVeikeED3ueAHph87AFecZ2q9jAugBl74ljQge53QRZ7
x57FqnIdbfFXOfrWE7H5sXDJMKmLOgMYpvwuv6ceEylmD9EDhkGDDC/xmFHRResRDMYjmeB6Lm/E
AsWHvPh3g2oYK7XZgYAAYID0cE7bCeizt4Edv2nr517udOcl8/mqKB8F1tAcCBQ0urO4gjW76anL
8JLYF8ZzHbqT+ojXc/1KK0RtwIaxZ+JQszsWL2Z/mdsnZv2MJmo9HLORR71YLZFA/lVxETRgcDib
0F5/xCVUXN5A6JCmEo1TWCJo+MV/IDIWFJzt/x6U8Fgo6I/Vz5ZxnbujvsWhevKIyeq+rvbIuCPU
+JMXeHAeeY0BxN8P/5UXVv032IhFp9C+GwPTwADe4UA7bUJW4CO2Pu5DD4FzxUEQodp3T0Z4RBVT
IbtS7PAdnI4QHnWfVyJesiUAS/jm4S5goJFYa54x0qLLsX/tX/m/DXHba6/WE3p7FYhzqO30d4Tp
SbweWPeot9LkIO3I3l5Hjp8Vt3s4+K/phUzDLD/FabS5qkx8nQZnzs+cqLwM8DVZG5s55lQn/EVJ
Zp96KdqNmmNNL/yxL5JLZMeg8AyXiHwdQFc+ajjfkm3a86vwwDWEZBUnDIwTCj8EURh4RfsC1MaX
swfaadvRm/fbgHzwjlAsR4oqItFNtyyaGxF2GCJ2tCb9nYDFmeP2Rq5e3wqyGj19mL8YrfGVWItj
DTHn1MbegvrucCUuDd+RufwmdSEuBsvlgEw8jiVjL6dHEovjLxan4Xui3ggxoZYn1IQ66o9fnG4z
FpT+yM/oSEkcEZ7ozrA20xugBlvrgag9R7PijPM8QoESt/SrRIfWl0QRGzscoJlQ8jI/ILW35wSu
CO3NzvgqTuy0K5QKAy2cu0iZMnOF5NKZrvDAICd47YIVqjD33eE8PaPLcGgam7jaY5MpX/0NLtkJ
wKMBrSEANd+J7pEE5kPQf1IhQgoJzIoYAf/57CUiV4TV4RKMSAqKRpcB1pSNTvq/3PKIqGi/AnJH
uW1ytRAMhrAEZkQ6ogzrVL+T9oo9OEyr6JAGb8INTJQjw8/iA5ASb4sJUv1x+o2Ac/7hqo57jU9F
AqsOwqop9RlRiCkZKVJ2IEkK35fprLyWF4QzL8zMtBfTV0S0WWt3E4QmQ7LMEcSv2Tbfk48sCjga
eDfF8/zFX+JYweUFXIobfhouOeypOz7YiH9UnlmdUJSWjzIH3Ed8m+hg31Zg9hLCveXpz2l2MTSf
P5Z3N04tmZEht7gp+/FWvFBJ1pYTEogvMYuQn6+jU82i/kKm3brNRzYyYDVMsAfzzAIHaTK5fKoa
RNFlQDi7CkIs2lr03ZaOwN2YXMu0U4uSki9mL1r7WiwIM2MAzmaWsjs/C7DTEFxkiEl5zDuzMW5S
re4MJERa3cDFeoyJ+BqX35uQ2nRmREYhdTkTw9T6/CmrDCLAUe2V6owZlNY7gtw97Bikd0GYkgNY
+6x/lJanQ8xXAyLnTjkW2qvA0c97FkIHO2U0wnJMlcVlWzzJlnlwZJNaQ36BIsGqLKn9uswD8t79
ZcXhr3HpARG4CVgqNwITFS17wIpqz7vnvfKX+UCRWM/g6cxuA0DabGPD8/bKMy/IScZ41Bwp853v
Fu2uw+tddkET+ZiUq3oW550q3VMNWa1xT2G9YnvHP/X8w6AO0zu/zuts6YrDQPek52hIHRlWnojn
qgl3RmbEERQaLwiJIsTpNjhuhV6z1XOM8ZG7kBFnvFRhzxilokPDGmEQtG3NMUwoDYA95MU1swhE
+cHq5G/q85V7LxSQk3vjqXPAxiZ7AfbnE94+yHq/hSMa35LBrTkpuflIqaWaC3d7TFIUDAMHtFp2
PCvZIGbrRI5MKvc8oyrzpgE00Cxmx1PxhtpSo+zl9COaKC5rqyVkRhBW3/EemSJOBZZSqHHCXYXu
hvW233xYqAZ66XfswU8Yq70o/FOB7VFq30tgaKMHTgJUOdAczqI1XV16Y63wKZCrrG1/+79X5hWs
PuAtIHcHpqHaPBlrkvSkVtAudzmreaM86wIjqCcZ9mc8PrApg43H4XBb1gPDyu9TGd8mNNrxSzw7
XWlMI4/Doldc3hWb6M/zesd0TP5MJ32yPTZPi4Aaby3vHIaOIeA9oorN869IPqP8gWrcxshE8HGb
taiGtumUMNvsbQLJQbEE2so34tKdQrqxqN9x9xAlAbTgtOAs5+mDFx5vVAkEMiaP1+Vx+G/tbvxB
HZhHe2B6wIUzsmZVvRnahV2hqQFbvlCOvRYMVAU0kV5dl4eF/8Yk8se2jZHs2KiN5gwNxbq7ccSg
uTc9JpYNwmvwg0w7T8hjqggYOyMd8ddI3gucDau7FtcGmuRWP4AGSvTr4B+v89DWvqh3a+jRb0lU
KN11+iZLAEbAhBtrnhcPYT2joLg5pD6mOEuJTmU88jwTS4l4EFn+E9PAz+Jss61FiCnAz/K2pDbq
K4g74Q5rFVrn8/SrtT68UUaZd8HPMQ0SLY6avQIpYJxlnGMYk8ozv4BS6GSdqNexPpjKGWuewm8k
n1ei5h5jCJrgjstWpwhoHadt9xmkfbwr3vZ6orDBtsjqXT8cWWT94/BEgTRqd9teREP0nkPxnBlj
HCUJW2Dp+JTYTMBs3EYdJf4US593xz7WYpfIcR68LnVFa1cj32iUwdNq0bq4t4br2L/TQ2Uh/Vrl
QaGeobRhM2oigC+f8byPcYko/UoMKI0j8QJjLJPcSPNE7ZU55m2O4Z29Z3Q3PuVxNwYXknjJnrg8
lPabeqbgSCPrljLXNrARXds25wPJEwzHtQ7+ht8uXBCcUsH9aGc2zxgS/DfCnKVCv4dTyfhkpUMu
nLW7qXTNl5kGJLAQVJNdpoS9yPhgZMmGK7eq0659VF/A8BiNbnU3JxTUValrFzcDSUfBZcDKbh9j
QSRvu4mqtRK7cHVyCJ8MLCcQn7eauyVSpYuwL6PO72clAgG7rXVL3hYHGxL5idr2wOR+eD7mlWUZ
UrdTN3ySNl7rq7mGPBOJE4sRwXYduvD2lnj+jRCE9DVEVt2ldxTv1WrLTeFHJuqhLZ7X9cjLb4tg
BMrcjcznjHYSjBNfBeUkK7OpXMglTiq+QeMtrjDjYk9Ws/M5PXe4AxUyXKCnRH9jM1rH+BuWavG0
rVdhx18ezWDRvbT8IHtgkZHgkgOrZG3VdM+Q1ZlP4oxggPBKAxszx7YzVU8ft5FWGAE8NLkgr9yZ
hBZKBxUOuV0KY0Giod0Io8LdBlx3Npc3a6e9xOQOnOXQu6gwwp5yFjbFchyVK5T+5g7OBpPDMo8S
crtSCUJ0NfLQZxts+0fdNZgnIOgL/e6xHQ7VQDuPw1Q3NKA1JBVYXEI+3k0P4QsjKm5Gb/sU5F52
2AEIciHlZHV77FzQiGnNr21dK1fmEqBVpCBK2RNBpR6gHtKLkCP3hBqsB+ESJJcTqAQmhc5VWNu4
LYt54ByWZYvTnxS/eTDg98uOZe1CauTjXlP9okcOw+V4rtQDy5CnGCOfBFogUGeDti4mJvoH6W6T
Blb80EcQwHG8YPO4fYqewp6dBiPTTDHi/RS+YaxwjKm/9G5a+9l8KjBSYkwJb6w3o73WnQMHcVtJ
QwCzXKF+SpByRu2zY3jWoxI9UNmLmuMYH5cSbWU0a+5b1QsoIXZjJCLZoS1iBQDpTxymrGv24uZE
8AmMYFGm8etmz8JkKliyMP6BpMrEXx7YgRpYH0GWYbNFyuiZy8isMKfainiTeeRbHO1bzBEH3VX4
4nMzDvhTUXzXeYQ6YNa4yUuR2/4gZE8YESHayVPwk1W92z7VHfyWWoiR8TGGbE07pIWI0G7b9wLc
z3cQEV7e6Bx2Hn+ZihP3ds51uqtkViNF/2U7QLY7OwdJw9uE9gHExp2y9Fg2g3ZlW0JOD7sXzBaZ
93o8yPyp1e0Tt+u/WfDUQELlytbtEw47hwUVp08zDwTZgV0hoF3eoE3vSz297ND7RiYMDsxwVDRk
tPfC4iEhFyNoRdcvhZjcrcejuu4BchhuobyGRFwcLH+HEZu1fszfWTNsKd4ZJ9E6bpPND7GYOYw4
OZgiZKTEPGDSOHkKSCs4IrGRecjE6T4hhHBAcd8JWsCPD/5E3ky8nO+wWicAq6QLx9iQnFsTnjGx
uROJO8IGXoxX5e4DLONTxpDgjN0izuSoj1RwNAvYfisyMK38VhHRmANn/IwfmLO15KTzhNrqiwCX
TPva4j3+FCFI5nOEbA2TwibkgXIOqmSsfoxFxCFgz4Cn5crnE5wASjJEYjy98c0h/wg2SrJOvrpd
3zBPgD83e8WdttEM+g7WXwDTAjCZy7kFYcKPacVNWJBMz5wR1911qlralsjhoVkoakUN6kZK088M
5va50JZUi0YNae685IBtmrXDv6jBRyhKiZD06QEl1JROod44aCpgE8r9TpHB5FwmMfFrXb0m9awc
sHRXDlYjQSNLIVGVKtacovqR9rRRFP0iH7DPsUOxyQJxiil0CzS1JHpbukJLMzQGveMhGsKosCeZ
9tSSpt3diDAKix3grNWl6bC02aXGrxqvNmakm9TnSZ/yXRR2Bo0VdA3vehUXzPjeqCaJ1NZc/ydf
Y6zaT1tEn1PIJVMr3M7xWvgD7cjENVGEeWIGaRo5MAtjPEO6zaZSeX/iX3+/Hur6srlMXf6+1GZK
QZAj3v6+VxTZgu4+EdHWFlTKyKMVf735mKD45jCe/nShsk0H4O8f+U8u6e/DP+GeQa5RMtwEUP4n
CvWfhI/S+ZpWcZVMS0O4IT797wdSPf020Ud2/ySh/v5pxwVZiv99/vfRiBIVbf9FsGw99jSZIg7y
92H+p/8gVHXql+V6FDaFAiFrsf7amnBLw2CP4J4JQSzEM+nv3ZqbRkPbZJgs/H3498X/fnH7bZid
fOd/X6yzMBhbcrC+A+tpDZiQf6/890+6zUz293b+Pvz7olY3rxZN+u6s0K0UFWJDXslNR9/w//tn
2j79/772992/r8kDNhipnviKMZ0KI5e8cowaqC7YBE8piVwcIWWWNS+tKHc2fgqG01PfkKNucsRR
w2hCh2VunYbU1F0N4VwfHcrnCWRmhSymmRu8nYIMlPO/LsfFMRTCL3QKciIC1K1Cq3enRqMwgm9W
kAKhpcYIgWAskUUXIMoo6krqtzXS4eRCO72JKLfR0dlkwONvkA/IlgFri2V6rHsu5FHEEq/EjRWn
OFKiHD3qrZvQVDNa5M0Vd1Tzq+hurQYgqLVSeRcphSSk6zimYTZqNqmvyTWFEEAStdWviyw9Ipta
+YoK8bWZQhvtO0JQOIe+1uoV/fGDTkoAPodctRLnqJWrXGnVODyhVWfXoFZmlofnuhgCbUT4SlIo
wrXouM3YABQmuZaljfsun8ChatW1aO5zi5mRjhYPwdfeaWnudlrjlEVSS0be/MyDwAUdEQahC4rp
AsV0tBKp1nMJ0Xto7KgqxI6UkhUKVGXWvO68xiwY1NF0phF81BIVr55ghBQSGUZRJS+V2Afw6RN9
okCbkj9XhpEE0goHqQJlNgEIdRQFKBMNH2PFoLXNpIK8vigWuUM5E22Klk4kNTtjQUfb/EF/4AA1
c4Txj9+TEr81S4juxoCwgDFUqp9X6ReG5J4m4SE+KwKXF8a0alxSgBkAq/SQetQKtiMm6wSnLaVp
vBrKc9HIN3nLumiFCEwgRKhedNAaMI+sC0bH7JpRMHwxnt4rvN4dAdVQzOvM04Du/oPI3WUM8aGc
o5XAHrJnHWfvRk80KmpfVmppqKtzwRUajaZ1Er1KOpkhPOYhEOTlOMTjjFNIiXi/MtIoIbbQ2VDV
zqUtvMepycW4MT/TDjZV6Cx07aicS7nGf2eAIUWhlxaU9YiB6FsjK4TF6OHXA5ZS6WQ6jennchRd
p/KC6ZX1igvAuGquhQ7QsZjLAJ/PPhhqDb0yrLI1oT0bhoYsRtN/6JEmedjLwlVh8+4awbgOUsK9
lyyJk+Muty0i8pwEs56sNn7Kep1owae3LVXVn0YgnIsKxUPkAqOEsSwxSzMgMxRdGQyJeIwNbG4n
mLTpuhQwlfDPktLhPUsEqkBrn3mpxP27qD9GZEz7qaWxj7YPdFQz+aBkONlXOdH/En5q6F+RiUzn
bowif7kXjYGTnGSd2ro50U/TH+lbOeah9E9ZOhpoaoAzrgBqDRCSeg3VJSn1hRQxSZHOo0JqcNF9
6nWaZ7uulQ8l5Aja/AITMTJ/lBeSpDpFFyHXuwMdUhhZhdqPWFSFX1S6H0o5N0HbPU9t+THpOS1t
g+SvSv6wrXQ6dS20YYRcPhnxgk5tnWAuE7tmTMvbRIsKcvb+TPytom2kSPspqWlp1mm1wfZudVoE
Do4p9wjmzImzhjR7T2TFG2kRGojR0AHbaEYgDMRbmlyJnhwZh6IeuViMcHGyIW52NA0HkiiswaSU
y1WN431aa0eWSPGVh/IZafGd3Ffzs1SQxw20uekTlbWpAzaM23e1m/eq2QvHNYGmIWwNkvW8Rp5i
ds+LmM+BIiqnhqkBcoT9HcUWxqDKL3ZHypWOqwlMgKhIkpaHmfou/rIkQvjaXjRVeW0tqQP5WJOg
TRRiwgogql16ckKasPQ6g2/WjnOAFj28wZgqsuDRCKs4lUKbjtjot4X+18MSqZOPxCqOpMgkHVYC
GT2vTkNSK9ehSe+hZDUeh3EWyOmzHlXiQx/WJxR4lKNMPUvPEvneLyNFHahYXStIx8n4mBfrByX2
BPmw5N+CRAwU9fi5ciJaToPK/BCSdTxZdXUOmyX3U5qO6R4QP/ONIiGG1LPMusWtpE5OmRS/lPpI
nkclY8mlsySsHJsmfhVCZsSuVNQvrNJd3Qj1WS/6TYRlIm62cGlLOpxdEP+4qRjL56uGV99c/6Zz
eEo7WYFOW+RomhB2VlPSnzAHhg5A2aVRKQPhQqwfh3C89wj5BREdOhQeNoiE3uEIO7dzkjWeahT/
OgOnNxr7Q5rUaQKdkNNSkszVdPm1L6LJxVB19qex1r3CwGBbQz1mUmXd0ybSI6NVvULMX6QRW8+o
W64oXFMUU0Y02Exs+KqqpPHR6k/yrBDbcrQM6ih7kygPJ7kuHqdpfZ8rfIiKDowgm5U9ev4nNakj
v998xip9uqmghpfU2DF4lS/IuIUVfWQ4hq6VQJ0LFBdBoTNaDgN5HnNSCxxAe42GJESNuWx7OceT
OL5My3xCQetBSHXLxeOcLggC+qZuGm5UuPNSCoKSCuVPibMEzkou8bv6GYr0PrPYn0pVAio3zCAh
Qt8XEbQOPcbxaLGeJNqQo7K1KJmYJQRuR6g6vCbG7tlCEgWCAqiipJNsrZH5naxEm5U5QJXRwalQ
FMHDBkgzKw0t6CdEVrxsJjmURqgmfQzTtOrB5syGPSNKg68aFSzzdDzT9Thn5T8a921sELXPen1r
Wnzn8ZfYNJd5fp2Ol3W1kvMSX0ytgNswvC+ovNrSQjYgH5c1PfZNO59aYRbhDf9Emk5gHrX9Syw8
TRp89MxCsSVMx59kUcObRWVJrLBZURG+OEfR+B11RugLgaLVe3SWdBoBZ2CAtQqagpA+k4ojHg3q
Vcu6b6kf8X0i3GhMQPDWXN8SnLeYH/K+ZWEbfxhd5yJo2ruaNFJulkKuoDV7kObzoiTxaagpoZqp
4k0S1vOIAoGDwsOqNBLeLFZ2c1XFtEoa721iBRgHvnPhPOmmnNnVpihR+xP71K3DUDvVVo4o0trT
bb5hTGJ1m62kCjCHOC4Y8OGeRoOvBkCvWCrlwU6h/1nHpbw5aYm8XoxkaM4IEwDrI5BvgRCY8di5
0lxfFKnXT5lF6XWmESeLUzpJ0zXkbMq+zCpMT204wA5KM1/XNSDXWUPhYULibEKPXMbXFjt1acZT
0FikV0XPLusw6Wcpb19oW+eeNGFvpjSkyzJHzrwA7i2l9ZjpTCVCEbCaZMVG64A6p4j+jy5dQcz6
vOhIKLA3RoXnjBdJCgLeg9XptebmUXdIx7F56aAtejX1ddQdnnBMAr5Qa6YsJ6AbRar0jVQCDbdq
SfNedetTxDY7jYY7OrqCZJDlQLWsR5yJkv2QdluciFD4bHTjndS09jvasKED82mBgSJS89rHYkF3
i9X2ONFkDGgpfbRqcykqBe/pdUXEkM2jY+VD8sjgargQw8klJBUKr9TnxVP7Foe9hDBC4GTKB2Tl
K3CQMFU/KmJfF5vk36ItqdmLUwElpI2PSbPHg2GDVCOOMeR3spBybT4NUhCOhblTqoJ+N47JcqLT
QjHplQ27uyLm5rkZQXYrudpXydaGAOGzlDTpiB3WgyiO0l5GHGJPPq1M6xYVQF3PItGb1RU6I4Qw
EuqDlLXZdUis1I8HiuvZ1hZZVagwr/qinMQw86Vi1EHNknCHXF+gT7QfmQZ6aCZqCAiejzH3VQYm
hc4/2rgK4YlvYrBI6/cSvZgaIv9rhmZfWklv0RvaxT2OMAIlLWPNTp0FnIJ1NXeeLIYPi5Ft/QKU
T0ItfxY3sTtdlaTH2qQZViW0QfmxWN25M+mUV9CCUHEYgwaY+jizl/u4x4xUk36bxUgO1lolICfd
x6DXuEKXHZBDPnlrhWF2C3PbMrry0AKjlREPK5rRpVeY3G7lfBZXEkNNBK9GARGSFtwMIRU1ryq7
N7zkF67e0SJmSdugXaCjk0UAOSWw/vsVCWX6X7r+QZDH6GyK6UVWJ+FOuqtwd36vLQZtancc9QTE
xqTWOAhPVWkEuJdSHhyoaooh13feU0UvjQeSIQdbzO8pi5FEzRLRTtWipOywmb/2b2M4vwA7aKRP
Jqec1u0ro21ooLDqE5bbEwWJPMhI7g9G3XK2NPGho9IvtJj5Zg0S8yiM2SYtzb6wIjXWT9qWhYoj
lsUKxMmImiGOhU6ZwwyVFLpPpKkIjKJXHtVpDEbgkTEKk3O8IPesWk3zwPrkOE2V1cE+hrPT7Am3
deFHprPgaErJ25xwrYoxu5HVwoYmhKV9aEZvX6q8DtorwuUTDlqRbuMRbvID7XulTIrbL+2HOGkt
RUUMf9W6Bvpb36REfI4xgQMQpCxvWlMI/Z9Sf7gseE6UzUecNJKrzBFFSrjmXQ39P26ofsTxSNpV
ZA9zotwEYxp9EXVQ6h4IKn5NEfTrJUbjGIH0guChzd02vubr8rKuKJnNFgDwUBUP2OE9r3G5F/Io
uuXaazeO33OK1TuCPKJdA3M4vN3alsFu5U48dHNBdwgMEqma4SuYh9HMznF7UiTxo12RZCgU62ig
NmBbmm7CvR2fOqsYr5k4/SoTbSSmRlfImFgaCmJZdtOS/E2fXuqq0n5W9VYm2bWY2yYYypUyELp5
FJ2pBHUWcGumnmcuJBc06t/YWOO+t6jloVszctOvlo+CEtrMEoxG9Fs+sSYICREmd1zoPRPg8LlS
9sqBNXpDGsKUxLL6WI/Jd1LlP7URNaC6zSMamsOphEs5cqsaeNVbnSi5+iYNkvTry+dgSvODOAgI
dDNI6FZUfqOE8ADcNk/kR6kd90ZWkNNMvVdygu8GaT7h3KkEcqQQ8MfntahGsASD0kW97mfUNXbz
stB2MCAckegBapxgLltj4tQCYix9DSCOunw8rQRTcn2hx5fSRcPejRv1rbSs3/9j7zx6HMfSLPpX
Br1ngd4sZiOR8opQKHxsiLD03vPXz3nM7srqAmYwsx8UQEjKykiFDPne/e49V8ukYhN3zUdu8o6r
kV9up9m81VIFRTq2No3Eqshib1faRGl0iTRgl1dE9DGMjzokEIfcFu86Xx89dJvRwuuRUAI+9qHK
CZuogETn8U3vlF8RY8q2zX4MfwhwyJNBhfwncabxHfldyrATKcE80XPBHDliGCfpdN819UeukILy
Qfw1VbGv9YLTq85Wzu/D545anLGf59vUuDgZSeOkk9ItzI8c7yJQJci+7CLR0h1+hpQ2d21Sh5Q+
Nd3q/0Fv/zvQm2ODPvvva5rEROrfIW/LX/hXPZP8h2JYFrg4XbOMf/zHP6uZaG0y2bMoJmUrjqWa
f61m0gTjDc62rtmOyd/7SzWT/AdKg4P4aNq2zhrb/L8w3mBD8qPKIp2CIt9//ec/DPhcGvteAES6
I6uWpgkG3F8Yb1PWtn1uRfaBKvXnkZkR5eUGo2lp3VUO+TQ/frLVKTrROX1qornBW2/wzZ/Ud6Y+
JGjFXhRV5xzE7E5L+y0Uu1UNXG0SPUasQboy/ZnErnYS21vrrRW7XZ1tbyf2v5bYCQPQYAJja8dS
rk9RD2inGx79WqagNcch2w3pA+VS2t1klSepGWHFDfkhCiIATLk0bM3cd4D52vd6iZRVtxbxQHyq
QW2fgtoCscp+3hA7e62T6A/x9ZbIlOZJBePAUkErzBPmW2lqPodOLN8WKpmxVGNeFQfzjWEpbmzi
PvRLXburcvPbMhH7mrD/jow2hS9lnCLKtfc64gQ8GwpRU754mp+FhBY16ajr064b2tch0vBDsl7s
RcWsMTDnzZXxMcH7WGr6WdW77ENzTAEs2AUUrt+Nfi7vlQ78v5ZWaytL8LYXarz1mcWyr5E3QY8C
gxwM9w1NJpUgLynlLSUYFKPE68oZIxqjcWVPRnSsS4vtOWOWVVFO85GJBg0b+wkRaFzUIGPnCHWI
LY/nCL3IRjgyhYI0CS3JEqoSl/AbXehMIM7WI8KTjgA1qVHndT4182mYbRVEqkqoVY3QrXyhYA2L
liVUrUnoW4SAWqF3dUL5UuZrJ5SwhgSTkJ8Uw463aWQdmcipKvKFQ/GHZ7U4uEpd/9G0/Kj5Q3vM
pfoUj5Jz8gd7Yz4lLRmU2RnPKZQ3NOPwQx+q3q1V+aALHQ8x40anPHWTG9G4i4pviadHS4xM4/yY
SVuZLSqk18GNhEbYIxYqEJkBDqDKIJjuGwvnUKzV+RrUeksDDpm7CL913yNHFqynLB0VQw78LwVV
e6fBjF8nQrlMhIbZCjWzRNY0hL7ZC6XTEJonRRtvuRyOu1SnCCqYiyObRLqShnbP1WpvWIFznFXT
IzZjF4X/XEy3qGrBnQmnucf5E9YMVPiAYbEhw1baL4akzceptnEiI0vgg7irhYbbCzU3Vn70GmNv
KHW+4H5Rpin5KP85wzGLzRCjtvzIN250kSyP0MCJ9Dk1o982emZ5DeMqMfV1aGXmSS4+pbHBg9hn
rwG9YbitCEOrNWgQ5vOqY6FUqz7b+zJ2g6jCQQHxSrMzJOJWGdaSId0OQvPOEL9pnJriUN5ntux2
PaubVEclVwhV2KY54Mwz6fDSsX1P2IxZaaKvB+xSkqRbt1Nj7Iy22oxWymW9R5XvSDNGQxpsnTh5
aVO64pHwgxEtf3qjSAsrH7XnDmwZCmoA3E4TppVKFp1FAHBEYMfnU4M3hA6uaDfEaEphhrlBVYk0
Fs0dSMMf3ccpiM4bRD3sotHGCi1/2yZyCrAdeAglY4ap2o1x9snzhguRWHuou/grmZhBa2CfbBUU
7hqk+tCGSLY2IaLT60i+PvEbyWsyBh09fNxRDh8zTtoQaFsMB2mBqtnC5Knh9a2vdYGdbPaxIRnm
iLx0DYicg6SM9mqZ3urNwBrOMD/7MKQWhnGK59MoujGEBD8lHaCsFptumzKONWMQDCYLrjQhLEYf
eN6alZsZ9nowhZ9EvzUdrAwxkuK6LxiYdz5VZhNYIQdK3LrNXsq5TjZcqKp1Fkd0BbPaBKx3alRw
BWkxs0ifvoyAQfxIW8kKDXiT6ZPtTmb9Zo58fqguYifUWiWDbus5+2YQkm6TvJ73NdSVRC6ZfhfT
yYnY7HRR/lmMuMx8K7lhGTThNGsl9EXaVnywI+ECNxqClV4Xzj7PVPz+qkESRfqeHfTDaAzRtka5
drXhmxUfwvHoMDKjQvuJa+4GTfUy1w5Au1YR2brpFMch56Q8+2CP8yjJ/lGUtisBkSSThmCG7v1z
NXYefS3g5WNIH7UiAm3qMUybgKbb/lr1ubGZRwwwmm4khCErDcpaD7uEdOzEqAgDMytOq5HVW9yO
/dOk2f6hi1uUYdUa3WEiV9ZAkd76jZ7dyBYRa01FRaHhCP+CRRKv0OeLn9QtQYnqpPj4yUdDRqGK
remCHlbwYUdaiQhotJARVzT9OAdbJ7SFNgCUGTaxC7xLNMBjMGCXp25DlQACsVaEt700gW+UHZuo
RoOBgQIp4Z6L20OP5Gv2xnyjmVTp9gAJSTJ0x8gfuCbYI5ZnKX20JxsYYl+x26df2w6a0LN69MBm
Gnu3k5EpTRWZsp153epZoYikL9IbFsCcfH3aCcz6HHXlKTMD/ajVFA4GanMymYjS4VTEtxB8tmag
3cylMxxUdrJNGCXHPAJoqUY0ahNMNyXwSKMD8owrO2VNeD/0kqE3qxZpYytANeLB5Ios1J8ivItk
Cz1cz13o8dXRarMdHWIDNn6QiXZtQbjqIECkFMM7OQjDKi7bPWN2N40I+SHf8kGwCQTRO3HuSl3d
1fdSVBLF0LRyNUXBg2+F+EwQjbamX/brgXapXQ2i2w4TmGKmcjL8irRbHBtntDCSguWmKqXxxFwP
1ajHc5oA5TSHuhfPMrttIpYBDiQFCYpCkEr3NuTTPZQbXEuSSdCkm9NThxl9qoLANdKJVgF6CTkB
UZ4UxvST2Gkad/ctHhIrKNVdMFvKvO7Tul4FAY5F6nTwGYU0+S1+hK62v9R2IrSo7n83DC23dIHa
t9RubcnUb6RNfz+KZj27Ix9MBxu171CpaW8xCf6jUtKPq7YHs9TeYlh65Nt6PIiYe2pOYju5lXeG
3E2H5TCnnYLx1nlPsqHBjdl/SrMv3B+iHkPOxLstimIQ8YtDZszdzjckLI04r/UwoGE3cmDTdEmO
qw9Rtm1sEAKMLDSG8BbXgcSAkykl6BaBNHlK2360rMFJrxVs2MWTHPMBo7pqtuvCx6o4dkYI0TaR
gQ881pm58QP2/rA7H/1EDBVFdcTSJ6M4zSkupmC73AtK+6TOvUS+kA8iaPHqsNwC3/7PW8vd5UBz
Dy9G5Ow60SG0HJaGoeXWpGrSXlBzez86hjbVMYVz1ZgbHCvfT/bAfuHS2srayBN8NbFJYMGQkTlY
v24UvbwsT3ewsOmFCZb8PwugFgONNtAVvlpuLgczCC3IzebzKGqelhKovgzSfOeLr/0Y1The2ctw
ba37fSwcIEtDkN7XPLbcbHRe3oTJHcMOPm+y8qz0SrW3RUFF3yvStF5upgZx6WrG5bi8rUvpk210
hLx+HZcHFL24zKacIsSPr4uzic8nlRrC4/T7AFaWJkFRE6TLGfjVuQAiNYDN+bM7yRA1Jsvdmk4x
uWwq7/dDSVkjdjqA35Y+peVlMJaXZXmtGtU4GcgIG/Uhp/j+EBq1Tm8fW3mgq3h2IzU8LodG3Grs
n6rDoRcOZP8SGdhOErBHKUTZw0gWEJ63uVvMUL8PjjBIUbFTbBIIlZlUSgf6gqRDOojPXMT3s5Lw
GIh6iuXA3LhGqW6+U1n0VMxDBcywsXaLXed3t9ji41nu2kvlhTyrujdK7eviTFoOliJocjb5YxaO
nPu6puKsTplfDF75YEbdDb3fwRaNmZmC39RXh6aEzfKH/VKjWVG41lYjwYHF+NSlpJJk8MzucvYw
xSmiFjUdyy3AjXT8LPdB8z9F9hBsljdleS808R71wn1l5tZ9s3To+EtvDt1xFqzYX46vv31+m2Fg
T9XAK/z9BxY+cNEkqHZVPqMn8UEeOWvQNERF4a5mQfDrBflbF5szltTh0Rof7tlO/HoJlt9y+X11
5jKH3785p20StrSLZki6ZU/daEjvaAGDd0WxsL6zWuVOYUds6UwpDbUWxjSKS2UaTBsh/C2VpjRZ
TVPxKFHHiHWAaYY603Xu2O03MpstilFHUZFai7LUVNSm5qJANYEX4DLGTs6/D6MD59tSomNjIDbq
OAZMKitWNZEQUdOq0tfah3aIjfZcSdWNSp9rbbJ3k0Iu9Hp3oMWHiL1qUqGh019c3AMZ4IrJLF7H
WWyJuliF3tiZ/tixP8e0ySqW8iQHZJBTCSzzMETPmfwUiwLa1C5fgj5/UUU1bazxFYAUe1OL2lpK
IO7kem2IOtthzE4RKuMqk/GYmL2G9sXOsxY1uKx2Np0FZU6eqcgN6Mod/Imlj9U/xKJGlwniudUG
exfQsFspVO2KhSptLCJUHFHDK3N9DfAKdbaVbxVNXcO5RE+zH2JmNmQboqP9IaETeBMNXjizhqvR
YTqa7P6An/Kc1p+jin36ShkUk66lLJjW4NAYP9iQgL+iT1jqCJapOhDcQGe3btsVSgQEL9NnjBHU
Eu9YTcLeuM3Ty0RfMVhiUqyiwhgSy3tDiQl2MLyltLafbEOg7nG9UIx3teu9I7Z6ohhZsaGPGEV7
SSwE/XDUoCPRowwn89yJYmUxp5XHJ98ifNQGEDhYZLR1zVcC0OSqqd2QNbNrleUjbfeeIuqboT7C
qU6i/dwWGYyxVk/eG6N/aEz7redFmEPyft2An9ehG7oWHdGZfIW0X6EuaF5Zz5+Jyp66j0GXxENz
pxMIj00c5EzyVBir0VNHd/HYq4+T7xergC4WIO3fda3VbqehZqshJvOmu+Aj8cJiM+vjsWVkxXD0
pxHBNKd1QhdzWyLKsStashvasosuhHYqCrRjUaVd0qmdiXLtiYAnkwekv49ZTa6xKOEeE/OcTvDl
bPq5LX/cYUw5tPR2J5B1k57sRk+jd97BYc7qx7m27hMavx2qktYq36NZlIHLohYcY8+FRo1tLqc3
Q4IXmjXptja7l4JGcZ7lSumdaRWIsvGcoCBuSqhWooh8gqOLUoJzrRBWSMrKJd6GYLiMosScrlWZ
gBZEH01UnEdETjW9n9aGbgBfyJxLNDYvM73olihI95GEa1GZPmAxaRkcU9xJnfpc4xRvx6Q/qlEV
bRkRvGL1dVxfKbgUAPEevq2CnibfJu0RVv07lghOflLn0WSEhWLmdGB2kHyslPxNY9trX3LDBBJq
GLBWltLoaObKQ2PnBDOqIXXDGHihWjPDrKGL8apVrJOBDWf9cES2nlzQ3buJge2K6pZxXQ9ytbXx
Nndx/pNWRrTuzfLF1slslL3jFYry3U5O44YF3juWWKLFHYhX6qTrroQFF/SViwIPFQdCWxJiahNV
R6BNtIRiljKDwSEnZg6VVsKXVkknWQ1OoUwwOGC0eim7ZFo7tbZtDOvqhJAEi17tXUsjB5gyNoon
84eVReBpXQ+lKr1YVK9wncArE92xL55Pih6dCgcwgGR2PxSXgV4As8KPfB+NWt4Cm3/FFVzAodch
KqsKeV74eHZIWEH70tPa8uZ4HrHpD4CISsIIkF80+0wfKhwy0Cj6bBIdiytqU/nZpQxM3vLzRyaP
lyZHjc0SaMZyq0M+VtMnrhoNHymEwCk/NcHAVg0jLBn0KwzeD1PWaPam8Gs9W5J504KykR0RXJaw
lUaZQSqy3/U0Pu6zEFmgJari+/ZPTHOWxzbEoOcxIq5nMcbMYJeFRvnSoFifOK250ci7aQT1D7LH
tKmFfV5Pyp3s+/cV56BD7lQ01g/rVoOPmWX1d4iKggf1x44nKojyky0zjw/09A7DDRiEnnZrI5NJ
ygGrqRg36QgInMg2Gct7M2pfut7+5pIOemjELUZfJORJSBXxV2KYkzdgWDiZA9fGmDVZp9PD3tgN
6tUmbnAzp1zS+CI1picRay8tkuYU1tcrp5eCQ0ZgxXYuSt9FriFxlmFVC1VdHlROg5g0qxkgcVcb
4P1tjeAMwIg6utaJkd2YOaZfMzP9ddcNILdErah1SdlYg1EAcyDpAxAValG6M8R7MlT6Wz1aOevM
btgWmQHF7RtPClgIxdk4RQbOWGkNImwEm1tyTSr6+ZoxzqEqwtdCrqABtK5TGeuwx2mpzViffANn
T5DRH8YEFIhIRCJO126xahI9ryx+YZoDC1lJN71qXhtKpxl5J/GuMnaaVg0nySQY5BhniV2Ya+oZ
GQX9IU+YpOVxAjC24IQWdP3F77U1QHy8gj7WvQz0ftDrZ41PNRbX7RwPkAS1Ad70pHYbEuJZWrtj
k+J9wK0vmcStlLQS89jgmeqSrG30I4I3LpxupRvKNeCjj30bN9zGsIbPRBMVDucmt41VzyTBTTs8
fn2nsmdyujUjVhQ4uGG53eLCk6LL1G+x1sgHZDK4qrKDpdcwgFtig46YOoaZgAPpzwn69goDZ3FY
DlZP9CLJ/Z2Slw86J7bBHawJqHWronghDpWUBULJNiICxz5lygkX/+AnG/3y6A+6vLV8GDUNHCxO
hlAMtPTMZW6dhJ1zwwCXPMyY38f9R9QefbUyvJYl0coqgTP4mvZYYwCwSgDmrZW8O5S/wLON6t2U
9q+zQug9JCcepG9ygkshSe07Py5crWfdUkfU6PF8Gmv4GkOs5wEms8zWvczCT+Hr74YxUVKdlyYb
5f0ss72K2vS7061rUeVwDRvQEVr8Uar6x4ziQaYSZ8Kos9UUaTrbls4w/2kmL3yIjR1xct4TTsNJ
niEQsHqXOpO3M6RiAOjDMCn2Csn0qlVVvK7hxRkZs3zF2ftmMTCrjysoH0JKGrKnWlELr7OaEjFT
25taJjDq3ZGyTvMQmvqtpQjKjx1LVPs4mFKiorxtYU7JAgzPbgCaWg9rY6yT6hSaDnmtDISDFUJI
M95pKMldWf6sSsi9Du9jVobqpjMVDFiy8z6UuRdjxa5EVk6f13zFcUYIwbxTppNV3QwzooVTFw8Z
FkP2V1O3Xnon2ynFrE91S3tY7ssVDdqq2Ho9pSL4US86wlISs9z/fYjKkNOFwZleyq3DOCnlNqQc
lfG7HLqT+AmSTBH3r25Bm89bGMUHSP0tJu/8jpnIuGHBw78gHvp96HEwgjzEcVKIpERMQVCz63Wi
EnJ8jufs1UbK8PCkdwfbYh6NqZQywTbHT5PbM3XcETkFq0gCFIEgGA4dU4fDIA48gdOsBCRpxeOy
+QpPftpHmTkcqAIZBIge3XkyaChYOo6rpmPgxmRkuWuZrbMmYmIKseyfpZqhXGXQ8VjOBORj9oy7
oNzm80D9gV0eDHFAufnrIW1lbMfqrAB6Yk+vi5386GtX0ias1KL0wRjUemOM/nBYDkvX4iwQmuSE
dr9rFkNiSL8KF38/VsjDhRk+YzNLQZQXO/ClaRHPpEPJkrj/+8G8Dt3CoBNUjofuQJOUVydmuZMM
NkfzWIZc3Sl2cmsDOFtRt+0hFUpRldsqrZIxwCMMnaD1mG5h/ywBH1AQW4qo1XJLF3eXW+L/qFSa
2jTH0t2m1WsILxdbs2KYrp2AGxBQOciqwq9o1tSYEuw6ZKaqHkpxq48rkLpMPvvGxvqUDDr5kMGh
kYns1PJYHHDmXG4pI4xkuSOP2eTdt0LsxltaCW0pVA40+Sl7euKWO8vDepu3+4R3rJUhQy6H+s9b
f7vLgpfu7hJ+zfL8pIJ8GIlOpeEXlkVObDksD09t6+9HAFzNDI2CbUKyLdP4RtFD7qbiyS7POGGR
sLYA9q9LmnIO+jQrB1MclrvLwaxagKL1NSm5EmdY6g5ka5Z//y9PQrxIpi1iM5N4HsufTHwQIqph
YPUl+HjtB72qb51+KtddWAbsuVZFJUM3Y7MyW/D+QXSa5PxEQZdlMuPA0mIHgPRK/WbOHIU1PZK2
1KNmN357UlQgOKMdvydj+sEaiJzfNKwmFdOmUgBONfLHouVTkkw4lQsFMFIii67BTsZVyss15qQk
/EkkCRke9lGTeQpCBUWE+rFlR9OOYHohG5luDePgB48j+83t7BPvUeuAAOqq5hEc7spjofTfkqha
Nuk/Iq8K9oUyIwDqqLF1bx2C1oRa1sv3kkTLU2UCSvp/08j/zjRiKXgp/gfTyNd7WPy7a2T5G/90
jZBP+EPWNf5TdE02sUH+6RxRFOsPVdMUQ1cd0xaWkpzzS/if/9CdP2TK+mTqBDF6OKri/OM/GiY6
4o+UPxzHcEyEE1Y+hiVr/xffiKWo6t98I+JHyDwvx9YUXdFs+d99I4niV52BnHOjTDHRHPybA5VP
7OQxJK7KCAPFajkfLocyooYPHfm6nPBSJaKqdrm5HPA6W7DFGxvLyb96nJeS56W+eXmsYEbDCRq6
Wzow19GEYL4cftc5/+UxKadV3a+PeUJIBLsUavzS5rzcUhvR/a3Xdsk1lBWOIpqcy9giTLnc9CuV
VXdvsaAvnme+EUSu68yrghoep2HvWDFdfN0ZPYcYPMPKaOuEmcOySWdgZ4mq8OWSZTrBsGnt7IwT
cp2PonsC6/FGaztm3bmJd9Cx9s2UfDg545VUXHpYAXWHaQj7g9QrIOHV5rJcbOo27w5cL4AGBFVJ
tREsGsniOQWx/dhNzh530SrCUb7XxGUzaQy2MuLKOs4OtSXLzaZuuLlcajXKGAhA1bT8ijDwnxfZ
KCpwqbabKg3mw3KggyXcygMlM31DIXY97QKh3yeCKjUGhwpn6G5Uey8tzX6jkF5q32OmbyG2U7lt
LIbRw7r0h3LPaoLMOIVZeqDfZ1mELtZmvxrMlwpqFkUEuXB7/Kqb/lst9O+7eD7zAz7p+I5aSFYD
S6pUHJba8uXu0l2+3FJt1cRd4f8qwl6e+XKwxNhhKceWZlI+Y4ZuH/eAKX81qsdsO4Nkq0q7hRmu
CDq3FSBa4am5007Eh1jwVo+qcU+Mf/wiCQMlklRxgaFRFvwE5juK24ME3ICxXTNAIlM+vVPbWtGO
Qe9Q11255XTQRdbZE9d3gByNSQvzbduz1m82vnlsrGOinDlt5y/Jj0J1QP1cnKEWEBHRaFBkxMPa
BI29mW+1EePTV2Fs7GRX60huCXQXSi4xrbNg7cELV8cRvp9M4xNIXirOe4jmmGqBZwBxAIFxBZVn
9SsHyiZ4MOtoynsao4ik0t0l1S42brb9YEV6PoW5Z37HFzDUsMNxgYIEhkaHwp/TiaHFuHGAm6iw
ABU2zisS+2BButFlZJYOqHn8rkTJnB2BdyCiLaxBBoMWsfObEirrF+4bXr7b/iG6M58kZ+XAmDu1
92BAeCUsF7VjJoxS4TLxEvU8IU/RYHUs7jAGN1ceL1/HleW9J3vwzkfpBqQdUfrytQMyQlmEvmbz
Y4/0N2KxXsseaGUxADg0rFf77RRdYHshFUF7NVdD/QkUznJW/Jtmsi+4RH/KNjUvV+RSXl2u3vw1
4BjyO1tYGAEVkuQNpRGsz0YUT1xHETxKjYaxi/qoPUMUUAzOIcx1ice6IBllhqvr8p5OS1LTMEQ8
II141Ey+m9fShi24KqmvoF0kcwfZS+/NE8C19jn/sB7zJweGWkzYBl5edxQ4CPaVu6lgzr5ifzz7
WzbcneXanJH6T0vQEx7tbYQAupYvE/aOFlCvaz9oJ+kFDAi/DB9b/V3/Hh9gR7CAOJR7fGcsKTH4
qQx63fQLCjW79Njfxp8o2rgLIljIZ1XjTLHTnxKm9WwHV3D3ivv+VD2NF/XNznb1i4BCO1QZrPqT
Xd7wpnY/Znpg/yWm1vjHkUPSDXBrAgeVdYTABSwseKuPXrSXTa94MIVYBQods00HTpCVkNeSKHTn
H+eQsuZdge5pPAvInPnjfIYP2rH51r+0g/EefTl3nHcYEpj3Ad2ipBWBjj/66W6kupAIeHEsL8Rs
wFEoz76Lyc4BBecNNJk4K/2W+ea+vwX/W3I5QFSmzuJdfcdMUaQ7UKRztikjL/wCR8/mpnS/+nOH
2nMuR8981k8h2YRs058d1/TUzMVaBzKI3TkBJFp/0jNBNhNzypGQ9ENFqxh1o5wzBFnE/skhtTzh
icxbT2tfGu2Vc4fPxjxdjeaXnrmpdQWKwQ3ifvFefacBnKw/Xykuufy4seDJevWrwqRwF3+1wRYM
PDOiXXGlqofXvHmfQd4rH8U3ua8APMUOKA4IoJ5TVE0NxPRIlBgPDV+DLUTR/bAZ+f3hcTxGrzN5
+E2B2Wo1vPXxZt6XQKYQrlc1iJ7cQ+n0fbIp+/KBchgfN9EuvUifFfzPdDVIHm893738gXZ0/kGI
QPw746l78uc9rYHyBGDCZeti83sAlSCtwURkPGLhAjCdc6HjvKMc0oeYD2XtBpIXvNsJyMeVUjM2
WNFdLse7xPfMO77ed9k5/gjjtfMZXFs6r24trGSz9k06a6MCUgGOMr4U/WNcnRNl69xLDLOJeRcY
Q9YxpjHpZElvzUQ/+7gpmlP9qdy3Lz7UD+pRLgy1+sANngaZRO6TwSK6JFcDy1WHzg/b6omthEwX
+XhryT+oAB3FF+Gak0eUMRM4mqmXpd9ZvINli/ys3o0vqI42jGHkp/v53u/fVGi1nGT59lYTnPcN
9hF4RymVljFtvGZ24WfoAYXxo5d0G04WVihOGQGYEljBzqpxeGfc1H8L+2cdfEd88IHJ/qR7/oNK
CZSS8BgQwpW8ZW12CD+Daa2sHiRPvwvSF7IE6g1+OfYf83nYr/2X+oClNeLSR8nehpLdgv7B4LM3
T7g8k2xPqSxV6TkvbUaeEq6Ap4SXoqYDBz/FuR+2PD2EAmYCUbZXaAeigeGWJ6t0+9ZluhSsHquc
XeGG7CPcn+bOQqtVymPy6hy0Q3w1j9NOv9Fu51v/0T7wiSY9eZRerJayTD7c5NDkdfnCUyB4Uje3
EhESeBDaTdlgzYk9xd/10U0uAviubhwEbemaesNDsTFcDfEVnqdCyKzEPPsUtTfJeBr0M+LcdMy9
ZPNEoIN30PhSwk+dyjYVPsFKQ8gpXJ3JGXvDCL5CwPaNCcnVAV3eHKm6rj7aQFTnrvEdh9JupGYL
YmSMZZMRAJdP0oEPc4FV76wgxQPoT8+Iyfz/aukF6R31tVTQJ9IaM0J55UTEWHhNxjK7DeuVzep2
5ezLbzqQ6kfpoldbBV49l15zzbvkg3n8JiwCV4WbIfDnaUtSpwSTCUEer0Pnwl2QqPEBpl9hbz06
yRMReBVyYc74ahV96s/l2XnN7BU9B+p6Anp1DClSvrFZaazt56p0eUpX9diTpDnBivjQnwtXPqV0
Crs0aVNh+SNZbn0TOHtwU9sWDv4WZNRW8/K39k7a9nezF1wk5QDB6XY4aq/V7o6ta/5dv4037ezZ
tyU/A+zQUd/lVEu7IeOI4Ywn8AUsuP9Q404HgnrkNcIwNZFNl1bRPU2Kje8SmcPwmQ77nD6B5Em7
YLvFAtepXg7ZEo1gK384rzLz5ecekOEjQ4j+LtuAZKY74MhaiWexZc1uTNvOhMiwSg+wEZhd3+nH
9G56Hp7rR15//rGoO5Z3DB3rGy4c/eiti33zMDwwheITW4J7w1SIKfkmP1hPyuP8HY64rHdZfp4f
6wPbABKTLd9B1Qs+u0v5rm/wBUTgnFQ+Q66sYgtl1r4Lr90+uJcerC8+OPVWeZTbZydaG0+KtlVg
HGJda4AxPdszXS5UvK37d4X9DAIlnGXclbu6vw7h1ii2IIZxtVFC4hBk3vj96oSljvQp3C9KTPK3
+E4E0yjE67x018mbogM8eY3o6uy3Jmp3thmyTWtutPeUIkxtpbx7TXVbfHGdRkKbso32VK8oYi++
cH5u2xsM7D2+YP+RXVV12z7KH0RCnRd7E8mbJN9g+LOoqGjOJfS8eZMNrG4v/bW+1upZYT541Qpw
p/vkFQsecA77WF0mQkPOprpPPvnlK80bbvkHKBPF5+VEh+oibJkjgRjQuuveulEJtkcHSCvNLSwm
/tfC9Epll1918JYWYz4P9zEf+PhtokjmJrn1n3lGHYKNmIIEt30BYNSNKbMbXefHYHkuHfhdSv0u
GbZ1dG+VH2O26zC+45h5wUWZaG63n+YNqwnllkqIYstYRT8NsyYwfRprzpAO9lWtzah9dWMfDKHv
aUB/DviuiVHah+VghblzkMjd2Xb95msIuX2IpDuj0v+6tTy2HJik9QdH1llh2DXk0rZojiVzCa0F
r1s32NPHpdtQZ7t8WFoNl1uDIgxS4rGMEBGMKmGfS8nqbpO0P46OHMne8sejobX57r/922T1OpzI
A+tIY2fFNlMV6YUO495Tc1aKJNpEPh0xl7BXccBwXVItzUvtRA3QvOmQ96mwm05Uwef1wcEsTZBP
3NRK9vlTSu2uesEiXbRuWzwH38V3pB4Tvv5ntmiwhaEKEsquwdpsIZ8Xveho6pgG8q/yTaZPSaeP
Ckrusd5plIhaB1gP+YeprOwTO564XUnQVVYRJQ+vBlcKXGKnQgUfiXd9xaz+3EOWgUMI6dLc8kN1
k3q1fmWt1XvzXjtPyoZaZslmdEXqd6XSRfSdP08XyWtZizrwx1nre+UzWQz/BGT43AmEugJXmt/+
hugd5WYUvJEDu5tCt9vor925emPXSazL1l3sOCAFqDpgPVYy3XquYtd8DQ7yRXkz79sPaXKDbzjZ
vNA6LH0qQwBq8t6DKkwNjyS6+t1/xRc2qWV6NagCM+5GNlrU1oVXA14+2Op8Q00q86d0XZ7akz6x
Slo3PxIT0JdkN32HG+VNcJBerTvdxYwMLHi6ib9YFLPTwzrrvzbfxRu8Hur0QJaF1lahOQawO4vL
kL+GKQYeJms39am+76k944JEvxdnV8DNIKO7O1qVqEBmPXzOvAG7kBtueLtLGs0uEyjwnXHXHoIz
ZgvtZlKQirzcwnnJNW0lfw10V8QYYFmyt/FuPPKv0fhYMSml0yOHLbPiR83Xym1e/E2JZb1wW3zh
bUnydE1vOuykE5/KEqMkQzexp+qfQ17OgZda8j7H9ch5LDr5D9CJ1sneZKJGoYFP9abH2OmgYd6F
wrXqtq1oztMxfK0rbU1FX75rj7QyOGT7VtJ9G3rUDiQ7HrhKV6oiEuy9K4SvRLqyfwYM0nvKUeHE
ch/fwgDHJQHxms4b8LMYxABfXsGH81lBx9a/KIh4JrSscFXDccPOURX9NdUj/QuKqx+Co+5RUsho
m6jwtrpSNFJGGz5GNuR1/Ej/RdR57TauLVv0iwgwh1dJFJWjFawXwnJgzplffwd7A/cABwe73d1u
mWGtWlVzjtnNFUcp8YfPrb0Io4RgteYWHsEBGY9iI23NngClDJh2hMInWww/aFDObmsbgNpvNYh2
DLxcc7t9k0FBy99/kLApnvTAln9UDt+cqMjI4wkmfC6hOT5zrzDriCnhbhQO+F+CqOB80y6Pbrlk
J3tOLxN1msiSl4punINAxBqcLQVlLV0ozokHtCtvwW3PQRZVc4bg7goenabN0milkmZEVBeBXQN+
8ktD+4mNc7JNzATp3DRz95rBOv2aaLUoZf56cJ7CXivXqNmsb4o/jqe6k6+nZhlMY8iLvq1xQkEE
QseAHgHYrLv4Z4Lm2XGOFAE8vsad236hwEGChOIFsqoqOTqBe5SlbKVo1b60NzlfqC9oetCsJDMB
X7+Hx+VDeyzFe7/Oj6CjIRaKEhHKE8+VKA4cIqQBtfTBHukn2ERvnHKOcrizhQ1ePl9I20H9128h
kvU1PUUvhBFX+iDplQeDXCxeQxpA3PDmTFdAeHL41t48JP5zROoPXPiFdVt7ox1I4gPwXqKRwmfz
yxLnfyLnxaeRxdRq2/ZU4XCnplq0D0ThYckiyeeiObHWz52Oy2gZnrqXRTIhUfc4myjBtAc4X8HA
7WKLv3FpV68B7wUXrUMfOEPoAAwAyrL5V9H/ilFwEhDBZAt7UeIItH28YNPtQYwujEX1xgyLZHkS
GcySO8RxJzyiaGPWNj6Sl3UZtAOQdxjgkkRA8DmOPlxWpgcTaYjhbel42Hn7qc3CEjoFBQA8Z3ps
eztXWMpXWGvk7V5A304HB5oO9AlI2gTl9GhP2YZshisATW4n858zba15T8RGMS9/ojMviaeAgmbj
3I/KitATgOSJv7GCJSu0sqhuss3phU7aCpThcCOCz2dhy7s7XS92oimVhqiXDm3irHwTwXGggxZs
lQfvbk1E1T4/6qfhlFmwXtABzZH2UCxkM51UIGXB0zR9u3OQX7iPRbcebtNKEc79K3eeV054NHvU
AgGRPqywkHnyN7sG8v+QqB9maRODPNpmt2jfnQwS16Coxt5C/O1hgk+hwVvhDQA8Upaivxp8wE5L
k05ogM9qhgept05TVBqB2pgZ2nUm/P673twYQBnnlkXA/GQGjyndQXcC8okUeic/4mEgpAAuP4uP
BbeUIiRbYZeAoQ+UXFeB2hIUhkUBmP0vW63ZEdCJyeKph1t2KFZRHqyg25MQA9e7/ugu8i8xrYSm
TPPDeQJzvl3Su4MvDcHG1fCG2/yDRGiQEYx2WZiCCGYs9v4hW4+c/YE9ozwJZumXDzWEScCz4mF8
Dq9uz5vGgg1XNISxBUCOKOPwJmpbCAnxusTamg8kk/I4ZVMWB9dKUG5UCx3arhVvLczj0FGFC5lx
SPI5307ZcdtMvVYY2iCgZ7sYKPxWeWm9jdEkTshGWxcNGRdO0S/N5NjwNP4ENsfjJUJXybOjxNal
D2ROEI8HLIIVgqK5iG1lnV+nn5mVBdEE924/Ttl4k4Jipb3JtqD5yQ132z1xWJ5xioLNMDH+OVWy
bZOAkBJNPA8Ab3TAnW2IltODok4JGjVZWywwqDSbDmjTxHsPOCe7GG7JRGH5nXW2fifyx6eGkrcT
g5v5z69UXS1zWZH02xzEf2F5U5IAcXPZuSLxk/TLQINuulAe6s07A879AUhgHNpti1T10RNrQ9Xm
kSQmTb3fhfQdnrxtRVJQtibgi3f0v1TjjLi/Gbon8UZcQA9+hEfi0f1Se6FOYIwOC5Wuz2VCzh+l
9wCC2CPVo+dSUM6d6w+C7s07BnvgGd7CPVcsJFM7OuK0CI8nXyy7S3XTN8lXdBFt/VVkC53EXpz8
/xr6RMFJD23Z/VklVpk54adzxjrpWui/pxwXxyMjkeUXbH5yY5Mc1aV45cLCWefdrX6pxSGmEDZf
5kwG9gIchtkUkKFuzH3+lMiI/YM0R8jjaN5q7HEEEZmiQ8cm4h7OXRLPVilfUqfGqkjLEu3BH1K0
efBirMu7Iv+CwS/zRUFYxA3G4j3hDaDA69j4lkm6QtiXbFN5piPQI/ZuhrRahDVh0wemj4l+V970
OxlxI/lzswAy9NHb8pTV1/RHRQs1SxF2TcmZ+W4414bt/sKmZQXXkXDSBwo3I8MPUBaLYROeiou3
4mn95kO6xbKqdzRL8/zITS427lqldHO0aE/CRvAy78UBK8I2IAoIQAXMW0Xm8aSp0/yxLaMAxQR+
o/TStqSvMU7YSUdtPA3DnN+F/7ygOL+wRpXKSp7yOJdCBiRoKjNIaffMnZ9z7lkShCNmO4527dt6
83IyDW8fPCwyjqYF129W7bu7SxIZb2916x8DyRsEfHH5fl7xx7grr1iefTT/NvnZ8gduaSrstfo5
vomqqpzhRmhI8mJf0tRj3Bz84ZuNhvLf3SkvF0SFvjW/qU4grKWpU4Zr/5JQPnxo55yGzjWS+ciE
+C30nfxh8Ew+2lXzC3WcQ9kx2qOTf0JHydYxyZG7dKsaNkntHPdIg4TEWgNOodhf57a1905EcPqr
3laPwNA6TjXhnQQZO59lO9DXK7iXJ2vbr/pL95Qccwc5ZtIrHoZ6qhyIUKKKx7Cy5G7gk8OtFdtU
F4QGS2+N8uTKGgmlRMWT+pbK+dCuKN89geMTPWcTbx+nMVY+qknitgvIMzCv5sFOcyyHNkH3gcCH
w7RY2zT1FZPsjSVKDGxjWb9FTQrXBO64uc7ipXlt4PcQWwgdcs4/ECmkdyyIrZaP5CqvGoPIzlvO
wgo8aeo2kNM4F+RVLNkUiEBgv6VNualf3UdLUC72syeekAU3nYqZ7AyCG9Ijpz4K00umzKUXtjry
ujnxbRkIrDlYGLeClWgfH3J/HWOaxjHMO4Kr6RNSk8ei75HKZfPsCF/uqnv2f3jQumwm7IunUC+b
7/ruwh4kkOEMcoxMRXCG2t3cim8aV1prqw9hU0qOf+nvXWlr9ZLWRfYTUiHxqejmY7TPxVWtbPRx
GY7oQRkA0NzkhtuIrBofgir2QHD98BHn8o5kqylAvX9hThN39H0GUjh2im045rV4enSUGEFRjBuD
ndCMoU1yUaNXy08UrLtn0F01dQlcDOWcT29+Ryf9e1VBNT/XF25b4c4wBdJ4Q3IMUYgwEwBjM301
0uH8gWz0p9wZerienXiOxohNWgUnZQQjtqh4LOZeA4TtVjUOSNeRJ59jcDyXQNYx2RvYoBeCo666
aC4S05MSTzGno/iNT2QOU4r+mDqHd6PK0/UPygU6/P4iDQvfpdJAOs2xkyPecIwPNaA7XpiT+d2V
K/4w54J4QM9uR3tW7ZjTDue9HzhevNTMFk9kKW4NtOM2QTWbhJeHUpmNxNtrdr7Mvpq79q53IeKi
ZOF9ibSSy2n5jf6yYZb81Z8mlggPQjrHh2oDG2PPjNX7Uz5Cx/qoNt285cA/vNS/nqjBYA5ijxOz
j8ZohdmYN61dRxdXOI0c+wmFJbXeRZ50GsmfDmZ+s+mfbrrt5dmkt+S20flvSLjZmNEG+7am7lAc
M6Qj4z0mloM43WEWTHvWTXqTD52aK8lyGFoqnuMaC8hwgumM1VON1uD9wVAxJiphhTrQE+SpjmAm
iuOkmaMRLy4qRbk2/avWU2k3TE0TbwnRCIs620LVL8wvimP3oBPqSebgGv0g9qI5EyxG37wA3+ln
Qm9NWLBaptZZ05wgvoMqu6J0HkwKmBkJNZNQn7N+tEq+arrnROSJi4hpcEwQJENDmtJTjjIHl8Im
EMw4hMuSw9fee8msY1T3tlwx4eLuUQFH54AYEWn6BCOpz2fZnuTYMhb+JduZ3ez9I4ZakthwGbMh
GvOWTozDkj1leVEZh0+q5STfpfCLx2xFjWZ9GbdEmaf36McDw8DscEfskm1+0gnArMJi9KLNlJz7
nXdgfFp/oE43weRaTvvBGZ6BovVZIvilYRI+CsLOaEJl/AS28Nt9m59TriSxNmxIhJJQbLygCLF9
s8Mh65oQUARZqb/EwFDirI0pDoE0KJ+ovbXr7moOB472JJITAxg7LG9StGTWD6AuSO26XKRY8rgv
rNXcfMreD1RyIPSI+GQmbAB5+WYDVebhD7G65DzhyIBYuE9Add47uz8KLEc4I5SR2gbQMDEoSHIn
zyLnMN40nmth5t+CZXWNzBnGtAj4KHi2V5zPi1N+y7KVIawYLjBxkEJ6dkuL8OPwNHR3K4RzT+3M
QkGxwUdZNu+IPo+j095ZMBbkWSdXdj/s0zVy8hWtI54FKjsScm70ZSFq5BRMV+OEPUQ7yhu2R2JP
luWyeoBwzwlnqubtDetFGdK33QU0jSPaUi0hE7Px6t3HKxjrRnkFuP35gIwhGGWt0MYxmDOQfWs4
udCH8tH0tUdAYWkDm1H8l37QbTLRJ+/KvHwGiA3CGzGnqh189eTAz13+p6wGItGGEwNzBkZds9Qh
ji8o4lrSTm11x/B0vNO5sBljPSFx6DfpJKyTY/ERX9jULdCDW2FBtMgPAyNcIAEmoDUDB6yAq+gq
qsdw0x11DPwoCn/dh/iAVBZTeK+Lz9QJNwQ8QAWeKUC4ZvWL/n++wb/cSHN5W75S27WFdX0Lrvw4
RAtKNlMOeK6oezG5zfi5/b137Pepg2OAeUo4TegCf85DQ20Xf5QfvJr9Bw8ZC55cLLWr8jRZuI89
SKu1VcMk2LXZp0gL467TjKmdrrehvpEULoZzgwBAeje/qQJ7xjbpCTErY4vm2lPuEGw7YJCf4+Xv
o+UAooTlBYlwtMyI8TPXRr6XvIVvwJB28CI3qjP2zDKWqMgSd6lHPP2kYEzzhx42YUOqARSbR0wU
Q21sW+Eg7dlYymHD6IurZ/ybx8GHJ8k+MphHz5TP8je4Ju8+nae/DITPfPspuYSbsAGEbHQsdfPg
UW3L3xKi88RUmxm78JarM/NiYh6sUeb/myzR2ipmjABbMmLp+n1wd/gZAUKPlGEPeUvY0l4/IhOa
i1vzwuywL23jB4bMwqUPgQGfQaE608Ktvm2/hu9I4h2chX/MOdY1QPgZjrs+dDrSF5uDpNgKRRq5
Z2fv2cK1oLNr7OGHMxsRqW1VBp3O2CwUYukkrENzkzBFaTa8gweHCsKZ0DejhIDaQorhRuM9RdLz
Nrc5Cdbn/AY3kJiqNauDuFSAp2Y7C2Net8LMJdm8BsWiIDzlQz15v9JlYN78DeihniOLuMW/At1b
xLJA2h78e+2Snx2N0L56iCvlxkhRWGRX4VO/YOEOV9JaJoxtLn9XlCg/ODXuNO60m+Ct4fM6zBZv
xuCwZAC/3/j9TH14VxYFXZyEaJpq53hWjx7xfN2KOUNOIFg44/0vlsFJcjCTnGqGb8KpESc0fn5T
PlWGPME1VhdYIN8DPB6aP9vmg+HJWEzXs3Tw/QwffI/6XJ7Ft7qNjuRxyxAAGHD+06P09/FVOgpQ
DeZKNBroi14ZMmvgpWzUb/KTpOur/+Kx864izea5eWTkkw+LZPf1xbE6osOw6tHwzutfg5jLW0FT
aO7zD/EZA/DDs+Ia3sYr2oCUqpYVPCOJeC2084G3843nembt/mIuqLWLHY9omQV4PJ/Z6BVDE2Nl
Brfopuz4d7jqS/9cbacKuWfjRQgwQ0Jyo2G5rQ/JUT8IC25p+Mp5sbbBsrzkZ2utnaJFceod9U0A
uNLNkIVs5ZV2Mi27fgYPXl1/Q5jMGQ/kguni0G/BmqN7oS1P2XleSOvUCdq5vATRMhgrdHi0WWjM
XxQWD9KygDE86ld70PlpGd/+TC1bsOo7ppTjwt8KGNK4zhzX/Vl6U1fxBYTBTvsr/C3vl75CwR8U
a+7zD70YXJZT3II2Q96B0I3HF+ENXQeGiMZmPCvyWj9SYkbFh7UBbjTxT2ZWseO5zDfxLSPd5kt/
87WG3L1flggeFOkzRE5DZf8o9/IC9E0TUBEtCvkECj1kUoN5AIUVSXu0RQegpY7CybbAWDLr/OkR
ET/KM7pPAYEdJ2oyu8Ivqvdc+WgpkkZbkh2Fs7s2w62y4zshljUxl2GmuHdXohn4PgHAzIp5p7p1
/YX21XwkH+GW55PhNTx0gc42QsxrvRc20UezRkWl/5vyc2q8yDt/WHRrKvWcpY+PyI7JAdFfmQ9G
2AVJR3vpk77uL9RhY+fdMcQiEfMWZv9yh7V1LL78Na/WSD/1iSaEuU2O+WoW7wS2e+RzxCIeXRSx
6OHu5bPiCN7BtV6wbvfPCfhLd2rj3VF0CDv9TFegpgH/Yqf7iDAOnxGWnZG5nuvP4kHKC3U0COAv
VmxhhlihJWPrrBzZQdhp9A2qIbVAhkYjnHCEmVTsvWI+nKmyjZM0AOQi7wg+43n4qK7aqduSAROt
A3VuUNneS4cF5tiQVbS1PmIgTQcRAQk7M+2P8VsIHG+BKGYLKICVT8BbAn0HOxpcUOjbzuBYC1aC
Z2ks+juz7vIe3q0bh9KasAk2m5vHMYjyyyarfvMkJyP1FwZ1LR1jvmrNqE8YqQ5/ATFVz/CDA8MU
vExqHYcmuziVB3wVfFJqAhcbu0ylbCc/9Rcn1aB1woP1cnFak0nHtrAGhOSLK3yb1JNut03zQyiu
9G8d2zXUtJnPRdwZxkKLVozRgydnquapDoxDbJ3BlXg0KHZhlp+6H5Ec6Wu4Sg8KLyagli/hxE6X
KMfE+5wyQhQeLpXzFPGsw67uVlZ6CeJzp6xcf1kwaqUw/S2Y/z2oITDTUWbgSqXbRG/l5n3jYpZd
2hxzXh9WaiCXCZTp3C4gqkZOUz4iMOEc9VSSKGalhFp2xVNWZnSXmbvSvGLW5M1ogsn7bFs78/jF
9xooq/g6S0tr6/rG+CRnDbD2OwDNRhrrSt9q+tzHj9qSjsMoYVqQR2GqaLzExueKhZEN2LsOq/qX
SKctkKqM+GpcMh/VI0Ki6q38bGe6c43uhwrpf5XFezi8yKhY+QTG+oj44BUC+v4eNv4up5cxTiUs
pxv6lt4cdAjEHZ4hPFs0zbt7Xx+h8jE2bXFZIkPdsU8zll56LDjeqhvwOy6UflMgggBf3kDumj5w
Ej8lF8loDreHQrRdNxlhFTTIVy61tTxdfjCq5CF1EOK2bX+us0sQHeVkj8NKyRCyzxEZjsJd6NZd
e8LfbjLtYgaZMZiANLJX4vegb1QTsdh9MGnXpGSNTzJEaiGKBIKeSpohlOyU3bJtBgCVZ9yOkajV
fmcJjouoDoTKsHLbha4vkN3FT/VinZAnNSSA1nNQ8ibxhQKIiFlK9Cqxvuq66nfA/FEXsTCDb21v
+rs9/RvsN9OI/39z/n+/lBRWdT2RiIn5fwGAb3pTd6RED8df6HWPmLakdDvybkhYm742uLq6NGrj
1LqJtTZJ7kkaGmNhxZuQCzTlIIHUICMxCP37LyNHUY9zUVsXJWRLlbPivy/9+015TBFs1rS2/31N
GlN+25r+xr9fW8QPmEVhOdiDaRmQdGCLffAjdZPW/t/Xyuk3Cshl//3fUOE/+PfL//3Gvz/3318x
VVJ/SPJpa7zCjLf+/aEkNsmb+Pef//5o7WUcTEI52rRaXB69dt3nnMbVAaFK464UPqykB6ZTdlUG
jKh2BjRAcljj6+z0YaGndnCLmmFfegNgSQygnsldyxJFO+ppcIxj/8tSyNRWhS9ZbOulGqsq+MVZ
E0T4/4TQLnlfG/fYp73iYFmCJhE/XQF2moFffBmjp4u8tnfGuoLvhgPezeggWGAPtBhZLIRhkbg/
iSPNhI82G3SisRIehCB6Jm3WrVuCjKBGIdMGYoMAtwkYXFVNv8LntoyD7isTM3mrusiiKogCmF25
K+sQlkupiS1IaVPjGaQ12p2SGnCjpTGSxzHxY4rM4k3CLzCGDVG1MMuBcGlCweKRgqMBWgaZ11EE
j8IoDhhZBug7NdQWVVt49tAga6w6NsKootkMAWMdZ/6zDeVNhjp1MpK4jAcaK8f8rtU05sJmyQVJ
AXR4oDo0iIKJBZSDXIOIUUCImK5t954u/1YicmbdR+FfSRhkmZfnPuQeeTR+wgQzq0U/Iw7Ids80
KH8GyoTeRPtS0r4JUVOQhsARQ5EkQPQ2C54g5iaksy7lxHpMfMR2CAKH9Mfs09Am4DLog0vO+aFC
LVa2HAPCwSP7CyOmVkx/3SedIPDvwJzSi5sRFxj68lkS2Tg0RcMe62epkyaw08UqTjaV9u6HlZYK
0IdYA4csDBZccrvqkbhLQTzaQdI8XdHPibv6E0OUD26JYN0AXoPFTduQzgHbHiAfCJlFWQfhIawT
u6mntSZOv4ICt4V0CPMCkUJmIloYod4ZkfHywZo4squ/LX/cD3JMU8qUUB4Dbx/IdphF/ESeSm9T
9vX+kGgET8SZu9J8mDsxr9raUBo7a/t+VQ8jam6fBI2EmaKiZ/eCJ9GWOok+ZLHGEYU4MmIxC834
r+z8cpubwxErs097dmCBTnk/3A6WpjaqDHlialfwtp2d/6mJ94NVk9ZazN4WSbSoZB5Zok2WciG0
u9EcNsao8JaEVANqWH0KJntBTgeN6BCqbWCDpH0Diy7l+EsrElpdZfg04A3Nahets5FfxYgjQSuQ
+9q0TFVF+obexF8MFevaqB5tvxwmXMlSFuaJdpQ4/cvdyeVBWriYu1XZI7cp91Dnxqi/079OiJqd
FLFyq7B3AAlSkQdJ4OgQPTcNJU3oer3jjlk0LxDdZjKgO5HM3b6OAV8QQs2GmrVxthw0fatzAdop
FzBpeMzakS641/nqypSR+I9lOCXleDNCmmwrzaNz530FVb+RVHRfIiIDllhvpcKgHKZc+SDqfpK4
ZUQaeE8/Y6SckfVGwEbkDAoG5KCMRgfqQ7qsTDyTPUpVr01p/pejGnAAjh7lON5VEpZyRlPkBc76
aED83PAE+6U5g1ZEaBiDz4D0UML9xLOhJjUcYI4wUf8tGuJn33OvM5I3gFlGNrLsd5Vxtt+4vsyt
HZSjqdJyFFRSdyT26n8SoIGBSygitk1IO3K18gJrVv2MaDfKCrNKg16wB2s9VoVNRxEh9zobTmXW
m6gNXnFDWhwmuq1S+QaqyJGpNXS8qvewJbioRIKhOFsSCNUmjLeZwpg4LKgcakmBBl9k5TIVhiOY
PlvWDVIhTIDubqlcgaSmiN/pGRp9ZlAyBOOyGUvsN4Z/TCVPBt7aPEu5uWUl70kzZnbdixzjQXtx
0Kr8Q5JzANUY2o8auddiRLOd05zR5Tnfl/UNmONFcD3mFIUQbdAiFqRf+Rr1RWgxJAfayxKZmU8x
ok3pJiEDfBwKUjjUq6rvbEGPb1Y/2RX05lWbvrsWDcrhTn/HevI71LrlkHJCfpxIDz6xfd0gZ8VF
WiLLib/A/iYdmwypuSVl0cJUOS818B5l2dOd0WuQTcCftHzrrmaYi8uYPgWvGUq5ighOFcSlx1OO
0m9eefh7mDh30PPWsblsYQEyyatSksm6u9hchq66V9ll+ogbCAQ8VL4uOMoAUz8kGkgY4ntgKXDY
U03ayAEzmjIdOsY4aDwki86IWfMqxhnZU1ZDMZ0y+Gh1oUECLc4raRDmo++5y7bVjpFLNWpoagad
YFw3kp/behWfkyQZViljns6sHBjEhIX7I8KGsZuYK4OL0D6mx2gM2jLBVRww1mD9bVHLLaSkPKYe
j7wRkiM8TG3qikJcBWdLbijIS7FFuyLk0kwvaS7nY2vOhYHel+yKDCFq7RGLNA0SczfWwmirBeqJ
rKuIsyOoMM/bcJP1+cbVvNjOUkpIK8HaF3p0+XPNbWatSzq0yyksEoKACRpHGIQnHZIFz6RrqJD6
iXv9rEi5AHdmSqruOdiHKl2PSufs17LDzgwGT75hkcUpx8wwBbTYKEeKoW2xMVc5OdhI+ODSHgZA
2OharaFlFtsw3w8MFYZJxr0h3MOOSE4iy1wLVwGDdqmPlwBMyd3x5Ydk0l0WeL7tmoZaFg4Bh0Th
ZsWVCd0LygtxGrQ/iNiW0/BOYuFK6lmQvabq6MNzGBFTedF4mF7SKsS3xGaSlMajijT5nqiHQSk1
NnKQAg0NzEGMcGzV2Q9XnCO7aT0wrXdPSGTEZCXXXq7HQ9K01bbz1krPPEDWg26ryR5Kc4tDfZvQ
hSotc2elyZfmuvB6Rab4WXjqfdPYKGNzG3gCeVgpa6ju8q5ycLbSemXSGIIeJCYXkFRLzVZmzJ8S
XX0mCYMsARFbaLgcfAN6WOTSxKjRpB8l0u5ZWUiLPhftvht2gYvos+X8QtpyHS9ySXXSCOmCX11G
w1gHcIWlAFGDLBWOCUNjnnh4fhRPfylVV3D6IqEn6GliCekh13oevRHDGMODPJFByUrCseHzL2q4
Q4dsKA+u4H8OwJVWOvG78LVCQp/UWlx54C5mCUGLTmG0dlui/xErJtuqGDt9X4VEMY8bGMmnIs6A
ZCm+4wd0ryQfFX8WFtiQAvg84XQEEogFIX9Zqlq26cA6eJ00rA3iF2YlNJZIaK2lmDOkj32Am+pe
F5KQEGfGq5qOkVGU/rSu/jbFmj/mnZBBD1vqOy5YfoP2ZK6LndXX6nUEsudC3s8TLGkjxYkz3v0w
UJc4wMn9BHgQMMxRXZ5aQCu7ztcYpgCWkgy0QoZcrgNSQmZ9JRecc065l2C4HbCSVho5xPWAtjbx
CeUy0F11+95il+iY/VSFLs2tATVk19zJBQjXRMWcECL0conhEkF9IXGrg7pXbJEsuBS376w1CmM9
GMVW7VXvkodkKEOzr6B/08BS9aVKpKNh5cSxWtZ2sDiuWFrutP0r1fYyyXQVVmFbMExGQEPAOdp4
+JJ2rWMSvBo+K5cpRE1I1BAFZPQxeOY70FpYRYMy4btrICCtt0tUlrJ0iD61SPiNai6oRp+ULNI1
kKrPskBiLCTVM5ED5hpidgjcQkME3G863txFohPrUddchQBGrCGQo1woVzERF3nQHr2c3p7kFJ4p
wmVu51ZN5QQzctdp/o/RJUR9eG+X3JyJ3gA5gmDTtM6Hg2JIh8QXYOKQz6EsVSlHcpzTVGs49bL4
W8VZtJio1EFWOfmk7A2LZm1BXJ6TfVI0GDa1ERio5lF7VjhECm24q32CWdEMaszHlWRbWrEtRGIs
K/Mzk9mHu1hwIoneUZZGKIUqmm/DIJxKrAUfIkOzLqg+kz6s5r7SoZvsIsPREOZHW72VOULL7VZX
2D9qX8Zkkib814B2TvSg8hkB+jQNaHUQINUoCSOZt9/iSBikUKf8pOe6wAPdYSnzpcGzdQ1zaNcG
yBQHL1y6Lke9UYmurq8T49kwq+VuZPNmAmDHYmUT/EhPvCjo55vRIuDYsVYE/SQZBf2uahmJA7Hv
3aqHlUdbsqU8T2mfBmRDsWnBGejWvMnWpcp3Zbz0h2bquKEV5OVB45QTAugTQpHBsQZWigDAr8/0
FG5CDEtETYhddLmBglTSA+mbV9SAlyeGA4aiL8yrWtwBZsQMoBEsKtJuHBBLa/pZ5zS0kbRzJzIQ
C4c7kJKVFYHKNXz4WqTzccF42WXTDruHJhFN6k9BX741+WWrO+bufgvZOJgd1TS1tlo2ropYbVDE
ar6j6P25bSVO3iXFjKuEtEIL80BwR47wxduP7lQsSzyc1KUIcqo9z3kCT9tivmu9zZJkiaEOt5LQ
nkJP3vODk3M0hV0JXYWHvS0Ohhi+IGtF4O+4Qg3ZuU6WohI0oovcox5vlRppycD1Faf77qInVSR3
K7tW/BB1wgl8od6GE4TeTFomkEMMxLEQ4PprzPpE5i69RW+aW6nWDDY0uIH7furzVbkA6/Pd9Nqm
hFG6tcyKp8NUGeuUHi4fJK0mxwpvUBhaT8izTjHWfnjJgNky2ai/fRFNRUlzoKg59FjM1Xu1XogG
3v604+rmNGeWXoNgpw4YeIMgAntd4Noahr5csQtggC4VdLodw4NC7/Z+ZixzS+umVgYebxlRXCC7
EFJ7sujcUSY8tkRf16gj4bVk6nYKanIyNk2nQeNSInzUMlXHVFX+DSy9muUPu6SJRx6LkmiJCvVR
Z2nuQnXd7lBF/qptx/0oypDJTXR//ZhvraauFnnpoh10A1sL3XNUIr4WRnkLB6hjsMXCpCbVXY/B
uIniQu8eo+eJIJ20e6sqiLnaypjxoXTSZhN/pQpAjvuekXuqJVslbTBK1Winh2FigwpLRcPXMNyV
WMeKKo4kL+coqyq2A4+nvhtJcu1T311wCn4gzcjFUv4ei6svB5I9rfoGNxSD6bwKDnIQ4A1WgnOG
sCOXURjmpB5UEcmwkuBexRKHyMhcmB8sluJHrCvLdlwrFd4KQQm2lIVnOiYjYovOSUX5j4Xyxx8L
Uk5STndp00m8AckC3r0ApVBhvCaTpZaama0HFgda0/pIB42XUOdBNRgWdpzhjzKLDeYs43sMAjQh
CN+bSuS0o3efOKhqbmJZ7gaNH9ZHUV3kab8kWY45h1D750F/m94Fi0NOTwpAaWPZRie/xJphClA4
srqfRsfJhWCTF2E01TxfVq76dDO8pViwNmKNzgNM3Vct0hQKYQaEWbgIZLiASciQsiqKJ68cDSZX
wi8iqp+l0nQzSUF4KuqpjMxdfCskj44lM41aP0RlhhSgMpHzSQjIuujHN4L0NCLVlzNGZdl0joUN
KhE9Cl/L2wkYJ8yOFkgfSzt3DMyrVjIQ6RheDTS/PCWQDkYmgbTCRlW1SDWjHD7dqIhvM5f8N2eb
H40Yz0TSP1JLo6upVD/sb5+JTu9Fqz2qrCNwx3JFO1PrvX4J0etTFVV0WeumY0MNVMy8VUNbjaVh
l6BwgW/Um7W8IGq3cDSPIsaA1VAq3ZKti9GEmm2MLjbnqdS+XTnM4TaiuiJvdz64pYvrul35Exiw
N1ne0kH6il3rRi4Z/pX432LF8MntD0Eff5pSBYhQT6pd0asm8y5BWuiBmCHIKb7aTnWmY8Y8K7XR
HnR13FpWi5SDugUSZLpsJXfPQkeCnWypMy9PaW6Y0kdO4t0sTnoBqSemOK15snkF56ivIbOa1tUk
pcV2RxfVf1HdzDRd6EOhLvqswJaaKVe1Zv0jJaBcxF7uGIIoOGhU5Rz7k2vGCfscPZ6etS/tyZf3
/o+981puHMuy9qt01PWg5gA4cH9M94XojSjKppQ3CJnMA+/90/8fmNWdZrqrZ+4noopBJikRImH2
2Xutb8HBXKeV3Fd5Zm8dlAcAEduNr1GEujg5TR8CH4UKfgSqJBHm+ORZ6nUBZxS3kTtNAo3WVLGI
s8jbmtQW5FfL9zDVvJswKs6TwNTZG+aw9lJWe5OL4yXNKOSlvbIja+2XYt2NDTNLL2tO5luP8AS6
pbVgRVii7Y2XqVMzdfA/mVm2cicTkX7HPCOIXqsid84u7WhWDeOV3TlPHuK7FKsfnhc5rqxC+wpx
fNPbLlHrk3YDUvND0Xhb5RVaib4wJ2JbJDNHmvWlT9k9d+1zEq/XsNLJMw2UMwOfT+4wwCl1mJEC
yKKQKykOHEh6Vz6puCC2OGPo9K/UVBlIWQeNxMX2RSntKcoda5lAgl8GBSDqcUq3kPkI3SFEY+yx
H5rtLLJsmmU64uPXek6kuU6z2azPleaCYlDQCh0VWOv6c6u1h4oEi40x9Zg67ApeQd3WXKxIoOh0
vDwim2qSATNm+xPtiIEr3CICMreNDOGsADlb8G7Eu90CTqxT68XT0Fi5UfE5sodX0Wgno7KPXGvP
Pd/sE8zI/SDMZBFkNYqVmmMwTSSh1c8Dq2Kgd3BkNNQM2THuMfJHSN/TnpN/gy2LC8lwxXqE67Nd
vicqoyDVXeTFJE0Ro/VP7wZjdds3s6EKfux+8CySNi4vV6Xjjgyq50VE149LFv6Q1C8vmm++P0xL
GybC5fG3u5cf/6fPf//xqavYru+PHZcJY7/Rtf4rbxngkTDZ4vnmcu9yo+UdMZ8z0/P7w8u9y79d
nv3+4l/+7ZeHl9f50GaK7l2fgZ8xVmEvHVKoegV/zTj/id/uXv718ngyB57SUmgfhkdE7bwllxv2
rr8HVFwe/xBYcYmpwEcTPjvpZG3jSVt4mqhB5tPK3CeEjPJXas1O+vDw4M5u/cGElgO6mqO9tPaB
CKz9FPju0nMpaS4Pm3L644l4foljSyYPmrn9/gOXl10eajSFNnYfHC7/FFqSRAvDxcnWipjsKhNu
z+V1l2cuN3la8eYsOu+i0MS4bWcYuqJ5My5PN4Zl7XLjfZSGhWDY63C32mgFQihiBwoHKFszrcgp
Geb7CdfismD6K6PmvokY0HTVWC3sHJbm5cYY5mCOIK8m9I0TChGoM07efAwaWguYsHQ/YdMfYi7g
smJiFtQ140KNZGNgY1viYrN9NIOisssOPj+8/Fua9ki3W6eqtpVqlpDxsDdcnulUphO3WmRfkp6u
/PefS+qAC+rY2oSZYYsjfITfcPndhdJm8ojWHfhz4MP+4/2+vcvl1357zeWpoWGSQsgWrtB/bBT5
Mn9s2eXVlyd++N3/8unvv6Fwo3pDQgNYzb//qh/eMw/dbRhXh0SnAIaZxenPTQEpWB7JBMq77yXC
RUPHZ+eMzTGm9QxOCnpG52YMw7SQ1uVrLHXSi0ufqUAe7ByAhTs7iKqj1vZMlWLm+AC+u6BbRU2y
0xS6lTIH5QViZel72mtXia+2DNJ9VzKIJwGULiiVCytOi1X2TAu1bXpizCwN0s+WXmYOEGBgEHVe
vfGZfWg2rYC6qWi8eQ8UYPkp7jmleaVAOivESjWxvyzggmNWYljfZRXCT5e1iByAGtQwPLL0S6dC
bVUVaKCoBZZAwM8tLboldnnURXb+AAKRXhGR8Sh9wLrQJVtSdDPvbvArholUu3LQ7w0nu6G8rRdD
IhAihNGWxJl829k6vM4MBo/Oukz4IXIqFz9X3p7JjudiFvrtadAZLLVMMHWTMV07q8ET5e27fBiJ
KcC0FWloia2pmDi0gOI4aJXhfowIJd1Cq845s0U/ugn8CRj35CGh0RtCtWIXnnjpLA1PP+RB3yI/
9RGj1/5euRhAhON9ipFVNsxBlkqFOIhaFD0kJduT9tq2ZG9XWf0mnHWcJCTbAA7EBxWf65LFdmQV
aKgD/LpzHBEJkP5BWp8dy3w1CN66tmqaaXLUt5aNdjzIEQbkN12M3NBJyk+4DNIrz4VzUkGSvSpd
+qR6HIKehQcKkIPzgybzYVc6rB0UM9i4CauD02sn5gRV1zyUgrpYZ2XaZDBM4K8vGAbD29ePvela
6McIY2rc/FprzHLdW/4NefdvWTn3bdkcjV2Y5oihXWlRCzIwwxgT+9lXB4B94sMyzlSpXQcZPTQu
ZzCFQsLP7cQ4KSgjpgBlX9W0A0okMGOhjEUW68+iMb/YsbbNFOYKfvSadgAHTDCdU82+7+xqONN7
NBTFWmyhALMtx9s68GhI5NH3mhQjrqk43hHf0BMQph0c/z6WnXVLDNtXy8DFHyaPigIFR32Gble+
dLUAl9JMn4KtpoC/EtYSbcmzQNJgN+8MA+eFX6+t3JK1XpNj4jPbObWSs5qZ6uRPpNSsZsZIGwls
nTlgQok1XuWx8666KnjKaW/5vlcsgz5clz3gNp++7tpP/T2JGTuamY9GKf1dySekET9BqzO3HvW8
OSbAmfl6OYnKtMdWJ61tZwbutin8a/K3qr0kmAo4SrqnJXAtMGENdfdSJuQ7F2xBWiCCTf3bItfP
dTCw9OPz7rRVR5b4ldmOH3psa9dViE/AqGnhAadFTYMOKw6RgUeW/xyEiKqnTMDUge29SPEAN4F/
nU82vV6OD+gR2jvLNRQVYpd5GHxVe5Ao7HqMPXUFUonT+drsofEVGnGDBPaVb6lN26AGRrw0beB7
En2bTmsP8Utcr51J9vdpU6EyjBDK8NkiYG4CMj+EBsBPR3Q7ZofGCdXZabkmE87ApxAqsh/0z27k
CdQwGfpLI34cZdhu6phluB441qkL/PeGFlqrWyAxDORdQ8t2lW10DpsCfOBk4p71W47uoeuQxYyA
6+lMWQrRVEcctjUNxqpwmv6hzXvGlv1DWdcCbWnwxYDQvihpFqwbC83voBs6NTy/lCkxGpd2diL2
HolleKaTOm3gnUTGSutu2ERjacCyRTFK60MOdbmZyciM8VHCDmN+yFTfgM5DTYqQYzNpmrXqI0wV
0IDSGKWxXVvpzjABC1lacEMibY9GayYhML1b+5Hb7BolbsoJXRjDqkdCyjA1dbd9XU8Lw6X3MRYk
wvlCyX3vtu8RpFQabdnHEIEk7ImOoUoTT5ooaz71Cg+SBTyzbMaDsFyMba2z7qKWFn5u0uAxnRkD
mmG2KIf7oTHQg8uQbrEGaLqYDg3imsRS6fUsMmPPdfIuPMbFlK6qND3SJ73RxEWAHspVHtklyw6n
2rQN+v9+mOL9WPFFe1N9kioETlN0Pm2E4cWJ0YAkw3AT07ff9wWDlZT0cWOITEzDBBSKIX6B5b10
huElsRmmCzu6bicNffSI1cI2sDCJylwoCyn82I3HtoqSfbke+/Q2KXTOqZn3WmQ1zfwGi69dPcFM
DtHMFPc2Q61sCqGI2lyZU835sOdD1TYY4cTpseo5gOjZUe1Nw5svoJ+LsQCaw18f4XjXBZZsN8WC
XAYPhJhZOlJdj6CWkCMFIQIUUH5duu9t4HaMmbFBzf92eWJyYeOVjnzI60YdvMB6DhPIhlEl2j0c
f4RX843ex5gpVPYYaEGwD9LK249yeA40QBV1Zo57nWoPeQk3lWaplZUiJ4jQQR3iMtN3pTeHjtI9
9GtjM8xrAOGwLihZR7p1rm/EDPm83Bj/uHd5+G0T5x+ow5DB3OryD11jUM4N85a7vf5AfhGQH6cn
7RNvObrIT+nQHIpszDaUj1D2+zFu9q7hcpdBen6V25m51D0NAEnlbTKYiGn1Yiq0/7qHzvNS0l9u
pMuuYMw3l4cEVtJBZ8G2lGRf7GP/s5LtMH3bKLOuSfMl6fQ2mPfwWHI9aKKY6EmOFhaXDDVLA3RJ
Pt9c7v3ybx1M+bq1MRhVJOIsonnlpGkFJa0yW9SXsXVSbcuCLpu/y+839VyjtqGlFoKJ80ISTJ5u
9cTN9hdEqiIzLubsuxnIEQUszk3kEIHIWZ674cxjnUq6MV5iQj3vYnT1c+zahcyaVndd4+o724FY
dKHTTwlCXq0pSYwS/UyqmtHzbYHrrMqt6wBO/eYCO7/Auy/3qpnoXfR2TjODVqyyYv5805xrMYsl
B48u23C5Z7O+JdgCCRdo+wszvJkx6ejYu8D2d1YJzcSIEf2qIsAEn8DZ3gXmHWORfJ/pbrkJIhco
W/0y9dR5rPXSBWODkq8wF0tfaVh2nNrcF4Zu7mszIs6Ia+hVY6M+cAxOlTM6Gdal52TQAiDeJD40
hQJBacG0bqylsTA71jLMMc+F74cbPSUgFvWC1q+aUPvaz+uKy00739N7HzH9ZNIY4su43DhZ6C6r
hIZIVbnZISNOD/8dFzSoXoWHEDcKUThzQ391lxOzuRnmOIBpvrl8/peHJi3FJKWZ8y0W4PIdXDIA
LjfeAEPFRSuwmOYARydhQWQEJqLSfpO3KF5KCl5vBgl/3wEvD8cIT3k+Tv6yrd170+xfigJPXTfN
Wsloiup1IIY3E3s8531n1w/F4T9S2dWBbLThZAAjnLwdzR3gm4orLz1r4JPxJo9X8YoQnq34PH0E
LCAi2oQr5NXwHFfeQ/mmPRCnDBYNkSpK7bkWhLkcURAvcDQ5x+BxegEv9jHcMLHwH4OHFK3Hxhkh
nC7Sr0AU54Ny2ND2ZIJY4EtiFDBemXLFEAS6dQQ4kmn4czYDx0CQrDmpT/fwpKse0Ou6FRuojkG3
FXfTTfOe83BENkjCCWllVyUzwBeDw1cn/GnZPPNWNrM45F/VlbjDjMaQMMUNjvDGPoZvQNkRLxce
PzQhZ8BvrB3wTjURaR9Q3jc4Qgy5Dqx3xDDAagpAow/6yy0Aq1V4bhnHXWEzRmjxQAoI5BNs59EM
mnKP47s6G0fUaYALVvhjIRKQL2p/FFzOkoV9b39YJ+Ne+2zu/Xv68dR6NXYsknX4xIIjNQOnFeMl
+jTe+B8D3vBPPQzsZqOOeriTGPhbMiEwJbCQXMtyqTHFQk5+BD47FSy6r/Jn9gMc8BPTCaZGx+QQ
veG4LBaZv9IlYWk4CnDEorfA2AvgoSWfOWSEtUAeByiqP1OJcd5AEu/dHlFbbIY3VV5Zd1+8Zt2M
SOWPIz5vt+RiuJXl1nPutWTzA679TEWi8uwvWZue8zBr6r/+Zrjw3KkL53/fffz1N4QnwhKUE5bj
Ik3VLcvm+ffXuxDpzF9/0/+jKIc+Skwdo6bYF3Pgwir+qh3ybfxGfN4dlNME3cJa+OfQWY7phrai
c3Svp3f2EOpaNHrJzHYZSQVYVz5l004j6Ir9S20Cd+dnZ5idfQFDdUn2m+aR1uxSN2wMJH/PEE1Q
Bj5NX6H7rdN1+gKF4xoP6LZ46m6ju/SheGroOCyMZfUl2kOsfU5eJQaXTXdK9lz70WEKdliM9Vtz
MzKR2Di3nMzQGmyRzWCnRj6Nb9/E2DRujH4hlxwdBOIsUZZOEndU8+Rcg2Ee6GYf5/zodv2l6j7s
h/QIjjf4ijEBQ4PzFQcUYdf2gVXaEmDaS/SGGFJ80LdG/trfM1h4KPnSsdrAKuYZjmp4DRqyfqRk
Owyz/tEiCQWw3FVwh9is/ITEwj3l6xNGCby69IYTPr89kqgXJ6TI3iZvaPXX2q35BAVz7a3UF7Kw
MHabm/AhmTmNxrNrrsJjuxPbYCNP+ELl55qIljWIqHDR3IIBRPCcfsohi+B6Qdm0Qu6MOZLj1MEN
8BatFuEus8C1XnGEjTczAuDBFIsvgMkIo6M6WDaLcLkFZgnskwl2gIHw0M7GiwM+BXDqK/2OYaUe
UOkcaZFDF5/pDey2yPhO45IqgzTfLUSGHX+iWptn/SNNd+V2eGUJzqZyAd9Y+/JlPHgvrCs3VG5r
avMtmaA03QAtnF6szygJUYiu9tHGXf2bPX+G+/+3Hd82hC5tx/Y8Q/684wOyr1F0Gf3JcLsTnqVg
OZ9j2L0eHe/ZmBWmVyG0rs/YZlA2YTR6xJFUz8TvWav8bzaGIIT/tjG6lCiehST74Nej0Iqawa68
rj+FBr1C/m/ELshWhO5Cc65x2HD9WOKzi6BjMAe7KZobxQAXm+Uj/pHw5rI5//k+/D/Agn+cFuq/
/ReP3/NiruyD5peHf3vIU/77r/ln/vGan3/ib9fhe5XX+dfmT1+1+ZKfXtMv9a8v+uk38+5/bN3y
tXn96cHqklRx236pxrsvdZs0l63g75hf+T998i9f/kd5F6Y9f/L/Ou9i+9q/huFPgRfffuTvgReW
/J3OnG4ZLOUcQi36L3Xz19803Ra/G9ImBkN3Jf1ik+//j7wLwyAHQ6eOspj1S9twv+dd6O7vniCy
XRimcHSe0f83eRe6Oe/R3/d4ScqFS7y0ZRu2IMlBumzfj6d6YXvJFFnKuBdFRAU3kj+qId6Exaxf
x2GsfUoy8D5Fnx30ppWP7oT6wPCqkSi0AiKAPj3RpNbBMWf9SoZCXxL7OhCpk+KRL7WDEPO1WunV
hs6nD20M0HnRNLu+NeFHlpa6611i88y4fggLwGhNuHWokfakINKt8ZN+qaHmajytWDkGq/ZWV2Qh
dShtVF9vR32wP7sewAl6wc4i8XACuC6mrrChNTJmvbM1Mx99SYfLYRpAYAibIXEe4MaO3fa2VDQK
Jmbh67YHxtHU1MRNq1ZTbQNtRnbr1eT+DVtJovmKcboFhNFaDeD8pshEwaYcWm6IBAYzP+gyovNi
W9VChMBCfCY+JHh16GRkL2/qrn+voTxoYyEB5BQt7NSesaFmvzXW+ImQXji7yrk1ZFXcdM2s3h5Z
BpRxejtaLHTd2kEeHjHDRcJo3fVFhA/CaT7Vro/KAF2gHXsQIUy6zkImxSpsMUSm+jLu43preO24
EnoN2DoKkaL07cmS6pq8N3KtHdSLiS33eT58zfM+vulb7VkLxbnOjekutQasOHGt7rOwWjeOTdR1
KYvrrlKY2Ypk9qqIr0jge1wW4j1qPPtUOQlnygFBqhJzOsQ0PZSDw0W2CbIN89TynCo8iT8cc3+c
nX4sWuyfc1suO7JNaAwHhxCeq7vz2fSHmiWdpIw0v7bvM+LaYuG3W7TZ1ioYCIP1rY4lkV40K943
SJPos7CyJeoSgFmJJI4qMGpguxeaq86yqs83Pb3cWycbrGU9dWCWWQl76kHPC+dqGl2FZaqDzCG6
zRRE4yoZ2rWhZ+Gmb/VTgttgV0iL2RdhIMM4gJUsYdVU6Fj0En28qaER6TyqzyhDgljXpzxFszpS
sNoJo246G+/oCV6dbqo/1UxhvMl5IsjDugsKHcJp/9lIM+wHSBJWnpp1OWZ+E+njHc1deAUtcdyO
6o2HKsFAkZkCcVCTevd//oEbYq4Cfzp1SFoPnISwnQkpLen+/IkXru0qXxQAGsuZzDg2zr4JxlXf
BeY1Q+WF51uf6Cqrm+Q4xEV3iJDwDUX3uRGaRssTn1c5mqwB2urdamnfsHLOtiYS7iMJ8lx2jetQ
D6N15MLxTOYbVapwoSu0zXXR6+TD9dai8nHJo3c461G+awOowyEVcybjfVJ0KJIJAYiS8FwG8aws
cMhXcInrA8DVqyF8NGjVHviUsqNmmBAWlLNPKkQYqhzOlus/KQl4oWJssLcLvUd/gEKfhFumgE7x
0ov6mCRFtklpbW2ke6yLqVkyZAfd7oFv69ziJRS1e7Z7uSfwCPX5ZH5kdnvsK0PfOpzc8HmEm7TT
geRkUf40qv4oEV0QGeqsGkmOLqv/q9YdinUQFbBKmUwSP54jQR0RlvYCiWEAFihJA7mPDLrJwj4h
LgtZQhATaSJgCwxclSFymi4HVk4HD8qs9+xY7Xs+0QsMTP9YyEcmVeG9JcH2NMgGkjrCeW/GqMgC
jACau5j0zoDQHnkr0SqxTQl5iSRha01WQRomezlKoGgGqOXjaLIOha0/2tmERbkv16KOh+U4IIBM
6rBfewF5LmGIUs4LnJnXS2cTUQO53QQyF0WJdjCWp1YtnWrsD9rsb2o6DumpK8ZDiWHALOjDOHYB
xFi1O6mBXGFaDMJJDHTnNHefmSyulF6gDCVl+J4A4W3RteN+HNU1toN0w4H+wWzMwIXEurQ1AI77
bvyeMW/dEvBpEFy4TJpGXLNfLVxsaoZBVgwRTuQCi+LQcjKhu5oBdoHDO5JohKRQrUtEiTcDJu8g
lWe/RQVMwuZmCBHmtIi6NhiOiuvLjQMGqChbCND8ZVcqI2E2S2HaeFZzLRN/XE69+9k06L2KFseA
XthbDoJ422J68karhpWUYUTtjWHLlJkA0UjFexNVdG8ocyMnsJPj5HB5ikkJ7rk6Gm5xbuz6va2C
fvvnpwECxH86DbBQRDpk64LcLtMzDXo/P58GDNX5vuocJugJa9c+0FHwZ6UHiygi+sPC4ePJ6jYu
3f049LR0HMicWOkDzQl3HCzosWJvPGDYsZh8cHilWfek0FaSY64Pu04NH5MS1n2IRAHab9sOx9oC
KWSVezfTQP1XBcGrRdHsNfz4aWA2p9ItngdPQnpArLfrLfZkTY3hom9G4+gpGvK2swluROM4K0NV
C75y/ZiH0Jbzum5Q9GI9lGb2xfbN9hAoqDOBgSUpL/zuMBmGDd6TgbfKjmUwlOu8QociA5/fP4TR
yqKZmZGdbPhvQ2qqbSpkiqYGIGk+JEQhwoVNHOO67Dj391oH6372IRa8/ZXVaMZq5MA6mgUY+4ah
62xKSbj2JHLT4FdYtkMDpd6MmSdlmnUoR/HUpcHnrgjfbA3NrNGphSdsdUjp6hWd0letNVrELjGl
IOh5TYCxu3KkBRcBDc++YigRFRGaKQ7gg+0Z+Nk6kKMhAZAwVRp53Wcm3M4xxXnsjdRlVqwOoeLr
bUguW9pDEnECQHoLuhNFZb9Fdxlfs3BhfZ4n2SJXPZHvKv7IHd3elONdqHnBWjqoKYSp1XdGJNpj
UtoPmEpQzaVHPXM3eVmkx3Zy1PlyQ6xN+/XP91p73im/X7vmndakeHaEa9tIOFzH+Xmn7Uu91tBS
+Xe1P3hLr1PegXxk7zA1Rr0V0ngqqhTD9zTcddZ7NHnjtbTWumbkCzOcylfhmxstS2IErAlVsDGg
eTGApQaxMRzTPoZSM91pYx3thwb3VFy5t5qVjC9uViMP90RwV6SY40NI9BsJZCssiUK0XAOJjlXB
VXCrbsmocbguc85lplNN6wkx4NFQKMJJLfU3bMYbPhn90FjxtBqYPje1eY15PiNA9Tj4OF7srKXr
0EhxZ6FNoYjmS7Mr8eQhhp2cSd/25kQyj1T20aIry5FzjhAFLXM/cTaOxaAkhL3y5x+8nNcTv3zw
+Cx1vm1DmI5h/XK2yMiBrHREb3eJPcFJjPThhFtTrZ+JdvbP2YC7RchAkV0NihTYoqcFByRWLT1u
9Mqj1OgB5aeMEdeqbJIRc2xsI30onoQPyxZvM6kisvPw14BUm+gD5a5unTJa60CfkoNOZbDzcyIV
XE4ZC4PU+G1uJKwJrK44JKMZP+jCuklil4T5gH5/F8C0NPzsiOznyuVyft8oFE4TceprqmS0iagS
/vwz0r1f2xDsndKRjo4X16EJ8euH1KdViMezt+6oEbliYtm5CfXbemLQVAWd2PCez7YRIe7vBsJx
22lguQKmrex0uUs7TnWaZ2WbuG4bal8sZqOfztOCUi0Lp4ADHHs6Exf9YCtvuhYeilbTpzlrZBlh
d9hF9ugWrp0y+kTouoQ8dgzS7iicAjQV+bC73kCH4Kp23dipt/Fq520MiP3mrDg9OHjnq8H0doUp
DpNbh8cOPb+Ox5gA02haF1SMS8NNh6XuRuOJHDuKhrATBOrUa00g08+9XDLxzNwjviEMfH5P7AQO
qSs3PkUqDJ41WpYYBD91WlsBQpPrsY2Da8eGwdOOgXwQOiFFZjzZh7QumK5WIyeSPUKRjizdlPWV
Acoo6PoeSvlaaoSMYBVHqlZg82xK69nuOSx71jqroacdVqEgQyaEZLJPbX0Z4YU95DtG42DnPKJ5
CSWuz7rsw5XmVdVSa5L0uq8ASgRBCPHOPuZt0t6FhAdpjU+jnPHqacpBF0ahoONshc+tCUwiBQhs
5vGbgdb91Y2NRdjQfy8t392m1IQ9pfgcV/7R1YtxIHEOT0uyzFJGPHpbyc3lCiSD7OxygjqSqn4K
C+0m6XX3BsdqtXaDJKdjDqw3YZ5r9btSMPLI4ZznqKfhd6CT0dDvRI62LwJ7J7JKPWEPwGE0huNt
WAb7CokUBl3yY5l0PfaDt4uTinHsgHwNuTQMbiOsibpDiNNozGwi1zk3xWNqpNFNWbLKMZpgbVje
gFiMM49KN6HRkWuG6TEtu/bQY0VD69Z/cXRC3kRuq3URVgL1K54pMwR0qwXH0lU452ral5eHrsIj
mkbvZp7mu3GgiuOQYtkL74gpYck+w8cuE+NItcQgr2+Y1hDmEowwYZxGIa0dlLjmw3Wv/vwo5mT2
66nOM+nbeSAaCCalYfPLitTN9LStES3eWTbFwZAiTyss0K41HZUTF6W7yebUb1WZvHFi7d4I5ilM
WRerpB9gHPglfe7IpqJgdYd/ozqYkWzxr5y1NLuVRpQ94Lm2sU/eCgM+S2iiZwlkYDziQ4G+69rm
ldsxfMdS9dBErrURNdfty3nWrBooaEnd7wIfy7/CY3Ljxv5H53Z3IjG9B6VoCPM1n7oYRKWhRzCi
aaAsuGa6iJ5zFO0dYQpUuAjWPOIGtByvUI10DueZ7W99vQigGCFb8TQs2knvrCttdA/a5Lon0BJq
26IsRfBTZryxym6s1jxoiLFYOuFrtDLVvjgAxCPGwg+2XkL8UiJYlYOB17W47bLGoiGTB48m4z8C
E3jfhOHgQ+rfYxrl1WLSrge06DsP8z3jfQ8Fn8/ZTTjqttNTce17YlqmwjxG/szuBRtyQ6X4qbZJ
CwlGIz7a+O2IoySOTo0iYhDgvKfAL+5UiwwPNZAibQjDJGzszDN7FHCUMwy8Rzo3nrMsuoGxDSXT
XaNPKNU6c1NjigRVy5UrBHlmxizoBn2imkcmuU6SbpNR7F2lTuqfjDJHmyRscGQiajaIhECBN/hH
6yGmr9FrT2FHdz7zC7GpRsCPDqPzVUvRkcMROGTGgxBBiRWrw/bjE4fp5yRstnaAYyHAo5T2zM9a
bzYrh2jxevrM8NXLZuUWbbxNPLy3DO8/BZHCFI9Ae7a6YUVTJITmiccatvaPHTnut3wOS6uO33sr
0e8RusbgC021DxFv3NgMQ5C3zlKcMn3X5Q1XXP8VVzLaQMRhR6X3yS7OQwh0nn/wZQpL1A33OV7+
x0S33mjYzFGhPGpK7+ApjIdlYu4TmpkPSYaMXdE9X9vhU1prBny52jz7geksigoBoItF5soX4Ja7
wIvvADQMV3HO8lvGX/2qf7NL174FHg0hZR8gR1gP2yYy89tQ+wibwF00TJ0PAeKZK+VkTJI6y13q
Incf5ZSkG7qIJennSb6Je9ZdXAaetBq+aUBA0TFWpr30M7E0A66/Q52OV8aUMqQZ8bw1cEt2iqDs
QuXtpp1Txwvx0JlEiue5Gb64HfEKFcGJKj9OCppug0BYNyP3MKbEwzsNWJIpDtdKD8KToMENZKLZ
WRoOCyVhOhlWMT7FPrsdxVEQNNNzOcAxwLiWLVMLnA1GruCYJnO6SPZSDNBsmYU4WyOyjp0s8jOy
D3IFuiE5F7K6b5GKrhOv1NZQIpLracZneD7tyS4cqMm0etyrNvqUhYa1cqmhFq3rpZs0w6SZqdlO
ZujBc4r9EfNb55wRX9JzqKDX2MYpUOgFhhBbUhYHxEo5ib2RHSK0BnlPqBr3YZtRG91Rrey0bNKP
rgweiabXViSZJ1FTbcuxx5mNIOtgF0wbW9ZPDFSlv001t17rFdNWE6jMnV6sU2HlK9HUoAmyIETL
VfnnwaJxKrsMHZGCUtRKE21bnFZ8UBitHB16AJpkg7NO3y2bsr8ndTm5Nlz8EWY37tM0Acs/l82j
9dokRbVj8X4/+TCex9GLNpAqjFOITdQbN0UbvSdRn4BTccXRwD0zIeZc9g529hyyq7JH/6j15XTq
O9KFvAIGZSclxazQ3e2kmy9O5mz1un5x9MnYinQcdp5OkRA35OLFodOfsE5/nmgW429ikN65/R0z
BI8PzTtzsFT7SLT9KSkGaFuZ+TUpFYiAQR8/yTG7UVABrmRRck6TMbHzFRm53hP6qOzZpXe+bBIA
CkPQ1lub2v3blfL/JksPY/Hlr7+9fqRhtgxnMfd78+OYyBDSZd35rydL16/VmLxmH//kh/6YLTnW
76i5HWHbQgpaPXOP9o/xkuP9TvVhmZ7FEMnVDRZif0yXTO93hyWY7qDjMm2P+dNvf6m/pambzu+u
67A8Q8UrHQgw/6s0dX1eRf+w2OP9hU1z2KUnzzDVlr+MUzPRRlUaxKAzprZftnSusZ7W+xG5Q4yM
Aa4Fevo4wTMEd8wiZbD3kY85LLRKXaEf+CCB/CjJlmMJHK1++CjP37bix4GBPpdfv2ycYzJbtQz+
TFfav7Svm8QLYHzYI8PlFk2cBJfbcX60mv5mbFDDyLR6GqWzkWk3q5foPdlm/W+KxPlb+HUjyLRn
MigtJoGG8UvafGPVAldLMGzHpgyR14wzERrOyYgzauH4DwUm0FSZJ7+yv7xF2JpXVgd0T/skYjYR
zfeV9LjwMof6/4SdWVPjyLa2f5EiNA+3nifAgKEK3ygKqtA8S5mSfv15Ur1P9P56x7fPRdMFGNmW
pcy11juZaa+MzskUrvX8nvd3G0LcOuh4zQxR8/V/P3sMSf7zpYNgmgCItm+qOleVv/8GuAzD5Cdi
8nrqEQ9RxPBDeABPpmUd8pDpfzpSvfhFcvYYmoIEtQjwG5xgZmbivMtey6+SdXW9nOs5AyjT0aya
YB+oLOxD5lTYo8jiTRj6bTTj9pQEyog9/OAkEf+L/59X8jR9nDz3gOSMeKmGxybbR/rQ4M9k0oA1
foL5SYlz5cHw8AAsYCCzPKZYRFYpTr55RkJD/WLalsn0Catxl+jCME7ldvKwKmRUuLF0ZW6N8qMk
qAIfNUoKknyRLjJRnzBmwtqznfANZEuHHlS/Ism7amMEXFjxmLxw+WRwJcozXJ+gth+yljefh74P
1aqG8wBDYnSajSeKfVrQUfazskUL5Mkd4mZjQd5dp+rRLWICN73WAfSofh5Q5miEzGY1TiudHeJm
ylyu9qytoenBJu5cf2vlP6PSSw5x3MDWDe12JczoO4iq9CgLAfPIR56POPweSftn5c8UyOoCDyEp
Qw4h3ANuPALztL7LBGlLkZ0Zun/lOnNVypFsMzFvXMXOE38+0Xew9zemMreGtz7OTL9dC9VHkr7b
Q9RgTQNsG0zcVZV18fD7U74818aNKXM77OH91N2XAaxTePtIse+k0UO8f2IHXNE5EvEqaxx8pL92
anQCWU9d2tXmH5d5P5dSyHF92s+QsmO5SzWhf2vwIpAZX5Fc3CMfOg5Qwcr3JCV+enfK+LEuoR0F
2b3VxdpqKBzxWLwNlkGKS4yFt2czyMCQdwLwmDgIqQLRWVJnJR0uoKOV/hid7L78pjD4mJgnICu0
XydcekgrB5+ZsY3vshlvSx9voFi0SELgIpWye7P1DvQntd+1KNs2LiY0ohSHzC6xhcjKdd9w7rya
27qZ42+vji5jmr+Z6H9djRCMeECL7fr4gldKQQTpk7E0loU9/T69eOuxeLQ0y+RyNI+hwYVY4lMk
DZxqejuC91fqRystSUtCNz2I2t8s7yBK4DDha/Rqy1FQ1HKlptgQrnSRXDP1uc/C/pbw4+xWXqxU
3uRc5GvlfigjProqc+GklHujZllqtS57wf0mDkfSp7E4L6VEiOFiK4IiHFOVGjkO/H7PQ+znhA9o
1jjDPqCSTXLvgH8dRagHvgmdAHpgIdYIx2EXyvkjFXDuTd0saTDF05wEWFWPPB6pwTQ3e9NzahAZ
oh0CrMLEnL+njuGcTGl9mgZmxc00ZbuoqN5aLA1YOf5EA+EFNZZZxxQDcgT4iOA1x1jHIBKWXtXb
NIRmX1lcvUlQyk2ZFG99IXMkVPxhUU6HlpkPktGAj9Qn7WJZxivd6VZdQSa3bod4BUt8xl0fa1zB
pcTH7MUIz5fFr8HBaa2F5hNqXlv3vwaUrascPBEnjHXcGmuvz3dOMLwPBiubn6IhXD6beuD6qIL8
Ps06zjDMzREsNJ0JuDRwk8gkRfYUsU3ESgCimil4T59twRaR0YvgAoRka6qxwB65ndMn4Unc/3q2
Xzvj1l4+kaFnYZYy3s6j9scZ4xdGe9COSpZ2m1fN+L9YJwcfsI20Nd5dGRLQYQqyS3KOHkslgsA4
t+Qzqsz0u6qXy9TlOu45KXVVYNVF8FL1Nsv4tz3hJSmzu2E15JWoJ6JK4Y4eT0wHKMO52Pdo0947
v3myUraX5TJhbyBkWEYvs4mcqpy5NWgJ4Kf/SmV8qpro53KJzJLVLMdwo6t8spWQuSRztPMNpDle
8hJLXqFXl/cgB3GTRvZt0uxt6o7NY0hHErtN5CLCyJ8cB4dcQeJMF0EMQ3ORY+JS8HoJb8E+OkNm
a8NbJwhgE6i9QisI3DPMr8jSKfqTuFira38Zt+K/inVMxfv09VHJbjBOkPaPLsfLsh/D43JhhhOb
dxJBwAyRX2uKAGZBX6nm7rNPwnoVmC3WFsPrchVZAcuKHc2/rDh7ooPdenim4rrNx9moCxyHrnxt
z8VlMvHaHEDFVy5kH39AjVq1XNstHT/ixepu5kRTjVG2a4X7UfLRAWiRsKWWaKVfLZiErvQJLWrj
4GuoflcX9SmLGmBULyCEkPxFQyn2kK75BUsxOhhY95xThqAcSDSYjybvjC2Y71VYqA/ZU2GV95pt
FR81CEgivAmYHpiWkldQwZtnb2BJ1h12w1ptHIFodn0+Q6GO2HdS4mMNbX4y7BIibpr+tkMeI+rm
rePchj7paR44wbZx+LY3o0vF1udiWIDzKAKqEdw7YW6z7NjMFYiaDeI/adztaC8lfnZJula+OXbo
vAne/Ub4pDWqOkAbue5HnW2Sz4TRisl6Xz5CtsUd3APwtMYfPXDTKs0Qck5d9p3Vw0dte9fC0bBT
7S8TejXYG6gJ0uy7HG9mVTXrsQnvGg5wuMzXqnQmg2KEEGSzJhPWi8MYcUU1CxmThWOpT+uYqmWj
zpmlR79EooT0bEPQpmBhTesc+5UtRCd4pq3/Va3HJBhI7eHszpJzmpgm+g9a+7rj5P5Vghj05QLj
JWWZwc+5LHofK57axUAkfaqtcO+aFhMGbnPoLa+in9+Jexm5obOIPPsMZ17lTQuHhEIW6ftaBA1E
qngDxAoKrMQmQ6htK5CpkLC01nqcGu03TYng7uRWGUKGSdA+zrVNkOlgjz+ivOWOVMuqEfPespqz
01b1PYhY7RrkjWvz0e2qbGXFM+sZ56JD972pi5DFxwhxePLkKiqoryyHl5COmDR5sEvVLYvjE15U
TrPu4bWRq8fBbG/6Hfn6sHJtFtKeVgSWABrN3tH+AC6j7cTGN5sbfyNCVeqiY8R8yTTyccsk5r2S
+bfns7U6mARuqkQjpyj4pt/YOXUQY2CqA2qYP5lieHg2QBCOGKZBJaVSnvazquNHu8OpOr/VWj7v
rIk3WTI3jYfp2JmsyprjuZtMr6CF2weMLyiLYhZQ0B/ouVn0VCG8WpkFF0zZFV/dMLyYzUyRBu67
YZh9rlPnB2FyvrDmR3P46NR6m4IJJT4GmvY4TPtBvmeDRUCP+A5zbp0ZAAmpyHDmFmRIavZPPYXe
KszjbyRVyrEjCxTN39Wl3GJreR3a/J6m5bXWPvORaBmcSJ5wG1T7aHXtI6zfPYAk283wBc19rMfZ
h7S2x3waM5u0Ijy+GOzzBH1FxxqNmRfXaqemG11FiZgR5Ksuv0DYFTL5TcFE1AWcLeZoy0354KlF
dannqrG4LmVQYn6AiJDzqxbj1PBvSw2yLOJpx+ZqpPpzaOFkOWQGdU/W3s0o3KqPchi6t6At2OHg
QwG++7e6SK5j2d3Tmq7G3AtvfByZR+PFGs2UGQs5sNBRHIfMR5fa13N7onI19nALsQOwGH7iDaz6
Grs7P8m/9ZpXpQruvMs+UNawaQtKSFcPT8mQfCdGdsf+ivXSJT4J1zyJcAWozJjaqz/jKjMA/JU+
nXaKQThmsL2N50R2n9XyP5OvGDWkzbEfUW342OF5xkcoWALaFjeazrkz+UIZPbmveZA9l6hBKQHy
u9fZJE23awtHURuSsy79G+P02wjNhombe+4n577sjrNG42q6w2MhiaunBKehSHp0rVfbzu9JR1VT
efNvChTy87ia8yK8mRFvWb33UQKFReIqVN0QoJVZRwxW/Sr9pkqkDWHfc2xi5iAg3A21BQRZdWHy
QRHQXNrOJTKQ4j9KnF9m+QeJl0q7cs9lbl6zfa1lf5Zr33Nlsk/CJICkzyPyZGNTK5MBQRVTDt1r
weTVK9X+kmGnUia44kTf0GdvuJbjSp1wzSChJWmEc+PL+SHRTCxIRvFZ9fesYcNcPuY5fsaSHDVK
Gs271omvjM0PYFDK4BBOylDezY7XinRtn1i1t8eaWyFaXzoWq1NC8pGWfqsWCYcftaC9ypnVbrmO
1T7c2PZBn3hZBXwpjGauQvoXaTxPOup7P6VEmszhD6Xm3XbdYdcJ/MGc/Lu3oH4JMW2nVvW5EqPy
RA1oaflOiUZeYpzZR9lfar1IHuqauNyaD8KufISWMxin1nxYifPW64SABsGjl1fX3OX+wkoG0YWb
/y4d5WfLlbt7ynSWmEbckhnvqCyWYo+Hj2r+dNWlJBUefaFcY2htMq0cZ+Kc8SCwmSuv4eRnm6Wo
VDMAo6Ndr5xxWNuoVJems4p2bkGiTDlTEBp18p6hmvYqFKRWLTa+RmlhuuEbPs0jBCRtpP9ik5yx
fwIfTPZIhonqNZnHJsZlqAMShEKb2GFDCw5xZD2VefAtQmWLhbIqzcipDQhyb/p9KLhrBnxrR6GD
5Q3lhc36EvlUYt2cH81IwjJuId6FDoq1pBzxszOmX3rLh6Suc88TRyg/+JrBMsFnrn/lZkRWFpDV
0ns1SMmInTcQgIaaqywwzh9nr8IRjJA/BuMA8mjwTvJa5nGlb0XhGyhw3EdXyfn+/lIrwaRejkgW
JZbBKzCGhBTKkB+SwW0XnnNAEwT/phFvlnrq5UWEJsXKoVV/u/xwCFHkwNch9HxsSXYQyVMjInen
K2mdUAJGD09TJT4eNtk8oboclE3H8kU3CNzN8S79+0d/PQS9aYBOQcn7ll9piwOJbiZ0wKTe4hXx
74dZHvL3g/8+mFBqwVF9WX62fLv86++fBcuR//7h34/5//7sH0dNipJJFZOaf729YnmTwknRp/z9
PMvL6zwSk/sePtbyi+VLqOcnSMEVU0Ot7c7LwbM+sIt/PynB7ypIRrwcCYgGV1rFULfJc9Mxu90a
raUCAJTjjoUQHn8PJXBdvo8893mo/WYXKvVvoETCkiQy2BLwQOL70Hv9jnOJG+6AX9YIu2mdx7l7
Gjy7wk/X7xE45r5zWn64fAFTizGrTbWVE1naiSlYRBcHp6jrRu8U5al/Wv7FcuqB6yFUg8R/cIwO
aD+0d9UUmSc4eCYoGl/CSTybU0BMrUuH2bUNUV+UjyENxzESqHbHge4L3qdrFA0W7TCwpZ5CaHR4
gzqtSKFJkgvc8lAF5IPEyJ7dkiyTxEZL6QX2G/ZqwW/o7OlkndoW2V2U+sAnIUGRZg2Hyi3crZ0m
D1jev5fHwJl1YobDbN+YpNeHoapBtHqnBKx9/Oh0wC9xiVk2J/LEvUrcbpZQQKhALeHc0kw81wJx
I9z5Rw2rsnXZBo+hXqFjfov06CTzXltbIdF5oYSo2hkzmRW+tpu0+CFz5SXpVNqB5351YXatLZu8
S98Y1r2YaWlwQzaVkn5wZurwMHoa9eTZGqLrrNXdRquGwzyYr4NPzDaOZREbnV/uLMv/Y072l19i
9qw1GoGPsvgdYHmw6pr+qykwpRUQV3DgpEKs91XSX510eOxqhd0S2RLFE+2Ky8LbOHJTD7Z/BCZ4
KHsJkoaSr7TkuJHDb9TL4qXrOsLY7JAQh8LbNjEv2eWC8HNYU6GRH0dHYsOCZVKbK5JCAc7HBeQx
M/MQipPG0NcGMZgpoSIu6WAQ8TJmO8SDmy3hsIXrUrRkNtYGIIpTXkDbtQnGjbuUVDl8/no4ukEx
obwSbNDCIoWRCjTxIYfOARI+GRF1PhbToyg0CNXp1G1g9u2wmEjXNmpKx48+mkYEW7sTGOP1OGkL
azqKvN3AIF/BbE0xZBR3w25DJjBiI4NXM2EMLamPTSkM5rbyUveWv+1rH3/zEvGaBWBeuDSZddj/
5hXQrxhEbWRWfYYcuSmFSzeSYCvPSEMZHuxtPT5lAW7fUdySWkNSZJFkxzlK+lsamDj/zN4F+BEw
nwo/q34xjyOMD58WoffOMcAHxxKouYeu/qI1PES1ebfZGoGe/RvWMPp2wLuLNoYZYtryVE2yZZyK
C3hkYIQF30Iwu+YCIt+u1WGak2lk6gKDGwwaZGXvnK4nztzBzsNRcVCR/aTjvlF2OP4anQF2bMl3
t4+vjBHe3BCrUIvFwo2bK5KIB7DdG8b9RN77RI0ZyVOnyemmdfonjSsjFcxrB636YcTEDAXecK27
kVkWXPrcrgkFToSPj0nzmUvi8iSJRvOEtzcj1EevD9BxSOIR+haXnWg80ql8Mhr6jOf0QRjQRXKE
iEn56D6SpjDs0HZbj2C2bMb13oeggI6JdSYZVxCUnrsi+2UMNQNZEttHCMSWazyWI9aNvcu4KnLl
vFLG6j51+aFtvB/T6OVPJgC8ms6V7twdm6r5UwRQ1lXTMZvTJSuZIhTziNI3aZB94/o9h+61tWqg
6cEi0zS+9XXxEKBTx2xLzR4D40kK8YB+fDjNLNwWRlZrBt/cqHm4csiE9Dv0R2ENkC3nZDtAo+kE
Wj9mC/h6YB6V6fqlzNP4wZTTMR21hBCt7IqrX83aaZBt4Mbt+dkSMN8xocfMzMWWJA6veh8wbIpy
FNGT+w4x/o00Fz+ke8GNcqsNUBNM+Q5wfaWSgxHruoqronzJ9nPS/QrnB6dIb01l71nqbgluVcrS
NsE00QPcW3uO+QM2+zpunEPvWqdAVKfChNEmNBUZRnNaRZhqW81rXUhMWAm6J7cKq0fAUxAOesQC
rC/GZsSsxc32XRxMvKse0uJkbGK+Mz5jWvZl2QIGVPU4FWAGA7QzqvgGk20svTeZkawbP9/LhlrF
xloFD2Y0I5W5Rv1yGRrnEyEcMxEmjIzWQUo0NGqEYYaPc2c+wGnCMMu4l4X5BLZF3kB/DEXxGYAQ
OuqSNvB/vggfClpfWSTzEUcYEVMuCuwMK3bLDyPMt6OnXZO6JTfDeogbnL41lo2gqh5SCL3C/IxN
ymCzaQ+lbrzLyHz23Gan8gMcK0KS7zoNzgqU5fBqHvGmOWdpBA4wHGxBzBPnvGirQzKbP42xvhp5
dIFy/WS6zA8cj0H7XJHfg4NwkhfPnp5f2ohaTSW2onZOM3g/BmYBcC06zH7mTZd7LxY9F+bneHrN
IwTZcZu2LeYz1rlgHlHa9rv6aNShYBgcGlY2n8mY2T6kPnnLZKJWPvaorfgIffdrbLxbt7EDBNDj
6EHhSdbDWH9M3ENynrdQBp0w/nQ694DF0ibMHRAvbAyM3DtGs4vQHFslY9gYWU6SnC0fmMGvbNvY
+YzA4b2j57+Pk8DICqZq7qvU4GiDHdov5ikv08sUERYd6TiOMPHEUx7ZP5bJ8Ry8aAUIBctSv8/z
hlb1PMMm2UhO/JSzsiXec+cXv8o5OvXkazPUybv26MCmwGQLpXis/epYyfqUyZLtFzZpzJgXgNw/
WJqzh6ozQi7UcBFsEYcg8MpeRmf6w0zsB6XKpqnrrzY5+ymXYcl2hSWsj+zByLbIAsaiOIz5yFy0
O89zQ+SrATM1yPzniQGHhzU7HbY8QO+04OymzRqZ4xW+hk5oG9ZfFTT5EJYu0xEH8n5DLnZ70riZ
JRGYkC+3Zf5IXR1tJhcOh5OE92Zs/igGiNt3mCMZkUuC6rYpUBKMk37AOJnVoOwVylRven/87LLm
k0gOqgKbi1DPgFgdhsr1pTDQejPl9tE/x5V3GTv5HYu62JeGue4cfNfDsqaNcqIPqXGtydkAWKU8
GAMM9jQRbQofs3h96FsM8uMOClpz1Lz0zZroj5rC3BejTXsRY+StjbRURZu/29LyzpABa6yzXphw
P7uaRdZzzkbvjsxoTXj3NkkQRmq8TBRJavKSbeA/MFCmHYy9dTUN8pBqOs4hmb1n9fsyjPDdichM
7GvxMZQWovRCJ0oK+/QKADUe+UiTa1XNH/qoTE9L9vR6EhdbFnjOs2PbNr7c1Q9hco3ItPgxEHCF
U77r7MpEpWQzbmNzfSBMh2teDh9THOOkgWTEqyB4wl6kmSV7I8KOj6Su5k0T04ObxG+F3uO0Amtt
mrF67+VwTk38yF1zXUwm0SnMTTw9IiSlSragZcnKnsV3EDBX2ThgXfDe41vjBFdZwFljJmdln/ZM
fU2t5+KtspoKeuGsSJ5TyKYytA+2WX+I4clAEuAbn80M8sp/E7wI6nXEZnCNWrlzHfFK7hUBPbXc
GbgXgPEyFWvKblUgPW8s/OVltlV/5rN3m//6XYJLpk153+aM0aFZD36x7rhAdJ7C5fDqaAmhqE1t
7EX8qxXa5n//1IxrViPIIuohAdjVCCeRp4OQdlCHGDDGy0iOnrxhO3E4Knn1rWmVGyt5m+erOm7U
QMLj/+rBIc8xEB2yCo2MlZBXNVrl+5yRuJTdSHBo8firmZ0FJdorNiTY0Juaf1u4Jyz/Vr/jvzpo
Ybcmewul2fJzilSjGbZYd65t/VMe2kpbWVa8/L8G3qWrgI6zbzUuRg2SF3+vHlIbHmwrPCq4HQOe
iwCuh1Z0RB/u7O5s2k+sQ2uDiZ3o9W/1wsoeilnNEdJEPtcpVjtIdnr+wkjPAd+KImCEU3Lj7JGh
4m2O2odH4858Iu5so16r0zX5di7Cu5UEB/XkNbFItXoDANdWNh7Bksem3KjDqdelnlZTbwcfreW9
c4zG2Ud0W+qvY19/akGyST3bqV+3Mlyr06PenjqF//tWSRvcmGhqI+ZmzUwzgf4zAVirRnvL+r1r
sEpGNLVSaW4Tcif1b/WYCrxfdz912ha7YprBQ2FWLw9PInxoEkLKOVwWEF2KjYjBHIsJRUPElPpR
xK/Jljioh9R9spnRxUzE3NlG/qUOpUPjVXopl6H71Lafsiqv6pDqMUH1mM9P6hHqNZXVH5Ki/vWi
sERcqRdMhOFRPRVP8SCJICtpntPOWJ5OHc7FwJLDWAQT0qK8BPNBxli44PToltWlaH/qFSAWJtvX
0WSw2EbzqbdA9co0xTO+bTbCBOnA5/zbo9i2uKtSqSFB1VxSwyNdY7ufrguAX/fpN9vtTRu5XMmI
281xcYtSMzjrhX7AfQ+cwwQOTuEH9syi9ZJL0Y/7hzQMxz10hO866A7oD0jCqfRkV2bhypVOc3Ba
A3pIemmiXykDPaUUe6Zb+CzEWAC4e08LDcJuuFBF8cgmybBMgSJ2c0M4MQJDeB1O0lNFI9+Vx3Im
97OIj1ZUvuJYdgsJjlubvUHfJCXjhvzUVeJZ/UfIIB6AiiamqGAdpCEz7ead2BkeTjwzm8gageO3
Hopql3hfWtA369aZfvRhSwQ1yj9Cb5h8z1RsjgXdwGo9KOPph1V6/tpt0P7RMKBZBCi8w518zSLq
odlhyI5JHdjdxJ5hC9o4/eiNpXOc1IbVpoZaURgauzW1px/pt2XcDdWSR1aY4mg44hUXTeGVhkJg
GNiRyqUikxNCXzU7wbmsitfMWLm8GQpPxXTt8S1dQSl+iHIKW1dBZjrM6XVXZl92i7CiiugeTcnr
L/9UfgVYa+Uf8CeQkPdUTID7R9kacEMBkMxEx1gTNn1f/yhro7xIO0s3IRkXrWXvZgOgpfeHam0P
+mudM9MGTLuHCFWICifkQIEUFbk4h8ai11nASWrnQ+kxOyiJVFyb8PqI7LP25I+CxOZswwFDlUlO
e8utoCGP4qwre4C61c9twDAC+1trLRWY6ZjVZRnhw7uteJkL86qCKoZzj4T/h/xwXBIgmGUbCoaW
Bry3vHqNkCBwowJF+l484nzlblsix7b2GA6Ec+L44AmCjzpAP0JfOioscOdBXfK15rn0406K79/F
nRzrOEG/XQ3Ef8mMupGYwkPpTPIBa0NSxjvnSfdOQaW9z+H4lfizsU2CdLc8dTPCv3AJ+NqOZokt
pB2VR5362imbNXQGSCS4QTz+phVUfaUHj5GbFZqbooOV5UM6J3LTRf65QEjD7Mt9z0e/JbSKwemQ
OzsRULfMyVNYVdM+mfhLPHPXiEq5E4f4ZilmhmSNxsihH5HcKCbDvnSaG7EEPoY8HmnTU3iybKy4
pDjiaIZG/IcTVv6qYbrhjkgJSwMjBjl+UXFW6E0ncw+n4dx38yoczZ+6ATgRy/xCH4gjLT6QO6Lm
rlZcfYF3IyaGFLiN7fo0hM116OKL4abffv4QoOyGZdCi0tOYOqt7ISQXBwIELjkk1K5rlzUAC9SV
KWgiDL2/BMYROb+5JciLd4LUylWUvr/gVAUoLiypouL1UORh4pzcXWk9GNT7mPHW215SHmFzlEIh
OxaMbeIg1leZQo9tVwJ1oSpD/H8ic5CglIpAckCDNoc1Q/lxzyiY1qFiLqjvdLu6OrPzUsAgBOwB
uOEGHmrzsR+sdyelgSu1vQ7kmInqItwGv59xp6cumI8csl3ogQhU5CER65XBLEeTx0REbOYZXlxp
UZWpJ5Eg0WVo/Mjr6t7lzitRl0BhisWjcHcJWEYcKNMhbuDC5TLL/RzbWv2Pws8WYs4sWId50rNj
wZtgVvwQTSE4LT2aHZMLmFzoPZgiqT53jJi/WcI/N2l2xyzyauH1Dpwff2gyLpUNwMocUm+HNof7
edySrapvnJANv5+D4YLvxOOojz8IR/yI1RjIETB5ktjBw01xZCCh3Aw8UVYl77Ad65GexMrWaYwv
MknG8Pmj5DcEMQtQ1cCeiBGZFrncCAOcCLeVBznkBSHoeXCBrb+rHfNiZ+JlBvpmdMgF4greRKI+
JDssKSOKdls1VYfMwHqtu6A5AbJtkmoYV64B0wOBC2If136yKoewAfOrHrCATsGQrZkaoETllwg+
gsCmv4jWhuf9BTM2BS6dodlCqhNErGbUv1GGSZjwFU9LXTFDS/dgD/7OA5MqAOfaqHvPxmCfOpy5
1gPT9vrvMvVvf5GnZPerrL81+ZxUR7IhzphQw4tVkF+euA+zaZx0RevsFNMziz2MrfF/iGu8o3FS
gDQSlXeF2LkKZB8Bb7bTlHwrUND16/fOlK+ZEoerfkMQa7VmEJysk9p95rp5KVX0k2ZTuCrsbIAl
UlfBz1bOP+XIAlSlYJ8NIVLY9NU4iOTp/+EdZ/2/piBgobrhGoRTQq328BYy/sEKbk1uNDiw/QFp
kvqwF1AU5Nf303LDDvo6Qw49FB1jRBsXDqTV64W7kA6cpFIDdVf0KL1n4RvZ2BVXqSGka1O11ZWo
vHztRZRFYeAdl++cEFVfCQeOc0LoFmmYZty7D5NFh6PXpzQf6N8EcGSgADzluUAD+jJHnLf/Toh2
/pNO/tfbxuLJ4L0H6sT8Ox26QoFYp/h80qYdchaOcTYeAg/yqMbWvJrbh6z+rvDD3JjIV1eNb1gr
jgTnokq5IejkYAVQrlTw7yZF84lhAmxBlr4pQn4hUKUAm4NPv0E2Ivzd4HD2ll2UARvRBgSn52xr
Zly8ijbkRoCCHGrJtyqbYnWdZooPhC4X98GFa68IDiVhHgQ9T1eqrA/ZsmKrFQ4vUlqiWOAm0iSH
LD7Xf5pkfmq13P4/TpqFj9U/6O+Gyxs1Ldd3AsDdf5w03/MzT2hWd9BIX1jNdXibwSg9VRItWO7Y
vvYmsNhCplzoEaAux8pmHKe2FhqWi1cFLmuQ9iZK7TFqzN1CjlloTWQas326U0Ubl58zDFI3JJHC
XNHjZ8akH3+x2WzrDQE/IDEtkiI3RDI5zFn73IuRTTU+knQcxQyl1R34368Z7z+vGcth0UCF4cNk
/A8JQjQ0GeYjEY4DhGTsknyjhTjzewRgMMuNwLewh1jI9ErgCZk5OS8kPc3ioySIGhK4YpOHU/jk
4ChkNd6Wxe+ArHSdFOLY1VAsl4JhbKbnEaZBpTaVyC7uk8+ZKQPipvKCJzQYt8CBYP3RzmEhwYjQ
YC7UIScllLWhrchrnWBj2W2lV53GyIdJlY4wPPLx4OnlIZ2nhYeUSpsQpa4+un4Dt1DtbXZskG2b
2MdKEbH8SODsgXPCQNbnKqEF3wct7M/srodwj6LpLYOaMHudix6A3RW4qqYgJ2ljKZRNPEXgcTMA
s48NTKzNf/9ETN37zwXMs0xEKyh+A8v19H/IQpxBs2pMvdtDWhWskBSr+95Px41pw9kp5aM7uxZa
TNy9ymY4uW6D04WIv9mT8SbRV2YfvU2KU1crnlXZlGdy8h58J3LXWsUfaUn5oyVcOSjBr/5alDrj
aLs4i+Jys9UM85cu59/4rd/hnu1kl9zMIP/2MxaOQntl8MGG2ppgKLDK0GmRqVt5DwiD73NR19up
Cfk83I9G8TjtkNmQJuJkG085vqraW9jHSN9q1L6BN277uT9rTU/siTAJkC8RjhrSOTvQXbPMKg4t
MEnMoS+iGE9hIMgXcbCoDiXBV0Xz1DGrO1hjTnwaBUJIEYP9Gxln3Jd4fzu5SnRkUxzN6q44+F7j
MuxkwVPMsIXOZvUw0B3rt1rxWwLVFk6P2+bfCFB3iN/h/6K2/ItJtfzepJCzWu1ZF9F3WZB0mFqr
0ux+LwUl8aBXVwPBbMshWi06C0Xcaj3nNocqII1bu05+eml7DKrwjZXyrlpTumhSudRsKM77n6Tb
Ee9eb4jEgtIrQqQjQbtnDHnBxoxJvkaNQBjjKpqrD0UMouJf21pMmeZk3zb2G01RnE09xiMmhUOf
WFThc/B7KiM8bfLDwlTt419VNHxqpjpWTA8R2CogDhPlohhpNwkMyLhS5hjEDvs8EqPoRBM8qlrX
u2UaDF7F6lIVZ5d3piKD5GtI5Rc/j48+dsKh/he/bVB9R0km8UovBvrItjkkcEh9hghezKhDEejs
GNgpI9bBLnm5ZoczOtgT3Hu7vg0GfP6mE2tftcJUsls8U/RdN1jPflj9DNUq5M08ud4370lj/lxu
8Lit441Tjs9xKmAA1BECmMa81ukYnrDGMsBVFF0bQ2u//eFH8upY+LGa9D0rR6Z7h57c11pKuYLy
zwhoiwxPfxmb6qVOquukdBM9UHJPexx0bP6LSWBihzeMAnHcIzGhtZC5L203elDI4AajgJny3lD0
x0rjD9PxGCfyMkS/mPRreOBz2cbx2SD0tDPBjHLLx8MKhn/aE+vXcpLtmfSEqCx/SqI6Gx8hG856
9hlk/G3I8BAboKc5WFFJmSXX1JTHafLloTIDBj0eLsxyFuFO1z1GFkP2UpWC/QSbR8ya4qtDb3nU
VG5CHeoAgL684Iz96WST+YopemZl4qLFaMFmRCy99+bHDctRW+Da2jNxUqGAelxgrFT3jLdKBrI9
Gbu4WZkYQlliS4fubzKEFcOQ791ec4D/B2xeglFNSXs6VRvgrlfEHkia5cHrnO1CDOqR9UxYEPFJ
bEcHQ0ZYZSd0680u08rTPCfupkUcvhq1+eF/2DuP5bqRLcp+EV7AJJDA9HpDK16SEicIShThvcfX
90roRTyJUkvR8x6UiiKrCFyYzHP22cYENd+H2GmFZKgdM5yWTjPeIiF66y0SmDuioEt+XYkR9Zzs
ZzEjj44/E6+IQ51dBWSdNO+jyXdtbHPQChjWCUqadZISF/LlK8aGRoIXv2bq97PhmDvoa4dSt8hD
c6yL4xXzyWufhipywJegogxTZeMxqb5UHtAdPnpFmIzwFfGlNGV9hvIwHip/1s6RjOWpnt+XvzTq
O8tXKOoYgtYCmm0+xVv2cRsCoHs9Q14/CCHxDOpmXGhz6zmqvOSK7ECi7WZMuozMZjQ16eegKXAR
w0m8GOabQErCdWLCWqO0g26eVtk51XJtTSwDPtLk1JzD3ryDRGfvl7NczsKSZBflVvNe+HBY/CKv
IT9EjFTciYgS2tB1MVj2PnP7vRlM4RHZPfOdKrlK/dhbk6AMZ7OIzrmut4cyBTg3GB5uLQMebwND
8IwfXoXdmmXawTGRtXMuVRHiGwV8urEhs7mL7kWAkeNg4yVuAKkk1J0MWsYnL9bxJZo2o2m+WUOc
bEmmqM+iauvzGBrfKsjpu2wsunNYkpoJQybYFc6E7Lg3jlLkDHNACc+DKeSa0NlIrcUPfuA+4QcT
IbLTobNgVdRnzpqMixwsPT4P073dTjd5w+sSesYdWTj4muIcBj7dkFLwEKAUP2EjMHMC3YyNRRb7
5B6nYb9vjBS1+tTu9cyhS66quTnZmmxAMlBbzwxRyDk17nIYTicI9jFRlz7cY5QLYIQGwQi0hQki
k5PLSs3GE8vN8jsCqLyHAVnG2pQEjKdReBMp+zFTaVRoxpCRU5rljYFtHYtf0qBEKYoWZpaWkxAT
AKvL8LBIuIq2BQFO+vcAg3/Fq7taVq1caTOgV7+lofMosvlxqS5w+ik2zMn2uJ1466BtPvcBbEeX
cR9M7vTFxTOHGAwSZZWewS4A2mPRgvJsF2o0CR7RPkRQNdnFbqiTr1MQnBd6dm6mzlpSSDOuw+fe
RLQ2ONoN/KjdcpYLYVpBRLOf3Y3hBlLjyQiNG0NUkEyo1+fOY/zVXJY6qZ7YPgbcXsIYuhVJlzWO
jXRnwDQGgDcBqPO92j4XDjniF1j9NWs/nwKP+PjT7IP+Zk3yQrQmWxm0c8r0+jJX2Yviwyr2uWPB
QEfYxChxxHGnfIkQQfoFfpsKNR8C/DAhxq4JIVK1CdScAoNyn+qyRYRoJczhSnIgq5S4h3BcdR3H
aaE+J2SprrSuorXiO4tIZg5KffWycPv7kM4da26ZghFkybA3uuEyE9R7zLMkWWG0cV2nGH0T+7xo
thaC8FgjI6h1etEenv1WVijLIFK+W2UAp6QB58yISF5V4+yuIic7GS3K17hQGlTPPIxadVPruLPY
M7NK847uFm2IM1yIY8fTIXqfq5R3lRFUp12SEcTBcdAO1NNL78JQafVqa07VHRkmh3xyEJrYh6WB
lopt3DXyFrbE7ZA1xNo2sLhaWZOdrtA0pQf0tGPt13d6Cn6TBXjNYKGIT/gJx7fNnFoPqQI0S6Wu
0WLwGB3PjiHsKFqsK9uEN0Wnj2PpF/XvaACrnGTurxiErmO9SkiTAkUzx5PlWwkDGSQZgf+9J/uL
5CKeiDm0wCIpI1exWd5QRCsvdzrl0ac/kX36LL12H0c1KWD2MWC+gq44GTZ6PKAk4qSbIyadKu+H
6gkbk37tIBggGXNGopu9kLG3a1LteTlAYPsQelgfrBy/lthuLkq0I1gfWG2rZ1V7LviBL6hEKjvY
qPq8qeqHhNE1Ihlq3wzQJo5p60OtuIpqQgLcQX7CXeym0trrSMKCJm8o2TS1d9GDCFIt81vH49J5
eolwJr6xTQcLYE5N7+wL5irhOhifdQNMx5RcjpbIc5IjIiwsJ/5DA/R5rU/yDXALPv+gRGAZDjKt
43x38bXd9uQLX7VKihopKZKPowuZ7szplhZR41d4Mrx2++CNSO4CzTlo9aNu+e+lNpMTCH+yQL6z
GWVBTT7Md0POufpTHDA9Ii1M9MVtyryV1Qepy5huI8LkjZxrqKpUNuytM8mXeaheDsXkfdGz7N0w
EQuo97Y1wnsHb9S+Lb8nfnI0FACSgfyi69WPyVS/9SCnljrHkfq3lF28ib0ZO0bNgzmU031kuGmd
5prUV8uELuYInUbjMGi8Oh4ZXhtNG4itsBA3dpXY26FyTxzj9wURcWE6BPgGk+GY4fbO0H35thZO
K783HtzEfXVH7wYMaqvqpbDvtnrvEmqgoKpFOlQEL7ktUEh2hIM38zlR6vcfa1nAjR6K+MUbk1c3
CL/noVOBRpcoqbscd2g/343Gbgrp5CGJsxw26CYInButgaIa+/uio8FRmrtGW4LT5U6JVlQ/rloS
e6K9pibjIEm4ruDPTMVEq6D09bH1GiUTgkGl8Fj6ozJk1w7CEvEMlpKy9y6LcGpRYBjqoaom7TEn
milHTr0AcAtubaqqWTaIUtoB9Q2GCvBKiaQYKPwyhTOLgZR5ixc1AYg8dKOBzD4JfwwAFn2Ojs5x
5cP+Iq8RKq3qOoTprrF7G/Rj7djUvVT25LsItM/3jnfTze0+Iw5+ZcA9OUYNjqKN4zLFIdcomsKc
reWxEw43wz4TCXs0BK5QViPTXew49GMQ/xHpYkg7O5/aEjNO3NeZ8bQ9qLf1bVKrbEIPOrSEU2g1
xHP6NfRkTslLlB/EuCtDKK165EhsQEmB4i4uilg9mtiJcg//Gej6RkMyIo1+NtDtLacgYlbcwa++
iFBHn87LrY1Yf485uysrUpzRLFYC1b4EoNUbioNkENvKn+6wOoWAgeqim738aJXERRQTQiLEGqdF
IDoEB2F3tEbY1DxUWn67DDiXJtfs0e1Z8qrTEubsoO91VnyxWm0XFPNNQ4A9PCG14EjmlXaFUbX1
tfPGi6c146YVCNSiMcfGWx+oTJy3AhnErs3kVZlDoJ0kQH456dax8L+SlAn2oJsoff3DYtMxddp0
bYqnNLCJesG5ZrcgPnaA+bVsSO0Fmz5JD+3ByBKKn+97kWjwP2XCS0cMRZrexSTREKtGGIWSGC6a
5UV5Qmz6kRXt4onqyzJymyb2OredvsyecRXr832fzfEKKjzAmIcRjhHkm8qLvyywFUpR9tWw+yr9
+XaEtz0U8tJW45NICcZKnMvg99d1Ye9d1b92QBWwxtBsKT0n4UfFNlMqLzVudirEspz80k9qOn4N
g0YCJ8GQQD5RAeEcI+OG/W7Z+eKyvms6psdMMzFa/6++KbGmnSDPzc1NqEvJowj4KEVcHb0ODp2y
R1PlXdWyPC+vXKYmMstQQw2Kuv6rdIwCBFyv9un0lAp695aHyyJIz9bfiJWH1KiFu95h5SSA6CVQ
yLEr4brqHrQPtSXjsfZViwuoylzlHyNpox5WUKIcpYnCwPrK1+yHZdK73EOoFszqY0Bn7DTXNeZG
nWQ20cgLgyZ2FlUjFTorU+cil4N/fRxHMvPUMJ7kwO+96D+3/nAPHMbAIQlIZj1E+CqirNLs5WnQ
6qjcLu/FgiGQ8Q0Kjlpf4ZP7SZefVM0MaTPZLJOLZYDV2q++2z4sWiIPafNKg9RoE7e0GV3iXBDg
PBGNDaXBD3c59TDYI+eKVR5C+BSbrknxKBIgqCrF0ULHB/UHiNlSFSyg6jhfBeqBLDt6Z1VLdxZ+
CvSgR63O7zxXaXtZeA1i4O2GmikKNBgPsL0phMaDpXY8F8onUu70TtVjVjGSSxhvlV4QbwiFfalK
y6D0XK5yHIrngbrTHQF8FomX8ShnB6vzRGcu2WjsYmSiUO0YfneeRPCuZn0RLo/YktyUfbxffpet
prpzySQ1rqsLjf97riGJHjV5crnz60VYnKl1nFUf2G6PE/d+wYBGWCcL3jwGBoRTZhJq6gL/zFnr
VHtMcMtdjPawGtp5p0aYUM2Yebnclqy+Q978uaG5nSvvEekDgwuwDBj15jWJxdh+8Q5VBg6mcsQ+
0JAFgTDT1m1RmCiPGiWJc8aCx98N7hYhrasE+ErNK7W3FJACFZO3R1tCmaHeTLdPXwCOyAvtf7gb
dAy0jWncJhRKY2yqi/G0jDiwWzu4pfMwhY/dd3sqnNUo2Ht8eYMu5yWnpV55QBf4MzBeytN3S+Yv
UTbcRd6E3DIwlvm3kLvKgnu86Cc1l03VLNk5M7JtJmUmkMkk35XjXqAHKAR9g3pY8cqEeKLQKVW2
MCOLNlPT7hZVoarnImWFYGXIX5UCcaGN2Fa2I4UAyLhiqA19CrWmRsx9sXZQBW3zyAc2jnlq1YvF
2Odkj+LeDJiX6do07ARi56EUByso3hfCABR7ZqakKw0W6VYvda0ZMMqzu2juKFAC5wUtzEFdMla6
z7o37VQ7EyltrWiyu1BSHavht1r14rLbwvbPaY4CazWM6ZvCIIeOGnJRcLN/PAV46eDkwHPtJkiD
dbQ+qk7HTHXRic6+fRwcF0ta9RHCfgT2zvE1LUJiXsOHZYKRq2dzdP3L4muRILNmj4T9SwZzgSdA
UurdOrHNF2+iXUp5r6ICPN3FEXDUGJxVuBfxc7wFaENKE71q0GgOZGA0LQK1OS0ENutG9WlKHYLv
6FubjtvilehjOzKZNYTEPBZLsYIS6i7PXXS04bu6oupooVXTkSlFR2PqPzDpDCdVpmflyraTqxwE
ebZzTAcVzK/TmBqbvM7eujS6VpXTnFCiUdvuUhxfkffx7DBWedINYBgfjWhmDAMWgc9VhwBXAnQ4
qpCwTWHg3zGflzWjUbr0OIbQlKCfXKFjOfv1uAMW33K6NHoM03/I4qlsSAmldXbBcg0clmpculfF
OE9rqo0ESQXdboAlL84XwESMd5TCIavb7zoDDw0bk7VJ7nWdvUMdBdz15bEzPPAUOjChBLd222/g
ksVoQJIZNkb/zYnjvXrclzUxiSMO18W7ZR7i6Kj+U8lIiRJsKTP10IXKb39zCyQQXXYVCyyWXTf3
T8w010OlORuFgS+WBW5k7+ijbharAkOJ4sMJlLewEUtl1JDL+4PnIwIOYN5VlmbWtp4D0se8i5DM
Q8tgvhmHxF83UQ2LTz5OGKxC435cwIQFx8DDMIAJZD4s5hh1OsG2JRjXUnqgPmEZJWCGHtqSJxx0
cffnyZnZbEjtCXbNZRZs3UmCMitzO+Qa75PAACnRkJ5Wtv0QMgFf5dp8GFuegTxnY9e93iDs79Ap
mxdSEa+1TuBB4kyv7vB9Uan7Fdnghsc178BqXJpUu4yuQpS6rtuzFczourxB5SxCDGjpiIDhy3Xa
8xIVPjBkyDpk+RXbddQyVDiFRsccLd+o6Tt5HvAgKHfHoXxqWZIVspIV4DFGeajojKQH6Q/y8PvS
QLdz82BZ3VM/jGJtcn+SJI32i8eSz7hEY2o7dNZmHMaQ9hzy7UCDIZ3ke1Jix5vqlIB4wAqpqL4q
zQd22Zcpyl7NkCWC6Vy/HmadtQ7KlikhZ2iIdKJqK0qIXEPqnCNfn6DUiftMMT7Sob+panNWRsM3
woWDRaYKwJgiT5WEeuY2byXg7LZnawkmR6xSvDIxfm3IJfL8zUK5aB2XztMOSHejssFuFp7SjOUw
Ge+5j+oll3mOQxd1kj5nnzEmxsWyxgWolvy+kbR53lCIXYmzXchDoQOXbgpoTxuft1+k6efRxnmX
mVZj9K9x26y7iFOW9YtlMpC1oeTiYx68q5nY4rwTOQxAKptfqgntXRM6zqIUlNzqiqrkeTFXiZLq
Wiv6B7VvkkzkAtx3ZxyqkJGrFj5mOiQNXvMmSL8V3fOyhC7rWR6/RA5NgVXCpRTPqRft/Qh8AOfw
ajXW9bVk9rqjzX/RQntrZOV9WH3v3e61rJiruzH3LDUp2SJYdetRIsC0kqtGKHISC81iFUIxXq5w
8wN/fVHdXR54BzcitB6ijpU7gDzBvpqvzD5U9gD4G0v4yzuB276m+fvMSL4uphyZxgqXKWgaDcGq
VqSPwHcvXksF5ltUYC7LuUK/JKYAC6djmMPT4EafYRwC7o14UPP/lIx61ugJ914vo8NiDLUwvYZq
ZQXsAwtxQA3/yOI2GEcn36E8URn5nb8SVfJ9MRayHXYUr7A27MDPXSy+x036qAyM1LapFzEijQIX
06K5hkT5tozrYPvtp6Z8nl3qIFx3SrxdlG8D8JniDPUtbEt8Zt9C9fLVbXFBonlcBsCGZGIHQLMS
nneHF+AtpsogimpQZQdw3lv/QbVP40h5j40j/FQlN+ulcrCiOswUxa8T2bWTeOZ6zrXvCzhsOkpO
PPbAU0QzONibFTb33Whgwue1C8damev0ATwZ5nOIirpdD/ltvTykDEb7td0766whnZhB/KcuhD2r
rj4PN7weBpBZW14BE14prhLqhcNS+y29W6HdRJm/ncks4SmJbDQjEv1XDfERYraFQRMUXZItRbLH
vfTZMFmSYZt+DRWlNjTqrdeYjEipQ6za/eTS056ivnxuia0lkwDTLqe9gWsGEV5ZiakubVSWSOj9
8GmPvijMt88IvQXEmncKXi+aSyPgXC/tTaucxpYxateZb7bI801nv6X2iKJQ2UmozkahoxE7IPav
xtoaVeYTLVvKj6WSzyoqiIAaEvfu7dTp12ExQxWw6M+EXZ1w62QZzeWreiHiDGqaia5GVdELAS5p
qLTkHH2pbuOahiJTHzRUFUDb3WoHp87yrT+6uIQYzf3i35XMbNeRu4M379IBmnj3MW7dOlDDm8IK
eZdVAirh2T9MIEtcpA3TuSh0fC7kW67Vr8rRSvWMDD4e0bQQslPdKU+RIrKvZkAPQGRqxlEwPfUe
sC39jIoQHSYrOcsd68pdNuuXxfswVafvaVejrunbKkFD3Cg3OpxEsr1vQdNtzoCYrwvKYoysHCEZ
I41ePxbg/AhPI2iAEYbSXMJpTkpOuf/kKjJPUfiksEpIMLRaVpo/pfoyVV8olKrxXN7cWbnrqR5s
wZ7AKE4W1Usqsm+Wwk/VVXbL+Tor3ZMsGdfNzrdsqJDJQNHVs/dJeR5J8WZG4726PZbtEC7KeJPl
nmGAw3PI3dAAmZjZEGk7dtxTUX1CwseGzhhP/ZikLzaCnMZWVVbqMi8VsYLTl/56lLz0i1uR+q8n
3OFgi1MyLx1gi70CyuPkPKmFQu3gaI6SFue9bowhSZDS202a0m2CbFsa+eD0w3QNL+iSv9gNC69W
OxTc+NRwJWZVarsKvsfr8tYZ0asplufcwbiuK/fTspPgcJxhd6RTyjPfj0sqER7RLw6GhdmcnYQf
4NnGEtVdJ3n3Ra01y95v+/ONBfFoC09UTDtlxdZBx1mZQfTu44OxsvXobJR4G0Z5+bktHibLviwO
Uqrodaz5Jc29Mwo8ZT9okXcbBM/tjd6EX0rNeivvxS4Rhb2pS26oqiqWzUZzUYNO0w5KpOurUlWh
F+ZNg1kCVs3k1eXDEZnULRT9p2bwxhXq+ks+fAozJslIIi6VaVoMEmOWruRlqW+1XGjrzF9Fjf1Y
1NXwA40jfCOlekfZaBKatNCI/r+j8T8cjQ1ioCB8/t8djXcpHn1vrz8bGv/3//mvobGr/0e3DNfR
LTwZHWWX+187Y1f+x7FMx0bBZhq6B8vyf37Gxn+ga7me65i6o9vC+V9apin+Q+ym4xFR50jHdDz7
/yUtc4l//cUyGI6ZsAT8TMtzLP0juTUATJ1dQPmDnRAZU+FwgDariM9NWd22DLU3ThqG+yjTkisK
V1Sr+PjjN4MZWXkH9SE8m11HMg2qM7ckZk6S/XBltyZ50FB9vC5vjvBerxu7cg+1nld7L4Ts+dP1
vvvd9vgD45LKAbteRbnUXRJlTfMDvQ3/hNnrmQnvdW7Vmj4YLkdmrjQf6UduUgjNFdJzT75Jds9/
HNv4kGvz4+Cea0N0EYJb8uHgtRX3BtSIdl9X4c7tC8by1swIK9ympoFMEg+M0kETk+BY61tR9w+6
6R+Pz21TvD6eMbGQl3/i6M4GOYQoE5kuuM2dJQZGEgNWBE3u0Iip5KDkiAIJyVAGzdyGQvz3a28o
v+ufnp/l81t8esHjbVq4VP3KER4pAhMKjXZv24RYx3X/KSBlaGVNYB2kHgEMWS3Bdy4Zuz2t9zCh
BcnQqerbPAM8wVdA+8cl+fMZkTakXi7Dsz8QcNsx9H0LrRwaVmVOEo/hNmeKf/WPD/7BK5oPbpu8
LhIqhmNa7kK6/OnCo3exoDf63R5SdIFJahHj7+nETzjFrhOnDU56kCsZfgHXrDcO3aANd7KuMa+R
lUnJKMI9eKBzjiPh/oOxrq75r/eEDALWB9MyoH06Ql2hn07NrnrTCo222zfVG5AyweFa+E1YBMNM
/iXCdX3tKJOEv1+Q3y+7bZqmZ9rYEguDVevXg/qMIAfXIgAi1qnyc58tssQcc/v3o/zpqpvCpIOV
uidsS/38p4+mu40ZG0nCRwtgj84uH6MuKBpSi93174f601X8+VAfniNGroRz2mm3d6mwVl2KIXYX
v5UxBZ5Fm7qaKFOjcLr++1GtDwbzy3MFSdyxLRfJofNxQZ7CxHGHgRcaj3d8Y7Q2xwlRP8PLyMDD
TbHqvVusmDrksMOllXgrTVV/YGlgXqMBuSvO/HaISaEfHLy5U8ycgs5kksK666IHIR1IBT9SgvSd
B5MOQn0d4EmEW++1P9EjEZL0znxyPkzJXe0WpAImNsan4BNXzO+D9t7otBdR2dHhH5/8A01ZfXJL
xw3TcGiezN8eW1xCHBOyEJ4GZovaY4zurTa3SG3hU2lhf9+iXa2GXoMcAeSfAjURTcPcvpebcbQx
SswfUuX7omueseokXmFKUWhNzFIoz1d5z8PCZJH2qoZ8ktrFjSvx8YfgVlX6hgwKxepAfzQ237DL
0tYwwvWD/3kh7Zhxx9A/fv77RzaM3/cuPjN7l1qsbP758KrGHkLF2U7bfVHhINV183mo4u9jMRXg
To8zBg0Qj1wwRNseIbhwOTT7ffKaG2Kld+Uca1dB8YaPgnal61/MyEHqXRpfQl/J+ywgBM82dk5n
k/HXkqZipUwfO//g6V9jzUWQP9J6D5J9UqsYD+Gcvm97sD6hpPh6m50zr2mhbPEzEWf3Y+/eEzT6
2HZXBrCayCfl+yivzVY3jvgni/Ecz4G3tkJprqKhOg1df89g8NHtz4iLasSEgNSFeNB1+xGt7UMd
k3rm4cyggv22LSSEdZEjl4RAXAtN7mZZWpvCpJHsRPQUMaSBcem24252g0crju462d/WOPKlEcgv
3LBvU0kgjVbm09YIqoxrRzGdnEz3TuIYkWmHvuwuQrfb9aARLT9EZ1pXQqbLxyqSMyKVFJeBPj0J
vYInM7cQReyalNde+wSJg7bX+xbW9rdC1ne2uDgFpsxZZSNFcy5iFp9lFjLA88ZjZoC6+RKj0ZbZ
0Kruu0cnQDsX2whAEdWQ/mBUcOhq7M3D6R9P1e8Ll0tAhmWyFAvPkfKDXmlsAruDPdUiR2p3ZTbu
3T7R1kY0XvwR2hqw9dpPAQT//iz/8ag2u66tIwBhI/h1ZWb2RDjZnLDt0sVYwz0d9HtXO2iGtEe0
b8+J53z++xH/UPugMWEngDKNzkaYH7acJvAQyMCC3TPPRbSHf+00xg/0ps22frWJmt56+lknloGB
8Xz394P//uK6hFeq8tzzdMtyPry4QWf38dAXfFxZfC5RL6A51Y4MrrRd2ZoniKkM/LRBZv+4zIbF
dfx1c+fA6Gqocy1LaW1+vc6Z7msZXKl2Lzp54/GGba0MK/k0mMZjkuP0Rs8AzoVXQBpClmDxhPWV
vjo9nvGd8a+z+X3X52xcw3BNG6U+JdGvZ5NEGrxlFPb7caQK0tWyEZQJEd7kJmcuOpd0aIybBrIK
Q/ACjw9/k6YudmHhcCkcM9+jqdj8/c6Yf7o11MMwdg2bTBjx4bGoMHSao142exNVDIQMwpUcPHf6
qH8qg+m9bwbIN1WB1swxA/a99Dmzik8TkCXqA+MLCULB6tCI9hS64LRJZ2Do7oBhcF83rU5iemxe
t5EubyhF+v04rPzWz65VqkEo/HFrJ/zqv3+kpaz5eNM9KVVHaHn0ah9qEcyXwZWZluylmL19vmmD
7gaMNdvCumdTBqImMRk34t5ichunJKrNjahWqa1efCDQTaM7ryQ+lyuHKMN1gqkcyWUbx2vIWcgs
TNNScpxsAr6SwLeOnXAvulnIbeCE82YUeDDX3pU3qmSUgg8ciGNgKYpCiv6Da1QoD/i/f2SV2PPb
c05nbFiWtATLmfr5T5Web9TY5LlDs+8BfdswPIQMSmWoTYzmDczlqnVgh+IYDkzRu5zghyJ8jyNt
A9ocbnuUmAfKcwYt/ojvVmWC3VuCcWc/QYOIi8/ZWHUQL2lm29DBc/2r5g6PdZi6pzQ3mi1OZdQ/
jrXJypowN7tHymIyE3X65ITCI9iWPtryMJpe54Y8SfK98V3wG6hVxKkOhfP296uxVH2/PQA/XY0P
79nQpgMh6VOzDzqDLC4memtzZjxYSDRTZeJmW9aFcj3gXOowBSWrGamElPZjH7e3fz8X+08rPQU4
mzSrELlKH5Y+d+rFMNldsye4pd8Pwp3OwkyeO9/bOpUxXUV2T2JdxPAB/zoWhNS4hTGf3EqvJLow
Pcyc+JWPTcIKm6uWVnU6Sw9RdT0zNMpUjRNjPACU/tU2+SVRVby2RtcfvUCUSDsdZuKDuPBrLzWO
IwjrmBaFPV6gWEAgNXdRFmMng1O9eUvIl7+zM+dzViqRt9dOiBnwBUmY20yWfsS7TIlU8bm00c7t
RjJOVpH+bAn/FW7Ho9PF7O2lx3ineu4Ye1lVGF1FlbUWdfDmGnH6j5zc39sbcCJcLQQ1MBJahTz9
/NDb5DsTTsly6orkNfDbYqPNergqZmr6v9/FPyySRB2h56JRXlKjfz1SkyZOXuN0vC+DHE5EBfUD
CL3CLUw5uYRluCKHNYRzIS5/P/AfSl4+o+l6pieI4fuhVvzpxa78oCtJc2F5zslv7CGJdO4ojmhZ
v5kW7gdMm3CJAvDHJRU+RaBH22yik/ep60n5KDaldN9gDkb7uRyd9RTW8baIdj7ssn8su3940B2C
sR1p4S0BCqd+/tOZtgEjCT/Wm30eKouKitTm+BVZ2p2aAWRR9N5ICBp/vzxL0fLhTQfxI4SKeQZQ
/ccd1eshMUYRb5fRdzdIOjes/RspsfhxoBy4PgnPDBx3JBkdQBk+mT5mp02ufD4ZcluFYHBUtxti
Evtd7VNoIma5RMZwbrV/lUC/92vcSJutk7AvkPKP5VfE3M4Oe9akwS0QZJT4kUChxH9bT4iAD/8l
Lf7jE0uL5Kr4WUgZH/ZAh8zoIOvGZm/l10NrXgvBUc3cuWFxtiCWQw705pFZy78e2N87ctcxQEl5
XLkhwv2w3uF7FBSGKJt9NrfPwyTuDUl3iPVbsg7HmmDtHKYm/WcyhtraUc6HMOxhZ2v04T+I042z
tnRMmdwEiZlT/mOrNP60ahiS5lHnZXbtj6vGMGG3GzYJb5QmXllVsAUWbbxLyuaavvF7GFEd98Ld
OSb9mpweSnzZfOR/WwnxAIQMstjEJfz7gyz+dL+okLlTdLeu+Pggt0Hvm1au1/upw2aSeMeQyEv7
mDZzvBknitem9TxMX9BfBr0ebCgcjyVxyusudrO7Cd89044erHH83sXh8NAZwX3oN81NkJ89zZrP
lRvezKw0V5VXdRsHu+V9RKF5k7MveLFx3brMtCIv9K5noiohUVDCwSN3tqHj9c9NdZ2XdAhE0Hf7
Y9O2r+lof2bIVBw1K5ZPZhW8zdjOJr0R7oc8HK9Tg23Nqufyqig3TUUN8PcL9ofr5XqO44BsSWpp
48PzjQNrNNm5U+37AOr3HMXbDqeQ7ZBjM1t09iUKO9wB6/cYH/e/H9n4Q62FyQXqPqgyuOd+BLGj
2ADur2W1Z/gnD7HeiUOk+T5RatifuIVDPHpdn/o+w8vIB9+0rMo+hZP1/95T0UvZQoeKQPDjR0gV
q8a5LV1R7ZNouq0JKYRmq+vbaMCLV4bG60j+9M1U5PCrYH//4xqoruDDusvBQXNpYiRY/oe33MSt
Oi46Dt7KyVZTwb3pFl/jMgiuMjwY0H+gzQhm8pt7MrxDBFZ/P4E/rDIYJjuewGvEEFhH/LrZUCnl
BLLY8KGVqqf0jpa/xgccV4Q4Q4+v//MT0wr9oZekpiTIUno4m7CO/3pMl2FlF8wGx8Rf72thSvyn
y9a5I+xPkTTqhzTv040xVtD+bVfnMfTf0PWFZzn61R49oXcXa695TIx1l0E5Q7gbIgCwgrvObK8a
o1JOcp22biHmQjWwtEcXWUo51aSC6/AstGSUTw0QU6P7JWnh6XMz9RM8+zp+bUdvZ01Net+kyGQt
XCDYAXXa3nyMHvO2HLZRmQUHDHmt50SIr70D2WcwRzhh9ETXjKn5RcLwXxOp7WPlpa7rn0BztIsg
YooYI/sp8hKCA2XnX/sRNtEFHL07W+/r+xlWE2bF1j2DjeqxhfOsJsJj7zy71lM3G/F3fMXX9QCn
p4sukg7ivhhs7XqoMW0vs5ye2w1971MsvYkop+mMHOZunifjqcmNKKT09D77OILvYcQCEZlC3GL4
8kQl0x2Jq4LfZ+pnm8izU9t6LzRByXVpjPGVO6f6ih0yfxqn+KLXQQdRbPZ2noGIIKRuy6Z2fGUC
nbJ2MEBvZy1CCp8O0Oq64iHGTg7ryfmbnhj3uZt+abMIloUpomucJqNrHGnfyqkZ8A0aUuz74NBt
s5Jk4UAQ1xAVUP1WpFPVGxye0aAZ2ehso35cIxdsTnNRUtV36XOLt+PeUH9bviXD2V3PRGFvLF1G
N+zs0U2LVPQ0AZMs3zLc0j61rrlPsRe9itUfhS76H18t3/MTNJB4wOyj0d0ROmVfAT06V8tX//tj
IPJ4Ww5gcq5dZjsydtj2zCK69ocpug7ECNYZTNU28JPiHEL2KCB9tMW5gseGHyvdC85vpwhfr9Py
1Zxl6TZNoaYmfTDf4sMw33YEPhR+dbt8h8nfdBulsTi4c3IoaueqJT3+7n9/VDkGnNQqNzIjpZlQ
ceLlgd8PzZSP1LileBwTzDRbme2HFmPeFtNSvAtoqTCbrp4m7sAulEQGkh3uw2HB9WXKjWctLIpz
A23B0iiT9bIkGrs0tE9jUd33qWyvC5y97owa7NiLCPoYNWtjowG8BGGCoxB24bCw+GtGiX89zSk6
yfGIP2mmkaCTDHeUCfUwpRpGZFF3Rw691OOzSQbFPdZWNuykMT2SQuavDQI/drHuxPei6ON7AKZ+
O04IuefJAX53+vBs6VF/9mcSMFtLek/pFKdowPCqbnPTf3LiRlvnoiVfe3b3DWSPp0lgzBUH/Xyd
a/78REbdSROGd5/pdf2UvaTqm6IJMervCPS0sICpaF8eMeP6P1ydx3LbTJhFnwhVyGHLAGZSVLY3
KMuWkVOj0QhPPwf01PxVs2FJtCVRItn4wr3nTi+uBFnsGe1bOy1CIpIImJFbQCnrnhUdLfHN7VLr
9viI0nWg11h5fpeGxiCpkQhgEGevnb3Qa/Of1hIq4fnES5RL3MS8KLEknG74kDGSLil2jpGQ0NR4
b8uMkuADJGGJE6sww/LyopdVTt7jU1+D7Qtmfu1ARcGbSioIxaPv7aycH6zSvtiMxtBcSNaeT2ND
OJt5wseyJGb3EcQeRZrpaH+qfjgZc1XdXAAI17rjdVKb/oiyqJSXbqjBwzXJn8QtEbPYscMMQm/D
OnZgu3eY7bNKli+AGu6TP7o/ysyvtp1qRgDUWvfpjO+O45XvFo5Aq9EYHFeZ2kVl6//ok2NrTi4s
OX0MsWTIPcCM/NMhPalb7nctqtyikcTYjhyrFvrBN9fG8GcKc9r3sLAbMWckUKY/OUgKfAoR/z1/
ycyahCfIee9JFlpxWr6P/dDfLT+9JNM7GVLGqy+C+uZD2ouhlb056ZxfM6n9fnyGYSi9VF1RrfCl
mpsBPdjOYfZ65yJDtKYbvQTLzSRtkNLJbCM415IN1FiBo6WHScdwad+YxvQWRK69SdPGYt9WT2+F
7eTbwtO/kP+CYK+z7qXH938J7PRZdKp7kcuNscTRjLVvruM4l7AOHMbOFQm3A2ZDssX4NOtl9oKI
aIND6GdQCrUjvtPbD27wOVpVTr/m8l40cVVrNinocZ5+dd880cNeaUPPxce3nyLXox9HToS2/Mpa
DoP+mPs7v5WsKQbRorNT7tnRfCKUZZoQPB9Pt9hvp9vjI5VQyNQ5+txZy8JptNjnoYR6GssmubnF
e9DGcVgqh0hBKzZPurKME8YUIMytN29czTWPrsG1N2jhuwZT6Z0s5mt5k1y9yatPsZE3J7spdUDx
pGEMU7buc6cKWdF29wXWSUyg7Z1aE3No6dq8Sr05uT0udrXNv5LuR6Mf6fP1ceOwNzDIlNhBjIvP
dkDGYmyYBzuKfs2pPLmJLLdZ+11raPMjAkQL5mz8AqdAdYe+SERIRx1sahhAqS3jk6HHMcwWsOZV
XR7Nad4L2oiVYy/4oGBnWc0fKKrPeQ4noS+mMJ7Tb20SO9EQfwVtHLaBzaOg7lMjnFKPxHpzZvka
ZWcy7T5kC7HNFH8ysNlcx2lg1qO0f6jUfcbBstg/+zvl/KYakaR4OelDk8JX3VJDaqV99nv5YU7y
aR6WrXJzK7x4ueqyWYpslCTQv738wzejvT07v00z2dm4m0ayaFTAsab9rVR6nUz/zywBG1VWvSZx
iKLV84c19on1qKPVZRWaImwjQc7rZ/gEU3ukGcqORj2/Ewbw1GJN2xhFc8jFfCAJ9o6X1Ab3mBbN
cBgzyK4ZTl5ie0jz0raTMnc51GSnYOXoTd90nHd0rwOed/CYZWMzgSwnmO4dJavDr9VU1Mp6flJS
DWe3ecvzFot65jxntj7jA0N6Z6iIqoAI1i1EyE2X+r99AzlzmgJinQt5r4Lo2SX/dqONk7HrMioT
DQITQ0ZvPTCNa2v/VmS9v51nYl6roDyA0TmWlqvYTWq3dBx/kdcVOjWkdl1M/EIWYQiNfmVUAgLI
31W6ufFmes+gQ8U8pMhqlXmQitcX1ySU9Bq6WiGET/pNezFznTxOjol121hPuiBjp3OAfysD26f5
afb+deoQ/iiHl2peLoTEPOuImGmvMEyrUB+B8bCqgniiKZTgtXl1NPqISjRp2CmQxhNeasgh3/h6
m03tW3+1yiLsx6ktoBfBNVfzXe8COmTDMUkUIhbIBNCTV5iK8mjBdIyYL+OEQBmVaqDDscw07nzx
sHgfMcGl69lCt05sr2mkb3LGce5UzpFJ4N+KUXIMCLvry28/A9C3hE4OM6FRPZUF1moR5qg2t7bq
3l1l/WyNBoEBFHfn2b6lGsvoOFCcdQPRyDqAjdTU+AM3IP80h6SdDMyvj0OkazY6kMyLimKwG+4v
VBwxjh1CyTBNx6u2V1x2DXdjZAM+u0kSyWyTWqaPn46haTtvGG6iUdYmZfO5Mtrh1NdclxrlHUoz
FbuIkDEr1udD1/a/Ky6AWTOldzmJm8pI5O5T0JRV24ynfJjG0+OjLtU3Ig76g+q49IwC8ghAjFMD
8faUerS5zBkdo2lOhW9rSEGSU1C19arVPTTdZCdvap2Z8UKCVGUsTn4fC1QGXYxvBesQ6Gju7DOr
PTUyPlvj4O/Y3bQnQxNMFMkMwcSRtyeT/oawk6HB8Kf3F2/5ga09La56j9PTGB3epUjlR8FgvLbx
ci2/RVLiw7a87DergfSUxWN6cundCaHt+o0SyuS4ivVNoefdyQHrjbxvkX2Icd6C6rjWUKTNWGjb
Liq/VAylwYsxn5aqrzFt80fIM5YLQWU7bFE0iDeONwE7cGAiZRjiIUKVPi7YkWvmSqMJPPrChWiz
YCj8oN9PDbKRYcAIQDRnd3rcsBcMgbAEe6E527Er04OQZCAe2rIg0D1h/98KvzqljvYhtGgIu+Wz
x1204Oe0wnc6i/KU1kDo5jKpTv44/8S5iRmkR1jGIKrZ9gDsVnU0ExKSLX/ltuvqjdHM1YmHVx1g
r2w8WQI19rnw49k5STBmp3z5yBiS3ewkco9o+NMHlRbyGRyG5aaeySGzK+O9KpCu68JBQb/cnxUB
R+XjQ2DMW8Z03r6tpvg05XAmHx9htoIGCXksGuyws41hnzZqSaclil2J9iPB3hj++1TDi3riJQVu
33JmlBR0eeTLFVqawVXiZtKc9DTWHwX8+H93+5IM9crNBFg2YEihtK2OXiNCAIjw/yja/MugMd2y
zAB11auCc1yRZhsQFut1lxaVMuYJdmj6wMaT69rCId8U0tL2Bs/4ilDQfI8V1t6aA1SjuYDO7uv+
BdQPNyM5xxnq+LDVGpM3eY5go/MEfMnv2TeiE0M+QeSUADFeHTK31UMnAsbRW/5x0oIZVjXOSMxU
e4K/OMBy/ffQawO4ew7WSQczZ8pw9ElxyaOUV5OELhQYCfL7JZ/vXwLf48M5tZHp8yauju4jly+I
NX+JjiVX73HvIynPaQ2cyxGjCm3CQarr/5vqZyWVwZti+WrdhQmE4OT/8v8e3/7xqT5Y9jojy+Tf
v/77Of9uH19aa0a1LntNrP/d+fii5vFw//t2DaarjTlkUNz+77GNjwf/+D//HgnE4w/HnL1/D+m/
/5hECbGgo/1Rm2SZrx8/Fd/HvnNGLtNxI48P0tPjo8KE+fTfp4+PHvf9v/+HlKMI+756e9z/uBli
gZL8v6/14s4J2zG5Pe6a02LeQmT46paIPhdw3qoMPBsnDJ/+dzNnNNJgfni2Hx9ypvdHOyAqwS+s
Y21QiydthydpaCMCKtqzgvJ7QUNJNMPsdBgIsnI3EkS2aUZsQvqyCxyziYxYW/4dM6DGGLxxcZXu
by5EDQaEKdnlAgR/SRaOF/fWk5yMLiyiary4Pp04mZRhicV5JToyK+zF+TwgsDLz4bvQR31HtADr
U39mfr8hPcpap/qXT+tySxh10Ge/lN4PKjaSjjnIV205A/CGbYTOlbPHzYvvbpRX4Zh3BCvIPkfo
p8RUfdRM7JHvz1qoz97PwHtyDD2sx/YrGuOCeEHyNTzToPuP5FsBllPrwRhk8G0ghqSHRMzuDq7e
SyURF1Vzu6e1eiJTLEyxWuGOi6LVwPDEIiGiEIVc+z3Z2QFqP8uN1CrHxQ3HTN7SOoDqCWlNeaWA
sd5+pS+Dau9wBsGQEDpTBfET5n7SCOq/0na2JbzWFdfPb6WMaJdIGg/fkhvV2ccMKBOZJ2wRRhQW
NHYMi5ixMBETVEiSppTIHqOu/XNpNT/G/tbr1XOE8XQnYt/fMIwMnjxVf6kKK0but3+auH/VZDtt
e30g6rwaT3GW/CqzUCuFxzO7yBJ7G0JgIrZl2++8GhtGTGj7mFIbGdWgEQXx7QIi3yfqLUG+9Rwb
lDNNSmYa+pSTMR3IWUKNZOlnUvOgpQQZiOmeMFHMzdilUtJTrfGaNX9qOx63HS1waDi4DDFhF+SK
A2xRuvJ2QSzgo+SAr0kYXRtdy8Ve5Iy1jPyqaSLew9r7RuOYXz2bIFNbgMVXxNhOjhruFsKztGw+
tKLpsDr2AMaznmqHyORLkTZ7R9lEaOfAesvyXeMhnBxGH2RNKtaAkT9uZ7sgn9LLon1nNr/obtWG
HU69iz1T3VL4sotLutJYy+OYwgIzemKjWG8iSG/ZKJYeDWFN784IrNwKpgP8Q/pKQwOYnzXRKmMv
e4rUHR1TQGVCbYDU4OQK902Zi+F7Wk0aYeCOvsl6+Bgzgvr1g7WypAeeqxSANzEF1ME5I1scjquZ
SSKqqOSHlxHUXMxWuiH1VZwl86HOR5lll0tUgBOjToe8MBoN5IivvO7FrY12WSQybOjmtY+ZMHSj
BrtZr6+6gfpDOUa+6pIE2NakSkJ8umCH9jXYJLkNVw1rdkc0+zoh3/NKRA6hLJS/RvphjYhL06p3
Nhl863VSU6SKuCrWRVuEmlZ0TD9S4pzrAWvvVE27uumfHLMQ24RvEjDnOvQ9XAEd52FPLux2qshy
J9X9+jCV5vpi8nQB4URwOfeF/mvRgDXg5jKNvw59HRP9YsaGl/0iV+OHVjcAMEb72EOeJwYH3Hfp
Itcq5yaMIeLyNuLrA2zdgHST30lKXi90yS0ld71J0sC7JABK0D/jn2wr5JwYexFGBylGRqhmDYJt
Lp12FNpinIjtqeddJknwjMzhT5rW050TECGM6vuVgKRzTMnkCie4N2sxl+5Bo5szUHyfSnr32G3r
k6EowCzdfLe1MgpLfC2H2ugdSiAChycVnYiqBDofZMmLHK0/kXOpm2uXscfRlANUILKzp7k2AhyG
FuBMh9pMkED2eBcNVjsc2tG4ebGgiQsU9lnP27nWhCyTQvnSLjcDqAGb0dzilJMEqO60VpxBtuWX
fzcmZ6O0gr9Rm1BgsYTY6sHA6g+YAN/Ma5NzXSFTcdJs7bEO9FgBMhxsyfIcoD10COdJLqORMX32
F2UciRoFXcpwnZNqqSbNnSPiQyCYrJhpiR5BI15ExsO28ry9O1VaKNL2IKOeQPLql21kxrqxGszf
fmJu3jtVuSHMSnhawLcIbUqgGokYmSuntTZlDIaCYW/r/a+pmpODFym+F07kKOi2D3Ys9279BtJM
05vx2sdGttY9WZxSK69JMklDF/z276FUv019JP+JYqfS4ReIsTKoE6fv2iQrxLV2Uz65zEKBkIFz
O7sdwAMq2CcDNklG24J5j1ek2Vuoa8T8iafMDjNQz7PMLknEUiMeymzHLkfj5YbRo+wJ8mTqFaK8
EtNrF3HKFol0tqybfzBshBuZQG0tgGBp42yyzQkAli6sbHNXSZMzquedGfA9LY7HG+SI1ZTcKFOH
sOkhdeOGwgGXkyzVZW+MvDEfBSHxZrdg9gOUtdgsPTOFpt8M1yGG6qYjstgO5dJjkTl9DApt7Wn9
+JR0AFODdW1Kn1zvZB8XmrgLq/md5gEvOlvllzHvPvM2W4LHzSSsexU6TM22i8mYfAaEcWJqiBHP
jUti04XUcboe6iE/wRJlZcChvYlje8aVR7r04jKemNSvHdTPty7g4mKpZ2OO0c9loJ6axRKjSO/e
Tj+wdJTPigUSob3VglCuKrCamgprCCDKl+F5RCN+UHH+ZzDiZm0ZGPh5T7DgKayvogjMnT0Izlhm
XXtDzNFWekO8YqF2YC4zHZxe5KdOkLBL0vFBK2fio/zxS3MC6wSCLTiP4LbCAk0laiyTZdsY1CsP
3d+VUYB+zouWNK0oe2ptetiI0DYjqEcCgvo6e7rrKV7NnPXqPnYyRRCcoc9LjJ25x7klnqzoWQmr
fGmKeFNksfmERqF6QRsP3rOScmP0P0QfNa9OlvWXMUl/8HZrX6XfU9Y7mFeD6K+psvIz7VVLEA80
Cn35FGVcuZEwiI6WqoEgF8wYWg/67jgYfzUg+X4jtyIYN6p1vM9y6uJFBMiUxKNXnerx5lcAto0J
oK7GKIm0kGxvmjAyPGOYbxZ/ZjJM7fJQVJSQE99oF2hFOLXJT2ckjCbz1b1xk/jKzvQqx6Z8BYS7
ZwRlIEcjo96RWL57EYd2qf/N5S1DxH9uhy8GEt0lz7BpSeJCgqQKjlnZ22unB72ZpeNBX/JwJ6Fj
39B6dcpYZoGjjXcloh52W5SdDyZNoAaWJDQv1ZJt9HDKRpQpDi/co27+TiF4OJOyUOHFxtZOIxrc
SP40yfNxzbK+OgbjwqiU48Hp5sOQQe9LMSvl0xxqhKo9qQyg82S5B5a2eyWHZ1JW5XXKhM4VxFBh
U0/mKi65ukaOd0C7l+wsXQ/ORUsNO1SfwoQ+Cl+W3Z4R7MvG/PIk6LUgsy6jxRjBGq2tO/Ri90hi
BybTr6wOl3Dv2+dyjL+x1jEQ9bxhm+N73hbVsCv02j3IJK3CuJAEZvVuT4IGBIoomgrmCSPcoDr0
VLSEAw/ZTXHqGqnh3FPCX0F2lB64+MwOwb3YG40VGEKTiVBdsgP1oSOhWhTRASnPYU4Kc0NeDbIq
TopBuKHFqArorN4cRO4QaBVN70lrOCcLx8KqNJEyJ2MJJtYXAM27tHkhDXzbuYyUa9QtMEbAibGo
IhMaveMtYDwOSLwD5crizQDoyYlEvCwpSww+VPLs2wkMk3rTOcG3YUfqoCwmw53lrOSUUvQNWbMx
6bLXjZ1SLfhcRvUSzoxp9xcj16YQRjr8Tdrl00w7i9w1YkngpD9NRqwH2w9+xg9oHJCMJEue4hGz
SNHDNWLRXlJceExUGro7Olqx1xFrW+TnAfI+Ipym8cs60t8Iz9lZKegt2CmQEcZDlAvcn503hUMF
D3TIn7Ks9a6iBb9r6OOb3q2jTGgfxshWxhP3DL5/qFnj74la8VzVNJ4M185+Fs3bHDnOjicm2gv7
I6qhmGpppP10hz9AON0PI/vdTFAZAmeczrav/IMAw0QAOTTgNE8gdeOAMezqrazG7hLJ3HhWw2uT
mxggkCVckszPr6XkJGGUv8sRnNzLpGc8tITaqOLq+PRysY9qGswzqJuyk/eICubvVAgPYuvEBNtB
vOpaqEZ9TR2LhvGCcoCMeeWMm2i56QBNh8KbvRVlY3AN9DtrrzMJavtYgMwR8/zaJDI7s6KYnoU9
rzUs3ytFdgW0Hfuz7Wb//rhhbLfPcvO7gR+17XTSo2zhpWtqd8xA8UQiQDZeuB6oZ1vpx8RMfg6M
iZlaKzY0Cao0Twu6y9xH5I6PmtigBuLPalX32sqNteb1A6Phnh075Nt1XaB9JsGSKGt3IqN8weSa
M1SJMEC7uLUra9p6rl6FfVJmZwvcgMz9+VQxKN6mpg5zTWfmCfSWdY7Durl1kp0xQc/L0Y0MLClb
ODFnvKPjMYgRb6fN8J22Q8vOaIYf2VTj0aFhrdO026ikxVYLU2LTJ2YcGj5jReOUF3HzUjnkI6OW
wrR0nsBFEZKThMJpIlLpwDjMUQK+Vovic+pXT3lipfuEBQMTUJhoVvPJ8p1TxK7ScMyycuOmciJr
aZJr9iNZaBZRv636jByliWWQ4XyhRdUOTtL4u9FIj+gNxOlxo4khWBPpB0azTst7OdVbUjGNV8U7
/pipDpBor6vjlPo/qij+1jBvPhXEaK7omg6IqWp4tNZAyQjGc4bHsgHG1kNHNNkct24Mez4eAZi1
8c6be6ILG1JYI5fJ3TSNzF6TZcefsnt2QplF3U4OVIdt6n/O3Xwp+hrZuzXAL/fShqVI9YkxVvKS
CAjR0Iyvydapf8kNPhJPTv6KAZIkc8u7OffiWqoUeEtUn6bJMMn0s8iA5RTaVUOubxRQENRDycfU
wZ2xZNFtLQ0BX+RnlELZ4K0aJhI3J/4VmH9bTwH+qcmYrdziB6Rbjkh7zH4wVyfpnZfYYLsHGmuX
0xvD35BYAPwtS4RJObyWRiYupAvOTgnZ0ZVgfDhHD1hgmA7scqnSPR771ypJmk0UmEsqH+HnjvTd
MM1lfyApGulKoLfX/qSX3rffm4g328jZmM70arulfehlv/L1DrHCklBbVhXPqJT0HT46gR7BG1Ib
6axSzY1Z185/XBsVbs1ynO4RhKbZTe2u1iRcSYXwHTOIjOsmjLJCYFjwkKzTFeWS8F6JCI+51ky+
YRVB8BFwc/PU+NVGELJMKn2NtZ9sgh2JSyOxUPW+sRcoep2QN4fOdFdE815VTbMZG0TvcEcHsF2B
3+xcu7b/AqDFP7LKmfQ7UWqRMGWoY9Rq+1ovtnnB4Mocmf+4UX8RpfZjLMffsckspOzjfl3N07gC
N2Qcam26zcoLLg1ZHWejlv4GNVXJQpMlKgTEsLLMFLZnsrx1gemNpSA/7ZNMaMoU79hKCPee3W6E
27Zc6mGB2CA89xblVDoN23qoxr20cMi7kYnkkpEMtQT6umZYy5ptbknOyirPks+2X1h/zPhpUtHz
NBOt3OhfCzFPx0bPd3k0eafYCQ2D5JNZ66qNVzH8Mp1A7rUAnLSsK2sXiahkG1LIY+3IP8zD9Z1v
teR4WAnhzSzZirz+xZrM3U2xxVhLw1pDFbSNTQCxqaufSoc47NHqo+eW4dI0sq/tcS+cNCUT2jz5
3OYJlIE8Rg7Ra/aLrH4Rk1SQ08C+T5aQb9ukcfb90tdrDNaUXGIzsfeutRTXgsMoHM9txhi9pXIs
vY9EC3zGi021a/Vk3LQN1OoyGr2Q0/DEkwVzthT0Jnpr3VRlHLHfwcqydWBqEyJxYfrMejAlrpOk
s842qpxDOZRPAeHp56oiGUl0Qlw9j5rTleOZQ3gGPZ4HtyJlDpIyW0uzllyNTr5SQZEkW1mIZZLu
YPlmtrHx8rP8jLcxCJ7dDP4aI+3Kb2uCQstWXHtvfjXYlC0TKe8Il6Qkq6Oe6Kn5ww3NRPvvkvYl
I+O1zWd55IQ72pObY7oZfvWDaayzrNbWncV4L9naUZBsTeBzyAmNr6SQBVuO6k9H074bFxqyVn9X
ObmNSOzItHOyPwNBjwhk4mKfYbl3/KEGGmUEoe1HX6ZZ3aLsMbdlkD2Z7Mm6BPNvz6s60HT3YFQJ
QNeA/UtZA9oFfKWdOiejkMVauCaAweacLb/Z89JklZQv0Zxx3VYMi3wtY7DQjBdL/mSGsc4oRD68
4TBJ4R0J4jPWhpPx7PgtW1EAL1sM/Mdgtn4Jj+CJVE/y49i4EiG/sTVT1R/aKutp0DlKqCPvVfTX
8ER9121nQg3hi23VACp0Y96ZHuQYZo4BDTUC1QDbSGwtF9YyOOTF8EMWZLbHcro3lbeORducC5wF
68yt2RDO9MN+hwxrgPMW19QDacEwaMrt35HBiMbOJc/y4Oxrb1Ar14ERlKvAOjq+9lVgJNbxtIaM
HLkeqMk/jRa/nj36sOOqVsKOt8UmZuV4C6YEMh6SLia0JN23pK16LFvyxD3GpQ+IeDLqg6+5xS5j
7Bcq+4cOe/bUjjLAwEqurWdfa4YsFtS+UdPusQHmFqIqrwCz441ciA/Li4Yjxr5618y6u65ZP422
y0LfahtUJA3nvi1h+Cw3xeD8aZitMftL25DhRXpgJ/MU+Y19ToT1RU2p/y6EfXciPbkmU+uHRgIA
Uw0Z11dlkJHgq7CK6H9wnPEEd1FBr+numbekHxkJyfPQw/NhCJY1y3pMxq8SOSsFU5Edzao8tDnJ
wLEei0M1Oner8sad2XJozXnLem/NJSMhvbdA5/FbUq71wv+ICkFxPlj5bsztfF0GZGJPk/WWedW+
7LtfZt3lr+C25Y51GQoPZbXXshevFFXTYYTinc9V8V5RI02JtA4qEHKFEXwbeTltWpN0nEiDvVY5
A9PJx2APzXuVSDM5Qmtmcwc1NNRaB4N5l9MKzLgwjDg7tgANzkjmwkXIvq3IU7t3SQ14amz0cJqC
nx7CtbXuQpq2R7wHWLf6dVHLfWvW1mmcYmcV0IvJjPFbDhaBQcNgwKikpyG4+RLMBtdBr9mVMbuY
KdfgkdHoXtwg33V1QKuDv5znOHq+FlHhhllAsIDd8i7vGpMJTVJFF/J89vpoB8eCWvqgSCDAOw5v
0DOLa0Igxn6MQx4HfbmWPU+1V6G3mZJrgGWQzDA/NOH47kr2lKygxu4wNzatsnbJ6s4iztbONpYx
NwdJCE/oY/Ha+DpB3ZK+rR3dz4L3CpHWoDjNLjlUKKhuZaNdy0moA7i77goTDvRBkxSXgfdlYo3G
0SlrxCZjBAgBLVySXxNp9+uucNJzTvDxelLS3IkKDvRYEdj7OPh9RTfpaQ3AUmmaB64d13SiVNTb
5qmOs5tlMvSdbbXgytSJJ9PjJSQ5yJtG3zd5f2EqT+B0K9yXyGU5kQjzpa4Wtv+A+EjlbIZUanxV
WQO12eu2qm7tH3ArCeyaOh4S/o5t1ZbWu672Un1LYtZfW0uXT34mX6sO/RT9sEm8Y1y8O0XyXbuu
+q5r5nvOBCVYoId1NFrhdJ7OSnOtQ2eO+cU37d0cjA1ZG3mFBtHMILvXybG3BNPxfvKuCSEFYRTX
5XpU/SY2QBFqrNKj1Hzt0gCY1syLSKc7n2oLkKHCIYiS07pKwfUjyqRzUw200QQQQc0o79YuN5Ne
EjPZifHJHgeT+YBuv82oxoEpv+OTC5YeF6zGUDxNjTWCZmz+lg3Bfn7mtYDXdARFhAo9DYERk3Ki
gwKsn6uIzhfGmXdymHNufMwMjO+TbG3qVbLV4t7b0FqTv96JFBMA3ra5oe4XaGkzilp0cIDTbUlT
Zw4aPt44/2k4xg13srbDtpmEpkDkxnH/0wOrSkVey0NaDzHRLiLfzmbu4qBKur2N1+klL+e/QLbX
qU9muR301r6ljyagy4ehp/TbMHL8ZJBBeRcO+B/TvL6UYhG22H7PanWOTqVo2LLM6RlDY341jXMs
WG7X0ioRkAR3WcQEsLi1OObASTc4hrqT70b6RdlVdzW74qC39YvlaIyfceYcfCEoaKSzNmFRr4wg
tt7GKXhm2C+PyifPAovAaoKt+IJG+N0e/IGEzzY/tW5U3M2ON3xtBenGs1ImZEzzLkEGsVyZGHTH
xCRwnaMOI7Tal4ExhX0mzXs9PkzBzqbtC/c8unF37XX9QqQ0fNW+NiEAchXRCka3bpyivEPbNLDA
coq5Zi7Yy2f4+vo9SI6du8NsVfzOGU+t3VHvnjr1RDZFcQbkqNF45sYnwkQM3IaQeMHm4YN+UQ2X
qLH9H1Yma7Y/XBQNxj9UhwShE2C0ZmbZ/6rGDOmi29jH0uh+0hHoJ1NwTQhSa6tjB/eGicBr9OQ8
KxxORIAnT8NovdY+tZ5tJExIlhufBRXIjf6ecf1+wgZxN+DYEZrlHOF1oyLKjPSkpsBbyxa/UecM
IGTjgVctN7Gk39bmYdgXfb9TKjcObeBkzxHCOKjIW49zcV1aaj65DDD2kxsPjGTK46BhC2wCK34X
KWPXuOyiM896hYOxZQBt59XPIqIQAdaR3kn9Nncd29F3dtvI9O5M9lw7v5klgrtSHhtiAN7Lfume
oQsItdewDV3sWH+LWGj+ra2WS6DnPBEI561Up/NdI9+6shW65wPFkC+jaTtBidrUfXmtZ7C8POM9
StlGv+jM+iHV9y8SgTJ/1yr9SFrGO62PX2yYRGgbk0VHa6wdilBVqubS5IVYwpwg7hDWsDYyJ3oS
pUs6ilvvEle9mFp8EwmC2z6vxl3kEvWXR/wYYRd3Z/L9E3v6mk0wPEenLaJ9VQD+Ufak7gPukgHf
wadLmsIuz9M7MaNI3HvTXWi9uDyiA+6/0O1M9w/c0NyNtkBJvevjJnMM72rHtn6BxrSBg80+6LOw
W3FyIW6SlVjpn1IoaP9l4p+sAXkf2efertBUeWnSDO224/RvCS9uhr35O2KqbMf4kJZqjr1D08XG
KhiC5mtiRTSlhn5OSBeDuhM4R9Oaia2pXfSdHat6q7R++0iF3jpGOFQDTruGIy/QVAzj8zS59UmT
0ffIOOg5jUgqbyqECsFjXlWhMa2axGJ3w/jKFV159qe/nqeN48ayUHYClQFoahv9rpWL6yDNrDdn
HpJ1aqr/Ye88ulxl0jz/VerUnjp4M2d6FpKQQSmltxtOXof3nk8/P0L3LeXcru46s+8NGUAQAhKI
iOf5G81r/F57rhT596pZ0t+hFjchM953e7kAFp7mY3aYhgmyQBZ8TJ0WPaflg1M6xUuv+sHDoA1g
LuL43hlC6Rbhg12JdSFRnemm0ZwQeJ5j3Se5H74oIhfRjaXX+zkm0I35FKbzTesYFuGUZHrCVxGj
ML061ikgDKY52nGwoEQFTl29zT4pLMgFpQc3s9/VNTEHBzQbwgJ4jyU4gOoGIOx8gZfPRj3ummzA
c2ZI87MxwYPMNTK5E1Bzt0dYcEt2F0Sl0RRntUD21a/sXYU89c5RB+3AiJxXgsHGasxI8PuTxGeG
ke5abkdcERzmsoytp5PJgB8l/KFnfCcpe0fR29t+ZspbJoH6MpF7aDu7e+DEfk117eBs1+hul4TD
PgeGtqrbxL8B9t26ZDVJsPq1eZuAKLaTddt3/rEPGPBmTfeLfycBwqBpeJA6bYvd2NIVK9odM139
jmllB+XHOKIgjMfrWCSu/joZWfJUBVL9xPgNv0gpDXcoUXfrARH77TC389kYCZS1k/XaaXL3DMSW
Ka6VTfekdpQzNuSbLrHiExQOgwzk9FGbrXISC6lHX3yCA0n8gm2kyfZ15fQ7O5qP/K9SD7Se8uAb
iCF3yX3Z+EjXZyPfNIVpjWlpT7Py2DqS+qp8T5vujN1S8BJKanCLosjraGIvlhpWAb8tHG67uhlu
M3u+gQHrOx6SNzHmf8QN0L9liDpDfCVNnONSWtWNUDQ4yslMr6w1LdLbkXrX6eln7IC9HONSewUn
FQKye2x7ZiSxqWBQqPX1KWzyW0vvpVsmDICAQvwKizmuj0ogeU3Jfx7RlFdzVro9thJIKFr9OzML
5QBxTDsSsgv246hkW2eEM1Onc+464EAJnCS6OTJVDS1XDfxqU8Cdg21Wv6DPjCF8n3+muho+z92d
2YaZC/F/cOem+9mX7cNUKvZm1IvhhFKFh7a2gXhc8Bw4lXzsslZfGZM0b+gn7B2Giv2FcPk/iqb/
RtFU1eDYfuGmbj7bz7/9zFuC2+fP7Od//P38s//8fwVNfx/yW9BUUfR/yEgeYdGjW7qJDt8/JU0h
Uf5Tw1RX0TC1USrVdbihsmXDOm4Q8w7/4++awS7UQ9ivqwSi4Dr/n//9ffxfwc/i7sLJbf5Y/1ve
ZXdFlLfNf/xdMfQ/yLOyqVgWYqiqo6Fiqv4nbQCmRSPQtlI7LbPluK8NqO2MBAPgOotnEiAliSBl
nGHWE36SQYeNloTGDcq5oHjV+tkHULyCoDFuiUotaITaxcAA1E6xpU+Z120Npr5QgX5JyviphP02
9AdUYrpGYS5IfF1uikOPJ0LaKTnYPuu5zhhlODHoZ0chotBgzKTYXp0EzamfTEiEhgULqZwIuUa8
7/LsNVqIRmrcPmrdWN3Uhv5kawE2n53fbpVaxgtg6C03VvsDklayp5RYXCroIbyAX34yMDSoyYy+
as4AZ2M8OzBtMWMa6o3WD6TKEXX1oFbfIs3GxN+oU5dBzHf61MD1fWZA0WAphL51j8FHdifZ2cpS
QtDfsBqOnVlhpB6n9xh/YiSR1ZtclV8J7G1jZT46Rrov/KB8L4rmDoI9dPsw3Aw9cUw1HzxAL/Du
awBeKM0yAnsnKt2teCQat2JKAclAeXACYuziCOQTcMYxiYaqds4o3uicjRmmGZxgXFrbEZehOsZJ
0U/ujDkqd22BrqkGfy8C3ZaqBOShTTVAquDO1uCo12GLEntAsnjWcn/r6D9Qm4vWDUjzNNQwak0c
/xxhS6Mc56kxbgdU79w8udUr0gGAt8eN7gy/rGZ4H42s2pNKcgNotKDih03UjeA0YohXTHiIg+cp
MQFf3xqJjIUT/qaMcTA7NgiChHy/UPTuQJ3IrQWPcJs3iUu6F3xIB+IlsgIyAa0cbuKZzE8vKXeo
6SYnbULcBCLciREbJnVWQnQ5cDDiIaR/F8RSdEqTvt4s94aPufTUApZNFUQ/lngc1hK8B/bU7YIi
J01AN5nelXxbfaNob6xHtOyDPW6+2drsfhk4g58qpfiW41Kwa+S83+IxxQjbDgfPL+XXQG+cFZKI
MKMS/zgj7XkomXKspAD0St9rZ43OW2TDSGjRDQzQssHIRIG1j2ojOY4KelQWOBMir2Qg0Z8A95hP
qNsHz46JLLZTgb90WpzKYQOdwQ00u7BRM9dXxv5U818coo4+J1LpvSCOb8xKS/eylh7MwcC3EKrA
HWeNEiZWSsGQGlCWAsT6k/y1iOLmxi6KnHjyk5aG3XvVoRUZ5M8yGcoNgn+oEEZjs5nH49gPwbFW
pPKAsIy1HSLfXk8gQV7MKILtAl3iU9Kik7IYUmJ33bilwjfE9vs9BJVDomvyuY5IpeK4bG1xd3lV
rYwpM1oCm7IgFYBfskEGJ9TOdmbfhLqKTSSfKwSPMq12g2CW3lE2OrWy3f2surK4sXAfmu2i3yZx
aqxCxQ+Pjcw9mNQQwTX4y6dIsuVd6BfvKonPY1BFozsgArg2GhiGmIuh/zpBcpyh7d76TtLsTSvy
D1GppyctBajZkS8hItz0G6MFt2uAcNugp9S5lQl0wq9zC+ge5GmZMMOu7jEdgRcSYC/hv7StHj91
2aIITbC3VyN9jdek7RH5AI7ezHdcZztp3Al1mlbRMgAr4uwmTA3zskjj+JQb/oH5Hq8b/3Isz0Ec
Dm1762jjTwD5xmMSRPomi1tCVFOPLfm4MYy29CrZ/JikEi3hIDvy7S9wAvbhuSmOtAH723hioS2l
Lmyw5ryui1IOSAeRf/BFv/cTpKy5X6yL/dfVS02x0aodWhK7vhTFrtEwp20zKoSPaUJUEdv/aLED
pudpifpsf6p2VIL7HAsyAIDqUV0y/ypKBUWxLkqiklhcj0ksngiMZKgIhZnDr7uux1y3iaPFDitF
Sd/vDMZpFmITJE/++bN/noEkzktUuPycaOVL8XLi4lcuRc2Jj7zu6e568l8u7npif/7Sl/U/rlMc
M9Z+gVcLNJJru9d6oGUeJwO2958/dbnA66VfDxGlP6uLjV+uTvz0vzyzy5Ffmhe3AJ4EOOXrGZZl
r0LFSYtVrUrcadG+WOhm1YCI/ePOi13Xe1Q6+qFMAdjwCXwn8wsEeDngUoukBmGEnogIBlpm0oJ8
qdUl0QC4dV0AP1zbYdTB2sAlR1IKz5r8wotLwrMEi20eF7H1uquF8rEzfcn7Y7tYNZaDRQvXvZdW
mqCmrS8t+mG1YhrSeGMFsW2Q3ViOa8xObCLSoihVMFEv68yweOrzyMaj658bcyxoD0nxeqkidojj
fHyytqM83PoJzIdjJ0GWDDKHRFk+zXz6wwSwlnNEMqb00A2pPFGqdbuE9aQ1MDrTeKNmXoKHaOQg
And9RUvxKSjVs0rInPtbHGtnprtK+J8xBs4PoGzXTdP/tJqffMlh2OXTRyqVqO2hy5R787KYiv73
wuyC4l+uXuuJw/hvlOTR8nVJGpbpVXkcm8Y66Fh0R/L4LQ8d+KIEPNKVg1UZ2Y3h3c/MxwK9yU1k
NvUKgEDhmRE8g7bnJ8UqubK1jhDCfhp2GkMcz04705MdyfQcKwZ8BYJ03QXB4IlFs5TsAmmtVZb1
wV4vAm5M11MZzQ+ByhOrUPwVDNFI1Y9meBQLkONYtE/05gVOtwgWL2S9JjWLFUM3e6OnENfEwpqR
UBx8ay+ITONCexKLLpJ+lQoTQgQhCsQ40MdHgci8qwcCkZM2q+tJGiE8Yuhqpr60h96K/PGcH2B/
WvM6l0hWdmaB5vXMYLOFWLCpCKl4ltVonkRkAEZlDCZPUysvroFWyAOSiWZfvSulCdMI4Zt6uW/x
+JAp+nRA9Q6LHVx4jJVZtf56CE3/IGsAKGfFc6RQ8RQd2saAHZhiM/RD6dMDyMpiKQ0mTH14nPtw
WRvxhkKYUy7cnHmLl6HBTY8l/S45+MyRtjJOfan1nvgf8GRXLQBqmDUMAGDwLPffWhYDSlaHKn2w
iVh4stWXngV/mK4r1fZy1Qw7cQ5YMhYeFoOEdIalKNaZpzM0YJgnuGXq8h8xKh9ragVj0XUUacG6
XUhvTjZmXxbBFNrTWsv08yDlCgl13eHOL8838Up4Z7I69XsMvdbgDr8+gOJR/GPb1KJwEY4BFKHl
a+hgdcWYcUugnuda6/XSU5dL+rJuohYEnAztiDxaPi6Isfx1OcvNxj/o9213ygEi6oyMgHicxOWJ
By6b8fcGD7X8H5anzfYPemjJB5TpM09csChdF2Jbm0iqO9jam69kuRfGPrdkuWapVWES2v/cOALx
Ab/RVBvx1olHSJSuC3EPxCq9CcPVWN8bDp09mYnSC1BNuSyuq/jKvQ9BgK3MJN+10QD2AOHd0rsU
NXDYwL8NfYmOQRGvJR5o8VQviz9W0QbZZlrg7wCr1nzMhq+LSQoZ7izbAugNOx4Lzx60JZ0/qD9b
eQJQoCGCIxYAR0p39Pl/NVUFJklH54BQXRkluitIkeL+XUiTy40V266rbZp7jVorBx9/k11nmNs+
WSRRZg0g2WARhe5MdTWWgFjjQSWzHBjIUU70eeKCkABh6qSgVCv3YC9RfMENMlDTjYpSCm9WPXrI
3W1joAW9rN7aPgxEtbdML5pIqM2T2pE7h9M7ajEGuPETyfDIDZoydZVarxGxgT/aJXYwgwXlg05e
ai+u5/IqSKDbUIwj895gOrroTHSgwupgkvbi6SC7lWxRAXlKbD79l//0Uro+DBa5Z09/zLGjXdcL
DZvIbn0kUodQsuY5dW4crWUhMRmUqjbBW62pvVb0as4QgSVd4zrneCZD6z3AkG0fdi9AjjDBrkHQ
YzPiozQSkv5UFeMGGZkR/uIQHwHGwI9ryvsqIc6nz5bEe46Wj2HoaOBUXYeWmIw3sM0XBMM1oKSk
BPehDIKuBNwTq4iP5MAZk+VjAcMMDpsv48km1hVAuCsnoaslheR7eQ7NSgcwuHZsxrzyMtYmWVd7
FoT2BQf1gkg7wYL+nGZ671qNQxa45l2q66eBNCTT3kVrntb1gs0pHn8b8TvDDDkIwsHChAiItQJQ
COEEt4x0kLjPGugg9dLPN0Nd4gVZSKiVKTelIiMtIbaJvXMMO6wGwBR2fGvmOXj2/dTfxiDzjo3+
bUanxoOqD7kJMEFEc2OeDF5U9c9koBdYe44JcgqohXhrA3aOG5LbMQSxRL0pSMjXxAVcOJ2Mwn+F
DY2GVf+mNAGGwAN4imAAwWKbwMMcvFqXL6VY5MC/QGrJP1Exwv6yxp+mkR9tv4r2tRdjgOCBimgv
pW5KWs9H3ssz9c48oHZv2WPsxiFYwJxvCYwUYNeXCry9h8T8BIHbAU8aMIGFOwDMzN7LfjNcri1E
KmEto0KwQv2D27csoJuwIMiySTs+M9P8WhC+DaR2ZrI9K+sZUgsC2MkLMmepOyVkNjQrmk5xm8Mx
La213dI7iLuTYTDC/zLCpWKWCmeNi2XmMdnMPFGy7Qjy7XWjs+zBq5SwvhzuxHZ1+cqK0nUhqpnX
Y8W6aDWJ8nBXKvwDlx/6Uk8UZfwCXcM0f12OFduyeDhEOb6PufE9kTNy/WlabYYCjxpIvNIGmNcj
yYd5wZskD1MN1DIeHuLakVxNzdF7s5YQGtB6wW4MZMRiJucbiOaXmTS6O6dw7jqE4gBR9hKPHKj3
0Sxfgy7HoEdxCVnobh2iIlbnAUbkWg+9ox5BEaf1d9K2M5oQzkeRYaNWEPzHgq4C5t10A0lSYpKS
DF566GfpYVbD7wrZOFvTPxrNlhf+mX9rhUF98hVJWedIKH5adXQzj4X5jA6nvyfE1G0BrPcfiQTv
iv2Dlg6uqQwp6araf6yU7hkFLgTkwoZ0WYa1dBWUzTmHDCtCLp+hCnxBRSc9QH5gVTaRcWhBhblL
POYTII1CBu8T63r45MicHuLAytHUns+iVe4aj3pk6CcHOMItWscMs5afa23pHXxN9jiUteoZup+4
2VRi39oxrl9koqPRmd8rBexjnhvdvmqc+WUoAdEsFzG1g7QukPW6KZtKuWP2wwvBeP3ONpEnaSYs
j3x8v++xJ1SOaDlNRNc4W/QCoK2ZyVsm1fPOGltlp6Rd+GaQKhVn1U2gLsPYVMnQpSShE5s0ubg7
QdiuIuCbd30wKWTdJowSlyYnS9/3o0FaLI/bPRYeJO2adnjP8I8VR4bk4t220chKwgN97PrxQ2yX
0wgficAfb1UQ1qfZbAfQc9wZJcSjJJWrZyKDxaEZ62yrgD/+NIbLP1iveJyiujEP/SB3T1EyP4gG
h9LIIMjaeEpOpXmGiB1e/oGGnT+rctgwLUxStyF55YFHHC//QBmbw1AdPmYTolmiwrogXWg8z+ri
ac7ZzCFGu+IR63zTvxWPnbhwvZK/E41WH3R5io6hDXdYnH5O5qpFL+clKkxk6FFqmaoSyXarcO7j
gACrA17/O8RuoAeh+jrac7Vlohx4AaDN+2CxvRc1uiA/GKYUv0mRHm91tN08xIaT+0YylBUWiMX3
aNR3vhFNb12UOy7Q8ZnxG9FRpTD3jsaDJtrJSJWPehq+M9qCZBWgQaE4fnM3tTahzaUdIyrceJD6
99QgEoZ3Zsb4IQ/v6hqGn6gRgL4J5N5/bxwLFnmZDUcmBsotYeJsLX4Fja11A4ngI5hAKbW+Skdv
Z9Wt7IcQr5dfMbEayVrD/gAY7oDiVmJ4L8ShMWzoLzW6HkThPDefdmNomzjVWxgjkXw2/IaEwnLX
Rr4BTmx/pgUicPA5IJoAbjzD9DMuTTj93sRaEeAJFeSya1A9qaNTC2P2RBfhX2pZA67mk/Wt70jV
YyYC9s1uZx5BBSJq36Tf098nVKB1hzqZdsJjDLI6v7VJ6kH5Rlzzcj6VjIaIJIVnX6r9myhqu02l
6em3TDqKiwYah8YAXdu57Gv5hiQlFLI5VT97/VVUaCZYGUAM9XOrTOWN3mQmPgetfC46/j2Iz64J
3dc/GJITihxa+cEKwpK+bW722Zz3D7MtDateMasfTepARer0T5Ab0jqNaKPi+UTwR7ZdfBKkFwnl
7EtrTviITZDx4kv4RJDNWjickn7mYXJ41m3/E4+glaiaaKjHQ+GsHoxC7/dF4qdQFQrjoTBJaIgq
OY6aaErVn7o1xBuAYDV4KH04JpC2XLUvq1cZk1JRlbfnqZPr9oXQSrLFtdrxqtkOb4fC0Rn55M03
IGErfblijUntCs6DdK9Mk7pn8CTtZlOLH62AkHTOKP9HxlOJCbf0EUt6DtQjlZrgHFoAzdoA2QAE
tdRXsOBncXtM1X7p5TpCRrGttmMA0FCN8vp2bCR5rerlMjJ6FTUhC+mrrleU+xHlsf2Ah6bb9jBJ
uqp7HCx4K6LaFKRuoTvThxQDaOu71jgNchDCVZXJkflWiK5ychLXAqriTe477dkKYbXOud16SPzK
t4qF6EtE2OY7boHiBlXM5Fbo7db3ENmTQxT2065NAuMx6mfmhMuN8c1ga5Ou+gCdO4Isc0gkq1Jx
4+sKiPqoad+UTDmKqkTqPiOS6EDxh+IIWS3bKdJYHEzwe/fmDCEpxJLte5fVrurU0nvSaf5maIvm
Jkfl8WzESbRhENl+y+z7qcsM3j8Ui3rHkm61TFa9stLDrV/03SvKmSfRVtjKv6Q4iJ/IL1i7ZuzG
fTfTdaNMgv/w0kYfOftx8pU3oOa9O5vhiH9SHtxmTSETReR8xEKsdoEjnW2Zh0lZPk3isOV4UUML
Lj4E/5Mb/ze5cUfRSGD/12afGx6aOvre/q349Tc4cF32Lfr86vx5Of53ntwy/+HIjunYum1qGFSq
ZN1/W39a1j8UBZUTa8mjA5qRUXuGZixy4/Y/HAdbbNvBNNTGT4ldf6XN7X/YsqMt7nemgccSu/5I
k/93afPl578qXusOOXhZ1xRD1Q3N1JYr/2pvMCl5AiJwlKHJoACD/Fjwy5iPRAW3Moqhi/LjgmmO
EWzxlZ9GE66a/rGDViDPP1TcfNFsdiPk24Is3g/D3cC3OLptqzdFr1ZtdPflNv/O+X/N8TP4+xdn
q5mmQobf0eFq/GHGUDCQL2074GxHkt8haiSQY+5ki5SSr79NTnnT9IkbzBkaG3spo3sgaFPO58nu
95XUflOzBlCdirSK7AYDAKLUP0WFvR0gN0+6jrYUJM4CkTiovM6tpf1sSsx/Rrww/FuaqXLkT3x6
zby8W5rDTWztL9uoQUe4RcLl+1KnRx2qLZdAc7MqDL6ZcBNkdBSWn0L5bVVqNzaQu2XTUmVpsiqV
3XIG0C23S1ODwcwM3rZcftdp/a+TqviyL+e0nKA4YWx/C9lwTStbL3Vw+MSTGWP5wdz4JXULiZkh
cPNIZTwirSrKzQDWGWCNSvSiCRIXIS9SgvUqzEy3NnZVyKHs1pHOCTAtrZaqiD5iJ7+eqnxjt7d6
Mh7UDm4q/XFVd+5ytM53SM78D7OpUuQOTSQS8oXu5PkQnSqOrYioBtMOBsIGBOZpaU6Nj10PCFnr
t0uNJBruK2oX7ZSsl5+lg/+lghAEiwm47xZZGr1AJLFBmo0G+A1xXvw4YpDbvy51+b2GUaOFvFMr
k1Ds98suHUz58nfcG/K3BtqBiuSSuADa0ZlpYIK4W27Pcu3Ljy/XoEtwPPJku5SXW+gvZfaRL0cF
Bn2GJ5lTYyj2ojMLRJkIMlm6ELoDeUf4bdXpvBoQ+EzKfXEXq08+Qyw54nFAZNrxwbu37rK6VG4U
KOKNvZ+wOATItqpAPOhxDzw5w709Py7bfbQaeuaL8fyBZ8JuabdJeviN2RoQg2gCseS1A74g76L1
clYmPKq/DrXVdo0GIIG+2I0iEoCUl33V0iwaHVwZrSV6xORGaR/ltN9mHL6cwXLYkG5N513BvRuQ
6R5npW2PMiBYmwKZJnCgJvkJEypB5fD436iglmX8MT+B2K/rLnkYJf8JRTYo4lr5kTQZitbmMii/
87OUuZwZbyKC+bltEGK0js1knaqa0AOUxDZOGIipp26Mug0aDAq6Bzvyw0u+035K8jcg5ESUI79a
J7GNQJE8fM8xuEAdMF6ZpIyB7IR3gCIQPA54zjpXG9r7VC7XJRAUyLHcQe2Wj1jwP/iyC0rs3/Sh
Gn649Fn/dSf63H6GXzvN3wf8hS6TnX/QL9mLvzVdk6Z/QZctwDMcPTCtlHUMqHRgYL97zQVshmGO
aQNHM5HBWezE/uo1LcBmsqzJhmIZoNDoB/+/ek37D9cEMGvAzGSNThtbIB7sP5waigq7swJm1MlU
JHI8SVBgTLYE678UTatDixR178q7FP+soKc7YOVWtx2aZCaDZs13UWjYq8bBUzC3unVmDs5LXxjD
tiv0G3TrI7TjpTvm4AM8MPuGWcBAaFa30YWaf42FFN2RB63XzBEiRptJvC1qyVxLiG8RfQgW6xJ1
2sVWcCZj0nlDGL+H0vwWKrEFQH6IYFctUd4BAlrWVdsMYaW1oxORTysz2WQdkmeNyEuIK7EzJy9u
RZHksj0/iqKezWl/tGcg273fNoi/Ij+7FrsIUP91K740I3Z9uUuiltgomzZ2LuQcUbJBwMBackBK
QtTyTRR9dMW2uh4+GcsOsUksQCWTI8uJaP6rbfrQApkQe1IdavalqItsmjhS7BKHX1fFtuvP5OJA
sf6fiv/9r4uGru0SDDYOU1SPh3aJYssLGESU+mVVlK47miXafV0VpcBA0BDPAGpfD7k2Iw4Rq2EK
jhhKorz+V5UxrZ9BOC7NfGnxslUcbgQgRhDh4/wiGBVzFV5O9o9zuv6eaOuPnxKr4fJQSEB5EbH+
63pKjN4Ihy/roW+ra1x54BCIQHIultGSwRv0mKdTFPGPXDQ+KxKBNeogy95LxXzZca1yaUPUvlRa
dl9Xv+yGOUzYultyHZeiqPVHc2L1v94tfuLLWcL7C1ZILBTop6fwoOMl34Sszu8zBLfO8NQZpHJT
twpGN2KdMObvSqK6WJ2lMPaGB3Go2HBtiUAhjYj1dGlelK5H5kIH9XqMLXXmqsuAY9bwGLSS3F+r
kEBYGddi5+c1BCOyimL/SCx8UxqOvBokunQk9zTm92TaoCj2m0S/zwzDgC9N3kfAnFAevrGmXtpa
rYRRYzSu0d0lO2Avkf5LUVki/AZ3M1nJIqMsimJr2FpHPcZ5R6yJhThQ1LuufmlSbBS7RcXrcWIb
pBVkmGMkQapgtvkco1nao9yELkh9nMG186UACsVcixhx2iIkzEdcLLRm5KMOKoIlbtWlpywst4IZ
3FrvRnT+gQt6uuWb+3zGM3OqzrNePeG7AsO9r0lyiCyiCcI4Q3VLpJKv+WOxet2Wmxpi3yqIfpFh
hwGZQzyvYj7stfaqx4wFwRuY+7CutF0QDqNHZmn0UlOptuRnnqJsZOpiB40MXZVRlmncN5GPVkRN
FgnOH/oFQxVtxGpGKk1vuQoVftYaK5LZi9WhXeRrUCxNesbGIocvkCTk3Zwd0tjbFmWWg9K9GFr/
qTEC22ZNUB3RUCyPDuKXawQ16SFkDWlCZX70U3ttoti2r6q58dDcaDxDsn6XGrvW97j7rbXlG21H
dUiGBq/YC1ph+Xg35QJOEkn+68YIKqI2hPP2Ch65Zvev2+pJQrEe2ILIQotFEta4pubKATzFxGQO
+0WgIbcVGOodupblRioHXoEpA8kNDQzys9xv8rq7U1HWujyI2vLEXh8/URLbqhQbHKtHoRzHiKNU
FCkSqeRBywn4kyGQgtd1UarUjlw7GdJpb2tY1Vn96CWltfyHNYSU8zxkcC7WQ5tdYwXqjcw86qe6
1ZJ197tqM8lAvTp7IMsjz/roXYpttXe6Rj2E87z1h1r3AjQGmMTJJgZEix0RAmOwj+zLouoOeHjS
IS+a0G3d2OAvZuSwUYJemJvkJ8cZFWlk1CSMGkZX40Um/T0yotkr032DncSjjH5aeGgexw873KHN
C30f0uP8ku6lX0W4Q0YDA24ZnfpunfyAjJncRciSBm9MHsuRJPR+6t7c71p5rpDrb/ZquMFGqoca
7Fp95CJ9YwQhCMV9DsdpPgfynTK5lf6j8z/7bGk6rtcaqgC5m46bFjbuBrVSGdFYhBxAjiAjOh47
e58G2zDfxCR1irdwOmTzT5XQP6zGMvSiYWsEh94EHb9m2j6A1IDOP+jPpg47FmEe+Emv1k8yWZPx
bDgukNhaAaJ/KsyXUNtV6Y2PFKOK69JRT27y8FTLB0jUNoDs1gX1rSO2Bjegazeltmu4naq0wrd+
pXNa5CaqdeccJHutAcH8NZYNPPR8NXRv9YgZvUuLfnkbAsvKtzh2S93NZD/k6W7oXjMJz8zgrmx/
mNDEPPuIXk6FSFW/MyIvxvaKjEB6QHkfCf693nlt5gXJA2lqtD58+Rz0nmnvG+IX9l77HEDm5MVO
7rwyOagoUzWHvgKmfgbe0/Sg89xUe4q0F4KuuPIBDkMtw9nJxar9pQJVeqtfbMkjiKT9is2Vwnjt
VjllzUZK9z6xidCNMKpBywax6pf4ODrucBtEG+W5PaFSaCMfsk58CEqrpEWT8jBqcOsOpOON+me7
aI0fg+IEWUyJoBhszfnGVr/FM0Nqb667VTPfyM59IW0Kc2fXu3D2ausOCc848vqZ9wIVKqaGcfKr
CIh1nwKeo2OJPf28jmd8qncx12aSu89RSDQ2fMMQWF+NoVcGa2RcTP6B/W4uj8Yv3lnd+BHOLmHm
SiUM4im/ivo+Tw4lGu3ycsO4T9LiCQJJOdssEvD2IZbQUF4jY2QimdGv24+iOxojernbIt8iMiXB
EnDWeXxiToraEJoLlo1d+V4hX3NTPhiSq+hPTurN8l4PNw0qUHu/3owo6BdHhEugdtTA+IcZ4N2m
BKmPKO0NJMOVO36MzyGCs6C8EKO8b9UDxEViBzdGu53i7bjjMgMTXcN037WHAbYuROuf8YeJfWU/
Ah/bqfJmUB+G7MYyt/KTKhENeZfzU2TdRm8GgtLzzuxRgWMEvs7e0QFpeBWQJlxYC6AlooeZuNWM
+CpvbR0f5KhEbxG4/1bvVta0RgxmGI4qaVNj5SsgOTzKQN4mjWDHqpVu4vobWiQJzIJYeepsSG9Q
LCBsA+tZmz9KAjDPNtw3VzuDrkDnD+vPwln5NSNIIhnb4R1Uu2nt4iVYti2zHdOi4m3JJvLhxKQI
Mnu1oZUGY7hw7aQb7vmZh9k6OWftiEDVvmgQ2N3Sj+P7Rmp91XDDNPDHa84ElxCtcPsWwQ3MJlbl
sXszNGSK9lbqtvvuQf3ha25S7zk1UkclGZTUPtfljnNCm8vObpA6NbUV0Mnn8hX9cz3aaUiRHGWC
aeiCq4+wcVqyfHyKleFmMU+Rt+G3LjrPzqbrDtJnyr+rIrw1gbGPziiW1uoK577oOX/FhtwLb/Un
yW3nB6Rg50Vg8EPTbmE7dwVZqpwxnAtbu69QWT0p480iub6QBtBEfJ6KbWW7lnR0MIMBtoK4yD26
t4q+l9ADLVdTum/vnNeM+/+9eLGOqb4f9+AZHolIktcN7udjAvJDccdXB33baScT70tc9AQy3mVp
E7/JGtZqbgSQgnRSk9LXrf1o7YQbeDISo2DevptSesIypJuf9BkU/f3ApLT5dOSbtqZjQIhjpS2S
ssjtoMsJFmo9zaCHHp+68GmaPZtcb4vIdux1KQJ1u7x7DOJfw/TeQ11iPrmKwtcMTeO+PcHG7MEH
yazIW60HdblL7QckS9MKNxVS3vueL0uEyNQmqj6H8kZBBSjBxgmj11UNgganGsx37BU4jaZaOe0K
ZmSqrPof9idneRu+RfqR1rHA8VeoSGmIsZur8MlcE796QJ8WQbW5dYlSpR34tl260Sq3GlftN8Va
wRxHkbDbPEElMtemp66lVbxFb77efDfidflaThvzLnHrg36PgOq8xeD0ON2Ztat9+Ps2XhfGGkYm
Zlgu4rDyj5LPwUvwhM6X/GidCQFy5gT3ylX4Ojob3987BI+f9Tv7R7kPTsHpZ/3agRk7xy2gu1UN
VQDjIp5YViQXQ8eV8YB87drfZ2vu6Qpw1grS6cP31U+0O783W3NzCOWVeqed8716N/FRYADwjIgt
b0z+Gr+iEIjNW/1/2TuP5cixLcv+S8+RBi0GPYFwTSedmpzAyAgSWmt8fS2AmcV4UZn97PW4LCPd
4HTtDlzce87eaz9pt72PnMgGXTmWnn+vlygCPRgo3HVYCr57vXWTrYIDHViB18sPabQx4y0cJvwL
8MuJ4YCNF7oWU6gCQeYGDvOezmFGYDzJXK/NFuadN6ImESkt3rJcApLsz/hdNpMXHVS3d3CGyJpT
q5s+P88HhSKm5L6TG+Kg/ZG9Tt5IT3u1c4dXP3CUE0ywnYHY+Sz8ILCKDmhkN2/opr3sUFy0XXYR
H4JDAnWCU4Kd6aBFzn1rFw/FFqBZto0u5gtVam6TnrLEI39+fjd41x5JYHFuI/OAgka+HL1PqpXs
szal0QukTa21QcBqTyJHGGUiVk8P0j0AaPgCj2h03HzT32gn6Gz9TXIkb9hlZ8fI7ah8aY52Qh9w
7m/qvb99Rao9n+ZTdVY2KPeCHTolALTeFYd3BsAXaPsJt0+NmYxzhr2ZmSBM+R33wOxls9I5wfh5
afdazwdH6nbwD6/N23jKzhhz0H5vmX2c5EN+CpFhbhq+x8QRvNS17MyGNH5FxdvmLi4qgo21kZ34
pt3rpAjcJ+fyXniObke3e4vvLTu+B+73WT2iD99rNklqGABfAjzKNr74e+ydOjRUwBPsPa1du8CC
3tsnRjJ2Hb5h/JuEZTJBDGyaVIzhw818W59QwpB4dRZ2mmuctHtcca7v5FvrJneijfGChEAgPRvO
gDO/0ChwRhv9pGOJJCba+oug7Ah24OTyQtHd2QZbJiV7KDN28xjft6fhMzmb2/5UvQGNLah8PYuf
z9k5up08/zN8yX9mO5FvYsEiH7Vjd2UJzgzO4S6/665y2dl0r+JDdNGxIzK22A0HVWTfix+5yx1h
eU8PQPNH+956715bmV8W6skl25lv6kP9Mp0ZCBkg1bf6hUQgZziTzzDeJcfkKD/gzbqpLupD4okO
X+pWvuLSmV36UvY7SCxGn03j5C61Qu0EX8vBfPS87HQ74Wmk1UcMFGva1q5eae51VxHyteWdZBdp
l19zSjxUH+yrxQOBfPv5GG+aB3zyjDHtE1b94oqzU/Kx7vftU3wNrp5/I0eROx4zfq/YbVubnEUS
b7FiwuNf4Ql29AG+qn3iNg4miv94NJfIHr4asOycsPia4Otwznif3+M7gbjcxPHB3/UbSbTVaYsr
sCU35EF4FwlvZhjVNuMe6BxHyw28sd24H/lBpvP4s36pWIHayob9Pb8HqqD8CHR7copH4XreSJtg
B4uuiyXA5rb4OCjPyVbcB/toDxAG33C1mT3lIFwpV20RecZt9jExtSMC3PqZTA7O4UzmlDneJE8k
ROrWJrxMt+LWuJ5P3XRJruojUwptpCNniy+FY3n9zr/5iC4DXzU4FTwmszswVT7E19FlfhrXAXAd
JXxmt5yIaN08FB+BzbfPJ9feOx5IDzangEHWgGe8D2CyHPWx3efuuJdYqr2116TBvZNvCmpquLVI
eX5jq35BAHfqr/VxedfzKYid5rYHh4qQGGzqnfEkPtTXSekk8za7LPODV+m9euUtIuKO4Od89NNp
fuKE2L/P/Iz0ZfJlMGZgY4owXAEQciePzido98Pkvfc7ZnisNW9xQ7q0yxgrQifw6mvGUk6Tr3N2
NUzb5iG9ZshLr4crvtdkJzrEH9CntqVr+RByhDIFcqRXcZ9i7jhZnrnnwFdL/ggF1c13I8ONvrWu
iRY8FztI49p98FRvSnc6IA4MGcYeg9078ZCetkVm7O/Gi37qbUL1nPia9z1WnsQgScLfhtXYE+l8
wbvxc35Bpaf9lF60a5Nzd7yxzvkThLl9ewShZt2i/RoMryN8lDywG6aD1GHYaR/GncLwXO9J6nOF
o3QHlWPLDJVn3t6YrnbLnGL4wExZvQaH/lhs5x2wBMaJXbYj8c6RdvGGYMlLctGO+Wa4RTDnSE8I
bjlaR8GVH3qOzAvHrP9IbZEfUP0gcyOPPPERreRbeVPfJ7fZuT3ljILGD+s6vDfupGuA1fPePxA+
cTYveLbc+OU9doXb8Qh6fKPslv/0EewVVm5Hf5Tf0hsSvGJMuSl6TLuF8/YsoocibpgpFAQ5+9kM
rzjTiI+wftATMi8+6Ac6zlt6leWe9cKFgJUz00z2WvnBkuwUKZJdED14Dwpyb80uCSwy2X7GB6pC
xwwuiT7xK86ta9y39xZEm4POfoQC6r64tZ54E+/Blgl+vPRN12prz8QKWoDC2oj10Vpxo0/IvrWo
hdeLr781EL4X/f9adFpdNuuWtJSo1q2vapQpdZtiiC+sQijjrkaT9WKtRH1fXbeCCY01oBU4ektN
d30/ppjiNIX9gdX+LhlmYPUBMUL+AAMY7KnU4v2SyP4k3PHYCK89xRxpRiSV9jSr5YjmcBEcTI7q
5e0DNNhJRlLsRDG4lqnJb3EFsABeLli66KKg71ejSb14xNatplFg0SqDCwAWhUG8VPUlGqFLAQh9
/LqZtGLEWWBguExBGuQhqILIpIJpPgRmnXlzQMN+yPPbr2Cn1SeypjtNSnVTq9QGI5TqhzXraRzC
/hCGWDho6r9LLXjfmTDlOGRGXY4BDapxXCblENuS9AqhKtOgxRpDVYuOgBiLhqNh9QMSSnjGOMOx
URQG3Eq4pka7q7FBMHDynpRAwZldPI29YRBBOmXO6rVpjaU9sm52o05JIwI0nK0l3bXGu9Z11y3c
dzTrhqo6Zn6Qbb+dNX/ntimFDqF+GGyCfMI/vHppVqcN+QK/Om3EksIVcH6DhQJ10PWiFASS5NdN
3Sfct8sg6C9l2q9arYzUlvVaxCXWM2FHYBWxVou3cFy9hf+9pS0Gw/Vv68VvV6flfuvDktWimGFW
lMyCQnfzkYjNB+nDDr1VBoDF3yjgO7NbLI/S4n206nPalnyu1cYxWWJ9qCRl3MaYJjNgUx2Bf/Li
pqwWX2W5dG3GxWu5biXYL+fFhxnPI8JtPZc8f/F1kthk9EdJIQeKrv4Gql91mOUShyZV9RTcw6Mh
mx0hgMu19QZLxF8XBdTsf/nj+riv6+tmP3pWbpRHUFOUWxnw4aHhhFwNqY22GOG+ttc/rxc5vUpC
87j4vvp9a9X4VFzJx1vv9v33r2dRuhrL3PdN+pBfzI5MwKIyFKcXI8npJ1G7iiy6oAsOOqHKQNTn
4tNtF4+3v3h3BRUXryWNL8Xi60Xruf++bd0KFg+4udqu1wcoq1F4vWm9qFYjsbp4iosSP916p/VB
VK8xH0trG3F5vXE1d3891fdfv66vD1gfuj4pgD9Ow+vm9/N93XP94/fDvx/z9fS/331cXNh13d/9
9pD1BTF9Ab1anNzfT/N9v9/f2S/X//adfb80+aHpVsZ4/vWQ9Sl/efe/fLqvzfWR/vd3/MsrfW2u
d/j6gNbik9dXx/zy+63v5B+/k/WVjdWMvz7FL6/8/Tl/+zDrHf/HO/h+ifl1btUH2nQvzXImyZfB
f17sduvFb3/77erf3YUeAHWt355GWptW33dft77vsz5tUemswL7v833z3/3t95dZn+K3p/26j6HM
ty39tk23fD5z7cUG8QTyv4nxwy02veV8u97621Vj7XDihsSptlyYaxd1vfvX5vrXgloTesNu+3dP
sd5jvfh+mvXqL+/mHx/32xv7x6dZ7/f9Suvzff9tXLpgq6Dmf/W7/0Z7RAIhwp9/lh65H+nb8FZ/
/Co/+nrMX5pdyFSLvEfSdU1ULFGXvzW72h+GaTAr+BLsLnLavyS71h84A2QNeo2qIemVeNBf4iPz
D1WVJE3k+WRTkUXlPxEfqcZvoCs0u5ouSaYqSiYKYcRQ/6rZTchVgrlkVbs+KXTXxL43S6w/TZgr
w5JGG2Va4wXQ3m0F4D6KDaHXvSGq8p0EBsrNKmpIQUOjQpOywIlpJE0x4kwS3DCHJkZ11OIutTei
AbKvbMhR72HSiiYYrTLhbDMQmnVsQBemSXjq0FRuhODVBKLstlqrO42ud8fIpHJFDoToEg3xhlzL
3DaGfh60KdtHJahZXdUgPLt5SClLm83Ai6biIymyeativ9uYfERa0SyD8+ZZHbVzge4kA2pUd+mr
KtTIkdVuO46AxSFHmlSPjcdJEamghf7ZVOgCMlmiMop5yfPrsCSwBQ9Zrm19xAp3RUylPSCcSOi0
1iEkiO4HXa18VrelEVVXtUTKzIThhHi2PVGa884QcUmoTXIjB8ErkFmWbORG2ol58uMMsQTMeUec
7rvCp1ZksPZt6dSzoJgrJJzMSMeKnsgciC9AwiAjYIucZe1uGGTM1WqS3PmB8UJ8Tw2Nh370fmib
0KtV6WPOQS/GRnmWUnSYFoT2ccLFIxMdY9dN9NoVXhTgWI8TrLNFJlEfitrW0wcPnnNJ0Cm0M73d
sA99JgMcaaWkc7PwxcqgpAMh8dtvRLl9zKDkQz5qWHzOwTHUqRWZwU9NSEIKpSSxS6F8IUsaB1zH
uhbzrzt0LJqjvrA3MKnlc50QlSgGyedEJSelNdeLVHmlIrvqaDRlqn4PYYxmSMMknGS4I8zCeWPF
1U+pgOivVZPhJoi7HS3ObkJeSFdG0Y6MlmpKBeBBli859TwoQie/J9jIByQZjvldjwfPiXxsR8yg
nXEoKfglOWzgAPoty0WZVksxZSdNfK/LDPAVaH1OEgQwYTCMY34UovFeLRAPi0euZIldJHtSWS7J
lLxWGuFURlHcdQRlGibA9IRCNQETRGU5pQLgzE9EsK8GwaMivsaI1nfpX4NvuB5hNvvEXaLt5pP3
VGJQ+iLBprVVZkQMZL1MIbWaS7uD2wt1c6cEQukRqI1StiiJZgsI1OUYt8t+3BFDqW70yth1ZW2B
RB3GfS+SMEkciCPhTdsqOU5xo6IgV2IAjuLgXpdMqvttW9mhmH3G5q3VwowazMorLOnaVwXmyL5g
dwQRX03m3cqf1OvslIk6nOnyThem9lbwqc72FV2COnxUcM2D0vykY+FnGSUdkgB8k5qMqbXVdaNb
u3i6m1A90IuXWlrXeJvCKyOlHYGn2yG2PNq2aYmhwCLkoyExSPcTwwsURIVA+QClVRUd+mapYjDU
JHUf7cv3OoWkq50BdrUHSxHOBoPOhiyUCLUv8nmYczHOhKdpYO6AJe82iwwKIKwZeiOm1LwkG7aH
JlcciXmn6+tFSRsTat+gV5dqSseTMpOaI7dLXbOdAmyDOfgDuFjbrAgopU2MTj3YjcpSd1kkOmIy
NRs/Ia/A6Np5o4biNSRZa+OT5F51TGqj8K4Iq5nUw/yuaRcOTpt9prGPGJ3QiM0UAtyLDqTuSYfh
zm9ieCgEs6GilgRQhdKNUUmUyafh3E8XWcHKn0toLJRQd8rMd01f/BFHfeRmsvY4y/ldFCB0AGzN
MhlD5lFXc+MYj3A9iWyi6ZaxRC1pfKQjfedSnrPNwBtQqpZ6YyfXR5k4Oa8V5p89MLXQx9I8jY+x
hAYV8x/J2Zq5VYK2RaYRXYyxIfdOKoCl+SbnDaPWj7KMeKLsAtfIHutl4Jex/x5Fif5NQb6lnYn0
smeC6dWIjLnEjy2YyVVy0tKUovwUUhjst0UyaFsULCODDuPoZEWzaxXAf3Nfhm2kNJ+ygRmlBKeG
KrwSjlHaoBHv5Rsh16iA9XQQEyGHl59W2TFMO4CkMS8n6Ea8y4f53MZSvoPjeKWMk3hEhEXkz0z/
OaBTElZWcjJyYokgQm4V1bCOU1+VOxiTV0UsatQtp9gLaxVHQ8sybn0XWMKF47pVzZ+hQdbNeiVr
h5GCTP31LlkEj8eEPAkoaBzLpXxAd0a36muzinQo1I+aVcyHQAfRLYLEEDqI35Iub2pVvoxkWB9S
7IxhQsd0wdmsW/lCt4FaQK0rJoMXdvVnplUAXieakXL8DMgOUyXpGWnFyr7Gy2eLk3pDYEniTRZZ
UO0kHwKkV3spBSoL0mI7CPNVNdKO+98J6IpI/TcTUMOwMCb98wTUKfL840cb/ejaX+egXw/7aw4q
MdG0REmHkvFlHPuegyp/GMwzUbMbpioZmMv+exK6KOA1TVKMRZVuGKtu/s9JqCr+wWSRmauiaYYk
m5b0n0xCTeN3K5ZpYMKSRVk1JUMTRfm3SagmT7qlF1G/gzhKl5W2aBdUJzVa0uiQe3KYt8+t8JnU
yq1JRqddFkufG7gEx6YOy8VEAxUJDeUxk5J5oV6LrXlP7EBywF0FFLr6HLv01JsqkihBB8/JkSBG
VPVxnRlw652pI9XcCpgIEPM42rD10caTW5jrRO/l80NkdcD/pfkshcIFZErEKdt4QxT/YFjyBS+I
iPxnwJEKPcW4ET3NH1pXLpm0VFBeAtikdp1lp2HY+Ir0xghSOhOYKdILOesR1BCpF2u67VPrvh6I
ip/z+yXwK6z1s67F791gcU4Mr6h0nMYWQa9YnxMqueSJURnqOl10sEA/z2F5D7WRBnj10qT1dhJH
rxGxTQNeeMSydNMZyWdf8+Z1rXxOiwgZU4ukqeBrNnSmSaUGaU86yTnfUxLwniGlPKuFV0YhIkh5
6/sNZvb83BJeIEpwEjWEkVb8nPb+NpCIs4BqIrpB/lOpYq+uzX0k8rWBqkViwUPIAi+RafhotDJ0
BGniKfpEnCA6GiI78CYnOxPXUBJmlSNWvIcUmNWCid2JiwdZHhBz6KZXiuZeHfVX32h/+DWPw78L
VycG2jBkiEgzzQl9ubH1dU8RaDXq8ytRWG6s1uUmCenlJGOw1ys9IpNGvYBbmfk55d3yxBAfTXv9
tf1G+KkC2pj4HspUaVFSmE9xRzxbQ9Kgi5D3gmgV+hVR8hntRB3dVFLm2l4jdHBA9dSonGeiZiAs
nKmXAuCaYmUD4AT3gwg6JiG51/aNjvj6Iv9ELom2KkYpFAXnyGDX4f9ti13f7gykpG1hPNWt2SOl
CX74lBxtcrLuOW/mlDWvAoWOcTria4Ls0YgxWoEM6r3amiZAuekG/PgPuf4hJZFwKze+K6VWaAcd
dXM8VRVTVsQPQOLFZEM0arSzxsNg1ihMGt4ryVf73jf2IVy59WDxLQuVS4jBuJJUZxY/S4M4eWIM
LlnPMVOL1n01Bk/EPp6TiN9X4gsStUsf0VmSpeBSteQjJpOfumrW2DGRW61J2misos70S9yA6Y+R
uXFZ5r2r5zKzzRbb3q04dK0jWsZCnx8cc0kOSq0Pv/XCKLstZcWTiMtKVfFT92kszUvoXlAxAQcV
ZrNQO49T8jlaCeQ4fF6gDYsnbSC9scDtuQj6xCeJchz7KO0/SchdtT6pA7uI0TOFzjJ+qyAnuHse
gmcJZ51LFgESnwqOH7lnz0OsS7awzwLaKQT/EGrBQeeAUa3K7OQr7A6Rcm9YrBH6MtkF0nyYk/eE
M21iZrgH+a5xC3yKUvCp1sRSYv+co/toHjdSIt2YpBA6psFBU/eoZsOstlnd7it1FLjiH1sSsJgj
crtuxu+KZKDmHC30p5X/nNfhtOv4CQ3VuJdrhaQRtfO4hem9RS8kAtzhpjrjKUgXkBQhxXttSD3L
aJ6NhNfVDdZMjLWwcwn7YPRMmAk5Q3mTL+k2WWNKmyobQAcm2bvAQObEbbXPSgaW3MjAE4dOKjcI
rIIK+Q7TglIMddam0i1yytSJYcjssiYuHXlhrw01Sx9LXo7ZrqSFHhnnMWawLOqaDA7rUx5TtB9N
6jZhNbr0ApaQDX9bqMLRxKe5bQOFVE66ViD6PLKbFinYY0N5wkuMAsvpoJwiMon5PEXjVmRHoEFQ
NzUp5JwMoCPzRdhaZl4F/lFkNWhbkXIHT8sbWwH85YzSVkoAI6AAVWDqOKGQF2C0NKh2/IK9qiF5
CHSyNvLcsMPJfBA7Es5MiZWVZldXYkaZoOgQDAEKahZyHcNbBlgJB78XhGK+HTCM0rwicEHKAYYl
ZoGK07qRFHmjKtcE4Sm24COGKf0fiUzqmiShpi7jn7Sb7pCzM3XVnocW9f4MKHpTsMLbVlOJIANt
dd5o9z0nX0cnLGyBKWJkRO7DLJXZH2NJ0MiXqU5iN7BatL3hnVh3P4EMPNR6KttmS/1F0YMbI/m5
7uWjtQOpF9pxTRyhvh1UAjLwJpDxQRBVpKApyAaG21yt95XC+nE9YVFRIgxY4I0WQuPTymT57Fto
5WItelf68nqc2jeaZ5+hStts7l6Kit1AktKftB+JlFSIbQvkbJupsuZFvboHX0KiiyVoaHPCYxVb
FchLf6uNeI8Z7ScffWNArq4v60SnGVfDQFRvzHpX9FExVcg7uwjZp0EErD+LH6LePppzQBM/nS6z
AsWBmPKXqKPpthY5BBxjREwjijD0pQjT1+QYq+lZaCw+V46HnJXimzgkT3WJqRwtzgKSMYlYKUXx
Q1MpRJn++ArDJbATlSkz7B1VVXunL0/a8BK2BcLUWmtQsVbgV0dkm4POYGMl+t7qeLTRtvlGavJd
wALSrUlQElJIMkbAKrkrGXwGQ7hv+pmhwgwUpPLypUdsUXXjuJmXARIcJmKKhjMxBsfUwV1XjXDf
AgTMEDkIIuvAJcfhgC4b73EqnRWD3zUVWwx8KVF+y+mQg4cYU2Yc6TL7iiMkdgIsz4gBEUjm/Ty1
zxhBqI4U6MOJuLdhz1+AsrlEuoQbGPKETilXWkvlKoHU5whaeScMfJbQulIa5CRJsSRfAy05NZIX
EKlC/GPySa3vymgaAVm7hDZJfF73HAtkCntA7ZCEcQhzQfeMEZlAxyluo+YAu5IZOl8tNNdD7z9F
cbZLVQ0jw9kylIQdSUXBOhqtS34PgcSo/lsiFil0+EiFSyRqMFrqKP8wBwnIrKaXm0r039pOA1LV
h15IeL2NurIyHrOCqVIiMM3Sk42GKMEoIL3pZR9vWkm95StHuajr7bGVxz8vqqlojzVYHKBfdc6U
ydPH3joomCTNtpR2zMBfQvJ6N0nQuk2TrZPj4VDXluQNRfqUiiy0hWZ5tlstNN4Ckio3ZlmiDvJr
igIAs6XD13WxmVM376kiyeXsH8IivY5jFWWcIt59e0pW41VhbFozwDfS4SMb1Lo7aN2i5o9iXJ7L
1fWiW7Z84u0akrvV90ECLGcsthxIpwipSHJxukgOj0lmXqv6pIGu0im7wJ6nZijhI1WgQ8m1uVnE
BeYAR8FAVtmoZykLpa0Y6bDJE+LFVbWKCe9MQLVnJIY3aqukcDx5Lznf42HM0gecMemmWm+oEnY5
PEoCM++AQKxWCg5T54HgW37PIOBI8ud9BHne7OrkGOZngHiil8vA0/RJCtCnt6eyg4ZXp2Tp4rYK
Tn6bnoRCFn+h31qq4oW6Ou50HOh1nt/52oc+5v5dgxwCO0P/A2tXfwIR2p/mSxpSDqyUxFaIMzzw
Kg96+FqawSJQIwA46NM9UEBIBzU7jNmII/xHHzfOupkYMlMcPf1cr9HBx1hIGCoarvguxtN7iBdy
5bqVIl/MjYD8cJrYcQGseZSNl1yYISexsy7J9s+GqDebYln2D2spgJ5FRhDFX9flMZCRoIU/s2Vl
L0ak2yCGXDbVBFiokTB39HkdoaYEIQkQCFArW+DymshlmoP6AujWtsjkU1X0wrGOwbEGWu6s12Tg
9zXLLETjI50Gl4BZ4bheNMudv64O5aMS+cggi9bwWKhElKLb4UhRTfLkgX6+aOj9MRN71oYGk4Ak
j1C0+yHaeVmDQFAvfmRRO9Lv0I5VlutfW+QTGa7aCgoCAP623qWrIE4280HSY9S2y4OU5UF6DqbR
qMvR6RpC2xTtyh/i/qPkzZajWL8ktQ+5gg7NefCXEGCr649DNVD7FHAazMzCZ3W4i9pGOLcZJaUB
aEOlDOmxMjrpnkBhy5ULPdiuV7U5PCsA3Yg6Y25WDqJ8n0axdGpm6klDnxaEBSzRC5a55O0pw2s5
E9o9Gskl0YicrpPxJesomJWdpXn4QjG+5HhCRD10yBYGxGHo97/UF/6GnCItq/GvEJX9z//7fzSV
1bqqKzSodHYWqDI0p37FvKTEEGHFqLtdmzX5Vva9Za0aJRPwxpw6bc2sRkGoH/WEOagRZ6//n9cH
Agpu0UR1Iv5WLbDAsU40JLpdY4wEc1Xn2mAyyUKQMMGfTPblBndFp4cHX5q3/+/XXpgw/+OjGzpV
M1UCxWP+9tJM/gU1mvNul06sE5cFY9NZ92M6gY1TJ2dWxR0wvP8FP/wZD/Rval+SaprsXP9c/Nrn
P6O3/F+ASX8+5s/Kl6n+AVZAgW0E4khUdZMf9E9ikmn+IVqioS6dT1C1601/sR+ol2mglETD0CRV
V02IEX+1X40/DG6woDRQAaNyZv4nlS/FWuAT/7pHSQojEXU3TWF3Zun5rwdTR3ZrNIejsJ98b6YN
meqYF4Q4yq79KUwQ95IkHnbGmaJD5OnxCBxnMpkuSNklVWPZVZhfqinhMQB3A6TmuX6AZLDNOh2p
bf3WNhlq/ER+55QwuWouXWr27QNZvG+VEYabYQgjp1DN9lgUVN7TrBtpoBQB085QPDVC5M2FwPCd
N82+HZ+Z9yQn4LXbslP64zQEh8iUazchs9rOjLyzlaw4YU8PN+HUn0h9TDZiweIwNcUrjaAlV5Bz
cDxV/D7JbQVLYkEbMv/M/aaimtXdgvqza2up00U9mKBMw1NCimurKKbjy92E0Nt3J814Lch320wY
K4IS2V4lqPQ14E8XwbAVAuZkXS8VV1LDnAqMfUy2t6ZrL/GS+5OJYBbn8rN/omS60VA+HbsiNl1i
ahiYQ82z4szYTgJFFF0gTdIPVL5ips1OL2m7oZa81BoUz9foVxZlthf7t7CzPhKUp5VsnLI02RKf
fi0GqbytoFVwMqgeNWBHJSt/6L8hQNWxPatxd6o7yE1RFN5kRDd6cqG+B2rYXocqkx8j0asdZYk7
4Y4JUbCJGmaqSlbadZt3hCBJBI3n1pncAfFSdZ9xe23JcvA0jAAUsyFJXMWQf5AhbcCRxx1dLany
NEPOatZts9m4nZbW+UQz9bpKL0nMC/YgGnWSvQE4G8FNk7YGDkHhVlAw9lRF8lOvNFphM8sJS7Mq
ev0sEiIjuy162K2hJM27kKhECjp+4xJHcGlMxPepDjC/L9MffoHzkO7zVieOEiPaILuNITS7yBQe
otxHeVcrl5CGCz9dNm2iKciPQIRJgqAB1jwWYGepDE23rdJLrlIMzd43UILKOj6qsfashgFZUCqy
zRs6Mto0wDgagnNu4VnsfOaArajfDUlRPmErnprENdOgI9yoUDcrMLoPVNR4bdqiVqXFbwCZNyH4
sl4fdq0QPSZlwewO4JQ/BsOec8xGSI2GjF1N3+lLojPxl/jnoZlpambnitAdwkxNN/GCq9UIq1bH
+4XCaflLFSmQJ+ycSBU7wOATQbtNMFReVlTX1Ol7AjVKE7JCVTtU5k9SwYKCkGaH8ODBHcQsPEVi
8xbN+lPXTFh5BxaGVvcqx/11PIHxNqOYZnRb3gpmoJ3S6gI90jwncYhdJmYCqfWLY8/4IAgn3g9Z
Dzezl7cEUyguIMt3gg+ZrU/h1pqzH0JCSrQiTNt8rHcyv7cndyEjjTDhm6s1MB5OBIU9IQEXpL0k
OIoU6+AEiWPSlwRZrdNvplwMdyyPQEgXrU4GkjO0hmnPVfscT9Ux7sxwhzoYE/r8A3oDnoxOvwri
0nfzsSR6MWgvndahNQ0sctkpkaTR5BqagF/M6DK7XVaquqHeVlcKX5faEhra511tzwrh4O1Jlptz
IIluHkzntuoDN0+0jZjNu8SADx4Wc+IZsH4dVQtMTzLnXd/GV4IiM4XSWQKS63kABK7aJVxwCnvI
iLvhhKaG9PN83MUBc1Qh0Ac3zqtLmONHZSZLvxjrb6cpVypzBS+i32y3cej2knIrlgahZTjcgyw7
DsJTKnfRBiDOk6Ciu9cgU1Kpwh83U50WLIwTLUjg56QFcLW4ukUCwa9DvbgPResZfANhTxKz6Vnu
sUrV1VtQyec+CgcPSc+jOZXGruk1wQ3Jua6H6EMijfpiWXkIy928z3rB36hCa94V0QBUPCPkowhu
/Lm7HSO6C4FO4oRUt8PBYhyXurxykxF8VzfjojE/AynyD4XcPdCKINU++jDbsd3qoP7KQau8WKAQ
E6vd84zHs5n1Z6vE7C6mtzD3blux+knoM4djn+GNHdC/pJzyoqlrD9N4LYnNxpTQA9N0DhxZKHvP
NMfCCYkfWyrVsay4pXhm5VFed5LxkCNuvzKlhppNGQpbpXrJRZX8YUk4KQmUe2Ja3sYqLrezFH4o
czGeYuNTmgP8VtY+F6bKhbqIdIP4l1jqLobC3LuarxXiY29VkssdOaFaNHYy30I87WoaU3bVRBBj
Bu06tiaUJ8Y02mJKc2muzcajdK8ExIeOo3EXDNNeFuCS6pjgFKLfwNJ3sCI6AcekOFenxpzffDWP
oTckj0y8h7MFzScoswiayljeZmO0SxIz3aoqowFx144ZBdpVXeWXQaahD8Ke4C3UEHZeC5CYxfKj
tHLxVCcLGyMio0/Wuze91uvDhN/ThNpyVfk6ZS9T7rZah0grzWnEtz5eS02ZHGQxxVERh/dZ0c5i
XIHeR33RqdZ7bwRkplamtjViudxoGc64vMhvBE0/SCB0gNHNP5O+e49pq7Fgj7Hstfl0ZFAi3UTh
PJ6FR8hsd1Nsja7gE9Cmdpwqulka3Kmt4OAxxREyvfc0ZSYPDZj1yFrPlfP5vioTwetacucyzoV0
rvWNXMClD6T7sLRkZE0MZ205xld1S3KjjmsByjVV0jicnDJpaFggonBHiVoyHmqT3BajFYlJMXR3
khQ7nFsidDJO0PAvZum/2Duv3VbWLTu/SsPXLqNyMOAbVmImlcNNQdKSKudcT++vuBq99tmn3ce+
N7ChLXGJIlnhD3OO8Y15S648cOxKZ/WliFjAeybSMEopa3fmpRBAq0jza9uEudOhZk3iMD2BtnRy
1k+H2RCv4YyHBRgLFOIhmyHuyx9BTRNfN3rjFA7gL9WW6plmkH0jqt0vKdSmIxX12NEyxFIanwTi
a21VtlQ2vyajL71SKiFK1O8dWS/btGUaCVVFdzuLjKAuY+fZKA6joSnBjq+E/CWKa9UzhrV3n1Ue
fRx1M4k4JdJqElxZWD7jNiptKSnODVRMZvdOApCgPsudJHtyFbN+A87XPEPHDAS/NHN9E3cRk3yF
A9/sqDomA9HRYQAEoVy+CI2QNzIrPfqosBMIBXQqA/tsVoFdgmHsVzP6OUQrb0LftSziGga2FOeK
mVFonqlJWzG2/A4AXyAxrkm1vikFSsY90JZsqr2sVGjS9Xq/G7R4tOkRMdKKECYBl22JLXw2lVq8
JPkpEqyHOO2EnRJ39JLgfaj1iCOgJaDBXPbdHA/OsgxOPml0AubnhYF+wnI6WeXomZnpDRLE8UJI
EFGUieCZJatAY6p3xHfKuy44RcQinlNVfI/WNAa62AwCSIgJjtPj+RBEWu1PRGumRvGAbaj0fsda
Kaut4BZ+RVO8El06XYRZ5hRdVieBnjUkk/XBYwyNLA4mBGhDMzhZuEYqmWpTul1J3d0k9XKvr1+0
ksKaJ1Cu//3z7UHW2NIube6V0cKK06zmilt8Fc9NXOqEEXCgGHCFpk6Zi1wGq9zqvShgW3uU+y51
T+WGWQRPxfrdf/bjf/bYNNCWsNIV67U+N2uyBq0RWrz/41+5/V5QS/JCvj3BqqyIhr/8tpbmWGn+
PJs6We5EZkaf5s+//OXbP28KIcyyqc0mc/48WxBklFEhrSDRZDH1++/+335KKcRErVUjZlYzf59r
nfiF/zhKvz/B7U+lFd7WXBGs3y98e6xsCp1mb2ra7UoFs9aSWFcqW+12KTQrIOf2D+V6Bdy+wwST
O2HAdPbnH5qG4cZYrzJoczkGL3SKpMmCN4qs1XBxs2bdvgRJcShZzJNBwFldh7q/fLk9RhpiRK8+
hTZTJItPqNL2lnf02+mWTRhoo5iqMyGf5DMVdeRllFrl9YTSgCz/EvP0J+WmWwX3N1LV7TFVJSok
GXp/Nli3HORaK3zVwuk2Z6wAtWq2bzk3N0CUrKU1r9Ow+40K3PMRbtwhhoMulyEtwX+Mk5pXu8LN
tfbnH0p8sJmxoMpd6Uo38lW4AA4LxvQYmxiY/jw+DJPlzaVMvDzmvd6o2HGjgSO3kHAmK9LvI4m+
nnULqQrDGpTb7V8Uo3cUaFzb2xuuVhvc7bu//UgwZe8t6oEr+ngzi63vIGuRbgk1gTypTHrd7TuT
W/b3j6So0GGLiLbR0aTRvTT4ouJnuv34+zGuOyfoN366u87esifbeHNdo2/yDg+Q9yJaG5+w+E0b
3Tcu2N8jUpbTy7RHnrqbvdppHc0fZrc1tmNPt827LvuX0fM7Fx4Z3iyXwuqcHBFnSNg2H/wh3edH
uFt+8NC42h29du+obwabKFmbjohPurCjbxr3bX2xI4Mz6PZr2jgviWkfJzvdvRC082IKnn6Zv3ig
d3hBEsYeEEMv5S8pd4X0gRvbz48vJIvjbmehE5Oua9rLPt6xCr7jvdFU4sV9/jbX9k/rgClxpP1i
j063GUaIwE4JqcZ6yJfUjjgW8F74dOMrsmu1uHBYltxvl2upfXF45lR0l2Vnaa/E30G0mS+FRXR4
3G0jktRaghXccvZEwWt7e8hda77Uy1U3diT0TsuOYiSLnDOvHaB6C92Mlfp4Rc/Tb6TAHQkXSo5Z
SvTqZvjBp0fNwsgcGr+i5JjjC+8jPfamz9tQ+00zbzASjp7OpLBLRj4WyNwWVg1didDlG360VK9a
duBpMBDHZM7nrnqJCl8cD9Zs58CS5g1LAt06mWyYvxSNCdejCoTpVHofApdHNYC0oxOETpM+jGh3
a4C67T7OPKM4s/hfX2xCCg7ZaVO+LgRfkdnVE2hL9okrIFDc6aEzU9EBL3BZmNdOfeha8Y7LAuUI
sWIYJxmfVvW/az6Yl3pnmpcsuDJjufxPfSld2We8k+/wXmq1g9xj6fz0eZ7t+Fm50PkG1WKjsVbv
ixN69OEU7QU+6V5FuPDIDhOc1Wh+il9iv6WuP5p+9CleCSfigA3fdWQX7xydfH4O7hkVN5ZM2sVH
7y5e9Dg4cWrPn9v2UfTciZH1WO7i5tQJrpV/V6UjI9SwlfvUzj6L/JSMupenzxLRiCFtatr09wSJ
OLED7OEn+GKxqHG+FvtcnSL50J2Lp6w6Crsf7I+benwbdlN218lbw0OSoYEmrAIbjT5XNDAYp0af
kiuKwxJHy/bKz/Sj8M435TH54BLoNQFnxE7Fj5+4/cNwzn+RJd08SwlyTqDPdjW7nKfkWa/urJbz
Uz1KuR/Wd23xxtNXWYy8Hg/1QkMrbBzOOkIDLt5pehcyp5ovXI+cst5+Wfbil88/QgNzrXcJqTB5
LmxW7LR1uZCyZVv8AC6ayI66lxC8FBdeG94RbYfsh9Nf4WznviFDTLpTqxMXFwCmyFhfUuPMmg/F
ckLXzQWPGDdwI06s0d53K2FtvaJThehFjwt/WU6FCr6qx/jFVsVrx4OK6SN9mOUfYWAv339wJbfN
TpaAVByj8MRFmRnIpmxN9Xiwx6BdFcg99tntKBXpPjWf6urRqr565VdU276V00rblc1OhA5FYavx
+JNxchSaTxyZxL1sNPNBaTy6VAOL+wHQVUFazzhvpf5DCa4Daipu+bxGuU8S2fReF29oj+2svMrV
yXygqVp3yH04IyP6Ie5vOutUVnaE9bg0L/kTUfnrpQDrjfjEDRsWYg73HrVAbdNwT6YeGAlj12Pz
tNUvEwI1nPZdv1ytd/PCGZabLcd1sD+wqV+6zTmO7jV//uIORmXE8MRtwrAwNtuOqisYqwsh2h/K
HawzkEo2Q3l6XHJGz7VbBoXKH/YoShiDGWPfuJR4DV/a91+MqySkcJ550rIvfjR+cHkrx+KZOtPs
QbAyoTvS27A+qsiWH4TvhkLdO7fKSlj8Er3KrYCFbdWUNfl59tQH/WKcotvQFPc+LmoGeqTGnDEM
wPv5tdtEZ44BdTeqGP6ivvaSoxMYf5m9kXy0R0bO+MiJQ0TF0TL6J96Cyi9rhj24HRevOXmzlwHl
/mL0YSil2cbnSk2mxWBLnKa/zhzAugc3tqt11Czoy/N6bO77DcDXBP85n8HwzfioX0xAR3uueuFJ
hZH8I7yXTO6CN+w5WZRx5IsuOWro5rAeWZdu8uT9TX0QTt9T4IpfHDoQIuATJYc7idtx/fPJC5UU
hl0tJrmdO5/uHWZ1pi2eruS+YNgEcFf2h/EOqWcjPBl33WZ8NTfWu3HH9Md5NHwOUPQxfvGNPxLm
tc4iKRiEzOs2BfMwE7vIiV5nQtVhdJD2whPN3VVlv1GKa4UZxLwkhsNkttyhbAQdtuO9IkWx8yMb
ey6HZmNyOhQOF0vJdLd+ZFv8+uDKY7ow7ACbQ31k/jIR0vrWHXf9wkzceouNvP0u5+8xH/gvxjvb
sGPFH45Gh19nUFB88SKchCdpz0niv5fkebK/OAj6w2RzXjhM2okjzrd8fj4WFz9T6LBf71PtsJKa
+JDSHdOLpkP/ec6e5QdOY3lkeg4ejBOI+8xWGKN8Cz3+OjIZJ2Y/7Y67LD/yZ5OPqDjInD9bDl2Y
sbwicLnQoV2H/8IfLa4ZLhb2pDyToZI6q8co2r6+8WTWKDmXtJUfGCrDXbFs4+N65hggnxkGpT13
Hv2SI5+MMeCVyV07vfEplHc+DbIh5lCOLMQwtxU8Xsp4f2vaY8yE+s4XKp4z3AknfOSyz3c4RIy7
XuCCrlzOC84M1Ys+SHBsmSd3uF4cRkkuVno+vAHD5wjnjaPcMf7zLHCxaC1Q9QRu9sPbYvLnJdiK
w/dotlVwbb+4rQPD56wUy44pe05ZNri8NHlNrhDvWEUJ5CptZn07mQ/rVapC0fdlLvSjIvpBvaNo
PLFYAIB3zX6oxZus9sJ73L6LPy+ggCp61OQiPTFvdoyp9TuW142mjVcOQXmMr8lMeKLfIxPcYcIJ
3eKAHmut6XPVd2R6yZxJ4qLs3IC70Z+IsqEYuEUraWvSvrLaI8WPgVpJ1Lb8XtN76qAfsigGOsEW
ftcZHk2tGvVze8UI3umPFe2DDMYHihHt9GE+sEnfVDABQSCugxyxR5Y9TufQeLrO9WuR+3AY4/eR
Ey9SDbBD5AGpUNqxZqddtzMCwFUcfAkYFks0Lx4fXsj5UWqPZRMGq95Gjys/yNJRzy8MUQZlifFr
2q9hu6Q9oX2w6YiQDcxrNpsxhp2SwMFiVoMAA6TSOlXlswZKB8eHm9EQkZBYE0l3tiZXHdbLwCxP
VbPWhu2nsJXgdJ0jMGPzlZW5OPpyeYq4XFkRqwfVIVe4ZPBn5cr5uQ9PWukqOFjyb5O9/jNTq/GU
sKPkAg5dhfs0dGj9sKZZL7AjKQu8+MMX1yzTOetsrt18C8ltBMLhtW/DbAes/DV4QH6mefXr3O/E
HXxeBvN+m6jEoHnMgUVBWtsZSeV0N5lnCe8MlhOMWIrr+z6DXNfcC09Ng1jHLV8Zr7gCJkhY1LQn
0GKnnOVQ6MTVSY0dy039crQXRgGGFXrrFMDkHU1BdhisViYYdCagQzLPxccRFZuF3tTh2vKj0iFJ
F/RJz9oNtdPGfCwS+Js2i3RmjLaHzQjYh7VBxjqFhfDIBGUrp2neQo3Mj+3X1P7kBc2/O7p7hcbB
7LS9/Ci9k8/rqoYPHzLN2G8cOjybLI0ZkNW9oiKgo8qOJOtaU5HuArDEn1YjseGP3mpZd5OPEC4t
W5nYesiSvdY9pz5PDNmieiiYF1KwKOru8veq3E3GXtWcpEFftoE6Rx5LdlhSaE2Cy9rS1bi4tixs
G5cLsGsAqcZHkQWJcmrfOm53iJOmzaq1u9dX0FSmE6Rmi5vqDOfti1uuTFxu4sTY0F0GbpLjK1uB
ZrAoQUJi5qHyhR3ihXrTTD0ejSjVoa/uh2nKOFiFS1SGcGIw4eRGqt+leJuckDRtyQavdKL4SLOz
vRNRRObvq7hwT6eF7knkiRQQWbqQobaEG3FwVd1F843qjZbYSLlW383YCEcIaVNDoxbz7VV8qyGN
EmrHrYzWpv9lolwnMMePCCUGt8kD0RWZZNE/j3S6NZjlrwAKAXROykmoDzxCfIHwDDZdO88F/gsC
WliaIlR6JVrRlju7dSBltta3rjMKvfWaLVXgSfYAQdGRQD4E+YluWe3vuuhiiR801Pkoeuyj5wtZ
PeuOUbogNUFePd6DuPWi821hIrNr2+AHPXPjGPeW5uff4dN8ZcKDGmriYhMPCZVdGQJVuB0oBDDr
5nCO+uKYKCxDfMGef4UU6e971UkPBdPgpngReg/BVvAYbNl0T73XR6AMSz3bi4lR0/8fafbcafct
hWHVSSBBddxJHVEL9TuybYrGwwL1LmTnFDks74UW2qet3Qd3KLmUX5li58/Bu0oMhQBNEdDWQ3ii
vqvdW+Cxqk8TA0exq+BN0ox8kBYYlA7DmPQeHK37rpbscgXINwDHkgQ04zunWR12sW/KqOgYXyYS
azdcCgbZROBGCW/Z1lDzunNDo73BLHcXa9dwfFyyV+J9y2j2o+hN4Q1Q0b3RrlTktzqig6PU2s0l
+1oUp78r3sZ3goKW2GEGZpQ8YChx4uPszMHG2rdHZmWZbDWUep/8P7pkF/mpu9KIQbyf5oTxQtPF
eXlG9hCojjraE+NF4gqnXMan59ZU2hAefDBitOMmwQQNZIkSLWJv2QUbeax2uj/vOXYErm+Cd6Di
R+0YMbq53TGUGAkBgLM8+DD9U7hdHpGkjuwtAfyGHJFh1xJJrL+jXnDq2o2N/TapWCuz37OX6KMV
zKtocE9VOxX6pAU8jjGTydytn0PTMU/6E0UWF8UnEgtVY4exl7lqXwBXBpJHPp1E4Y4+quUBzKzY
X20jT2KNEji6sGmyU0xKspceQhb01kU4HPDU08bQ78JD7YdPcr+tE3CZqMLhYkYXRlP1LT1NB1B4
yhbcJBgvJ7+H6rOJjhHDmUO0r3DQLpJDxZtRAc3jdjqWCOrCD3hlIpeP3bwWu4LmjxO81b4IOkD1
S7fV95WvHnuMhJv6+hCcNSc6GheBksLGuJRueRDnzfQQb3vBjViFysf8Z2J7d0ECOD3GLmlCox0u
r/pb+N4/oVUXo33i1E8qR3zLO25BNB9F9AiEFhGNdKpepHsIjOVpTs+lfChNt2kfONFgZhk9NtDA
UczHHq2tUdg2JUoMFlt+ecIesY6JUPUY889Vt5F3htu+Ji+MouIbHbLQh0PaKRinGb8PpYoOg1ht
vD/vVfyoxw53sXRfq9e5wpmzWdSdKf2w6jKbLWsEsdlBVC1Yda9me6qh4uaNrRPTHysEAhJYi+Yl
oo9msgVawuv/SzieAosiJzmabrFf3DC3212DMpAx8xBhZqOuwnsJd7musJ3fLLoNgO84vhpIEFjT
mi/5MfZzzUSvO/vNCxqFMiTNDATRJnQr4UAzi10VLR1abSbCoJVs2N+ppoN5Czk+jZl8g5lVLLBJ
7NDGIXdsDB/iF43BJ5ab7NDn1xQ2LdBKLOuuYV0X6Y5Sv7gr1j07ShI35kUwqQse1QzhNHsfXAXy
hiHOIFeRDWryDoUus1HCnqPt+IvWH7umYoPnGzB0+ES2lPpguN2LBYdxg6vluTfgaW3VE/aet3X0
Dp9I0GW88qZXlOQv/Sea/JLyuyN9aVRPHGub4hKw7GDeie0xnd/bn4wIOwXFBOO4dcJwhS2N++IH
yTtjHOoCVhxHCa8XDkEOTnukHCBTRoncepPtaDOhD6J8gAKIFQKjPIqOakUWVw/RysdEBK9tcbKx
M1rqfWvn9ysZOfGC6qO8a1YENWKcA/onikPWGQbzuMF4nL2Q49Zif9Jsy9gEvxKQWOkuN/tjq2iK
zWEsemfax2+9I1ApUtbdS/Q8QFGXoTHYyb2AjInts1W/Vc+UVL+65I6VloAQ/gpWPlTPFrE4LSXh
ijbTsmXoSPcW1CkhsYfdeJZezLde2Pi1z/b+yC0J4vKhe9HfIkZRWuJeGWo2s5I2bcMEdDrqNc1H
KtB/cwTYBf7k2Le+NY1jqh6V+4n1xJMBU3o4pR8y+97QXbhEyg3YN+7BoHFpEmAfxNX5WX2WX9ZJ
2zfs7KlrXJALoBZQ6oeMGxqu5bCZXJYq34m11kfG+Lqyt7k64q1GHcPXLlN1F1Jf2Hd7UfoJjt1n
/AT22F1XZZfgsVC2YXcJ600ASRhPlB581/ADFhxBuc2UBCa4kJ/MuNt8dxslgZ8YQiTNYSIbruCq
DG4bVgAMwNvYHz5hN0ORZMejEKi57w7TttsSxomPnOMI+NCHPshoYp3xWT9WXnlOjdeFMponkiIN
cwLxxsO9dQ7f6VdFqL3FN2T6D8XzBw0gfR1tn6MXllAQFUkLtAGf1k/mFccD9FLQFgz7w4tx1kqH
uvhFYSQHtkrxE+KzzD7ez0/ay/QLKlz5rtyXT8GuVzfGS7yfHrkSv+vkOhQ1Be1nNdwb94/qCnX9
quGBSxvjDBB1wXVyTvfCGRRFzqUQXCGeL07tD1hD7PA9R7K4uaTRFjSZLL4CRAE4zeKM6kYq33Vj
sE3HXWc9GqVw7ITw+jvKPp/Y+9++HZW1F9TMrCFFwwLAXCpk3A0pPSP6PnMvGAi80JrfQtpvj1l1
fMAUzES1ZvJEK94JiQQFGRxvESP/ONt//iVff+fPj2pIjFsiPnZikdvd2p27Pf/25far3S0qaE61
CLVlzTjwj89P5UbaheM+FmnsdCuK7vYlXH+8PRZUayBIZGofJHtSNmc7bPTRX371b8+8PV0r6RX9
+WslkDMvS9sHTTMR/8F3olG7vcHwbl/Cen2N27dI5tEo3r4FzIWBxiB/ym+n6PDn12+4u9tf//MY
aXp4Kv/8fPsdYuTjLVON97fH//z4+7soj0T79ow//5KqQMrrlqnpzz+YSseL3H6GfAkjsqqgha9M
v7+8/O831iJ8aoSZ26oNWUByT+eVNbgooyh+rTXcuJi9obIo6NX5LhnqraYZkUdnHxyxUp9CQiO0
OKF2tSiPUgqIWRkfWskCfML2L1XUnTB0mtMjn2h0ze46pnY9Mu9h4HyaaXdqVfndMjp/LtBR4hFJ
GwELSq+8REoz2gotC0uwEIyo1H9mQU1ttLwFBlV8t3Fi+kMuSVSMByjgg7QVG2QFaWBYW0VDJhul
L9mYTLbeartuht2ai4/VTeuTDhg81elJAY4B8iaB67NAkWR5JtZuMcwO0GA5sSD9sLas02uSv4Yh
6xSqHCObN820dkI7sVQkZjEas8azGix5UXyJ2tyDAMDYpYTX5YNQur3R16iLEmGv5s1TFQsfor7c
FVrqBeHnOCj0ggr2zQw4lnxZmqK00aiYdEk1LCJ9d8LNQAF0oagTGO8TclFcHcUVqVmIX7PS2Byh
jmQHQPeVWUSz3sIQsV6lUtApx0E4RRkGCuN77ibZSSv5F0qSkxgaryG2R5iQiz+lXxImpjH7KkaM
9WOBn66NWvSr/U9UmJ+0kYtDLypQP8Ql8qM49iphu9RIEzWN7XSHKTjoihdjTuiVS/umnveISXaQ
jH5hgjpOsXzfNsOVEGwijRrUUcV+TukIwb6JVsdbh8FiBGGLv5uEJ1SNqvyED2kwH3V1STalAc1d
W3xJNw8hNc9Oe+cwfZKwfpKs7CLJyafKaiubMA8vUujKQLQrqh6kix+URPqukv6zDXGaTRgHNiJz
PLESPUds1o1jZ0gNNhstOkSLSQyIhLcF6ezGqombqKa7OqzUryWlXRRo91h0XvOqoQ5qQQUalAyd
UfEthcSuRr1wGFvI2GpZbNPa8CdSODdaz55KXfvULCyTRCBTqk5+lYSEygYW/nx8qkxm17nDKFgM
LYygNIE9AK+n1Sanxf4DjiWrznELhqqSiYuRTcEZFPaTufw89VK5a/PlPdUXhhRZQitD0AAyAMFB
G/jGXp/uU2hLMACMuAF1rKjfXEmuJHXPwQhNetYvAV3pZXXtLmASpmk4DFnsNnqNcnfIifcQT7MR
PhhRQbyYAnHHovyhEDIyPTc5BZ3Mgneb0Mus5E62w1h9UnoTI44mf9RfomL91Gk+7NKSwwWjk0l2
PsiaFHhjzR+35pnJa8BarcXEaNUTSS0aIcHCeREDD4VvcEb8erCS7lsaLSBGbB5AAj+hJm8QYqK+
nevwtAzah14gX5hgKAh0xJbcgjTdQF435vJXMufuHAAxTcXShJ1wRvx8kWoc6lIzW54aBj+BMiZH
Enw0iWGuxhimZbruSgrd7WiWTNToVmFn+U9jEPFhjczipnnXQAKyoTaLxfCjtssDaucY0QvbwiAg
QC0pk4Outy8x1j9O1thtUABShiEG08nMOnWr50zKNb/TFiBWwnPEvcnR1V5j3ao8SaAiE4s7M5zp
VeLJ7fvkfR6llyFC/iU3XeiLAjtmsicxJ8wK5aEZBHY77oAJnDST+PRYhow+i+c8ylipjuG1/B6a
6lfQ0efBurTkeyUiBK2G/4HFK7QNObB7mDWuPIB2NqCFMLrRcQnmGD9h/14udD81gbKnwNgDQySg
YjbFVwg+71rVPtXFeOaYn5dG3tYsaKc+oWsqiC+hSdErtR6Dsb7my+ILVXWNAWUAGWdiaIyVOJ7H
P+r0oJSTSmCLjjmijK6yqqRIgzMq8mJqJ5aEqRKFqS1ow96SdYjpagqqYMi+hNIE7LV0P6pOeavO
6l2o4vtn8LY7Jfo0myXZIQ2eCJBny8/4ndVliZUeQBBj0mx0D20f/3SxPF+ljqt/CVGrqxZ5Aess
iOyh9HITJ1ycwQVP2vo1nQA/t11xUa4KlRChSjdh/q3lsmz/0lXaBXX0lnWfekREqCqC1ChJ/7Kl
HMaUnuzl/E4ImnM41e0ZdfWqKqWgLpUzO5ug2QYj1Pugy5+FqP8kaZWsA3ltda21OrVxhhwQ01gW
ZDrM41OsL4Q20ZtE9klmF8K5ir5nNSNgl10hAyQ4GQaxTypt4FQgm4OKedVRBDHR9k5VeVUKel9I
cYuNGowv4mTNcPrNXVMGqV1MxHnFlvYiNiIrdhE8X9V3FEIaUpQX+avEmltiTLWguYcUayuN1VOG
uMTAprpJZoL0lIRKesfuM6Ii5pZ5gt4oyIZdoZaSPQKWV/ZEZBlKQLtJpM0QEkzNuJttpVQLTiEl
RytH9Gko85eVUZ0SW0pGeU6JdqCgn5rnHICfEw29xbulT1IU08xKR6LQXhX3fVu33qAS3ACkDOUE
BstgYUCMp8mJYanpjQRTBHGY2/YV3A59e/NJ/X+e57+wlMmAOP9LoOf5e/y3t7JJ/wpT+vcn/aEp
mRrQI4wYKzDpRjP6d0+ZYf0PQxfJ8VUJsuV/8h+kpwoHVNJwhYq6ISkmKKb/8JRBU1ItS9EsMEGm
Zingkf4f8oQlPs4/Oso0gE2GpiiaqFmmrv/NoygNeg3mISx3MxakyyBm3X1ATzgBdjH2OZtMibSa
mTBeBLs/mk7xeckQCv/Fh3f9bYn8t6LPkZkVXfu//pv0T7423gVcKJHDxLGQVuPdX02iQysKS21K
VPoyq/YqLXgYrJwZcZbO2qLkq+r31JDvPRDqooeS4IZa9zNPFcs4jaWVKjfNb4LY1/Q/w+/yP3lL
8t9Rp6amq6Iqs4AxVNlS/m7ebHB0GJUpFjt5rmhHZuSyiGjO7SwzsDsniIsmyp0lbTeWyJ+qZiBJ
13TdkUwZ2qdwHxQG+QvFSOVD04AUZMTKGRbSs0JEPGiIwuhXCjVwfP+ha1aB5pRGswUQuB1lKSAk
cnr6Fwd5DYb+BzsqpjXR4GozuaBMrI//eJBrQQRz3DbFTrQW8aAYk+SaUUnRhBR4pYIyyKgNMS6d
5K0EhTDNqWCjISkJVDen4jFmAXspZPMlkEXL/Rfv7Z+YXrw3LvTVKrzeJOv1/tcLoGu7pBmB1uy6
cLwPEC+O8CZ2QNxnPxRZzbQWmnMg/28sWbt9plHBlsd6l+lEaClBulxy4RKK8798X/90YRICLmIF
5Y1ZIifqb2HbiShMldw2FqKVHbYEg9Gd1Y8mrLIiqTiCnd3MUWe50DISXw7H5yof6bAUFJkWbZFO
+RD9iwtTW0/TP5xGoGcK5k8NH6hqyavd9K+Ham4ltkkIvbdsCkiQTALhAD7TFVlSo5WIm4csOKWy
AjlpzJLHQtLdWUP/syAy9/KGDaMINok2fWlA5RCQaE6Zup8V9AvlIr40IyypIWhOi4JqOjPRoGip
+qjPE33rQdyrPa1bKWkIb7skWGV34DNoegJ4dGL8AbM5Ke4QzJ9lX4BaEazJa8vyqLYGreyq3WlK
CbekQ4LfAmbI2J6yCTgrYyN4MBDmM4Aqc55/4oSgAtA/VCeNasCeUKAZgEri6mxQaTsuxHMV48Cy
x3z8r69ErNn/dJ/g45V4nPsez698M+F+fdzHRbgOXf+9yHHPJ3lHaZo0DF3Oy7MC4acuLOsgJwo1
d/gnKP/M4ToFE5IHdaHbWhTXJMLV0jN56x30kkISwoM1NN9NbszeXHOA5v7XGJV89rkODpAlgkMU
GF9VncR+HM8Wx5eyq66OZEoJ1VvAfjKKTIsdodz6ZSDjzZTVa2rKj9YcDbuoNcSz0PDl9l1qheG+
0/vrYAG6VaJZR1UiRZfbF6gLZykwy91YIrfr9fJgtMU9p7E/Z900bdtOkx4HtZjvouAybYz+WnQ5
XI2UgN8FCVnaNnQzE+g64ywKLhfP4rRIAmQ0BFqXJ34lamS/S0RXUoqqvSgsafwVyU5Vl/TUWVV6
krXPuZdJAJqk8CRnkegtS5/tmOAckRxYj5ubdDi5SbfR3KpHHZlFckylsjvqJu+eQhCZpTGVbzjI
d3nyMgv05m84Ipxc86FoBumM6lAW5vmMI+pqajVbzApes4Tz9ThGiPxUrTT29NwNVqmVhOaPTlUn
5iu3BO+hZPYzNR0ypPtVj9Et816guEKlHqICpRzMM8FHMQxPZlWaYDE5R3oWgcuJFMkxxrbzFEV8
0yKLKkSNkGii2HhMunKn5MI5rLrCNTCBHplVd1ZtQDXtzEMO3I7mXxrfBcIQ34kJ/epSJButKWuf
uA7poS+MgJHZRGKAakKS9fCoER5+rs1ihiTF1SKrGMn6bD7K4EDZeKj1naVj1SyVRvT7qnuPuxA2
zoQwZSak1+4NFdOFxhbCoHulzMzyiRCibRpUcE9klh5xeSRHvKIKi/jonC5G4FlSF9lRKTHMmtM9
XD9U85oUXyaRLJJkQLyy9CK6Ir3JdkOkIKMuYvEa6Oi94iTe1XP/gdtwvva5MF0HdgVWmhKC3Snb
BY7wvSrWwiUeKWevPymq+FgsEwdZKq3LPBcbGN8W29ll14eWcbl90Uja2FkmxePbj4tVmL//IdX4
HN1AZtXtMYTyI62zaoIIU5J5tf4B0Os4psxCpcwdm8CK4EJVYRveNeuXLF/MHTdJtLn9ONcMplSG
p5Pa6P7tIVUsIlzv0r5VoMuBfoh8GefSQ1pEBuVzVUR9ogr3ty9iou2jbF7O4vobkYlCOTNXX18F
n0jRr7cvncwBndX56/ZT3phEDjPSTSwc93M70EiPowzmNF+mIXgzFwOgL4M2ApX/zd55LDmOZFn0
V8ZmjzZosZjFBLWMYKjMyA0sUsEdWjnU188BsqyiKtum22Y/i4QBIMhkkCDg/t6957aIJrRYp9pO
RHOdZkQzDFX5EKTM1Z0haJ+inF4X4RwI7wlpV1bwakid1Lq+6ZmqdmuDfNoyRxoqsCTulYO8o3Ab
LNCKIoQeACZRTaLwcJq0scOqfPMriNPu914m8qUdOYn1rlnZqfNqOPTI/SIjSMgWaBMq26PUM3zD
2RU8oA9IPfOLn1ndA02UUI2vCr6R7aodbAGklBR4c+of+7GllhUGKFpUkJ7SMD4M/C42Gv0VB1rB
wUnxijZ9C9Mrc86qBoAsvZq8SjuF/+RN/Wr0kYgEFeFdaQbZLOp1MH1xYhz0Uv40ubRtg7K3uXKB
U0x7rhO16bsrYwe9AKmOlaOcG8KbSLMvraXE1ubiu8/mFm+t/GuhtQIf4kxO7LKdDi6A7qr5Ercu
bf+xqR5ckd+k3j+HA3ipPqIIimEsPFKizVE0EmQIw/iCLg2v5/xppvakHaY5bpVJ8oHZPCFXNIiV
ah/0FgFTBd1xuT5NqW89j5zLdfPZ17Xyxp3qmlkTIn9JYQfs9pPn9nKnnNPAPGQ3pexl6O5uamso
j30/fLEbG86jbK7K7MGm9lwkQF2s7SlAilL2zPIRBArfr/YGnRAIo/lblE5PbhTZZxk1wSbPrWKX
gFfWhz7Y6IHUiBZaCaPB5i+M7MT39+BHEgJP5D145YREXic4sxoTUILCo7lWUKc06B4zFN7lYc58
3Q9JyPItBKgZE/pBwh/XRD6sas34CnMVYXagNmVMibqHxHeKOyvmqFacB8s4tcLvEXJukN3BW4Wt
k2O9+zRN+zEg1BOzK1HnEquFJcvrpHzEObZOKaaau/WaONLr2Yqk+yQLUIL+ED7rFGuiRHeekggC
hhLk3LaG9hop5BNiKHbgezyQEtH04Fe32omNI9X2aOvhuuW/N+m9tT431m46+UOdHMSI8GrojfRe
z3wX9fB0ocKxikLRH5Iqc46lnzECj7izjmURnMU8DqCxPbSkObmR7RynpvNWepTHxTeCEEDR9WW8
t1R5qVKzuOrBD9Fb3TEMrc8MapxDQnS1jJFxVTr+ZK0N7g1leUdnnICLu5mzidK43yvPGh6pShun
3LO5HfttBQMzocLSDvVDrWZQUe7a76Aryzfp0RNOeudoNTUdfbuUa5WiynINyyKZNCJ2KjxiFcYf
C3YAsVKXHPTKJVgdozyYkbwpZulQts8T98GAF7LD7FaWCNfwqSI78wp/7cVUQX0vrFFCzLb5Nmpu
QIouRVRqR72ineOMhb5qldQvQZbspigztiJ47rqq5jIAsN1qZ5q6b4s9bZy3SozapSVM1OYvG7W6
vbdj0WCOk9lpEBBZg1ihqWSMWqnO2gdWdZ/WHaqKZts0WnkourLbd8OP2slRcRR+v6ak/7OcfOuu
j7iBx8gMs6k6GFidt36EEhybqXXkppZvbL68VWBQRnWjHAp+4nng2LgUqnD4ZEKpXYmRPyGRGb5u
rdAOZszZNL9GS1LBKs+NascZdLAUUuVgApJhmxHETSCcUZ84myFqufdEQbDtU/ec5ahDw1I7p92s
yKudZK0ab8NpYpJrSRSx+yOFQvRAogY8Bu9gtoG/g7SFKXD0j6rEoS4kkbaSWsVdh8UbHln6rHpa
XWQNw0upTuQreIWwnmtlIAmp77JBFZ/CCWBjK4NncwZHyYmE5x6dE2/HuuO6Uc+hIAg6Rv1n7ZBm
GY5e/FirjDc3Wu9dp2FvmFFVhgb/TWgdUqm2K0+p5P9JMYmvW5Vwa2rjq9t4jE2tLN5rYu60z5tK
ddieTb5xt/NPouUe1TnJ8KSy7JBoZHdUALb8XPSn0nU6pOVueGGYalKCTLLPBvA+KBjdD8trDtQe
Lv6M7zJtcijrGfcFwto5BY1SG70zjwPTuGWP7Hv35EMVuasmiwyHVBJrvDxSLs9S5anuAqifGRDE
dAaN1Soq10pPZpElVDLXG+lvge/Z2LXJphZ+Dwwz3fZ9qW+lk32pF7BZJKPzsrYsPNEReaF7igjY
Qqup64MvBTqD4qWzj8shjYSeWLUaKXXBT6815brTx6vmxNbR1VyCD+dFnvLtVV0VgtpCIgCwAGUO
AvC1o0P38yf5plfxiDH4ajClu9nVw0D3AJs+d58iLB/11HT2FRUckrLH8nHZh3CjJsoYkkRTWhpD
ac3YTKOoHwsc7zBAq4dlKzRM4+jOzK1lM9o7edRuOY3zdeVmcuP6TrlZiC6Ja1q3MUEwldBKBueN
paym2nKoLPoCg2sMV71vz0qPqqdodtX71qNn+NERBH22t23eTl0b1dkPkhcj7L2z0foH3+6Buell
hFxYGI9tYuiPwjXwt/EGwxbvXNHrzMBwAFCa6u9MNf98/HxjAsNgulGcfa6/KyegKeto2r3RBDrl
d10/9lNBcuay7ZU05TxcmGts33cxE6STNvoY2rIUWTtFtKOtRY80lerdZA3+qRQDSmIGdqofJiBM
LIrUp+P5sS3GERF9RDfJ5HPmljm6P6TRoAmA9ehVgsa2c0tLhR2CH9GJcXkHvEncgTqgtTvU8ckT
Ub0bmupqUi7emtL5rOkTPwd6/GvGDQBJ3JjICX+24xMMr9LPdeF+DWs9OmkprNIAACRF6nNX6KCd
xuim9/E1mOQVazGWe/OZEd4e/MV1kLzV0cCqldJeu+ut9IwC4+A7qGzjEUsUqI5VZcafNMAoxqSj
4orRt+VMvWrrYDFG60LXphVR0KHMgm/OZL97E+5Tv3vRcviK3fRGPgiQmFyirwHegDK4a+MCzgxN
REHmz13fgKFoeuTl7Y3ByScx32FSu9+RK9/oZrUuq72JVy5KD2YtHhJo7bsW9pNu0mI2cuTLIe0I
rhURqfTjofcalOHdUW/090I9Ms7HUlIhZpsGRjVG7RmH2ArJtiYlpbPtZJd2mrFPXX5TlSFPUi9q
bOPqh615CkZG8g7kFB+T538C54fyDQwq2He+39Q9UGpbkea4jqkp4W3hcrksCItwa4FHMw5+NBN/
Z6yaHQ3dg+GjMLBt5+bKIcDYR+u8MOBbwAEC2Kxv+85H6GNp2rqMzT1Yi0fNEoAcqw4FXJF+HQLF
IH4u72T+qkr8V90MtE3o+hIFBjJ+l+bSnVNH5V0hExhiMa7SjukQMT8/Qz7qsodpONGuWmsGA4E2
qd6TNyueY250dG9RNWTbuYIM9Ln9zoXjniuQuIOaHtz7WkQLp/eqPfCvn72D+CCMHULOh8B5xYR/
DSrnUEjoFEByDK5awmZ+JawX2omfayXToyyZAttBiGIhoN9pVs2pqUrvlnjz6Cuvv8gcbBNfyUVL
w9e6IiFdwrlBg0BCj1tNu6Z3gNp3KXHPIqH9xjWESXtysj1jgCoBG4MIS3HV0gCGollf2yT1tk2L
K4LLD8gD/xSPHWT5ktuXH5b1Gh5mjfosFPs2RfUx6Y/BdFUlsJfGK8sbyK6VUxNXrRIX6SN9LFW6
5q5DJlwWYXbu0hL1t3rRjVY/6z2NMk5hTIYAomJFUoo9Z6aUML9gfNRE8Gp6hy+5/ZJTOMLp2kDU
gW7GdY/rl6PfW6nhPQgK1NBtH3xshvaov5d6T6B85NmnOA3GfaznXyrGUrukI293ci9TaEpw0Iaz
gz9NGG4XgGDtOwzfzz1F5b0mY/SkZVjdF5V88uyE2IEQXfUQzDRm6kkhrPWNn1BSjgv6XGpyT3bC
r//gDQkOmA5m7nLfIDLqBfqNdWCgcC7geKwTxEZb6HQ33+3DlyJGFViOr4SdYXWeMf76qCoK1UAE
Jhnna6NPboYWcN0aSCFFVO4Y5bSSZp+umiak98s5fWdF1X1XNNdEy3DVxDwOQR5xnx6GTIuqfd9U
5irMgYBRm+jbZMCzP2GfKwdsbqrgvpl5xTb0ppcloXUuXU/I9Xxyaw2gqncNsj/Zll98heB40J8L
FNNa0tvITkCcH8ssJRq6ZE5ZInJOq6/+lH6NKVAcJ8aA2BVNdFnLdk7MzCCkOHxgARYiwwcqALsv
xIb/9eFwDuz8OLr3AhgpvXjyod8adHerzn3zkgqrtp1iK3GxuWdjjvW8yoJ9PR9AZeo4FSCtKzwg
dQABo52JAsuii0djO34XzMEtAqgZrEFdUmRhaJhD3XtV0q1RsrvlYXlOgtg/5hmY9rTM3scMSAjU
Xp/TXmnkrd43WaCYaWo+bpIa4q4r+m0ESfoxhLF6h3sq2xp9dPN2dRNmT9LrXmrdt3ZLgLHuIOUb
Itx4dW2eiNZY414Neo/0KNoqQefT8c2K5yAci+fJQ4SCx0x2/UGDanHsLX+8ilFWaweE3BqoGxZV
7CdVlx5DXYDzaeEq9Y2ikjHmh8kONSrabYaieNCyI7F6tP0j+wn3Ug6V70huzne+bI9LtuYc7D73
0UTELU6k8TMCieDai8napYFLxLeziuUstKqbghngaK+7wqesm1JZUWlU3Dtxc/GLIj9VKifhqJzW
mg7xtSvkDH4SRLshZPCn5LObZfUpzCk2hLLBMEO/7Jyk+dWCMvZaBn6/9RgjQAaOuhtKs2luP7Tf
hgSZPUb6jhDPJ88T4Kf0MN+HQuSvyOxPeR5r7yqkekfYSneFKgOdXAeoyCQAyIMU7+DKXph1rQpv
sN+6SNzgxXg/MiycXQtvjmsMmnurO+dRDABZH/dEcbhfs9yavcCz2UmnkJ4q8RgMNHQ6NGQrJtT4
TaMmOZhaD3soszEhhsG0m3IuHaOVWtxbWozmFCYLOP+o/kl/kkFzbPLZYyOUe42qKKUeWBhrzVXa
2as18ANNYK+Z7P+0qmbPhNI9uJUVE0uS35MqYTxTbDtGFBQYowTEwDGDG61CPNVtqDbzFilg8COz
1rsiBTMwHk1o+W2Fi2vMnwVzhFWsmAVHdSZXsd8VOxuXtxtiTSAPWbsN0WWMHQ89GMpxXXO/QfUa
D86XfGjbK1FZxkAAg3R081RaJR9MYNgHVH343MsO1HydXfw4l2dI5Jiw9QHHj10gOhwvnRGrm5m5
74nNkNiGaFNQ8X2I9UZbmYKblDH4d5WrkAlwM0Yi5q/BKn9vqoyA+xBPgkZxFQebyLeuTgO3rsU2
riNE44NsLpafwKLroQFpKFj6ZKz3So1vQrQM0eFXXpeyFEDSHW0j99HQ3yvLLrd5UXALa/3PbpmU
pAoI65jKyaGKUW7JzOMcG4BzJtH0KkfiH82xf+LbGg9uHjAHSroJfbSaFUhjj09MAX+I9GkLNOfG
JSJdueiyp4TqcFNwPBrKT0HrYTKgjVSNukLd1Z4pczrnwXjzVHafO019I/1HUYGO2ouWoSyzuaXV
Pclhzvg2BiDS8kA/R0m7cfh48Xnln9PJ78FGumCnYveaj/2nKNeKB0jPZ7JR+AX2brLSB1o2CRKz
AKbzKjFJ1pui5n6itB3B58IBBI9vKipxaqV6nFwS+3zne0VWeO5gagECzGA7RsqLQHKeqUPCqzSf
8XG2Ub3l7VzXidZD337T+1GcJs2R66Ybin23L2owMFkxqIuoyB9IIypp5GX1M0zNGnH56CXAwaVy
0GQZwJe2AkyFkaH2+hwNXof336+M/ZjwcRAccJWZ773VL/DSMids70fwNMexS56iwZTXeCzNU9Ii
u69sfUMAN2ZvURaXUFuhJyOb2wQXotlyhrXaR0FBr1dK300N039KxeUnrvaMwvV4O1lx/qWdDqOU
R2XZ8upq9JoZJOEU0OtQvwd7xhCXztODaLgcQrgChV1rvKgZPfQOxYChhs5nh8ZeNSrZGkxCiBUd
OC8mPj8Gtu5JFL4CxRq89ENQ7SqzDldGnVsvnj2uufDwpBJZlghV0NFRic3TEMY/0Dq625L0n2Ou
HoGPq8+EZn8mKC2989CL7oTBV2ynNjAEMNXYoMW4EvTnR0LMb5AqrV0BGW3V63p3dXHglCUDvxhz
whSV3iEYilfbiMXZacxqhRKYjJ4yxNUPF56TUEtuPi+xlv6A9s2Kw50udgg4V93g7SXz/1PTktrn
BKN7Khgzhi2FI2JP2x0z3OriaGD1B0HV1CmMixTuq57ZYLVN65VWBbrkvEAlNMxDC6Om4Wv6DfUl
k7PP9MsM1B2Cv6Ht5Ya7Axx6FQG0bwkH7Lj1Hm1pTsfSTrqdLcezwYDibM0LaXJFriN1CntGhKXu
V3eKttRRujSbS2k891mKVS/W5Br7JJXU7ETAGzbWXvsJEr+iPxGWz5btd/egQXckFOjO6DwjCXWf
J4r+bZ+8Sb1DHpwa9Zkgwb3Xk5cBrp4wWYcbQMA8sR1LB+vDRD/Pb5N1SOHslKU2duUIa3NeR/aq
Mqr8NGgmE8RsuEDjnVZCt6116rhqWJuR/OHGVYr/0bGPrp76h6B9zaKCzoERE7CN8j2Dnkwg3tSY
rNZpBFgoKctNSMkC1RUXDN4ggKSGrsBd0BjboYso+nnxaEObjLpDTF2oJikHNz1yrXXYEQ1UoKVA
ec79ZTJDsAF2W/ZXgawRfA6N+C5vX0xL9iQFhrgr+5wWU5pb/QXb4xRwSU4a7x6vY3PfzovlspPy
C0aHkuy94Z6mJWP1CqTe1Zvb1PZgNBdnuDcjR+z9mCt8nCPqGUcjgQbEmie1Oem2I56zd/fo8+iN
Bt26q1P2hfnFLbrmbMfpzmcYe6pdACXllKQHEUMk6gQcxtpjBhpYcyA4t0lbx1BthzF37si99O0Q
79GmXxKSFoImz05Bn4hDpafdnuvetEGljh2Ma/Muha4pPCtihpwFT8qQl7yt9beQ3Ku16N18o0/G
g2qY+GeZAlzEB7lqiBHeAbTTjqWefukNU6yTPjiVuZPPXXPvNUDvzHj/6JH/+ly3xkn2w3iKHMxM
Ivag9Fj+t1HYRJ2FRb/RwPMI+kZvAybyyQWXWjMkvRplFF7sIcbD7GA5poBy7BjqGV5hfE36ajvJ
jO4Bg9Dcp/qXKY3AGiCEjwxULSxJWdUEz3Ee7AKM2ER1yPOQUk/oMvIPjLq6r/TinhL9JknM8n3o
SHmJ1DenyIt9GDTjc0l5mtLCsywtue9bikvL+bCcGaGO5ZEhx6ZsUxTvWRYe0gihJCc3Z3yTvNg1
cAOfcsauIUfnljMzHQUoT90asTFSKqMP9aUTM66R+wbJtnl9jmLjmQa4vgYKTtmUuduWyhbTPtqd
OPyaxy7J7ENVUKmIB7zAXV0Mr3ng/NAafFpxmuo7xpnmy0Rs2TqfTOTt80XYKugqSZ8xnTO033pk
KZesbvTd2FXFeszpbNYxGGO8Oc5larxXURTtc64H9oUoptekurn0/5/cxJHPmOKpUOfS2Ik4QCaA
e/Ro92VJIOq8umxbs/1lWZvGoD4um2LE3+pJQqsyp+WWIOPgYNmBB5VEpdVxWeQ5MJ46AWSEBGPJ
qwbvRudenzF4v1YT2tqHfrxQbC6Oy8KZ4Y3BPO1a1nQluXsULQVwfvLxXTzT4/yFBkcjFBrcr/Uc
9TPQJQspsqmlh1DCklsi7JdF4Ess9m51MtpKPzSW+p60GUDcaeQF+tmgtMS3L2tkSrlcw91PMVxG
3DEUzSBlz6vDvCojkzfqcTUSDeBY+srl0eCmdZzmxbL5scACIzdVQq9WOliZlhdYXvDXS/25r7aD
NZjvYp8xAZuI3waG4Az963JYsuxbXgBtOu9jeQu/vWBSIs5CzPhaUSM9Fm7PF6HFAmDksj0vIqFN
1JqxouadhbM2zfNV0zHJp3cH5nBe+9gMhcZAdQ66+fv+5eP/bd/H5sfzLdo8+AH/fOU0wvdHfxDc
3fwFio9vcdnWNPTI5PNFR05+ncaltI+EhNikpArXAnWRIcgIkl3fY6lhXrocoNlfA7Mp4TPMQMNg
Jg0ur+tNOfLzZTVcIILzI8uaISAB63H7bTl42bUsSED/44gm8BsIicXh4+WWI369ZjFQ+LNn+F82
x91QwWuP8Zyks6wti+UBNWfepAnpN7J8Cmh+HtpSUMHtXLLcZtAgOMnmyLjozoywhyxfs1jOsY+v
NU223fyjWn5Jg1TVcVl08xoRPgldEik2WtQPx6rMh6NJeZ6iHpsfi2VfJiZmhhpV86QNwTClGQbu
+Q+JZuDishi9OtpEST0gF/HzlyDukDqhF0gdGsjoXOq7WdeEfdlK6q3nYsUljJzCgD5ufPD8VuCg
2PKfNWJ8QKG6uzjLCYTrQLlV1fdMihcjzx+thBJsD/qFVv4dpXM8iJGB7GDcMUAzT77DFJ+AvdXI
DO+O1uFLKs17yMj+1hwTSBPMd2iEv7gF/2GGZ6VS/KbJfPvkj9aBNHnSrUIR7RrLgvJNFRQV2CWJ
cJNQBX01K+e+NePoHNnRVkxzsVmG5zBxxdHjDd6R+jw2X6nF0SunMXqHAIwsO74ZXhAVwV3TQE9r
gY1kY2VT3cT7nJJfUDLSPoSudQltcq0sdRnm9qrCVt648T1+yZM9Eq1Gta4jSpuUgXHtNOqTndYP
VMx2Knwx9MhYk073rXQ+tW4GzrQNDk2UfONqjVmh5++J5C6GHY9UYfw2TXTv7Yyvm8asPwb+XVQ6
L2bvvWv6Tid7ezV47TfMWz22Yk+7Mw36BWGTTMD56OAIk8kCt3Fp44HEdrSSChgI1OeNogZE0p78
UskK44DCXGCYw6FAbBHTuSEF4OCGAAV9+onRyFA+t2EBlOCzgrWVAtamm0NBBvH8tqeAarcaZndK
xkzdjBapg/+Upu6dYfHJNczEjgRAEwYHlp2+ArnfIqV/HhhvhbszA6ZZVsYQv6zDbdOFNwnnrxgh
6mTJyg4UEBnGNesWYBtz2rTx4zXDLxqBLs1BC3IOYpu7oaoUHSuqkqYpL0FtPY0tBvnQbdUKbcQj
JaoLfzsko1GiKMb1ufVgAg2ked3FzmTelW7+yq/zp9Fip6VOGmN2mwf4Bzvi5DIMcx9ONj0MS+ym
TlaY8PSvTCAafrKmge8oIsCB8WGxpi5/N2wx1HwaW4vsuUJ+lWWPWdvX1ygkQXA6HiCNzHgcPed7
6IZrpz8C1obN0PIZq1o3N1C6gVzlWbirB3tvI/IC7RfGADKrZNuKdoDNpsztQBDAhlGyucsFkYU1
QU8Q8YdgRZCF/TzMLpVez09TIFADZJnzPOVGc6Orvp3macOyK0rIBFO98ajno8ZdyAk2TTW9maHp
XLKpJbsyTgAy2JQLCE7wDhGBbc/EW1d00EN9S18RQacTPg+oiw8Bk0Ty2HJ+oBYY4hyVMnIfG48W
f0Fjl/nNdvPpSYgSeCimD20MGfHonDYBGj90LeiVLNpoVCaa7nkYxvjalfELN4rueVm0w3EYGv0p
hnAV8kpxZX2vfCtgjhX2z55dU+3XI26F049Ugmc2JV50aWmwobKtVYYm16o02HveNP9MNPkYCe8o
bOtc0Jj1OweW0YS3zG7x2Wfeo9Va3uNgyO2YTt2DrsynKq+/CT0LeAjAyTBa+b1rw4LsdaOHJpFY
XDUAQ9SFMayNrAZUFdREZDYWtE8Kh0VO2ItnvjPeAaJPGZG63yAZLtr92YtfsxLz6oThchM2A2dB
T2JVBuai6wEQkDJ96EuGhal+qVzfvmDGsi+5iVxxQNewdbXR5ZccOyuq2Cllf28lI2GcbcO+VV1H
d8mFHU+5CgaR9skaOvditf55QHe1n6ZKrrMMaCZOiXJdy3ZWq2digz78x5iaTygrxIKKFXiQXlwC
PjB+PTkQ/YSTfMqMsT+HwVheYs14XFQ3FZFfhSz0YzTV+87lv//XymLjn5KwfFRXnuXg5jBcCLC/
WS2mzowD6VnlPjH8ZN93NL3bDPcOmsEXH9Hi05DhB6yncevM4o7BbeW/eQvmP7k9fN/ngqobjoFl
V7d+k7MHoWgJFG3LfQY22yfv8d6Db73WyPVZcyN7S03G5wgCym2AKepqB9DVzQwOQVl0q6ayMpRx
kTjNYlO9M7L7zo+eW5rLB6ar+nVWgS7VqH/9wZmzov1vinfeNTFKuCfQ4duo3v+ueMfNkFpxMfDB
Ba27SR3DP0RdeDUssJWIF+yd0+EBHjoD4Bc5JEybkrfJ2huY52Q/nsPGDt4HyGe++Oqa+mtBMYfi
Dxl8fuyQTVEzBKYa89AUgCYyKafjv3n//2Ru4P3DZreJP3P5MxbB+V8E5WMT45khL5hLXc7Q3dYK
QEENf4RT02Qb9QOqjHyF5KnbTqn3uXMllwf7EpNitynI+dmg7T/3/lcniev95Pqfg7kCQjjFG7+8
h5jQkx0WOJx8mcCIGdtXu03Vavkj/t8C9jyWP/7rP98Z5REy17S1/Nb+1c1loAf8y9e9fm/f/4gj
u75nPPG/0/cm+Xum2PKMP+xf1E/+EXioRwNy8P4WKWZ45j+Yrht6YDpmYJLp9Z//8UeimGf8g4oY
h3u271g0XfmZ/pEo5vCQw8jKtyzLw3Jp2f8X95fl/f2axBnpo71x8EAQkGfTTvvtguB73UiFRbd/
TE37sx7QPojJkddOpemamff0jn6MMN42/l7lKMVcYVi3Om7ig+F5GOnn7AEyZW4RtsiNUtmwCRyn
eKrrrrmR50lcSFo+LYtIIYpDNujsRDSWT1FV2hfl+A+eZwBdaLugvWsSHSHj/IxI88ejIu4LAHAE
jqVEgW/JDo90yU0wpSb95wJ7SHHxRcvYf5QaKlYc2euPh5e15Zhlres8jevBrxdZducmGgEvAxYZ
af0cFG18Tj1cZ1WtfhjJQK9RqbexHnJ8Mo57JVchPSY6cFYcaPLJ1jtSAzwwKcy/QH4j+gADFgIU
ZyazD4vw5WPXsn9ZfOyrkN40lRMcl/2adBv82zfNKshYT6tyOOXzokmi4bRscqal+6BGZ/vbft8k
argvypSK63z0svi1XQwJjy1PkH5/qNNe7b3leOfXs/CaAi6EXeTVDXqcomluUR9FK3sE/7PUWbVO
oX1aqrvJGLn/vLqUZO2SwkawmuPF69zvL0spdlmb+gJekt80MbazhMRQarRtVUSUslsgNjEAuTqp
iU5GhsC0rIuO3Hn8zyVS3Cwo34KQcPsBoy2xVcNVDAw1+9Er3wwDn0Ze283Jj5X9aqBP9/qyehtM
N997Vh1tl8N6qd+KwkYpFruUX/98ehV1SLetSOxKTzneOtcMeUT7/PBrM5SJfXVDGKVZ6HYEkeka
FVz/3nXNkB8ItiRQABrG88C/92afgjMv8MWfhDLs08d+Gm/h0TMxZM2HLgs1TcG9naJwJELpj9cQ
QTTB0kI60+Rxf1bzotMdImEz8lI0Bpl3vz2wHPKxr5kTmND5gA/ACHJqLFvsjKb6tGypaR70Lau/
b9M74CGy5rwTU0YGwYrC+ceReZ1RanWI6jh97JTMNsMKUFDXyvZxWWAd3dWe5l2zXLWPqjTaU53L
GzqD+HtnNNdRF9m7Rc+ACWwA27DJaIXMnkKzFDB3B9TjYdyXJ09GtOyKQJ0ivdT6F4YskJ2YYGgY
nUgm16rR2A/dKB9+LdIcBHVqHP+ya35Q8ysH61oE/OTPYyWZ1Q/fTQzWfzx3fiSLG6AWeUoWvVkg
qySrCCIs0uLZC7ssbJPvmYhQe/OxT0J7DWIgEmQgto+Ic9RZ97VfTwol/DRPomogNsI+B2rKz0mG
Do0NGU+SjJaP1cXtNAYlWtva+uORfn6YAqnAJyEg5I8W8Dfqp+LqjxGot4rBgeK6RyFTXNt5vxMZ
7A99G7n1mBAivhynpvCPxwl8+s4Mjm6faHcahXtQJsTjeetl/deiN8td1IweiYuJ8bjsw/nzWidh
fS7mXUOUYXn0ks8fT2pF7aCD+NuLhr9egCSO+yoyLL5GjHF+2m4m3VSXcGLr165ENRDcvG61bKYE
lT8QjZd9HPux3xnzBoIno1aL3/QRJgotErsLL6QHBStBRNY3hoCalk5fMU1URGVlycUfsUL2sB6W
u8K/P8CJ0RswrfrLeODh1zj1b+Zm/febbKATewvWhX+ObZm/32SLBhtT20wMOOl071s+fawLtXE2
nYASlEePaldl7YtmGkAjM7tMNq2cil05f+YKUMpIU+8+UnxpRucUB30kkqmeH1z2CdLcaeXns5lB
Ohcjiw+ZXSf+IY/jr+nkiBUFvR1BwO8JFtHntKuGWwnbdNlaFn2HkVZlz782SuiwYpIPrei1Z6cl
xZGAU3VeHiwzCPh5XsOon19Lr0DsuHTRvNjP79PU0Y7WxKS8TPX4Ezqrh0hk8XdDl5+TRBkvhSut
bS4Tbzsa/jkTHfqoHqGaZLK+q1NL4qXojIudTeUGIFdOVY5KnmiGZAe8R+EHMpOj2edw4bvOftQU
C4zOs+jUCw/jEM+bXUqic3RetpbDMCVU67Tkvx4bcq5+HXag50QJ1rTwrPuNvRvcWNsFrfReEAfc
u3XUfQ2jhEqLGUwPU1VPJxVE4drPhuJreO09Q22MDBTnlJYMf9rEvf7rk8Y0Gf79ZdKD3dhDAeJ4
NhQAd/bG/zYyIywNRRNJYf9D2HktN45jYfiJWMUIkreWLCtblrNvWJ2GOWc+/X6Eelrdntndqi4U
cQBSaksigXP+8L23EQ5Puio+d742PRj+bRzpyJuV3SwUBIRZOCNVG6+GIhAN6ZNapM0ed1Vq8X40
7AywtwsFUNOO+wlim3jfolOiaCiqo1hzHZBHMibnye6n2PXcTwP/NvkaY4WpI5tjb8iXZrDNTetA
pVnZaJbjUVY0u1MK1QBki2K+jXb7CPLP/GvmIRekFr+1QUpJCTkVCw5nbGwtGHLbHmgYWLu5H7BE
QK16jl4OZVQ0Vn2nB+H+Mn2eKOOu3kNJCttk30ciWpe6Wm8KLy0gt2JdksaG++bkICO03PsRKkDo
urLYpK5A63Pe4eK9ON3CHMCHtkvpNimJOHk4JOV9VIA2k/NkaPREfmulEY+52E55NFhfhzJ293DK
0qcpJ1eBkTmaU5EaP0A5ih/UAlhvnbMqqLDtezC6GTFgBtReQ7tcyJicZyqlskbJBcHg+TTZ9E6p
bNtoRA/r75A5dOmBvBF+ZiYmp1WvrxmLMFuMjecYOFM6AH2RjWmU/a1HhRtZbJYO1wF5JGN12JJm
/7fhFtfAm0EPFJzR/r6gPGp0v64onhtf2P9We+H6P8xk0I7gLqwXO0ENlNTxE6aK/WMw5rdphGxC
oSr5vnApDUM41b7i07n2fEd/tafUwowO8HbvB+ojD5dvcoIeJz8Ky6ofXSssN1iwYjOhGMorTL07
CiHaV9fzI/TX3P5exE6x5+kzoenMQHKHnxXmkHq6yDDEW+Rg5A/xmAWHEV4zanCBvulr3T+yNA4e
sWY5hXlAIssUwSOgO3cd2RgpyEHZdEp1GitNPcjedUZphJw+n/XrGnIGVTjvco0m8rGs0VP9tvRK
VMuc2HO2l8Mo15ytAvoUpsb1cDjBW1Pu7NZAPtRqlRevCybyy6a1NgJHeVEN8rimw9NAjopqWCq2
oyAlminnHktfa57VZVP5fxzP9Vmn4ZqqMSmtz9vJ2T7bmkFB7icdBzQ2h1ABl/gjBlhwynUIDn3k
1V+LONh1cQWWIj5qYYpiaed3kKNt/RlPT3PbROjcJw46Q6ExqEsPp92VfLo5cWJsycCD++6y3F1F
DYy9ycYlSMRZ/39kKKTOyJ9vHyGUOcVEDomb7mfRjzFJS3cSg/cdetChdLP8ZcBZtaV2/lYbRbvJ
emiAwjDMt0hlxwr7jA0FG+anEjufySvMNzQuwnWI5eCt7Hptjkx2XZ0MR1EeQPU/Xs4uMntlNgH4
n/napZs/QEMyyf9m/Uc4TPXWTykZqhXiI0gycXjpN/bPo9gqi3QFEbzeNTkix/mYoa2d53j6Bi5g
3znPGbUWb8JsN7FjYeIxdLGzCxPbvjTRUKNFK/vY/ZbLqdA1zIAUvBTnp5+JkVXYgO8zNZgDg54P
Gzcvqkd+Q9/lhIpfN+hOxTlPJK02HnXbFdyB+j1BG9gM3fhLXQfxKh64xV0gAq6qrjKIQrCqBIiB
X11zFP5NZOBcPXMRIy0MDvJINgGJ5xvya+3q00AIBfD/JOpkIvHTx8+ed06POoYt/pFo1Ax/VN0h
Et+72qnE0cJQzu9EdRhS9b5GouFsuA0NJvLLINSDlTV35QDyMLeRLsbLNL/uvQ3gJOQjUPZF92ZD
SavRnYdIib2HuArcndqmL2CBPeCOvfcwagXgKN/F2CrJUV5XM+wHYgEqQZ4hJ06+/8r91drJM2Qc
J8z5qjKQ+aYjryp78gx51VQLdDSTeV0ZC8ANLiKrBO8wv3BI1b/065VhlCjWxU1sLi6Hc18eyaZ3
ELTrBet/CAccttG0RG/aWrcQHlf/e+kDCf4fNxESX6aGjB/5DIP02Z/5Xj3MkrgILf17UsArDr0y
vk+r5AxIItnaVDTvZYM4UHwfhYjr5oVTrGRMzpVHVWMbt70GPeHTwFD2zaYLxrdP8RG67rHoHz+F
4/nVdT/aNznozOv15bRaiYwbPTGUy6vL2KUxuvgWar5yefXrQI0F7FpvUn46v/4j8iijpHrw2d9c
49cXU/AYcBAU2clBGQ/NJgVNUCV3ECmwP+oDmiZ2cXeQ/c+HcoInUJpEWZe5vx3+dhr2AGCg/3Gx
+QQw8sgxFlB322qwDzOI7iCP7BTqZDscrKh9DAf/0fArZ48wUonVFfazVtCMHb6MgbOXI4I05F52
R/JTKwCJWBpEaGS7StA/17r2Orm1fyYDNRzt3IZUBy75Hch2vdC6WANp6WRPRaLvZJzNdLTqG4eK
RhBq77o4z6DWN0GWalNolbKUs/7lqhpG8cv//cXVxZ/SPPPTD1UuXXWEBVkUwaBPFZ4ozzVIM3r6
naQHn7DwAHq2re4c4r5aUWaLd7KXR3qgLgOogbdkXJFXn6f8NtJj1+El5SXUjGqoYn6DEIzmovZx
nTxMvnuZUxdxuh8jnJjAu96p/WyEGbd3oYYxsTb1DnogDusfG7NVO3MfZChrsnprUlK4MTNkIPW5
KSaBz1mkpEsZk/PixmkXqkClQcb6xN+lPI83ToX3UKb11k4eXRsZEzAMVtyiqVHO82y9REX305xr
97dhi4LIWnHZzIae+fn6//Xlrpcqax6Jo0B+55/vzG0a5F/4G+0QCVX2uZ0pe3kUhjUMd0uBuvVH
HN/jnzPkXHAm6LjjTM/ShDzy9fxP83oTmXukYK3lp4E8Lz04mvNVax/pdYd3u/gtKK8oSJGtXfJo
QWuZOw9WEf7DZE4nF9+FuKpXSkNcDjpDHAJCNELrMu96Btm3B6rdOGL8usj1NHlNvFhC7xEUrbp3
eC+3qtL0L41uvRtz6jsexLIhz/BFdFGHTUSAbjeZy9PgJ6iq4t3kjM60TEZYC+gC23skiKwlUFDx
7pKokdt+tHGgJAZq8jjoPXjVMmrWGZ72fVJ699QM14VjFy9KXfv3RdK8p15evkR+XOzbEs152W3D
wN6kcaUvLnNTeAJVO0W38Ty5rzaKvU/DHAGKrO1PxhBVyNiJ6a6wlPCxz0lpZzZybar7Hjl4OiQl
UEJPCacz5Edn00XI3VexMT/R2+lcmEjLC2DoaxmDmTOdxhAx3fkEGSLZj6FaULbLC29pHvB8A8ez
PDjIGeD2+Q+S4sKso8RrGqDSsgM/DUdwvgGOgwVH1/bIAo1ayVaeO6Vs5Oj1zngdgMS5snTy0tdQ
Ly9yvaFeX+kak7NxV/95eRytNvK57U84fkBRws5APtcv/fmJPmoWNQ0NrUo5ZQ5dH//av6wG5Lzr
4uDT5a7n8idAh1X2Ta0P/s9iwfizos0t10ILzdIsw9ZUautzse53NTRF8xU7T2zjm2/MOmhwqG8K
6CXrOHUKdDHnvhsGwamGl3QzoMa0vgSd0ikOA6IYdjPGzk0QGMFpUvGPGkdyI/IUiOIeuIgJgHfV
RyTu8YrPWJEvDQXslIzJRkD1uqtDFf+HecCaG7vS/bvOmTzoLf/7KWP8Y4tlsbkS8z/dsagsfpLx
M6oEPboorr+Zlb/RZ5A+JAN91ZbRD8BBE4bcZV3gRDYf+u5rUyj2lmeD+s1XvKec59aLFmCE5QGc
2dWuXR9Y0pvU9XMd71dYLAh1o1Bbi+4wDYb7JFJ9FQaq85aBkVt3NnIygx24b43Zfim8WpyS3E8e
fNd/J63/8L//r3MN9M/tJFh4yzXRITY1VROfM6eaGzv6oKvZNxFBFK4iCEhe7M0sd3GSPVV1wBKR
uVgkCjyjRSryB1/jo5WjaS+AMurpLCdkm6u4hMgsddeuCmyF0d+D0iIRNeuxUfHE1kkeysYaMS6e
Rpj+vuVRlBDetlQ6vLziRgUb0zT3Aap3s6pE8uQEJZI6bjEjCnDMhdmCWoNnIebgCxoyqcpOHsnY
ZOrRprW9u2voOk3ORf/Cr29kUKnma4Vhd/ShMT6z7LRWthNmqwn5kZdmTDHOMD0sQ+cuCLNXRXGt
e9lT9SV61M0L9DsDYtP0wAo0Wv/vj0n7XEbmV+jyhWRBpLKaB7L3KVnpKZo6ICiufA0Vq7hrM+XD
SLrsQTaeNSQUaKITbxM8Cbt/9RCq2Ro5A3SSrCh7QCYjBRUPR0UpPX/ReL4Ax7fowi7E0bb9goqA
B62ZC2pzgxI5pQSzOl5fA44FmkfcYeX1ZFwJq2cfybMm1qeHtvBbPn7P3bWepe1yxN3wORL6OYlS
uO1913/pG22dJrn5l5P0d1kinC96L/DJtVwf96GpWXUahEk1tpvbrkJVzhT58VoOMqeSt2po8e8l
okqcXYhze1kiGt2sPSRa+a8nhW2DUWXICfZ8gryu4kD8ml+lCRINUeIx/v0VLKU8hVbfL4oyb85p
WraHKqyOYaw2ZxniR4HrU4BQiexqnZuvSKP4A+4foy32plf9yGKUk3sjdB8Gw3mErCHeKlFPK0QM
S35VrXgrg/bQdW4ENilI7itUMXAsJt4hmQ0v0kk2mTfiZhsnOCAreb7DrX0lml45XJtAhSwkuxU4
QC/uyLE/BnpnQLv7u9E909glreWiz+yjcZzgKyhjcsqISt4uqAPtLlbJFQDEa1/1b5XdGa9qU46H
tFQpXM9dcNrDqjJGsRJVaLxWLAlu+i7zjz/Pyf3SPMMyFHcBioBYxgGWTfhvfENufFIL9SPEWKgX
SrfvqjZ/FCPpDRU2WzlaIGNDBRuEvhkxoenWKTWXD4Pqy61ixOkmhwfwFgFDkPPTQLP5dRYmS0pO
h0s3n/yeGdxDSeT+ROf8V7Va0Jvq5ychvzrbks9A19Ed7fPmw/L7okrbKv/q1OzhDNjn99rclBNU
jiYFPypjfVtUFBNVfQ0/FZbXr3mBU/Q7L/H2ZW80O6xr4IihEXvnj62LzVN/G3X69CVyMcroVcff
o4o2bg0I01D6q1NmCR5ImdjAKKhPMoQTCu4HVo0y3a+YHLAmwQ846Q6ex5ll5YaIvOTaClwlm8HU
AHZBuaDfgYY3KTyDI5Fd3y/gGItq7HeXQxlFnB7F998myMMCIZYkinAimC/UzM1l9ny2C4fhJgJb
vetM6MCm4hWPJiz8dR07rBzGTD37lcA/d7KbhRUh3xnVebCXjcfE/VjgeEMhI1teY/LImUf/a8yI
+3jniafrLDmVGhlGryq2hUFRq5Qg0Z+BY6diwJcAvG2Fp2+seXvmzZs3UTSr2tOAqMyh0U7yewWe
nDH3ZKjusmRLYQIehu5FJ93ueeyzEYUVM76XMNvWpo8pKRoUsHzDYKezgHzyktik7GegHDpP44OB
7O7E4bHPPOPcVeZZxkHD9LcVTgob2dXZ00VT+m5FWEXijeBGebyLrLq+6cYggLdH02kU4FEhvESC
1LjxE9ToAlFZ93GWFrvAanb60FZ8BDSKyWeTBH20nTRRPdaBr26rSIO/Oo8GUwe6QR2LjcLCYTlG
fngEplJt6yHJ75osbs/6pLo3bNG9r/jrLUIQyj+EKF+paVevKB5aS3U+qQyUeiF8Ea0SP8TdQq9i
toby0M7YJV4ahTr8Qh4as3JEEaHiQQ67NJa6ZTpUody1bzYxBss+kniOkq5lbSfrqDha4JzuZOFH
TbN+AwBm64DKeWURkSwQakoOXuBMj6Rwj9mcuvC9zLqNG2VAI8GJttYwoeJhNiABLWUje2WR2yd5
5GBN56q5ODoJYOEcm+tYHTFUkDdZJxw7WKEhJlvcd60MZv1lQPbTacBaDabvp/tzaBnnvkXiII1Q
yuvUFDqFm/cPdh7l2Err4XPiUuht4jR4N3Px3Y7V4tuQj9vOST1M1PoHJZ5wDY/p4F7gHWXjlCLd
R564Ve3OMi4DimJ5xzzT3sLJoJgtB5TW1Y9F2d1JjrY3Turec1JtL7tOk2DzJftVLep1aaNuOXO5
ZegyKvv8PNTLKXIeX7GTvNRQJ/dhBWlOC9BPmCK1e5SNxkIf2NdZ5FSgPPihS/je6DPNE/w8wPZP
655lr/Wy7rGsoq8WwrULzSDpWTiWdy8bt4zqJWwlnrS/Yq2Ilfvew44qrcX+Grdje961dj94JeVe
V0v2nNzL0wVbQ20lg3IybhzRpooynL7yZgMQJHkbDXcNz4jaF0nlE0YaX2U4CtEeipErXsluxxf9
JuJmdi+QN3lyG2Up441j51uq6DFqNU6C8wPaEght9StH89noilz7yJXCJZfKjQDzAfeEJCiQMs2t
vngQYW+A7/jQ8rAv1o3e4/12/cocOzRKPQXHsrmBG2/MskZ/9wdlwhKoLzFYn2OpHPajot2h89Xs
tMJONm2iK7dlpGQn21XwIqyU8HuDmfvQDN+o8WID7oXtfQ6JicoqMsEGYjwvQzo8yJkhcN6od51n
SxvRLku8ZOsG6qdr+Q52S7EoTnaP4CGsV7tcyUNziLFikIeDiUNr0fobFSGMnei+tTafTO2KbmP7
onwuU2gWIulDRAGn6hlj2ua25wmyYtlaPecj+htOgHuWHHXTnue+Z6n4GDFqOwhB1iIzEdihW6fc
0kxE1m5kN+jUbN92rFNkN+MDsxNTnP0JlomZdcEP1wWd5fWQ61WPZA1Y6Y/Iy/xFqDnZ4wSP7dby
NG8PeC/fKk7gr3ttobezXY59LEcUAno315/MrNFuGrsYv9SNumsrQ/mIdXMjybKiDpzTZIz4FatR
vciV+N0TdXrQYeg9of3V3VqtiU9TZiIr4CfjLrd4wozpXjYa9b7Lkey2mp3u+7m5TlE8MdxqFlZ1
E26yK8TSb1XgnTvZkPlGBjZAf+CmcQQFrdTBzhbljbVBwuBeNjk6vXComi/XkDyalArCRphrayXF
vBY/lvEjRWYKIE781NhhuZNxf44j5g4JfURAtzJ2PZCdZeXHHmKMQX4koZyjEcMR9qn5MenGn6Mw
z37G5KibAIXpvWp6M+ugWOijah0NMdSHipIXMPm6/NpVGBYXIn0f/bZa1Tq+QVZR6o+F4X/RJ1bA
wEXXgdtUxxwm2VEeIb9lL9lkiwW5Mj4nxWFYjjgiopwHUpzbMbHrgDx5rC2YOTZ0JzkgY5crWPos
05R7dyZeky6PMRC64T34OmrW8E8u3bH2+0vXI1V/I5Ri36N8u82natw1RY8VoGbHp6noejLQGCvZ
bJdvYNS3p7qxsXrVQot0SwQfHLltcpKpdVP92YXo36+8kbRe+sVzcr7EZWo8qXoevneGOaAXCaIY
vLpYoWBo7vJEhSnZYsKcOGrxAFzDWEylIAEeIl7DLxePCtd8ycJM3RhzT4aQbk/uE7uNFiiJV6vM
ohTOn4XhNIgRj9LmP2xVHpxCBGet76a7RtjqCkhz+x6kCXAy0T5p6CLuoZbnaPaV3XtjJ8rN0MKt
DnUxPTa6ifCo077riNSs8AIDPDKfDn4HQcQseiiV6E4W7klQIO40F+tlg+WUezmSA7ms8F/nmImH
CyeCxprSmo+6Ga06hDxfE36fuxS4FR7DQfMaGYht9oHiXEb5KDU8mtE3lKNqhrmwkTpPiJ16p6wE
1xeN6iFXvQgoVu6dKMtGh1xQv557MiSbLHsfB2HcmwAFT5PiFps4cU9qnIXINqf5xivr+kVPIUk0
aWXjCEg30YcvzdhbR9nLUEZWEY5ExIkxB2MOe2gf1RSrp6gsl0YhBELivdjPNbpZu4VD2ZcNBH0M
v6s6ub1OlAOfuq2NJJdXF79d73qRT3P/7ZroougLtW8D1iGJdd9CmV8bUIYQhnOUGEYJBuihGcEm
iV9H0YrvTcfPyjRC/4Zk2n0ZJsp77aJwPxmGf+7nb2vXq+NuTAoy73mvrbRRjZG8Ic+NzHq6swrK
8RV3kQ/fiu4rXymeZDwMwp/xTEvuLdZJZ7370kDwPJUDabeiGKqvjVUe7WjwXyyvZrGesQerR2d8
qcg/yAmKSOa7vznch2OELcPUFvw+/PprBoFlAJv2kSoCLfDIQSAtSPqzGFDXlac6UfTd19PicfDr
WbzXTlZ4Rg3vE/weOcGoFG8xNFNBMdK0j4UBqDqb31WfmOsgD/FFxNwNwXGUPiQgXDZXSQ55dB34
NO9TV04uUeFbOGLwl9dLySMJPb9e7/oaOgt6kHlTsQwRNFpZ+Tis63Js3p1qlXdt/FHDI7pz4HMC
GnDiD5I8uDXZI7lQYwLDgXG2nJZiLuCSRHnyRBJuM0NREXUbq93Q2xUCjnG9u3a7ORY7CuROOSz7
l4m/TrnGinzALCuusA+bz7sOyAsGsFDWlYWSpYZ/VxgbfAt0V3tq6+hbUFjZAUMa7aka8YdFdnla
Nwpyc0rIIwsJxia1FzKhxJ/HQvgi9H5LOTlDuCtDZCxkBslxybxFdfh6ySBdT7j0Ef3f1fNkdSrU
JT/pYKt06oIKH9KN6MH8PJpjihmVf5lGgVfu6O4NYbMtmRvZvTa5D/C90X5cI59mTeaA522T9MDc
cO6t8vocz9g47OR04HwNkidzV2uQqTPHGKNljAaeROVk4K6U96gnnV8aE569eaIdFC1Wl0ruZu9J
WSEe5Inv42C/GAIfFgRJrFuzqvVdlNrqoQ1LdVmj7XnTF6my1e0UhLanYVhgCAVCZPezGUwT5iW7
ljuhJf5JDjRK39yriHjOs8bI9Owbe6z6FUm7be1Gi6xBE9nw1fiH1myLwE3+Qqf/R6g6VLcQvbkF
3j4dAopx22rq0zs0p4oz0EQsWXhAf02GhBmcxBrp1GBQ+qbWZrR0M2u8bwVAcmMwb7WwWgUohCyR
SGi+lt1KIp7D0sFFMy0RWJpRfRq0nDGf0O5VElRszUz/2kzKfdDEsLibEJqcarJ+jbXqGc31c52J
4mOwredJTfOzHXfZWbUdFgqlgUD63JUDSlWvUzgZRxlS7JTqPYXAxnhltwzuQSu+a3H9WqUeZBd7
NsFw/WGrTnjysDXEQDAcsm9mvkPEDqo9TLebxtXih8RTyg1vvb5zKZg/BQ1alnJKPYo7o9H6d6gc
YumXtrefcMHZ9zzuli1Cdu8W9E/5uiTE+aKyRj0XFn6bdeb1x0FMP5sceNcu9TvoFH/HXWeISCZF
IPxLtk0ICv89+Tpn7CkX5KMGsTm2HkJPje6ioQxeWOqpOLoF6frSdWoH42L+E7I7aVG2iLxk2squ
FeOW2NWquyOZFrxYDfiGUourgxwNG++NhLR95FYavrANPhaD3ULk42VYidz5qR+f5YmagXJ236QP
7TjgYz0/vFNKWH2Mwbh8aMsYOv5UTStxuIZkHJBcX5JNboS/YcMXNWezaoM74JpftKYDPlqOeAzm
yfQN4PC0bqHn3+clP5QyN8qXdtQQTYhr9/tIkVkfc0ArpYF1AJlkNFYt3Gunsj173rwRVIDaQmjO
di7JiztkbJsHsupotAA4XSKz5uGQPYLlKcFaF6gxnGXjYgCjgoQ6XnoQpo+VUDbYgMaXCY6CYaoR
IWRmN/mN3+qYjsSo3cyNpzeInMjD0X3r4BNPte+95J4d7PoaUpkZT+5LqGOOqWdY/epz18VDdsHX
y93I0cpIvheZ6RzlqVaCJbVKuozER3E2EusySTiFvi8QKb6R5+S+SNZZmvm3KspgnsnSZOrNat/n
o4tYZmGXs8audmNESIGyK8RPRo1yWGlyKHdznBbn+Yb8CNKx0JZ+kurQa9F40lqn20ZG+iB7cLyb
+z/jqt6PFms/5upJ0su5RqDXl2lgVn+7hozLEPrMPcoSzXOupgipsRmiiqXfdi01dFtPw9dhSi7x
VB3w68WLaQPxN3z9c76Md1WeP1U+Ww5heLu2a0GRz0d6CrxcT+DqKDHJ8mFUpnVeTtyYfi06LZPi
xtSXOxlybMc9ya9s5c1yHsOmLEqlorzSv/7X5Z0c0BvrR1FrAeuiP9aT16VgG/com1ktUq3ijaRJ
/04GHBkqCyMRe+4GYX9PfpSFUBLpB7+m1CPjRoxphlpNPNtUkT3B2SZfz9NEN56VIA13ZmHCLklV
5R1ptY8Kma8HwzXiY+jibyLjwmEhx9a8IKGFiqaed2LbI6Ow5atHovsXb6PWUChI4rFZ+zO1g/WG
cvLwvZc9yf0oIrVaTb0+LGUstbFSnqK2vtWwVgCMop+qobIeowRhC8utyjv+vNYjSXN1VwoDL89C
MR/llF8nYCgTsFWOgGi6avqEsxTSZHgR6XMvrrgn4m35FCn9hKKIve3ERNouw2LmmNqpB80oPQ0W
AkPgHNBmTppdh1g164fmIFXGZKPPG6/Yst+8vqs3MiR1yKQEmSCptQDxGVOgoYSHijAyK4o/oh6V
t9rW8IbDpSvzh2ZcHNB7RsJ+TilWk84N1UGDjjohts6D9ygbIJ2oA4gSWoHrPU6xhtSYadi31dxt
PVYsZqF8mHFjo1aPPiWrq/Ek52IjitPT1CqXq6HFRt7ZRqOJMqvyaOid/jh9G3pVVCg/5OqNMMNu
i8aGtXIrV2zM6CUDn/MXmqrPmms1b35Q+Es7E99FWJsw6lO212HcUMQwxVHVovqhmqW5tKC9hDLs
pC4zmqGxcT9jUE6bT3K8WTV/LFBFmSF00IGdvY3UX4UMTfioVmq+ZkGDnrs+Az3k8GVmqU3TcjDQ
UPrtTDnJ8v3vcd8qi4G02rmqjYfUNMe3SWWrT/qoW8kufIEPVEu0Ux1Ol1laQ07NaYCdh2wU54Y1
DV/GqQM4/CuW+VmwoUJaQmNsTCRHcZDrVLC9yGvxIKzDnTeIYCe7splyP6OslOQ3ZV6wFJZBJBgD
BErnc2IwOGIhD+WZzYr6ZrFualGuk6Crz34ZwL817e470CgO9O4r2l2AASqjvkfXtd/6Go8nDAWB
FnbKB6WJ7rse6Vsv1h7SBAl/XFlb/67tLEroWB8vnawKDuTqWFB17XQyerW/1WdJsw4GQ5pY6snK
VOMZZVTkd+nJsR7GjRxT55nzWFHF2mXsn+fJMYw39edf55luApo8wNGgjgvcZIeMitrotRtQ5v0d
j4HiMTdcZDBmOJNQ/BuTnGAkmts2Dc2vPbiom7FN9ZMyVfmuj8v8VgMP81GyNism42vrzx+5Si6j
68L4CMxURwOOAQ2XH6GxY6p6fjRVjYpraDV8QUuEVuW1cYu5H3wlfAk00iZ6r+VrrYlR3PUQNzJ8
DGqi2camTrqfR4NAyw5BibWRpzPwZ55yHZVH19MCEx03eBDRkeU6kjiGePNtfbwr4ni4G9zEextS
DfU3M/3CYwoHEy2Nt4Lb8xN/ppPgxnfjB15yU0ZT9+RVAeC0uFVX7qh0T0oUD2TO62whRzu1ho9I
OsLAUA09PKdGesSIzxb02id48iSCVZz8rleqkaRY5fOFmY8ipFHtKi9u9ynurAu/i5TZophubfPh
z03nCJzF5eFl4hyMlehF45t0d50nj8rJfwBtB9W+qF647dd/VXPOAWbDd5a8HX5fbvJUCNsHQNsW
uLeF6s4MsQ4qlOEYV/bw0Nnp+DAkFUsigAIyJBtrKJEFrjEKn2eRwR4eLqPyhKBihdAhXHy9RoUI
ziEph+31GqHpjDs3qF5kKOVWgjBiD0hopgIDULdnAV5718zNtZsq/muoolnrS0axHADXrzYrc2YP
y75s6tiLwZCXC3mBz1f9rR+F/rnUTQdCupWuNTB0S81W1BdTB4YhGq278/xGQ5gfE6rWHaxtOWnJ
ZpyT674OUgndQKycsyB9DvBevUtaXMsDkSXPUVbqGxFU9WLs1eQZ85hgLzKjurl0A1hKups/y16p
gN51y6pZTG5c7qrIKAFjcnRtlNChRCL7EbUs5zKz9ttyFzUIkYVFq6G93j5ha5bepH6D43Ud1dtq
QP5WdiNhJbtMz6ybUk2H5zxAisEzTfig82R7QDEYo04Uz4TVP/ehYx2QlPiGXlH/nJHuOEbR+CLH
MEo07t2wOMkTY98zTiOSLXIMIyDrobSVlRzLi8IGv4jSwHwVN+OJ12Q/5NBgBvGzxt3Ij8JxEcXr
zE7NJzkvw5IlqsiIyte2seyjzI43Vluj0dCK7NnrR1yoKFXCFsifp6B5VXO3PsoxJwIGrEdDvJeD
/MzTBXpD0VaOKnaYL1GszvG34kJ5R54AN2x1ZUYadf/C2aEzHx6KP5txXHZqr+1leGrRtOcxPf2c
FuHogqJ/i0R3qNdLOQe9AeZMDSZhic7z9tKVJ8pxeXbURurKC1D0JyPjbgvRq1uWA+SceGQD6bES
Y2+0zrBQKKYvG89w+ajmYF9WHrhTOckJQVKrE8nFXsf461czDb560CMzQShS32hzTw7KeIxJ4whD
HBmmfjID/EYYzjRY7DfXSeTPw9u6aucFjfJXh83AipIvSN1ei5f5IJK9bAIfYHh3wT7K1kH67TKU
ltk5RNALPY5fc+ShokTp3uaPndvjcB/bGKPpoV8g1BjVL2HJ0x2rDp98DN1KL89TrEYn2TNbDKiM
bnxk9cJWI9+jbodUAypfS0+nQB5OijHfscyHoIzxRA1TNOPcKIiQIgKpZXR5vkLxDL5ealNp91Xq
Zpe+Vrn3QepMe0S9zQd5HafgAZ4Zp2m+Xh4hwWaNHpBzXkKGIFxN2zFu/pKhS3xK0CwJzHoh34SM
oRwErbfz29ug0/KV5uILiArdT7VdfzawMz0DtYqqvkjxShVeBQmKQFONg5xqln2PWLb9M1bNc+U0
edavuTKeOmO513ChWmAQMn5g+IUdXq6+DaHdrIfWbRDZ6i9x3xPTm1NNzdpSy3blmiUuIZ0V7M0y
6hdNWZp3bfofzs5ryXFdWdNPxAg60NzKe5XKV98w2tJ7z6c/H6FeXev07NkxMRfNIBIgJFVLJJD5
m65DlS3tHwMN377GvMkIKxQdUWFU3+3JxZI+ylSVmpKoUbSzu0cTEN+Dxv7/3gsgCPJRGLhLeXGQ
xj87oMQrqx3j13YosQlK9ZvRJjHEQpQR2aQ9adhmvgRfZbAOnfapwqVOXoDcfXrLMXaUfRbr/aur
jG+yzydde9Z1LHKQltQfnQ7Ll6n6oaNg+RyVvvVUWJtaQfZoyXQviuspZ3Pus5LaXjpx3mCESrNz
jGmLWEnNzYJmOnnu6c88+ljLeaKY9WofQh2uNf1qzDujct4tFZnxpEW9cZYtX23IBTUDesA5myU3
9KrLPF525vN4tRZ/jyd/26NQSSeCxdXFHs2rjRIZz0TshCZn9i0tRLwo+sJ85CFlPiJXIPBBcvN9
UwXiMdN0/zoW4U52ymGBNpg46pKO/7xK9E85ZLWbvEYvjHY7xRhKfF40aNWj4+nRWV7j4cdzcOYX
NufX/OuFZdOPsNStwhfL6rRrJap6pcaB94pcyi8ECKefgfGcK0YC8xrmMUbm00cT+thUTgbgIx4z
m7IS0zHOPRJrCpugHITkLbSRF+5tR7x6RbrzZ0s9/H+e6vlQ+WgnuwoImSxP0ifXYSGhh+IkW3KE
Xdb2wnXNZi+vcrs0OlWj+83GtD5n2pwtc1y2ILXsfg8buFjocRBfOmfQ96ndXUFEDOqiksfQc/2z
pn7IEfcQ1Mv4ItslVSaQcepRm0Mybk1sTrKoHFZq3nbX3KjZgiRx+THVRrUqVW081LXhvfUVyoM6
alu96qHb1mAXEcYlOcgEUkw81dxCFXWJmWHxmM8H02vURTAFxV7GDHyRHyFLRq3jP0LEyx89krCg
O/JuIfvkqAKhB4gZ6Lz3nXE15oPIRLfsRRNtZKxGrO+KmIRxtQP7xsZFx43mn1BptOj7aze9Zl2A
cQGXF0DF+cHjk5TGUGp+TFYsTvKgOC6pLnmadyWnuYnbZcruCCXQfwbVQ/t7OPVewQr0n2bgt/uB
yuwe5e/v3Dd+Doj1kPecppPmBSG/4Lx7gvBrU85XcUy27K2mG8ov0WGS46vltxGdtwXOx+JpDGK8
0xXbOkVGrR1C9JRmWLV/Q3LhEAkfnJZYGUNtfyC77my0SAxbbW4qFO9QSRJvjuHZ+6jD+yiPKbLn
AZIUyeQZOI0qxhtmCC9QDMWDPmTR80R1VYbrOIiO0mNUNn3Dc1dpl5r/9SKjiDGBmyrQWySnCw0x
uUDoq6JpDH4No3/1M39Bo3hnX/lhqqBqOlOIxxI3CRmuNHgJY1XVa2ysynfcMIdFMfQWBeYhfKUS
c7960HXSiHbaPmDPdRgoxnyQikHBA5zQJilG/8MYgwevB5OncBu9ksYvkdQhjtqNtuKHMSc3/eCj
nDZ9JIr3AA94FhoTKqT54LF1MbU1eMuT6pFA6dgxnjsNqwxlrm5XPSmgsTMihGKr+JnHC8bnlLmr
MECczmnEVhbH4bcte6o8rw2o9+NYVP5KDjNg/8B7q7KriZLHbRzFu5y2zHHFQAIJKNP8Ku3aab3y
o07Qo7KtJsLqhWg3efwLe3Kfdc0ddSoXctKpwF1AgA7Y1+M30alI5WvG+BTFgbErqE3m20B3gl0G
5+k0CeoIcdu4W7UJTGgNTddcmg4KwxD1R5KrmsY3T8by8Nz4s3I3LWF2HfqTRbxXrFE5VkWOjlaf
us9hOSpX4SYn2YoNc3qeNU/mLqfr22Oeo3ZJggI2ERS9U15Rpw9b+Iuehgk0BjXBe+q434tOKD88
r15SrEDMt2Gh4/TV+B2mdYIcRS9e0Y4JZ4DRbKIzdOs+HKqnSRlQS4WoeG92MJMfXDVYjZrWkN42
QGtmEBbWAcKml0J3QK0BreJGjrphT6NPy1VsIHIg+5SgGM6BWULSpDOoY0bE2o/YHeNTDKVgw+tS
1IqNZll07C+mMjWvRYuxtASB6UP5K1PHFP0Aimo2C9yVjGvdsMnY9COkXhcYsgswb4NhfVQ5Kde6
/sqveFgnAXRybq2/dC9ATtkpUffFP8FY1cbIHTgOWQQN9kEeoG8AyJSnDOQ0Hy37UM6Hv/v/NfTz
eqNpu9/Xy6C8/N5dNeQLyky/OS15o6GIu6+2CizERrZ8EV+cEm0JgNrBNXSV4KvuZ/qi7Ez3uSph
fIOEUa+kx7WtC2MWBbaqPipRjRSwaiWHCkeVG5JT3TZwA1bMQ+PdZKyHDTFbxRqbLkO8GQYD38ME
/R3M8cptC+T5faysrw4KSw8VFIYnLLS2ATcIdqstYvWTBRKZ+561bgeSRKAY2pOn171zHgtgDC5O
TGKkAJmB/XhsAEns1EDPd+BulMeg5zdUsG56MdAc5VdTp9TWvOptKoZhoeNKeBZzU3GVRenk4QuS
P0BMO/tRhptsQN67SIOVx1rhjWe8Byjf6HayF5PUX9By3YvslCHZbPL+aML4fxmGftphAeGsscjR
PsiIndvOE096pvlnO6if48Gx8WbpohnkwIvjzrhp88Fd63MTjF21q7wshoxKE2KCclDwOZ4FrsIX
lNv9ixaQ11fER5YHb3dfkTrTN2DF8rV0GDG8GUlrV1hZ1wrywRQnLibyvElfuwu96YeNUhmnVtjt
UzcjPDMEagD4RvFxnDGgqEn5e8RrY9AD9MpxUYOpEAvAm2z1o44eRArk0indGyDh4gDOznoIqPjz
va2H71qLI2iXpV8wYgoQ9MexsNIdFXtAoS/liAJVOSWPvjdkrZa1Qz3em0B12JWtryYX2aa6tRe9
Ml2sMjx5VZ2925EWgBaL24MwvPS9N3Fl5jH00tpWd+mLgBpCzbAuEd6alai+NaqxWgQ++RFEv/zF
pAFxQd91nZR8zUMdmpttGsolAtl5GAoeM/z+xbPua/7CKIviZiZBtEux3Tm7vfb7oCblo0CTY/8Z
b0BeJrgf78es12EgDMOHMuXXFozzLy+NV5WlJt+zkIyeVQF2gnWJhHzLPlEdVOxwJ15YxefqsSlw
rdARbvlmF/om0sX4y/C9w0g25kutz76ao++ehMCkQ4mrdqFCr34NjSw6IM0zLmUT30xrC2aFKt3c
q8cocgSpJzbg06pXCrf5ytZsZzfOvZZOwsgyS5I7cy+LIXjLDf8TCsmJ1wnMa14W8U3OVLRwEPK6
fwamMz7jIDYj3ngBQ8fzqsgxxRuGrwC62l+eszfVpv5JMThdDLFWvFjQadb1aGbnVCO5L4I0247k
ecn5w6IfA5F/jZ1qB0ev+ZXig9mTaPkS4UGyzMJqusV6CKlbSZtDVgTj2VTjHIGPVn8x5lKtA1n1
p4XO+Xw1t4AfqRWrr02S2IAJ3JxvHJz4BPLtdkC54UHg177UI3sjav6OwPi7g5I9AxrVwn1p4ziJ
Wk1NTgvfZkokZlwd5UF2fTYtHY1/1UG37F/XZAmsCq10lR2Pj/xSzQesjZKVVvXdCqVKrGqCGAib
7NawgPpXT8iejhU7Y2QvrJYXl51Eg9S7w7P4fhC5z+qobzZln4BXnTuw3gGYkdX6B4JZ3h4PL5pV
FOFjkwFYnYeoYjKRx/Q6ii9YtFIRR8hfno6+Np9OWb3NPXzwZE/ZeeGx67wy2MjTf40PnOtIguXm
mvUmJDvyhqVtdqamCKRsboaI+e4Mg5uD5nX+m9rqxoqkybSTvTypsVvP2/4seymqo9ylqE9iLMun
ecqh0ZRXOWXYYrMim3JKrL8wd5t7fZY39yllE3WIrTBLe8dvUD3UDdkqHzoWImVquPiMybN+NnwS
fTWk9x4Z/GvMf4qxYNnVbnOmwmMiJvDSFCmEcKNzHlrfdh4cuFyJlU+nz7g54H+UJmAm5Aj2t85D
MqMS0Se2qFD9c6le8afRLXy/5LjhYBoUZbk/Y6gRtM65ms80J/p9JmNslX73/jXuP/UCSnDu8+WJ
f8aCc4UBj31oBviEKBHBkHVcDNKW8tQ0cbO5R+8D5FiKefjQOB0GkvOl8lDJ6+Xpvy6iXGIfCg27
iDGwU4gCOJWEHUDdNKn8hyn1fTgbGsvKCphOmbkUH/90jLHtX6DPL+Wwz7gbozHL/QK4PalqZyG7
G1M/gyruMcP6Z2Il0sNDHY7vgxD2vvFcdWPXmFfpsTscOmFmSKXN7clJxgMexZ65/uxH7p5+OVQG
7+Pvbd30dXCBgEBRfVpE6jVzsumrn1vVWk2y5hCEYf+ka827jHtVsRDjONQ61HyWeYnu+7e01pSH
zEFBjS97s6pqS2HZERj1jtIj1oP+gOjsVDbWEZTlfbS8hMWle42LZ9mg9sdVvVA2LiWus4zJg5GA
LQbCy11FDbxF59Rz8nRmyeLgkJkkeWKsUYdMwc8phprqjy8eNh23AmtoXLTjV7Moxnc0E1An3GCu
rb40L5Vndy+11xmc63HXvUis8+9zy0B4MvWnKzRtZxlZOcYSRqGzv0IoCsjSz8po7ZMeJsNzWIHQ
DFR2T2HkDc8sdf1dywp8JXuVOk/O9eR+k51JaWgskY7gEhDxDqdqoxn+1Rg7EI1m6eKKxyFtKXIv
hDei0K+4ET5Uc/uzX57ZZbtTcX09tG2stttGCb1VgU/n0o2K7ig6chULz1Na3ORp2/NBnv0VcxL8
4xZkJlmIGUiI6CZ4H8cIcTC0/Wvr9L8PwkYueIimcvNXB4QBdK5KR118dpDf86+pmUVnvi/Lv+Jy
Ti/IccQIuJPPrzBYen+qPBLJMzdIsn0mrc/3wszhav1D+5FxwSYNKpokCEkiEWNwfsKz6U/ofuZA
MPqcTsbknH/GytBfs+uBf9QsDEZN7LBwRgwR6xBeu3PjNCpgIrQjZbo+z/edE8+ntOVZhlLqwkjC
kx4U3H1sz7gg4WVeTH3y0RAaV1qnFBdr9BAi1sJMW0UKZsf3XpP1Q9+5i3riiwJWmU9XjeHbqPM1
ykx8JGUz80S+Qryl3IMbjt4MLfqpz9Am2RmLR34l9gtjvAcKjA+lpoRvYBndg9UhZygH+UNZcbsq
ddANzM/POlmCh6yPcvAQeOeKcvTNsSzqaXwnZLhORYUsLe5W8iLdZC+nfLlDH4rso4yt+EFCGlij
1DciMHiSh0+kAxj0vyK59hHFXfwAWLi+4yX+7/PcX6cW759z9ANkMejKhzYbwRSQaA6OlerNVhOB
AjRsPsBsbGZfCu4TGXZ9i05po1MKYfUkzxoZnCaLzbneBOzc5kGyP6z15vf4+yh5QZxSUUfqDGju
X5PI7vtFkR3Ep/aQsyM6xm5bb7vWfSbBqxwDcxDVWZ6GfebDsCI48oPkpgGpAbSf3YGxg+jI9yD0
yIZEnnLED6/Fh+gyuD8ax4tWcxoRI6C56Cgrkf+5KCm7AASURzkSY/hN01fZwXQHBFIgqJb6jCat
2J/fZdju7T/dtdorPc4Qv0cPITrVC6nNpqF/VK8SrPr6UsTHQYsaf/up5NYY4/0FIkGV5fKneZ8B
BaMBuZy0h9Q59TftwxLCuMlDZentOTID4PYBd68uqJV9aFcp/3etccvqxLzFJR5ECTZBy8+Yyz14
Vcc2hdd5KtmR25g0jToVxs+Yqlrvbjw1RzmTjHNfXdXgx6ERcSUWy9GDYlf315OhyjEzyrPto7wm
siHcdo2+D9ljQd4vBsB93K86z+1YoZbRIkOwo+WF+4ijWuFYKAeMnr9SimjA+owLCzlInno+hUct
wgzscyFWzSu7z+b/w4Ltvw+p47pZAOhqN0PHxmcC3+C3fnX1gDOjNjwfrP7BH8VwaHnMC4BpxMrc
fiUDa+5lCyfv6poZWnm13fLHIEpQ1X9CcsSoGwlIkqnYjQIp4rgrlDMqq+HCC7rxLZmgUw6t1zwO
fYq1R6F4Z7fptJ2p1clBR8D5VDuTvzXypnpQTIFTcRqmL5i/sGnuhPOatEN3VFoVfBQFEgeYJgc/
HdJTgZleFron3fPpRCr4d6ccoetjdDL1YKGyMVYTET3kc2ExCiP74ljdWrbkQeEucEiM5kc3+nEE
DDXst7ieY09nedaqthLzUPuQzf0wULbmODnPnVKxac30YyPAFFLSfnDDiy1EjPwjh5in8a1Buhcv
3uYqW/e47x7YCyonChB4wuZZ/cWzQoFRIePVJEluDuLLC0rXYmfaPp5BEDSAJNQVFt9/ZlcxU1v1
GYXzz1heJ8p6MvCNltPICduyHbeU1flE87ViPgxZ3OyxgctxhpvfgqsarA0s7dmsp9FfWihTnIOm
236+59Yysoec9Omf15d9/TAiIJMCmp/ftgyhw37/dJ+hP5/w8x1EpkNJJPKt3f0lM7YbAFVYPny+
ZmTbKPBkVOA+X7ULFW8NFe73J5QTVmH2+xPe/1oh1nr3T3efWxc+6x0+nRwt55efsEY47fNN9vMn
TJv7/9/9z9IXkMCxOL1/Onm1aouD4jugouY/hLwak5kvkV6Jw+f0NmVHjI2VaAUMr3wCdzTzXdXi
XFit80ip7KnWbfcD8g0ae1jFHTLNK99yLVsWlpJect011+6ElUBjYxw/FzQznYxcMHncZcKYqmdi
6idFM77KTnkoAWMYOArfx1cdpPmGBOhG1kP7KGhPThH/+ByPlxJrRlwOjNFRV62hsNYrZ5n2dBhW
deTgleTn+iPKVydnaJRzNLfG0u4PQcQXR3bKYZaHZD2r7QAdTIZ4TYAchYPk8TyHPOhNMazTzi7+
FfPieuNadn29v8oY1eT8PX0hX0Ze1ZghriBWkR5kc9DG+gK4+d6SVw0Nckalhe+YHCFjAf5o4aQ5
DzIUIfiwQ0wiX8pOGUMz/FeuJvVRtpImCs62Xt/fqQyh7U4edIgDqn18IBkzPmK/a+9/EsD+xVaN
UmD8xpfBPRtell1qRYPAOvrhVZ6JJIU61VfFTjZtgY3WotRBIIRmE63+Gu3G6rCvYDt+TiBHyAOv
4GXj71f4DFtxge3hn1f47EjK9ver5JBQ0I9nPaR2aCSrQboGykxqm0XHRheKcXIaP96znEfMenKH
I1Vnh3J7VV5cF6uEQQ2amwG6YEU9x3pWAgcHayMb3kXdB7jcG+M3LKbOldN5v9xpdoULBtaEHVVl
lmb+InF01idq8N02tZ+N7SvvQYpNoGG02YsOr2eVoq96g7rE1tQw1AtvV9taQWcfbaVz9m7mVPtB
4Ztr5La0YWHlpXnf+XGNJ6BaBT5g8qix5G+MLt3LnsFwZ8ZRRi0Zd7J0PN2jtuEuBh4EaxAVGf8F
Df/LmA7W+JxpioZhtMbyZFlmczlbu2VxbT6W6A9tQ2w9w0oLyZm6/lV1wYOAL1YQoOwSPOLTBltb
S32M1PpFxh0/NlbRVDUHbq0anEpjlRW28gGeVdu4OpaUctjQn3O9RXS3N4M9Pw1tLcPsEI99OajP
0U1M+IbiSJ3gUem68Cw3LBNJQlLxTY79YCbHui4aOMrzKa7T3tYR2qHX/Jz8YoAnb1espzFLX1yL
8lk7YI7g2FbyUijYKlg5+A7Z7LBCPUe5+ku28At3UEh3z/JKNF/EIyrpS7SReRbPByfbgSxpnmWj
j4styu3NTV6bRtOL6YfqRbb4JCgRe0F0kkOTHhBgS61iT/pAeU7Zf+75KRQqJqZ1SK6eg4Gd3VK1
M2M9heHv2JTC50LhugYoLMjzyYHR7GIvz+RAq52Kgzfm4I3/xAsxJxo6NeZGOr3GuK0Aqy6Tt04Z
deT/efLLplGQ8zQi08d91EzeWAO8qqKMHqCrT6+tWMlBWuYmV6Po+B4zg6NH8JksjZXAfEniCMr5
igdKYO4dNW6OWN46Z9k7Uf8Gh+S/jKCrbsJoLlWTpG+m5oTHqQkr0vFclHdTvrHAWGzkRaJQFVC+
IZsHHFaOqPd7Gz+eDdfnQyR9eaQxWDJbo8ugAZaQ7ChSMJNfVU8Raa0xbvVbGxsVasthvM75C29k
Zz863pWy470lQ7gs+sssGfkJzZe7lLSPWiOoeA0FBUiEUF+U1o/YJjATiWB3H0EuAMH8SxP1N5Qd
gP2EM03ctIuH2CzF1vKmmTM3oEuo8Mh2W6uemdUu3vVu8bW2oU9pcxldazGLArr03Zq9TeM0V1+K
wKLUYuo6iWzTxbxcYDakTDOepAjXaMnmL3XC1owvZf+d/NrqPlOZxfui78yvsQlTwYIY/tQ2ZL2a
JEzPhppTuYsHfxeqtncNbCNfYYmYvoWW8iO1bfEzGW73eTC9uilYrXy0om8AX3XKzUX1AQfUCZem
IXmZsLV6DvGDeO5qnKBiG/7cHIpqc1rA2gBZPXeWbVpuctLpa9nLvTE+dWYPRHTuLdBTfm6On3NR
j5uzWnFzkv22m6br1uZLpnxkbts9j126KhFwfmuFowG/CI2FbBqFsDdW0JZIdzf1GzsxrJziAfrE
PNhIvQ2Fj+5J89LqEWrVPTxYaXDM8hkdPY9Kcn5z0EeG7ai24tgrTbIwhdKfZ32KlVoH/dK0puEs
Y/IAFAEH+/kw4aG7wtKJIfMVPdK9I9hVemRbV5Fo/eyWMdmLHBzoqcw6qnUSLdt+8i615dvnJreH
5WhMzldScAd/8KbXYsLAIffqcgsnM3z3zQlvicT5qkBoXmX6hNdOp0UPmJJr0Hp1+2sWjW8a5hM+
lY1F4GU9uEbMNj8PduOdaxY6R8iMpbOIHTfeT4oVLOSQJLR/D/ZDVJdNNTvHFtSmhUWqblGKpub3
L9vsLjZlyp8nFNn4UCNodph6oDySHdCNyfdqQllJMgcaWkB6AtScYBWMbvhdtdrwItkBc18zj/z/
uE7OYooBh88qvKoTVAGlphDvidh9DETvPjo18BHHusnIqJL0QSanWck+GbOcZjO4zXSVrUTE8a7u
US4LMIHLlpZXPyDTO5yjebLc053NhItUqAvrMcBjBQnNlI2J0ViPej45t8QG5kKfjNSWUNYefPZV
kteoNkZxtDYggJw1UNlOVUXLKIqrVy3Pfp/JGDSr9mkciiUYivCL2/8yrLx6twsr29sQ3NYy7Pnh
0bVbk2IvdyusY5AySPvwSzSp36Hsd7cgbvPLaIz2Qo6vMwOpiNzuL66hpjdPN3/KuHALj3VAaSFb
w+/MdcqTjHNvbdDOTNt9JFL/PTIpzs9vR+mVZJsgwbaVTd6d+PPuMAUf8AbmXaAwc8QW+ve761hK
LXsdD2GkVKKyz3+WtnYlI5u/T1EuVlY8qGevcctjmSP22Pdh/DJ1QBTI0+Q/YYMv42Ywr62hp6vW
NDykLn1MQOazz0PaKuPW6uKTa7X/jsuxpmq++qYTvHSdedQSS3/3hhIdsiwOzqXWQo9XvXytp579
NujJ1Qsd7Udk5I+g4tI3w+dj9VWuHCNj6s+oU8AcNYP6A6z83med/0Pzii9Yc5kvaqVkG6cg+W6E
jXrp/SmcRTO9L7GCr/c8FDkkHJ3con7GjlnZdGbrH1So7FfUo4alro38iEezQ3x89EC1Taa9NyJ3
xwYjlmJBb1NWNYt+GpMvogi/FWntfSOTcMkR6PhZ6tNa5bYfLNzujOhJHi1aC/kbGCMLqB84/qbV
TzdQHzBTa78ZXfhz6gKxUyy336g4jzx5gPfy4gm5iPypq0o2oKOnbWSsm8zqCnFsl+V9fh+BXCG7
58QkjYHD3JiHj0EWudciFKCY5zOY+PWqTfJw3TjIiawDFMf4H3CPlU5Rmscr+0ZRxo/33saDlxQ5
TbiObcSLKHe3zPPPJfcYf9X7JXL+QMu1dTSEzSZxOmURKYly9ZxePyYjQLnYz6uvXfQK/tj+llSt
t0RsXDvzv2CdTYSWl9Xc0Y7fU3jIXyOrj9Z+xT7AGoGoFGqPvFoc2d8ms4CR0QbvRR93m9CJ1L1S
CPXRiQIso+YRQ2c9G3AwX8LM9HfogzqA96zqpU21JzkASaJ0gagfkLO6rra6Eur8CagXAcUEXle/
22Cyd0qSFpsKIxi7jYNXFP/1fWK6/doZVPHFGttVaGfjm1dhPO3o+IbIeKV+w6c4+Wixc9u2wI+2
mhtaXxJMpb8YDhmFIVHtbdn2yceYfJN9MRznDdtqY4dly/Q2GvVKxjXBRjWqU52c1xC8klDeyZcg
v2OvQiXcGlaiLCsRYHXGXuIoz4q5+RmTHWZQ/R9DetM14VO05uqvaweQ9gd07PEuQ+JPHqoInHIZ
Fsa/Ylna51feRLSljoAX0Z/BydyBP4GDzrb48Vdcb6DcBn5z/ivu+Xl2bkH8d7E1LmtYy8u+798y
UVe3ciYnOmj4HP+EYL3XN8xp7iGqbBVJJFixCtvawBy1VYGj3s3PBSbT5oDgSYevcWGYxdllp7eD
FTsc1Yb/T8ri3t633OKY5kG3q1H5PAsPRZ0mLqhgKLj4xWghPwRRjSaAV/lPqdahEBuxGI109QIM
IL9WlqFuLK3zFlkmPDbW97+FOu7QSGBnalnZVcbkmZe44gAz6CJbhhthmg7UqTzXFKTCpM+u91hU
pVgIpmqyCsZRfYIM7h+aqQLA6pljyV4vWAKA7m+yVyRNubJD7EFl04id/lSM+be8StWn2qzaC2KL
p8T3UO3Vo5CKroh3smmaWr/Iisi794b9tDXd2Hukeuo/N3q7kqOcifVLZbKOV2ErAvxCa2YUE3XC
3otOQWU2r6FZLePRQI7ZJlM4mV27ls22iX/AjR8fnLSLbxl7T9EkgERd01gXVtmge8lFKW5VORWT
nZrj72pbon6sHLLAZhKeWxVDxLgR4bnj4S/75MHvm2rd6kG1tixtSgBCtw+msNStD4Jkn4VeepUH
zSzjlVpaGNoZeXaPhZg1w1byA1xALeCM82AZk2cwOKud2lLg/Ix5SuCtUHvRFiAPi2ndJQO1kVmD
J3Xb9BBBatomtB+4Djm7rm25Qbkvrm54v8LkwAPD+RmV3i+9HdTXtFImYEl1cG3y2tmhCB+itWiZ
l16Dv1sYRfmqRUVIfaPsfoLlFYbh/jKq6Dl6zirV5Ak1WvdDk9oo1HXprYxzLE3/d7ybO/+KkdvA
caVdJCL4VQq/1i8ueGYoGeq0NgEWnPPJ0MBGRj8ROB9RdRnHozz7PNhCS7da3MKixt7NnQ8B6xBY
j/NpZFTPnU6F+NPoTcZ1BZ6+jN0H/xknez8HD5VWrhPV9HY4qY9bzFZH0EZW+KZrioJ2oCr2Ue2H
b0Gcfg0tt77y4A7fzLkKntSvvmcPpIbTJ3nJVNb6gZJhv5SDEnawIL9ge5CF5Zky8tiYephFYrCN
FysytVUaj/U10fRkp6llCn7BsE5llCSboBq0RxuS2LKHTvLRT/YjSfYZyM/yi6LVwoPJHnosQwLT
qJbQHZtHs+YJkpaaetLQqj1kjuLvplKdrkWQjasRI9PXvmeXXLxzz0lPpigoAUR1vyDBpcYr4K3J
yZ9pUm4LFXIh2/IAJC8C4dBOeDTG//TIOeRwOeZ+jWzrCoqtffcx1mZ6C2bpa23o89OQlVcZiuYQ
CARxjvpmK0Py0Jt6eyVXsJDXfMblmT5rYt9jjLgP/TM/0mDb+4RqSp4ujeurE2T5SY5Xp1DZeGKq
AWIZ7laQ2DpOZVQemrx3ScG3wdmpDWMDvi1+QBffwZwe/bx8FA0FY6Ocn7kF5kyGv3JaeGdmbGpH
FFsQMUhntRCtauKNDEZa5pT3U8dHodkjmzYe1VEHgqaxn879tn7q+gQkuOmRrE7VdKu2PcKIQ2Hu
x7Qq99mcmYxQZNxMbpU8FIpMZev+s6nm6dJS6/IdH+EAnVBSix3CpLA5M5bK49abN1ELgIXrri+R
GvNye2s740LMgI+uVMIDG3D83uamHbTeAr6EcoqStHv9M6y1QRc6A4yZPDB+D/Nqy8O0jGEus8m4
nM2ah4Fr+fcwViEWOIEpOcVNU22VxKG4H4/6U2hZ1S3gDm41gSiXng4poEOR4FC5if5kW5m+y30B
k38e7GBu85RB7ZmHmkWaLzWwbjs5VFOb5NAqwLVl07QbDC/dUt/1NiUhZIPUpzRAWVO4In4tfHY9
7aRb703EYpj/fu1rPCElETTaDyXrWHMlCG2Tq1g4pLmihV9t2WZgugqeZl3HaXlTlNpc1i1U8yrq
0GhqU1KHFAG+QiI/50FL3iJydn6VO7+oz714Q1R+FKkolrZSmo8GKLlNg47q2YpiY9+OqbHDgqG7
yBmR+skQ5fJQze6G4GuVszrl2TXnju8zlinonXlGs3OL5TiLFJrAovZyj/OfdkF/xaiIlYcgJbU9
iV0ASTHKzSHDYWdM1yn6Q6h0K0aR3sKmyF/KtnzJe0O/jF6XvfAuc8CNgozM3DkpOVJ3jlEdZK/d
1hH6naLbyV6qHiXqTp6FPyfXkoYVm5pc91C3FzA0Jfh3I/lwQvUkZtcVy2Z74nvue2Zas9xo2F7c
qP4f1s6ryW1d2cK/iFXM4VU5jjTZ3i8shzFzzvz19yNkm7Ontk+oc19QQKMBajQSRXSvXgtgZqu4
HM9rCsKiol1UmlW/jRvXk/K3Mo77ha5BiSXn3WdKO5yTK5U/m7qphnWcxdriw8SHoVlWnLYojhT2
McjgDnGQEExG3Tn5NWFoyNc5tIYGJ/wi6L/zRAYhc9/9gPnwBUFx/5OTwBNMXVF3CePe2FXU5VDr
YueXhITwCpptc2vqg7Pk5423fWoaCgyOpmLDI9dryIsLY4YqKsLSQ0Rm2nD5/RqDRaB7+qmrKvfJ
9brpi6LWCDMyTFqnXJeNgeTF5IxKgLkdNR26jWnoNw48zogh37aycqe586XmWSwdORU/QHi0tCZX
s266JY8+wSbmPEFdpDdGqzzm4JlpUq+9Ngm3n2rFuaH3F0CSe5QfAkgHjFUeDd2bnCuPKVnGL25r
VgvVMp0XFMyGJZq7yaPcyMEa4umjk1jwBPoDnK3hmO17kDgwnyhStqzL9sCjhg2enVnF0uOtZNjx
Kovc9DGZmoHMApmGe2GRXe/kWONeZurs+6ZzVpXMGNHtpnxaNt1kBUSok1divhyShFgxfMVV455D
4vLLQu/tRerLT5FF9ZVZ8X8fSD9tTDctl4JZSBAHhaMHh0aWT9LxwFrlsUJfJVZfLJ0/z47UixjJ
hNBBXj+hqVpdFTiHD2WWlisvtYzPQ5t9txIjuc+dSrqDHpqkt9HxPULnYYpG3pNNrr4mfvPd4D37
zI9Lg/YlsIBQa4IljM1X1Oa7u4wipnVg2yCJHQvJTKWr9qVHubUL3+SAWhACQ/J44tvylzJyg0QH
BMW7uvU2pgPCEr634LvDP0YrJWUXKaG0IwD4dSghNk90CMgL+NB/1rLAEJmqufWqD7q7Reok3ZpF
3tz7Zn6O3UFFhkzj6F8m3+QaZheCzv7VCov7TvLDfd8H5hESbxghp8aIL17+JSv82lt4HfWiWdD+
6NSNrMnbPiicT37mdutak8ujzQHi4vESl2HDQ5YGg8MG1W39Uo6Nt+yIRVItVIQwRTt+tKibyKLs
U75oSjN+USaJVchT0oVr5TmfqGGTyfarD9fuV9sOYFbpKDjjByXcmiXMKK5sdK+OCVyr1P32m2cM
29IrSNw12lOb6g5VetK9Z6a7WodsYbAgHRkidVnXiEx3iW9vIzjJj1lf9TvTlg7umKVrZXCOY1y1
C5mgB4GYpt+0gWZuMrf55FtpjcK7HSyqdAi+wst0tY3Cesv58kDljAYsNOgbR6rrA9SvB4f65jsc
JjFzKhTu0gFcegQMpPf88F40EJQpRymClX4yRZIErVhiG2tyO8q5swblLHf5p97Or4WZEo3PyifK
x+MLxM7ycyYpL7AUWndqmFfnwSivXQiUJ0/C8Bg4b6HcpCcZ0gkn7Ie9Z8GuArw/00/SndtQqehD
69uBytiCTYeaaRpKg3mZIlsPptp2d41ZU7guAWrTpTBYlXLjH1WnOSt1Y8NZPyEOJxSi79DjEeF7
lPtgpAboC4RdNBRjgacXLmLs+NVfPPSnq9YdnnvUlC5FHD7XSlbdEWjlmzR2ZPi6qn2R7TRcUGSR
bMug/W6TCblHJlg7971FaaPuB0ueNrITvXsxCWl8d9/2FnDlMfpKWB+PTjGGvRNE+eI2DlSrXwyV
GgOqS9t13tvFS6GFzRoZzHwrhqZm8vPjKPDLeiP1b04+LLuaMlCibFp6vHUtTq1HV6fSbzmBKo6R
pz+QCpaWfofsou8c0mq4FkNoXOwEVGtXr3VH+865rljIYf210432OtYJaacMms8y+DyWfA9DSV0O
TVj96PTHzrZg+Yl851SQZlrAQtWu+ojimSZEijyQGneHNB4BJ77O1wQmz2s69UhDXxM1LijixCQm
24xCqa7jXimGsqond5JSfo1A9WQonT2VkdzyGwQtlBhagTeeB5tgGb9zT2A+u4ekyZaUQZhPeSYn
iwCYAInz/r2a3DgN40jjV9c3v/yTmJzwEBMOPw97beDqvzXrLJiyhyD+Ubi5fegLuB/tBn0bqm6S
XaBTYUV9JpXJJdxkHLmHjZZrxWW0S4tiS7khhuNdnbrIdhmP6sfUJi/n8/Xf8RtCci6DSgHCw/EC
KXO2doNAfmjGyEJlqJOf8vi+LHkAneR679s2DHetjiJ86Dn1ZQim5IsTl59VNz3LBd/0KO5RWwfO
RJRLW5oWkutaY+i7xh3lHVhplMwzNV4rhlXsFZPdAHdPPxldQWaa51IKkteqXJpvdp48KgMyQVUm
y8jWSOvOCPMfnPLufO6Fn72WV9j5UQZFU9DsyqG+s/kqbSPV7ra9YQ9X2bK9FRzQ6qtMglI1k/BH
ap7JZAEd58t8Nfva+mz58JwWrVI9kGBqNkVcZ2BdSrDRhLF45qquWaU3y7Syoq9F1i/9rIzfZL9E
BCEN4mcTaOCmhfrkOI4aLC0GWF7f6RRy+sNZrXX7yXYchVv2hihX8SXwDco7bbk4uHpngSfs3hQv
4kZpW0DxjcoECN+ER6iIwzWRm+Euccx80RrG11DJvSdKEYedAnHqFtJT55kzOlSRqfcNGgsAhGky
PAyJ3lH2U8qbMm2bV3hRD8IjMGsQ4wXxObWrsm3TVzvZ8uI9nBDmXiH/cOJ/GZH6q80L1BPOKoDI
f930BN0HNRhOKWHfRR847pOh64SDyv4wYU86DYbgogct2NfxOQCoR0VNWa9LA5lqj/dyZaL4uefH
RXppwtFf2K1N+nuarRobxRlDf5JlyEdJPPBQVPNDWgKp0PS22zcN0evRVtLPTmy9dSBNr4UT6tdM
878j1p5SAO0scnDUS+r4YFhwZHOPiNSw7dsoffDUKXKdNdU3E/KsJGiUN045b4UcWM8F1E9rRYk+
20OZr8h7OtdkasAsw6RK7mjnmpIqwflRKauxBLPku6VzFY6OYwLND0liz7Zc6k2iv9xYpl2EW0xc
6Wrf9r5tFpuI6zSXvu0INkuev7azPD1LXoUAwRhD/NRq8QnUxV8WgMlzoBnrzK8eoaAOluqonsbK
OeoJcVzLsZVzjqj7chx8ZWXUdb9z4krdo0MyXPKpCXbpQMgFlEGwyz0nQL2qUV/NAT79su9/UAw3
+h0ndmitnkvi7YuqdrJ1B0ESt8vYGw9kEJa+LhkIReXaTh4AscWFqRCr8aydG0npko8831cl/uQ7
KjQwNiIwmpwPp5Fi1WWikY4OTa1fdUZEhF4eLErqmqZdRHXzCFlQshO2uaEq7JdLZavdurM6bcHT
yFknVfBqVx1hGEsPXiY2ylWbGNo1cnxn41Oc7SbGlozUeKLAKN15Boo3nVrA+BPU567UkkcYFXiu
RmUP7JXe74VNSYC+wC4LHFSyrxwFrDdFJQw1TnJk9oOn8ZSM2sQXWZKGg69n4wE8Nu+OSwYjoKj/
1IA94kEw+iRVpB06inDXLQTMu6To7XsZQVPZUlsOPSjNU/dKrDTgjOMHzTL2kuAEZjjdByMBCxuY
x6qwRnWl+Y4LuUv34BENdwyTFP4YSua5BqHoUq92L2Veds+z9FTtjGzEaPLU5IHefTYRAkDc0Och
L67LZ1S+CKJH+hOfHxOMzhKG9/RqN5OScvNsUYx8JfKZ3JqCvPSqgCFsPUxeYiIsKveuzr+JAdKu
8pqEabSyrHK8wjDlLDSl7smyaOP1ZpMNc6vGtg7+FRcxwWlBvxhAJCdL3oXRUjYQcK+lpjz1jlWc
mib+2YuhWlhnBPcn0mtAysLn1uVOxOcqlttNzC/huTTQM5ZkI98miuNSVUnDx8DZN7VF/D4dz0Zp
8gOQhPd1IUV8/bkt8gRroYELQzfCJpSQlIZ1L2y1nRForKAtDW2VY1LlkqQjqgvqbzvKabrKiuGu
gQ7oKsNssNRc37v3edVbQnMx2cIO1nxvvNqAiU586apOWcErqPMz7epHJ1eTbR3qn1u/jc5++50g
eHkXN0O+cWwXtpgABaLKhXRT9OBUhiZHdOemtu76oh8InSI/0puyidCEBV+1FH92YUX5y0DeYmHo
Uv3C/V5Z1qHrPRZ2iVJbWLoXU+ZDEUSQ9gTR0WxQI1Ybg5+WaSiaDlIPqiCdrM8WYkrtiVun3Urq
YvWqVQ+BIGei3B3tHd7gG3eTTDhuT1UY6YuRohJOveoU6kPATRAsiabwFR4LfLPZKJ6s3QicyrpB
frVX4ReaKJyEX4euFXzR5inK4BHIQy9eNZaiH+qAen0HMNeT4pvVA8fphdwn2RPMj2tgktL99KDu
NpXyqsVOcSqTwL0NjTxJluHQhRsIXNBYSdteWiPXKm1jYLoPlZ59o3QCjFjadQe+a8GiI1N1b2QR
eDknHreG4wK4KqUXH22rh25IlnpTVk/eMJRPWWJfc8iE73JPKp8crTOW7TA03GEZ2rbibklRhCu3
du+MLO/ObT64dyny8vBzhq9eEpb7QPZzCje86NWMiE0Shwx2YjaijhqMPKkyMetKCFelkfQo27r8
wO/HTph7q01PsZ+BbOKgCUBy9CFvIINpaFW8oh7CfDbiCAJvFe5wKqrM56Qi9g3QTF7Z09AYZGWb
Z/y8S5FlPCdUKQEJVeK1WKs6rbeF4btZ39Y2IIf5tddg+MWZJ7xqk42uB08aW0VtH0DaTv2XGKqI
VK5h5pc3wjntwKTr0I7eZmUvSgnd+Pn2trbv3RWEP/JWOGsUU6xK33Zvs7FZNSuLMvudcJaDDtBT
O6VhxXVHX1rqdR1twY3uDMtpL603WJskGPOTHR0zInRPqH21itw9TZU0T0nZv5Cfc84ZzAI7GB5g
19f67tLU8Z6SdudoaRJsLMJWK1+Kkcqsm6nVuuhOB6ngyrkaQF2a6keyIwe7Q19b+KdlEK84PwcI
tqNuYqUdj3gBeWI5jJGtI3eRKP23NDfaL3nuqwija8aFuvRwF8AbVZMOuzZG9NzISIWZTqoeiKm3
y9DpvdeS0PFGg+dgI2aVCtmPuohRF5lmMx1IX5W1Vy+wtZfmS1Uk3k71M0jLO8J2YWKWq0oqyi3I
ZX63bG8cDg4yFcY6NKxf3Xjq6kpSqMt3Du+6eqLkm2iq9vKMB8RtvReTP4+i5WElQQP0ovFpu3dj
hIimkWR0+iX0hgcxCsc0uytA54kRGCvjpKHQswgE73kJyZPd9/CdT7si0KltJnatVWhK2mVw5Z+N
Lu0tiYLA2cwDf36IXcCUk9Nsj3U4F/0hMJcfJjIvlBeFmwzb2Vm4EI/grGPCNf/7cm7LgdEoFeUZ
YYIN9d3DZ3s03dVYO91pUFL5LKuEuxoV4GDIGdkfIJsIJh0h0RSTrJDoxZox8WAgDDtaKAoJm/K7
F2dTkrlFnvbDhHAWs7D2Ivox7SyWofnrwaMAkcV6BER927UitgzsiaRUswDJvIqGMT1kVfCzoTYw
PRD5Tg+iN0/MfvPEB7//wGXeHrgZhPdi/3mdGM4+85X+A5cPW81r//gq/3i1+RXMLh+2rzzp18v/
45XmbWaXD9vMLv/d+/HHbf71lcQy8X4o7YC+ox88CNP8MubhHy/xR5d54sNb/t9vNf8ZH7b6p1f6
weWfrvbB9v/4Sv+41b9+pbbnlzwdahmivQOPdsH0NRTNvxi/m4oqn1UpOcLbqtu40aPs/fi24N2y
f7yCMIqtbrv8O//5qvOrljtUaNbzzPud/t1+/+76HGY4end6yNP5fMXbrh/fh/fW//W6tyu+/0vE
1ethvBpF127mv3Z+VR9s8/DjC/3jEjHx7qXPW4iZePqXf7CJif/A9h+4/Pdb2U4JdW6pfRkkIzg2
UjsxJAI2O8a/GzETDUNxULWrMAuL6FViwexrumV4FNMlCaS9EyPLpnXeQ6Y1+tKrDGqrakO6z4IY
ArW6f+IUDJHtNIpzKglb8C3TvFgzBrp5IPv+Q8wLuwtP1GYsYcQSNtFUPWwZpg4IrIZs/wRd9AVS
j/hS2FK872wHweeOOl/bjG4NDJXxOU9hIJ28tChCSU7MBpYEnM2TTzebmFYj/a0FQEXkrIFaRmyV
+z11zrkqr2+OLqySq8oIbHiSDepLshGJHU724DARU934EVquNnw3BvXzXXHRCRqQtw+p7pmGQ2AV
l0KJi4uiNNrW0wug62J1q1XDzi1ANrxbbfUOwOS0+Qy5IDuKhZWZI0tk1PfzXmJrv9Mqgpre8bZf
kBTNKUxjaHl/XVK4pX3Xn1UeLG5u+sgRzVJ3jlz2FDGjF+RN6vY3sXrokSlRfydc38jUX41DtzX4
vx0B5Xonv5q07F2DRcIols/TBTgRR3L0Q9I1oCrsvKDoNIXpI7P2eWH5t4GjBA5omMmeA8eF4Irg
1W2FMM7LJGuMliQ96vW7NTfPaijXXZykx48LR2Xw900o3X/YSwyNzDwT6Tb2SmWgVR8jtDbKnXcX
NIl3J3qAvTx0W0tv6wKZJa/N7Dwh/DpnjM4jlaWT67zytpHWPth2FBM3DfSDaEZCZweUkfWD6CGY
NuwTKVmIyeS3mxi6uu6lFJywIqM4GrFZadE6MvAy1MZ8iMeaQr1rJUm5E9YWMbk1mFptKSZus5O7
6HWjTMhb9U7Cd/Yg42RupBxKD/AaP33n2UjxHxEZUgnY/m1SGzN9p6v2l9lugidU4dNKM7I8rrwV
M/PFHDQMQdV1UJhMr/r367oNU0r1KDW01+JFGJan8o6UCQxbtnsQjZFlKNbf2tnaRSbWjJoQooWT
bwKyBeHrAeW7Me6kdxvoRU7AIO5i6bbhbdG7DcserlcJhoaVCjP6UZ+aMMyboxiK3tx8sFGnB20s
B7HlPPFfbTAvu11D7Z1NBrVdysGn7E8JR0QUkNXk6st+eg2NlNNViKCEmCDeFqFBjUjtpFUJL619
oBRgTBdiDPb0p9Ey/CeEFuSNsIMecw7zitm3FMKWYhuxdvb5MMy9nmoMp96PcvRZalIyGbkBk5se
Ro8BALW9bRE0kPmEvRatthMeFHA5nLkd/2pNMPY0o7ouN+MSSJUFhf8EJ2knOEkzAOrJx9wk9Th1
hbGeZkRv9hFLqn5j9cg3za7C/E/DQEBU5p1iebxz23q4Hx3jqtdJ91Rw4D7kulquhzJOv3i6QUoJ
gBWhswGStykFJUfup8IAuBoV0K+Fde0upHrYC7CxQCGLpq5sd2kYTrKebQK2nFJVt07Aby3FxA2e
7DpuuNVsPvrvQM9e3UZ7mBe/3hwbqrirAMZcBK7cg1M4zoGTq54uRFc0cLEbQAgqNO1v1pIy7b5Q
jY02e0J26iLDOfmQN0ImdmrEcruoAwCWhAVys+phDE0hVJdHr0Y2J6juyhzeZ9ETTT4kVNumOqgO
t/o5Ef3uxR4gB5ic9a1wljUNOejIhxO1tqpLn8YvoetYkA/HQE6lGDWs37aQVNZFTPhT70/2pE9f
4t97RO0TYcv8VDt5dIb7Pzo3pbWqHEKfkHr9NInJsehG8CSVku8hoT3Joz10C+FTdSCoyXuiDJ86
EfWB015JW1fBVnTjxnizAzXbvrOJS4U/cnjBT6IvETLtey2B6E53DsnU9KYCI+U8Fj10gtElMavd
R7vUOod/svWG7x4kRJ/QdJ98brsKqxiLNaJpB0pPlmKmKAZ5R1a5NUzlqut+/lITb/ZlgOxm7OvP
RD1qs8lfPC+VUVDvwPXL2YuChPzF6MxHsSLM7fhc5jw05jrRWrPhRqNTcn30U989il7S5X8Nnm1u
xKgbCvfoVUCS+XH/5RL+7s22Dpgpajgu6hPT7DxxWyz2ETt+uFxNtc4qrZOJE/9v62bnn2sDGRUK
K9jIfpBti1H37iW5hIW+cOJPRO8+G72u/EBc2zF0Ur+2Fz7GVlR/dtqIlE7Y+g9+aHPPNELpaNZm
fPywTwPp19HvSvhu+BCfFLmy9p2UE3+CdmBRI55zCpCXGM4NrICbNgR6CRbBLF/DSHLWMWxdC4tA
OQnTJFrDO9acmqkhWfe+mW3CRZGVdVTa0n62iwXzULgJW5pr5m6MHLTa/ralkY/vrzCv10LSEXWS
XF3DoBAqRtzBgpV8K4axnCd3ThLfAbCN8mWTombh+aht+VoNz1ePApeiBf0CUq2OxPnfmgy9XvRe
Dbi9F2Iq7BR4rEU39xJUYAvCau+MbpGZa60LQbk5VbMJlEiZSg78R9E0OgQSaN3fi5FXQIAze3ST
W4dHYI2/PHhqAv+oIO+tFGm1Iu3onUtBklTUMY/tbtavhRHqTP88CEKkeHISxj/7zGtmn2qiXRIT
Yah5OxmsHgxCufYMV0jkKvlzW6FE92vwa6aQCmmTUh1FMcx039O8bB1C5bAUt8H5rpgNMOP608Rs
u91Hpwl9cAmkT7dV0cxbzRPzsnmr2TlDsIl4bZJyX6/HR2r9+4VNxv0wRujFqInlkWulpCi23KZY
VnCV+I360E+TEGPYy0YBmS18e8k0jkE16d1mWluQVgmOdqkGFzEb5PxH0gQaczG0yMzf6V5/RDhI
fiyHdUt9TAWSDsjCJHduZ9rKbUx/nyJ0cUosWLg4E+XRSnQhFh+qhZ2B7KQMtdzUQ9pXi0KTf7re
5uelotcFEwfDwFlFDImyU83UA8KLpOzBptr4zq015Wkg6bnUIkvfg5pSnvzSsmG791wUp3OowmS9
W5pT9tVA8nVvaMW3YpRtjquTDUyjBwisKffjlIcVje4p+j6o629i1Ew5W+EbULrzj77TnvNy0RP7
KplU7mHpio991BXUr/M8pfA+XPQSwIywtQrVmrXjOtuxyKS7nDrd9VC3qM31Xr7sq0Q5jKKJKwBO
2SQnuBCGd1PTfAbXx8FL2p894fLOW4uCT2kmlzvQO+VBlSGW/K02KCQHxTALsiNpEf8oTLVQJawS
UmemnE4U/L/0CYVzaVI5J/Uq0GMkC9+t6JX8aJiWd7xtIGbmXcYUuuvV75cxtBWJ8tGLl0aQv5FK
zR/JQBWPkhT/Ra6/PenTSJGNfgdkEimrySMv1OIxC5oV1OfjVfgrxYgQcU+JlJiUDLO6V2tC99Ny
sch1YwXAEVrftwvYcXJOUoPafi3Plx2hkoUZOdlROIMiGPfqQKWQuD4KEfJ+sElLQlxttdprU5Xa
2ZKAx4qh5UGqPNZU5Yhh4VjVQtYj65x6kvz6c03bKtpZSuAZdwtHe53X8BAbXlUVtT8fTsvAir8m
YHAu2dSQwlQuvpoY635SL51tYiLRM3QSIlR+xFA0wsXXg8cedOJhNokeNaO9SXBm3ofcoX1wUyh/
f1/u5qlSa+72DljX6SWIprd0GNRTf9u5Un00OHvmsA2o9VHty53ZecPOVuoaelpMsWpqVK2IsegK
622NWG5WJBGB4hbV2h/BPzd19g8LMpmazyiQdkrDEUI0ceu5oK6mcSVL6s1IucvP6dnxg22cVjRm
4/xcLKZ1LVa3Crj8j1sbsWMnaHv+bduc0pedNsDfCC9IvIpQnPmkNE7HL62OSKfpZZ8U+xlSZOsF
orPyXIVIBlp9nH5K3SFf2x7l5RyxIXou5YWVycrKmZD5SEGnR2NCboqesI0A0YEVTzOiyX73xBCa
NKYdI4aWp5t+eLNuL/PMfIKXurkqftJeVcVwV12H4s1sM+XCO1e5uxWmjqJLWGYnSldtsPu9MIom
hBhiawLomHium+vcmI9h7WZX0JkWR0WDIs6sKh0A91ywCE35nBig2SgxXYXQa+5ystUvTcU7VIUG
ksOTEjP1v1RXu0191KdhV4NgpULYPYlZ0/a/dIMz3ImlIGAvSakWVzFn6/m20c34QcwFUr0AgRM/
KY7iPHfID8Pw4pjSUwBT3hXAZnXMXBCp0yiB2uDWa5wYEQKlrfZioje88uqUdrODSYvnkcl5nmh8
aS8reoPgBW7CFxybt2k8gCmzr9gdEbki8v3b6tucXwLHkDRlLXmeu3E6Hx6C2MsuopENpKHGGgFd
MUTQ+OdElVdQ08iyt5md02kWyYlu5Uc51HO/d4l6Jbt4vuqsuyZHIOj3hFhhdETtQsmCjEmXNiZM
23uuY+5TBdWYiZxSngT2kOVCK1jQWs7jeRrhQggvxXio62JX6RQv+9G4zcj/w/LktVdXU/m8TT0t
OodoAF7IKf+0hG7WTVEf/kHCYZpo87qkggEwKdHitSvF1OmHDjyBENDuO6e2rsPUUJWLCnBJdCxW
AuvqJ4Z1NRTX2tZ9ZC1mm65IyokKp6MwiaXCFxqbRZ2qPhhFdhOTiucFt8vMtvkyTkvFcQs3zdHx
rXZPYTbF6XE+vpo8cq8SvSEeOQ1t2Kgo29fv+1aqHiPd2nqyOoI1ab1jDMJ0GYihbkXruPGqnZgN
iv5L6E6petA5zwWfXuEFtwrE9xwIEa1g66JS0g20HMFWDMewAEWp+M5ZDJUSxKeUvqaa39zxSxXf
FqHPAvMwTA1r4ZVrhrQoS/D8YphaEHaqCG7rBR9bM89QWoAOaF/lVrrlpqs9kmzgTg6RwPfAhH4b
QvyvcAT2Swup78sHXx2eALRY8E1jVN55fFxRvOusannUju3UiJ5oAqSojlbhuwUc6MxIwK0WrRbV
EG4yjMrqQXPq8LWLaid8ytOmfs3l5k1pgo1tFcV93snqE2XpwCPLiifFwNeeetAeK8/o3K2YDXTO
+6iWaAAwcB5Q/j5GLjCpaHIuiSFeKQE/iEmxPiy+xTanIWHx8/CzV0owXE/eUg6x/wixvGwY8irm
q/YgGoqvZMN/6Iw2f6CYcySWJEN2ObpRvLRjjquprkOM+tu/brOt5hvGnWqpb26CIFnfKfGly7hT
8jgJOz5oxEszNWKiT1Nz7/XJc20Wv0zTgjS183Nphsubf2N6h9Afz42gKJ3I50Vvbup/sA2J8e/8
5mVhyOc/k+p+pcdeBFbahXFn0KkYnmpO1cpXYQyiEb02J0+yEOMP02BBg50fuCdhv+0glnzwm23v
fHK4OjZ8H94UuVB5yODC7640LxG9j68m1YkN9TzWLf7oKHac9xZ+mi8Z64K7CkzdaAQsOxtWaT61
Ub4xJm5pMYbaJAA8DKBxtnW9hobRu/G0sBFGsWZuStsKD3neSfcAB43Htkq/SZnRncSIkKu64Wxm
rFo+N48Ih+yCKOtPaWMrqORQqTGYoYq+aapehE00bWpAcmmr2VoMc2kEu1u0456YLZ//pvRfQEMH
VKgpDVqBWbrRnaE5R1HlUKcSeAdpYn5lUwLXAIT8sfTAoHv+RfQMlV+bTGlgR/77BCpjRI9d41XY
zTEJoaGYXJT4R9WRSBJ7JJntQw7Rq9zmJBMFWWpDbxsL33IgYeB+ixEmOSZ1nB2tPrwPdCPZhr9N
wl6YpZ8vPnZ7Ktqx8kbfVov5d06/dxO2P2+Zu86v3evc2wJystdK56TnKg5aiBaoNMipMVkEZuu/
pcA8KSL6wX/mkwY31uuoZPXKVez4kmUwCULup+4Gs1AuJs9oK7Nt8iWl+w7Jh3o8+Trw7E3pU0pk
VVa/emcUXdFoHgD1ttZc4FpgtsF2q+Npnh6guG8WjcvbhG7yl3kigB4WJTY0L+Uke+DXltsxdKRi
RKWEfqyy8bMYiabL9elD05VrtRqyB2GTA4hgytHmy43JRTSbVG2wFnP6ZIL+RN2OktYsZ1uS1PZi
aAGrzxv10VdXQbv8tivlYAfK5MKF2EPYUgduWTfuw42w8XAULAs1qHfwjFyyfEDiA5mlh9Yx+zO8
medwGlEmXzwMsPBvIE0bV2IoGmL4bwDlQ6KTuMWV4VxcMt5ikTDVVFtvYTZolyXE0NQJ9wNIMhdp
xj5XLzHoeD0fg7t6Ggm76pv6kWeHgxjZ8qiDUlSHYmshubUQxltTyerFVZEK0xqY5oTN72TtTh/C
RZWU4dp0pOIuyA2ys1Dz7mJL0e74u20Az5by3JokUORW978PubJMIEOhmLvVD6keZF/8gsJVG1Yq
yI4kaR2NhXXSYSg5OJWsby2CIteWesgVFCzyq5EFX8lwlT+scIu4hrfhPlNuLarnro2jmsus8LCZ
TeMsMp7NT03tHMSsKUUw3scDH3G0Rs2dDBZyHyNxs9LU0jxRNv8GpYJPAYWCpPdkmpvZZsLRvsvk
hnpzPIRd6oe8hcv61zJqN/+X7f7pqsI2vULOXeraAylfTunLemqaKfMqGoqNViGA39NsEh6eOiib
RpX5h06+wibWiyGFoA/g3Y29GM37UiWTwgWyzSiXOjTAyieZ5eSpaGOKRa2/oLJ3LhUZtqFKi12m
ysFd2tVU/xqaeU80COUpx4VcCR3SBbIYxl+90Tx2EZ9gqa+WRkeOk1P+8cav+o5qVXQHJ1HXZaFT
KjMxq6qaQSN6UyNcxomdtZmi1sGY/BjVfLhwR4PmuvfbrxSrHArKKl89yI221Je3uyJwQ2Rs5K8G
n7FdalvQ72RW9tJTgLR17HFYi2HV1+0aoaZ0K4bu2IUr2dDCvRg66kR+hdDFceBW+eLBZEW5EdRb
hSxLZ/SfwTWn0K8Vsq0+90r6c1hO8VYxdCLHhYqs/Tkrhsk119eDJ7+14+jA/GrKqA7FOljfOo1A
R3ecYEwFxRL+mFUitfJZjEST+MlEZKG+hZ2WJuve2qsmgX7CBhrlMLJ2600P6xTGFB1JIArNxISO
lMNtlq+aTonS5B2XhrrO1Q7u2d/TTmFo+UrseNuWytrFkLrSukYqZtnGbXYwogSdQORiVyP486+y
AQmD6vwljZ2x/j/Czmu7bSRMt0+EtZDDLUkxiaKyLPkGyxE5FlAIT382irbp7ukz0xfVqEiaIoGq
P+xvNuLk2Ld++Wxl1ldEPItdHUXE6fRRdacKPxy70+Dfq8okmqbfXDstLTLWTovE0tg3wx6g4VtY
NiQTBq25CkxPO3eLnAfegOi+zKEtOYb1V3vdlJG9Gnzgk0nXYzdgmJoFgVYeZonSJe6L9KM3YVS6
jv+lGyIedFkNJ16Sl9EPnYQZUQVfwAR9MWrZPtvWlB3ZKhk3IJ6HLxnb49wKvthY6vDU1jqxsKbx
ZM/+DzWPcwCPb9JOHkcyHvFH9DbP3cS5IMn08dk2XOMzGaVodxIiclBHR1UUHIVir+YxtZwmVZE0
pH3qXYNAeOn5kIbr2burA3ejDqF+usi1ldHaCDv9XmSpfl+JEKnNyDiomipUZ5qFq4HcuLtru2Wa
9qmvrblBqlIXwZs7W/OdGybTSuqICs5A5m4Cc/R3qlpozqs0qzVqrGhiLNga20hjPjUzPqmrbI4L
sVKXUeRnYnXt0v2OQ0trEBnOlL8G/rpE9m9ld24AzXEeT+lSRFhhyk1rDe9e5fY71YH6Voj0SVJ9
cu2SjMO6jQV/64HoIXUZL9iddBG1WB44p0uxkHwu9cugHpebgdYXQKwlZlpFRQt4bgbHz9hDYxQu
tYapGD3X2dx3i3aPIFyep3pq7bvCNF91Gf7qBX2XHqcBZTj2Cf6KXLro6+xluza17Z8Q9g8i7THy
AWng+BgeXOFVD8qQn5vNvNKjMr5V1ciI45tGB03mZ96rGGf0kbL5sxv69TbvRoyPgde+L+1VY06f
SZkFy8pXGPfOuiFC6ljpY/Ju+xkw40C89BMUyCKRP1SzXwzxrrbGlVPsXc5oR8jdkJqXK/uf1Ukb
h0W+kO7L5WV4TLgV0uHAc//M+dc6l9EG8gLl6rpmFHiPHnkQu7b0hpMWVQOC90hZOYNx36NlbiPm
S5vqzfRxOKmiassXbYy8XSZSN7xTbaBBiKEx63alZhBkkmCeXlZtyjnbG/h/asRf0fomJ6nOh232
J5mLP6A3r1Svk6QfldD7/dwZJlkNy4wk7vAE1W5Clt6fgSoLDKSPS4DZF46xWQbaUrKhqdmEtB1O
jJ3WZu62hmcG7do09E0UdT/rGlO+ljfoBJL3QmbFbxV3/q3ouffDrw6l7H5pWwgZ/+rwS4/k1+sy
arRSiVdX1w61/n8tc21TQ64zSgeyCr9d3k2yvJtkkYdWo6/v1YnNp8gurZWhiWaDjaF6QGGsfPCW
K+ILSGBy71WLKuYYFbl2cL2/hgZ5N3Ee2l+m/FlhbKaC21jY36iZamnb1+V5wpalmuxCxiheODZm
5CROt3PqRMHK4Ll6V/vDjaGqal5R5xXuTN3e6hFp46T5yf6UEBF6fWfq1cn3RcPPn+Xu2hF0vbwV
GB0vb8PWFxEwbYOQs/dYYHbqAwylptP4j7kI7DviXo6qT1+aqsED1GFN7I6Wquro6n64aY0g2Jgp
+/A1J7hwJehf1KC9yxj+qPcu8J6TWoW7Qv+Ims21n9i/7gDV5c7zs72f9M65c6qc52uBC9QQOiE6
kA3O6Ww7Z3XlR611iLru+TJOTYmG/HsZlvO+4D8LwzczPH4S+05YycpdVlXjrkstcaGTV1fHy0sa
sDISsrI2w+JtHGQfkYJX13tVRescIWCHVCRV9QtQH23/jGCAf4u+hHcp/lVVHapNBmmyrac4hTxI
7J+VDvkKfZv2EY259jFJ8XnZtUnG1zC1fMwU5Jn83aYG8xTsNvkArUNV1Tg1t0vZe9gYmC9z/7We
EHG3qwW52Aaq57d2JX8VQe/dDmwaSIGHtEQy1e+ORbK8QQgBHKeTiqrdwi6HOQFmsDGaaKNW+OtS
LatGq54Qggg/NKSRZh3xKMQ3kcSsCzThuzQ4kTKNkW1wUEuvh0LfXOpkofqny6gpiCBYuPHXv3oc
Nala5kM95/hNniDb8Jz9it0i5jSTVcj+isLJag0ZZrx+AH1M45iNdXJKyHOFPm8d0yLfRtg496lH
WtVcN84Rn627j+zhSbMGsqyhIq+sWXZbDlDT5wwrAvmn07sZwUTgG9Jt21xe2ku3nS/tQ2H+1a7G
z4STXMbbea/doaoIkmUEnzQ0zbkF2f+SZxyPu3pKjrMzOS+Dh7SAgYDeVixiuxYHlz2/qHijeiPQ
rKfQzXhALXObcnIfdC3Z98tYlBP8ox+FbyBM50fhSmslWqg9sOBWELutL5bRI48RyQScuU2KqynM
VZ4G2Vkmdf6M4tJ9A038gzCrcutGQgOwFtQfAZnM2I9qkv3QaMfhj2picUeKZnsHuhoBoQYRoMFv
L02RGwMowpPf3hmthi2tIDxbDVZjVIeqqqL2yGMPIxR5onhhvlwHqittQTpXw7fr8qpZLXJtG+Lk
c+995GM1b1tLRMa2mV2SFjWOaxuESJs191HBNmrpctKsOY29xV28CNJ8iwGpWP2PWcRSpUcrsDaX
RdR6l0F2Jj8ZmtXuUytNztfCrYiiHqb1tQU8UnKGY4lWwpw4L5gko4Nquw5RV6L253VoGNrm2mFM
PtOwmkY7RxbkHS4vdmlUl1VLZAf0po2V23+/C8vDFNfX/Re/zYZjFE7yGOjer0K1qarquFb/GpI2
Wr76q/5nGW0O7XWIrBaCRix4nfz/XctbxmldHe/RbD6A9ph3yejFq3ZBaHWQ/UEB+PWm1gLrtowD
0FsKtZUBjbrL8O+sJyfB2Bu2k47KJXP0ij/KNJu3agj4gQSyEgJMUVQ7+zH3PHaPrfYxDMaBzDlo
3Ho84vxa2OVLezM3P6wMUkeSxua57uyjiPvtoMljKpzqa1z4gqekpb0mqd1sRqEND67uJDsPtsat
j/TEus+nGmk7E/h9130phJe+WrXmPVQkEpfg3l5D/DEvVXRUXaoA/UBIsy7QDWQ0+4pHIewVmrvf
GrSCXzLL5PlpaWtVcxAzevFGfmR+1m8m9tobz1q5WpI9R3Evn7OxSDd+EXa7vHDls15V6R13wDfV
qYoxCj/77BZPqgaOw9sJm9zNVMcstGYxf1ks8OJfi80i73cYgu+mvsPhN1fsYRaIj4SQTczJUoV8
cuN15q7JoQEliTbwEP6txKOEcYxcAHZ2iC+9djSi/oLMiwdiGSuAVsR4mcbsQUVaEWV433RF9qCC
sJY+sdRUX5Sm90LP9dXUsevwnK7GXZjpK2L16yevsqsn9tIkS5RzuVNV1WFV5AmnqXdWTcKR7cns
vJfL+GVSpC1yqRGHnnySab4e7O5rGkT9rRqCJ8O/72Z3fZ1g6N1a5yZ5Eoa9yjw2wVmdSAdUcB4e
gkK7T9tI47BE4OcZyTJ5LgaB/1/PSVoJQXnuLI+cBTSK2l0YGhYfYijWjRPjIlseprmZwTZOkf1Z
aqpQndUy4jrsf2+bJCp8oyC5N9NuKteHTsiZ2gc3cjOlhX87jnFzj0ZJs0altfj2f48oWGP85xq9
0aBJYlXRvsny7llM2nvIezxVS60t+3g/D6Ox1jRbPFvV2D1n+btp59mTanHQGEHJ0Bm2qi+ZAu9s
j3CSItE95qlJWHNjnzmbosxdSPl14JEdO1r63nmBtRWBlRyqTHfPPTcDd/DD25bHXEu6LpfjHGg3
fk0AJKrvPjjMGbGluTNfJ9BLl6opXfO1l6H3V/Xaqwb/19wS298e5m0xm91JFYEO+YCHbgXK8Xeb
utJ7iBeYgkO8IOUS4DkVyOrqkCU3l8Z+iSZNe29fuNZ8nGvo2ArK3qOAxDPJe5HGrO0n2ROqX5rJ
h95Ya6Cf8VcCJwkHS/xX00uRSKyJwckkYFcrOTuDZp4zCDIkN/EzORVRfXPpdNPOO7iR/ikmpQFX
T/hWCW4RgTv3O4mAzaYKZuuliW1xi/tDrlTVBA7+kIgMkZ5W69eW9ckw6/5Z9bUAFjKtic+qZtRT
vfbPc8Kt/AEGjn87ZVq2JgAAeZHJne5kM1tr5Jbir57lbdkpOZ9kV0MVMSFkuZMWv9WLINgyQM3M
FmGSdoTopGaytU6+zo2zLSfP+TQMQ72T2U0cgf6eiRhuvycNOodTZ2hvrhy+tk6b3auabr6JvtNf
CanrH3Gu3eV5hfJ3H+LJNPNorapmORQ7QoHdG+L03gvy4w9N65YzUfbavK+JujZzTEP6UjjxCHPq
z9VYQMrgMDBsVYcqjDp3L+M8gB+3QMPW1/m5wImC/FEvIECE8dYrUdEa/Z6TcTtl56DXTe6YufEE
qXlYZ7Xw+dDnaCW81gbHZY3r2o+qW7dvGv9yWYR1dWv4DiZor4bIqH3rLejcGNwqpIZGwsAnnlKV
NSCL03fDsxkumuGFnX7Lw3CN6bH/WaTywQZG9TFP/GBsq6kfuiCr93JwsREahXm20kbfxAYOe5jd
X9SkyT/UUIh+eM5QrGK9bF9LidB664Vy1UYogOMflBBF+c2JyW73Xeb2L9gkFq0xYttVb1vFEU4e
+5vq9KooeOaDUV2qQO78Df3u4E7VLFf4a8sfiDhblgZd/J9rqc5Gm/1/rpUgeGJbRnBnL5PVWqn5
EuWFvVFmN+n0OepGSffLXvdXXY6avy56iENi2Vt3JuyPGR7MHlaE85IbqbdtZJnddMteW6Yt6FuN
O7BcqvpozWes1vh9qWlGbT6P2aOaqBbznPqAgsfAM49+BIIasrWK4FatpVvjf79S9FpHCY8eKwov
RWR2DqGjcZZseyn6leoJZPOrW1UvY/RCGAfiPA7XyWnNySKCH7QyJovbaEuM263pom1GGCu+wJz7
69IULthzPTamBFkmLi+ji4TgWs1IjzOIPN03Phw9Jsy468PtEFXTZ2uGPfW7uW8g7apm3fvP5n+M
VouUi03vH6NVc5ym34MKtvGo+3LPycnZZdDoX+wp+ibddvoGJORJA0D0ZpupQ3KVo5O52XL86ed5
pUaAWdwOMiCbM4xrAtr7T1ZqjGsLD/wdu0nIq7rWVXeq3hM3PixcqGD4xtYa2a7K/llG9RldGf9j
MFvUjhqs2h721F0LZ+foiV47SRmYN3M1iBfA5gNcOTF+q1prufHYPzEM7aAOr/oymF8kgS3wSXRi
vJZPzWkJ9/iPdjTU7jq71l8iHxbs4Di/xicIRV3HX9uX8XIZH3qMV+urD/Sf46+vG7HOv8ar9/PP
8f+xvnr/7fL+vam6GXGgvFiB8yO2+uFbDwV6znL0YfwVmXQJwH+n3GMyML+hn/59TG3vCORWsuF0
nD30oHQb+uH0GV4bKLZW++SZMI+bpR3x4ukzRJ61/ae9JNHu0r6Mn31b7rGedKsCwZVbYWdtu8oL
zb1tBstDwEOaG9WjCtVxraqrVlhM+Vd3lfbHPh7H/bV9MgYHS1msPyPrDJepyMyPWopXH6/qT3i7
hebBG+vnYT+iUbMewbBs8zpoQftRoKfVnlRVXalCG3CXR3YnIKHwSNJI0arn7k4VWR10d8lSqGro
jM4axEu3uba1do8dW9UjbU63lh3NKzVPTVEdUw1VlpzOFry/p3/I2ULqrY1eK99JTnLwjEv7lII4
GXMXOU0dRRLOBvZZDuBfsrw4Nl6PinpONNcuKBHuht2unTD0kjfnkYo8Wwv/rpyfx4TjTVBx3PKm
Z9RB5mcf7QJSSiXii0sbaTcTwq5sOBKXND/XfCC5bXruxgAELmEZkI+DtllHo09GQW6eVa+bLHlW
RIndGFY8P/eAuJbTMJvJbm3pVvCextMnAy7hzzx78CAZRivXJT5iXvIEwerf9Dn7FrMi7EDq/WeT
DLdhh/JcfAYBtRwxrQEpX0hc4173YiIDDMBuelMfVW3ENHKvrpp7IZvxcq3xjN04Zs5nNhIIRA4/
WUNFROp5Q2biXVvWY7Vr5cSWGaDeGufkeOeQtlXCgoL0Y8mvoajWYz3Z8G5r7SbSi+SYGcP8JJwU
5Cxguf2oO8GN38Vi648oxhpaNL512QJ87Mr4YKb9+Db5qbHiAFiiw0Dv3GQ8URDAs4tkRKWk4Ynx
p0AE8leV81F61IIGHj0soDNpUPJVeP2avQhek9TgtpFFaOIsVfLsgd7JcpOOFv8ky1vomhWxxJjg
b9xamO+1tmiIiyy4x+HW3tpEl6ANpUnyJeN4y+LdqunIjih933xUBZv7e0s3QBlGsMsu7WAHbK1+
EERuP1Y5iSmJOYPd/j3FTpoBu2H8fm2agXTudQuD9nUZ/KQI2/BkvEwVgCnX+dyXGyNECLklGOcu
m03rEyj+JtK7T5VjRmcfmOdKNeuZiYKG7b4bUC3x9/tbJNiJm8owKG40cwlX1stDm7WBtunTljNS
VdrbWRrFvZ9F5aUokDpBGBoEtksoyrkisnKnW+iwOaKf7otIumTfGN5nEM3b2o6qH9XQvVetMb7Z
nj7caGYqTii8Daeqq5rNYPbdi2yKcIOLPNkLI5nfsC8QRhO1JF8MxvQW+/1njVgT0gSp6ZHD/qYY
nu2ys190Yqf4885vJco8D/EcPKlBzfKVIefBWHkJpGWz7HeaPmbbxobfR+7L+GrJ4KTx3P3i+nAw
rZHgnCRBdZKUTLh049B9aSZS6Cov9x9HyGK3g0EcwESk9pcG45sVePUnyPv5PvKiZCc6p/tYXEZq
ACq9MHCnUh5baZrPZtK89dhddxG2gH27gF+7wDBeloijbdZ6yRHRX5IggVmtEfsyv47az8bUpu8E
lHL3I1/8KQ68ZG/VibX3Rag/dhFsb8Bj83fihwBoad/ayM+JuxHmQ+QhWy2kh+QsoQ5lJdLbYCFI
qyKcZv1E7E+xnZbQimvb5coHMu13fKEuPc4yMDb4iD3LptH7sw6fjYsQKvJqTV2Ox2j2MC3++1LV
VWHa9njUSSP5n4P0TtNxO0fDeHTShlUIYIyJEQKVoBNkZiWGPEdt4jzW7Sgf0uBLalvIqudFXJ6i
KXxSfV7QOY9xLfV9WxKTOpBSkK4zJ7ZvZOUa+LCWegRlds2tuQL7xvDAhvFY+7uigfI31aaxn1tc
0iSze+yDDTw+Yib+GwFL2T8IkRD2rw9nVQN42z/Uro+FuczMG9WmioWngFaBcUbIhKVUWxea74Wh
dcfLCOfdLKIjFooZlqgkd6si1gLtmCX+sTG9R7z36X2uB4jMxP5jYTXeY1k43RFN7WSlqpE3mveo
KWLCk/78RRjDcTSJdNGCbN53mm1v2XToHwQggj/VDmLUHrE8ycfRa7Kj75jBKgqjn3adLVu+RcPa
eXYb9iYdfrPVCEH51czSfCPCRvD6OUIARAneeYINi+eRsq4XrX/bx7rAY1vJ+3CRKwAROz33PVGC
k60V71GEbLPnAapzXegC5Hk/1qHIvqLiF61kYSPsMYBUy3xhIgaREprhyeIFXCxaWH3qPfYY/m6m
kfBD0saNbdcIsjEIPNi7pWndSja9h0jyMfr6co/Q3W5vz0N2R/o3tyJ3zO6RWuSxyCngcVrETJqo
np+RN9MxjyDINnq+A3tlNN7RT8jIOORH7QGy7WKv+W7r06EuFwh/6JAx3M9IHBTxtHKl4b3OLvK4
Sd9yqI5aMqTNbBOIqH0nAgllCKsCPmx57XudrzgLRe+T7lYnUCL5Wo3KPXK+rdxHdmSZBPJl4+cl
WFRTyLMjwpbftNsihdpob34ckBQZYJ2oTPnsRNpan06xc5Z5naBZM5ZHEwmlb1Zdfnd0J/3QDcIX
k9RHV9Zw8bvm+UygrAvqoojas5LrMYH2e67f1NZKH4S895c0MpVJqzJuicWU4PDlk7+k46qmIYug
s+TSPAZ+Xj/P5C4eEZmWq6bN5H4kJm6LPJJ+n3VJAr/COKsakbIEpiwF5MJul8En5gkZ2elNYw3m
SqsL9wkci7maRjf8LPvmHhUIP1rxqHUXoC2vepeUGZkjTZlsS6viSTlYmUZwVI6mq5l6JGZ03h1m
KmveRCRcsU/sT5dqI0Nz2zkAmXzc0vwZ0nTrZ4auH/VMoLMFZnSVm2Fzp4picd60fPLjpTEr99Br
7JPq1Asb+gg2spvGQcwj94kK6ewoPedWsXU10PcTcWD8jCv7IZWB9RBXsjmTYAjV9XeTWK46CJPh
OHm31/Yx0+y1K2S9NZIsghONYOf+shx3RGJ3JueylFoYydH+JNrhpyFm2PpjXP0ozmLwux9a5vQr
22+mZ7+dA/6l9nDkZBtshq76yg7ARUUDF7LUyxhPGCl2qnrtuFRxXmWBKO/+1T7avb5J4Wpv1LBr
UVWYMOzyQbXYflH7m3Ey+rVpB+XNGB51M5JPqoh9PtrQlPpBVSGVGxB/IfGMQj5pfAufwFyWu8j3
UZdfZqk2aJpkrxtpcFTjho7El2wOt5cJy7DKjMutmMNpo2YNrS2f2lZ/Q5K0Oqmm0UdrVor0rCYR
u1ehNhLvazwUZ2PAEDcZKFda7YAxFiw/d0/zQ4uKaGu7VnTErGw8GTN4VzVi9MRXrFv6s9D99tA6
YtiGHVrBepUeRFU7FiIvZnhuOvL9+8A5QSUB4YqWwMaxF0gV0oQbMLDtAbul/+7ycElqz36LEyM9
DcSgrevQ9d+tWHAr1NuUU3blvDkh8ieFH6+7ioh5w/Czgygs40R8WrJL03S4r7quvoE2qj9hrXfX
thDpW9MkBnyZAi69O33WEIT4JmR6qDPL4tnmT7sknEPySij6mJtzUE4mpxus8W4IWD+fPkIn99fd
HMy3TSa91yR3b+J6ph3+ys6Y4aY6pTV+lCZWaQnWNcQSgQq5hQtkmT5VhIXF9Vjf9/XcPobx8EVN
r33T3RQOWHYT73WWFHcYm61DEBBq3tejPFueV97EqO2+OI3hkMJaJl+Ei3q0OvK0wyGRg/sTyMGr
42bVR1JVzVoXhvlUjlO0VSsOHD0uK3pwW89aMSA+NbrVSzOODqH9RvLFieWdmZkcolixJKriu4HH
a/q2aM9YZux/uInF32NwrZNVxPZzPBCGMeTex2ARyqJBHzjYUKSf9SjnFAmgYK71EkGv8hJFF5V2
f8udo1+rKDqiWvv1VH4N/SZBgCr0163RmvsooDrIHFjSMKCajL2GGOrO3iUaEuGqd8w4ocWEZK9V
r9WQ1O6RWoi2n3OrBaa/gVkcfc3jGx7+xtemNzpEuwr95CQiv580u1xS1caXJcKsrsxDK9zplbN+
fYzMNL5RgWX/bE+WdhWI9s/2mv3Cf7Wr8dpYt3gkC2ev52m0LQIjRoLeSl9jaWm7PoN/4IVp9jqY
Wn10TcQvVW9l5Brnjokn0tIbBCZq6mN+NxuLE6cTX1W4h63J/DgMYAqu0R+qDX8n7vg/0R/aaOdH
1aYCRFSHcPALCIJDPQvQcYBC250/W7iRtdT8aHzu7MJ0kTypPzoUr9/aBaCPERDC2TI0/+Fk274i
qlFZCuypt8/qylyuAPrfj9qcH1XTtb0q3W43/JmlOnCI/5oads5fs8x4/t7Owt6bhpHe90XmbSrS
fTZODWVdtakiIrVhb9YBqlYk8dyLVvZscMn9I8/LXss5k/wL/0xBHWwXNL1/exmn1gpDkia7JXHl
r0ZND92NNxPv0Dsi0TbSrtp9C+h2lQciRnBzeYWMV1Brq3Uus5dXsGvpbYrQwO5k9cGjOxtk2hlj
+z2wftRVOn516tJa8zEU97iWnWOMQNjWRG73PjYyB4004d1oRcDJ0pDlm6tLsnMas9+PS7V0WtDL
md8eVS8wB0koUzycJj0p35y++Bykg3smp7t8s1OO8vyqjl3M10bPeVUx6/UHMXzgjWI7PadaUDyT
OXSv2h2/qojQIGl4RlHpwxvqzRS45Ruy7/ZtPSS/pocFiLEEivrZcvP/nB4R1PLhztVlOhB2+zby
AnPtFRbRGFYSrrMAa09mTZwF/D79JPr3AKjRa9cK7SHKcaQXfvqpt2L/iImnQ9Omzj6NnFq3uieI
luJvsgo0V+zMKURhzmrj89ihzj7Ch96LCYkkLZrkpotr521O3J91jjpFkz+SmswWe0nCIF9jlbrV
2bfs8aSUdpUe79LE9x05Due3RO+fprZBs3Ao0pAQ1rY/tHnzlEKn1nfkBHR/VdGO6Q9IRT01vV6d
46wlwzAMio1l2xAQl6Io+s85uJTDJBuEA6cuLe4NiOPr1PP6raqqcfrSUUwmTsTWKi8LtGO7Cayc
KDxpTS9jiBUhtcQ7CoQNHvLJ2RCNtBgUAG7D5M7vRh5qb06XrzIn695ty9WP4ehrazUrisx+XTjI
RKte/X0C7/eOoSU5FTlKauR4d+ze02IzibA+ikR3N5g1463MeYLDGJAueYycwDz7clkB6hYE5J6I
H8JKIvH+Z7EoDtaCydmw9/ZX3dDyfIdRtsb6mL76XUZkFlqpPwpBpF7ofk8JQ8Bs7M3PVokM7Tja
0a3tkM8GKiK50Txy7p22Qq9oxtyMNx0+ovN14C6MazACbYlswm4Ma+9A7rZ7FknQbIIpN99b07lX
L2Qn8T4jFxJpOB6ktT4TalCF6b26ckXzXdNiD0fgP9qbtgsQsEddvMD0uR81DpxSd+RJumI4qau+
TH9deYOj3eoJoeIMuDb/ayjq6MOlt5cLV8WtMUxmuM2yPi72AVJWF7fZwB/orjHTd9VZL+EiVbKa
cj9/Uc4vT7O/sFUq71QX+gHlxkTfYqc62YLkl7WaJNCOxYg7Oc7M6AERO2eDUBOhTQnZ7KotXK6w
u99ouom7GJXCS3sTmmIv8d6u1IjrhDwBLRV4Y0OU5u9FkoK34idAfpaXUe1qViZ9exNkyJGrjr9W
5wXt+yTV60eOEv2rKP27ZJJEgiw13yheNT0Jzqrmiep7WCxMjqmQrx6K7mhN1vPJWao18cyrxvYH
QieYqQOtWZtRII+9mOVrJuNpXaCTd1BzsXgjLZna817NHXVu2NMQ27vLezAgjIQS1QQ118fJte0t
Pd+q3iELHUIfF329BgnOtnCRUJRD/Ra66X7WTe+za2vuJif4geShuH4hf/Dh0g6VY5Nxnj/pY9k9
+bb5RbWrdZJJQOcMuvnBLcm9lt3sfx572+Bu27X3cZIFZ9d0XMwQBgzBrhg3YkRWsvHj4YEszOFB
W9LzWx6Tsx4Qcvan3TGdeIPj0mGHxgjVETkGYhUlBJalKap1LQDsOt2XiJXcqrbCztIVd0xn0xy6
lOBvg138TROY0yHDsfkyVPNj1w7oBHXYAidPyBfXIxkRhYDTsNQuTTE0kxbmrKql5KuhZZ4Pt6o6
hWl5E+XxtA0zYhD9vne3pcrc0eOwX9XLJeLxW7uV8bKFoa1fsnsM4nrrTZfGBOEscbjGnO2KYD6W
tad9dNxSnYIdOUfrPZBRvl1ERH50RbBHRK165SEhbiHELgq7tMMI+jaheqMbz85QVvFmeoibxrhN
2GbfWuTJ+D0WcpOb9soZxvap1MpgH0/puBvTfHopzPEbpn/3W+pyH4GX8Kmq7XzrE3lxxJiePIDA
BSfjZu43v3xy9bH/2plI/Hqhm58Dg6AAIYh61bzCvoWNIFYh+x5uc1RVEWaDfbsYZgj3Xxr/ugxU
q9U3xRb/MMzHpb9zjGwdLEdNtvdrBAnCE/Zr298Mnp5sEk3zNn3ReWcUvHvOPCm/lrhu9tKyPOJr
6IgcQcCodEaSFLlZ71UjHi3/0u3EMckmgStXI6SuTW/AO9Etd35CO9fZLcJSSHhNXcHdePyBuEuL
TEM6P0UBB04gK2dVUxPwHuqbcTmq6lrdF2xs+3WTi/ZBDQl5hh3mynBXFjTgJ2cpIhP4RlRmwUFV
LRnl51jfk/H8QMo9Zv32zYG+EK1InH/SecsfcZRlyCUl1bNO7sqNXiAxUENlOXjhHB84LUXnPEjQ
Q8L28hxHjbbih999lk3+a0UTH8jvFQXcrF0wl/oNUqHm3jYymBZtG74DYv7Rulb7EJNJgNxj8Kaa
J0vHvFLMwc5fRtWetXPMxHjhtD0j+m46/K1pl/BxNyOx3EeUqcR7WWzU/5P8NIyuxZGXdDqvqsnF
zse/q6hbaiucUO66mGaElga7PaUaCafbabmUixSQKoTReGiHMKYGgNKtVON1jAW5d+fUhb5OSsyO
ShnYMKd92eGoSvlNrhxiNF8nLzfxA83kAUdVdDO0nf/Wucs3qPqEsFhwjobk56VG0OZesNvbxHZf
fZqaouPWGpaHKNSSjR+Gcqs1xF2bAUpdheRJFQ5yx1e2ei+BnvSL4dYmBWaT1Rnyn4BoH53Iy1ZI
m81feiJJeYIV+aOZZTnu04hsxT+oRnWlgIsXKuOlh4M2u9xwex0n06FYJ25hrUu0+Ya+HB6mpcgb
Hzt6VP/oCxggqqbarSghi7SZ2IvCX74MC/K2ua+ddzXq2txNbHCc/8fZee3IjaRt+lYGfbzE0jP4
Y2cP0vusKpXVCSG11PTe8+r3YaSmS109UAOrg0A4MlXJJBnxfa/R83T3PlAWBLAiBwCjPJv8vFrt
NPCuRhZ/KXp/bfJouCT1gM9VO4YPGViepW6DQh0rAAx9kJefNa15xvQy/J4ZZEP1lqeuq22zVivY
Apr+QRc1plKK9d0YA+PVLceACE46POp9PKyyojTvOiRgNnod1edWh1Gi9+ZM6Oy71TtevguGdikK
F4oeCTMyLH1Qn+VwDR8UZ5j+e80GcVsSDkaKJ4+xicvvp9bGR0cDxpUpBbH3WMf8DaNJrnbYHFrw
eK8w8+T0iDjLPu7qYFnVfb7jKYXsYh2Zq2B+4MqiaaIiuLVjq8qqhVHDJP/tX//7//6f34f/8b/n
d4RS/Dz7V9amd3mYNfW/f7PFb/8qbt37b//+zXQ0Vpvkh11DdXXH0kyV8d+/PISADv/9m/a/BCvj
3sPR9muisboZMp5PsrAE0oq6Uu/9vBrOimWY/UrLteGs5dGldrNm/z5X9quF/sQPldi98LguVqlC
PBucRzxRkh0J5GQlm61m6ccK8x2+ckZBJnhXw4tOstXXnvMI7R280W3UYGWJ5OVVDuT6ALWqzNE1
Ewh1mV2ybhujePVFKPZiSpqVbKI1mC0rkUanwSyK13YFojp9jQ2SQcmkJUs5SY27buUSCt2bWfiU
iewyNUN1p5lesXP9vFtoRg59XHZmpYCuFngn2SKkWt1VmjKus9qNV6JMq7vc6b78+rrI7/3jdRHI
fApharpwHP2v12UsUEMhNNt8bVDOAVOX3xdj1d33Sv4kTeGNDExRNln2RlrMR536LGexm0jYTLMj
8LXsezFzZmRhdVqLp0/8HWhedc8lpz+K28Ofs6w5UvJnl+rbJqq8arss/Gh4TtCtmDzSBbIFNhgy
SvgcNEn7kE0CMi9zfMWrL5FlEhW5+/WXYTt/+5E6mtB11xCarglDnX/EP/1IdUCPU8dW8etU1c1G
M9t0Y7I23BPGTJ6iPr8KM1K/ZCIlwdJaIfHsILoGbqIs5EAhzCe0db1P0I2jQ5e64zoeSmz2quYT
5qNYVk5J8NA1UbK/NYM5dSDzByoB2W2rRBjPBEkLB/PPEZljGNFzj3usyt4zDrKmK4Zzfj9WHvV+
0p8mc7z8XDnjvd8bgLMiHcjvHSjHschG/+jANM9v7cDAxpJvaytH7XnK+zwE8oLbEa484n04idLM
XmI67//DU0TX58fEX3+uruFohqU78+ZZGPZfr1CtajV65pC7OyUsN32qurgHof8jXAiVhBnYl2KN
dom8qjsVjQtJv8ubV6fWw6ORdNl9aEXZvZbg/pn0rrmXfbeig/nhBwWGpPM82Ye4bUrsomu3stmO
dnbfF7ogiJo0m1F+uOcVJHXzsltDCfGQwYCmHJtG1iyGSkGX2YipliDqCZGKehk7WnFykwIezE/V
BsHhXTR5d55ag3aPMr7xPrF23Jv2aRrKeDv0RnjNo0RfAxvt7yPuiBVGjPGj3xGiYpfuPStFD8Vs
mJS3JAi+Kirgc0UXJ/Smp0e4WA+VqTW7CWAUYc42vtOJdd7JGlyZb5wAZcY/u/IGkcOoSZ9NdxrE
7YCi9GFmpuBC349vOmiFHmG4UOFuzGfBt8nOy/gLYRWIyQ4iS75aOkvT6vH51S1ov3Mtdiak2mW1
nkL31imbAM3NQ/OHFZP79ZdgteM5HJis3SYAwiwLP96ZYlT2JDdjFKyV2lhqIsACABL9CQl875Qo
TXck3gwBnpbst/2KNfRPVUDNa9TYp8P7nNxl0baSbVu3v0amX2+9vNmHahE8BWpbrCxi76d8MsXF
JT+8NOZgd5vOhpKJ9corJt+QPTT3GHKTH/Va8pWVPd5g+hKZP3g+Fn0CKucM5B87lzhrDdxIDgK+
ja59Bd/f8qZiaVbpuBjVCPurebLRuKRZs/AzGO/mNLm9egEt+aPIMgxo2Os6W/apk76ou1S9RBqw
PGTbN3KerX1Xxya4Ok0szmOGNfvg2cFnt4f1EY8W242utu6cAR03NzfCz1WXQzzyRAI+xlQ+kWa6
mJ3nPRGT6RZudCBHNF4Ur1L9dYd3JGlNYGRuWVwNBd4AkrRYZ6dTeZR9GVhOtC614kqk4qkv0I6o
2IH6a7Z4BHbAdu5GRIr9dWGxaFMycBHyOHmIrLlBBJEm4a95P9ckEIRPuFnWSZDwxUZgy9bm5AUr
h+XyWmt03tyoxl9gOeRHy6vsa+3o9nWMQNP9+s1hGh+fS4ahq5rpaqphajC4zb8+l4bKSxu/d6wv
g+etjdlHQZsLIm8t235qFuJ2Hti0/3SWYghWFenxn/rk7BZ02DHOFRO1kflo2Za1YEBWXp1Skk+T
gbRg026IfidsIe34UgU89mTRDVmEX4asI6ugqgjxMEu2/cqFVeR3R3mM7L9NAUL0hJ6Vj6JOramL
3MrgsxkYXf/6e5LLib88vw3bMVxh2cLVdFPIZeJPb1irjHA3Vuzii2JG2dIhKrTNywJvUYBMb52F
gh26ds+5EO2ReDL6BXO/iFBKVAtruiaT4t35lvmtL+wRn1r2Lywn6oOlD+pLVBYL2R94RrgjGlps
ZFPLsAgFwfFI1M44mcFQ3U5bagUL8kZNL5MVpJtE13qMF5Jwowtf8OyNnZceeaN4BsV+6E/9pVm0
+Wd/jMW6xxhon6C7+BKq+Q1gHKFVeuvHzbx9SYgnS6Dvh/kZ/RIw7IZKhI7DMaxE/mnOS66KLDQ3
sqmMTX6FlbqLiXcVCC/rMLyDLt9HbV58wiCbDEtTfx9HRVv/+mqJv62HeNc6JMIsrpelk8b466+6
KmtDkMUMvnRBixO0lr9Mdu3dR2npXPq86heN1fZvQxuAH/BdG7ay0J7QyNlgid2/Wd2QbEWrh1vL
TJt1HYB0McCXHLW5EGTWjrIpa7IvsHRyNY5ziPQ4u2O9g6SLym1T4oV8h1ggdrEDD5e+VIuTp439
qcAs46kZrWtQRdMVUaL8ydWt7+Q7mrNsBXOQsimC+iibaRv2y8p1+n01H1n6bNX8yXC2cjQEN742
0qre+K6eHoIZcgYGsj11M5/InrXj22VT9/UJ1B5QS9kjx95nlb2OjLhgt5DVKE21Uf+Nh7495/dS
3SY/RmzzgfdYsYujmmBKohLCiFWmGnE3T60bf+d4kDNrd3TODlJu08Iyc+ecV+alyq1xX84DclT2
a43t/MOFlxf259tUJ0ZpaapjqCabNe3jQrhHirrrXd/4POp+tcrtAkStpfS3IuYHjxqJ+5xXkb1h
SxGd7VLY9+mE8K6DwKJskQdPrlZnAgdlCzybSnXr3DPDRVaDqxl7pMxkgVZUdhEOz36/MRUWo3iO
C1SnCLUMl44l8f7XP+q/Pap1y1D5ORsqTFjDMLQPS8jYtEphaJH22dG8lxpS87nhKfNTMfSo88F3
1FjITc4iRVz6DGqkX5mZ596VqZ5vYrb3GCmhQWpluXcoRWgfVCA0uy6ZprPXDdWmwJr5DvpZv+iN
sTkWoUYs3izqHaBrUELJtBZe6u1N8HsHWSvUCILv3Jf9Wftvo+997/NIrMX/8Er7282vW66tC80U
huXOm/cPrzQWcBN79rH6HKXp9yy7Ep73zkMU2ZdwxvJIfI6lp/EKxSNr9d4na3Er9JOGwdbtgBKN
moWsRtMMIjbKcSNPICfLAZRs5uiHdxxJWo8/oN4dCgNlMAZorYj+fIN/y6o61LNU05ise2Kg4A4g
jOoAeuCG6fXVkTomc58Tttr5NgXU161pzFN8NFcWaM2OyMDW2V1Vp4+6sMyDNBvCiTi781Wr2VmI
6ELAoikLOTdP49vcFLy/WFhl0O58Zdj0kV5D9xWttmiH8gxSXnwO1AR7egEYjwiJwybWejUb3/1s
906zhLmAuojWi7sqQYxVnwcQGyIcnAfZFWSNfy0mD9HNeSAbWeM13ogZuBXk53ZQ5/AQA9FUvJgA
In99mzjyPvjLM8BmTeMCbHUcAQjR+BgZQLIy0dCy/WwPIMfLOiT4hbvAOlJ657k0vX5l1bW9C+am
0oPhVo0mO8tRXt249xIVHgvLesxYYsru0QY7xcvtK2qgznOrgf8Quaku5aCrY8PicatQzKMivw/6
/hF3ovJilZZztvxQX7YoK38F5g6jyhhfp7oA9Ydryj4L/eKxUqoXOaFTsnpht2Nzj9xjfAz8KVkn
3qB8acKFnJDrmbsq3GA8ekXm4hPv8eqfT42f3iP7APuRVYyxGwwFNzJJvBSpTdjP77m+yBxtVS2q
78e5gP7zo6/KzOpeFkil/NwnJ78fq0RdfZv33qdHKCWxpvjLuT6ev3RABbGd1Mmef3Ic9RLACXlL
DOyF4nLI9nmtOK99hG587bx1DRy6pFMr1Jo8+80psQOHssgCvgNXgsEIImf0Q6+EmlBn9l2XDWhe
J1BDXbfcdwWJP4RCEm4Tw8cuGrp/BH2uGvsjC48+eHbz5pPQwb7oef3sQhA4T2YjPgFnM9a9i7hb
iBvxp9GvOmzu8D2KkK5YsnABYT60Vzl3mHDwSirFg7XKXF8jGVblU7KQo7cib5amG033CRvHkzVo
xlb/UyhF6p18kD95F1nBSHvaYsV8994lD/hw/Ifmh9O1MPpWpaXbC3mslFl5P1+K5dhBLbA0yp1m
3fW5cWcVWkOCg4815tow98lRtXD1W+3X83I0wzeuSo7NmzHutoS7y6qfe09Ga5u3AWLT2smVCHk5
KubZslYMPuAU5sXkiCYDEsTEWgwUtRrdyyL3GsQMvDBdzmiaW19jmdPeyWa48DyvnQu1aeG3xPr1
/dDIaZWLPrXLPhr1NepGT6Zwx3tHneql1nf1VjZlMWRau+g7ke67ppjuZZ+WAg9WID3JluwvRnef
i2I8v3e1VoR+fhvdZYbV3FnZd08jVVwnOBoRah1fsfX6Tr7Rv3MVzXwYtODSjM7wapW2AZoG9SYc
Un6e1cc8aaBWXsa0AJcPY3AZjUZaLhP/4iFt9uCqyvCp9iOiDaQMt343DZ/0cjROM/9QuF1WEp/E
AwqcC0hB5na5IiCj8HLS4k867wh0+cd7tsvFJ3VI27Wt9fpaNkc3Du+zsVzK1m3GWGpL09eVLYxl
Qow+sQSEvZxqY3imcQz1jtVfn+2wiXR2lmn39V4OyCLpgX1uXMuYtaz6aiFny5HGUc9BUpQPmot4
dtlY/Tl2hHbxWgBJgEjLrwkCZCmyji95mmbbDD3FnaXmxRPWX/dywudQ951D4NRKiBodvA63Mc+D
EAOxp3G4QoFNL5ABFrcZGiuZoxKbp/cZcppfZLio2Q3IZFMVLJYrQRQhwJp8sIb5O0uqo+YjIh+k
NBO7YcmT9cYatYYSZU0COs7gpV8NBHTK2B6+YVQEsBhLzYdu8pHHSRt750XqyLNXOLcpCfecazu/
2ySVJbviLsvScc/7OEWx4qWF6YVJ34AAYJ3/KNy5+d5XpCaXcSZabkC4uYuAXO4rVn1LqRyQVg66
eypAzKjMnWug8lqWigHTmDw4aamfip5veSp6FJ9Rbfw8iZmypCnDJVUJ6ZmYiegmm1SQ38ui0crP
8IZAHwVuDpembd+g5tpJVn6eAPlvvXoqtrKZ6Idi8ICHDWO5m0az3siDkYRc5vDcXnpFQd7Ji8e1
7A/qcNdEmvVUTGp3SHrTWsnTaJVzURPChV7WIx3QojuZWLYJW9Ab3kxsjBelIw2KpvEeI/fPsl/z
wW6D75bGBsNrPByDebreKOrOxbBvLWcVqnU1a5uULwjos2EXCoqd/fA2Wg0SAOUixm9t2cfCerLV
1lkMTT29Nn4d4/YUjl+syIe3XunfjCjbkSbxAWEqf+RwIyMCOteSHXuwIM296fO0+h776b0ydMb9
5IcZjGlruMuAzS8hTHibONZnbV+l9Xaj3uSs9YagXntRsqjQT7y6lpJ5C0ODIVjxlW7izEclP3rT
A9Vlh1VWytnrNeU8OOiAxXp5lF3v/bKm9l7PH8WC88OAGRjKeuLDttVg49A1xVeRhMj2mIr3NGZG
AqLZVe7cvPDv2eGIhQGFg0wsfbbfZxdLD+5JUZ4i1eiPxqCZV7XxrSt+IfEsy7aWXbJIAdpg0zK0
B1KRRLBblgyuqgVPfQzgFuhLDIqkDZ9Q6nCucVfyvGLQ9uLhk298z8swfCpUvVqJMcXzyB2a8zAX
hR4h75BVO9XLmrMqHIq5JgfltNI0iqUFiW8t+z7MK5MB20v7EdKOdqp0dTr2blpioFNHj9NAGtwH
fPE9xDejMb3vnRWECw/pKfKt/rT2QYzdDoLAV26iRFtYQKWPjo5wrAYjrUOw0uh2itnc3Zqoypun
sUYdZuGsTfh2T02GgUFVcJtEVlo9lRAF1xiDBVvh2+VTZiBnyVPdwS2Gpl6aGImKHNHLuRk6jrML
0JJeyqZou/LAAjO6NVFUdI/wEsEfzZPTyVbPeuF/S/RHL57UL0DBf4+AaL4Ndekt/MpyHpNKr1e5
sIN72H/5JuoH9Two5UCQf1QPychFSuwCiRX8fJa2qrd3MGzjncq/va2NzQVSnrXyq1Fjk91907Sg
/4NbQ6mS5I+Ild0ixhrhuQzHYF0VQIT/EJmermI74Q5QI9s99aW+w2aRG6Aw7eeszIxD4Y3j3dwq
m4Jvyg+yJ1DAyULRjAkRUzV9cnwTSLSvVAc56moZmovo2gOJZ1Tvhh6VO3fayCZZ42jbE9BbT2OW
PqFHZS7SVolPbl4HV13X/uBh2L2EQZrvCng2axthyhc/dzXCfoWKKgujbhec9KDJH5qMJ4jlI2wz
dzulWR1hM8sHavfSoHe7LoZa3cpRfiyo3CdVAj6LU/b9qgKm9Gwio3d1evOnz4UUmK7lMUY7bHTs
GW21qx9wHMuBJpdYdsV2ePGRWlyJKq1fkEt/gZnE7zPql2S83a9i8gBqzQdZcE+2Q2BhFT4fFAiQ
Wga2xi9TkNwOskW/FFUhvvp9ikCFE9UP/vxJqR78/EmA4OqXrPJfbMVXvqdl99MnwerdTYq94Flq
gRKdk/EyRS+LKm02/7DJm2MduUzW37LypNF0U7UJnAFA+nucp828IlBU+BROFBgIf7bxUa8y/TnV
o7fJj+orwn/6c2DEIFjr6nEoWfr0o7eSk+BiY2sM1Pp2SNCMh8gEVSSbM2ByiwqdwYXjFGJQ+hXa
JMZOnhGJSFAWRUySbh4dw+gaY0Fzp7ErPxD9CS957mW7IMFngdUawh/WFJ58N8kXQcSWMg8H2KXp
gDNWYj/KGf7wguZb90mOB9iO8NnNRbZCjVdROqrJYXSDZ1G7NoIpBrtx1d56laHMQEJxglsKPWhu
1koW7eI4isAb0XSTckBe03V2smk2NszQotGPgRg/8SB+1oWdPThxlz3EbDlAYpLJ6AruhaUfcfOG
WXqUoyBG2vOvr6BmfMw8zJlQ11UtYjU2LCHrQzgrcnialLXo2eEN45YA4WSQvZ14MHop4lgNZtrR
ubVU82hXGT8q/laIdh6JZnu07rzsq66K6KGo8vihxMR6L2KrIY0YQSx30RJVESbe1mqorMe86F7V
jhdzmxrN1a8FaivFtE8UvXudun7aTRYwzgBxuNfSQHljIgR2sU0ccsCH3w6HHtLsRc2t089nK1oY
sq6wy3OPPcnzCDxbHl4XU34oyKJjwMW0coZTZGZanVLQpy/ix2e6bh0fhZuZSznLtxD003g6HuU5
0EQiqTmuFBENy4FI4J2OwtxdgfmCz+Pt8t7lWmBijAHRNtknCw8rno2Juu7tUOSctZNZ2i8qJron
H3/FXW6k6L3Ntfe+/1b79Twncn+cz/2z9uEscehaW6DT5FrV+7pTvG0UhOGSDdo079Kmey0Nko3V
dvnqvc/X2mnVtZqxlofJgc7Uy6WZOt32vc+xBIJpo15urH76Bg4cecxas7jzfHVvGYSxJqtHqboO
xQP67/nSzoL2Te+sR/BjASAcZU0HBCZVlBej7OrPv/59/y3hbxjsEUir2bDQCdvK8Z8SRpnNJifU
m+ANoZowPtjOrjayRwhezXdbtFtrrLXPqi+sZaA7xrVEU39fBZO9heyfn3LU7xc5wMEFCCt+5HOh
IOu/smOQoLKp183l1/9l42PWxHBcyzEIbtqGMIVpfQic2ZrqhwFZqc/TOKwid6qBiFCYSYHns+M0
O7bJ8aJXvR996uBg8Y2f3UJPze7Nyeoj1D7g5hoUK9IIkKfStH/zwesvUitVzz2aYZ+UMb3aqdq/
FRUXSMdSZpcGK2jThZ/p57GpCG0OJv7aecJL3naFhm0iI7ImCzkRpEKPb1WY/wNUwxAfHkz84cKx
EVG2HZOsKHnGvyaPYNGDxMhm+wGbB6aVlPmJ/Iw/G3lTdeYi1f385BVwzglg7z/0y6ac8T5X9iVW
jlZrYuL1N5/kw7z35vuxuQtxB1ZThCas2T8YiJsfA8t9gzhADKQ2RwwaHN/aCLNmdJ4CE3Q5wJy/
k12gtYY9T9IJbVoG5Ul6FRunWoTmDjm64UEtyh4xjTsryjml0vHb9KsW1Zb5AHkSxSuDBfAJ/yhP
AsNsvMRYx8lBq27jtVf0pkyUHBNihCw5gTHEcyFrTW3mC2SW2/WHgSxFq30hJ9rcKktdQ0i2agsH
Ob14WgZG2D06iT1e+EIe2rRD3WsuyuENxlT86TZuExplkVyf5BggFj3LmlOe4Hljlw1arn6g4dlg
qKdEK3/UZJ8s4nn0w2TZJ0frxnT2lo86TT/5xVF1W4IPY3JvaUVBXPw/hRycBIL3m9wci6Nsvw+r
EZLGJA0GkrQufrvKpGyM+c2rzYUKfiXS2vQi5vcwMJr4PDXZtb+9hgHJbzBrbcEpzKOzmw8SnBmZ
RFAV8iRdmar3VruRY3JWmE7VHtXVkYXK/C7/b5+qdeM+9Mwfnxqlg7oUgwVkI50mFHQxaEyQ3Hur
QfzASivcK8RNcZXNXh+VN70nim8gwHDqBj27plnzBX9h44KqvHmRNdsz2QHikmGXhck2cQKEIwci
9vnYSNTlWjbfC3lEha7re5dK8mHRajEyKU2vnAECIcamZ2ITqLZyln3vRWD7wdIvwuRA9Dg+ouGF
A+Bck0WteGO+kFVyVckGbdRr1AbJKfIzFLBEka0Fl2FVRUW1TpHZQFUCPWiCXAPEt/YPv8zRz+i7
7FPdELfuR11d35p129672AbphunlSyurCL2URYcfHZMDt28vWTSdCP4kZ58cHrKnllh4jWm8DINu
r1urnraymWMOuDCnMb6WQe0/V6xYNDcxX5Jp7CAs/+Uou7tLIcmw3Gwi4gJ6/ZW7+TAC7nvx7Lza
5j3bnzwPChQtwwc5AaW3ceEEnn03hG53tIocCeHBLb6CBp1PIApFrDKAU0eEhfS7djSnhRwAKnZP
pKR56jy/QF0GQdk4A70eCv0gJ1glmtQKQZdO4KdaLOPUM7vH3mXT6qHRxs652swknC/DCuFEQFYx
BDaWzMbOC3Xz2ayBZs3DkYhBc9vsV9K+stcisIbDDC6G94X0nBIox1Iqzg3qKnMQz5LEDL+I90Fd
pPBy3eY45P4PwoY+dN/IJxT3eKCNl6osSU8BwXyrzWmthY1yRW9hfBhd4koFGNJdnOnDg47K4n1r
nuSY7Kk0pwCdFNhL2SR2cW+apn3AUzHY16FhbGJVy1/HrN7I78Ie2m4ZNFN9SZOSFN5oWbevFyHm
VZbl2ZtmcFPjyqPuh2AoP1kYPskjMy1GAq2w4CTUAJUU03fX7jAGn+Fq3C6E7iGy1ws0Og28Oq5q
UmZLu0IYQemQvMxMtE3rEp4c5NbSvVVGWcFJ6Fb5c2hU/3/m/P0jOE9Wt9W8LHj/CMXXrX94Let/
fyvjTGWogFxNx7Ddj29ly/IbN7Xb4ck0J3GNk/aKfUf5prX4Y3ZotGxlM0O2w650AmYVmcFl3xKC
HPuVl/tKF/P1OMUyQxAPkqASAYn/T00xHZdVxhhtZe02Wtr/kJpEpuSv29Z5ZUVa0nYwyAVCZHzc
87B3qMsCDPWjWfUIb6K6q1aGtnNMxDhl7b3P/S99cp6bX3ENXYxKSlYKzZhkHxKcPnRTSeQxcb1D
pxf7MZsiY6sNnrMZW948tzbuNBv0jNFEGZK3rm2SlVFXzqF0ERS16k+RoySsyuxsHwZhyuOZZjR2
33Bf1O6gMhmQ/sJvchYRgHRtCJzMZLPyHh0gLS8FsMpNV4vKviRDVqI1FxYvesv6ow4a/B/nZljk
K9/wqkc/ncx77j/WfDNAZ3RwXspdHDcDdnoi9pJtgJLTtSfLe3K8YSNbY9y6V1mrWqGiMoafXuwg
P72QnYqdvqGg5e3fJ8vjiVJt1PnQ21x5bNLyNpad3YDreOgbsGQNzdv6oVqyVumLF0LADkiAIjnI
vyRy3QcylybB27B76pqMCC9/kY1fwRJO+YDiVuZYb0UafgmiKf09nKI3s8pNlv2Dxw9UgADFHPJx
nhDynngKrZJHXe8CmZuXS7eqXEPpY8yV1ca2XpoG/4n3hVWltYW3fF9KoVCK5wLsuO3UmulGhFO5
Zz0uHkkT3xtGaHwpLC9GMdE3LoYRFBe/rHkJzQNtMF0KbqwnV838vRNW3abseeDU0e9ynNRzsJ4S
LOnNRp29Gbx+bbD8vyQJ64pec4svuhu9wPLqkPXTrQOJXGUl+/nWlxH2wK+zluq2b5166xSu8hog
XiMnJPhHrfXeqA7oq0ePWUiAZj6h6pvVUoyTOMMeNq510ZGSmQdaj4QvSlbKve7V3nFK03Jlp5Z7
F/UwXNAlfa6rvEa+rPCfLPYGha+NL53jFKexMtFPGrPxBZpHuGlCIwORz2hYIKyqYP10kaMVnCfH
zF5QWRouFbYJbEmYFYfTtB19BTGkNpxemqiNlyr2N0d5kOP66xbptkel7pU7J8NJVn4wvJe94wbd
Sh6E6WKyajxh75E0q89VhDbLNE4AO+p51xRGxtN7E5+oH82y8KojoaWfm3I0rAg5yGOb2V0pLH1C
uim5R9ck8W8F3iH0O+tHlVdfN/tTl95Bg8atrP82Jo9QPGttxLYKJmQfZ55nvZZDXSHZgeAcQFVC
9jEJmk6390k+S9N5hYqvlBMdi9GzPsWTeLj1J65N1A0ksWgG757V9HfZX7MkWaY1ggCQlpK7tCma
RTBDTZQRu5Y0EObVnsr+Ak4WP4gIWd2uBViDOO/ayRrncKviV+McZNsjGbPFdhONHF6yiOGY52xE
xrIuseq59ZWlfQ7VSTn8BK6Z+3ztfgTS7vGwYPkKyq2Lwq9V7z84kRd+7/pyi1NxHiyK9GuKQXi0
KNorO2MrWORxhKKFP32vR+9qV6L/ivvOt6nKtTd9MgdUwRC4Gwh7L1CJR2bXcxwkBRN2EBDYXN5D
qoeeZicIcs1VOUnWaqPBK0qIdCn7lArKzEIJOEcqz0EGIdyi3/mHHH4/TvRYjwXBlK87Lx0WLjLn
cE1jf63YpXlhj6vCZtW0feZG7RmMFjJxVlB/UgLWymKqus8oxV09H7TiQln5Wdfd2E3hTGqSzCbJ
YvL9VDsGE8ifmf/UjFhT2EaaL7pqcACgURDsgyZS4Fnn+hELEcisOqe/Q0GtO/hB/arN/myycGcm
ceunZwzilaPsklPtAFFID53T1ftcJ8B5ULOCXRJV1krXR/+qp82Ee5U94kyXmOcmUru17ubZI75Y
Otxbw/9qDEBgatbQiy4uVjGyPr/nQzwr8GnmkxsifijPVPnajzPls0GrYSv61lYq60xoK7fC4Czm
RsIy9Jz2U4KwW1+Gm9pRZl8ERpzEjOAh4s+5BAlJ1CRqdlTS0zDXIq1MT35RNbscB8JbLfiz78No
7tf9WoXKDzpAPbjERmHfzNXAVtWDYlHIpiwsQ2T2+jYJZUNLx2iDqSK2tWWuFeFdh/RmIozkBciP
fhBmW690G6ozehkogwVEB6CrpXciMfBhnQfQQytWvduKQ+kH7nOVtMvENgc8UqBIZH03bmQT3Nce
JznrEW+fiHQxBLAE9e0WP1e+albfeVh7nzFtD5dpPguUKUa1yZIwOyHLC5YZ2d1tOfndveZO4zII
YK+rCckHY44w+XOsqelDcy+y6uW9S9ZE2ZurcHYzVDH80eJUnHAkF2z64c2hNGct9bkp+2QxFaxc
FnAOsYgUiPOhGHRfEQBbauTDENItkFKQ7WluD7UPikm2eYv/p+2n1YupZmh+ZeqrCn44rdTsDzaI
iHZmFvslgAZBbNoPYIXtTSCK8Gg7qX9uxZxwUprqqc0z1C9Q9v3efk2SOP8j08GQVpUunhQeewAH
/h97Z7YbN7Zl2185yHfmJTd7oE49kIxg9GoiLDcvhCVL7PueX38HlXnqpJ117ar3CyQEONWFGOTe
a68155hZdw7HRhxKM0/9rO7rR06dID7yOnseCNx8/y5lqO7CmdUK4V7gsrT6P+/8Cf17exJTQs02
hUxb2NZ1VeZ2+r7nRY8yGiy5Cl70csUfLGp4zOn14YF5E23YPufpsvmk92CuEwLW3TQ+z4JoPKXF
VizpSnzXi2lPEhKRf3WgUpGVlzhp2n1ve6pZxX5eldFjVDxmaXdXqqF2kCVdPdAtINClrDI3HnoU
MBqmDE5NmlfKM9SvKZNZOvhxOGhhfG77j4omaV43w2+jb9f52E9oJ6sNlpouItZCORir+MaUcU8B
lP4kFOBahfopeUU5q94v5QfC6GyUPhCMBfNNkqOs4iQrgeLnTf9BsheCikIGmHjt9R3T1NzFWCkd
zeRK0wOqtxjbO30miSsYsCPFUKSPkmwycoeQ6hTktG5zlKneGJBPZUWZG+hKucXqJm/HIFO3i/7S
a6LYD7RaNib9cVcHZLqlAz65ZlNRe+v9PljibIcXF63Mgm4o1UsHRC+GTjLUpJiX3JbMeFIdhnNe
O5McL9cRaHQikd44R+z52HthiojU3KBjkjYI76rtrFrCSaOR0X3a1Z4MkI3kB1gy0ii+piXIvsEo
6k0RBoUjSXXu5aGoHhPUgEgKxBmItTh3eMFSJe5JZIhcCDfTAcGxfSTBEPB5i5GMmWF0TTFNutkk
aDmS64YIsW72cPg8eJgM85Nuv8CxB9ZQOcZExyBZ+pdcrtUT8pnnMFJ9M6JmMuoyKZxgmOsD3fCw
C/NTrmpPU2Koh7CTTS/VwfdStYRuotgd2ZFGy4zlxqkuP2Hmz081i/QcAX3tcWQ0SVBdI6266XqX
H/SYUXWgHWlf34HFMj6x9u4ji3B3csetqDiXqpF8bKTMV8xxJNQqbt2SceSDhphuaDQni0zUD1VE
ABwJejhlE2cYhu7cG4cFGcRmpXluCfU995m1nKMSgYpkMhXHwnaqAlJmZZxrW3PS9ENVJ09lHozn
YKYpm8LMsJQm2PWzeLA4jzosydYebClQaDFdlaTpL+8fhAk5caoLIviiBtFVLatHdW6RyqnmqWIa
ezeiRPFmIwLfbxJDi9jWHYPF6eRzWFv6EzZNx4qiY00X+yDl0rSf7eFzjn/8rIkJbbTK26gicHWF
SrAwJ3rEjegnvaEBkBAslvAnKlkvF6YbS+qLPNYbEQu2l3maznKR33d4F0mnR1+LSR48xqx2Xlr0
BKHn0YaGhe1noVl6QJQ9Ywq/GkIdfrGsKd/3DFjVsAKouqIjBsei8DfTJZ01u0zxo33LwWsdIAAa
R/QjHqnmCRFBGXQmokMCp8Cl6tA8DMjhzgjYFhZ+Qd1yf77I2sp3h//3V0NKOMBW21YYff7oJJ+Q
nIuB2/ubTU0MhaNviJMuXwcrWi00c+ctmp06RgI3xJqsN1VKX/qum079aC/7UrP8WjapoGli7ahU
pkMgRcifutjcKlEN5XyBbdgP0ScUSfKlXaJL2poKUoMhPue9yPyeXAh9834YJzjxo1TGgSOq5Bb3
9ZU11d6E1ZiTr5XpfiOrH+OM2MFEgyGmGSkMs7XdnfR2z+UCidPXhrxRwmGf561wI10e3DlUGpKj
TEwt6z8bw8g27WgeQ4xIpBDkTj6RTQg28s3u4sjX4+6zKBZAf1X5WFqafRChchhj6QqpKnlKuYcc
xbKf8xJ0nTr38hGViLYrQpazUsoSXw9Ec0zCTbOqbPv+TZ+1O+5OPFlNtplHaKZNkPYnIXcdCk+b
CAG5OnZ1352znHBgIyx7F3pu6qSyFdO1UO5B+UtME2JyM9t5efv5+6/8bY/lTlzvR9TpmjBN64c9
toTbadZ6WHwrTHm6Hxq7Iuwp0EaXKcO1jQRFekWPV6x3Z1WX0YNuJb/wxyjfN6De70Hd1DGK00cj
FOlHbTxsvsK0G7v4hhBPfCxnFIakKZmDhEWtMyXaENj4oaptqoArqw169UaSjOlH1HgkB6UnRU7T
Q4rupI+HGR89u93PL5P422OyDksRdfCsqMwgfxycKpLZTvhkl29Kmb0Qg9adkDtk4NjyEFknaJX3
aa5ImzPKCJ8jS7iPZmXa0ANGLzyW1jbWxTMk//48kS4LS2WWjhkm/GQuZG8cB3FaRnI0f/6ylR96
e1xaUN0yTkpLKPY6PPxBz6CknL8QApnf4obnQ071r3Y/Co+kPqgaQVjvC9NAU7J0T3q0odu9hzau
fimtac9ehwuW4D527Wq8SEPl0K60D605Z05iAfOH/u8q3FbUjpZyi2tF3sxRuQOoJHtdGx4VC1hD
QOaf0eYegSPGfgqX1qPVaPmjRXNs7DLAJDkBm6QZrVzs7GMgTcXWHMEXRwx3jzV6y00dBKBLwng4
mcbMAIS5Kx5fMjz7MmmdOpmfC41hYISF0E2lud/M4WRuS92KOLiVg9cmQ419cLa3Ya9uo1JvHtSx
yzHlZ+ZmIuhqG2hawhZuU97p4Ug7bOkwiKm112hh5wYVlZ6dfMVJF7X1s6Rp+rnOKMgkibxbxSJp
s8b/7phJPNM8Cm54y+z9qMVvPYUSNp/3YnOa9zBrq13VdshvaVP4bLEKGYT7GMrui6ySgwtRQ20G
gqjKLtob63BK43xKXGRMJGOk7dsxnDYjzC/XNvTiaoMx39lD/6rDHsypAoSyU3CQ3Vctpd0dih0O
RDJC00Mwn2xRpbuoHhVnHrR4ob1QuHqduTNZ4feqKZHDWgN/HGU7Khxa/dJDXHwqNCb+RDco+ZGA
SoqpQvHC8Q06d35tS83YaUO7uB09W1lX7iHCr7lA2O/KpWt/sVP94KD541bW4EmY9KttOHU/OKh6
ObB5Ls3gm9HEEeXHUDipKdnbFMnOVpHjnintMFwMQx8uWqgQiJmExzLDM8/asp204TqsCX1Y/W45
b8rPnzTxvfbr/dXRQMfhowiG96b2g7lTkUXW5HWVvE6EKZKCQUzvKJcP3CclMe/zuBMmwWMVoxO3
ot26zZTWUUfEye/k/WoBZJXM5HCo2VZVjHaLRoFOX9zlD6Vc2Bt5icR2WY8nRTrGvP2ZutFyndi8
MvrYseT84s/523pnMlzQbQQHiiHMvwFmVDEuSzqN6esY93fIhpWrYiN3b1AYuwE7pTf3TXbfQUND
JzG4iphxpCmW4nY6C7akkurdtkr5ZbJ6FLSpqSKCTIarOd7s0nqew7m6hcz8fyUWsX+sZrjwqmAS
o6qWrbGQfH9iNJS4zVsiC16lEPDNAlJxLM0PXZZQKoAv3RqTmJxICso9nh3GQ8hir9CG783MPhSK
oe/fD1ODrJ6ldkKvV+zFSFpW2XPeUcincELUlWY3tmdVqfYJjUNfscIVWIKxBmKafWjGRXbUoPWJ
BnqZUYp9VlML4UrXnJM8aHx6w+ktHxraZiymXT99/Pk794OC7f1GtDQOb5asC7Su9g96mSXvISdM
afJq5aLd2KkRsoMH2L5b60GNq/RoTIqxwSv1OksERfXTQZpb/ZhPzQb3EgDiMTqrk9yc9Dyq4Fsr
n0yC6+9VS9qTWDhInfaE2Zc0SMwaHurF2KnbbHBpqsA+ScL6shTBl17uWaMDDlX4XD8E+HqOTQ+L
/Od/K/fP395v9D8ULcLiJjUU44c1oRlzvbXConjNdF32UNKOF9zANkHbQ2juY8rMuzxOPXQyxdle
wqvWRW9BvQg3lYW+zTQ7PL9/KG1au5B7gD3oKCuxWyV9nz6w8gb7ymo/E8E8nSTavVaXb2KpuRCo
PAGqoD2Ku/Gi8druNYBDMffWztZCMu0zSbufGPdd0uJzbO7ZpzPSLMlxgGpQ2KqjVxZ2V1n9UBv9
JmBGr6aaciSUHC1/N8iQdkkJ69HNFNjjK5Otkb7XLgiTyO0JDXHasFiHHxyxlkc9L5xZMyRCTXJQ
KRh07sA+FKdupR6FuV0TYQ8QHC0NL0zvpSdpzmqPEcUd+sXyIqZb1y3xjiNnSJ/ewNSdFxUpw0Pm
IgQX7qJ+oCRE4tmOr73RH+26IcuHzQcYuMNQMb3LKKOdBUHrJiHxxMlXDr+hN0QV18WFmt0+WkYZ
HxlilU6XavpOiYLpMFvz2xT3gqlDoRyCNdE1EMVr1NegLuhjOoQGTKeKlI6gJpeyg+03sbJvdaou
LHI0PGTgPmsrVNPXDtwwmA7RM8dpaICKJdmToTVkWq4JvMKi54ZmCG+McmyjuT1rwxsD+u4uoxhy
wIjsYb2NvhY06RNC/0PQ0CMu52crk8ITK3i9nUKo3g3SOieZYUfQG5eP+voBh7RDQmt1CoPqGUbR
a4MPfKeU+gWws/ao9f20M6GpjnBp70SMpHLS85eib86aAZW+s8L7kZyte2CpbqvkjyRHlG9myNZu
XOjtmx8LZTGcmdHDsZDFZdIVcZ2VyJ+tKr0fOWPCPJu7HcsS/e0xGokQinDSotfbGTGtf/Ck1BZV
bm8SKpMjivf5HPa0qhbLbu9D8s9+UdGbfztVmIaiqzqboWkr6A1/WIcHkim567T+1SA+xk2jmSou
x5dl2T1rKBXQnWXV3JDtVpDlXjlJCPDEUEIvIpjRN+LlJZ9i3c9SgPOJDnj8C10P0wGTZe/TZO1Q
cXJiOz+REIkZBBQeS1x4xpvhpEYxkv4SGI5QsUmH42x5SjiD78/H+SS3X9Ks2KmIPh9BBJQECBb9
GQaJvk1K5e2dmoNrxCe7RN3rEzMg8GXp57wdMg/rGLtIH3EM4XeNeaxv8cQIH/MA3tAwLo8jUK10
zfss2qa/9olQ3GW45Uy+4K5NyUYuQChFS/E6WSiNjGno/DBgoJSut3DQxJchGeZzbOj33VI1f5xh
/s931Lj2nSL3UoIVQwzW/fDP/7yVOf/9x/o9//U133/Hf57jFyaS5Vv306/yX8vL1/y1/fGLvvvJ
/PY/X533tfv63T82RRd380P/2syPr22fdf+i361f+T/95D9e33/Kba5e//nb1295XHhx2zXxS/fb
n59adfmrFJ8T53/x9dbf8Oen1z/hn79dXsd/HF4boB7/zbe9fm27f/4mmervtiwM09Y0xBJQs/Tf
/gEs8P1T+u86lRKlKQpmJOO//aMomy4C06f8rhrU2xbef47WYK9/+0dLcCmfUq3fEY6YssxnZASd
FLv/ugB/4v/+eOf+exwgT9W60f3beqBrTBjoYVgc8tgJNeXHY7yomwJiu97sWqKmmmiW0Ou1hRPa
E237hsTHNow1p2jUjgcxusHqC4Ay5PmhhW/Zp0F9C+3usQ/JTkUKl55Y6Ss3HrvOSZs1axSZv5tk
ZbJtiTIFxGF80XICW4NYhqIx6VuFY8Qh0I29IrfpvraNyqfDPebN0W7L2Slz5J0lvBBP6QY8mv3K
FBdz4tixOl/rr4GSPANrwVCriRRbjAllCGl4yVosSnTSI5lvxwwkFU1wpFxZIhGyPBI62GfVvVV0
3cUasptVLedZxzXbTCEIxIxEGll+wjwt4SKwYzea5jcUDt4Qun2Nqk1g7XUNOMed1tZO3VO1ASm5
G2I7uDFAe5HG5Eut2qVfktt5X+Nnrequ3HfZYOHzcZZ+Tg8mUTUOcXOJe26YPZZCTc5JAyq0lZvW
s9qSWMOpJJULsc++0YpbsiicFwnM2ujwpwOtXjyGk7nfhOMHiup8V4y+FYyFT+VJ+IiRjU643vkz
WGm3LOXDIIWfIOvlTtvYtwbeDP7RW8kx2MlH2OdRC0EDAQEgdN+omm3eI9QAuWe7FaeyTTIEN10x
ST8Y62pT9Dplq+BfjdxhNlBcpnT8by6i13BMxNJbkATWii9aTN4jcBGEmwk7DRkUfd0lTtthUbEy
etEJ/BoTxItZ8cPRURwz1fjMkbrwVSg0I3VzKcdct3yAxd8M+LvD1NFyGS3m+h2jQUM4CXDrEAxI
flnC/8unsvU6vb3vunknCy4H7SnbJfcqdgct9JbmCfcwb0q0nztep6qWxNXY2g7b51MRYb7WQRVY
ialSYJjNtdM5lMXBWVlMZhdpdxpHJiHaLEZv1oHFqMqAbicd8SRNGwkgvz8PXN4Bt5Y5PdpNY2yT
mT0F5fxs2dnqOuw2y8ijQZamHyvqaWjjeKMGu3SpLfIXDmW0PImJW63RMp97GNsUAUQuRhD42Icu
T0AvoIxRo9FF9Gj5oZ0v2wV/caFkDhjQ2BNla3l0ZckOV6U7RPufiuWOvqt5zOqYAU2XXVR9mVy9
pZ8ycahMbSRXNR3LTQQbwjA+VYkyXHvpo64syfqmLgeNjEOvNiQ/aXDqTB0XCfbiJ0Cm0kHl4Oc0
c2jsNbVMNuBZyHgX5VNtplszbA1/ivFSTyVvAWYCfV8qzTXkVjghqqxcmdw7JUga1DCymzfK4Bt5
91Ai3fYDAftg0trEoUZdSLdGy8oc2WsA++EbIhSBxGgik1K/DMo16wLmYcXNk9PwGyZXEozFm7w6
QUnDTRxZbqZOtjvnTbzpeoOBnb1TF/r4lviidDpjVRaSuMmuM8LnEy/FdMP7OSccvLKK9mqpxJjN
DZNXE6xZ0M/l1uIt9bCDvhrlOgKyZG4WnS/rxEgmr2TYfoBQb5nGW4auifS+Ab1EFrUu/maWxVbF
GzGg4dEqAtnG0pmK0XaHPHuOB3Sa+Zx8QwWa4FSvb2QIZYSQZZ27yLy9SYNOkXeh98yWEVpTTNIW
neAg4ULQ3kKrjLfByPsMlnE3T8phMRssnbGdURJj767MKN1a5nDNMiV0MrVaNgyEVC8rrSfJGLlF
LWV5SIvNOEqvqZx+CJe1JiLnUs0H5C5tK28KkwzD8hXQ3K4KMDYJmQigKH6WCC5xjCjD4lWJvcGR
3hFl+ky/aROP4XYcqK1lU2J61CmDq1c8QI1I78quRggbBTynU156ek8cYjwds8bEubh+0RRaOVeo
2IVLjnChzmwfy5qHhGCGC5homwTkmFN8EaqAiRr1FP5zzZArzG9WXyzbUaWjhV7PIY9R2kMSIl4p
1iynMev+nCr2xcoJCR3HIPEozINtX5hEPsYj6KSybb0xDl8Tqdr1/bqoxt9CooPCCvOgJMnQipRy
01pztykk3C2jsTYzJg2fjyZt0pCGhob52S3K8JLKOO+MQte3RL2+xaYkTgapbv5SGJ/bSjZOtdKK
bUa6vTOpgXxBHApmPG83Ta6mzmxkyimIF0506pAxpe3qe3w5bltk0i5sqofU1Ko7+uDxqchCnzAK
VXZE23nMYB+mXh72I588WWF9yJUmfWjaynQSdhWplGo8O1IApnS+2ESir8NgaH+x9W2SmFZKIkDg
GE1+3Yu3RSRgJ3P+iEIgKyLUsj3XbUFMS8rS1PF4FgIBlx7H6qZmcNmW02c5tOctWY7rbUAHqMPZ
leCnIVrc1dZ9q7cKWqbtRZunjvh4vm6uWevMA/kUPPelcYmMPnFoNMhOED2z2w9usv64KUe113yF
tEJDMyVO3hom2VnkmtCeZsLtWsaPNklVh7A/9+BQfEoz/uA4+oDEKtrmHalMocyE8P1hXHowM1Un
vGYMNlMZTZ5uwcaCREXncuKkPS0u/ZDPGVELIALsC5LOeWs3TwL4izvacuvMIcGADUuNzI/lLk6Z
Hk+XvpBXlU7wYtF/Z/hkxa46WkztOIM5ikZbluvp5OipdypS9w4Ru6H2V3MyfY14YBdJyUpi0b8u
wrqxDRH72qmjM6OcQps3TRu0eRMnZXjHaS31Hr4tGhSt8sbGDDJxviT9LG0bo7/kibIjeyFz4o72
hZI3n1W148ZgtU2D6tQqsBKYlw3uMivPeQDiX7PFKaAsXLcy+MrdQcQT2X0USPpYm97Ebg53LPNM
WfgF7p4DuJCSZn3h0UOvHCuWtnHymUCVelMkEyGOfXSztfaiznG0HW044ziFJ5RsWBuWUpq9rNI+
VhIDaTjIxDOSQrifrLtmoSdWKjrYBnEg9cltWeSoTaR16SQuzBb9Jqv2RFtwipe8aJaP7IV0wiFz
Oiuq7iTNBm9oP06ubNT0Qy17BC48kaFdxuVd04L2w6VgP85W92It2tWoAtReerJt2sR6zItr2c3M
WEVMpIISj8cRFjkHVJik1iFnbwQwRbQa2dH2rpEz1Q+7bSwnqDZjM8b7XcNhThdWVNJbtKbyiKEf
b42l2qe0Vr8lxDxc0/I047TG13pI2nC4vX8Yq+TDjBrr8h40oU3QfdlwB3o7dbahpbdswyWQ/apJ
SheBn6evcdSdVhUPksRGz9QfhpyusAbGXAjM6PsAhr0zlzKbth7c2BLLixYE8jYconqDX8EkTVeY
+1QzM9dKUiIdls6EgiL0c1cvnw2mLxsIm9Km7UflkVrZsfNcv8n6rKPgTLdyobQPf/wv0KHc5HJx
nOfK0SOCetOQh6PFA0EaOrOsFrO8PyMk2qgZTcA+AkugSDy+ShYkdG74E1BFvuhzlHroblEtdRJ/
xUuLgdATqJrOBZIfJ6ywhds5Xg7dSQZzATVyiIkC5XFF0DwS2NiHyEeH1VCAzdYsl43E++acCAix
HhUC/hCRDR8yZjxOqTazCz9oO6GXmM30zuzHwMXxdKjGJnGLUAl3rQ5bdhm7G0nwrl237ZMxxabb
pHujsHHWAOCm4K8CLyjipyycm52GHMahqRHt2OLiLdM7wk5K5eMoN44WIdfMBCeAoC8/4Y/MSC9h
K4kGseuE3yzg7UPyE5O+9kv7WOS1P7Fr7RW7+DA60uTTtuUSRDu9N/zc4AoplAu7ohE9/USSp0Hh
5wrQs9oe6Huy2TnEJMmIzDZJ1ZvbKLa0baJhggSEc6M3l23HGIzNQncMH3m4baDhHGqhPGNrGrxc
6wjjVhF0oKg79jw3XWGhGyWoZFu4Eg0mG749o6Il+RSvs3rwnNO6sNYbOnoSsFwozmApaCmSuirj
cUm+tET4PFCLmCS8yb6V0lBWbwa0ryMKicTDUal6A0znRpi3gmbRXb0Uvh7pzxTnHeBZW+at7pnq
js9tWqkPLDfHpjYiN0Wf7RoWOndbCZsTpyka2jJ1j1B3g4RjL0dIZZvpWx5BJpoMHgGjTq+Id30B
79GiNnFguHM4Vq1X3eDZkDlN5qQXePggdhYoIikfH6ZYzneT4NGlsxlH6uxon0JdO5Om0PqDYZTM
OJs9naUF6YbcesgNr3qkfLIq3pE8Temx56ajWqGGZCg8F8tEuThk16AcTlITfKEfannx1F6HImi8
du6+IYE/LyMS9Y7uqzuY4pNVc0BNKyPcLFNF5GkEhCwezC9zNXCKnUS/x3u8bHQtvDekrvfsLAea
QNSSGxucIpAxyieQkxV/XciklOD1U7wMTPAkc09kahaG6mNNbcI2SGYr5EF0svEbbCZyFpbBr+Og
cmqQe1X0zTRH3e+ysnQzS0DeMGgumrxiD7nc4AaouJy8I4LDnTKOaVrE8ZYB7gbTHsPKPviQhmRy
DmmznxbCd/Ex2MdmSvhUVFFRSvNtYBgeMAX1LKiXu2DIPXqi1dEOKxqDtGnHUvtsCXVNjBMXDQbY
Li3DuxnR/75tu3Mg43BCf2t6miYqt7PN/G5cjLt64tBnK+VXyoOX1BSpo3B+gFlgTuWyMxcMlGZ7
C1NIppRwjTdqUuVkad+5oa7wyGvSk17oks+wCgJRzXKBnogdn4hvoNIGVUutbJJUYZFsyRgBn0f6
MgFzPnLQFVwV5e47JX5BqwadOz3pzbNh9t1Ri/qzWlsYDXrKBmFEl0L0OBm0vN7boEg4Xy/Wvh/7
yaO1ROcxoKS2amlXCqq8FCKrVJ8j9qM9d2TAHaqcA9pYHnOSfU9ovFMo44Ahp+IZ7e0PiH9qtGnS
a5FUz4s0pXsWYMMVPLE0XanCxm4FAtLyd3Jbvun1i9XQgA+Wvti9C1MWPadI4MXJReGXrdH4Q9+7
BgcZbYHrh1gb4YxiHya7LFfBs9imEVt52FM1aiuIq9DoNYsem2WTfS5jv5qN0kVSDuY79IT1OPfw
DzXZLDdZY5GfFDGpk6PU6csAk9wCAqHTqLMX4pmnYVPVOLLn9pjBT3WpwhSZNiEKJlg8EGQ6r9Y4
4GWt7S92FFKnrPr9VjmnDGQfLu08+Rxcn9i53gZkB46d2g81kYBOIvdOAn8JyTO2SxXqjjdZxa4t
bbz/APJdSdaueQMY39QoyfHYKK6YsOTIso+lyVcUOmhNV1AwLK+oKiWexPhLQAG+Ri/5lCNfh65s
XTDAlfcA8umLPqTkBRQhFIyMwwTzLFaNRXsZOIf3Sd9sgEC1rhw9a0quOIwxJK8Ho+la5ZRtSBPc
Lh2lIUe/TZmH+Xbo78gXunZNiTJpwqJNKeQlWtttckW/XyYCaBLAUG6Exi/GJu30lAZOX6TBQU9z
OBbml8WUm8/pXaHJukuSEelbRt8xfH6JOtpSbfhFUfkBNnW+X0gl2qkq3NiICMxisLyBwfcycHo1
hLF6OpJla9UFxxLaWZtmtjdIPbQtJ0oAdwtFk9rK7jhJEklayfMScWQWMq2YuUyORG7abt4H+dpf
o41WBbdZX+BTxPnH91NcQh6mJ6mXgM3MX8JVnQuJS+M6vx8lrDbgp1IxRvWHrpGn7VSawBfCCYXQ
wyho20hlL7ltRioQccAMjonkSXAvUk00PmASIocobUim4y6CdsPxTCccmMcX16a69tDkpVEhnvLI
gPpDyZXFZPpE6LRWmYWRG8Mes/ZzIg0c70f5oEWckQtRIj3J92Z2lRT9U4NkxpVNjsRFndELE164
tirnoSEeVg7D3ZIbV7sjIztFJOSE2Dd3oVbfZiC/ZG7l98Fcs21Hdcb9nVdeXAV3GQen80D8PNOF
8AWPOwKQNrtqYLePIgF5aownNHlAotoQBDMHb5Rp3G7FRNPFZlrzSOrUxx6XP631mWCfCjPQZB1L
o4+gg9TjtieWBANu5kY5Ixetmq7xArqbe6RN7OIUzsWqCdKP7235/z/B+MUEg/ECQof/9wDD/ZrF
b2VDaPJfBxh/fNef8wtF0X5XCGIxwRBrqq5rTET+nF8oQvudR1lGemegb4Ne9O8JhvhdJsIFaags
TIQVMlrWf00wxO9oBi2N4buF3gUA/f9mgiG+F26QY8/vFnCR4dnLqiY0pih/zYqBK1pWNQffC+RC
ziKlvK1WJtkgV5NPHTx8KDkn7Xsttrw61nnqG71xlC6u/Djor0PA3CuXs5cwL/H+2xHU2+ISG5FX
RwQYrSwAmQDJQJu/EMOMqqHJhv3aKGaY8GFcgYxFApDR7ixj+5c34s9RzV+TmvQfBjPrHwZxhfGP
qVEhCGNVMPyFuKIVc5XaUT9cQqHm/mgnrui0l4Wg6V3UhcWJIinygBdi/IXc6qJMtk4NjdxLFWmv
Hb7Boz0Nd+/McKGsk8te6raWGIxzg1VRHpv+3oxhArIcpztlQsfdWEF2Dqzg24BSaEdU42Np9srN
zMsGnU5L7FtSAcFgauIbOEe6MhqPDW1TFAS0aop63IdDQbxiD/s27doeZk9r+vOMfYtWSXCkWX0f
SDQ02tUC2NO2ptrWoiMUv0JCbILd7WoslborNJprYdjEv7imPwQLvd8sGlJGKFugYeS/UWy02Iws
gz7DhUZmx44XxVt70PpN2JnhDa4PfchlPrz789VYiv2iSr505fjNWjNIyFQVxxa5LjMK+W7A4rHr
yq7fFAbLa50wO2r0a2Jk6SOnC4cLLciwBuvTYD0Msw5Pc2aMnH2G4hhO8ibUELcAV2T1jOXxlpYN
0gQjuU5ZBAcpS8PYJ0RTcUyRcygHrurXZGd4PHRkuZdWBgg88Khdu8SrFcg/DCOUm2pyLe3l3oqM
/GnGGTaY+cgkpIrobZZ389Af8K+kbjwv3S4S+mMaW8suiYiYER1ho319UtXsGufGePj3h8GOkVzM
SfwrZd7fH16MdLLJXW7wDKP4/P4eN2fUVlKVtRf8R2m44FcAAsGlS6RdE1HdJgGBQYOmG+eJmZKf
NtHGCFAEiAjlc5MQxKJf+k6TT3FXbNRI8m1anHUtP/38Wfxeosd8lFksA1oVOJu8fmAJ/OujqMtT
CDE+LC4yCWmHJNXPGPP1jR6tPbcZdMTPf90P2P8/fh9DYxlNmqHYsGG//30V9/9CT7K8eJgdozuJ
GOcOFjuqUX2jNIp2AVxYbGJ1sa81DxTHd0wHNpldtgzgsdfkR/NRne3wqVPlfC+PKsuZ+UzR42Rd
LD0RbcWJsgkqBiZysXmPMCiXHFa+MLG2EwP+C43j+1r1lyEzF3AVQesCb/f/Jey8dltXsi36RQUw
h1dlUZacw/YL4R0Oc6xi/Po7SJ/G6W5coF8IWYGWKLFYtdacYzrOcjX5zw9EixsGJy7zm22Zny65
SBcXMcMS6doyXEXNNnIybc/yvt/LvhZ3JiPRpZ2pAqVO85RAw92Rg7pXOi8yJ0ZDWesP6yaz/D86
ftqzmXAKTkSiIkSdo8s4lwrKdXswupaRnermwS3n4TAQlZ6GzUBWQEsWYtHTFBGmHmhJYx2gB+Q3
hKIk/iKQfffBVmLrCyaQmfhUOhe1T+51OxZwq7uv75HL4jIAf2JnhOYN+VZXPi0RHTsDnA1zKyCt
KKnFt6VLug25oCI0T/Q7zwv1TT1l8ylycnkJq3LY1JYq/4eq0V7UMv913NHTGDq6RsNaXHH/edw1
B527bYfiOlEbQPGy0YU9PHp2+zFglL3EfWpsB2y/OyOefhMdlP4xCx3GXjV8NZmrU8SynPtYwPbI
BgGvzHDDp3QS5CMuz+0pkphi+o3g7WZl5hn8Swqy1qOf7E3xPdPB6aHJWRq0ds5IVDrWl6WH7sav
n5C8EdrdSn8/9bO7NZrpIa2L4W7OZubili/OUak/D0ZmHYCiWSeU+dShG608YR5tDqU1WqcE16gQ
ZJ+PuLJIkiyXCB4872H7o8/G+p5+VvtmuY+tIcd3T9qQVP9XMgsug+Wn+x+H2LSoD7mOv9hgFuDY
fx5iTNOJ1sbKvKqCplWj5/rF9zr9oslRazYEaLJ0c7zT+sC6GYkCFVuxPKel2Nkc/nmNHopfNfqd
f7vr355iu7hswfTxwn/21ssipeIz1aw2l/2uD8PZ/dfN72fOjhBbejgWrmAUhOudYmiLszBAB/3z
wvWB73+5vsEYSfYBBcvb933m+g7++ecwtfkyQrfTzjJWIP7+n8/0z7P/3q/+u4g8SojLkVpfsd76
r4/1/Z7WR77/aVcX96m+0+FSHFfpXLW8fn1CaLVEu68310fWzbQe/vWmxSmbNbeYa/xR7/V5H8ro
TpjhJdEN/0RkRiW7a68z9CHNNMlVoOunlhIFTVzzDeLlX2RNZiTUv05i+KuvLP3cZQCorfkvbVTO
jnzcF5XFXzn9cFK+x5/1gppOuz7dUpPLtuN46Xytfg0795ZK6ki5dCgAtOW7kTBdhRR5LTuNlrMe
HfEVXbjg15uO+LtDWoq9aVDEiMOKNaVqqZY0TBPI4b0ZxlBROn0cBJfzCLl+gmpFkUqHXTNJqNeG
ApW7tYk8cpmNsAVGqcGkKBlGu559JKxVt1r6h9nZvG3EDPY7CbDTbOVgOO9AJW9O8rtJ+1sPr+2a
mOLM16YOmdNiezfuO9p4+yxFWqcpao5UmifEBuJIGy3clb6XHA2zeorNjguS0x84fT+t/NMrkH/a
EzFSSe9RypAkqlpxvU0tcm4rbN6JV6fszNvWom1hqdV3VdY4e5nEdBYs/WMeZzTTZpCZRDZHMr4I
cqPo2kx7z/ZRmTvtnv6jcQfCqeHu7CMLNfrUfbbV8/F3atfPhtV2dEGMpzRqr36DDnf2i6c5sjjA
sj4Cj4mPOeEIZfgS+lTt4WVtK5ARZdf/At60a9FYHpUO6HzEZn9vWp+Zqql21OZRLb6W2ByxrLbb
UTjlwjzWLxVkJEPfMagkxB2dRINtL3acgCv2JetEuwPbhcGSEqJNNXDTu3x76fgrafInqgPianiM
kpVlnmp3PES60M6TS/kUADcdCA+FVqjuiq7CydbTHiM7k7raNmkjdSL7nMt73Nw19nR0pj48d00K
XysrOdJqnjbwRQ36whj15y5ldlMwFGfuq07pdjMbUbmBRlfkBHUJQ3Z7d65wWZoaOrHeOLf0rBEO
CZofxviXO2RBPr5ZdvrbqboDjJ2e6jKNMKgLd57tBpWWwUofGu/QDN0+NfqfphsTEWjnW0Gbk+s8
XVv9rqTgTtGDqDHUpxZGIh002QazQCj0CwB6TLNxcz/U1raOO6KdZf9Abb/dKVZ6s1ZB0aspRlaO
A120vgmbVmCVAmFNpD5c3cg/9NT3Aj/U931avph9fcQtF+1kVZMSqFnU5hP4M9NYAvq0GFrTOf89
wy5C8qWG/YjuoqZrV8PFYdbd37oChLQ1aBBIwUUsJlttcsDDEfeBJBCLT4zHP/OiYNCnQ5m6P9Fg
3TNg5QFOvbcJnh0rO8IuS8MMJlgqe4L3AszK9paOGyepEz1awN45tdJ9HH4VFOt3JpONQzR6B1br
KtCm+uARiHDrX9w0vzdhomsMiBSmUBrMmCiBI1Idtsf01qGRoyxmtShj5UvTsx7UZx11ejVsEJ4A
hacWNTO/3Dg+cV76fEhT/3VwohTqQYVXThZnZTQ/+A01G5OsrZOZ0T+yizpCNzQjWW3sH8Lj+OH+
yvZ1nRkHa7FlFh3RM2N2R+ei3aPr1TdVZ+FB9+HDOUg5esp0W0M0ANx8789AS3DLOyzRGboXlkM/
baTA1XKkE9uZ6dYiQ09MRj8ngohjHVmKjdt6puZnEa6SpNexgcKAjl9jgCSHuMIKq02TdQFml6IE
sXdzaqWPFPj2vTHJB6mlKGmscwfHhi/AbI+OUyPZI54TsJ3vH2YUJaOiqdqp7JPOOh1CYysdJ9vm
6j1GtghkYVGQLIS5MWt3fqduQH2rRhjnMZQokWtHUuQa9V3sPCo693sTgdiG8K5LO9XdxvfdLVxk
SKE5EmKi6jZu04hLfw9bxbgURC76yn5OtPwYMR5u4zaDaB8WM0Xr4rkMqUOGyiJH3ohPYR6WIEY+
O7+/Mzr4wnT9XmwCSN2Qb3jGHuYtGqgpJMxYYrY3Gpe2uRqbrUHc86E3vzjB+mMOuj5j4NxOdMM3
cPiPMbPqOUvKbT1Y+m7MomOB5mOEtbSb2o4orZQ/W7d+azLtaYNk8EdJmBLICiyoPoxEYTofbTPe
YobOupiPXWh0B3hGh6YCd05YJblTcZ4dBuryGysRR9jHUEPEOBF27ZV7LcEah89y15nmsy4ARCXU
mDc1ID3wxOqlE6ZgZiOaHa1V9+ArH9QQVggKEw9uOj6n/bwQBK9aH/6hav1H72SM22M82fNcbLE1
ftCsLjd6DDsmsciPAKdEB3nsro0ifI3ci6UngWfNLt+dtmaQ5kdOUAX2/nYBgtnNGS6K9FsYi0FS
m9avIfFP+ED0D8MW/d7XrOHSR764laSdbddnrJv1z2xeCHhOPF5Ce8Yut7xseT0MR/uXF/G/KeuL
JzXiCCBGEtFVFuF1Vtpf6z7kMF1F1XfvDdfTA+JII4BXiOxP5OV2XvZReo9IyqhBpxksb5TxNyiw
8i7vzHBn+q340Rftft2XO5N46nINfzTEWOHdyYsjXsvqktKl3+CR+nJFDW0cho6DqvpDWDqwSUNU
OAXBnwkNsQyWr+JT4FFYn8qhzzddFlEeifuJ1dsA43Ce20fEjaTarnvrr+kk81+GiwInh79/j+Rd
kRYj+oNOqeU1rP0Pe3kmYMhrj+PjAw+1xIUZxXdDp+xrlHHJqC2fzI+IODLdaX6PLhXuCcXuM1Oe
y8iqeT+FvX/qe11/1LoQsODyNM16N63a+jlJoW1NdL73+ED1wJaKaGOtTd5cw3tbn0kT4ZYWsfHe
Rd64T2AeXAoho9tC67DKne734rNEtlY1dvvbi5J2Q1RJ+owAVByNaTJOrnLEo0X7fLN+FgtNBBAW
+XOsfGuLkT++79zKD5wpzA4omRQreO9lPUB63jxwuWrec1uae86D4dJkTXuzXSKkKs1ov6oFu7Ec
IQQQGEWryn6q0Q+cnMXOUXZJ85SbCzJzeYrPbBe5Q/glUANuPV1YiL2c7CJELvYNOWlvoR8/r0+N
uuhpSJeyQaN5+7a2q0vB7+7WmoVgqtZZXyr3/z6QHk6tci77Jz2c5cmL4vqkD0p7onVNQMTyjwcg
JODG/U0H+OJmy8LZdfqE2kiD76QQt2xjrah+Dda7mHPjqw9Jpmr6VluotorAIxbV6xNKcYEZlv9M
E7rXhK/AoUIgdpt4j9twMstffsX6ckC45NAvs6yhuk7WYNLc0OPduodiO/b84DRHT3e5h7A0dFx5
HTqQi0ii3Z/eQBdxeSttR3VVQVT0cBBc9RrCQ4HPGcmlmd+F/Wl9FlM+e6v4X7cKnRzwDp6g+an3
NYmn9f04If2qckL2nuWWuvOlbe5oncivvqfut/yjIqYfXlV+eJtqPb3TGtdH22V7ny5f1voM6hDA
5NBs3DN42peYAPG9qib1iYj0+1PbS9ecRad+n7OcvtDMrvcxI94P4h++P7ZsgZtygOIHaN3FpViG
pmVx/8NJKp7K+5gVX4/hh/IhQ+gQzLlm7Ccrj39ASjisnyUElUjv3TklqUhYGzRz0Cd4TfkxTR8p
gsd1PwqSDnk2TvZoTy1BHlxzD44j0o8+KuHG8R3BJ6BVm7bjozREhDR6hn+ecnoxPcB5zDOyCM9z
winxOMPdBQRIMy6tnG0Hwf6t0qOtPc7jV+Jl/s7WpuTS2JXxZDfar0Fk4xcnj0Y9wAnvvZjZvhZT
0nCXF+C5vaMuab/mBppreOek3cXG8KnLy/pCw05HxMEgaLme0yzVYnlwPBQ2y17ryospoNbObbA9
dRtru/jea5rNT8OgdS+ggpwzFmmLBBvCdXD/GIyFX2psi0OnxXhIc615NSjwrW9fc+D7UdYyYXaG
472eJ/ZmfZvIlz+xxWbPnTTNIKkAGaz3o1BnEalgjk8Vs5MSPBeRTsbb7Fqn9S1W5hSRdDvpdyl4
wAd8/Op7j07mJcz1cu8xSR3j0k+M1esuicBZoj7jD29UBAyKdj5qvpN9aIm1W3fZj/EE1jxh0a61
4aOaoBT6Dos0gcPjoS514tVlo+MgT8w7OstQg5fPPtbxmTLP/FaVNuszHX89evX5R60xte+m+YE2
R7dxrDDbjzXgKLIBiufOEz++3xVZkJswqYZ7LbEtAGb0BdYHJKjHLHLL13526rPyM9a4Y5d9KeQI
y3fUzYO9bwg4OMd5RQMfVfldYlRP30dHdjCCo1oylofuDYBc/L3XVu9eCVUNn119yIPRzIfvLzAX
F1D7/Sd62e5gmiU/mbFyXr02YXnKhxSE4WzXn1gXYZ9ff3YTKPVPIz1qRvxr7Ll0R3o2Br5l0Jfn
2g48EXlZnXcbhRPlDPHnU+iY/AvTbq4Q/ZmalBBknCVxts4cmOgueqGm77mqduSk2eQOu6bCKs5i
Vbf0RWYCTsHH98nMz7tP1fy0wOevlU+ChFf7hEaic2nnn86UiQcjARtsDo697SUoMn9EPU375dP1
atozeoKoa/Cq18rzzwmpORsMkCbiCe/UlqwBE1eByDNZVUcWbHVk7Ht9NvpnkVuflDGg23n2W2eA
MzKMvj91jjIOscs5Ku0askXfdgFC3OYSNm79vYlIOkFW72fLl1YGrpe4Gb8nbo62XQRdbyD6aQgR
SsIi+Of+/37e+uR1Y+rF368dOyuGqzFf1petO1ifMfdkibFSYff/3Mkw7pN8bFubzkoJ+gTxVgVZ
H6FVqVEhCTT3sycnVM5JhUJM5Ps+K99KF8FLkrACioWaj5Wn3pL4o6DDxYS4yHeofepAdlYdNMsm
6zTmunXPnB9PfqCHcggQ0XBwNQBI3kxsO4cIRt2Xq7TpLHxdBVWbk+SBIn3fd+Ds6DymwMDuXatz
vp/QT5kKskopqLNs1lvZRaM4dTIRo2X5gNMjloHS/lRC8IFiyLXBupn8BvOuH2/oxhgHH91/3BXT
Pmn6j0RG1QUBfGagdZEuVD/Lbu4L17xzo1Ye18PDWSb3RgYdq8racOMIFgxp0xO3xYejOloHJFwV
Ws3IMVQzlqmfmWKvgpXKAXH9Kzg49i3Vi5bG41ZmvEANLcdK17QZ6qp+l+iVOKz3rY+Wkim6Y9a7
GB/VrsSoFrttQ2Sxu2OiENUKn9DyvcVm6u+qmlVchZB+AT6JiC/tyHTsRWbcbUrxEBchgcgG5Ic0
2RWLwxnQDJrWQgae18mgnkwZVBEX3qoEAxQ6XRggWst2VK/s79/H997tVlXB+n+LxTOVjoTlxZY6
42o5SVqGp1nvyn3EUEWLRctZLHfdziE6epcmucBw5Iot5E657VX72Flld9RiGqlpl49HQ7p3jphQ
ticZhCe60DREal8c5nZ4S6zk4FaNd6oiH+ZwTRytnQSxlrYB6IU2aNGrM9dJnK3tjViQl95eXVeM
v6kx7fXYdAIxhr8GKX+nblgQnNtmtNfMmwXqjyQbh7j3BqHVOLzhUiJnczllpGj+vtXSOaPEL4by
ANWh3yMinNGbmm9z4jvXML9zvM59EFUTX2YDTxoyMtRp7OQqh77forSyDm0jWKenNu4NN0l3CVg2
PDN4EjsHY3lIOJfRZ9PR1nt/j3equwlYxOdo7t+U3c0XlRLsVkqrfpqnJtslmJCuNqiBQ2oKOCUd
PEWakO4hRBAW9J2O4XBUGx/hKWackKUxl4atPwmYfWZV3nsdhoaGAjHsdSBLTbLRppeIAJ2HDLs/
6uS82ttaPj/BqCOKtTLroO2o2WZxmgT6RIcjtRu4/4Oun+qC6MDY8jFN1C4atJDhxLVjlkNNlR+l
mV1SlsjBuilG88GXms5y1rjzlgEsThnu/tmABCy3Q+W3fBzxC+nhq+Z7assEDOhZ1b05MULsbKTZ
QEHE1RoZaIJT3u0/bS/TDxNhTbFpNIErbZbgXnqKTRY6+4aZP+d1j20pzjhAht4eB5NYEDUZwT+b
ykEjMLdwMERR/QzjwsdDM5Xb2PG+3/8gOQPGHhlnB49yVyNQDNYNJacuSNw3v+rHs+QEJaEgvU/K
HJKCMapgvQsi3N+3ej9Fh+Hab7PgBMzHEW5QpHMaYpSTAcAQsdeIGSVmOj5SrXko9ETjTIzqXd6F
KeVgGefAg5ffubs1W0ZD4U99YAtzq1AbngcSsy42sUFZWvlIxEImRy6XUbxE3fdm/VNDw4LAb3lE
o3zuVEN1HpZPsm4KU9hIusul2AWfeEUO1xGWsAIoHMiP2EQrX92qXnvxWwbCOOQtrBsP0db3LdIE
/r7FzkyIi/Tys1QNgSJzJlhvWWP473+uD2i1uytSpz5FjVMF68b0E64rDflvlpEeYpJHg3VTNIxj
ITO27z/X+7xM0FmPwRyKRrZBiIOISTh++dhziccwndcucmZaoCiXveWlmcFQEpszaRBFg6HOckdg
tawkF4YaxmJCNUYUhDu6bpRGPcZ2QxsoQ9MCBT0zVG9WP1OosbTHUOHwKUBwXQYdJ5yaGC+ipQcr
FDzgvF0apRyrdeMwW9/g/CRPbzkkXZHhucvhV4zLr2L9JFnLORSyXNfEidAUQKdJ9qWRWnux+2jX
TPpw6pZxah22Os7OXUXNkEZI+EB5rSOIwcz3UTyMgW1ZZDMUVUg3YCihEPlakKZFdM4kkktg+4tS
j1MNdCphvevfPi6kKOzyszGk5Q6fL7nR4ASKxq+Dri33uRlyLY4Nfuydgcsmd6PyEIcdJkCjCqbl
XFmHg/XWf90XOfwQfdXQceV30anK34NrHq5Q2FPg1Sj8FsjlHb1CX1JkrkArex5ep2g8uoWm6O6y
GDMgtWdl1hy0MfXuRwdLBcvcL3ow8DB9y6YwDeO4CMPhPDQC+0MI4hGoBiXgiPvN6OS4c3ZnouIJ
wkYekjFuPjFWXBNarLAJ2vHi9ciuia6x/RHEx+zfSjQGlSn6ICWJemfG9JYsWuLgCHV5nJJousc8
PG3xJeAJ8hyDAqHvNHtp4GNElRBTizXsO90mMiNz4gdQRgXcLgOreQyubV+ny3LFtW8oXoZHMnK1
/eihm+3zYXh0bZtllK6Fp9gh5RVt8UPRllSJHfMhREq6NXxaN21CtCnFlw/dt9SmaJbROh2NrZ31
4ODQiW10wJ8Hx8izO7eOACLHnrHri8h/yfv0d6uF9XX9i1o8U8CKQSVP/Wwrfdt6H5cQNOHqn50l
HBTZOuoLo0jeR6vZr/e7dU8XwYh1gNNZ+9YWRJtUqf3kD9UPrDzGzs9MakoNybrGhADGmO2XWrPb
d4s+/7lO9Bz3SinfK322d2NEjt/6qJdp28bO4cjWfnmQRUQIZK7H4qxVXJvdfmrfXexYTOf9nw2K
Z2ZP8z4DRXjUNBVTyjkkxTA+qVvmpPJ+3ZhgVxFPjP45bfD9MFnUv5RoEQ8U9kvUhR0LAyYe0s6n
h452O2uPtwa32hvczgQrenalkdJhrYmNB7SnsNWSudjHyVidMLNz6thY8WRmTY8xyeNbY3HRTPNU
7dB+KQ41UP8xT6dNn2rI3Oo5DNyZESjvpvasxbZxwuv4B8ythgS5rt/8PqO3kUiKbajKd4aJ6Mzz
CKxl3qBILc2Sn3307Gf9KapN7W30kkCOC5kYbOyLa4z5uYT9skXBRT0Z3qQUNm/C5TKiOyMaOTkj
+xsVwc75uHeyHINYmnEp9JV8bJuiu4x6Ff7B8VXsJUJsZpCyOw8EM7+1NDiI0MvvrTlF9DWaN8cv
n+hMGS+YQ9SLkzA0gIdNJpWe27GT9yWfwnGn4qRMVUKS5Uwnlp1AagB3E62uidfwrXGpKyG+5LgB
jPa6/qW7iPaE1tC5cXHym1DRzXCO709iJHiHaDMMRFXxc1hgYmGfRrc+H380OETuaItS+yYC5Ox6
tgGrkc3cz3d2Sh29WPODWPVtDfJlsdjn6gHt07ZDWoEroh12SehMj9jJ63MP7W0TmpCTK8Qi5URD
2wiZe4YLudigWLmJSWdyaz3+6UmmEjhx6WsTvAz2YjdKaQehT8Q30QYPttN4n9FSSqBUWd/RIOq2
buE7hzqzsbO20/TLy529N8fzD59w8D2Mz2IXeWa3I5dHHoQ1qWdVoLnGEZH8GqNk59Wu80ekzZgd
RD9ER6ZnXlDVMAVMClwIIKMDUPEiGDrNfwRYwLpofNf9yHxtbC2hgciFwIg149XGVPH95/ooHU6a
pDZTxQri0LMzMjiPk/VhmaQhNfjzDuXyZ9OOH32LHx1R+1/S1uZbT3hf1Pv5/YQY4OIRycGwQQXY
dorsnqplsXXaiF5pMlE3obyrOb/8gvY9Eo/4xQppBNAlmU6R5rlPs06qBd6/ZmOZ8/CCKcqOrL80
1f+saCa/l+XU7xDvFPc52IhN4pdig+OPPs6UpTQb2gPaxPTVSjDpZhWEhjHzvgzgX41nNH8Gp6I1
ExI6Plcnij/gu2RGMnltMyxXOSVSOws32RTJYHId5yWchwh7yxgdhTujTXeFvjfHfrhPclyzSTSf
LZwZV2t2MQKl9VvNyF6k1mvvOMNzwTlfmpa6T0SEjWzy9DM/Iotvw6v2rZYVu052KoBcZV/qXj1X
Tf6iNyBKUnP+zMk4xxlusK6RKnmSQuo7AH8Yo+e6f+c1H1lLtgH+xfi+pVW8bdw5JPid+hYuVZZo
EFve52r0NhapCtJ0Pkw6/EV5HhtNvzcbCek31iBxhB0F05h0t6gmqJEAJ9sZILr2eBm5vmIvRyC/
jw3qMmaYQ9o2NBaMvTFurSxU+6o03Od2IstDVqUT5JlJTw/rU0AMeHSmejQfzdy+ppkW/4gj4F5z
Ln7GuqBHl2JANqNJ7CZG5F9y/G2NWCk2g1lficKttmXb6zeZdm8jdu2NVxX2XdrJz7YFuZBHdQ1v
hfqm47X2l/djJAv7KJWtvww6SCRfFTr2VYw5jKY5M9+StI7Z/UprfSfiSm0cxzGI2DYiDLZOuZUp
+cNypjDnVY06Y+DwNikM23OkvPxIW4SLmBbBTxoVdYUE+Crdr+pqdUvatyWuKSLtPf3i+qluweuD
BzW2f3+DyiDFIDIAQ8oRc1cmv0gWOaBGFkd7iHMMectR0cznJkvMs5bl9YWAEeus63Jn9vb4FM+j
uMGNOa5/2U4f0mBN5VWWCgkIiLANza0dBnfzdzZXv1tbtw4F3/4+wrXAMsL9GpDEYiBhKrZ1y7i5
KUUjo2nmVzkivNCJHfzh969lTDyIM3gTgkoprqZmFbhc5SIl0i6ymP+1aaujKzryQ9TDkIYIC4XJ
1CKZx4uoprs81tPXREwusqgp/g4AWvOBOCsnxN96BeykLf6Mdq5t0xgnOm2q9Dkvzm0rvaCdHDfA
af4sAdKfSimpkDrGfKvK7FraLMUkaRfbOVTxATrcfDDixtisi2lZ4CoLc+M8QCR5znWBACZJHroC
2cPo+PLGEOVW3i0fWFbVyydE/ySuTcgEqxn26fAKjKW7UrzwblK5xC42vf3WxvGx8CdiJkKIhzSN
693cyGqflLxW2Y0fsLvXTBveExZVwE6AlkKv2Y9hU/9YOo9fSdyUOysdnP0kJ2ZoBQ0EPk1+tcii
A3uR+IEYJnW06/IXFd57lSfG44Bf8AA4Md3VMsVa5dlwdgeMncqRAbhX+eZo1NKjIgYzwmnSyxIy
RdKMj9lk/9TqwlmW8MMjEvviYjG134YxNJWokmAc2uWTh68RgaxctPP4V7jMKMV4IhLY2FeJta1g
JZqNu2lBqBOpoPYkyMV76kU58iA9eZj7pX8fih1u7e5VhIBSZJVwqQupKM1VtDUZ/8iGytI7W5rP
lkuXxUngGRsiIQUcEfYJNFMIBXTBaXJKFANNoK4t/qJGQ1dNd4u7gbTswHCSp4YMB2xNaXWyvX7Y
liYD9uzY+cUqQCt1ZuSehZZXJ+kBsgtJNWKEFcO8SQyAgVZs7Wq3yt9tiAUXRb2+VBioKeb6PzUu
FlocFc+1m963rtR2Vu/494lhqiNQkf4yVQmRC3rkHPWKfqrR0ctyALJXTUTztsgvo6sfpa+4hiXR
hx25oHOcENW32BH5Ia9EBu1zDcfJhrCf8gHOBHYjwq0OIfk5NR+bN2W+RmoGM1VGjzU+yj1vPd9T
wNKfiibVnjiB2xG7I51RiwiGyWrvVql4UcbtXiQy2+E/BRzix+ExrjVMq6ZCFtVB4TYb1V7qhKt8
1U7nCAE+jBHgtLpv5KDY8nZLjEF7ab2xvbBWvgkHTVaohtexza9N1pln5iYl4YMGZb40Ni9Ms7i6
yR+xatKHsbObi5aJax4bGTmZwFzEZMVXKl/FJsu1+C7L86NVKHnRkxAuViEeiLTRNyOQjGtONey9
zehRlt2big5JnhQ35Zn5TZDPfFZ2/LDeVWQ6ctrC2Bo1Aae1kb1guHZfenAryEv99z5pncekee/H
40jp5ClNSAgiZcc49sCT9rWV7b2KOgmWWhVXnDA1QcZmizNMMNUp7KNBu+LTdOj4ppX9aTtd85TW
SxZrUTg/tUbfmlUUPWcTFEhiqgvCeD/TrvcPDVSCk4rU+K7QJaUlRrmisPIz6RfyObP5wdL+OHl+
JGEj2iTwGIVJXnJYPnM0KEpBULughNlE00/VLctd8xO0Y4RSIwxPw+yPQYJZduqZ51Qt1mHmMu2X
QlZMdmaJxM41LoDRZ4wfHIl0gqOK8QQYJHoKGkzu+M6cBSFl2D51GM2NOsoeWUOUu6Fs/b1TOe3J
poCx1A6i67pJRpP9lpA4fJjPraXcl3WTUdqdjBZwVDG+D9DyD00apcfExMEfOT4WHEEMTtzlVxly
ObZKFDD6qCACqlgLshDEATT6+pNK1YMyww9hixNr8Z6pFUNB2rF89Tovv8G6mRju0i5KkFN51UHS
zkGQkgtkW31+BKiY8s1O2YuCir9GcPaN2HCV0m9hDf7ZERZr9aR4EX5WXTSqtWmEdFuxoPHBYgdJ
JzGH1219MUTGQiXS0JAPlnlWiPZKpevXSbLMrHK3YW5CEiEiW5vfJOu2ccgfO8dS17T37yJnjFlS
VojMChrOAlGL66LNVnVTBBqFb4hvxyzrzcDKEmbXHj0qipj+kyfV1s+jT2m6/ltH6mGQMx1BI1qF
bzPhI4c3Fvkl7pa8vEdgsscBP9zFR13D5x3FTfZqx8mu17Xh2hhLN7CQ+n0bWe658coPvY31e3Qs
F5CBUGs6p3x1YYpiaUxpyDTRPpnGmmIFmVrjFKj0OHhG+NIM0/BizBnLkOw3fSx1FXYkH1kBEyQY
+uFuDAXlhaKqMPukDdGxNF41OZhosyAzYNRwSRlxE7zoU7th8ACUpPyWCQYbR5IRoMzxgjOouLOz
Nj0xB9KhwI6Uzyr4MO6g2S+xIv69tIovn4gHxF8IUtrouQZmte27rPpR1hENHNf+Y9JmB0YBpMS0
mcXb/rEpvTQo7Eq/UqbSrgWtlityPBUMrbhTS3QKZakf7v+xd2ZLjiJb1n6VfgHKGB24lRCaQjEP
mXGDRQ7FDM7owNP3hzLrRHX957e27uu+KExTKqIUwvG991rfwgq6a/okPddx9NbTE4Z2IWn3Ub7T
c75PW2xMjVU+R705PFga6NCyYkrPPrTUW/1jIPR9U2jMjAcDXNvE1PRIWjUto6a0XnWP9Lp01mj/
5475agrkAtOMu1WVBq16r/uRLsWLK5HpjGtSnTt1MmSobYf09VrDjEDUjN5T6cpLAhSPppVzmmqa
ZHM7H1KHlW5D04Pdmx5boUlX524a9ZiaoHsTIMjvrg8lSeftqnqUBwJk6Rly1SxSPdpxWc23vSRB
YkRmeUM80HebltYW3+9b2SzEVQyNuk+J04ULI+PQxwLI5GZARMQ0OXM8dP8Eb79S8d1iVQIInw75
gXkMnFmEl2AQTIvORyxuMrO5c5FA9J4JGxS71mNPPwNHo/biru7pDtcz1rQstEjeuYghPSNwlo/C
4WRaXdSmZhMX5RcMRWaakxVN1YNnJP4ebyNYgaJ+MZeCk28p7xucKTvb9lljPeNFpGlziGPSZYDZ
oWWYCcPNB8SIbUoS+Eoq/cQcp37rn/KKlELWKflRlpo4Xw8a8cHbFF8gLRcoaMixaSPUzRNif+PB
Her8oKdFsZFxQfh4Sx2KAGIlIU2e/TBnzA7a/iFbD025aTQbBZLbiKBnqhoYZLSBa/lqVEgb59kY
d2JeyD1ht0Krm/hZ5nkZmhsgeVaZAQSzB2NXeA0BtZM078gUhFkj/P4warQNZ6WpPfZ9d9fSScXA
U3mnSiVeaKTN0yBc70xL24MakWRBly0NiXPYrZe8q29SDYxOlz3b67obG6m3H0vVPiMNoZDvenOr
9R2ZLMhM7DlZAqkmeXIKxBrC68oDKvWTL1cVTPXRReRpzeNVDDoPdyrlxIz0F2sc4FDkSK/yxtSO
mhE/zovm3k71IJ7nnvM9xSj2q64ek3nZMpGmR40Grm/fyVRfvk6CGtSJrCy83kUgAk5sQSNOi2Cj
11VyMifDvpPWDN6LLPRt5cgvVtdb90r9gCI13C9djJWhRg000IK9UEuGueHW2KnImzsVfhN4qEtI
943ewMOMYa50/Wimwz0nGpN8E/pZNKAXFW3k7klKc0kKAtCBJ+KkxoYkvHEdYBPSfZ6uh+mWrk9z
Iok+qTcJch7wccNJ5KZ+C42yD1pVvZamItqz8qyvolkO5WKJh0ZgHKjrY02q0Q87jtEVD9n0qNzm
ht2Bf1Ap5K0M9vEL40D/Nl3l5J7VnpyWvbVn+/YjyLfVno9d3UqANTFMhT/mRhlaSEsO+2qemPGb
RIo0MSVPSjpopmwSSZPxaNBQOblkY1u26T+im87IX0vsw/UuYq8xcLHm3kPNu5lkhWZtbAkP8zhX
LE2/oGaud3RKxXacC/1S66N+KRRgkjLjkmhYcfc0DV9LzUwfTbfrnmq2yAQVfa2Err+kgo8i1qrf
t66PaaPXbqDgkTatIZ/EdPVkFf6FNsr4dZlpccl5RNhEjE01tb7YxDVLhoEGCTPqwAgxnt9pjD4R
JoALv+kUbfQcA4BAsDwAYL1ziDwig3Oxtks3Oi+2t/IOatF/4X+JwVia1R9D7720cfyQcqqDfF/o
L+r9/bBgP2HMQtneR2IBujx531aXrJm5KLSTuDgWOponvUK8QzeOAOEO7bSZiJObFNOtpWM2S9Ju
dQ7UxRGTbXsyyTU75WEB0eQmK8Yq8Poh+ugBArmDFF/GzCG5oxc/lEvn1xiIUqxNBFhNoWuPtJAh
TC5V/hXh4lvMcPJcLbyFoho/ih55Qu1r8QPrJ3L7HBtfgdyIHiWjgqKZkqfrgYC7FVbiuydTkdW6
uP4CaMZNb66HdGDA0STWx7WDm6CzNLQ4DuQw/IS7R+pEfE8okXHItWk4ZPRfmaeP3i4SjJktIBY1
kzbk1SShuGmToWY3yj1KLOCyUclQd+zhbiLcocCzaWz3br/XM43+k605e8Hs6+DQ9t3mLWO8JvEp
gZhMHrxveND8h54G1wqrKPeMA7odSxpcVYeGsmGdnbU93NjK/EXY/z/iwn9DXDBWu+Xf7L7/DzP6
/FHRp/o7buH3P/nNW/DtPxxARa6jewwdfdPAs/kXb0GHquDYJnpE2zNs28Fr+BcxWv8DTbSuu4Iw
JGZ3Fr9D95sYLf7wfd0zPJ2Op0fSwf+It8DG759gAn6ARXQCYSL08kwh/hH81EQ09rJ4Emcjio5W
Vug3yh70G7dnjrp4CxDFVLCMyj1xzw28AAKdT3Y31QVzN4/ZqOslFOtpvelEWhyvj9GQQpWwPjum
XBQ+7zL6Y1cF8uD6JPkQXDvkUc1LdTIKrzpdb1nrrXag7B6bw+fDn89dH4Oggxvi82nU7/leIsBo
XbNYtgmZnCH7uR26zV2ppejhayNE2TxGjXZcVs0LBFRyyQS+Ya9LeK9hVcNUBJKhUqpJlhZAwFpf
pztX6s+kAk8HAh5Bt+G0LSAl7oQQf7JFbPauMSb2DefqAa2NHSylo5+uhy5yyWPwijeDkctmtiZC
m3U+76OMg+vn6EZVqPWetjcmFFJmgVaKnydP/7g7SeudC7q+65bpDiNRtgL3WMyW4YL5sD8ZoJ6l
WFcsWU2n66FwIHVWHuNWG3lygfxis+a8bLN1+H89aIsBKu5609EHeaBOX8lBkOpGRj6fv8b1d1nW
3+9663rg9+jDjrqRnVANPm76++H6GHy5gGqxP1RcDw4Nk2lnFahlDmibumiO3pbGVbKzNZKiLc/D
UCCI1jpdD6QUBkadjQd2G4yT8CPtlp7ydxmTp2llFwAaTwkzDFOjnU4idRsilHFIJSMsGkT6ZkNz
e1jFAFiJKaIxduwJOLjRM4VupbRC5VL6THexRvKK3yzgR41sxBJoQVwCOhzo3dhQZyynlAxKA8oj
KngUBLZE1Vg3frWrmF6cFKXfVjbGN5JsbjLPqk7o4n8fzKHUD4gIcBLyEMkyXugNySWrCxxc8SoD
uh6iVf94vVXDKz8axSMZaG/uzCxAcFZBhPUKTDDCO1rkWvtD6IHSPVQu30w/G3Z+RA8ZRAWTjlVE
ASet3uRYCwNNR1mTeFm7603/T5/ybJulMTHPCztu+evVJJYhxLm+0u5+Tt3XCB94p1uHMbMRwOjD
g42lIoSlQJTeaH7XOmvmK9pOtPRc4FiriqNZhS1DucyBlFW3KSXps4TbILVfPw5CujiXmjGuf30y
+CFlqEv5+I//90oZfAp4QPZ91IIKU4a36VehR7serreu56ZTKiIIrzcByW70oXIOg7strdE/4jD6
0Y5NArLvRnQLUwpk71sa4O16AUWq2sBAjGb4CEtkYEnRQAImY8P8AzkZW135LKZs5ivmsmlp4UXS
YaGxDkEmqRq6GOkBvH04mVF5QKmtn+CqLieB5EtvxNGsKgmMGVWouGpJzJiph4f/Zf2SY8mf7H7r
VZhXyNFsgUxbACKzpEX/66iDq5dBa6j2BK9O2xYVK0W/3pUlWq65jD/KVUnFUAo+a+sXoTbF3+KZ
L2g9+suu6EV6GBGb5igCEeSS9KqN3Urog0HG53ey1kNqIRO73ro+5imqL2QB369nv7fKhpomZzWg
Y13uRvI3Nskq+YocAk3SjoCtxjLanW6g7/FasOK/fqW8QJs2Qtpa16DrQ2gte6DIBlDC4gPVmjpZ
6yH3EF1hXbOzcgGKR0QsUYP0xyv+nNfvwq+bduNSkIvx4K9iOSOv3/0KaBwtegSw/v2MoOI4mAtZ
n5OPyrlnPr0xczqEWTzeQnnXQlMf5lMeG0Fqefe+Ic3d9aNc7cizbZ5VCkd4duIXwTScfVhKR5T1
JfEDvWjnzXX9va5vVaKfJ1sQ7r2ue7iWoD2UDle8Nq0OuiG1fR6rB3ITVoldhZhYXiB+dluZDjbp
Mli42RKAGm0puPQFQyoh5E3gZO2NZgq1F1E6nJBiUSCtt6zMmJkF94dyAKtr1/w5rkrPq+bzehdv
3Y9Gr9kgJlJC3uJHEVLJsudaP+fcAvmW0oRXiZ6fiZ9EnnByYi68U1aAA7vevB7c9cFft8wuY7fK
stnGtYOKll55Mqcod20r2saFXR/BJJTnRS+YfRlDeR6UkLtaY9Nc9o7aiaqPwR2zzEzNkB2jEh1B
vC4ofZRkp0YnKqj0T7rOChvzLQrJOUBSBL+4t2ocSd5DpdpDiydof9U3W1lXH5Hpbeh9cS24PjYL
iYAGawXiddZ5ZBgzPUDn6FY6Cq9m9AkZ44zf4+u+qwq1xjwVFyDR00GpaTkNwMjVjLV1jOwoyDpG
V5HlsNvOjSPZGYzO7Hjf8KpzJs3x7BND00y73Ddpc4IMIIAT+9j171O2+u+/1PVuwkZob7nTyabV
3S+0IeLhcZrXlRjPUzrGhwHXXrnpe6s4+V1AuaFO10OFHT60ZPU6rHpmoD3VqVg3O9dDtd7yZJkd
naqigtXRq/96whcsC9u+LH62k0KtLdWNScDZluIUCKpJSl9rPAL5MLGCjB8mqEQytmjSFONbGtcf
TNsI4VBtvlXaQEYFIXGTTfb07D6V0jf2hrKg9c6EWkVyFyELLsCXblBGZ9tcvc150e2cIboBzz8C
Y2x3nr+e0rBp0Roz4nGat3IUz3nEFDvR0Ed4yYzFV+46yenBybhZ5vTSg63dm/hWBs829yS6t1us
aq9oPQmnWuaDsCzqW+vPziTqaF6cI5aoHSUVDm4jXV5bmpkg9cbQWjKkQ23zKkZqurR4dfupvC3Z
41kgnKu0IGWOEc2mXNxb1OU3elqPIQk57+6Ke10y9Bjsn3bjAts4rcoDFSyOz0lH9+o1h4LuZ1i4
PfNknMak46zXARxCXbyFn+kcmWbTRmx2xmFiEnXfJOKlrGYGvxs3KeVdlKpu4/Tr1QcUAfhDktAi
5DE0KkTIdhXPfQ63m9zmhASE8jk1ce3KVC0hLibjteOa5I36n8LGCuwX2vdet0Q4ktDVtplAwSnm
zULwF1PcH+Sa4VHw+2cDJyGmkzEGj4YKomIGlq02cX9axK5c0l1dEy40dpx0Rnye5DHK0J3TqaTz
r5fvU2d9mWdlPIwJI1QJAXLyCL82i/g8T+/4r5Kz6bRHkk0VaxpgYMd178zOqo62mvl4/ejDq52T
3Wfo8NbMsrqkq2bdC0hm0KioXxFLSsI9Qfp4MylmDvkiE/NbwXhETpi7BU2biI1DqDmO3Mx9/GI2
TbfhS1AAwEeC03vZEcUmlJjRRLUvrLCY7CBZ3JSYteorTa4wTTMueVlCfAGJCK3rFEGZ6CQ1abh8
GBOGfqK/0ihnLiQelSPLg117X/OZGDTMIbdVAkWluwiTPopt5asti8bzIJoAk03gytnY6BamMmPx
vxaeumg+v+n4PMQPuUjPiehBb+gjgQ1Jywx+TuitICOUnX4AW5RiJamZ+Bg5FiofejARKEBEMjtw
0u7d5T+VyR5j9g6s18RX1H1BSEry/JLd9A7UaqR7qK/pjVrKwvNsjg/z2tV0YStmrekgWPZ/dHHL
Qsh8e4vDKN8jjdD3mj6JoFaHKRJ3I9JozuJBbYoSirOGtqd3G9irw0R3CL1jZJCyNTMz1CMXEGwc
3cdEV2TI9RUgfiQnPzRN7iXNccYesAoKxG9+/RZPFbnoMKAX5WFYXzRm1vxhNiSAf6tdgP3uOHw1
dJydRi8+CBbdKcrl0DOGL61PLK4AAU20XBYCN0M55BcJSbpHo2aj7ZdTeZKNoGaa13JtnLIstLls
UGI5MgJks77g83B90efd6vov63VreX3wH0//Lx8rUygjmkwnuLy9xe4oXqsaa73iGigdqJbX+9dD
+q9b17tElv/1tGDPGMImurQR4Qr5wmbveqsXujzGmGHaXFwQ5Xvh9eHrgRSkv7/087HrLSE6dm+f
7/SPp693rwdmu79/2PyUg9H69YOvb64z8YIFrAO447f6fOH17q8f8Pk+I5Intotkb1Md/+t/oGbn
vI+K/rgwH9wtuJuz9RqXrtt4QpXSAKUWgO5rtX198Hr4fM3nYzWOefgQ6z/8d69xR/RqldZ/LURW
/+1l/3htfi0Y/vH+NNyr0+dj1QDXdfvrlf/2Nxt8K6XrWxFk8Pl2ALWB56jsQdot2ttauffkf6qQ
iUyDPp32x+dBrLuu691mnpuNiuAKpde91ijXNsrn87/u//vnyJL8/S7X18POK7f9xPjPtYOIPTm/
HfDzdNRrY3sthYsqy9Xd9eZiIwWBCaFtp1Wn7qy2leutz0O6qtg/7+rNGBQspofPh663ADtC3u8m
tc3/6z+4/vt/9xhnTEomxb9e/fka3fcfMC4tob4S25LVN5C01U9NYFYbpObtr325/2th/jctTEuY
a+zi/58a+/az6//jFYJQ+g9w7O9/+VfynfuHiz3B8Og+km1p62AVf3cyPfMPmoc2EnvfFvCL1qc+
O5nC0g0ajFBlLU+4xND+1cl0/8BNwrQD2ppum77w/0fkWMdYuY1/Y7dxURWu4dnsQAzYbTQ0/yu7
jVGy4ksfJ0elke3hmfXPklHV1lTpXeciAVKwMHeFrHUi3oaPfgC+PGs3OeOy25HwEVscFZSvTRXv
02EBxgQLG3hdqW2IQw2lcD/SLLob2CvuajGhjIljUsIaGe0R784bFUckNp7lvIhg1k8mxEZcyb6G
ub3Nd5Fa3tSHsB25WwbCVYaFZqFUgcugT+lsbCgVsXagIxl7C2Vdc0SOVB9tW2NkPaM9MCv14cYg
SWxPgVGs4q0RTQBIiuWG/TMcD/y4iCPuSszJG4Ok14IuSoLwQBWmcfQxRe+rqIIqYjSI8EaxIzt0
SMo0sPJhDHV7vMCqWe4nUWu7chaMWjpSMbs+A68749WRvfR3E2iRrQPLfm8jDyWBXdN3RZoDaTen
p3xwvBDBDwZFunHs3Lbm8NHOhQ3+pZ/vMl9nUG26TFEyKB4TNeQsL63CteemLg0vEIVMWSbECEXf
BHEDdroZyNMgaCKk7s1W8U6YMAmD80RqCyEFHRSJ4+T0ZWA63QWL3cY4lNJ8lv2obvREe6a5vyMa
CyedenDsdjsqEdKz2giq/Yopfp2+LQzFwIbvGl0j98W/Y856GeHk6678sKsIwOtMLidSVpCdLQNx
77g+SxEBTStxicZY928+XqoqjqnRfFqnxloG0gQDBNCFsqjP1kRgUWpAhdQSZka9OKmYy+dsjSeq
7+Ls6ePFHPUvoOvym2U2PaZJBNIlFvVDo0O7MrUIHZXE5Eg28B7+Crx0zxmCyBD9Hqh7WI9UfWVn
4n3lC77pnRJUfOM65wHbxhdGfqDoz73rtnzh4jpouHwF0lgUMhNYTLMZ77HUEiswfe/L+BmTiwwN
ZJxAB/KL2YI1IZHhURrmTR45D2bh39U5dvBGvdtxwQjeyL40lIZ37QqGIp3lAI/P2+QDgnJ44buh
bLud1vkhbnKB4StPbjpnBEW25gRVxj5HPckn2Zy6US5skP29NQ9z0OAZ2sUWg/4hRsIxDG9mgTw2
jsijG2ifsRJwmk3MAmkdMwSObmgfPoym0wRu094llrpEXbs3ulEFdEUdahMyBTB+7Yw0eco7G6DU
4o/bvgNsId1bCGEoe1JMJj3iP7SM6DLS9pH8bG1fo+fa6HL5kRHKgVHS/OF4zW0UzaFfQRAz7A6q
TtEWW7qAw2bGyMsMsE++KOc+KkR/8KdUC8YF1ksfEZeMUZYEvyx7xOaTMp6VkH3NdGcZzq3bZs1a
sW7b+a0ypp+kc7v7ZMQkJSYCHVozdI1mHfjRrQQCHCTTSGsswUlUO9UWwFS/lv8BvW6GJ35Dsyl+
QGQX+nr00I13EYkeu9ZPeIfi1q1qhwVAWMgKTbkhC77Zjngk0MdaxHU4A12hlEZ294Hy19ka3cc0
EYfg6m4wx/qHvqx/oJjcMlCooRuh34Mmv22zLj5oXkUOXNx+H0wKMSSBNobA5dgQVH5TqHGmoooe
p8aPXpKywKb5VCZNvevT6gODLwJPzGanDvI/KpPkp5T0oH1l3VFgr8l27p1FXu5pStQrLUc8tfYr
AdaYd2nyjso7pnkCHwl0Xy4B1MBrYMbjtzGKPhz38GqdnZJQ9jznp8j+TDXxWiwrGm+GN+zk5k81
QHIudWK4xAyn19GBZpPVprrvcWqpW1RX1HJQjTYMlUIL1nfgA5ipREy6HzI5ctZCEKJba4UAeshf
vaZe9lONyoNBdvyAipYgx0uvzcBzUslft03LfeTMgejbbjNqvraxG/0md7FX5xZF+wAdhjCANrFf
Sqkzr0hkg6zlSI2cnggiwhRQmDtL6+UJoiBSf0MPEzPmM3aHS1PGL41+6DxAe6PaT1JSAJKDEYxc
JcFjmA8EfWxzW9LmlaU6dQ6pkAY8ZMcJOs0n99KcdrEi0wFSndxhH8NwZojAm6unlr7ptiC3dE9D
5V347ngo//SL/kvm2fnWLZoHmk/TkX7JElUbjLp3hX5rF0KwwrG89HIIEhtTQwtkI4C8irolbveW
kCVyaJjtKX0IONn6fTEQWu1YfHfSV64FDUkzer53tRjJd8KksOWyxhz/3so777426MJieRC2W32Z
cGycsVLT/XHT4wDeEpJQjwxIyEuHz1Rodza9zCwR4y38hZW7pZ9t3X9KOxLy6lHL77VB51AoAKuZ
IOu8OziZuzP64WlxmxfH9ul+8UWJ87ekrhDZe+rNN/haGhPEKTnMx9rFaNsIa1/GGjIDyyeeTC6H
sTuyrjbhrGGGXpo7jxHWQ+6dYRBvUZ23t/5KSyTNirA1l9e1ix/OI/AcML0PKNaYGczLj2ENLkmB
5IWcau+yVY9DPxOGE/P9Rz60LckNIkTGVYc0IhVpma0TGEOTcTPJRPWdo5ygrnMZDJWf0C+A5mnL
n7VjD2Ez1T8biNhb0axBkbS729Fuw9RRRlgrD7/fvLpxk69Y3Z/bwQNyZduPMRuQtMhG+go+Heto
Jkut9rZ6qYMJ6m+6tiyREFfntCUSDhXvlovCeHGhU5jpIUJKFpQNU8IyPjhTWd7prYfRxIzfG9Sl
jPw0NGi0fflYkpexjkijKs13xmJ7xMJc4IkS8hGhipWKbzbls5G7b84whbzxVpxqhZ/Uwq2GDrIy
D8jJhnABHXOoDWPEb/zhaIv60urx9zoxqn3r5Xv64GfRqI4TiE9srVU2lum/jBUpnei4bkxhQ9mI
lRGAiOQyhvaxLNh3CVF8ZD2qxaIv4f/Fw8ZpcCdp2vhYzv1rMYwLYDFYnXUfBe7SHGeSl2/iCXkd
o6SXxidydMEhvO2g3FzqzOJdiCm61GSnbgYMUfKbDsbl1sL35biiD6Z0yk6A8I9lmjykhnTOuXQ+
JMrwndEuD6kGptUh53iJv8zSZ0Vs3kWrPWPHtrH2RlD6KNI20aR1h9lNLrAv8JAXywP8ooEBUOY8
RJ7xZ1licSNRbcP2wTu2bJ+2rXKzo+wS1Hoo8+roLV+/qC3OdZe/85HdSgH/gMS6irUuRYodlh1C
3L5TcufFDuF2+TiHzTzx/WovDAKLcIFvnks4lqqQe4XbOje/aSBSt6MpFfhS/VsXk0UMtOrYaeld
wVX0bODSCkq6DhvtrtJZoiu1yJ02V49R09wZ1+YlTclsuW3q5CFiIrFjeMaWsrAlTEPyYQiiwRFD
hIRL36vukDSizQx0QncBkVmkBeqPNar92569j5uwRfeBY+sKIa5jrot7ZjckflI1DI+OrgzsxO2D
azk3XrnqARebkR1yIVrKXF4ixmi2hh3ddxYrmCYMbaxIw27plvZraTdvbHnZ23W0JK2Rmp6x2f1Q
zbTUDQ0yZp0cpW2RINv3JDyN2XCBMDxuOlS7nN183sRJEI7Y3WMvmfb2OLxg0SAGqsIXmno4Tpa+
nM9IKdOAoPNNPlnxsV8mFUSZOZwK7U/WmIw9Odw/BtNuYwAWGF5bHRtm5rJJtc3bEWvm1ub/eaOW
Gha5bI/zaI0EL7vTpnNgx3isq66Bp11qixd2MJSY6xK7l0U6dGY5NO+NnJxNhVDvsMBo31hanOxE
2djbMVKv5DvsF7e6zG7G3L0v1Rf6xN9HRMgRTsS7Lhl/DlbHaNsmOKopnXudYuPGGVhRoI7AMPBw
6uGzjten+P7Vkd0dhUq/ddZ41j2+o+CPCZQszG9JcaOVDj9KI8EvUc3b7Mw/zSZ/xHQEDmHVyQ+T
edNdVoFW1ZBNaMAIqruOXmTWAhZCLO2SzRTn+MvYibyXZMJ5Yua6d9+CEekG+UEV9SDG+VVpuG3Q
oAYmLNCiee81RYe+QhyWLv5jSSffYTS1YVbCABA5SVzASn8U0n90pvjD82I+4RbZK/GWpl4HbfwR
oXvzW2Pr2EYIoph9nLqYOQDpyCALbqxPyA4QljAhKxN6s6PYI/wMBDFbgsxV33iZlmWHGTMcJ/kV
n9XWEP6L7U54Qnf+5D8T9/md3ScCctYQm0RnDUuXcfHtHBYSGhIuLZ5eUBtU90vP8udG90tsnpGt
vqYoUCWmEjBL97YPcaQv3EcnW4IiWchNMrCOJ1kOdSMjr456Mx5P61tlRUlrrQ9GYZ2MMp9RFQAX
wEZ254jkRqr2PlvML1VbHzIFCWnsT1XECq1FuwKgoV7FtzV4JPwXZkMUqg+WblUwiiacYvOh1o1X
q2kPhU1iU5yTVYHYta4viwZfDokpIabWJZPt3eyC1iKysRNfB4kBlBTP2Iu2bqcFsrVpcMr05gsj
4Sw0LP0ZnOZhyFiVjSNSbcHibd9Nrf3e1PJZ78xL3ES3Q74zNW31Le/iKX93fIf9XuN8G0r/hv2v
uc3RVm4Me/g+0SOe2eLkJLRKOAF5M3EpYCMgJgL8ACZl1a0LDrnsku++Mz0UEanZyF63uuneO54I
LDk+E7WwbUqaBuufpgL26vhlWLYHP6F4LylHzeYpI406MBRcgQnEsQlqFxMJynvz1PsWSBm59Rzz
zVsGoslZ2xVXpPUz15T33Nb2HiXtcwRDQckPV9+nlTmTbihWr48bkLl6P5jqNR7lVhI445M4wxK0
pQ3ywrbile5FwTaK6llLoPEAFo8zBAz2aDtPj1IkLWFpxgCmOYegXub3OYHvR0uxn6LjctFyHQqc
0yGDXDoCEFk0ZMIOgJmXVZcm2G4tKHRxxI/N2AcYeGZr6I89rGF9RWSr1V/wvtxNAx0ALlw4pGV5
EUp7Smsz1JK0PWiRfV/1XRtQAUoMMT3z4Tk6owUj2QAzG0TcXVs3PzGfspPDM2txDi3w+O66Zs2b
AJYGa3yTCEx4kACYCGb+gCdvQYSMuVqLDubAPF/Xk4+WbR15dRjB63KnG96NFcs9nSu2cbEF0y4D
rnsrvEvbsC2AqUgxD/vWar65o/VNU8euZRuXKa4WjPKzLd+e23m2hg1TQGaNRXpYZP1Ngmk/lrZE
1u0jgjFKrIl+dy9jZE69Vr8JkeHkk+CHO/1bixnzWU/vAInEGz+qasDkzrMdexcuffejlZGYq7t7
Ql+exajdDZZ6NTtaMHVHt0qXfqil5h2TOK6L9fJu5A2QaSuxw96bOduGA9/L0MSRs5Ul4GiFFy7V
Pe82jY0zQPwk9DASt0uanDRmf2OUy23dKNpNfO8caAyY/Mx3q67ZRMvv9thH26kVwKEL54jcESK5
pTNvqz9q0sk25AAWi3vDcL++xbnWP1dpfoyAPyVJ258LOp6BoyenGEoiHgK66ABzXHigG5HHATry
c2VE/p7YGOp2Q/0os05uCxevVbJAtZIsGwatzl2ZqxtLjcZuwpVmOpQcNaDiZAzYbkVYzvt3fKVY
V9nYqOIaMTkfHUPWREz25zmhwYYI+svKrm9ajXDbXA8rn5TypbWMg9Gq2xqUFvUozcl0qSUVxZ/l
yAk6uA2VpDN+EX1OvaCeCMOEG9q2ALHApW863BH8RNc6++3C6ElqD0NhVgGvznG0U/iVjrufLMxq
JmjFjVicA9dUd0PEJw2BsaNKYHPmZ1xsldsXx9xxCKAXpxbYx6YpXVwoJFT0He2N0pjHx2n4UVtq
ClQH0rnuFd0q69IMtkdOqq4C+Bu72hzYF0Bt6iWNSoaltypr7xm8ojNNIPlO47RryNk2mu/AGUbO
4OzHMgl3m1PQbdmJfncj52fpGlWoiggltedm51HqT63fHXQNeLA9INJGAm6l2m3kYX6OyALd2oxg
JFXOhqJgwPLNDA+r4L0s7O9p52eBl403aR1fFiMKc7NdT1ELgZbLhKWWtbaNc2LmTUx7KMlGlzcm
wBCi1W2h074E3flQ1NbzoNU0B2bowZppBaWrn/rRtajGiK2Nde1CBoQVaZIUadFsBXJLdHf53ilH
UBr7NupfURzQj43FTvoZHp183Nqm1W2rks5oFZunodslqvV/aLArxEJHSmQMZkpnXPY0VNfU1EPk
UnfgMgbs1E7VKYbIJGOmZa5R4gdz2fxOg4cGzgf4f2yim8LoQHc031vNNncRX+W1ZHrwC6Bh7nqI
O2kCLwPyhdL03kLNDi8WDniesbeoMaurBNv69VYbt8tOKaI2ffKMTpwoVITUOoHj0fu8HsoEGwqa
LAEADMHq5vpg76c44y1O9Y4184QDEj4nDatjturX4sG4pSHjhHUDBQtDRhLQmjEJgmXkaq8HK45B
sfWr4HCGI1hAVfCxPHgtxUZmHOw5hVa9KpLlMh5UWc57a1XuWSMUx+st1bOp8eZjIbmAFSI5DvVD
aTRptuvy9hwRYku64vrTkxXJhT02EFX9n+yd13LjypqlX6Vjrgc7gITvmO6IIWhFSRTlSzcIuYJP
ePv08wHavVW75pw5Mfd9UQyaokjCZeb/r/UtfFLU5EnkmT93+TLLPUriObv9b88xC10PyI3w3bET
uwxJIFxvf93DivZESN2HMrS4kJb48yYkLtijs/Kk/wXABP3rjugoaIn/wstcmJdRw/gjIS6VeINn
2qV57PIoRuXED1wEY8j68D3PKrUFibjctJw1m16or99PCRM3VQkusBQtJbXvFxZ84vfDeCRfaGy4
tH+/0Oc0MLBc5/BQubwFf3ElZ83TAlR0Kz2AmrhooKJmU1bg+mKXs8DBQo62kNwRskcuZB006yYQ
yRpE8p2d+tlVHjAf7hRG054Cdpn5RyI11IMD5ilVuwmjiKat1S7T11VTARfKHBJcDrkWM31oa8Qj
LFZiVyFnPEuUHSPBOZMM/D3s8dvUr66jgjlSzFi6GtAZMp720aUdz/gsYFyeJRIf3Kn1OQnEeoXs
DqwJzMt2jHZV42SbgqqUMtyJoCR7mtktVUgEAoZzT6hLutYUqopjlD2Mcd3vjLFf2RyUx9jQ3yPB
wDKAQ9wmY3yv+WlxqcyJBZpNSFYiLgBDzIMAhmBTkPGa++2Nkbr1UZ1CIhJHkr6kJJOl9Blv9Hjf
UBryCju4mHSkY1zmcm/qWpIrWrI+skTdS/gOF7nf/SiV7EEdarGJZ/5zfoFP6Mw6ESi3WdiHFCqU
1ZMWzkVSpx+0U8CO7JScSZwI3lj7pjeFokVbsn9dmjZeK41+XcniA1vuqVavgdftS52lij7uwKWd
rcx8TOB3rJJK/8RyeFexqE7L4pimY3rQR6D48EU8I42vdF08JCVqGcxyWeIcLIN0EOZkJnSd4X4W
q8XJfSck9Ra9P/mtcetWGAlcUk8ixMhl/kgxHrES9i+WkvJhNLjiTvmEk7Z7AXV4M39s4Wi0SpAo
2VahrsMo/pCkG3RU8GnEjc9+qW4yX8dGr2Z3pmE/GaRT8TIamlB9Bgs4UoMCgV7pzw2/ENkZRnNg
gXorQAOM1LBzcVc1l3kbWbBYNXtljPXT/Os8ommdq8Sypp07Na92F9y4CpPzHDocpd2LnvlE013H
ATAj2mfkD90XPvOfidMjLVK58wv1oSRluBMQE8Ko/aj7hukV61wq4IyV4lCohkK64b3ARw/dMmu4
njkHgeQnAlnMtZFRvswWN/tnYhgpHZMuX8txFUfEQ4LXZrQ0B5zMhCHo2nhfCPfdCszpWEOpu9La
XnoJnuKTMhKC6PbYPfOGjBUlrKg47MyWMj3ue9PTE6fbl2Fk3SB+ZFEwEeJLLyPNpdzg/W+hKvIT
sDZv501Ho0h/LRMs37rycp2RJLEWPk0IuzWfFatfB411pxGRSZfSuJoDbeKuUTxfUPP2NQq+fnlV
WQQPz/sDd6rcoshyV0peX2mj8wR3HuSM1Ncy15GNkapiIPaXZdWt0m58T8juWIEADkQV7JoetqkB
GM8yEgoII1o6TceeXeBZ7stqS70GfUpsXmoU6/aWnasXaRO/jdKhF1KfI6v+aScUQic85WOWd9QF
SUKIXERtCY0Ilb241iETyBBrR+Gwe1zHKw33cnLLWxTiH8iuqlXtU3PNa0lYlESay535pQjHA2FK
9Yeo1VXuGI9WxEnqRx2nY/5Y2doJPma/BYHXbyoD/Ev5yCLLxesinFnba3lGX8UHl/DqOmFJmYGA
o6NucJBS/HV7m5WbjqTRLjd6nCAzrDumzlG0Ln+o7YSOGYUzxwm7xKmOpp0/IR26NlAgrykjxOH0
hH3iIIz+1GgALRqLTxaO4SVRe1B6U9t3Vngfh2ZJ0A3mmwDgCMeKsUM+zNwYiCXbdZ67s9pyxW6s
oRJERJ+snD3V7Gcl1IOt7zCYHxNbu6wq66VkClaboCixB6z9wrktXesNtfBK4bCROpa9fDoXxIaI
HPI9GkYgsVT8eAFOK43g0n+eD/gqnDYt7GvFCA66oaCGgZoVtsY5Sey1MsavNdJeF24WXw2OoEUt
zu3Vm9GnEsNkQZCENTzgkq28OFFusyS9LLo3JYCI5nRIokygImVseADA9JWh0Tw0yY0hVnUy22Aj
CgenB1gVH01tYo3X1KnOlm3d6Glzli3SVomYL9VPy+eODeEsagLwzmrSbWUTzVWrcG9QJWgTU25j
NmVHFmxhJkjMiJJx2xqY78PBpesaIMqU46fiNrCtBfHS1FRQEVJkM0W5idvb2uZc6khg95xKXrnS
v7W0ZK2PfbXLjFeXOi7yTfO94LrVj3Rtq/IhJq6xrkIyeZRr3e0uopCr4uDeOFST9IZCUdBg2qQL
+1qnRLKO9kvjOD+d9E3NEXrRO7uXaB+gT61VCSgUjEJLlMaei2tPUZgK64CYsq9eKOOyWHRilpHN
TnKhJQ/mNQ6yW8QUp8o1kV1CUmo6QFBdZqPMAoZHBMyF6hr3pmo8FWRAWhk/gLnlIQJPsHb5LmOA
mmGcje1IKQraMCuF8ilzcjCPwC9Na0M7EBQpJeM2LR7ibsDZdquazTssrIM5i4J7OGKcJwy0O/y4
J3A6ZM/QsjHGQzFnKGoTdUmn0DKi7ei2VwrL+JGeWBGLHRnxlJhzceVE0WZUActN6ty98o+53xC/
hh7KRjsbmPRSyGLH/vMD9spTnTSqJ6LopIdVsWri6Nw38gOWOK13o30muWlTN/VbORovWSkfQQuW
HjlApdX9MOwET4Qczsw15Jb1o80AEA1e2ievYaNvXboTK8ql0BirN5P96TuD4GQA15ojHU+1ZI89
OYgV7P65ChxvLdSy9Oj16afU11KPkQYkKF52z+RUyvV1ZLNHkZsOG9lHHAkmiO8sKp4p6K8RJpHU
UoJcUDSg/yWKAJ+BgraYvrWa8krN6BcbbBjkBOiMO8IAehH8qBVrq44lpA9mPobDSImE5Ejl9Qb3
LHLk8BAPxmvfJWSEjvfOqL1SNCPUs+92ioumQc/IrOD89nMiS+sGctwAbjsTzeRh/rg3VBv8IUab
yKIL1+vjpWnTaXMq0AeWwN4RpO0+sBvzVLcJC1ChvOeQPj1TeYT3hEwWeCoy6GplVsYT0oC9Icmz
Uy1tPJD4hD2a6b7dfAiL+lQTKNXKxTjD0HySnc9EpeSSiVJRS5p3xeBb1Ir2VleBBxdpzrjj8JEb
CyGPJyrTRdahHRLet1cArUcPiZDtlnApk4XVjZrE0bGlU6Jnc9tsoiOT0yDN/Xs3sp7VkL4AQRVX
Y+I/Nmp3tGon2WglOaZtiKlBFp9jiblLiOks42lnR0kGFSg55iyHqCrQCmmIRbb1GFWT/aqTQkVS
obm2hxgXATYTC4S1zLSNQYff03IQQCFlEJIM9X6XK+YTMMf+UNYZVTqN/qQdPZViOrVMInc+ObRY
QpIzUyA0CqP9jPAG2whUf6ZbleerkNVynR53C/pcBXQCN2OkuNq15cAlw3oZKFdsppzrCjvXgLAR
3pZlgIIfePiqJ8EEpkwe1s9iirVNP+hAFhAm1ejBhTMHTOr4qeieXOA/aC7o3ng2HVeaQceiZlWR
1+a15nf2TneGBw6FisHkRph9f0D2c1bs+IFAB0ndmqGWfNPZ/g3UcOjBfIBuWDNZ05g188u5RB0k
2iF/pO5T1+RIFJwrK/DnTPJsBcEU8YJb8GXlvggO09RHqwCPlFrqtOd72qVaYwDzT6wbd0QYkpvR
VUrdakfPWYXfk9yahf5WBGDIMNC4CYjYpDi32nQcwkA/0DJr1Ild0pCrOzBggRzARxE4UB2LiSxb
1VxNRYxWimpe0WbMI0N0wu7wgPli1Qt52+T9ZdkBdqeH/9jUebbWzWe3eLcam2jDmtA4MuFus2i6
lTpluoqe5VgH/a2fnJ2cIDJqIuQJ9UwQ86PVpv02nZSfFZlSB4wHRDlOYKVQvh9Ms/0pXFKGUn/c
GbH6YCgvaWJ9qmQk9lLIoy5nSGoXXU5aMG3cAH08FsdN1EvShtJHw+SwBp1DBwM9wUT0j5NiwbVC
a9sWwb6vm+tOG+CfzVk8AHnIkdGIlTMwKwj026tJh0fRgo8KdcYQ9hpzm/hQt/i3QoqoI+DMKXd3
1mDA75f2zhkeKc9QI7QUGxhi9yYFbZms8O/6wX7WxPBIOeKhlYIBrnSrnZJZ14MERV2PH1pFRTZt
mdJUdG0grkRe1vpExuJfLtR2lxAESJ5iYK4ZQzlM0/oGBxKkwbySa4wm20aah9KlVh848esE50e0
2XOfIn/y25c6dLeyqejLFz6hr7gaaIhfQcuw1lCSrDO9WVuXn5YE0JGQIu+BsInXPctP0DP7erJP
Djk9LIw79MYM2XtrEicApUy0KHWa+jaso10HdgeXh/bWj+Q3J6m2zgIwTKAUdrn20LpG5tEmRnyS
ZnKrKwAc0+wmNsOQ2Vl3dqW46+yPOs7WJK/D4/YpYTftsxV7flFlV6kZM7fh34RkaSa7Qw/3J5KA
wOVnAuyFFAZQ7mCfRNamcSdq6VgyWPUp1P02PQuxagABlj1EEdkO2Rz5iJqbsLMJ0EXo+a38Wcok
37gtjkInst4M0FGrBFb7pou029BQm8PQg4yvR+u5fXNy8vqSkm4SJcbW1tSVOaaUexqWXLKAFc6S
NukfHBJhQnB+O8exoB7KcW2WD5Fflzs3m+4smFz4hU3k7RKPRSMKEvIG8oqqtMXNqDs70cC2CiWE
EZAb9LfupsAXnKwns6KyrvnRq+WI6NCJ7gT1mO78gIclHQi/hNY8rifD3Lmys0EWA+621MtY0ftN
SHkFOaX02rxqvWgwkCume5o5oIPGvgNHsRdF156TgG8m4g6FXkcPNyg25Id+LOrj/xZq/wuhNjwH
AZzhnwu1r3N0ev+2fiXs5fVX4sSfb/wv4oT1h2npRFcLDU2jaSCr/i+dNkabP1SYcYTRw+X6u07b
nYkTsxDbUoVqqjaS8T912ob5B2JqpGK8zdGFCoziP//X+/DvwWd+8yW/rn97/G+yzUhxpDX2H/9D
s/W/67QNcBgGCdu64BuajqHpSMKL99fbSAbz//+fhosmzqJFcskgO9MOlhui7HXSGPVpR+1S7IRL
AoIy0wU68gqgNP/1eHmSun5GtYg1EYsyqr2VLplpVpRUDe1AnWT2Tla+j4Fx1OHStgNO6cV7T/Ub
X3kS4eUOaVrNyIflpu8dNdtHs5WcYNsFQUHlspT7aM7zWB6bArbLnFrUBiQJcGFdtR6m1k4wJwuz
xzR3XsJRv1WDlApbR5CYNpHbE22sUTMPfndKFDmsmUFVVF6KhzqY7pEYtpf9LCvjsuomxF6A9Su2
cehoTOgc6VE8PPdRfDTgCq7sScfeT9gCdbFm7bP3gKsa+0bToGSPhKxivevgzJbv+oyJF5Z9U0A7
Lh1UDGVwHtWGsEEm+sIsC34hJkhnYvKWwY1QaBSzpPMvmegVWIvdn9awzqoMp7VJTiphRho1Gorj
LQ2SrL8yGlPZKBNzt2w8mYk8a3r0YhZWukYkd0bms5b0zfeTemupSg764KVzAbcCVurB3PerbGAi
Of/BJqyfCNygfE+ZBKAtxDnqcUk/jEgB3HHLCsHd2eYwrcq8oyskb7Ega1AVNPJ9EdDE+mXYyBfA
/hXm1yDzEguWu87Ehv7tj8Jx0C6Ud1pZsRC1H9wQk6VD8STo4z2ziCtX89nuhCbb5VkwA1dqUqqp
xU5DceypkWCEKz+wLA9MMllZGax+0M+kEzIDSx6avn+HsfvuwINeAd3dBskuZFY+AVr2IZ/Tv9gO
dHl0NSJCE4FVYluHSgVWXWvItTtpcnU1yp9CWO5qVKdpRwJSuArOri1OaaN94v4jxa24zzr6Do3E
hoh09SfZR8x+rWPcBPM40wAD7LHaTvxoJTZxTJM6PdotB14VvkTz5NC28xE9Fus6wmFhh9te37tv
hZmSZdVXJymfexV5mTu7cjWOh9Vk5nfaUyLYVHjxgaYYrLQ6n/AIgJ8cT4Wa09l2zoGG7TlVQeQx
uQJUepC9ckLoxNrbulBs6yS6sfb0CbE3gIZdn4/YJpLxY9KG69Si+xEQHNM6qrprwHd5rck7texc
DawVSzV5rDT/SZfuddNa+CjUcRNEiok0l6mxUogPo1FvlPbCbsjRKRNt8gpCcBCJJp7hgCGjkk0X
uXiAF/zR4qpfJ5mAjuDTka/SO4c5IzUy6mBAVUCQUGjrgZYIPbqAJe+VpWXDmkAAYPvFqkz9azMt
96RWPAEA6b022Vd6bXjqCAJSRFeV09wTdUuEMJoAQ3IkW6wjV9JKH4smcFY12Zpkg6d53MMhZA50
h6CWnWxTFQbs0o/mlTnBR24TS1n1ZnBuBv1IVuMxbD2TjapKgY84QaSdFuNPPuBHFhk3SojNOKmi
NyMbDvQ9Nujd71BCv3Gftm9v7R1FcWdxTZsc6P4ntNPiy6gMbslQplLRd/lE5ZHfQ0OKHYX6g5M0
GTyBFN4zybTMaEvD5I1PtQYPLSh/xg3kdZJB3Oq+qdRbNygofmic012s34A4SSsbNWpan6nDPvY4
tpUaQlvZEJ+gMJNX8/6G4tOtTZmEUYLDK37pdCRdWW39rB1CoYmSozqjDEcrVe/cmIMZVxKK/qb/
VM1r30VTFTinOo0+fW3QcLlDWNSrkC+JGZq1IIUCWkYuOPBNWM9xAgwpYevfsZR/rwmxV4vuZSj4
kvokrw2BaqNR3B2/fCbi3YSuPPQx3Gq7zV6VoXrAHb/uhPEAtIbuFW06xEqlBmS6SwlCZRCwu/Gn
JuQ9ZeGdEcU/ifE4xgBpFQEuug0YTZqGkitmGjtinZ62zUrTk1Vcok/NofzSHBBm59WtfFDnLiB9
7I1KCQXTibpPM2tToavHOkr9PeZa0YY3xPG9T6MxUCtw+COwVQntGTc4UDIiwmn1N+TaRp1xDFK5
T2LjyY/UT9sXF3luKJtwMmbQmH3pi26Llf9oj5rvddl0E/nkXqgVzXzKDcJEmJLRPRHpa9hvVTW4
VWEaQjy41HUSsrMbI6N67tiIu9rC3FSty7zV8EQDKjOVZ1C1n0GsX01WXQHnHV4dnXUVnqabDphw
NJ9dA/mgUDBjCmXh52ROGwo7qIcgSNCkQx7B7Jk2gFXH1LNqd19SZWjQoa+TRMK70+1rR/rvHQG1
Xq0hWpHTWyOCx2GIbgOHcPoO/jJ4Jh1dJZW92qZnA3tpa+oo60CyH4aS0HHb7ljNVpdI/G7GkOlE
73uEP2DxwHJDE3qnmtOtlrXjqgRIlPulV1mseZvEuFIlUuW4IfIdUXiBJLo07adhIM1nPtpdUYDE
dnx9HcTjNhjEj6CPAi+o9bdMr84dCtOA1qybPQMb2dvj8EkeyUbJbCCC+gNG6zs5wGGxh/YHMW7N
bnJQ5mPkaSHarnKlvi0DPMhcGojL3Gs1y6NhyM96Lm6NKTw6sLgRvqFULpOtW1k3GlIGOsze4Mh7
t3S3dZG8Gqzc6Z7HjwXJVooa66vCyo61oqJsNguud2gzFaTru1zm80pPxY5gctzQU/YQKXQeYMB5
yVY+m0jvqUzyfKFy5Eo4N5ez9qzPVUY3jhDdqJA4El5csCJTjYvO4gsX0fTgDtmxAibPHv8RaV10
iCfrI0zEzrJLqMi98uYatoO45UTBh8TwRL9qUtqqdZm+NL2p7vIi3jm1vusSWvCqimSmD0p42ywe
j5Ep1m2LqJm27r1FXXeNtvRVN+J7GNFENVflJ/E2ydYpH/REpSBQUPmVKYX7hvmQnyucDvpD3nG6
hoXzaOcYz50H1EGUGGxkzrM/yQyrH8Ih8MPKC2wz8a2V+Z9SgtJVXKZPNlLHanyyGufCj2huRmrE
9aZvKD4Ob3pRUCkN1GuKM1Ou4Xwi98It9JX9I7vuDFqPgYaot0q5ImZGfe8YRuylmfqkwHlf6R1H
gq8GWxRQYD1y52kocovJj71SuwY3D4AmwxhAbrTw9XMrm0lJd5pTvJvuje6qL1jxP2ocCxSc+kt8
E3SIjfhqJHRF5PmD70IjaEP1prYLdRXTx3KoM8NVouGngt8hlxXgiBOcWPXSXDgAgmV+lAQ/Uj15
i8uAPt50HerxbSNiimTqlU0NCwWLetRrbdXUiGoolWxrQR2NoPTHUc7N/4n1rKOjm7GOgJFdAG/p
XZtal2DkQTQMPmJxZZvF/U2fB09mPowbmdB1KHWuu6TucPlbK9K4VwQFKgUXI9EV9VpGwzOaU+oS
TQF73cGJord4FAHVrvuYQSikCEhrndyznSv2Zpp8SE0DODJdBJnNoOWM71guPTWwFegSMt060GTG
2jwyI1cMIGsRIOb5PC97/x5GM7inBt2wH0ZXqovyfwopX9rdOdeJaYtrLnAYtm59xeSzm4APMOlk
U759DYzw3nIoxSnS1z1zlAxndf6EzyvYWuU7oYi3sULQQ5qGr9hMnu2w+xjb5lNgOmWm/UYKDBU6
lW0V+vFtq1AOQgVxUbndroPRsafyc6uJbDea/aVW+UdLmGSlBNVLG9RIxEzMHTC7c9SacbyPI/tZ
xBmRruXPsGGIHbX0pcedaGrOvhmY0E+UZrW2IHK8ct7DRoGJLfsrTU1OrtbZVOCttyYlLEjaCNtn
QwaZ5ozjeUusd9BXdPqsDJm0QptPLRn+2zu4HG86YRrMe50dF9wBFIrQ7BgcGw3Kvq1tgHrDOxec
Wz0k88ynUIVqNiAOoYFolIcJLKQ4of5VnimXUp5z82ofAt8w44fBkPdjEDD8Lzgnj4JLwGIDkFCo
KhwvsXFkQrCtWlQHpTkcIge0bt6K0xTap95XTwJF/XosUZuWA4ugmnqnk2070V6WqO5E1Yee0uX7
Fu2Io7rvRjDe1qS+7Ku2vBl77VEtnB9o2C+xEXF9UTnB0KWhIaKtXyMYnvoMRo84dBHnFMGbH2Ot
nROc8NRwZrxDdBnCOF6V7qPQiDbKa6DEeqSqnmobp2rGFDTaY4JoxHJMYoq6gdrwjLjJjoN/D/bW
XFnpPKs12hURGgyAUb8yifxu6dxtI53qtp4Pe33kGjUDsFf+D7/XmkNLs0ELQrkJ7wks0tYSQA41
L8e/sDL0jpm98jP7QTfCR8cn8ry3rwu2a1CQ8ZCnn61Qd1rZXUrxZIjuMwr9j2Dqn10b1XNoPQYG
823XuWD9fWMU9s+SwrRPDwtzTbEbwoKyFDOk0IVSpZkAyyR5MMNlFZ0GjfESL+jOySmcpz61ekSl
gsnCkFFzb/uRcBJrjiZDf12XCKBi8pETyaLWVcvKm+z0NStZRE7klrPiI5anOuF5Mb2AiqjnKuFl
EyW3YtIRwY/hJ462bRvcm4x7wtq8tzNZZMCisJcQzX8J9VzKDMvjuEE5a1kUkJeHWVYiWuVYH6aM
NDCJkSXwx+mXTEM3OIVR2R+g+JQbtyg+lvelaNZxt5LZ6jaCkuvyZD5/POzjeGPSUP7lOVjZ7S5W
hnBE61J8pY3ijMan1WkKurGRwDOVEA1/fm65oSK8aytZd2s50zTIgLE8ZyptolZDB9/uwih05wRn
6t0vCL3VjbsgPCx4btii67tuRmqQRX7CPz9sUavOxZgeia2JrHyRwKX22OCXBgRdz0yPJcFRzr/L
NGvUELOYrZlrMcs9BKF82HJ3wbSYocC0xUFL4Ki8IJgPbBwuPe7ONzmZUmvUXKWG3hYOWDIBs+G3
pbVC4MAvd5f/bS9MwmjGE37dnVJA5BKI3vJ5Q10Pnl/P07qnaRAXy5b72kqzfwrPLHCcGd+4bJWk
YcyvG/pn3/tkeceyd5bnkuVwWB4vNxCdwRq14R6tx7rp29tlU5DFxo5dNk371/ZZXqmIguKET6f1
simWLym6Oeqa0GXSQBrKHaNZvjVDvXHqNPzavoa0UcMphr7NXN/kqKMEIptDoMOYRwW1bsR4ywVW
XhjzDQVtjDbBtA2wKLDhWQMRrlW31orSTv5/ffAv32G5a6c0yTQRAmtbkD3L3otCOtiyIxBpmA+O
cK6itcAd91aN2+k2TZPoa+MOi1TxazMtWww2mz96y93ft6Behkigd44y1Vs9lBpqEyd8UdpMhcDC
+bDccIpcCNuRjHEcVctXgs1NdmSPwW/+LhBgT6kFPpS2Fv3pOuNE74XyxRNa/sTyzuXe19vnv/3b
c26LUz1kuFkvR0IXp9QScqJn5oNDoFPeG1Tlvw+f+T9APec/GEyLi2DcL0cw4TE98WumN7WzKJey
lL9kpf/TzwWeevBDo/BciRFg+ezlI5dvOxF5wtSNqSG5JoevI2n5xUuZcz6wvp/LbWMzX5FMMdkb
34aWSw/gxg4UDsTlyFtuvs/WXw7Rr7vL6xNl0L0710Hmjf31liY0dwpNQLn92quyDOqdCKrD9xm+
/LzlLctzy8NgPgrVrtvWTcJmsqPt8pqxHOzL//h+/++H4PJ42UPLva/3LI+/7v72+vLwt+e+LjrF
Qo1aXsozZlFmahywh7ZYrfYaxXBPnb0ty+8U2ONXgaAxPootjveVMzuOlj3eIw/YWPZJTs0ZJhrl
SudS0NOd0Og0fXIGgY+ypT2as/CYWuOZbKq8BoRBIhFOhTxRq72uqOgYlXavjOA/l5vczZuLSqss
DFjzkzbyfCQragBGJLdxlwhfgzNKcm1C8A9K5fn//+O70vERsjlzkHwxHVJiCYw4PPbzDRA7RoHl
sS8sHKvL3VZU1Z6AkF2vD9BQXNMCEDf/9yBgoLAI67UyrtDZfKosN+48bHw//H5uWDDIy8tfd5eX
nOWw//7//4/Xv/9yNJAzYNBBHC7NoZq232//5c993bXnr/PLs18f/csT31/w+6/8o+e+P315dbDM
F+lXTrDTSeH+7cXv9399nJjHpd/+/FTJYFtEzcPXn/veOL/9v1++6vefaSiB0X9nLfX9UZCIAT+o
P0I5wz8X9vYvdwkELi8EpIN96wO0+Kv9soBOl5tv8vPSl1kekh25bSFS7tQ2gub0G/V5XJ4MEoSX
9RAEG4rmDCMLAnjBIv/yOMnIS6BQxSR0ue4v6N/lBv8tg9pCg0XKW21zXTsvnZkv6i+6QGYHDHAb
s2ZRA9SWCzksSOZiGCuW/+j0ZXwxfPV0ymUQagjW2BuJs2G9TEdI1mGobpaGTjCPRyqyOrpY1p7A
yPwiNXz6TAueanmsztaA5eHoVi8ZvYONNiN+xXzSLvegG+96HEBUKqNgFQF6RXLTsjKvJFKlGHkc
4tKpxtBIdHvx173fnqsqaBqUHBHVlHSwmpn9u9z0QV5dfD0Xq8OOfF9CD/6EA3eQmHYh6V7L/lzw
vss9jQ1z8f1c1AuOARPTEElzEpNYzezXnMHsAxIiumrz/l8eW5V4xAPpb5b22tJti+iMoEmcbQzf
3bexgCPK6pqK8dx4W+DOy71lT//2nD7PH1n7vH9xr786cF/3lx3dSWpqM6d52Z3LLv7uyFnLUPT1
eJlfQpkOkXrtl2ZcpOazv2OevowZHRGuyZDNkqj87KIC6cK8R6E/ku/6vUeXJ2MJcUxhrtoi60Y6
EOJPsLjKKzE8XZyHpGl2OmLb5TGK1HhbZumDWaNzTDtkLscij5vDaP3wVSwgLhTfX27+0XNUYPbk
02m7UIOWu4C6l5tGUgao7UVjCLz764WSzKY4oLoMrcXA2ls0F1P0ho2lOFCDRPZWd8+mRnAN/Q96
o8Gyi5a7LZcQUjxJBKlrjvXvPbHsmO+9E1Yai1QQ496yC75v7Pni9P3w66RsLDJOxuRz2Q3LDvpH
u6qd90+fCyLsKXctO6Ww3K1RZNZuOdO+dtFy5uGvMj059rREQsDt3VxRH+1xj0N1zsGc8fTz7Pxg
InrSmYXSTEiKd59OwqafIefB7LxJHYuU++Xx1103sDtPDVk/j/MmRMHS4NGZt/dfDzWjY+1ITsFy
tkSxcDD1OE/LBXI5Y9xxcFH+zRfIr3Mpt6KDRURqWzi0pq3MGTydvU9qPFeGUNGEh6faZ1Ukkv0g
CQKXIYXm5dUFBu7LQdlYU/G4HEulUZQX+Xzz/XC5tzxnKgqNByYQy5EWzptBma82/y2tgKDajP9C
WkHsBeEa/1xZ8b/T17fX7G+iiq+3/KmpcIw/HNcBeec6whCMHeZfmgrH+cOwNaFDnhOWxi3CiT/Z
d7qJpsI2bddRdcOC/oEQ4k9Nha7+IYShu8yTLMtUdff/T1NBHMjfyHf8GUefvwahIAg05u/wq6Ii
hnRu1GjW903WuFtBXCpNV/eoRD05TMFWywq5RwOgrgLiHLED2xGOICJKf9lmf0o9/ibt+EdfA94S
fjRHVx0hfvsak1ZXY4c/a18WOUbvVDhHvEhvdq1+uGT0BiWd9qgulE2bkOTYqBAmwjmb9F98DXbG
71vD1TQdNYHu2hbpKX/fGkhO4trtdH+vVqTU+qmRbkaNspriowy0D32fPyeWf2NF7nM6VgrLuAaL
Pb3hSUplV+tdd91HaEn/xdcyjBlA+CugEFEOjivNhADnaLqtztvvF+HLQHGp1Gw8pfQM8dyqhCwZ
cXnS8tC5zGyq3cNgAFAJQ+WimlC+0hXSEJAJ2iMlGuNV13E5Ni3D2vltcNEVuXupDWl1adu7BE/D
ZY0hao/Fn+K4MC4RlP95kxaA30KKMesCdSgCbIppRBsMp6mMRgCr45NfZgVFQhJWccvmV4RRJ+R0
qJ9K6VgXxtkMAJUFrUe7cDdaDWLDicZToMmfLsJwmMm16pWE3yI339O3uaJ9WW8slZZ+VyUN+u36
o8N6YE49+mpyG67UeLpz8srfKuO7HxDDUsf5lnoepjW/A4fh2Gm+TsbuGCQHtHp51NGmtYjuKJXy
2o4/3DG5MeKeJJYkdXfAtnEplel4lKK/94MO+iN9sk3tHlWM0LEQ8jJF+bTVSM0AlrN3LKe/zCOa
/1Uo1xZwVqLOqe8JG3wNSdRQ+sjEQbGY/YT8gj6nQLurh+5nM+8QGQ5XffSUmda4Gxp4aBN87dmB
u06mMvX62rhwHb1ZR41Dh13zd+UYfcoMxf9g4yNyy5+2nG5yN7gp9ZleQqFg6MpzfMeM/a23s4q5
lcRFkrvrCkrTKanhO4IJ538RZBGg2zN1iNHAdi+DzNjVSogVv8W5oBjGVq/EzeRXe1smVG1d807T
LWtHkwVuYRhDAsfcWISIDjOkiEKbVspYthtCJdKLYijfLMhhPjDbyX4J7EnZFsgp/g9757HlOJJt
2V/pH0AtaDElCWrS6SoiIyZYIaEBgxZf3xvmkcVIf5nVXfM3wYIiSKeThNm95+yD8S74CMAuw5E4
wmowVNQJ7dVJsx+aOTEizenh1hDX1w2TQ5pDREcUzidNPMfakgtQTPFDon6FAkF8GsJw4lnVKKej
qI7qzkiHHyOwHktARGwaePRFzkQgEVm2dVwUVtxFL92kNVs37AyazoBTsjriUzFFu7HG+JDk9rcp
1ABBJRqJjtPwEzMOdiNyn2l+AGbRyPLbNF2V77QsbLdGHDqbxBTWhYkbcZxDsCEuzeInQIeMkcH8
6gyL3q9JRgPSMYaRUAxw3bMqE2Tui5xSx6ZKYpjYS7SMQh1uirPZl1kYAiW/HTbWVo7i5K4+rJmW
y225aOn5M+XHwbMM9OQpci3Vmd3fN+Wa3PfuvBphFLVeUlCWAs9bdBFhIx/DILL9+8hZrplLncec
so+6LJzJsdwQky5xup+oDQz4y9ohsXGZX8lF6WkRurxl+20mxltKAp2C5EY+8G3nb5M0pg3uah4M
8+1B9/GivMZsd+j+3yZsv72SCQbGPpg0oFDwr81KQ/q6POX9tblyOvD2PHLvJF+8vDwpm5SE5Wol
Xy4/Ifh4camZiEhWVuIBCjL5eCl8PHFifh1SZIFoXDCdWe0EprU6wXSCf5MEtwZ0+gAmzKctRm5H
PRwhLL7EJpmQ3UMfTMkH29bPBQKnYij6R6eaP5hG97MlFAHR/0JNVEiaEVHrZ1OX7425mVd8L9SD
wg87fZQlhpBaCo3bJ1Oxdd+KsaL0DmAqI4ByYDxAtvP2U9U+6qFL7GfRfc4yDz0KqQZoKSDfe7Q3
rFCAEXTNa1TQay+Kz5rqXkbhpps2wUjL7zcsEU/8gDtAP96uAd1B8A90khJjZNM0vLRnyJXxjqzU
qzKSXj9H2cGkkv+iGxgvlOZb40zkegEDqIsBQTXQQ36eq0eKWrRYAsIARUTFJzYEnjIP4ZkKCmQV
T2RbgSXcIP48BG2MD2ZQGx+1OTXaDN5+OjbgmSbXd+Jc5+d3flAs7UfF9/dT1T3YUVduYsWYt+33
1Antsw0UC8hQAf01Gju/a5ebFsCYzqa4T9ll6zYdoDqMzwC5yaenoSpwAKfl+DrZFEeMQq+3vYJ0
jxtcM0bWzUEQPiBs3uimZW3xztZD/sOc56+9Wr9aSl08Adys9rri7b2UWx2yjSVfREVMETbkT3dJ
eTJ/Mt7zkKpgAW4rvHIR9qwq7b80S7SBU3fEZTtxSUQY91G11k8RjFwyXfAU8g2rrXTdU75f9bPG
nTTXVvkCr8Q/gQGk2zTZzSXjc2l7olwQ0c+47I95pZ2wTH2nfT8Ay3d9UT2QZfhH7AGY0J0kgtHV
HXP6rM4QGx/t7ktBF/GkuVaOGqsaKTcrWGeNmj5wvjM0emqFZn/V8+qHPY46Woyq8qfZLNbIFoi/
ECfNHi8Zmc2wxubrrCBGmC3SLXSsgcNYIw4CYYOcuFvplbFlHnvQEqAgFojYbNoxxNirs4qcj0R5
W4+mrRoy3gQqIvZ6udVAX1X0inw0LA4dlFS5AdfwDv34Y6YVskoJSN8mAR2Jdvgcl+q8gTM7rcII
GF3+ja/4obfsxziFYuEI6wy2bZM6xWtAksBif3ixrWvZP4GK9t2xfcoDunxKrQPZEXv6BjlFDjcC
gxb9YWBFs1U3XauAFmi5PSRzBl+ph9mLcyEfURB7lbvuFZBqELRvakSiG4oguFRPU97/MQSGu3bc
cTzRb98qfbgEbt4Y+R3SRVA3jyVzfwoVdjg+1ZqZ0wMAEEbO+E/PhSkW6qexBJkGjgPwsxA7N1c/
j3ihaHhCtSnSdkUUKrKIzg1XVcxdLI2fBw/8k9f3xoZ4UyKEDfEwJg3uXQsqYjd6vhZS2EIPmJMY
lbs316luDV1IMGYEn07ppzEYLqrpfKhTfpq8fLHdHyu3F/xqT7cxDnmjJ/cxgNkLkuCldPuQj0dk
8jOZjWtX8Z4c7CKIGyI4ASEiZMRCJFFMzcYq9b1w+o8JFu+1S0BJYtQ1X44MdV6FHcUsV5URn20b
dEW4CYlw2UfjdLZbjNBY9s5FRm8IB+Wpnum7Rrrv6otMKhCfhYHsrjO1D4hecRyZxoszn9xY478Y
wEFSs5cpsX+4o/oFwz9gpVclso+pWV8thrRRUj6HXo6lPZnOqM+/F0P+sRTgfdR4752mriQCJnei
DXUWmLhZRkgB4ID8mmGf8uOCYGN5RO57O6wRPLAL7clPaS5X3GT2Wa//Ic8KRF77mLeI9OD2f1UY
xOx0lY8NzVskJfjUt0maF1fSr6azPpqUoPLpqiOha3XSxinaYu62kSZsZthqcS34NupziD8TU5pa
Bc3KTHG+uepPZ9+X1QQpqnIgZBZPtRkcctE4F6PVncsAMAi3nzZuHTyIRDvpC/qx3gSqGC+a8hI7
Dn/h8krwscx43oKcX1WHtw8mp++heYJKArpoEUOo8c8Qq8rDaJQsxhrldd9/GaKaXnjqZfzjJ7FJ
wQpeMKoal57/N5jRS1kSj623+cUT+g/dW9QRyvhZEQYccPzcmhGck3YESaWWtyZeYiYL81JY6QYD
YHd18zT2VUP8VBT7IXUM4ijb8IGEXYObXmtcNWhyGDKzy1cVxhEPKQ8qPEi9xK6HkuViDlpzDUf1
kQw29eDkTX4WU76JXKXhsZjOo+WfKPI82YZZtDjUynKN4mLy3aoPFp7SYarhtOXUjBTyMTuz8hB+
iO6aNtjJgJwPRZBeGwqHe22qvkINOhpm0J68ZEiP5O/g4x+mqzm6JvVi+DV5+jOyeY0eUNGGXHs3
55OVorUmrTu9aMQIMwRHU1/wu2/hVNJ0COWt88m1+K8QvCeY+039Va9V8nDwRsdiIuSveMhSLTiQ
CVyvTasIMOFXFvd+xa+0CXBeU1Yn9AuHonWHa7YsPH34MbiNuc1VPuj2/CHz8LJboPTopNstIxfs
wbS6gqC9Eur+1QvHhR3rpmenLjc5NeNDoM/f3XK8Wd5XO97wsRiOctEva2gGJ20tVxs8hnAwl71G
2LncpJjRUWgVSx1MrsHdpWF535Y7TVFD7ZKrkTzORP7X+X+7s6GZnsL3WBVdib56KSzaS8VWrsVL
Me0fN+Up9fIIuXZ/rHzYfVOu3S/lmhO/VRkSdnlleQF+v60FEB8sRWFlKQ/LtfviH/e5ZKIzaPyb
x1X88Mc2MXKBOSMoW86QC0dPKhXczJ/b+UIlkptv17o/FSFTf54JCDkPevNQweFUneTt/N+OE7nu
ab68SiorrPfry+t1XfcZk5nuM1TCei5JSGmFPMOXqxk84yzUX7NZZVQQJA+RguSzMIzso23lO7LB
tYcBDPzCIyCWgSneIQmbdl2kiBwLxw02VZe1fhrmtyghhBpDxwqv75r3Bn+encO6NMv8MnUOhAO4
LVgRguziYvgG14fdT272oZZdYiWCfRVZ43YQg3nWGuNDolrmDi3PtMososXMbLDExra7fVzUBMK5
rnF2gJnNav0MOWKIzGTf9TUkyihGDxqh6lUhMLdaZK9nqvAHt1YfEsdDCTVbU32eeHmrUIVbR2vN
aefyPPXHVybi87kvlPks11xalVulJORPbmrL0cJwj6hpMJFW8a/TQqwcZ8OG65NqSIALY1cJXsls
fYpzu7hAaEElPzEnIOAM8pIRbNx21nyVOLgaj9mxz4LwjDAkPGvULpoktA5JVWEeGUyMs1dTUS46
M5UjxH3jpIe3jBsb7xEXZDrP7WUuxzO/pjRVw/yl0kHDFcsZdaggE1UGsOj0VPwGCwyYBJEzTc+o
MIzxB0evxWV23YyxGx1Az8Rf71n6lnhNGHQNCdaReUJHbJ2Uvt0jKyyOc0a+UwnkDM9s/CWAOL0F
ZEA4FAbJ0AUtoBK1A3WTNbmA/qiePUud13pGOkNiIRNgQGXwLyDTTS838iwxeQVAGfo7xJlYpyov
7JMFQ6+oXWczac43j+n82bHq+liEqK6XLQASLChsbADw9dyp/twXOZRWiMkiRuBJFIx6gTKbxIRz
ulxz0XJvEwuZcafpEwPH9twNnb23SLg/e0Nr7NIE77RnQjoI12NqaWdnOSSPY90xzm67h6THoI8Y
BGq2gx+CtDxYghnlVLYngrzqlWMpDkMtNzjraq6c5VoWukhPjbjwvZwEypzQ5rjZx52lVPivlcLP
surj3OnHGgKlr1cDPKW0T8/Eu6Vnw2k/1cbOM0cN6Qp7Q4WAC9ugzaiUbnLGQfzrTHm6XDjuKbG7
F9Oz6AdPaQs6LfcwS3Mnjpd/UZQvSafLe9guH3q50LoY/pSmkVvZEAoYWclpjoZfCyUOMUbI7bdV
RUlAPdiLgE+ZP8gDBLQmpzLpur+cKA/Jq8njctNRiXg3UvIw3x24P6s8+b7ptZWxgAKxm/31hcnz
hNEg/Ok+AvIHZ4YLO/3tpYvQZgpgetvfXt/9pdxfXiVfedZTOQvoBeAV5I8f+HB5+Nd39/Pk2ruX
925TnvLuZdz/0r6Nv4H4uNRIkHahSTcNqDOzApESzeKcoZp0ePrINjTzuLiVFJz3hjD+gDClXJNa
x21I5cdnlL7EXUXWxYtS0qWa+RqU3gmb7ze1VsQazj/fhtrqNoWVafCpdP1M8fEGG4pGeriJpnZ+
CJOP+C12GTULn/SbbzrjXN+1PY8fKWa6iHwx6fHtNEPqsUI11GVuGX1GtBWXJN65c4M/ewnxNGNd
3aHa5hOsazuzQz5bTOoFRMAfEfOaHdUNpqPGGBPf6OgHXkS7chqGg5aXuFtFu4XzBMsxKD7n6kKA
ir4IojBEPWoPpNTldQ/kte4fSU2E3dXG3Xpi8rSe3b720yL9FCncludhHs5mRSFp6Ixvndl8o2do
Ao8hl7pPyI1ox4TskP5TE7i33CLsVDHXYZQ2p0T7yDzNOoE3I/WH1Al+zwNEyholVXfAyAlsV+ki
75mgXaINk4lfIpB1ZTRWm2AKT4z7g1Voi+2M2xMVoPnVEl67rtQBWISFNhXABxX0JQksrNOdp5Lm
IYYG6jC7irIdqAZDBTZx4s+dna7hRX0dquZzq1ra1sREWs5IBIGwzIkVPucEqLuebgMIbi/DQIO1
NBPcOnq8hSD5gHHu2k8UdPgqm0fMnaOZMgUDfNLa9aPqtT62WuF3uHL3QRYMJ2ueV0P8oLR2s0vU
4FgSHnUeUc4vYDRYkHknru3nJLDd89BP4gX647GlfHkoSaAGPBM0a4pf1pZOK0RqrA0P+HhhqOck
m5vNvO17YT1pSbgt6hZNVmlfBmXQLoEa7BKRG8eswG+bBZF7Quf8Qy/CacfC8Bln4yFDe+lTOwN7
7GG8DHKdmKegg8ZshcqBAUnpB5HiE6k3+WqutuvEUbRttDijqJEpj2KKrp07AMgrcqocmHLWVif0
fTklP83ITR9Us/RWLp8oKm0GRb6BeMWw23p4CyHOK5YP5eIrs75VMtqzn8JYPlS5e0g1SP6y8fS/
fvr/V9PXM+kM/oembw0kt/hr01c+5FfTV1PxxJv06vDKmzRWTcz5vwLPoKH9y9Wwylv0XBcfPRb2
P5u+Dk1fgIiu6tKQ/WvTV/sXDkqE/47hapanuf+Vj9423vU5VY+JnwFXGAjOgmcz3uWd5ZWDWjm1
h7NrZJ0f0wQjsJ7FOKbzUYv1+ahTgCI5IOyRsy8zhYpoaalReVtbNuM5+1i0drgdWmbyK5kXiMmy
P8o1AqKZN0dvrQAp85BlebkYFtWH3PdWf5c7lSrt8NBEB3WJ6wzL6SUi9wb34qIuUQstrP8g7OlM
EnCwvStT5NqbcEWu5tLBT6USywBtC1nvl+X9SAql36RBVsUAlLgbfWMucAC50Kt2nCm7kdpt3lf1
zPsWp3rjh02BIkge7nt+19/OTMjwnddZmkybpKdWYsu5lXzHYFxW+9QMERovihO57+0wyMNTUxxH
/GbgxI7WhOCotVFs3Dcx6aAHATlEIDY+kxKCUDGnFriTZTUcZppBclUuFE9rj+5YmUzrio4AbTK9
1uXS2Lkv+HFAnhtKcVu6vP3WzDyZ9j7oJVpzx2gRBTl9gkTfpaCyZH/bWkFiDbvlCfezBgRf1mAo
wJFwrk9V9TShcwODyzxSrknKq1yLKRsTlfXXw3jaA803DCwAyqi9BC7anLQVvEnyRLmt93KSej90
v/pv1ySCZ3nUQpHNJE92eaL7s8Mw+POicqe8xtszydX7mfKJc1JqJz5rqZIuMyFXe1tTzFY/GlaW
G2u5Kg/LRTVnn5F+BP59l1zLlwvINatSpn1B6Ni7/fcHWIDPj6XY5YpGimbh8s43Yc3ybV3uvi+c
5bPydlzu/Nvt3y4lV/GFJNvUMl7uD5Frb9d5f4nfnvd/rCbedyMfysP7Z/jtSpk92Sut1531b4/+
7fh/ePG/PeC31fuL/u2hf3tcnvn+pb0/M16MKmYGzwAdJ5Zpvv73j7dc+8d9b9+L94djPAz7dzuV
hYgrvzpgArt5/e4ZRFMuJs95EeOZ9cgMmJ+0+2PuZ7+7rDxgz49RLKyDK5Wn5O4c5Zq2KMsoofza
fLevlApVwqEJ9Hi/Kk+Vh+SaXMgLyUveN8n24hdQbufyGnLVGhaM0n9+dnmiXMinIUHkRekGrJDL
6wGOZfd/yNUe4L3qJ82s7dQBMtoiMbUXySlZewz5kw4jvdwpF26m02J6OyTPknvbeLDmNaFIzLqr
ZNiYrZL0J3loVhN7fparKvWJ8uG3y+h2SP6ggFWZp+Fig1ieu1UMxLinuo4BukNW2kwZ0SVKHeN2
Hr/GtfkpmElWzCGKFFGuEyPQfU0zjLZ1C6ywz75PAxnH9G79XGnQF4oCA4cbn2j2kiU3Er5Gy6/L
j4YTfjNm/AsFtyCC7yE9ksvr+L+9yrc/YwJOAQi6jvy7G0M6CuTmP+67u4PeTlnuDNJ49Y+bby6t
d5f+/7jMEi25MyGYySt7b5aQ5W7ztir3ysuAgqHvLp/gH19JrsaY0KZy9/uraSjzCH16eu/0ksaL
u81Duj7en3M/LM9+5wx5M3Dcz5GH3132zT8ld94v8d89zbtnvV9GPrOXpJ+gViNN9hh1jcv9TF/u
q3JN7pOb3MFvWqJO2JI4Q+7vo2bgXrg87G1VHkrkfVU+5t0V5WYu75Dy8NuZ8kGEr/x67rfj9+23
a0amspkUC2ivBnXDKZWrxXTkpKmf8UPmp2jOz6Sl9YwuJoRL3TDuGnWAT82IlLpksyndVN3MgdGt
IQqLdRIJyGf2vHEnkgq5P7e+HREEhf7X29V5fm48j7AO6BCeUPt1mrqfDZPkGREf0+azrRANkRL9
PrgVM2HyP9am8zQVBr1IFS6c0iAin3tmWoww/Ni4unZIzaEKdo0Y3WNaZ9oqi6sX1VHQxZfNH1ms
fEtyJr6TRnJgOVvXcMB0nOhEtFsfCcRANRZTj7AGZ22lEaUFNAUZhIM+K/qV3U5+U0Xf0oUSOYFR
MQg1WVsBoDQz3eYCs10/QiksHHMv0uoWKPHPtBgCEpwIfkhs+8wUIVoRGACpIE2/TBnsCouO7ylm
RL5xSUvIdPVjbqTjFcTRWZ0IxGDsvpls57kfyuQAHdmLamNdlZWHZEwZfbOdkA0MMSzembTcMEtX
X/oC0iKSiYj/pMqUHuvzOR5majrxF4rQhq8Nn9TmuQvFrTIxtlb7MlcB1TvL75wV7bBqUn+ZgD0C
n0o3lhvkqy5ILFhTxA48mna2r+yOT69e62B8Fz6cW34uB2Q0ZHspC0PUwMpuPOrG96z3jGMeRP1r
BtTGTaPpKW/tcxFXnywrGDcdNZ9ueoSddUx0cUrE+FPkWnFUKpLCLIEIzRpEu9XaBtlWhL8+KKL4
0E4cTaf6wlT9OLQLPlc1iq1JcFreeXgeiQsAiOt9S1BRrvRGd88TeR2ejV3W8sr4EDn6pz6imw1q
WgD6W1dm7W6EaHcwCXZmaDm+sabeyNjfisW2i/mz7HkA7Od+KtBhP+CinR+h6T6rgPSgn054phvl
h4JeqQLrBwv+Q+nNJbEdBHLhkl5D6ViozaQNbEMw+qvRwyDfWjD1NOJ5yCgi4pYYtjWtOAyrFGCw
5zSHKqFLHidxRDhv7WwiAtihcjmbIAj9wcqxPXjtpzDtfgpq8RsDxAhg/IdebXN/gkTwYGmnqFz3
qRdAk2jtkxti7PeyeD2K74odBtvBy7ZZDuC7KlWc2Z129Brxs6jMm9UF2hahyW72ozpsfHPGeu2l
N4gnRLgiWSPxPYEHSol6beTCI4wLGHgDzJ03jpmNaSNhcUPSixC0PAEMpYeg2VwngKuYDJ9ackRs
ikQ+aFhuleTLyUdMIoo2kTpdirK5FUEoaHRm+xiMFVSkbc73o0lz+tUmboYkeewY7a9Ek7knW4vI
qQPYlKpw6DzdPFblpJ30BDsQf0/om6H2bbTqjNRtE1ZWOInbWNgH9P3TvibtZ4OgH1xK1j0KvlUw
kfOeuz1kaJwy+Q0JX7RCuw0id3Jf56HnHl4T/yC6oCXRMNR2lWW+6N1Ynaukfa5xuezn+ZjPMWWr
qRYTkFvCrzqG0FUaNhfVPeZwu3ajkd1GkCX8k8zJL0vrlfIiiPp52vdDSpC1SShe12hLMa/xYcJv
56T/YtZls4IyGa7QcMzrUqmJnAWX1ILxt5Rg11nhuNXTAhFSJ15xSJC53BrmGfYyUZjTZ4PBiG00
Bb+nwEYUFxS9XXOBuK8tsnuJnjGrreaeUj6NBwvaf2f1m8la+K+1oKzaZR9LFSLeQPkdklW9Mczm
Ug2eubJ7MgdUPOHoprViRbbJH21L3K6VDHvBP5egObA+PTSUMrrE/by3k/E5KBCjBMLaua13ypTK
2Qp82xsGaUhWyval1BU+FEFZr1Qli3atYTz3hkbqR+wditil06GM021IkMigVF6oLxgwoizdtjmM
VkFiwNp2xLYN9G5b5vOOLHG/qsZrAAkPlZq2JnWEwq8H7aucP22mQn+qHPGBb19CVZs+1eCpxSZj
q/WCbTmY5JukhIKEc3hK9ArFaaOv1IlsY/IFX2O+prvO+KKVyCyGdoRvXNG8p/D0PAbA6J0+ctdT
i1wpaZ2VptjnNNRetI7mWOv1sHg/e1lQ7AS4B681F7Frhly1zp+NAO4FNd1wrRRpRQ0x25FVaj1n
Yt33rn5CKVdVBJbzBeObRoMwiacV4MV1NRE/DUv5BNgKd73juj4w135GtxwLvpNDsHBRK9Two3Uj
0PRajWm9qRw+e0PauRgE0kPafqxtysXcGtWAn7u2TT8zQUAcgczZI0lgSwIJnw+bjBIzRVLWEnHo
M5IGbpdsOn1qbqkLyDwxkwUYuuHXDsrCNJmnuIQ7xhdv04WOuh6W+jfIrAuErnJuvXXXQ27tHHM3
9cGH2Z7KtTl6HyZdnenXViAdu2zdTsGXuiPYBp/NZlhMcQX837zOlI0zToRmFSH1Z2YCq1Doz8UY
A5MPiEDNnJNuA4UxK3BkkOm1bRtVqZ9oMXmhtv6pchHteTWoC1J1qlUtVJcYVDz/Y1F+oqKWH+ae
EVFnx1vFsl9HEkttLX9FNoYA2i32KIsBnjSkRkTefAbe3TJbb16KzoRUaMz62jOia+qWA/VnK10B
6YZs4QLrmofQNwCs1U9qq49XOk1bJ0H/W/LdcNJgoNFGSbjtv/Qg/cIAg0CMecFwQDEzwbP4QKvH
CqEi5Xf9OKTxRAPQTHc0QT4EeZId50S5Op351QTNEGkzKHw3Wj4Z3srU1Xo7TzbcUQViEtzu0p7O
wfJOC62/wi9msoS9eD201N/bwS/AvKwMN/4utDhZfMHWqkFciJjApDdfCpIOyK5e673YdUnx4lIg
6vg9Ptqht40abbgUCYTKwCK20ERBA1zIJt8dfsukls8NIwege/WmbdubRz4jUS/GOmt1Qeaj/gHV
CzR8kj8IsrEN6PVOAoulU+FVpM9dqp05iX+b8Tha4OfnPDzHev9VUOU3VVpBhYqiBa/Oscb+f4ZW
8GSOkB+mpIWqHX1P4TQj2pn08Wc2gMmoHEVfFTDVm0X7apips0rMnLRFFLjr8acx8QOiVhmRC475
6nqRszbU6Br0rkIjSiFOHofHqigSjz4GRO84LYJDxRBarcuzEGSHAcFq9iVxco4LGE4xDl2EyKFD
YsMzQgOoiXjDRLExK0M9VA5UDbIT9vzGkUPiBRcEscgb+28dTh4zhZEXEzXeRlm8TZBnM/LpTlVk
21R87VMl9kU2xQfPUDdhgzBx0E6tNxeM56t1lowroafK2kMQt2P6APrvMxxEA+Df8tOZFSmdeWCg
Xf+tUOlMw77iHUdlFLovY34UTOt2ZSN2E11zJi75E5AdFwaTuISG+qTDatwYavFsdd33sOkRWgKT
Ek70R5Ygg3DHSD8rZuWrJHzso3z0ZzDtqzLCWI6z6ppShh5nZYWlh5zNyCMOvbJ9koHP3AcZbtkE
mLkCumHpeauYgYIwSZnAjmLuqsoDGEO6SVOBWw/Vz307fVYsIiYNSeArn3Isx2Q15AGdzHDfZfhL
AaMgbA3mxZ6czL7a6w+JXd/os7fbyFAOXeokF5H0Vyv+Xrv6tR50G0ClsyaGXaDq9OFfUVROfkyw
WtdtD5mFXnnku9bMZ5ROt+KYVExIKmCIBufRJdwzKglprQaNLx/hQ0qcMjJ51PSBTKxAvyqCa5Qt
QDpQN/YqUWwD0mLgt8T9boshIRhTTU9x24U7ZwldC6cLuHByA8PsY9TN4a6oIXd1zH+QfIjXFu2y
TjI7Xy9GB1pnbbKBcsdIoEmTRl+IsnpRw9LeFMHwE5Lf2fF67UCi3087fKUcT0O4mX4OxH1/sKKq
Q2kploHlaPiD5syrpGy6CyGMmu7tQ9IrlCYEpQaJxOvUEGzHJfeGrx7EtQuVI2LEDYRxY3NB1ApW
bw4PZHIYe2r0X6wSnc7QztaqVw92FJA64HU/hCsmGnp+pMbfej0ledC0Kdp4MbJWOnFR1n6v8wBC
KXJcd7IgnerxRrO5KQgHeqKSb1ARIAT2LpbT7Mza5o6ZQTIKwke3Tj+UUGYGzX01GwIZeibJK8OZ
Xuqg4r/avWrhyMUCVLKOml57tSEYjLZzhevYrRM/08sPpal/iQDho39bTWUPPwfSmEjj+VoCZ18B
Z4r2Pf7CXe3xL1O0x3oRPquJFdwExqFbFZxMxQMxJneRgHioxywlcnjZpzkhsqESWPD9UaEOKCuv
Rzray5XkgX42vrSzM26qtt8Y0fzcVM9NZg63QRt2rVPrgDJhSA1z2i8QqIQXEr4qeNWJUGIUm1Qd
6Qk9UNkxPlkm3ypKBAsTHyLpsoBw/1gPUCby8uSEA3L6ZUE5cl4n08xItHR+7SvsiTTsLuIr/+99
3Qx2T6epv6tcvPeuFTzky6LjwyiQKfOl0PnJb0khyHV8TMuC0qwgbARRltxs2si4JbUTAxsCVPvv
0+T+xjY/xgx/j3K/Cyntlolxho7QlP79XEMPdGDwAMzkKb8dMCDDMXy570HWg4B+KjHPL08sDwTR
sGI0ZmyYnIqN3CUPxqlanJBoPstdVi7iq+MomyGMkkdqhUCZpxu0ZmJaqvHnGFfBYdCMizol2Xkc
LfMmF5CXunXZ2tb2vi+bejK/IImtUzyTpNdRdjkbkG9TK7Vu8bKQJ3dw7mfydPwpagmLLFyMYUEG
X262hIuIa9muS6ibNaKPtZDbkbDIKrXHW9K4DzP5oH4/VwPfnc68eV6qPFjxKVw2DKY3bwumVp86
cp7Ib8y4YoZLG1McFPn7eWPae3t0gISnLI91EOaeENLecpF3V1FOYH6XTxSuNhRRUbvysrx5KBl9
PZqKGz7qKLZFEI4neZpcQAsGmeYWYi835bmai6vUqkiFlY+S+6CxZBulTC8ZWTNrj4QG9G2Gd0M3
Oh8No/tMIJN3k/t1J+8f7GGJE3dV/o7ltKCbDsLRo4s8g1ngTY01g7INn79yitu9Enr2DX+rcxNF
RI5I5OJ4H2fnJg9obdIcVMjK2Iw4Tx4IQdddUXWTFJG2CgP/qN02Oc6/HvMlphHrfD83qiocLGnj
7DK9wsU4YSqclSB6FIXlbkZzSn3Ik8WSuVIFW8Oj+tZUVfzYLQuAdO2BmlKxisZRXf2viuA36/i3
siPtYnr6EcZl8Re4/tL2/2cRwWsRtz++/5/n9kv7o/kfj/ulJLDtf3kOJm/HM72/uMc1R/8XpA7H
sx1L93TPhtX/S0fgIBawTMeAk+9qOq3/X85xzYXGr1ua52m6o0ECd/4bFQFT5b94kk3b5eoqpmRw
/LZnuO8925mW1AXp39YPaLgXq1CN17HKdLxds7fTelt/HcxK3+RzTarfclRlePt2VK8L4+0oNK9f
R//usfJS8uS/e6zmfYlDCpi4Q9GGLwsX1SIE6H9veyMZT8ztfh2WB+Q+gjkpZ72dqDRnMIojw465
Pt8XmfB+34zNXDmVKUFynvExFBn4Qttjjr1sVlMBh3uInJ1uV+ZHnWgmkNLDQ0gBBUAxP981DVj0
QIDuK2iTmvexp/SC0KwlW151oJ5nwRycpon7uFyzhUdYeBAySLlvp4FmHPseoOWkUqmCdbZqqceE
G3eYtROBQA7lGOzjJ7kd2d2DUgbqV4YRyX5KzALNaVSes2URBSMjT1WYOF//ckBuygXJgOU5FamC
P3lZFXsvHNKzPJaN4CnCaEwoA02w0YzZvSZNzQhZBO41WtbmcRzJ+bFKnL+M8o3mA+hE5daCqNql
yoJYF315pSZfXgMlZeFAm7cEMZltO4RUU8zczjeiIhLSaFtcF+18DYViPmtl3Ph6D8SyRkv4HIVi
uMDZeq1yhuPUlKz+KU0TOibR2rGt5gmqTvvE39HviziO3/bJA8t3ZeXFSXiQm4TQhE//6UHyQpnV
7426LA8DzgQK83H3fyk7k+bGjWBb/5e3RwTmYfE2IilSIilKVEut1gbhHozCPI+//n4otgVJ9rPv
21QgsxJQ28RQlZnnnHHfu/H7QfoK3RneTUgfDDFPv39z17gbIbAxtT6Z2TfFow+j67Y2bW1VmbZ4
HGoY+7sepGSkg2lnk27sNY30Z+H03c7VyvDOGhCTydwpP+sDOUlLicXXOAEs1A9ety+yUgX8MySr
qK8jFqgcJW9HNbKyF99y5Bi6viOTbG+0pApXmpOh9iIQ8lpJG8CqtQ3QW+cjOrbrbhIkP+pePDpD
nO2mqit3AGbcc1EjPtkpafRTDP2mKUX62oDOXVMzCo9Wo/uHwIjNNfhHcmQtvKIoGgXalaEiFMVN
T3GP9fCdGAVy62BG7sZ5KJ3eIhleIYUzTwAkEBrPDTOKQDvULYsfTjscSz95hXUWsFDhlQDTMLOs
m3thnEm5Ndr8lceT/6A3s8rM6qGebjRjSvcTqz8aTGMTZd0sQb29oblmY/ToQ0jnZT6qte92kYqd
k1rhJhcKMrmdErngN34oTTocY8c37lJEp9zISabnLqEqp5ahpA4OAKprVkFlCvXIew/tocuQmWvO
CN97AqT48rKiv9AkdAA+N0AwO4vhhg+5z4JGH6v0R9gHuyFqh69WXd05WTmr3/l7OfDW8/c0ff42
U/kyWWx+wBNK5CGQUy06NJ2WHkVlOms+N9NL4KsHu9ah0yYdaU4WjAWu11OPRgIA4dr0SP3rdygk
6gfyG/nXd5/CfyQEmak2FsYLtGdU0u+wk5iebfPBUuevzzvGC0dLQ0hehfsrtlGHuDBKLWRSaBvT
diDpi+Twzv4c+s7+2+Hnc+txgqOqoeXYNCb1qUXuoESb85SGYfQEPsinpQ1OPrSNoO8x7uSg2XDm
+0oaA0IEuS1/fj0Hci0PwZikq0Gp/I2MW057O2PxQ6gYsI343/2NMquOJTjyx5EdKAiDvH8IYdo7
+LaI1pbdFH8E5EACGrmfKQKGNyYVuuugcos/un0TBvEfdZrX102Yuzs7ietn+odvUmo1/dQ8DsGU
3St2Y51T0ULp4bQvUCKK3WTDi605CGlBM5vSBF2LUwoN664KHG2lVdDGe9UoXju/HmHrUAcQLIg9
ptQ5ndlfk7WhJ3YioxVaGfgCROtnf+tFzvXYoGeJerx41ZpTPyJy5o+ZsqOtzpxF5cVrAP6oiYrw
KfDcZt+YE9CmPghfDT1a/8fd585CQh/uPscxeOOZhjvTrnArfrz7pshwa1u1w5+oSBgxm3XlPlLj
6dVUJ3vVjzprhsI3zuxK+ZTn46uaoJetBE19mGqUfESgfB15YK81KrK0jfjxoTLU+JDCgXY5kj7F
Te/jDFT5J7+MHVob6IiMW6Yju7yvjIr/4/9wOelTa5CJon1wLDPfDBC4Hyj0WYe4gvE5zafgpbGj
kzM/3JZv3Ze2qX6Vobowf4d2Ewp2b6G5kzg/c4WdMzXXr7YPN7JWaGJdiQbKcYhDlKnIqAf0NzyS
ZETNiIZFjtTEhEYkaMXvo4+zn+OUAcGbOOeMj3G5W2u3etWa5A089aCM0/vBK7SbyLCrm0/+JTb2
C/UgTdvKD2gO+rswHtGIWUKWc6XPAqeq98kArRinyknp/3xa6qln+vxQJcrja39Kxi98POk2d7Xq
xR7p7YfDpf8OO8dxigOB5iaI7DBUWkpIsH40lledKRlWK8WCySMaIsjwVf3pzZq8wEBdrnzSuzQ6
abM1z0lL50u1RP6vzpvmv/B2leXvBfwFab3NLX9vnlust3+ZlSXOTVzMBVotFEe3gJh+INmxTh0z
OEqfPFqGWE4gH72yaTW9xP1TsBh8/z8YnZxPimHsnWBzAh9i2JrpzZuejw/yIEIoBytD+Yky9GMz
Ve4DKikRiUP4xuUTzZLgRwuU7oGlT3gkP/3b7+Kv3/wdSqOgFvVxXkL8GNBjeRcv/Ubg/Ej8P8LK
O3tNMpEtdFPt4L/dtZej2adONVrJoU3uUdTgHeU9JqflIO82eSQD+TpSMDVMriidl4u7mo9w0SRU
EhYsistZ5yHrvGxfzoviNEe7U6gGutuzqWZuQg5uFjLFyufBoGh+FQ6k4kLrdWqSleuPoE3KpgYm
3c9CXnH6A3wmmWR7gMIyjDZLhG399K3bunPtG8cA7d1oNousxS6M/1gNWB/pr8z5V5w3u7oOmgUC
pM+/YtGOOW1GhvtTCRLNUuClLPWN3BjmaMa0uvJFGnG8A5upfCnAvT6G4x9d6uzRkQ2Otj0T7L+Z
ha/yD456/zLrhU714AUk8fneoKWEvJyJWGxdqPrBmo+M2SePpG+ZzQsf2q+3OHnUh/1Zy2Dc7x2P
PYipD9dNWdWIWwW/BzmRt97ApvAvnwyZ+Miu5AR5oMG6qubztNkpLyOjZaAXk2P+92+e/fcnxWFz
aLo6SAYY2JxPmIDA6kLggsL4aWXAQekB1w6ws/4e7DrkTpU2mkSsDkEwGUAGbxdXmfHDJGFnQP1i
mXeUI0zg7rRtGqI+mmNr3unzIP1hBLOaN2rm6tOEnB08NMsqPdw0rac0iPKFTnKngu1Zh3r6UlKY
vbFyqz7Be1yfjPlo9uemPe4usSgXxUB+4n1ndvrTpOfeveOE+wrEJHIto3s/z5Xw0C1z9WyZZv8F
EmxaLHSlvKn7AvTgfBT14++j5O1omV2Ogt6J9qAFqu2//zYQa31cj/AAuI4LPZsFBoR0kKl+fI0J
R/hJNKrVT8q1U23CXeJdV2JU4Fkp7wtlTvjP1sXlaP50VWXtuA4MKFKTi/02H1Hpve0dBHIzCiso
O1vddvTyd5eRE/Jaoa2ba7hLG3iJqPtE+aR8s1DtzYsK3BsJkrGZodaBcT/oWfna+0VAFj5TH1UB
K0qWK/6xLNToRocVD7kOYRzn1neay6LqERFtSsG1CF7nK4rYoR+kOph+EJ9nvZitCd0DpNdl+sNE
5q0c+vEl7FJ/MylOfwuNhn8vIxIgqndJhAZ9I2/X+fYczFalHjrfsz19DVeWESTX7dvMEpjrLVJR
QZetst6oH7whv4LyRjxC2CAe9b7V16Hn1tfS9xZBt0a81gb/XM77R2sS2bXu+/Q1zab0hYmTXkM2
FMG9Me84gzc7Y6f2IAOlT/HQl55gHXyQE8u1UrlxRYb2SqOBEEiK2KByTuU7GNgPz0eOnuZ3hZXR
eFkGyIV98MsIOTmfKUOXk6z5zGo+8+2yMkL6ZZgeDpfLSten0z9etqY389/vdvdvN7ul26YLebBN
5V2HJu7jzd7YoRqN1L1/xMgla5pjg4+eAM1MKtt0W3PTvTRLy9doNYI3Np+AqQDAZ/pTICz/joPa
FGeXMmiYg2TkEi4vKU15SRfJqEQ30uswasa70KTN4KrxkQcv9tIDQ9l4F0u3U0T+ddCrA8qONeI6
yzxZW3Q3nSTeTlo43l2mf19FI4t0RVehtcmDTVHRS0PGpK0OWgQZwloeyqFWEn+fAhWdJ9XerA7v
gpewcZ4RqgtrJw2uRcHlpOty6LcoljaO4V/7dZIfawD51xScKUaSeztKnxwsMgsDquvEuL1zKNSx
on7aIDSzxMgj4TW/ryBNr7C8C9fsB+HXD2yg5qfNv6Na8D+x/WL/zxvKcD+97gIPWKlXNMr3uI43
1NnZFiuVW661vB1obuTLsnxL3M6j9+VVOkIQawYyfnxnxhTpv3hCkFnGS588mmikvet+8CaZr7pc
6+P1L380jJw/HW6CeEjrByQq6ofOOQvVLO8va4Z54cAWfPEEUM/cI9NjtrTJ8rs8xE1iPQLdDNa1
mUMa58OrmE12tLdLmk7k7KAN1uN8AqiK+nICGVdO6CfEfepsK9c2ihe3a56ZfCfNAAEalI40yLLm
ZLrw/5qVmfdlVmbe5aw6B386V6Pu+JSnlIYnmmr9UYc/QxXZZVCC7udUxNqNdMnJ1k26m0iv/ky1
OrtPwOOtB2jE+C9J86y9joxg3c0rx6ir49Woj9apHNV279QWDDRUy19rR0EAThgv0+SvEQ2BL25o
xZqPi3jsSkM8ajFkWkGjnKRrCIechWwh1r0V8Y1rZ7VbuA9B9oY0mGq5d0INxT0581FhBfBW2lNy
s0wMsWceS2Wid5ewxS8v0qKW826CXCFcoKrCYiOEM2XfVSXZjZjVXFTk96pi/2hGZ3gZO9pzHc0a
t3ZRjC9+m59s8LznWIj/eBE61HDeZyEcqGjRplJNS3Mo2xj2pxxY2/twhZTT8H2oyPTDuDNAoWab
g3VknfaQW6lfUM4z/zQ64e0nuLMeSdvWO8jNaASaTTl0xRc7m8qzNHSqqmvTcXxaRAkQWmYdg8h6
kFbrZ91jF/p/xknZ7vVOKe7IrZqXPNc4Kpu875W9zGFdclUJDUzXokvi1RJnyCyW1/qb0rPWSnIr
F2GoySjbuEjUtVx35R9Nj/afdUP3JWUv62gk+aNM7suhQDAS7tHiTlo+P8EmMaAbuFQDospe4nNt
pDbKAvXWjAbEN+ej1B7cLyUkH5Dij6/STy0UntXGd780bvHZb4Bc2I4Rera9BvPcf63kLPdvv6nt
mLYxE0Kbhkl+8+PHDZBC3Yy1nX+vYTKnW8ZH3YTKdjSMMewIM0Es5P3DUR7lcVbf2FV9x34OVWAZ
PJtpDx/ZlWecE2jEj/Sqp7vC8wSApT49ohtob5wsHR75snh0lIbpH0467OO2QGqkok3U6WL9Jzzu
0VWGLqpOTvBIEj8jwwXFr8n2eF1OKvwgdjJmiNhCx+JM2zaFbFbQPBMCiEeNKZvJA6b507MMtgjr
gzsPi6/L4DilZH/l6DAEeSzvmnPe2TcwqO5SKJyhyBA5zYKmdWMlivG1AdTv615xbpOxPyOEtecV
GD8XzslxpvjAP4VOt7fBnWCPu4q6BhWURNvJCSTrqBAhjri9bJspPH1JitrfLhttuTdfzGXf/RYr
XTLCVoqNb3XNTY32zn4Zpq4Y92mS7lI6qneGERTl1TJ7sR1Bwcr2YWSJevM02f26zdLyaMyWdDV8
dfZqMxylxTvmt7/L1fB6jNR+tfhkCDWcV60d621Pjrf6HtEht6F92L4xMtrCUPgNvqVGZqzIXY77
HDjrV40WWunPfT+/GUUUbcjMiW8G4OCr1Na8E8y49oNmNk/27AfTTrXSG/xtpjgZRaRRTHD2lYM2
7ruhtx8zIw9pB7uWiSez1qQh80fQF4h5RhrJHBZ078IQtS4jT/wHO7ahfkSzg5Wf340Och0IPKnQ
os+P3LtSwWD0WeFlE/KogucFRL57kIPiTmgwjDRqLT5TNGN3pZMIv8Sg2akeePKst7Nk7CdTxls0
b18lKf9JECs+CmUabyOQK/dyGOnON01WIovLDmv1aiz1bFfquXkJE4YdX9tq7a6kzwDsRxuKV14D
2R9WoIPSG20oPYgBFXUDPyMV3dksJrPaxY0r2HZgRsCb9loO9lCarWtp4DnMo7ToVsm/BNblROlJ
7W7nR5FzH3jhj0hNs30Knx/Sm4N/JUtg47wB+eRTZ1/8MW7xKRaV60ut7dN5reGOe6uHA3NSgm9t
nMbPddcpGxpn+aSMAR2ok9qtEytWv6l07qlaa//8GBpDSLqHGsg/WmXXrcMB7nAXnjQqL524A4cg
7kokYw8w/67g2BJ3tlWmKqqrTEi7dwdoVVSkOYCgqFfS53WWuKuUGMZwMSJIuJxHSztNM3D7HUrw
ACdjal4nx1OfAWNFezMlOSbNqujNrRMjZijNWk/CjeH2/vYSDF0IxFJdtZdmoJQvjiVotg8q7RlG
l5VrWL9aH44AWOetR4TXwmNhay/yKyZd1Ob27G/Dk5N7ziGIzbM55tQ55YZMg/uK1mpySctObdmW
yVm9JKH0ab+m+CroEC10b73J5+3TtCOMAqF5IwZYaRGyoOQ+1ntjHgIIICkYcjTlYEpq0DqLSx7J
MBkhTTmojVPvfV+rt1Tdw6sIqr6t7jsGKJUwfLHzfATZNk7HuA/8Z288CacLX1Tf8vdQ62Qraeoe
RCiODeOYNPMm23eZ5p+jKvrm1/Yf8HE7cH76w60n8vSJZuV9lXTjq/TT0j7c6qb6j36HnDos9cZ0
Jcuhg+3FG2nKEqmshsqJpWy6+Nqp2RUT5Mu1akANI3LUOmOkPmdzGbw301chzLVKM9zK2YDcB7zq
83RV6tFxCm/8ojSOkReVm4BW540xGe5xYBsOUXBffiNxMK1CYfv7jszkE5ghHnYgcGYMMDHSE1q/
JrX4VurmMeTL/uiawrucPs1hn05PW2Ut/SyVTEhkZu12Wsxlq4McDOSPIUB3jFtpshLQTiCv+R1o
mhgR6lxZE6tEFx3yk9M+wdnguNC3sUwQFBvXQ6hUcBhRwJI+y9aoYDhPXpt/CMusl7hn54MKsuI9
mON5IrmXrzQvU9axboRoarfiUfVKf56kK5dWiM4+/XtCQbPmjAF5uoDmyp//9/+QOGYLT4uUDWGO
ZVvsKj9+IZxUycou62CD9c0OcFZt79UO+j6QQBrj5dj2LcAhSBajdm2bK0tOXQLk1GWorGIb9SD3
KX7CIpVmySURXcymy725kVsuWq6LLWLbyUZuyGz4Vi+zUZfmDx6PquxfkP0M8qit26fKacObxb+0
QvR/Tcp42ROxhHlq/xRN9TlHk3vK4vApjoaNgyz7i64lPFNhqpDiqsYXr5/g1CfHexd7/SVMQW7m
mA70zsoFD6sLSPxn1aelCrGshD5VNJbgT8upT+ZyZb5T4aWKsVxUH7pDA03ayZuFAea6ZBr2Dxos
5F/Nyio3ZpQ0B0+JPXodRwHNVZS+1EZ1F9Yk+FuZIIaILzj7fEuvwJqUJ9Ni7dvr6i1f7fEFcbV0
V48V9YLZlGE6rUwHgCrIofsj7MAUQu6XezkY06euGNTby81s2AXKtil7XBkih2a+8aEXfWr7XL1d
/EusvObloVGs/HK9iDZQMJ6iAiaaxGcy0UhC1Ja3KTwrOstBT8NXOALHvbR8msrv/fhFGvIc4dB/
bDReTbMM5/zTdYYsVv9jiWXNXYOfHiBD98jK0GRkzGm5T7uWGAESALp58doIPb0lLyeOiekFx6Ee
01XM5mNt1VZWr6Xzn6blRFNY3+raLPZyo9l4p9YOurM04qqq17rviq00laHVjqo/nC+b3DhWf5W5
Exy6yoUqXLPClU/fcr+OvDZYGzTVrvtqtHcw5n0N2foAiRY08EyTd7Ig8wWUMRlfoTeNbqXPntMF
0ahQi/PLrbSmET5yeu3obeq7gjdgnkOMjUyu+eCKaSP/UQCGs2t1lm6Xu2U/bwVK0VQ186B/lBEV
bc2gd5P8RpqlY7u3/ZzokaZmAN8o45nQy5yyQwEgq2G1dGcX43g3lQ15Rk3MSJkWyLhw28xey6la
UV+9wjV3owdGJAgCAVlY1q2DYdDOwkF+dyK5cw5QPVkP81E0+3Lf1Y+KXLY7sebxjQwppSfiHtZV
yibzUJfUl6SfTd+9tKZQ3VDH9vauHTv3k9J9k6+OOodWvSsUhDCqPti3KCLfiMx/aBJQGLJlrdGz
+EZ4YK7t+ZUuByX1H+LYqWEax7VEyJY3edbbNWREGAzjlcETf7W8F+XLTtdqcWz8n5/c0nQ6eq5J
VUljeWXK96Oc89ufy8tSHpXmsavdCvgaH6vCjWZKS7bP7BtphoksOM61nGYZNxnI9wlYilUrem6h
cAM8W+Z/lGlz7yH696fdfO+y0aYLQqNJnw7Cn0j6vma2l4G3toNVRsHjtgBdvNYVwzmOeuQcI6dx
jqFV5zeZFj8A7DemNdxUvycy99EWrAE7VZk34CjTr7JOD7ZLam5AQx7Z6iN3wYMbCPPH20ESRBdP
9NfBPNVozkkRXby34UM9wnYLi3xfkVqE67NiK4LT0+jgXJcNwp5Z74QPYWRZt4U6hFeibVREh00r
WCtq7F3LxQFvn+ohGk8J8uIlTWyH5f3n8H/jmvVeurq8+rr63IBq2ziQ7d0g65x8If5F8832O4iD
9AryxPgMVqS+dVCe35QVNSTotq9kRN5q4bqpqviYtq1zZ/to18YlXI1AkfnozvSsxUzPWs2DNJeh
Kme90UTcLC5oDPstbK/h9KxVdbsl4b0h+SbudKqR9wOV7HsXdXW2VJMDO6Sp+MBMou5alKimymkA
p+Z9OIiInUdAIbOMtm6YAPbpDG8bJRXUaWmGXhBwnetWq7h5TNNc1ZbvfC0d68cwWdmvIjbgDaSN
72qalXzLavgeK/RS6G3tr0eS4ui659VjDnOFp+v2Q1K75SPgo3CjtnF8LSeNsHFOvuJdy0npQlAJ
fAAJyRtpKmoCi2JgscHvIdQgT5M8JZGRHKeyyNaFRT/udVnD5xCmlENEQnkEkSNqKPJQOuUQz9OX
I1W3gHFnFF+WGGnyurW3rjkot7EvdEgLzAreljB6GfLBO/ll6p26+QhIlbJS42LcyAlw68POhxkY
mhD0f0Da8lpxh/FF16mcDc7XotP9fTAUwFFI8ZSpGcHqmsE73lp6dJZDoDy1funfKySdz42VDXtt
rF6XeaMyYQMtBn0tfbpa/wH1OBzrVw4NZtAqom7ZB8UfjZXaED/oORQYqnOnaWO/4k5Jf/xDRBFA
l9EX5ovB9uwckP802GQ8SQsuzHfWPMdKg5LzHJlrymax5rkRpPSvlCTuPsnb6L6lZ+7yvJUJSf+B
TOhluS4bjxFZ3/smDXuIBNyNjaY8Wy5yKPDsf0FxpTurWnaTJLnybGbWcCgNWE3gvFCeowImpagU
EA7Ns0kk6rWoC7qLYTq+kpfW8yS51xrIMOalvxy6vptpKaLf/4IoMCDhDuIIShLYrodJP7epMyX8
MmGygbploKLr1mc5UC+9G4ocUQK/PlmycaWqqZAh4U7yfu6HuTiT0cq3nU4p1Q8iPmEInmxC6Aju
C6PLaIVV+hPaJNKzuJdQoVnpvZxIUm2YQ2FwQfSmABuxQ/hD35AjB3Ru28mvmuYyLfd/OakbUiFo
micLLgeQh+10gPRJ24OSG2BwrXRlfWnmAZXp2VP3pAYOfDqB+85vDkZ0zKf8exqkxpmPD1qOhvdF
Zlpgp115YV+cpRX5zovW+f4lL6OTBF11bZmDXCSH0wWNt6YQl2ylGRp2s41CR1/Lq0HhPd46ugIl
g+vX150Gh5yue9SK/co6qCaVlQoOyaveb8R3nr2HTouDJ+Cr7q7QETtTw7w8jnOFi930tq6U8Cdi
6+DR4qR99KdA2bZiHHd0IXXnZHIB/s8hUUy2hS6QV5DM/CKdoHlNT7v/yIHPXJqfF5OO6jiai/Cg
DXn2p92YQV9noHlF8hqGaMV1ZXuvGUp9jhs9vi1q5DroU2rO0lc4sFrEZdJupSknJsP5fNagaLsx
9xrl0bIhhJ9W7uAhEwYvwtsBvRXpg6FCP042ipYAx2jqvRz8FMqc3FL/mBSl3qMwPBSAs/UaHDGD
DJGmmTWcJw+Xk9+dI68zjNW3/9i9yuaO/P3u1eE7BPqHPmj6ov/2/6uu1Fr0qdF/07ssvU4DDX3T
eT2hzYM8KoCAT+gIN+cqdKIb6UNrHSmP0mKCOkC9BSoOd8fsbOPQPaa64RzizmELlAdsRm3t9Omo
0xP94hvejv7/43pUlBormACwU6e0aAi+EiaJNbktlmZgRvFeFialGZtD9M6Us0vwcm6Td8j9fAxe
zKCGcAC2XH+lDhoU1nmen9wx3qVzd4ccyNcbq9QzjC0JWPGYTF52sh1jZepq+b2KZ0UqOqEewGkg
TROziRSuGbMvMAyIdzv7Z+xf1fzaP+0YzZw0GaJbiMDqlV2AHHeHJHsJkI7cKGLQttLMBucL+N7s
IdMpxtGddwcIL30Jk7zeQecC1ECaEdzHdu+Pxz7qxmcj+xWlU/bSQ0m8N0x3vrO5NEiDEBottb6V
s6MJCl9kFQ2j6sB2gn+BvJiahgECB/wLLqbpfUGTJ3tovaw81511lwZQS1tWFN60NNatq8GxKGkU
/n0YzT2ycRl+5+H4BkO78WiokXFjI5xzXVtR9eo635XGEd8/nei32td/v/91e672v7//SVEhe08v
iIVKqel+ZqudDN6aimenzxD9p2imIV52XYvIHq8D+EC6Fri4bfh70ZUPIgjMrbSkn8oaig+LDZqG
zDttYLu+N1O0mOHdyQTSECtHbzU0Yab6xuis4QydRHGf2+0qqJLxLF1ZPnTXUFQ3a2nKCVP3Hu2q
pWFwPskBnHOoxfQkLTnAdFoA7iKr0tHyu4l0cEvOBEgzb/1pM0S0SrLIFKtKbZKDRTPC1yGkKwF9
lyc66QK4nZxoJbrOauZ2KKQLTMddy4f48sjLRzlsUAM1q33QqtBz8FnaRt5Un0yKXpehiE39ykys
5N0EXCP1SZ7hzGfI4KywvyOtY4OfKcDHdUFLccqLkbh7O6rkjLQp9LruynWdH0Ph0fA9ByqDeteo
9v2nPIA0Fx+MMxNdbAfpyfkcHZeUQaMjqVeTp7tCoEbcggBRntGWfjV59yPyhoWuZWLm7lOq++mD
6ogTZSflWW/FsFdVKOhhmFeeASmFW7TRNnVPd+oZAE525l0dPdT8ICJWrUclYihFj2J2EZXorGFC
UbXNm3Tc+lHR7RVfafdKjpaohyBtcbXY8miJcedoabLtuxMkmfVOG3aXTZwgeXEr/OJJtlHIxgl5
ZIq2hLjIo9N8LNjsBaSSlzh0kbSrWokmlgeaedJCy1rZFSsoYzblgGqHdcrM4mHu6L0dKytEM6mL
/SNEJVefwqISwbkLOk6dfHMf15VAHZQB9Z/4zh3vpUE2kLQzmeXnvNWnm2zqU/NKzjhonq01UyNt
O5/lcTPt3SY68saJzgPUUUneJ/fSKuw4pX4Rzm+j6CyHNKHENYGvYnnxl88s4NRpC3eVxp04ZtX4
s/Y74ym2C1daRRgZT5EyvbOouV2sOtX1pzj23811gKLWpF7TdVDY060lIvVWHjWzGsDiA4eJGFaf
0KA/84k6M7+okcPotrGdFvX2y7FmglOEAye7cqh537jlON4MaZscdNcHj6eM/l3bp9NGodR5ztMi
hKpINE+ZBQjb76lbDF34K2I/+cPKNG7noQEBAAO+CXI7ZLGFKgdiNQHwjvaQlor73Rb1nz4czS+Z
B/u7WWjpUw5KDLIywEj//kL9G3LXNeioYvPIS5WXKdOf2quQMBYZbP7OE1za6pX89PZFC6ULKp63
Mn09KCBVC9TRbuWnV86mYf17VtXApMvZ5Vw5q1vDTavnxcM/nb+cIHQ6jK2qQvMkK8GbZ41A1Pgj
fABlCHRr3Q4uqksSy408xBT0sF6xX+6fCljzViDl+yeTTXtLs6ui6CfTDIuvkxtCZe7kc0UWk0wh
pNaBMfKSxLQDh1b6simPU6PlXy0rh/qqTKBDa7xN0AgoG9263Fqdbj/BfnKWG0GkKQTEhWH9GPWW
tasDtdwGTeQ8KZ1xDoFK7QJLmDtjKG/VOs++WQqt+SHL3KOJjuReeLq18XK7e05r+1lmud9C0zr7
Hep0PlR8c6jrDV/zvlDWICado+kCS15rCdipKG9h4IGeBULEwD3qlGDRbOtd5Bins81D+V01yl+O
GOxvBoQJV17qT19BrQGJtO3uaXAAYaSe3j4mEbyFZUuSQlWaDt0yYZ7QsO7Q7aigI6oKdTu0ZnOw
e9NB0XLwECZ2oKpV8uHG6Xt175ZlvhttwIBemIfbdiicuyKykK1Hp+Fepy2YEmDfnrMoT9ZR6DZf
6kpnL69n/TMvLuOqTQftJXQUCK+LXnl1pumF/5LqBwuAI/y9zi+rT68h1xS3UFd1uxI+oKvOzJLT
mI9oiRbl9yEytG9aYKpIG2slZKAAITVotKQ/HRpnW9Hbdj3AGPZNBNZOJK740rengYf7ZvLGaFcA
lQYpVcNWB8PQD7NELQoa+l9jiXhWa0OLF8KCca1birFHrTM4uoGF0J5aBl/j3n7uvan9pcTRddta
5rWdR/puZE+zyo24Pc8Ml9dGq3Z7h25WXogBHJGVKB7rNOJ1KYz0u1VO11pRNXuY5ZKVExfunsK/
cxmkiexLzRrEgttxnkBFvoe8Zj5U04hDGXQ59ObTDbT29nH47jIy2A2bfgWVRnKDOCmUG71a3flq
qN+iPqFfIyybfqHhMeODY2a/DPGtn8T0I+PDDKdxpj7o5ZTtlAheX1MJ9HtFuDx6pVN+rwMUp+dz
Mtf9s9XV/KlIoTltufX2KE33R8R+HVp4BdrkPpzX0Lqnt7wNH0O5+pgHY16lSH/VTo90fv52LX6q
krA2E9X7OqCIJERaZ77G/9MnLyL/wtAlLyn8Wis7dJGPVo3gS9uV9V2DuKWuROKLdNlWc1tTTD5B
kSK+uFC5AaAM1a2cjCw3pZ2MYoA0PX0kH2dvTUeN6lU9dOjSpHdGMjUnu1Gax0ZAepLEpLG0DgpU
zUI1ZM5qAZ1Gq1f36lMJlcij3gbvwtqRTsvU+2rEzrgrSNPBdkQXrw6f52GYNcLkIM0UAbT1YFkZ
hK+2ce9reXAfhbdAc8lXSpfSW68Goiq/fZPNg04bABqt8wmsMor9v39PyDN8XKC7AEZcujwprfJw
apr6qQGnhF9zyqNMf6L+STEGoqwRNYPJ3drk3R7K+UM+edDmus1va55brHlORjbzZ334EPn382Rk
PV/z7S+8nRfGSrXtqwwK2M6nnCJlFG3voNYdPZOuPd5JjxxGmqK2SgQT26eJ2oZU9ZIodt1UXXtV
ditiCyTDXHLjAc/RBvV30pKDWYfWlhdFBW2Y6GeFXtTHO88dtyL7H9LOazlSJVvDT0QE3tyWt/Jq
SX1DtMV7k8DTn48s7S6N5ux9ZuJcNEFaStUFZK71G205gVuCA9h5t84Y+YfIiO8j5N1uZZU8UyLS
NV2ANu+1gehWvcmzYLyJ0ao1s0lHh4YV6phVmM8lCgJJMPTBb8bqkfVDshgz/XtNnPcp0txfU6uH
z7WGYcyY+9pB8xPrBhuQEMQwOm5lITBsGxA+MFrrwSmz8jEp822S2cWLjTLYyeqIDcriAF6Rp5bV
buohL1/GSY+WinawC7wslTTPVsSkdPD3hc1tLvCjDOr1pDVARhtF2bOUaNd9Bgl2O07TN0svZge4
vl0TmXafu1J/MEi2/sh6UihDASUEaJC9Sw0y6f9LD+KXxar1NX0LkUfbIL1OUkPPsjN74HKdlWr2
hXfZT4gi/i9df+varrlLYRabO9+pA7ZOWOboTmrdibTQDjGRkjWkC+tVLZVNOFjZD01J33vw6VUM
Sgpn7dikr5rSbJb4zrMEnyG/hNSRrq7ZK+voAr+COY0UVxwvEDk/7BAQxPRuUAMUbhuyKK3SwAdt
0DxMRqH/DjTzhjBz8r2GF7zogcK+uGWVL1mUJk9jH2krnz/mLo28dpMDHT9b2LxiOwSUZYz68OgP
VrEr3MI9E27EMK9GEoD/MUQZDBLKY4DS4IY1+HQ2qtkxSS+MfaAq42sy8A4oB4+YuV+fB/gHs0L2
+Gr6DUJE4UC3+cE1VAg4/+mmJliCtvMTTBlzZmut924JqohZ4v3m1Z68mHyFiCjUbwFyB2vE9cIT
bl31TaolPuSXTv+uoTwSqPaPSFXxdMMwBmSUpx+ato74sHr1khTZTWYn9o8sTX/liqifnKoq/6+l
r/WJWcCjytMMU9cIp6mWCd2NR9kHrGA7JJqTdsX4DFrHw/f2i2t0PHiRyzhYvQdjIE2qtyyKy4Wt
tLi2iwpdSF1DWoP6ZErQ4BSrEB7G0iiHZC83IrIYNdbHomy1seCrovLem9z05GsR/k31UD6kNTa8
A9GONyOb7iOJy/XcfWk51e/GLr8ZiH6/KFA8l5nQsj3Jn99t26i4+TUkb7py/IqX9APOpfpjPdeH
gPGxHjTGrz26wn5xiwf9+86/SCZsZqYiWMr9vowLkOAazpGOh4SdOma7tQo1X1SWEW+dtGdlCXGc
XKWbY/gtg+mO0FagpXtk6/KABZI6iJMs+wGSdcFgdWQlBuyz/7VBdrFLmyGyY+vVwzpzh+fWtO8k
klBiD2G5p6e5Cp+G5j4snRSJCVesIFWqZxexqjWe2GyGVBVBVS8afrYRzFU9sH47bvUQ+67yiqCA
tUziWrubIKvz/NeIxf0ZHvlgxuRwvrnLcNsKzN911D9MxhjcdqYvdk405LcNtIJFEdj5a11H7cZ1
7Gyr1E3+Gjr2W+cjhRdVU/SI8fVRVo9e7u4QT0DiZx6Uj+z+TL32T2aoti9RsTNR431FH9M+kiXG
jnQuDsr4CP8Gv3AEgfLav3Fiq3oKRJseEXXrV7I+yINbQHXVk9GOq9zD7V1Ny43ZtizBWcmfAI9/
PFzrVAe1VbOojYXscm2QRZCiYg1nyVnlohlXg56l916Ve2uWG+qN7UX9Noqz6hRUY7FPWBYeMpAL
R6xBURGPuw6NkEzDkL2HSxFP6Idn8fCQph6ex27ePCctoveDpnWvathggh6Pxjfdn3PAZfGrLpvN
mPj+7Aa/dS2wqAtjRNg9CaJgoRYkYXyn/dEF0aPRT3n8uwdMsZcZs6EhL4Bu8L06Z9MKNzr4PN/u
ZRsZnUubMZPi/7TJnNy/j/OSOlz1Itcv7AHPjGxApV64kwhMuLEGXjwh5KyZI90GjrIxRVoCdeUX
2T0i7LZnGR/8hqm4R2k6eiMWovGgGJKb1EuNg4q0zSaLdefRrcliR0iz/IpxfXWRUKi1Cq9CPVce
XA3N95bFwGEIkEsKKtablZ6Ob0UVHCN0Jc+Nmhhbh0jegsBn8BvIaYba+2+lbN8KkssvTpeUK2SH
p1vDKcfdZOjl3vA7c5OgfH1MYsRc07DRjkatRWe1rdI1oK/kxRDpF3QAul+gXDZdYobfxgTdjtIe
wzuIETxpqjzcBXVv3DthErIt1q3vjvjKkhm6ASJ34hxJmoI9lOI45yfFzFeQDSCC3s9MbRzQNyim
hTpa9l0vMAstveG1d8dx4+QmscYZiNUiza12ivc0pqI6wWuKlmprRq9dEQNX4+exk0Vvqs9dE4iH
2m/be1Ekj/rcyyuMdJe1I6I0c5HgHZFPJfyRW6K7IZ/AV1FCRrqCpKZoREY7i4jl/wFbjR1K+UhO
3coqJ3ciNN7DLbkC45gmA4SLwPG2ZtnwZFBRiW60rntK7MFeqHUvvrZBeR/z6wgWJXZ/SYKLQB6X
x9Hog+/tpEHsDyLzWcUFU4JwlOQHD+ovfmsaL2WrTbsuy8O1LHoe8v6Kwp12aeXPQozavvnndbr9
b+8+2zAIEOsg+DVP/TeGtyYmKNJ2pTwJL9fANiEkOFZTf6uKLDk0op591cLiCecKUmd65vwswQUG
LTfxte8Ir3E/JjcsC+gelflTWYW4cBeGfe2eqShSyalTCK6HS995amtmkzR+i1GHJHXnUwekPk2P
LRHfX3WrHYauSL62TW8uozbO7zCsxxmRfccuKLT4LoA1urSVIviKATp+4NZlUC+chCgoOI0J3IQ+
PwlKK4uenADN0Dk7HyJ49ZQIkr/zE0S2/SmNyfS5bR4HysX5P2RlgMx93ijBODHQMFBtg38g0P91
9UH4xjeBEzpPBqndVYIRbvmCqfQCiFmyBSjWHF1VwM2Up3VHOrKdD5eW3By9pawUaUMmchrdZZDh
VK3a01niXCQcRp59wsR8KgphIVQ9tba5gyKFNlDX9yzAe/cR00IWnW7fHTUU9k9tYvfrBmmNZ6RK
gsW8C/qVIaHsFNZPOShTIgY5cbdRDfb8clCTBNyWoWs8O2nJUj+91fUy/NnhTuzqDXdJFRRLewQM
A7vvm9Pa0ysGds0SLov1oI4JtNgkss9tbCo7+IfqPlGT8GwBF9iYk1AOXmh+CX2iZCkgmxMhOu8I
PhR77GwSTzmcON6VYvzlA29uTX4g4PHAe/Txs0g8ax159fsgAuEoss+D2LZWfwaNEilQI9VVp3p0
GRTPV5q3TZcr+boinlTfJkUCAGjbm162zgF2Rl+mNvimWa52EkYSH6Yy9ljsEmVsfNayzTAEO3OO
QVaGWiysavQuMUjkpbB/iKbnMrVWQgW/qSia/Vr2v5sZ597iLb2piafsXCt25urKiIu7wExeMyfz
kUeDq9s0Om6Mg38jq+RBFr0s3RB4j0+f6s1G15ddJup1Pj4knTEew1kAkQwIZOL57HqQdUnQl7sk
P/GEcnv2bepjnsyA49S3Ttqc2nVs8LS6m9snvbf1Z9k6dqp1qr3HoB6avZ4lxksyIegeBPajOjjh
fR2Kx3QmgRVm4+20LLFXyqQba6VDD6go63wniL+v5F2ruWO+80a3uxRla2aXe18bt1bZ/rbmrdkA
UH9DGMemiqISazhOaM6DX/w0RkfBSmh0znKBG2qbyFGr82XNq7s2ZuBmr/crgtMsZxLU3YQao57W
hKCrWaqxywxWyBWEpzIOs0drij/WT+z6htzKHuf+Vpd5b6Z+SkcQ/lkLxzbpwrUpP1GUlXuW/u5K
GL26syeL/4AMY5esbd1zm4TFs9IGa7nPHPOu3GfEh5ci0bvHcQhxKHSNeCMThX6SGRi5mN4p4St7
yeO7UtXGL6DPni7rdrBexmoyFHXD2tjBYKdTzi42Sis/bqtXq01wQSLWiefjwc5y600kQwxQ3Itu
Kz/y957SNNso8MyHNE/1hQtW5Werb8yk+Z3DdXjLiweCwQUkwr9OFOVzzcemHPRCvPjYJ69a502F
3CdTDmBf5hyRQ7h1/jnlDSkjPdKCjWztoUni1fLddRb5yF7d579zCZWgvUkjJzl1VhGhvdY4b12G
W0zaaj+yolMXnpZM9ymLJICAtrtJI+E9Z23/JHvUWcSGNUqf2zKttp2bR3sNG+yHbg6+yR4OwhOl
1Y/nkmfaqp31Rur5IFTINGqYaStXC9ELT+yYSsfGdaBz4udsiG4MPa3u5MunoMSA8k7+jOe2a6k1
gg+lP+N8nx/iP7/9PdX59/f/DLch86ORqPt3LSTDUholUIfxafIOtaIhfB5lYJI8z+xXfRHbR0mM
kGdB57MBMuE4reLGR2++7f0NxsoWYHcBD5/YxLEyB5fsufqUOIm3tnlUbUezjTe2nxMVnqHFEmQc
zxo3bYE+UQVhLULU6GjzZP3imN6X3E30W1lSg2GBl8VTEhG10ezcP/DcrlcBThJvMK5/OgDl7rEM
UG6SqR8WGQyzm9FTKmIQw33Y9g3kv+6nhVLtG7L1M3ahH19io8NBoU7vkjEQN0UMCz1y3eKm9hx/
F2ui2dfsTjP2kOuxq/rHAb+QUxp1X7VJ7x/HCr++uO2Dje2RVSh51/307GZh8N3tEi1WdpXffsdl
ynjIzKzk+wiMldC8+pvG3Z7rpfNijqa/hQ6cb+2q7O5DuzynQHnfMBNdybyS2qJLNIoivHPi6l5g
+Lofhsg++jlcFHng9QlCsaiQW5t5QjOvqv8tdN63ZGiiynsNC8zFWkOtj64ztrekxHiVdtG4NqwB
ve7EN29rnk5L4VfuBqsekg+wtlFtwpLgwfXVWwMY3DcNwMyiKIt84TtlyYZn3BSq+xJaef/ddSM8
xAXWQvHUxVu7VrUlTwDx4tkYD9Rm2P8IoMPXQYU8fGc89bnp/bZ65Z5N8a4lO78aHRgLY6Iv21Zr
FyIL3W1iYuNTDM2ws13l4OO3vNZGWOxp0y9U0NUvU94Nmx5c3OwZww48b2/1EvxeA+jwe5eIO5dk
6y9STsRsHG8ZYNeNRzb2uCmwGMn2o8NftEBsentoC8ilz5Lq8lBVqnZUEiB8c1WiKPUyQlJ+XVqF
dhbOCP9AlK+DiwGanZdPoHKftNpLbxFRUp8LRftSBJpzo8dlcx6tGmMhhHTLbJbF937Fapef1Ch4
8OB17wMnw2igjgrzpBCA9tZTaGdvwiZqXHazkcpcVEb71i3ZHtp6L246Gx39QMnzN1OJo1WtduFR
97ozME0X/DMqYpJBE3qcVWg2JWUYbLNRvNfLxoQgJuGauYssozb2VXGKfNX7Iy40aX5bpfEzq5Pm
Zhxi7qRJaAchmv6L6vKkBhqebQmS/OS9K+4ztzfOw+DsrNQMoyWCWgT0TCDoc6M6+uK+HxznUE7J
d3KM9BAoJOy9CF2ySzlCEXcxwppc+EPer/Heq76wjOnWQO95rc1F27C9pYq3xD5Hn3kTeRhiibZR
kH+xjfx4OXXMjm0SKy53KebaJOAF5eq4p4ibUoTeIW/Gu2qMrVs3a7fsPtemZ/wshMYKL26/C9Pq
76Y2w62kcOtNHb1NNUDfmJ3O2MXNb2E+CtcRz3haeKfKn+AOVym0iqSDRBLzSEfCz9+pIsJRjNv5
LlO68i6fzxxTu8t46B9llWzsiybbCmHgADb3ANyU3Sha/T0hJVw0jvVUJ2q/F41dY9dM0YmCichb
8i1WcvsJbWHxkOEumM6lsoCxGQV9tx7UQTlN8wE02ftZmhj9tg/tb9eqa7drXw9GMakNrv5npGM3
R1C8vyu/dA9D1cR7t/M9KKFDtotMLTiLKGq2YW0kN6QSx41RGtXt5NbO2suQ9hAiuPN4M++KrMiO
6BG3h5Dbf9dFhXsyUErd6KM63Q64XazxflMfuilBetoU6lOZ3te1BerAnbJ7dK3jXW/W9T4OvPZ2
jLqIuFdav+l+flbRtv+VpGALtLz5GtcdvnuOkd0ZpF13AKnUXV92CY6HOnQ7oqh7DXsKpOCU+ZUh
qqXrGNo3m40FtkX2L7fMHjXWEMuGqOCdwMgacZHytwmpLORZ+Bb0fEIRJsWdlUfdrh7bG5dbaZvo
rtgOFlgZ1XGJLdih/qJazXfdzuLfuX0GpYnAAjfznU3u+c0JjXJZ9VrzgNxLt6nStji5Q330YnKC
fqA0dzCMumXekAmoigE3lzr9pWKjt/By1iS2a+Yb6IXFcZoM66yDI1mFntBeTTGeiYG4JCo9jUf2
plHt6lsUWni4uGp1IEzpPOSN+AW3ggclWXt2xI19nzVdfDSiACW/rB9vMm/evljW91grA2gZ7bjT
wrbb2gFLJCSL7jtQuj88YHK4+2bjw5iZAoR5rW7qvO9eCE+QIKFHNC+c3arI7nWsMsABNDvVCdK9
M3n2Xpvi4sT/ZbId1da+9czKW0VilqsaYm836tF4ykvg+EPk+U+WaTZ3Tj0cEpipwhALoyLdGwxt
eo4Q4NuSQW7XEtyFNVuxskVU7SX0q0PYHKSI2yJqBfSrwYysQ9P0SVX7/EHFY9goW+to1fiqGGYv
9l2nBevJ1fI3iBi/yLoMd5UHtaMwwp/R/MzFeHRR9kq5jHTisDil2vs+6sft0Cf5Q6ALj3hl1/yw
vRoxz077pZCyqNTIea5Uc1prWvLmjvh7FLMtRDYfINiLhR7zQ/VtRVcWBIK01VQ75TqcPSVkR8+z
za0bY5xyrUPZDX6LxYNlnkV2S63BvnMvc18mS21tG4Bq6MX0MioBnkFFmZ+VgAAg/EDWz72RnrzY
++okhneODPbXYfM4GUa01CcdwVoPlnvtHxzP1c4lBJXlhL420BNE8b200fd5n463uKeOt9EuHzOM
B9s02pXsFFam3ekvyJ1+M+ph+E1+bgKpzEKF3TbOYNmiab1iLYh987jE7eOgpDyoTcW6H3iO7NRR
iVdpZWvPdhw4Oz9RckQac+5XLX0FCIPDrIvpnKGW42nyQY9khuVsYtsY0ANKio2rjs6pqLquR0mp
e7QKJ9vJuutBa9y/ujSuTlzNAf7FagRFwqZ5cRscJ7Fijb70iLqv+swy7hIvZIsKFgI89zY2JigC
EBLA9yAEKXQMTqaoPYvaYAtIhOoxI8+0gJQ97GWdhmUuZpbt7ELo3sVG5PwiF4ULwrL1A/chMFgl
R7r6TVWU8QDydDqYCkyThY92cjTOoYlKESwEk1cFg7Q3oYYA1oEDzcBllwB4eACV3iNzZtjLZHDr
tQ2G3gpxJ01xSTmp5ZDvoynnfihVBXe+SSe15/kPoyMeAjs4w40OQsSBFAIsSbf1tbq4J54GJVmp
cnhsLbRxm1UTlNr62S7G+DwQ1yAU0tbPSVm4N15iPvH7sZ+mETYPdPC/GOLOrBZzpYJV7OJWFS6j
a0kQlw1x1fg3bflDFuwwVNeFI/A6dOrpLkEaa2Fo7QAzwZjuLnWofWz11AV7MXeRDewW0EhR0ICh
phQxJkFWzgJ41kgbPKc6dV36fpYaZbJGNtJC5ks0LXlY+lxOeRLxu0rVfoNkPrqJFpKTigq1O5s9
0uSBn4G372BaGWiLnK3a5gWQxfdtpSTc/jwWWcE699o0II7CN7O3asu5l3WtO9uaN9OuiF0dgSmY
XV1qk4UfUINTMR8sqvGGrJNxp46jtTT8MLjHLbPeYlWU7hS2lpWOR7GrjHMI4RYE66q3VJPXNMhN
r9Th4sQm1rR9cg77n6NRkGjtxnLjuQRuyyhxDo3fsBabz7QE+ZxLpSzLQ+vckOUdN/gCtmvCpqQo
SpiQQknf/CRMvmImMCuiKO0Xnve4isZ+8AgWJVqbce3f2io/iij5xuaKBHxXA97vLF4tc1EehIcH
2QIPXdQUZZM+OPYhFytFpPqd0TxEZgOxUbWRXvH5gpFEQDlZ9ep079u6gL+h4XxXTsQDzASb6WhS
jHt5qEIogay2uo0WqO91ddt1JGz0aj+ktXnpJzTthoSefUoKy9uU8YwTdzTz0EZEWjw0rJ+00G4e
RCMWKiK4T6bTr71EVe7nhbrfNdqLAWL1RIDAvxStMsuwqRIx7rJljHVYjwNGifz/FgmmlFxs8cP1
4wLnACEO3GsRO2ZzuLdQ0pi9dKet5fnuMamVL2FcJA8ChqTZ1c1TMI71UwEaqTRa7aYMlPrJM4S1
7NGo5glLERcWf6v1hGb81r+xCkBVULf8mzy2f2rTFL8EWVzvIzUkI+QFyYsNW2ZtiibayVYYEWh3
hmYJeoVWbCZQuU2UR9U11QfeH8BYqB6cHt5iiE2czUbz6CgTgMHeMnaW0eCJ5Ks2jKmkQbAJ9Bg8
cPs5I5SAf4Wrrojr0zqq2rYseL0riWMRYgnR7wQmupZjda8PtqVWduvL2A7QGW974nxzZ1Z4zaaY
QMbL1qQn9meOeE3JIjAtXljjoG5k51yk5DcHEznD+bpqkOTruiMwdhk7DP7KIaG9lZ2NvtVXdej6
l9bUbjr0LXBEvoyNBIm3npSQ/BOSKVSWZFiTLWY8O1wu+9se6ftNFk3lyU2OoE+iJ6VZ9poqnhTN
6Z+yevgCi8o7F2Y+7Koe8qZiDOK2a5Ggi3oP7pAS2Ze6VvtWTeipXap6xApuTJLNvlqicxuzYwZo
Hh5c4YpbOUdeRymaJ3m0dfNhmTm5YImHqTPw6fQYBBC/Yb39yAlOfcN/WV+A8rBuM9+KdxGu5m07
ZXedlTxj8Re8wEfWD/haoGztDcFLnbTthlj7uJGtgAeaJTlC7yBbC7N+zJqivwsi1/jSfWuqLNjp
YYH1sbBqFEPw2WzgrW6bmCQn5s3IIHkl7iDr2HL+Ok3nU1PLcGT/0OHDqZlp5SYZCR8E1gNOscEX
mz/v0TOB8Q5e8MXg13bvp8VBlhRLmLdxMD7IUjzlSKDm4ocs4dtnQd/GeDUaqvDLVKMd5A7k6OSs
MVbmGx9kyiq2FeN29NX3g6nsHUUEmDT+Vc2CvzykfvAsO13rU7PT1uFIpvhTQxHE6qLyYQtcO8su
xCPY66BjJv5czu/ZMFq1pj3Dh99Eoh3f3MnGC7MF1DxquXpWdcJdYKdXLlov8N/rcBnNZifygK/S
+1lqYOSJBSrvcAf/E9mq/TlLi8xbDz2Ekk8NsrNsFZ0SfGiF7IP9ii0aohLEXi+zNo27SJsJ4F4H
qZgAyzjlB+TC3g8xS4UDDsz5QZ5dG679rg2f+v0HXa7TT3YLsk3Ofx0ni9c+1yv9B10+TXUd+7ef
8m+vdv0E1y6fpm+CGZj3qfnTla7TXD/Mp2muXf677+Nvp/nnK8lh8lNq/VhtujB6uP4Jsv5a/NtL
/G2Xa8OnL+K/n+r6Z3ya6vqF/VdX+/QJ/qux//y9/O1U//xJkXeoWR3iB4tACEu7aL4N5eEfyh+a
SEUxKk/d91GXMhbPxWWWS/ky4MOw//UKslJO9XHU33+i61WvfVTyztP62vJxpv/v9dnMsPUWZszq
/HrFy6yX61yv+7H2/3vdyxU//iXy6i0cCOwlMdr98+1fP9Wnumvx8wf92yGy4cNHv04hW9L5op/q
ZMN/UPcfdPnvpwJT361GHH4WZjw2N90QOusaRPxSFsN+lgww8wbkDq1gtKylWrn+SnGbQt+mDaZ+
Te2xopybZcdhDMDEAV45QVKvD3qBZ9NKNgf92jRT7wzmFwadrOonLz1WHqvAUi/1rT4azsokqbSE
97ckzQD0crZru5i5SV83aekGZw9JT3lqDRNG11ejN915H3itulrB+b4Ro3LcpN/8qFH2JpLPyzzL
ki05KeJRalY8gMrcmVXe3iC2lD8oRF9OltfeyTbZq+LO3Xh2PayghecPspueYCUWEmw5yC66r7JE
ylmaMqvskJYFGC4z1hbXif7Dq+tuf+dYuk8Q9X+5sjeivKT734PcIAKXu+I8gcQaFzbaH2dZxmwy
XA6p9958bTD/dLFNhS7FQJdCvA+TY+VB9vP+zGJVSbgpTMi7Gp7nANlisgDyVB6IEiJSei1/6JS4
7hn05bj9MAbk6V/dP9Qirpi6y8FQBTJ9aPjj8mbjVxw5N/Isxbui7/Pu/KmeBVG0Yn3Kb+jTgKEN
T30SoNbw1xyyhzyUbG9RgbL77bVOnoWp0++gQf76VC8nKRv3WJeTfZCNsspJxSZTR7GvNGGBmSRP
iJGTxVfkLHO79i71slHWy7PrAXgdvu7z0EkK4MlTl2SKX8fvY+Wwxoz8VWTULZ5n2bABAtAvMTbX
vQX6es3dotIIkmBqpPCrBUJN2M4eNrFXtHciUNu7Wiudg9O7T7LqWo/81pOVtS57DbrKQwYceWOb
Qb8c55Gy7nINOdO1Ul7HdYLxch3ZoJbTa1bUzVbSdOUZOlD373zdT9RdRPi8EsPgmct7OZecXcne
RRYWtEO78tDlDMnhHtTWMFJ0zausOSiVYnPuK2r9L+etZtTqUnb327ofjq2m24ug6bNVExvv3OlE
6TyX6Abs6OvBKBvEOonmy6oPXT4zr2V7ELvQsT90NRRfyOGSiI18wSJC5x/jNGLWpgFRukld+xjO
oAgcItWvWYE60Oykce0R2pqGaLDIlvr+E+gnyQCfb2SlM7uFwn+1CICsij/YIDSNjrkdkDmaI4Dc
KQ8RWVSEK5HFkwcE2TN85dr+IppXSj3puV9LNuzSD6iFWKN60iAdVzb3s0LBJmrreBUi9R4uQQrm
wEGyeCV8r74vxVjfyzptrusgdWM5RIx2I8uy+dM8gxrfNp0f7Hu7EadetfqTJ8gQL2Q5RoX+6Oo3
RVcM+erSQPAJPMDgdN9DzG1I3Os9+stBubrO0OXx+1yf6sJ5Pl+/+VRtq5GyVfThvvvjEvrhvfLu
IlrjgU4MQfvwhrm8dkgBHi99ZPnDyMtLRviRugwAPS1h+KGPq5AxzdLoRcAL2+az2Zw8pH/ORmkq
dy3L5l4klxGf6mWRHXS/Bfn/2ojOnRYEPmFNeZCYMzNSztdD7jfvRTNoFx0wkZNslPWXsT1snGUw
YRR+HUZU3V/1ZaUtL2q3JoRDaFACMUDTiCJAwFq1VpzmzRi7LDi0uSNOeZyzMY0ajHmmtNonRuqq
D8IidqAObr6Ufeq5YyIZCaMHMroj63bUhxtZ5YZ6sWQxKpAHaTQ1W3q6jV7x4Ew7XnPaLWRW/Vae
ZfiA6lPUna/1OtZtp0y30C6iq6cCql1oQ2ltHT42FD8qrwfCevwloL5XkYKI9aU5Mj2kKv9cTfZu
5ksOhUJKhqtdP0BY582pb8zL1T7U52kFOgZfPDHp+ymNKjQ+8N3xugyhSsW3f+rYeYRdJr67bS6W
NaT+O/9P38hwpk99hfNac5m0Qk850EgBdA3iaKnXEE7Kg52BXpO4NFd2REQSpMN7XQGxqhgqHHbm
EZfBch4RzkG9KnQXzdxSo2OmreSM9hDuZJfPQ+a5odZGqL4zQrYWVrVKdccZ7Fsw6/nabRAa5r/O
/mmH8ES0pPoW2jG6HlaT3lZ1gvcvZoYbC57Lk+wr5Vr+ta/aTxZpGqAPil4rC0fjlSQ5Aw2uB5Bh
EoozjFg10FWTrZJtIFsdF6CDbJVji448pOoZplcvfeZZmuTJF/XsJ0W8ngh8BX7qWpSt1exEJVuz
AleZ2gTQ1Gio/HrdwvTT5hahEhg889m14VoXzq0gOLStHcNWkP3kQaDGfGmAu/FzIsM3CUES9TpA
XuLTTPISI2onKEIzsex8vXY6fyjQV825AtZkOGa5tkfgeJE9xG/woLCDUd8CvgCShRFSw6LT3ipL
A2RVjo9jIeDnKUlKJjzQ3pxcdUh+qv45SCcVA0R+sPNwOWve5vV+IN77n83qDzraGIqCvw+Lx70l
XGur+T3MbPBZC/TD+lOkR8FLWE77oCLa37rx9FRUxXKYhdHgzxU3eodtVDD3grTI2tnGY0a2eole
8acwpWyVU8LKEyfZGpnqhynzMSdRzBxuW/wkpZCSYfAKEPRO96AiOL7v3NDeYHZlf1Gm6Ea+h689
UoCf+zJyrE3YWIgum6hTiUU9WdVWrpOnODKOppMvP62VIVWyAp9U1Tha8Xvre51siZr6Q8s48PpZ
XJbqJHx2RtE8JrN9o5GmqOiYzaFVhSJu/hRJigZneZhyZw85ujzbCn52TFTsGs2NHuTBA+BRJmDx
ZAltC/1cme3R6E0MYLIxG7ZZJ3oesgyYuP8fnCxtl7P/1rZAig6TmFY9lG3nnGWXUffFje1O2+sA
3Z6SHU9QWPVyAFRma9kin37pc7nulNyWRRFeJjGQd7wNRxKf8lM4wPCxbfethewrD6Cm0xXYJrEx
5+knxS2XA64Ij0q6UmN8UYquEY9jUOvLSGB8K+sGELcnUFE/vVnvVVZVhYlUUKaenblKgE7fJLXN
KnIulmz6HgzrVbbJ7mYMj9TLoOy0qm8exsx/QztEHL0gEMfRH0Chy1N54PGuKPha/OnwuVf1p0X2
kUW/aINqIctInUVr3Zr6y5zXPlkRj/7yOlrOa9Xj++e4TCHLZeY8qaIOtp+62I3KGzXwnkOrxkml
88yD2ysR2MFJ5VQermXZLnvKZgeprPeesmxfe16aZFcSEuNSC9AZkZ3kHP9D25c1t60rW/8iVpEA
x1dRlKzJsqzEzvYLK9PmPIMD+OvvQtPbcpycfb6v6t4XFtHdABVHIonu1WvR2e2S0CbQuP/Hq1Ek
9qgxWAeBTNRZN50dEAyu08nIAhoOXgzbwKfz4M7OagQHxeaDIxzzHzHqLbuP9mrax3VhHNqyzW3I
qWCRyb0yWY/3EYsEwEmFs/Gws7yA1L5dhe087mhIh6x3H3VzSI80atLUuPTWtC4hIHSu1Mgzo+iC
xszblAYsHKe+t+5C2c2J7/UCLANe8dVA+3fig+Nlxk+EgeyPpqsLT2Y8brqkAE6paX3Ae8ZL6+jx
FY0AwFWGVzrw1BZAEFnhPlc2twNQdZ41iLuoIar1/bmM2L4xvdcJbACEwYLQIJnQilYEzjyANlbF
A3tbHofK+fsWj9ZAwLtsqNupgGZopB8Nsbyj4SzqHmA0O/FpqLk5fyzrpyLLX68GVqQG6Uvb2fFc
ZEDdVBxJG1fploFLNMW/LI3WoFiHYpmyJZUFEPFtbO44GuXA1Y+AUAVQFA3pwBM7BY6mitYfHLch
tFvMTWzZwAg+ccOFTo7kEaRSXBSbJvDYWwA+rsXYzRtU4UFd7ybxRU/cVSrr4jcvzTUhyUOxOXej
K81Hc//H+RQRg5x2ibhd4e365LytAVAwuHwBQvdA9b+xYnB4ZS0k9FY2mndOriYCdGZEIBKwxu+t
SKN9qjDWK4ru7cTxZcynBzoIsKae6rADrb2QD6WNJo8iDYstfSZQTEOSwWqPy8hFGa3TrGmV0Z/j
zUufrviDN0dK7N3cXs0d1Z+u1DPrDrXqCB1OOVpvsrrdAy4IbikAYB+n2M8TVfBXlkpPvb09lX+T
awlqwz7IGzcJbnOiscpXcohe1yEHyIz/D9e5XXv675+nH2bd5xYYyprc4seqY9shZdZOhBzvW/kw
8KNssAxevXJ+zG2e7ie0AEMWkh/JNJJ3iaHwBk05gSE89JKoKRRJa9NQm6AesW4iED6JrJEBGcm9
XJHCJzQhBWi+aleJm2Svd+laAuezqk0u76CJEUD9LjF9JDXMfdIUFqDbuOeLCI88SExg7NH9nfzI
5Ug3qBsh7l7fa8Ip2SHLp93jBxKd3T53N1MlOLiO/7HpygH9O3TmtGyxl2DegViyCoEs+ZeBWfWO
5pOJJhj4+qzxTQEtippPjnEo3KPNpLZJiwn9HGN9BFaiOc6GVR//NCQHhUiwWtvtjNba/x5LK+VJ
9NWxwYjW2tda45pPZyZAK8tZqWx1rkH8783773HQg9WACkYy082DD9xYNGSA8WplAsCseo8jEx3a
eIjeyXDngBbkIQdtWxGdDCdC8xnqy6ZZAOM8mRwA5vTKlTks+mwvsZf2aWg1aL0HR5IGAPNcPTMD
SXhkgUA4qoLxRr+sMeOd5iF14muEZqVnHDL8bE28x0Dhwi6g97atauexC22oSd6GaA7ZDREITbZa
5y3eCGRll9Q2rSMowqeHGTQpluT9ASRo8iE0cegSDSzYTcLWzlDj5jWldnac3dcJNIsOLs+XqTSi
+ZOVpYEDKM26dpscuc5ebisj4ZcajVZBXyNPZloWJPWULdRM4deV3S0h5JBYYAVmtnJfM/mzjyxj
j9Qwv4DUdK+nsX4yeuEmfvUs0St2Ecole6GdDHu6E9zxEghpF3KfaezvJdJEsxbQ6Wbl0zVvHyaP
wPWdAhZTA8N+IHsuPOE3kPjYLkvdPgy56QOmTr58kNty1bPhZc6uTFkEwgRs7LjaT7qJNtwB6o++
LQ1b+tXNaMgZuFvaL1I4MN+IBGn9EnNb4ua42W7LQO0nXc34nULrfnpCCu0ZDZXaJ1FJa1v1Zn0n
ijb/pM3gLAPw8fuvAVMCwYs2QlqGqICkjj4ZDiIvIgPUY5uv7aZ4PzTVkILJS8G3IXk/zK1swNMF
MNb+2Fv8VGTAA02h+wX4ViPcRwbo0tHEA5avttYk0jSpeUJul58oupvEOmv5eKjE33llmfsYFE8H
dJLiv6rRoFOJztCqBYkYrNAxnw5ICZFXqhA6o0PboUlq8Xwc24nge3v4DkkzG33RKo6WozGSSD1a
oZt9KiPQtUfZUKANGgc+G7F2NzVI2M94jviD1ZTu33luFgeggWukPpOiOHRARPmZExo+Terc3AuS
vk/wblU6mnmCVjO61keJDkClkK6GYI2SZy8OoWIMUazFa+lDe5khDXBCA94zdp3Vl75I55VRJeFz
3wOOZAyVfA6bxFp5oiufQweyg1UVeVBR6LSVZqFnt+foaELZwNsbUKdd+rTNNA2XoUFUD6CheTe8
eamv7v91bp5Hie+M2JIL1f3Je8BjeJsYeFfwnJOt2E5QPgOKXaJmeBijJiDbBMjlvF7cakoxVEbQ
qhVMNHQFnsHawG21+g70KW6QoW33L5alTx1aDC760LDzWDT5iuxlMZjrQgeM3FOgXrQ/49XM+BLO
jYA+JSB1gGtlf6G7rVt1kRfeAws4P9aauJA9YkWzyUPTQmIMF0k6selNwIkEeDafkxcep9OPcY4g
V4Db2mWoxXwH9ZPmTjeL6BHbQWDo7dL+kbwwAf4TigS9mbzYKWhhXt+swTeJzidoOq5BYZGjB+pN
fp6MaDXIAymd/AQ0nnMuG03ztcjC0+ztLCqRKiVb8nZ28y5n6VSd+hLkWElkX2K8ve7wXeT3dEAT
u3lvpSFUG6EcuPrgoKFMw0tdF+6OYm8R4HlHJswC5nTIo0eQ+5VXo83TINQB+686NI6lWl371uDk
38WU+rMpp5cI6mLB3GbvIzpVIvnXCOKJytPEL5IYaqKRhoaPElSbW7DbFPgVaXp8DtWGo4s9Z23p
4ARbRJRj2pw4ahtC/jBCf4OWWAcPnKH92lMO8nq5ix9N3p6kVrdoClF7mnfT1NqoAU+Hrj0JJbXL
BiR8eePVjxLAxN3oamwzzbX2hAzWEsHR9LMqJIiH7BQtUSXqw4biW4cK+FeUno0DmHXFI3gU5T24
z+94iY/t65WsNpZk45pi6cD1/Cso7IwDjZo+mdFTOdyBz717wObSH+YWZckQYm4klCs65OEqjuzI
3An52WHlmlqgQY+K7TDkVNbU5ewyx1i5tq2f0KDo57ExaNcklDIA635lo1MGtLh0iG1d32uWOgBr
XuAuglNga02GloL+W4F7IyoFykPhqqf9P52WEUQgW7TDou+1kdMlUfdrkH1ZqOHkFrb1aFwof86h
KDc3Sc8ZuFuo+zXQCpTOHdk/qn5SSJny6ZDL2FzNYOFYUyA5bkvRWZR12/RtqQ9hmXvWPKPoki0o
V1i6FoW1FsIuH6w6x0bTzNJty0S+7liCnaaeo3G+16EzarbfxrrwNmzQZ0gRQJ+atKvJJrxh9idt
6i7k+I82Xc1Fhx9aU28xNCVvu9Hv5WSsqfB4I4heypbv6pgx1Is24Th+pqrl4l64o38/X8qbJock
3cI53Ve9vRmq/rObrEF+ubLYlJ9GOQxxkGlo9XTK34aZ6jIuR2To8kFsafQWKlQvcqsOb3ZakUZk
p4i3eLKbSiDpLZ4uSaHei92AgKlWrNV0qOrQDrqhnVc3G50p/swTqzzQ2FKM5YKXEP36r/OEO6Ip
iCLHrIGU1pg5QdVk72NuKwoQr21RjfoBvQR73zTW/fL3oCFYr9AWjT/A7V+EKtsSRia3dFAFeJu6
DMnzwYaM79cwapuVwUY96ATubMQuUHf8BwD1wzkCtBgYVmNFHARd1BRH0wRPKEXRJCcawL6gqMx/
nyS67PRaKjESA0rfZol2tzqT0JCCPPMqq+3pROMI8jibQaKUSDZNxbwPRNd1gLuVs8wmN3LCBiqL
yL8Be81BPJT+NFF522ml5A90mMXgrJ2xi4KbrUV7HUqIerQqSt3EthhS7aMSDqMDstXgW22R8y6n
EAyOSjgstjMOMeoXCnhn7gdjAzrbwifbbQ3k5IB76hxnWYMcdml4JxbhVVNdqn+7HlBA+WaezfGj
A+8c31F6HXa3xRsPP4Pa7PHl89gdGJRACaNEW0Fq2F44q9Bn7ZjnroQKPcQh24sKIBMF0CF13pso
VE0EWNlaJv661m35X9eSlfjiJamxd1m8cmzrVUUmNSoo3hth/6prIyqQIrHZM3e9novHYSi8h6GI
VY4KWjJjBH3VUEf0MkbiCrX40niNdtCO81BhK/Mx+nY9mqGr9ckmzcl7mLA+jfraeE6K+HnKEucy
jXjdazIe72hIrTve7BzQhdadqIenSL3okhoHGlBQDGZ69DKanxLV90N2RIfbbABqqrXQDOb3kM5b
Gx1+OTSDYtCB/Hqp21LqUg6SuJDdxocxRBVfwhZ9fmoNHZ1XxxGXKTxV2dLDchPpMUAWwOk/xMVw
3865PJCJDjVYnbbQw2Ygc0QYMo/gkk8Rp1sAD2Sa0+ybyUwdKAlDdvuOthIZPeLolA7gcAzXwjCM
FW1TyEbbEjq72W4zPthoARNVv5XuVn0QowEUkCHwhb0jDUOzqLNr9fyw0Imh3fWVMKySbWBZDBSZ
A8QFNxr6JzetKpDOWV1s0GaQbRpVTb15ZcS+TwYQNCjpJT76lJzgA0yehuStUXJcvDeYPMHpUaWN
l7kfHMtSypvN+CZD2xDZLXQRQdPoaa7B1BUaYPR3B8N6Cnv2AkGm8kzOXrAVSPLYp6ZovUfJ4i2Z
4wJCfHxEH+7EEvtpqvRuV+p1tiavFXVaEHkp6mjqAiG0j5cLLEtOzocLoJj47gKJ27kbUJkC9Yo2
F3G04szHEGkXGhYWAH3SYH6eDXsQeLrHPpTJurOS5FuDRo6Zgf8UQnDmZmSVDVKLKvs8ae2FAgCg
dEB2EfHzbSbkAeNvjYFNsBeaX/K5sDYQd8HXygJrfT4V4IdRmJVBgV1uB7KVEF4B7225vdm9pB03
DYCSyHNBHOzDVBpqBKZUc9GnC72ot4XlY5rgy2T1UVuveqVPQQe76pGootM2BQRLqMPNTTY5R/F6
HpEIIsfHJZZ16haFYmSh15y19vF2GPuh2w81oEtv9ghopCOfQLS3/ucULYfD3L2LqUQybTPhfRui
qboHVzI7tdqGBqCGhsyzjdfxxd4UW7KThc6EmjNmHTvh3eZmjiAoCU47FFl/WfTdejf7L4tGEMQa
yi5xHZ+hc0rtKWgDYoWuvZ2m7GXZolDhRB0+7D/QKPwFol/A0yon8GVsk6QTssW/xjpqtSZOXpYd
EHmX/czQjGsAmtxDyosGKZ2yvXY5Gvh0bUYzStE44BFunE/SRmc6CGv+hoSd+9nA/RM5PCM8zmnb
HhgHEBL6RfyKv/m4ijWh/9DEmXS+1ByrYa9zQkMLj12UQJo7q2RgjNKXRYVdMTLaLwL359UAEpdz
2w2g89Aj7L7iYn7pHHA/gC9S+nkHLkdnlNUaFZX0DOjxtLNdqW2Z01UX1/Aa7HzQh8U90C0r8jCZ
jA/T0LEvHyYZotXAtmpWF9GC98CVzNmZoycLqE7gBRL9Qa2zyaySP2XtdJ9LN/+e8QydlHh7ewS/
ZoseU0TEms6f2nG4p/zZnyLe1viPEWhic/0SXcBrt88+g5eieCCgQx/oqG49WbJr0QAWfyJARRXr
9n4Cx9YCcyhqDqgn1DA2fAJ7VQ++3W3Ny8GvKhNq2woJkZbJsijNF2taVAItSYsShgKNnc6yaG/I
PkghWgJoMV5TdGd8iPSmPELbADsQiJMtQxKpJ95YAybkTsCwol53yK5MbaqXR1ribR0yQdDTd1LN
wJ8Z9P02QI9ovALJR3ScbZadOyWk18dx+b2PgZgSnvciZz1c59hoLRGW0IdVDJCOB6Tdxu5SNFC9
5VNBB9Cdqzo34ICMnKT86c1ogQcbMpcati40G0WbZsXA+aAeyJG9rqYZ6TVZFOeiBpco6Zr3TToB
UPW7o7U17CWUI0JGbZmRDR6+xcoRpbV5ZBw8xKcJqaqi6vTu+prfGblTbCYUqEnvbh0OUv8qsmco
hRbfkenT/cST870BfNMRDeygCHsNKIckaHMNeD4tdbdS9BtLF87BlqHlrJEuyTYliBSBMoLGPLkT
jTmHBP8e0A9BrzJH690uZ2hip38ZYNYBB/r/uZ/A9HGzgxsnMPMsfv5DvK3sLPEqIBs7cJFVoPfI
sxa/UpWTpLHuRu0KZWMLgnbIXXi1Ma1MuxCQjG34c4fKSyuQhERy4D5u+3pFLJvgWQGllQa+Qxqa
tvnvkxrDBDivlCckqSrQ36qDBp5KwAuhnyHmf2zKkUKmDIowI2BPuh1IsBvXhtsc007KS6wO5WQF
XV2B3V2N6ADAv5l0eOlUFq/o9TPUrVc0AqUj+DiA7IMkcnS4mdKpLQ7joP9FJjrYvVftXJ2JZWaX
tPGubK2fkOjpD+D+BPS5n7IB4qBV74MI3UKNaayRb1dG8lAknS3hNDaj4meZ6zrwMtl0xJbJCJp5
GFeEtTRGdN/gvRweGlMMndEBLGngLciONzPoewHgrPv+dULbQWK7mfVzxhxIGWnCc3BP1hj+cn0b
BrKJ3HWacfmpG2LkUS3vwnRgueKpBnuobWgHcs6jrqOhEkLr5HVB/3QH0erQJ6+LR83Jls5XdBbL
Txa4oK+QA6jatu39qtXOzQhuMYqsLHRnN7LUd7QOa/HT6axRBuRlXT/uDfS7gg0Tnwg4jvQhZfWe
lqUIICFB2Kc1jzRKShBRYsvZHGk15Kx6kNg3EjRaNvRGTejhWcaAbdgcs88hmllR8EhAEwUl0rsR
X+QdB43uCV3ZuDW3Uf2pATnGSh+hzFbhjxYi4RNBLqhb61E63fVRCcCFyqliO234SRI3YMXDsGBV
zFdAM2QnPJTA11KbaLbRTGeditTw87D4JTB2IAIQNsVGLxuoAKsSnKZKcKEqzeXIAXnDJO7JRE67
A4GN7pnjhiLIYfcgcqL5ZLstYlg9MLpFf092vdNGSNJAMwv9+sax7Zvyro7DSzhrJqi/iNIqKhiI
rAxwpM5h+r3AsxzkKsoTdx5OoQWTbWxoB6/ICO5mhNPpEgrqyjLoe5SlIE+99rznuBLyfEsBSM1E
W0CYaHeUOCBH0pkThLC7do0bLH8gR8461Lwr4xkEGfneqaoSNz6Pbc2i9+5rAV2DwkogqBDOs6+3
TvosRrdaOXMRfm3c5n4ckZBfTfNLjQ0f/qqVQAfJ0PzMzOLJGrPypdfwX4v+ZfkZ+4FiHZd5d+mH
CgkB0zJObjzNdzJy+n2jeyNUedlvV64m8/2VLXVlLa7va1khz1LlLyjav7/y0GdPaV3oflqaw3lO
yg1IzMDGPZva1qyk9pWP+J57fcZAht26ASj+vSN6/oc96ugQFRxT/SEDoZnvdE39xer6ZwXaxvy/
QW2ESuecfdUMTX+OBidbM/zoH6I81Lbo3073SZZ2p0mkc2B5c/XJiUMQRsem8Q1CGq8fw8DH0MIo
+tZzJAE/fAw5e799jMR0q18+RosXmxPHe7LfT/g9NyPkK1CEKD6BCra6cIHbihqZno4DsHylI8t7
MuFtq1t7He+3NKTp8QysEg0Fn5bp6Ot2Ol9NRWMAesxBiuzMZrIeeGxdw8ooLthqAZggrCv0BKzr
EKkkDESQDmRro0ihfhXXFUiOr0AYFRc7fJ0OSTDUExML2QSz14+9MF8PnTrLAH+3tQHoUjWyk2FG
biXnSJwqD8h5oNpj6DsdLJVr0nUwDWQXUAKZj2CDhaae/p3MUBeFVIyKIp0aiipnKY91o1/w3hL6
SV2DD1OOZnscFIMKHZgYBrwfgww6Af3j7uaANAKi9bdoObVBJcI7yHX2Pkf+bEfFuzwD9xUYJlyQ
oQJnTV5wXns7KvwVbIYcrwt6WTsMgwU4MI9xvArD0d1WidHyNem9G8oITQV3S8LuJBZPZ+RlYHFb
CeVtBLAz/Sigug6SsPMc80+MWGrVSNr6J6KwJZ8a3XwqUn+L/HUeBIaXyJq3HI1kgIWFoyWDTIBD
iV4Bl7dBMk5JDZ0Q9bJIpXI6LNGm4OjyRWn+dvCkJgNZ4+13jO271NQ4QAqJfAGwa13nXvYsk7ZG
qx/sxE2bJR6YLJp8sbtSMYy5oXxR9lu8wcyfeH0bcQ9D7mVSjO10EBlDt8jYJ0i3wXbzRiqucMQM
sAPtFsu8iO8jAw8uIUZ0Wkhn+uJ5YbSeeMH2VN1xqod5lt3zh6jRSVVtcZ9jB3/R8J/WcxuFCzdx
zLVbxihwKmHWkXfTpZH4L6WyxsCwZ6Py2sQ155KbOr+CZSfQ8LyBZorVH7Uc+zVSqmG5gdc5FqOJ
SOnYQPalBDQ97g7kFbm1l6CteIyi2KQ1yDxAWvQYF1iDluTIgwGPlBWrIq4yKFj18bWWTQP6HQCV
Gp7E1wrE/SBrcf15Avus3/ABmoZh6Gwa0371ZthW01Qy/Wm+iiCngwa7wIImDXoHWkfU6p/SLQTm
TmU2R/xTuoWzXLfi9kjeWVXGyYvqOIJj8JvfvPRromHssPdz/xRMvzXc1bLjeCgTZ/JL29M+aZH8
7UxO7NU2vp19iNNSaLlPXTttuzLjh3hyQbqjvrTAQTzKepJXaxD8UPcyh6ohvpwt6L45di/v7PRl
Dv+JH1Nwgc5DNdp6UNsOEkQgMTnMXcwOkgl7DUl4viLbzfGnIXIJrFnRvJubl7O9FjEUsj84DLV+
jifuWrgcEl+aEZ/pUFT5J/SvOkA8/mOiM/C6eT445fOgIr1MMtZpB9oU2wUF2q/RSQywe25/u5m5
jJLbFQqner2CYwG7pVjjPJ9FcR7QjFuwrRXXaCx2mgaWTXQvpaummNKNgMontORcthOz3tzrqtKr
xYV30HtADFSlF0/a7rFDzgkyCw10W1UEOYrO3BnoIVsmob24X3cQN5PGHN5DjlSstNyr/xI1ypEW
K+JDEQ71M/TIFnsroVIEQSIzaLK2+avGu6phVNUjL0OwFRUSSGNlH9R0dEBFt+kNJFevkd0/QeSi
WkN7L7uOOtItdEa2UdmkstHZ/06cViG9UOrgmp6m2PA9PoNuX93RrO08SPHFZLE8SB2YZbJmeWH4
04g7Sh1z6FcE/QwSbA8iPBoI8jZtlxpbErqYHX5vGZX+mBVT9pB07AeZKcpNXH1bmqb8oqJ0z9ny
AniYSjOveNcsD4aFmwDq8daVbFUcryc0OV64xa1rCqHmtQPU9ZYiaIIpke5UArBXsqkJgw321iUP
4LIoAYgvC8DaHT8DLt3uwqFlQaxSXw7slrDe2ytsi15U/J/s45xDfbYJV/EU9/dZObqbjA1VUJVx
8Rk0hvwOupSeH4ei+DzGLZqWnchZaR6G6RwiKVGDHpOCDQ4+n6EY78mZ1en8mIGELMKr0widrXUR
VewT68fkMjpivBsy29WRhrPFvsbDMl+NRhTuTL41rK4bfpBDq0B3dSjYJPZLOGT7oDcDESqgpxqw
sMz1dG8mVf8s1vZkjs+61gkITk35ioZR3SuGSQ0ysMoLVdIa4gpoZaFhMUHBLLLGKyrT3sXt7ROZ
8dcFQ1EEkHudtVjShQpaASGYO/I6hnwJTSk2WY793e1xi+xILlcJMiTQAnj3GKan7e3hG06Baup9
F0C+mBRY4Jwh87I8q2kiQw46ARnS0QS7O/aQxrgZVJWt6CfxmMzhRvRxdCZTr7vQO47bH+Qj023S
zfbrJDHNzcHoxx8U//87KemBFgPbAz5a37nIkzrT2UsjQD3qbuTNN9lGBy3F2+a1DEX1qczCvw31
1tU4bbJy8TJ5Ap0gX4b2r0Py3oKRsepOt+GYoePMyKNm7Wm70FSdxRN35weMIuozHv444k5Zrsbc
bh4BCWG+VcTs4jJDbiAr3R5BBDfsxw5iOZ7jdmfkl/laA2Di89xASENWTfvNbeJdZwBvu6oA5wY/
AYRCC/4NyjvxF5s5zM9QbluWHDRF++iUr0uOMwBL/Wi9LomW8mOE724iuvGLVrEB1Iw4k+jBW0Hn
YPxSdrgmnY3K9se4is+gifVAWOpPoog3pPYdIq1ysh1QXDQgTg5o2PYthMKhtUlKYaQZVhfMOb3Z
SVrMRgIDD+MsxbvgyS0hG7zCiRni+bOCVMdy8t71LzE6AD/7YU74Jup5v45nJ9wlnie/OJCz7seq
fuqMKj3lYIheTdD1+EJhSZJpO3AEQ2fTdFY1G7y7NGPhNkaz4hqNyWaQjDX+r+t87te8yqH7QWMp
zB60IqYZTBAVgi6oPQdcd7bAMv0ILRntiLceoCtxprM3+81E9tkylniiuCeTpQAjE+x4qkY7spOJ
nP/V/mF9fMfffZ5f16fP6RGi423tkVkbD11tG0OzTXwh/zkMILKVrD/3ZQbe92Z0Uboo028td8Is
ALYd+Z+2B8mImrDE8DmF0EvqQBUmxV3696VulrfllukpKH3tqYBCuFJDMCtLfYu62vcMN9+QjbQT
ejCf3o+5vuIDAy82HqXcjIwdSqP6ghsb3dxcWZ3bnxywzH9OGv76AE7r17AFRqbCPFH1J7CG2J+z
f8JmMf222q9hNL0KI/wX2/j28xkbYygwnUVtQZOeN84l6RLzArTniP5hfNEr/ZgLMFtQZGdycWfb
3AVXIsOmRMW3cwKqw7gF1y3FSM2yV20HNB1DjWWJUVcA+7L17gr6egnPx3A+gjbigaJp2cnDfYsv
xSG9m/aTA9SKGWrFXQ4dzCe9RkkidMLoRENQ/W3bQiRXDYp010LytVQ9rlnOGbqeumpFw3k2+B3I
mPXFm08xgDBTWd6Rl5aMIbhxoqFaUubg5KMlS9Dr5H0kTlYUghZF85CsiH1GeRN16NoCMHHIwR0p
l9JH9QxNvCTa0NDI4vHAdGgWDU1cfopQN7qa+ZJKoYC2AeXzbXrXNbrvOX1gCA6Vwij1LlODVjWm
1ELrcQDthCMANO4HsD/8HjG64tBOeNR/iAByCmlxVfL4wxoO9u/rKeHQh8c7S8ECIHGQUrG5ieOs
aPeHVNsQkf5iW/wg1QfJftOCBdYqNWNrNSaqEgyspqiDNUeHhiiZLENC2BCmJh6txXTD1LxNIrQO
Rb2ZaEShbxMZ2hGOcYRW6pRV5z7PDpAfdK6ABjtXh7EntHG1J5DEOpAsb9wA+e0pIKdwNO8kkbIS
ykmmsszvKydnYKXF7Cyx0gAt9e2Gprt6Z2An2n5bZqtJkNLYAt6fPJBJdwe8VIH4eUufYBrc/hBD
D3hFXlqDoQZX6my4kGmsNXQQjU52Rx8B6trN3mK2DgDIP58IpD9Q/dIeySL0AqpP87cwTYYdJeA6
EORu56avlwTemHBxjwfthZz0JUM1FqLvaXyhL1icCbR9/Dq9K+p6HdsM9M1l5u4SPAeA3XV3wmuK
TxZLy08F3pP4lE3nqOH4jlvM9C0Wd3fkBEJ6vuMgSvBpwtt03K8KkLhKJ3DtKr3n/EqgCYaH0BqQ
3hnsO+C7zxoUldtxSr6BBver3UPfB0Qj3q6Iocbo5Lnxgonkp4my1ty1lQI0U641PWU7S0HwDa2R
dyiLGwp60V1QF7ZWYd3mGxesBSNkkL70WcLBdpqjgpErJSkl5aLsQNayd/Zf41EzPDGvjfsdWpcn
QFgzIBVU5u9DDrB2ktrnCQoaN8e7ZGFLmUBnBKtmmeAePgwVuDTG8AIVr/BiG6iy4PXY2w6Qsb2A
IwA5fxutX6PrHSmChanxMPVfZ2lZqZ97sa3ow3+GzminvqXYgVu1JMXSGrSk1bTQ7FNXaAaG5G0P
9e5wQNOb2tnhvmRDxi8SOxq2TF/HYIX9nGDngdeW38PoUTFYUND2CvHHsEatRkDmtzC1j1lWIztd
VOvN7nZRWq0fwKg8ZCOAExAm24o5yw7QBcsPhaGZWwkUwjkeK8DYK8O99iFS1w2zqr9YEv+VxGP9
s0mhd5c5U7ziEyDQbVz97L3mL6nF5V9FU6aQxsmcq2T4MddanJ8hUPF6lcaY3l/FNpM0QB2sBf3x
S8P1V9YYKE2PB2C2iCPmnRnakAutzJ9sNElRcLiRAYkNzw1y5N6uEImp9hZKNhDmscwr2aLuixjN
4XE08DjwLMgOtzO4sG7xkL4CpLHT8ZbaGu1lOTwPYoZoaWU+WHKy91y9rNrAbmyMTKYoY8/dGcX2
CWjXX42LeDwZuYpMA3M/da77o8r0ow6Wk9uJYxuLxfvn5JeYKvXkUyKaF3pHprdlelGWA8Tmu1Df
kX303HPMXWAf8vmvPoLswC29S2lgZTcZxM5NO9pQ54Ecn+oIShWQijDWCeqMkJxL53sedrpPAZb3
lInG9OMSzeptF+V+N+vRZk4s814D4nY5GB6Lj15nBkMRIr1FDgoZIbfkl/iRbcg2oP9vrVtJBGG6
vjsPI+hChJVNm6rs8PdrKg0JyE7u8dIov4Am14FEpaXtezVkbNN4k/Ncg7zmYLlQ74uVdrRRzI7f
d6Dwnx2tBBNW/bOWXHtRJ25Wv54Y4MfNOgiCWAaqi6WRG0+NK8Q67jvzPBrQFsjapNijYABGh3D2
gppBFSE1wtLPa5DvREqerlRnvQu0N4A8GOsGin7ppBvBf46hQDqkKdhOYhV9W4zO4uJrWQoP2y1+
pC3nUMXzA9PmI8mQZSmTD8pHO0zytQzfFrU5ffP92zzwoYDlfjJfWsgyrEB8FF9jHrob6QJjM4LG
8MRSLwn6pjOeKq3/WlQT1MwT8ODhre476J75alKTNPbPJIBvpxMaelIwa2r60zxNyyTIqi6T2goJ
LcBNtHDIDkljaX4+j6mPnFN2iMIJJO3kEWEqX0/JNWc6EihWMe/5hAJaqdoqKw2N4IkB4XVogSVH
LwSDhlZ07aNmprVf1V38Iovx7Fjo9VoN49ehc8VPtEz9HbuW++TkHDzM7mSeM0fPoPvUxXv8ZetT
JjkLOtN1riztnpMw2s7/w9qXLVmqK0t+EWaMEryuec65srJesBp2MYtRCPj6dgW5kzx16va1NusX
DIVCYq3MBUgRHu46f0QHVY4BsDUx6sapnTtIF2fecLIoA/XJ56M79uPxRK3OhOJ8NwbTniBB5QCd
8r5BRG9GCGn4EChZ/m5rGRgoSJSanMlv+BhLqCOaj/z+x/m8Bmt0P+su4N9AeYrJjc0SYeld8xks
6cDc6CCNcAEKLD0GqjKNjtYHGhRC22m72KY0uFnGtxrb7lPiBxV2yaYx4G8YbebmoAp2N6oiReVu
EiBcAOKkRB+oA0x24crxRLz/5I3V8qYZ8/66OHtcE3tn1dMnNwi5J9vBKxpwgb+CICa4tmXlOasO
8YBj4ISvlW2Ht7HFvmUD+P2OOWAgm11QczWt0iQ08HQZiw3wRBA1WJ5Pg51XILPe0oOpI7s7Svcm
8q7YKO1MPWGODNzKbAEQTNvZ+Y+HH81e2I4FskWUpWu2Q6bpESNboC6TTk0iPly6yKis1AWqD9gM
PYQ08D75xb1Vxhty9BIL5UFOxZ2j7arZNs/gjNWhgUybG6+KqoDchGW590k21Qcv6fKjcLzxboIQ
JDTi0vptgNwjNyLjH1/VB1ba/FvHi2FNgwqW1geVW2AeCeR452DKeVBhsis9EVzRHRAjYvOgELi2
+yAdtzYU+laFrlRgulKBDtVQrxG0Cq6OqyzgavTWHlwbMeivUHoAQsZ3P+yawFzSVjXw5gj5rD4G
m2Wi9tBHg7wx0jl3wAwPd0Wm6qvNoFDf2gWD+A4oUMykGU9lYD5Qi2kTnYG3JD9IpssT9FCahDqE
EWU7swL8joeNeJ8lyPNuY0tEUhPLD5OtcLHRHDIbhITLpZBbwqcBguZAsw1jegjTtL21IFXY+r5K
tnRHlfq2MhPxBCU3+0KtJgy6q6gleP/QR4egNtWWAXGxTcvg3YbK1YewNPz5XkRVrbhWk3NH/nQr
gjy+3UaxqrfLRCps7x3IFl9pHgSHQb8x8hRBJlCqVJr/ysqS361K+b3XQ7y7DcFaT/aWeXxtNZZ9
biIxvNhpvO9G33rLlQUla9GMe3LLkELPLWzsm6m3T//TtJNtgN9SgYaLpi1CJU4OwQIbQzoHVA2G
28Kbuh2xkFEzRWz9UzPWTaIsM5s63C69oUJQwhS/I7wWXnpoCp3aDN+Smm6MaHnJfBQi6N7U0xyR
cQVcom6aKbCHrabppyZSBsk1q7psbkajMq9RZfwzz4SMxy2NxHdqRa3n3frO/MKnaXrpRNvdGdAR
o77YcuL7Jg9u1DcAuXjfjA44A3BFMGrUD1hgHUIQrLwkxmQAUzTuqK/obeuRgTCQxklPNk9jl6yp
r5qi5JkVvyv88vYqBdZdhqJ/UoXIQMuV92emyZ0AG3YOqe1W0NIBX9Tsgmqa2vG8B2qlIreBAUys
HTV7CxhukQU3atEggQX6CgGC/kxNmpL78oFn6fOoaU/yvskeDR21FVXs7rHA6CF3E1fHAbX7N3JB
Uia+QYPiuAzoitbcoxAACAo9CR1kkbTzJFFR90cH0OUVGCYCpLIrtkrrAGjmynWNlW14MUS22mDj
yim8r/IyvEe1ZH5IIG+0MsmntlFmJyp5o146kPN4EkHE7menrMHDpcFvYJ43C8CUZHpZdFgGLdcS
+jJWCgrbIBPeBgVXwJAEkWmfPfxxPtYChUqA1qb2p7f/kIz5VnIEwavO3Kcy7w8M1UJPUez9itOp
+CnMAJkDXr4UoEv7m0PW8JdgLKvZAS/e/lCN2HTpGXJslh45eGRWCYOmvbCi6spzw3m1290UFslr
VQ/1bUgi4LS1WQoV7zMAx3dIRjmvy6D3JlbrKSJZ01Se5zfjYAe4R5K4RHkf5JE+HWQIwFvcj1D5
RUej3610Bpl3fsOGJ3GGYEOWwLaxzsnKch/mAmp4nhtA1jVvt15rpy9tgaVg0kXdrxKxKsN23d8t
0lgVH9M3r0NQIwc+Gzttie0hlt8nq2pQbKeHhxC7mYdPvtm8IOXRb9Mcq/1GYyGYxke0jYvXJZc3
anETbApTl7Vra7SA79C90lfvvVGEcvnaK4GY0kM/xgf+IHZmAAbTBBTWiAWgEL7XNSq5A1oV3CBP
yNv74IrCXqDntvlNqmfqD8HttrGdYDrTwFwP7Ki4ZRqe6zwZT1yXVdSdL26ePqNmxELcp2F/sSZo
bYOFA/yMdaku5EYekxGV+06CLPYI8JFc+15RI+M5GnNtQJin5SqxTHVv9X51A/bFAJoVqVOmqhK/
z0qLk/47womy4AGEgOAwz92fvPXbM72cZJMEN8ig7bsYb/p1Y0f9Dkx6zWZZ6ukBTOXdmUwKNH07
03cAkkZ4tE3Z8C3MqyOId4x/LM+6QLh0emvBLLDmqPe/A2+WcfCk2R9QXgrUph7EPdQtpmZ9nIa4
vJtCV6yyUcTXXFelZgng0QqSQHPrw+61nmg3hSpOwgGX4kIyA1godH0MycGuaooTdeT4eW3L3EWO
3w6h5CrN8VqDIe1V/q6UJV8je4jAkQtWtKAOnNcW/F+71FLDjpzA2vo+xma1+2r9dKP8oGqRPMja
iZ/swgEwPjdBX9WkyVPels0FT5w36pziuLqCovoqBpZfnDHLN1DGhcCibgYSb8AVndIhNFI8wnTP
OGTo4RDu1EI9bEvG3vsBSFz+4I68vuXAj666PjC/xs1gbMraFkdqZshYQB1TvWSW3oIBZ7uKwQzz
NUzrAdgK0z/y2E/PqDplayyHVjJr2y9TEcVX0xgDEOgCBgAh2W5jlH50KnVTu7XazYzq+Ip4JTTR
ogbJMKCwNqCyiU/U/HCz9GwAi4EbjUAFU/MDlR1g2KrK7wFDTF1HzFOzUUBaSf82BKK8oCKObT48
kJJACUCq1Jppj7ADpTx5QJOo/B7V73OQhwHFOXARgSMZDyTzsUMybTvVqAEZytp6RCm99Zi3wa5B
lPKOPIokdYA4CIYVolPg2eUpm1Z42oxHcnYd1GS3YwPMFYbSiEbPiXBks3VLNRXrihm7offebGhq
HTPQMa06zQzjTWF1piZEapwXT7bvzWgYk12CUuXNULfsUAkIhtFeneFbH9pSJRvayFMvNWm3vji7
nQrPCOqkK8pqdW4HquBU9Luk8Q2AlAt5al3HP5tAbc3ZsSwEJdeADCsNIDulzppxSPYjMEDzTMuA
P+dEpAiqhJssxrLHzgF0i4s+uw8yvNGGiT/UoYAJGILzYPvfFlOfMkgiuIVaR10u0zWPi3aTGl22
m9tVNGnO8sQ5zm0rxMu3LsWNpigLlt2Pg8T+UA8G3m6eP0eJLUjqhlOenItIZResdt4Pk58C7PNn
Oy6r/lw0Z7LTiC4MHNComkQ149y4BptPfQjBYI5aSic07BXZPN2Bf3+5FgBFbRcaEDpDGB1pVCDt
4qR4mrzRex5awGTG5E62hvdMFseYjqCPkPetNvWOWa/SSvIzeQhkJDZNCyW0xmgYVlQolWxrcEjR
0BhSsicUYwUraqIk1rr9L1fiTi3vE0BcGmThA5l7qJSe6uLc6UMyOGjLMS6AGZqKM51Rd+nKAeTE
zgDexo8xEblTP3lWUwU+nz9Pqd9o+noLKa1k7+ZRtiHd8GOhq8Mq/E42dmOqqwQA/+rlebbJTds5
D6z8pw0zebGUfD9EqSsvZGM++PU8Nz9T56Q9JNgaEEf7cKGeARV0oHQGr1phPCxpqqnn8dkc67f2
o7LcRZqBTJSmooPRgaJSe1GLXGngFHfzwDmj9e9cy/T/ORfZP664zGX/e0Wa2RbCOaMWG49PPIzq
DJW3hOD1P5rY7tgvaYfHytKL5cTnJvUiIR7ndnN1PUNdB7sNj3i1nTo7BWKHbPOpD4DKMbWsE9no
IFiFemZ9QJkBSEpf4w47CPB2tXx8MQC/91Pjterq8odw/FcfP4QfoIKeT4AnnU/+o8sMB/4FUhkn
3S30yP9liv/vPpAAQ5UX+Lu3nvS8Sz0wd0VED0Wcx7sGOrUzO4TDoexSVaZ36/CVv9j+czLZzuvf
BoW+3czsEP89aEgr5zVy3OSiBIovZWEM93ToEp5DK3O9WCYE4u5ZohfkWaxFX03NZikqa28l2KMy
ZY2fhuZybYR1Gc5T9ha4OsxBByX0FXRM774OY2ufhSCCJZuLDOWq6bgANaiotj1q6o8hb/MvozHt
RW0D1KrtppMFi11F5budg7HtWANf98UrsYf8sC/+/2kva9SvUfZqTnzp7BUoL6HJPM7Jshq0tRcZ
NM9L/izv7Xrfe/6wXvJnCilMRGETf7ckxaQbveWRO5zJNNvjdRmiooxybpMRZpfYqZ6XS0s8cPZ1
HY/rZZom7D9PTR2jlc9T00QmqJzvJbPXk4UKwZZNCAzmgKTc8oqxtdG0BeoAhvA29+AJNR5R1/JS
aBv5NXYIBUUgSPY0wzyWJviYRYHdBwVNetKPA5an80yLaZmzTrI93jf8TJ3AgT2mXi4vPcr4N0PB
seLWC5l55YEXXzW6SM1qkw+e6UOZj6Dq0k1arngiQq5NhdmZbMwHwQFA4XfUObvpeRlS4bvFJuzf
y7TG6H+elgYFBoJZqWoz7KOwDKJpezBaUycduo9pwxZbhbHCqmroDO9YdVjZ0XrGj4CDoCatZ6jJ
/F6hEAmpiaVJvahlw/2SXfwIu54eFcT7cJi+Bx22RBE3+wsIxbHGozbXRjqjQxIKSMRmzZ6GhmBZ
x2tDD6H2MkNYguDf6ZvHP+zzzJ8uMuZBsuK+UDuEOPrjwKMn2+3NbxxCrEHoJT8LmfbrZkj9GwR/
uwtoPFBOOJbBd6u+koMHVeJ1ycEpXw9VdRXQEdlQB9s70Jj6AWXnesNqlVyDOCpu8QTsAVJbyU9m
P/eVNX13UJS+gY6t0MvmcI8UMWIPLYQ78c4dvxWm266SzInuhWDujTqwBUBthe4wUGI3d1QG+JdD
G3UUQ33iVgxqRU9DoIZWPZJNdR5QdmM/PtaIDO6cyFB3YR7bd1ZjPrR6UZsilUQt1RnxzgBjPhSB
IfIYcW6fEFU5UlHLUuhCTag7eyeQn8+d5E92OoxILZ28hB3+tOtpwQ5tnEqrO3zy13a6QDYZ8RkF
OXPnH8NRvYv8sanmj7fU25AbIJHiPFX5fpnWBqb+mvpqXRvtcGUMCZ0BmPy7PsTrGoVmyWObBYD9
llBsGJpArC3Xql5526CMTzX5N98HCkAp8TPIQJ4kmPwtXbHJsoJDP/QRyaAUu5S8XVeBE/5G6gww
7jz7MSS/UKNXv7hSjtsYj8ZLbYrybCG7upt8F4tKkA+sosLvfjp2tDamvPgNDu4v0hvd18AYENxH
5P3GDNM8li5K9zn2ZA+p8Pu16kzr2+j2R8Ws/LfJp5Mcg/obQJsQ6AL7IZftKlb99GTaIt2Hbp2d
at5md64fRxsr6NU3IOn3Y5Xl/5hj/FXm6filV8OI3aclLoEl3Qvu7HLLe16+colwoHZ1uumYcD8+
103irasolaDA9tpz4lvTU9daT+Dp8L5BoxlqTqHbXaAfVj2Cpu0H2fFlEJXpa3UVoK17aNoYQOrE
3xgBiutAgBndjEIk19qKsdl3nP5H421ZmoifANdAJks72C0b96ihjLepnYl7FL+I+zJEgRcCDhXi
9V5xb0F7zV9VBT7xlN+RCTVcBjLTKnDi1WCUh8jo0p3SoA/8q40H28+TFcLG6uTo997cEaJaYArL
e2rFLCyvhR1fl0F5ibf+GCcg8fyYSCBhvMHNlO4MgohgQf0+Mfnw2GpXhd/8JLK3SfNxVpkcz12x
Ep6mfJuJ3+Yj+dDhU7saouncAusqLf8ECZuVx8DiUebObcYsTJDGQHAg3RHGIRJ2e0WBxhfqJBOL
ravt9O/+LRDuSJNF3tlofG9NdBRu2XwtE9d6tBE0u/zF3tfisz21u69e3r771wAArYm9Ar+br0GY
2o9DhGqqOZIlwr5953dFEuTCGbhBCZNApWoF+Be6pgP3ROje4w9TvvSQZDp0KOHedaNjfZ3w4I0k
j3/gFQb6lDYzLqP0pjuoVPsgykBBsh6JnG75MuiRbYnAUMSqeSQ5eCGKwGikA0TFnUwhOs7/HUnX
NDkgijTSi33zawvwETlgpYfai2hbRI37CIR4usM/I7ioLAHfMMSrD07rVMgLxA7UwqUJPWoH9KqO
nf2EdNFurPgUoSYx3oKjy/qZuqgsBGI2/eJNptoEtrLvShUZ+37quxOru/GCPDvEx3lZP9Z4zKM8
rxdvWEY8hxnAvav4cZINGMMqXmlVEfetNUyx/ttnm6TzX58tqsxPny0xDIjs6tovKt2Kh7ZYt07c
nebiLN0Ear47UdlXaxuPqCNpj5XKMrVCZBUUchSu8xteb50EjAGzkSFtu/WH2FghjS2wa+34boCY
2ToeQvzVydiWCd7RkXeZtIrXoA9CmnzXRhA759WwdwYuTgYgIVfF5HClMzrItARDWcjYZumo6/BH
0prhqmj4sHPSyDn6vIof/VGXtI2g+gXy5IISz+qVPEbXsZHfdF5Q/aPW0GOPTgMeJc6S1v8U459P
yWmCE6UAeJp4OzXE2PaDjW5EcNfjPmpQwnxba1hx67TdyuqADOwBC3pmHiDSbjZ9JbfQBM2pV1WI
wPXYayRJ19067dZHqOXTw//mNuDO3wtAESFjxeVLUxR7lHIjr4c7b2d78bQvdFPl1TqFbshrJmrz
lNkMsuPGZL6Z3vDPmAb+PRLNwx3YtFGxrv0dK2DrVnJkrvS0hRR78h9T/j5tibjxYSpQ2Q5qbTDs
7nxgxtbILiZH2tpSszLT9DhvfHUvKjaST03EMpNjWpvIRNeoLvUJuBolXr+yrN7bBiIwLx6hXfGS
6NkO5Rn371eEOs056hCnySe7u6DIBPQSBYiqLxDoDO1dVKGovOSD2lE/HQyefE9ZZe8HYUvUsOCQ
iKi/lm1dopQ/98Ag47NhRcakbN99HCblumpbZH+1N3VIHg3gv4TSQlYheQutdXmVKgSYEPpS666E
RKPKgOZH6h6nWHl1OzC+dSsfoclhRcZG99CZD6TMsaz53WKvLBvUH3OvdDZWBaDhgJWBh9f4uaUb
DbdQfO0yF/ccncb+U+XkKRTOEDenA3JUuUJI9992B34hAV5/snwaSe0pSyxolq9prmUMhIQQitcH
u+DO1h1ylt9AD9btTHCB3yordK6mfLE03IsOZKazKVbOmqWj2CZYqXDsQUL/MkXFmlwyso2BaKDf
E7vbZYYmMV+wO4lB0+dLsTKgSnYK9IHOoszrBJgUGIzYzwVbsnZT4wK+q7087kLpvB0P5EMm1yv/
HU1TLm3yoWZZFp67XnqYxcuNxSAo2SgkjJRI3g8popEN6uXRzge/BuFQ9M9sy6mH3L2Gl7u+MH5T
BPJTkDJLEqj8xCBP74Bmv2Dv+Dma+Udwkwb7XvRiJMYXoKCdq22AH1A58Qil+DG91mMuwL0kjQcU
odnruottxHjyaAXGSPFriLItQIoC2I8EwjVeGP8j0/pHGbHuazMib2+w2HzEgscH92Rr4v9YZke8
tHqw4DSo5ufZluHlivvBE/hbpGq8zKeGI42T1WBNJbIalUS6hw5MAZk1ghZvwG6wS2wU7YEO4w3A
yweIdTZP/lQFFxQLNmuyGxLki2UT13dZ6Ez3gTdg/aIHxOAKQMao9M4u6ouf/RJyusoUL1E5NasB
jHwXOozKKC6mPiw2akol27WX27tyAiBcifbasqh8CYCCfWz9cG3aTQxcy6ZhIn/xhq58QeQV8MZK
PpJjVOY3oKT8O2o1afNrEPU4TwK9OtCq5jHuQz1nqTe0eBCpIzXzyZs2wAK5e2p2foX0IALcO2qO
SdhiN9b4G0dfFFyhyRHZDWdNvcjEG6e6BL0F9fqsT65dhxUq9ZqD3dwhZPBAnVi6JqvKG81DYRjO
BLblrEFBRnPqsDhAKKnIwit+W+GVzgxVfQVftjrYVulNK7sOewTgRzDBWwU2hgWUmfUZHSKoApzC
BIel+Te/ZRiNIBcatjT/36daLvnHVH98guUaf/hRB2+VPPbWUxhDZNmASki5otPlAOIPb1M61bCC
UEJ+Xjp4Akr6uiz+HULtpdvXMy5NOvvzAnmHjKTFwXL4f58mrj8+GF2FPslsXK5KRtbUbrlirvUw
yQR7N/0hliHUnF3olIZUVfoK5c36aDhJed9BGtJDKugiNGMnHarRAwrECKv1aDvvNkVnabYzIGp0
HfUdAGy0bHeNzFAr8TGWRpQp0HIDt6+LfTJRuz3leBLRVZeOEfQ6iqnsJvwYK3MZ92ybVUmwnq/4
MTGiVCjcBoe3omvnUmCXXFvpZp6KBsfyLecqvpunyqVVbePEqGeXwAhuDkiI9mCYkCcmTXmaz3je
v5/9xUYug+/yHDc2xtFBfJwtNqanWWaljsVWgyV0nbq440HvFjxWPQc3VQwmdWqGXhY8ShsS2iqz
72LtUUNe7RB3Xr+mztr1g8cS8ZaiVuZ1HqQklAJRxIPIFyCiQrbiznecG2hS6l/V5N0MZla/XMlv
MceJgMUP0/bCkxzcTIEZHnkzvBAgnWDokcaiIxIw2xcTeZC9qKc7VJmvzBEbgtxL70Gg5z6kScpv
eCBtqUUHYwKbc+50v/oxypDp64DIq4K6XfssBIsBL6Jzk7t6P1+zt+7jLEutdxud9bnL3uJ4zFdm
WfC3uTfam1bwlEmZPXielz2A95pd2m46kwniENlDByD+XYhnGVTzhmhNbn3/EIOM6Z686NA17SFz
SnWl1pCk2UMjyteSCzBp6JnJNLTgrGCGHR0XW186zdpPzWxPLtSRywJFFyWKeMhGc8Y15ESjzs02
y1UjLp19NoCBepkvcnL7yK0BeC3LxwdOy8k/u6x7oGH0lYCLqKFUWn2a3apBw5vOH2H5Chl2lArs
X7fFJMLmfgh4fFk+meRhsrJAk4iaVPzByLdlTbgyDMY/favaDgEjtUFXRS50CCZwgLRWa83fiibl
fQDRvaKQ6+WyZif8g1EDt758077pjZPpq6/LHw4BUvD+y/y4fLpBeMFdGb3RXPP/MBgqHXUd7+bm
VLknMGwoXUyjjtyGSIJRFsP3tO2e7bzInlNINp64aQKhq+3Qs3OMsrtNWIcD/Om3uw5URke/qNwX
CaI7cjKZba07ZjbXxPGMjeGVxUpCgO+pH6wvqhvFVekWq4JpB6wImJPrwHpq2NDc+yC96vzMeiJT
b4HaKyqi5Ey2oY+qQ5GU5noe4NnR02DtQiktMHECood1dZ8eaXJw4mYnREWsFTVpQIAfi8Gs4YFM
/YRQYj70zZ4mR7VJcUkd8Q910sc1EuuMFG50N1+9cxTQZgnb0mQ+z9TNdKsb+dMhSNPvZcatC7UG
LA/3Ibd70IngC03GED0AqbKhTjKVkMhcuU04nKiZTZVz4AmCdeRCH0GhMs6cnshgcGi8BPVkHugD
gNbDPEVywFYSeyqVvJqJ0z9MLpf31aR+hSoIvkLafdxCEXA8RAOasTQ2IN0CRjMNgkvVFFDgQwX1
V/AUuqDELbpz1SeArtkPs7mHAp+sa/CFIEazft9xg0LtMOP0Fmx+htTHuRfV6hNQz0lbiIlbzqOB
j11F4SvlryNT/JCtLJ8rJNkOsoXED6K0wbN2oNQ21oA/3PabgSDnj9QDADJT7u/Mye+6fLTfZNqN
0AO1xQNzkn7v1/ZwCmuWIU6RmWANdIfnbIQyroBA5089HBql7u8Ew3mBYDB+ouEudHL8NHITJQm6
jjzxDTBbWBmKz/J4+AKNCnA5w764KV19ngccaUQE1GY3htp7ckN1xPtso3ZbZkvSnyERHUDyeATN
N8o7jFUx/ip4DHRpYL9CdrgGKNEqDu3QZV/q3r3wyop/oJ4nX1eAR98kt81raY1IrTlj8uNjpMoh
RkEjSxYBtu045sZIUySIIpF/oTMRsWw+U3+x/c0vMi0Tz80q/5RnM5gznsEMdviU1ZtzbN74ZHgT
O1J6be7lyJJtPaNGmclHjo6caZa8bg9kH9J8JSYkdm9VX1V7BvqBV7uoZj4rlvvWNnP85ggUEsR5
83Lms8JaGva0A4G2HRhftL+POBmq1ABT8MYSPMp2peytxs6vYxaAB7uOs/+hrdapXIWJDM9BBtkR
QGWy8lZMHhIultpQB/KE5S2BhqCzSadhAwxVeF7cwtGLd2OU8/XgoppTAahxlkXfP8fKFluwlA27
uTmBiM1lDT6SzftnqawJBK75hTrpoDgIw1DU9UAtmm3IrPfZXEu9zxY5RrTrpegQ8fLtbEWcWZAf
uijfam7Uas28PaRB0aypSQcEeUHMGbU3tw4A2NQeLQjE1q6WEiHbX+aYPfSA/5zjb1dxami/Vj24
J+PRrZ6MzDoTN0MIddJDhlqr7aBvCmj0JToWre5qiHY/uWo6mxB/3eLhyM9xG8Xrzp/cS5uVzhcT
dOkzbZ0U5QkslNUmAmruK7mFee1eLDPa+3bZo6ie/aA7pm0hXFEjZvHQmWZ37qLe35hRlvyQxbWs
neBbn4F2deqm5GQWuXjSA6m/yUpo6NiACzlJxo5ZjnlYa7NfEQI+cdypH8iWqnXvBvF95lsWxFwn
sIw65QQR5ezd14Mii4Qco9hYSJ72YOgF94drbgY6c7BVVUL6CBfgbO7VZ0783esGqLj7KBPSB5Bi
ymjfAtC79zoXSVmJJ1GHZQT4/fm0D/Cceag5UuuaL23+Z8TduGkZgq70v8zjPn2AspzW4Lr3AtP7
loNrF2KK6ps9DeZaZqmCll6kDh3rjYOJTOedQkn4Gnm56a0ehgtxaAcC7J1Jqb6ZdQ45SNRfGCot
ngVK71G6jbOoqSAbikfys5HKd9vSS2fCNNutEg2YgVw8KFGiUZzoI4cszy+sbr7Pn1h/FVaB7Is8
ilgeoFiQvgRFdSlLI3hOQfh0whNF34Vq/KbtuYm3hR3H7olxUKX8p31CImNVWm19wONvuGLBP1wn
jynoQ7vlPrOrZFWbQzquqIfHybTqai/el2qErpkBHQQ/0EEt3VxsPMvHA7BtzUOvDy2I9ZG9gI2a
1LHYypa3uzq0+zWh3Ajvhj3wA3dZeCR822I3eDrtTWCHVznRtC7KVoHTPCC31m6FxNMjMiz7TmSe
sU30WcTG9zOy/a0XwFLQ5wAruU/x6zn5SB3s2olXL00jfjmIMv5K6naHQJz6ZhVhtgF+arxJ30dk
zyrbncg5W9tiMlahX1gXnxgRKFBMbQ8ROaxzohOZ6MB1FJnOkKaAlms1QYgW4NVdyiWqlXXBHYG4
yAYCAOjfOOyKQE55C/TjV0j7zZ4685C6Hh7JlTFkR9c08JaoM2ig923kQkzHSn+FuCt8m3nfqyBO
N5bnFbcgM/1zPJXtdpBCotYb9eJQ8/zltsXvsey7Zz9Oun0YlsUxKjwopenJyGNyoLietN53hPbT
TcgnseGmPx5AIUgYdToEQtTbkHv2lpoKxXuP7N3Bdbw9KwrAxcfuaRIhSvuzpDgip4ECQyg8PEAZ
5N1W86sRpkcRs+3fNCtCB69a3TnpVDwXsbkBZFEZT4iu4a+gkqjaUO1/htTVAbleG68wqDyBSLF5
iBGMmW3UpA6g27uDszY4CBB6t7dfUAben1y70tzUPsKHDaQhliYDgSL+rs41dSIgpH0WrDPNMA6p
1i+sbaIn7nX5pR+zcE2M3uxfuyyd/FI6Wp4JEfgtuHxziBJWK9y21g/wbUhg/u38nks2gusF/4jc
S/on029AOKQftWP87tvHYDR2bBk/xhbIq2WIRBb2htM314QyzyDHV8jFvNsJiAGOzNlO/pNIw21k
TKgx6Lrs4Kok3iHJgbyeP+G5iFw52G1QFJLl+cHKiu4recRd4u5TiPOtsNgq1jP1fGeYw/6vbSKe
R74MVTKeHxxsBmq4mLVQP6M/qWw+N6kXEX91pL9/naj/6v1j7OLc66lq35D7KZpOakTSFVLo9XlA
BGAnGst5EoCEQeZYTL/K8K4aVPiPM9W/Hc/3X2RuYWcZDeEFKPBmHiOLytiKEZVKdL+Zo9vsUyMu
EXvSayCpFzxKH/Jgctam+X2pmV7qqiuQSRyLGuI+LiqvFStaCBSP8r0Se/GDJgPW5n3x4pqtid+p
asBNUzi73AO4OMnq6ooieLEF7Kn+0nDrJ5U2GuwnHlvZr2WMmUzxxgi9N8nwz6SqNSCM693SDNqh
3kEeOd7lPIou3ojSK294JfR7WfaQpovD8ea7vrrYEhuZpA6t7202OzjDkzlYK2QLaiBEcEuUWGEi
LOxWF5KhKXTT003qdXrUdlIv9or2C/X+bWzGYmQuCgECVUPcsEzAuhICtHY9+OdamlhqartqGAgD
xu6tln7p/JYZ9x+hR7sBw21UPMSRLmCQyQVM3Z77U6CGeANaDffOqKD6Nxo8e4nystlCSWq6ouQr
P7EqY/+HsfNajhvZ1vSr7NjXgxgkPE7MmYvynp4UdYOQacF7j6efD1nsJiX16T0dHQikBVSsAjLX
+s12KnL9Vo8Kc9mZVvDaadl9muTGD4j94Bvd9ntQ/jncDlrgG12sIeTPuwJ9BJdQjJuezKbzQA8M
z/LnL+s1I7O2dlFd3YfcUUtv4XYfswxjpHdDorQImq3ZBojhThgSvTeIwsDwQ7lFwQYlqgLUPsGV
RWmG/VEWmzF/K0rqIW+Hj63jz0XZGqnQw/7HsfkERqfM0hXStieztrO9Oy+wQCPiyOaUaXCWZXmY
u3j5lO2j2A5PgsWn1DOI2v4Pz8yDW6sfjHt1ii9SDEHPen0LbDTayF5jOv0BS8+/ZW177SWrtVGn
15DQa165/jUX+hXXXlldWJvWqfU1EUoAwkOlvoQ62nD8rr27LKjR4+bhf4YjQw7K6wKCLr1+noCK
Y45Y6/dNXjfLXGTDp8jVv3SuHf+hlQ3D5zyUmZRsldT4u+VitDr4poohm89v2q/RRulH0iSdCM+e
UL4kimdcF5RdLNJTHgVf5DJNbhAcWK4LR+/ig1ysuQbfQcjwxVqqeUldr3bwkrNS8aqYlb9kfTO0
UDvmeqN3lu9dZT02nQkvBrdcINg7bSHNpC829uKZcIKvqQcN2kaL7RIlQX9xIFADNWiCrxHWAKaK
9oZmh97255GxCKfbLNVfMlY2ZySYsjOr3uzMDiTamYPy7OhheNSjcONrafmQJFF3a8U2gJYeZ9CB
mMuy8lR1J1uVzmxOvu98vraqo/W9hvxxZHHErsUyFCwviZDJvvKAcN3G7DPlRpbC0rVW//7X//6/
/+fb8F/+H/ktMFI/z/6VteltHmZN/d//ttR//6u4Vu+///e/DdfRHdM00LAwXdRHLMuh/duXe5Lg
9Bb/K2jQG8ONSHsw6rx+aLQVBgTp9yjzfLhpfkno1jV2ujurKsCkv2/iERpu29rfSZ2TPs++dcrq
uo/1+yA+wljZxnKF1ZtmtwNqZiYXawrSrSN15bBLNRbBWIbbq8tgHDY/leERXwKAMO/LjCg2oxXZ
mBSDEJSJ5MGPvY91snOZJiuV7/gBe2LQs/PBzNLhrM+HIWqqTc5DD0WmP1uTqv2EmH66MzuVFbuZ
WhV4JKe7dpFjZWc5AW4K6uKfP3pD+/2jtyzD4ptlmuSgLePnjx55vFzpa9t6aPpw3JEE9kFNiWmd
Gkr5WsUkTeblRD/Bgy4do7qVPSw4T1C1VWBif9+ryjzlkAbOh3l6dZbZ0IcWs2LlYJp18JqElbaK
9Lg/21hiHssCnYyR3NTzhOgzH6/1fe6K/jQY77mr6uE04ifjSf7MRDXetEGkHwxD45kLpcH+D99L
V//1wzFUor58OgbQEMu0zJ8/nN6JSwfofPZwXaRbhQkvPzeeyVDkdzjKdndQ9Z/k4zCsM2UjH3my
OPcCrpXdjQVexVrgfiEG3K4tM81QTePBFGQ1Zg2m2XzS2upsz2tEXor3WaTmL6ZSYBlU9HQdc+NY
27eBkle3AO03JOzNh3xW0y/RtkXuIPaOsg7JsHjbFOg/ylY5oAqHjTnr8hM1w7W2Cg14e3q6JDgV
7Sc7Q7Xfy6A8Dh6aGXofV8vag0UYNA9415sPv/Q1xG1taXsH545flvbSYU5rTfcwN0r7uanzYSf1
BD1Y/qonYYR/VL2bPjbzgUhhUZkRAmAU0tDqFh3Uw0PqFtmj1opqo4gpX8tWObrvk+voHPHem2u8
0Sg0da0ZTfxBXL5r7PmpLJqNbCg1NfgP3wjD/ekbYaqqI/jfxDHbhoZs6/PP6cOTiieLNiIl4z+Y
vKKwj1OHSy+QV5Y8w7B8Fm6tfZGLMEPphpNvesNFCVyWaEqFFWQUn6Wr7NUlVprHXu1h5WnlFkWx
aGa3txAQIN47ZYS5TFwe5SDZIIv/Y911Ml+NvW1dO6BsRt1JdnY/iaNqOOIoz4wh1stFFo6grUgU
qTvDifbvzb/1uVYYVbv9D8+enx/784eJAJRlqJbjagjRudbPH2YcVKpIUtW7t4d6JBWbugsBf+FW
CxUX0Hcq1l3iZq+5aq7lWlf2qKoAll5v9CjcIjxLGrFw4B53xa4mzzA/Z6v56frhAMno3LV4udFB
VuPxQdBJBITT/ClbVrFA3lVT0zvhxuFCBltkg5oqbw1kZ0KiBMi6K0abLaOiQMvGc5M7C5zLP38q
rv3bV0w3bNW0hYbkrmrov3wqrKgMP2sS617FLvesz4YZSJvEQNhml1upiepbUbQairvQmpLVB+nl
HEMDKZcs69DPgxjrICUvpZU9ewQHN1jNqq4iBS3utF5KKGBuIs+BFbJ/NGfEYORv7bawX9571Rbo
NFvFurGfQ0OFFyGKESr+Thbbua53YCgFo/5bnexXzKGma+e5n6wba4eltqG8VrO898L2J+OBxzC+
IpofodRllXvZEpZ4bHkVNlyy9UNv16hrDHIN9xS02vwVGD/zdSo2kVZPu8wEqDLXq/lg8YwgqIhq
Cjt+BPsdwPims+hqd3jQZgJJARGZ1C07pbk0t/UjDkpJQ1gOi7DAz5B37oW3x9y7uLRNiMz81HhH
J7U/JVnb3MuqnFfXKiGHsZFF2SASKFSq+PLP3xHN/O2n4+K34QrMBVzTYBc+t394Do2uyutu1Mv7
IBBz1Dl7ieoq/Jr1gA69wVJvyfyEwPMAAKOvF3wtUMQgv++9FqSVNvimopJhW+HjzyPdqlPZwIwn
N1VCOK5osVh9VBGTQq5WFp1wWgdFOz10gY2qiJ9twtkRr8iV/IxMLFDTucgOo9k59qxyMxfTCvHR
0jGHnSxCNHqbUhaxQl6HQM3Wjs63XDKCQk+r1+FkNR+o17DFWRlV1ZU4RKBq2icGVLcr9dpMEZLA
CUxcqde4zeU3nm5+oF4X/lCv2z5tr5eQ1xkh5oD71mL7VdPs9s7SXP8m7uC/DpB4XvVWwylcVdMT
CAX7Ufjl3gsK8YqqSLPhmeptZbcoQv+8INfVNw54p44dhKy3jObL+7S6PxEBnofLaYs29wnFF6e6
NSZwo1g3jmUXPKK5boDPIVpX2fV+rMkIQCuwl6hfhN9ZPmWLdCq9p7ibtJWnDMlNBjZ01+adtpcz
mQ0ZwPeZejX1791igJyMT1bnDUsN0ziC03CTnfkg682qGde1qbdLYU1vdbJB9hsYpauqfp3DCbeY
WNU3jk8EJTPa9DMC8AfpDNlEzdEcJvcVEKO1jOwxgD+BfardVGI3hATshabr3IGTfnbC+lB72RNk
hvhG5XF4N7IxwvMCg2sz7x7Jc/nY2fn5Y55ONTYBRbeVRatM2n3dARyXRUyY9du6VjdRq+d3RNjF
KlcT+14r8+RGLe2tGAf7XlYNodesPM2bNvpcpxlljXPHtbvXJ9lFK7K9DNZiGoS6YWLtZcAokBmy
ua4ZbLDRnQohnMWSg3Tbq5KJu7AyCerl9V73qvJHp8Vf9Ghy4LzW3pJtunFbCr3eGkmtgAeakGuA
xbkpwja//7t5kng/pEW5JWDRrcsOS7wsLO6LmY0CDBKX5JmIkik5po11kvGTok4eTIwDZF9r4inl
hCU5+WH85OT5ahrz8SmKIWg4pSXItbBjZ3VrQNDIeZHO4oZmUqwgFg2HvmoqMnB918fnOsrLZS1U
9w590mCrO0WI40w+nmKN6DyQRPvB0kgUWHngfIVTtU5S3/jht+6xa8jIyOHAAdw7ww/CLYCmafPP
T0L917clqwZD1VVeDJYQgmfKzw9CwlBlow1Kh2G8IMTae6SXJGUAualbN2jFDqkwIiKyrsM7Kmi6
x6mxSgxvUMm37ELcRV3GeqAv028530rAZcbLew8w/D6Jai/c2bPEitRZaRFZZf/TuWspqtLOBrby
DAtHjHGXfl2n13WEDvp42RpjfGmDRruVDSoZkNt//hjEr+vS+WMwVdYN83+WJXfYH94H9jCA83bU
9vKGabfdmUnKT17F+RgRL8IAujahl/n+o098fWUMevnrw0COKBJA/vLXHxTo2ZEpi5b/fMuG+GWd
YwtHOA5/OYeHh/HbzhOmqcBoMIwu1wX95NkVSuh++JmYcDIH5VHbibel66nbP6vlO74SQKl+r/bR
bbxWq3obfsZq4713HTX2ygzLDI2mtQxzprYbPmkmWi55sh6DGuFgUh6rLBbBveKXb2cYIRirvoXm
kfnCWI3z2Xu/DIu8/7Adl/uH90iIyTudbbDBxkK3XEOl/PPXuR+nIawmM96NHlQvc6ljytJNWG3b
LDQJINn3/dRjqDsTTvo2vgX0Vj2/9/AUYyI/pA2L3vdwbdSgMoTDgJVTgMB0wjsHFmgePJhqWh76
uVUW5cEnETxag38KDBWvqr/GZ70ZwxMW4qvaH//5O6DN0YWf/7n8eB0blRBDs204WT//c6FapCOZ
LH935XDpxfIakSG27541PyNxiYZKNR/iya/RAae+GzM4bQhUL2ILFUe/7RDmU23C1r6mb0e0nAP2
C1B3P5Tf2yUnzKn+w7eZP5I+RwM+/GNMVeNf4rq6RoTHcJxfo1gqrr65HQb1Nmlj49BiF74EKQSC
rTf9T2HqIoEH8NyxK5iSxhAuZD0IIHuDFiMJ6DALPrlqnmB2ZFoXQc7hKSUvKrtluZkd/YCwiyzm
JrLUddSriDqGrJaHpjiQMfsK2Cr6kRYXFo28kTJfJyPlOa+z1PCSyGB7b3hJs0nVsjw1SWcfSCL3
26Yyplu42f6KR7n2Ms/TNV74Y5re5tEUlB4tkolFcRF+wAsEBcnuAtD+7PhxftD4dYs5PNSiQOW3
50l5qtDduMhesloWx7acdrCfv8h6WSUb5WHsSm8lWPYvr1eQlfU8ZS2GbtFmmb+VdR8u5tjNth2j
+vihLu2y9NSo5crsS/wm5RB5KRPy11ZLqvRjneyjmFU+e6B1BCx+v2usqNkTOqq7ZaVV7n0VFcQE
5hgujgJ+ppNkK9h+mnmKCo1wfSw8ZPJapTvKcu7k/rLxRcjqdlwnXm3hqjbF4xIBZd4oVpM+2G1g
nyfDu7GMgNJc1SaeWNSNauIVYqbkb3zjqBjpj/cevan+QATb5tFuxKwXGUkizt43NjbLcg53ngjh
dEQLWvMsexhJGe+IjROAnhtlnR4ba0JXwe31Sqk7btJxnFbXOUJWvNEU3djVNqxjlOLmcVrtZGvh
Cnt9nSH3yjsdf8v3SW0xhSuInsVWzmpMhXcJE//gmKqZL6ED4khReOMuUa/XaXzPOGHd8iK7y3kG
0vqLBiHNgyx6gWPMrB1wnfMtyEPpo6eRWNpJjvIdX9lVBX8TeVeyTtegI5Drvsj+oREizuGJYCU/
m3HwPut5HZ4ctOF4xnQbLTCMe4QejXt9QgoLPwl33VhmkC0HJV7g2JLeyS5gDHQobLiRhpqWr7XI
aLZuh5pwnXxJ+iTZDJMR7g1FK56TyWMBYidfQEDWK6vJtSOuo8O90nVfRenFX8BFsZTIGnFxfDe+
YXVqLWRDZg0/utJW7kIvj09T3SQreQEi40dnhjPm3XhBqg8Z+4E/hbxI4j3mhaujvjok26To3W1t
KMUnrLeXo1p5Gy2poZa6pHGU5thHJbmHlmDgkqdLtBexrcKx5iMj8qguiiFUy6XHQ8wTfnYnW4UV
diuLnf9WFgPFBc+E8ep1qorvcEmM5uK4rfqAIUa48TQCebJYZpV6A6Vxd+3bDPCzsQrIN16tf5Oz
2YWtbDHZNZfswsWDpgzGfaofZdu1JoMJkYJ4u96qozTZgT0LVivznesJ+ytERKAN1bw0ice+3fMc
E41I1m3lfbS5apx0I3u7595yboATZ9d7nr8OG7QN8rW8amKCYJ9sm0z6fIH5IO+beHN/va9/umc5
aKiV3+7ZjysE+8m73TTZsOmV2Ny2lbsvyM3BQWsLgB1Kx9JCno5JWwFbJSdShLa5c2WLo+SwFbME
W7drzwZSR2Q6Pq5tMy5knqMHUb3xQucl1gOMpGWdirxocJKn19qi09QFUDsvU+JVEPIC0OOHqC7h
c1SovLEESR7gXSYPZYojZe/eyQ6ABvS1CpVqLYuFGmv3DJYd5RAcwJxVH/TZRtbVDsniNlxihTru
8y5Zvg1j3jpowOW0JbrbWpc8qL7Z3IzC2r73SMux5Z/Z5js5Vzs17plPJOuWZVEcZT85tPIH7NjU
od7LumxQ+9NoRK9TObV7Ry+TFZHdaGs0g3lQ4yw9+0PFSn1YeVmxd+Iceys1SxdJUIx/BNMmyez6
x5hM39hBa89OTnIhqrwMTDjCd1NtsLHUGv9u8NCRyTot/awJh1wxgwDMstNptC+RqSPE30zpvbzy
MObmIYoGa4804LZwLOSFtMk+NlHwh95rJWlSBXFLyzHPIW+NjVH4AjYdltljXLpL1QPzoNTr0kCY
IwFl8cXx1QsS2nP6k6iNM/AhRwAFglDLvyut/63E2fWTNajx0uhH76FGn3KFDYMK7WN6uzYs/uLw
y3XD1nfu4ENAmwuC/hmUMARnAaLgp+th0Q2fL6+LjTsWKJijfr6p0ABZeQkWOlknWHCPnfgCMW/h
dVr96tZQ7QNU43YqsYxn17AOZTrPWrli6UwYHelDJ26yMCaXI0cSi/SCcnzwXFEcbMyk13JAmm0n
LXI+Qy1JMMjp6z0wfedxcq1b2T5ZETFdUfaXoCA8D7sRv/P5SqnrI/Rl2I/87Jr9oAbxptQq77NX
ba4Ddadba+2UH4RKhAuTv0/XGwE1u1AyPriYDcFZI3+zzOcJAS4d8rDNnicnGHcaVPBN2rTta1yM
C9lB0eHn4d2XHhFfKu9dB/MpeanahLxds2q49cFAnCwUMFeyQTHrjctT86V1dGPrIFW6DeJBeckN
/vLzNZG4K1dT4CSkcEH84JFcXj+uHGP1BXgX/95ScKjxZhNhOaKKQPwQSHptJsvfDlNR7XAhGZ+n
HJ+V+YOOU3QVEMBMz9akuEDwIm0x8Up6Iln1VI44eITgCXa5H2Mbdk18k/020U4gnmWRupyFYGSD
8O0HZcCcc36bVkpk3hfzwUlY25V6pKzl6zN0Oxqcb4E11NcXapGG0zZH92cpB8leHejdkeXkWZas
oXVx3eh5Dee5tmWZKw4wqBY2qJinxFCUu9gvjsLr/JfBzvlwIHteY5FVJYA5qemwlq1W6icrhdTd
XgYfQZL+SApHvcjSPKMGiuIpm2dEng5hdeKXZsl1/ySLJwF+k5BCTmBPnVNrdqxOu3LQdr3d3mhz
A1w3SGQfmpWh2PHQt/ZTEeFhBy7LOXmm9ufpGFi47EzDd1987g0fse+2SwmCuXq8DOygWTq8I7el
rhrxEjvGrdY5+qWGb3I/VWpw1lP15q1zppDwG9p0dS1rxAthaJYNTjfzZHWGD6ka3SWhm9yTGifg
H7h/tFZCm9Y66Vprar5m8kK1kX9ri0asQaKra/DOOkpcVvSS+Iq1ThU3x9iGYtkjye4FcXGSxUHX
dmDQWEXlnvmQTcU6H7P4xQ8qMhmzqRcL6fgFtwRnW6neW2uUDPEKxaZxL1s71f5i5EF1I4cq/nrS
VRgLSVncEnx5ktdJM6M8yJtK5/mhjP/9TcnWlOijvCkFhU8WC3G59cZJPUmU5xXvORczEuALj53M
VSxAdrnKCHxAhvqKR4B97mRLMYH3ia6d5Jzh3MlM02lVNv6aLf0SWFL0AA5ketJBu8cN7GBZUvuc
JRpq7LLkCH2vT2p8LSXFeNL9vL+VbV7j3qDX5dzIkuarDyXSktcSqMqXdrDFRbZlfvpVBGZ4VQ1X
cZgnN2L05+sl1CpZ8NvwTlIbHIHVapG5I4CQ+ea8NkezQCTOUbZmvOcXIjXI08hW/N/5TSUgbVtf
fbJsN1mm6rmxqnhPaix/nCw72saKKlay6Cdqc3Yq75OtWiHfYnxK/RG1MdmoNlwq12v3kNVK/jjE
Xb7JIkL0srX39PRUjzzRrmMbdFKc5FF2TTOkygnUs3CfLxq0fbfG8SEh+85ELgoMB9D/SdXXl0TH
WiCJU7Eiv15fzBKfX0A5nEYBGIsRx4bNtbIMXJrKWtxGaWfsCT2MWMLNc6gAQVI9/VT1wX6YwKgj
jpg9CLdPL2UYXFRFKDlg0YkNm9CxE5pbzbBujt4I4sxLy/xB1mF09dlMNYBYc1Xo9pjGzxuhUU4w
ClgLWl7z9GX8IIBOeQHmjrIoR2jFJog79V7WiIC13mgm8Ua2BWPc3xIGuXaXPfoBw+u2IJIkiw5h
T4T7u/vJHj4jldOcZHWjAGvkC9odZNGvSwOmEXQBWZSHvtIe9SZJzvJK7gS9IuTtBWWJG5UH1Vzh
vbHii5Lc9sagrnW17dY8acpN1uT2Sg7scqHc939c/7V16U6rEbI5sDxmmSJdu4mTaKsFY/Ygu5sZ
iVlNnbS323d8gz2Q+eLG+E0t4YvCx/eXODuh7G3r+m1sz8hsxTm8V8mzeLA3IPmGsyxdqzDcIG04
DFsItW/D0fnXgY6P3RKlg31QDPY6MeA5jKBgb7vISa8Hr3ZmwwXv4LY5MjNpjdzdMGRv/XS37Tet
jbGfGxThqo99cSaf3ZxBAqareEiCb95ehpnf21Wj+8d2OZ5Xc8rmL8k3ZLnsVUmK6Ng2cPOlO/p7
UYrovBehDiE/M3eGpkhnlt9P761ybA0sc1W56rB3yGDd1Lr4IVPClhMg0VZV1lamhFm1nUeMCO4b
VqGylxfZT2OPXrGf9u7m6qGkiaeuDZs713DLu0RPniUSpoh8Z2MXhbtpeXWSkl2MFrRKSMb59l1n
K1Gq9BSwbYnjMChAAf3ZRWpsxUNQrpDCGdZjn8fjwnazW3QPo70ESF3rJEzKGpp6dTV3w/MbgEgx
oIBuqQ4fGkLKwWQA2c0gzqD7pz/JVizGMDjG1yGJe38z+MTpCqVHTVNouXoOYnctyI7d6vNhRP3i
1k+Lr6NWxQdZkvVOq70NlXXyoFrKsBrZtN2YOlrHIeLUx9Guu0czbut1Uwb1pp+LhiLsvRX54VK2
5kbk3pSVcZCNsqroupWrq+JOlvDLQZ53TPMjHuwfZ1PFJvQr6w6n7OZeic+tlvV3YrY/71NS6K7X
qAvZJussX8HGKuwJCM39ZZ0bn5uq1U5dlF7eB1rjoC5k8ZeBemaSFmcQfLCeMMX0diU5IEozb5dr
jpNcMtYJiC4IQli+vVOUTDtmXm/9dsYKfyNsD/RXQ/SISBpRipmFADygLzvzJEvtoJhHjDG+yJI8
APkflxFO51s97RHq7hz/viOeOg+W03hho8y/7nDV1TGq2/OMTWCap75XgnsrACSVZHhATs+a/CdF
yFqvjMBykEDl45OHqKqOia4rZ1kae3i0Qy+eZamy++5U5c60TcicnUI/wFFyPsR/nZmh226buHyV
PRJRvvWQxTFJlqZRRNgSGg0StJCAJixrFy5q2Ze+TNwbdW5I54bcAMyKICw0/bx3byAbv42A7fpj
KjToOmay72aIgi4m485A/XLS6vt0hinYPNp3dUEYRXaQdf0sBqSAhb0OqnPFuLPdTWafLXNYWrEW
ApbOjIs89O6ADRseupsOQyU29DQEzgx0HucWA/7ioBNSk/1kK+DCxw5Xtp1U1spcC0sUyzlKYS1X
oLG/kA2yPLcqnv8NzCf8+wAvoczttYf3M18Zg1Ux1yk+rUbsfmx97zfk5gmzm69B35evBGdJh/Dn
v5B31e5LspGyvsKDnrBZXezUISxfA7ZJ6VBYz13LggcJTrbcc/378AyXmmMFNPu20VCsmfBxemEj
gQD6fFbNdfJM1slW2a/vquDXVsft38bmlVct3T7QtsqkQ5JrAkSSUOI/AEBZy6r3enmWW41/bh2j
3rpmPD0aiXdWMOn4Pp8AmezlCabw1xq7wsn3akXu8ZdoozY4KJW4TTz2EKH8y8nT2p0w63HGngAJ
f1NrPsgGfdKCg/vnCId/6eVKBbIxbgHjoU8rLR+abe+U4pE/pbLtEz9byWJSgzQ2CdssZLEeYrZp
rBT8KtTapa5om76PIrBDDHVBOC5KfnlHpdHFo5y4ikoCq3MxsJjYzYi1e0R40QkenVsExtZFoA0X
dyYHxQMWoarprzpYT6SyvcbQX1AMQ9IwToulcBPjRbEyorVKVsJzK/WXqqhfR1NPbn3in49/M0gR
o7rKcs06Z9hqK0oUs1Za+T6oS34xq1Ce9NOKN5a1s3TL3KSKlm1HMN7Ex3n5yqJeG+ys5pevLDb4
qS6nNCjvxjExDlriKktkoMZPKqJJy6410xMhl+4FTFpm4JkgewWFoUA3c4dProNoL4JP6UnvFNlL
Dv67XroCFyQTVkA0JO5eDOUsZyia9u2ysvjLZelVJ32+KZVerMgfppf3Q6SjB1eo5/eaVPAeX4DJ
WlaVWZxkA+4i2QXye3tSEfb9lKX8lnnPPOESZu3SsTQ3MZnPT11Vr5IZsxTZmBj4ReOcIpRgb4YO
y/MrmImRXhXFT0nZvI0UXnodKTskf40stVS/jpRoJywm78a82YV4VXyps+2AYNWPCifKRVl01pOJ
Ssc67/rwXJVKfKyUQdu4ppU/EGkht2V3xrd2ahdyVJyPr20whS8NwfgVqLLgEhikVoVJ/A4SbHwf
1V6w9NOk/Br2DioPZM5ijzeqUtSfptAt0WypgxvkIru9U+WvLPrTVTkYxKIwXkLvaXQ+s+AEU9uG
P2ajkxjW22uWCnvp5WZ4KxpP2zlObO1yXZAkAn+PTW8/vBpWjo0N71aheK8tL4RWmO7FK0X+2EEh
WBZ4hOyEm+ePKqkq6J7utCyMoHjsx169aXBL5HeXP8oe5uDs/GlMbmWVVbn1MnKcYC/7T35nbstU
JCvZShC/uSCPdicvJaucYFhhtdPeyVIT6C58I3xM5NxhWCkbC09lpGG5GcvXc0CwxWfZd8jT6pKG
JozvUNEx0wnTR0JXly7J8s96CEbaQNLnUDkO2NoJUkct8s+jN6Lm2Rp8KfDy+FSoX2V3RYBNGhwW
9rKILoOdN/1rrrflDme9eiOr8TFdNUaUwqVItX2uBeVaTtop5iHnx/hoZQ2UPN3YgyGL7+PcwLfH
ANxd2x3+VHnn8SoseVcTTb4vGlBGwdhB8sr6eGn5VbtDxUshQTqX/z8HX6ear/a3EwgfF9CoyVFf
mRUbGpj96Fk8RQIxslYU5kLWZ2KYVoXf69duVTZ86NY4ycduFoulvco6+TyG0hKcJOL3MG7cRW0L
/BKayXhRcd7N0IN+VlU3uLGsMlhM80OU9UG3deFmrGXRKk3y8AQKTrLo6U+dbzXPgV4ZlyH1Y9KY
TNZZJmTiFonDqFtY5Py/wWZfqVpGcAJg0zESrvvZ0HGTwzpRvUespdsMcaMcPbdsj5C7nY0eFspd
NCL4FsDx/mx27UWT46cYGag+rL4XGRYVg930KLTiPVx4bnaxi7HdI2M97iKvbm7SUUFVGCuSZxJE
f6RRF/zw1Z2p6dxHKbQnJ3EG3Gj47SkzySyKSrGFGdAemmDCrbXLzHWI9uejOj8o2L0PXxWrRsua
mBh+kd0u1lVvNyqVv2pqTX/KwsbZFSVBCFkcgZTtYiWOrkVMTvWd5tbxtdj7/EpTrM9Wah4ZT4k6
kC3Xs4z3K8XGjAaKVn7tbJOu3pUYKV5brcpvdjYRoevYILdZ5yUBVoPz2MIie1KPAvvH+a6g96TY
xindtTU1IZK2jooK5dzqukW484UyXlsT11O2fifUa+uURN6WFDtkjHnmyiYRgiW4fm01BU7Ppobg
uJwqCFV9qzboqMoi7zaxndoa2YJ5bDb001YzPUxT5uuKThu22LdB1Rrrfe0Uzc4bsye8h4ZhAcuy
PssDf963s0i/setpOP3aQ3YLoLwuSOQlW1msC0yGs8DENGm2j0wNzTm7UwPOqPBuePnqNuIoVrgp
fcRPZaXsJw9+Hn21Q5ClsiQbLQX9yTbtN9E8/r1rlBCLSiJyYe918qzR1Ectw9L0fe4aZ9ajE5iH
OvR448luXgTntkQrZyUnFikPn0UIezyFZX18v5iXYz9SKvltzIb8w/WhcNSIHGXRWvZ9v5itxXvT
qYvTe33rK+kB7epneeX3ucNMc5YExsR1DvvBswVU0dluRR6UEKeVwMUle5xZZX9WJ0lgNgtZ1rDK
+OvUJJWGfguSA7qSrlQAFqfrqezaFImyCBr8+GTLP0zXJOFW83xSC/Mlx3key2/ZFcmyMSoOEiOu
thaRw9oMHVy3F+6+9PmWy6Jlxjb7piA/q6brP1d4uMl6MTj6vqxUlrGArz6JGiqYVQN3BuVsPKVE
A2R9nLrDfgoGyIFycmx5yJGAKyQGwoJWkAqQh6KJ3FM1H2Sxacxyo3oQxWVdX5YkqcnxFwtVUw0i
U5F9juzGPsdJvWpdfTryEjaIjc0Nlmd3awJfvFfijHW27ChbRIht49w7mMe+18sz1xNvw2TxOrby
zYORo7n6tUzq7ThqyglIQ+IY6Vkexv9H2Xnsto507fqKCDCHKZUlW3Ledk+InZrFHIr56v+H5f7a
jUbjAGdSYAXRsiRWWOsNdoJg1VqoK9WWkDDagoNuN//qQGocAuL6WjU41YbDrNfV+V/taoR6KWny
aN+yXf78i//1x9RrjTb4QQBxjcwR+s3HaN7rqz3ivBbguv4qamWgmEMrObmxvmtV9WvMaMX6Rg+0
8WBKLw0dw0kwlG7jk1cX+WEUcf6WRNmjopQsMkr5WXT/HBEARv9/j4i0ptvOS4c8bICCaNB3BK+6
uLwzdW9nW3jtfjV5eYo4wlf96xWtmfVHq2ruoccUd6r9c7A36952KHC0c/q+e0BrHmaLjWPHROwk
IN3XekdsqaqwmZ3u4bOxLuUBQN8q5EpbtRayzZMdZ2x9q27z2WF4+MdkqGkv+mrjtHo7Tdqsb/I8
6jdfbakvPO+zXinvpq8uw0BONVSvVI3/6Fd1KdHC+Nft/nPgtL4D1aMKdUfX8P9q+6ry1LGwqzF+
2eAIs88goG0DMi5TWMdzfT/hxkhmp2r0SwM3RbcEVdXTR9Lst3HXwq3kW96rRrd1V1OQ2Uq3WYv2
qTXKpybRmUvMxDv5QUa4ZGyzR9N/V32qBcRpevSIPG6+2lwHH4+khE1nZE77JMAKPFVPargqcitg
26773uffUG220FNEQ4Q8mpU/Ho1CBwNTFPk9wbj8XhL7OApUIJqoMkZ+uz6l6lFjwHJ24LEHdJzX
0aoD7qSxrwYLybAiN8+Vkw3yJSow/HUarPACP34unGT6MAow661TdOShG0zp8hiARCnn89xAqmfj
GD8gpIlBowYDM+PoHI6FPf+CaL+BhDLGYd6PYI2sAMySjaBAnvQvWkQSb7BapDs8pLf1PEtP2rrv
grtU7axpnl5qCZg8cVHWN/zs9HknjE4JrkQIPvY8fnlRXqOlQES1qy+WY5LH9ea8Jjv0v7q6UoVM
ZHW0pYXYUxzfu38XhNbgvk9Ma0Ximwfdlx+q86v9X2OXqRErtu0/7/H1UpH5wxlPvp2691e7uvpq
W2o/uUuQzV7fwb/+0lebejPZgvSyjwvh30P90k4OjVsitBU78h5hWIzqvdjaT34hd226gN8vHgMP
IqdWdf5LXZoPNfZLN51E6ovsjSVcvC6/DGMRvCxRL7fEXTw+A3ptObp7i+3/zlyrweqlu2hAcNSd
0qE18I0R31Wng1TQU8Tjwp77rs2cGhu2mEcd73XKaJWzJQMFlkHV1SUy6eMZROvK+5iC1yLC5zuf
xquqQeV8Lkp9vH3WhE1gy58ePmuudyyWSn9UtSAjQuKiG1Ba3jfw59CGx265qcIECLsrI0sHokBb
2dh/dbQgKrFc8f1dpzu9C8N/7UFUJYyZoY5fd2jQCbilsTiUeYIZ/d93hhwf7EoL9GWACSd0p8Le
oT3mPnSAbh7sykuPs+3BLBtqoCVrYREVuS+wnjcjTiPsSmnrrfhgtcvE9pSaGpsmthm2bgJdHXuf
hx7TpFSb7vRkHrcFka0fqPA0hvujRWlvq2eFeWdptXedB9JqqqOBbY5vp/4xjA4czqX7DSHLP8yy
q84FZg2IAH5dpsCzz6R15bJJY7M6d4aLd9ekRScsHYg5Q6h0nbZ+EQMwcFb49kRwr34p2OAcWqyw
t6q3gFx4347FG8HovNv04xL6fSKf6jWpisrMEjoeLo5DHGAKAEMKW5G+1M/SiJbPIivHf1Z/aItb
IPSrxReiQvBS1qtoqcQ/qqrjX235Oq72Syxo1UuMpdsxtzjHFjjQJAQZj7kQO0/oLazYJH00nBYm
TCObH3JwX4JJt16yfrKPmWdH+7weom8aNIIJKM2PZkFytBzm7prqhXU/ke3cNO1U3qZE6PIQxzDR
SlBe6GGM0cmQGV6R0owezLXg1NRcx5XIlhLu34GBZZMuR1xj6FTDWKJ/E75Oz+oeqhBuAgg83kNL
BZcm7AVvc6QMbWv+w6prlDZJpOMK1aeHZAARHg2OuKboOFyrRqD5KiOXSATVrw6xVgu7A/pkYcL0
1aG5TnOvAdz0mhLl3FJ671YcobUsWu/iQiz+NvY/3LU5wgPq1K/BQbIETQiCOT4acF1RwBo13FFd
7Q7ysL0b44LEz9qh2lSvY3DMRaydMcBhmw0ahKFWLN4t6ECI+56d/NDn/Ek2jfZSA+06ysU293lT
au+lo23UgBmH7W3fZPademVUAtVR1ivYjDwVhk5+9y8riM7JWe0y65a6jnkjIjnu40LDQeTvNnXV
pqLZrOGM/RzMAxxCTkbDPPn8MHmtKpw2N69B9aIqVsUEERaA/k5T5f3y2rnPduy7850Ng2/79apm
fX1s1UMo58g7qA71ViKwD1j4xIjMr67YHlR8rZfibcbz/TbURhyS0Cfg3C7zwWukt1PD/IgUgWsH
rLtr7//3q5whaV57zJc0yxweECcaHmAjIPVh4ZNMJunuq71PShLFy+JzHGSY6shyXb8jxHpSL1Lt
/L+IPnTjGuLyrBvZbiLso+9+0x39XYnqpMEB3QHvtxZL5PsNv37zpOZuhwB8nRWL7iRxjDqCzLJu
Ti3/ejWf6Dvo4T+tuP/N7eL7T50/pQDordI0wsHFKYkw9PySBlQd3TDdyjzTt2ZuAAaW/v1soKqm
FKnSwTzEeuLfq5pqX5vUqGAR0eEz8WuWFYA/2xXP9WxGj1rxBEgYystaLFgybdNmSvaqClx0tVFu
5kOTLghb+v2dNLr55iwFQpZk3TdQqpaT6ky8ad7jwlzuVC9+t9OlKPHhUb1tgaLXDI5LdaommBZA
be35pmpORIwhkncRx5vS3K5+0/lqpzEAKN3mANI3qvrlV/1pdKPq0zpGNlq3UZ7WuudPcKON+dn3
ke00NYxM2fIuzxqsHg4T0+u81lSTbppvyMTm92q85Cd7wCaeVWcd4QMjehyETQCfmwWQKRDZAClm
YqNjJlfssdgCTsw+df446y67Rzu5Jy+lb3lD4yOydiYb25B583FqhxpwpZlt5mLGb08bcAno3+PO
CR6ys8tk8+jB7c7nmWxrXngHm+j63vcCd29X+Xud1hogfVfbCNKTR9KxJ4SAk8cgYnI34Cj+4RPo
tjsUmg3TttC4sKerutIc4EZNjYCj6fK1ptpYYN9er6LHwYb4E6s0oVgiZyzJox7hdiwje+tXJlHc
bEWSH73pcQ7WHVGAtG/M30cCY67Oltkum1czgeWNfMaZ538KgbH9rJDYe6p1Kz7FfvERDPF3kcbB
IUqM4JhFGrEtjsOskgm/ouXVSeb84K5oBl9Op7St+V/Rz/ETbIptJ5yRk3qoYSLuBbIHWQT6vDFe
esv4IzBMP9RBhG3tPiLaqXlha5Eg0meAP2Pcb4aRp4coQYnnVIdtF5oh+kMQ6MifkycMzUVAACIR
sQP07EE8rSe5JdOxG8eedVnP08sEbDEUVXffE46Pidj/ypwSidnG6nZxZTT7utOKcLQBmJr5sEFX
EqBT8mG4/fK9a/oD/oUnuTg3q271SyDBtrI4DbsgacvQSOY/o/57W6K+zNn3N1LYfBbyA5XBQxqU
34YCMIlZ91BxqycTtFo4tpjLm9q3uMw2TtuwrDQd9mPC/p6X7+h+7S0+mTLANG/y5G+dbcLWsd9g
AzRnIMecTjB7Ce10IGSgaePGXMocgJXzh5mYC4Bv9pRBUokNAz4gk+7qkgV2LjCbaursmrggq5eY
vJ2T4VEwVf0BtOh3bSzLlz76s0FC9wAJ7VUjOso+YbnWEwGkIlkFp6acxWPxtrphXsFj8p8sDapM
hBeASI6/8zRur8ZsYYaWv/TDYLxa3nkAQbnRIvFiwAvZVigbbCfmACKe9gl78au9TOdK6DhxZcV1
7PB8MqDI7JaML4NE73BIwJOek/gUNN3OMzFPjKoWixx7fOyNpGXz2TWHxEV0cBj6B6AfW7udR1DI
9tmofC3Uk6QAadc/e0tFwnKulm0fle1ZpOOp7cHmIrVEahb4utbrx3GEY1bZJcBXcF3I1pPtTzws
VGrSRF2PW9yAK0MSuVffA+aMa47oG/fQ9QnamYm+cUFACqQXjssCj8HGAig0otI4cyz3N2OvsXWP
2hMx7NBuuhkUh35OAwE/vGkSc9fMjTz3GcLpN3XZwHvLw3/0LaZOQ1m5w0Hq/amqCXSBjuRV6i6G
6v68QYxHUBqZYTEt4wGyRwnb2W5DrN4ndDQWeRZBYu6dXr/pZt2cAZIvPGGJj10K5+OtnAGZ9Ob8
m7XKhSazBI9SrGry7AxCVr/47JqIK5TxJqo9PKhy/9cTfk4fqc8BbvaaJCzNH6brPYuoD01yeqcY
rurOS4efteTrEcHyUNsuAr412s1k4KtyFckeglubZwn6wRivuuKlTJZml/cAkdv+d+GhWQJQ10M2
ta53i5b4t6GNTsXia88RAr/RnFwMq38tna7ao1zy0ZW5tvMiyZeHsCPqP8O97oqBFD6JakNWzzIZ
/ohbu0PJMHEPmUtCpR77fTS05Yb3m12KYjoECR9IUaPZYhbOcN9UfFhGLl6Kkby+2XB0icQhS4v9
QkD56Ap5VxQV0j5Z9TrW+kas3jD4VGIThWcaGc1s31XRXVujKpHxMOrG8FBHxntieoRqZHvROW9s
+mUYdjAXnbNmaoKYfWafcoHIRds1fwqjqkI8qS29/ROVnjSc7BRrcpljmBo/dqVlHFHobePe2aKA
XHnyWc/FW2PrSRhYE0dfv7gmnhvvW2tEXzgGm9oGxck02CRkfvbetcES9pk/bzx5V3d56LuzG4qg
xPC9qP19Rbrn2gNZbGPZXUunJ5qLHAliavCwOqGjSSn7V2L6aSgG592qYhhZhJxuQg+OY47miS/P
lTb/Djz0r5zgwxkL7D+t8VSSeQoTQbqYxXnazA5wvsoM/A1h6OnIySsnu4aaTV40l3TsmIP9yd5j
nmGG/er0aeXGG4TuCexqe2fPfrBN6wHvjAxyqhjTiyoG4aQXsqOXvGhdqMNuAYx3ePYzCBZElsLC
1cK+a/9MLefNGeefrdmRA0vsO8DYlxoWojcTR7Rdv9mig/BNYja688r8BVlx5zqx3Iddm7fHOpbF
QzGDw9OS/lH0S2j3Rb4r2NRtTYhZiGKlOHwZI1jawt30Bs7KjSksBIH87NgWfnyHLU2E2o+VXJag
cE4RO7WzSDLjnI4WDM2kXC5Vmo3HEhHkO6Dh1sEQYr4fkiJmMwutFXhMsx9GjBHJNRm7Os28h6KL
k13c3jc9tB5buCRTMYBEO4Mtcdngc5gg/rtZUZCbLtPJm9tA4h0hnBfXCrALXETzKuVx0Fz8BsrU
f+1I2m9az+lR20/QGO6BAVkzlkxI5OvfloaTk9EM1bvWkBMNsm461Y7tbKG8yrBjunyfHJg+CbyW
d2jFHeBksA/gVHH964X1zgKGsyJUrffJ7Xs8fIWOt6aDfwZxkfcYQZSQaX18J57OgS1rhncjiIaw
ACX1HjhIITmL377HFVMEOobNOxSyCVFtJN5izTpjOGhe0Z8MCEh40VZVU7GY11KDRTQl70uX1Rt4
STaY7rjbN/bEImvb58TlTBzF9nDtEHG9Sv7Xy+S3ewBnnJVZgLZ1UEC1zD3nnr02EaXgQVta7aXL
+MhGezO4vEskhjKkvKcRjWREYfrYWqOgqPkAjQL2G+Og5062sXGBjO91XZMYp8jv/pCTYkYbBI5/
9UxOZ94P6IlsQQq5G9ywrHAwrPzWOKMXziKzdhkh4NByhoNZZQGe5Om4X+rrkDXzsZdpdF34X7TU
vQOz+JonkXggkNqHaFKxZLWafkMKHUW/cnlw7ZkFu2rnDYEE0HUod5OY4iSrD2m/gczQ7a3VBLUv
0w2M+Ozmjn11ChacVpF2xIOlXv6o+gqfkWo5NLjy7eY6eAMcvO3bMYX4wvMfLSB+58YX/Csu2BAM
h7sFtLbn7qIsicMoJ9AqW3RwBJf7NIUyJCI0vowxf3C17GquU3ecE7hyi77d9miHauiwsXALiA8E
BNBijZxNHxReqBcViUiWhy6N3KexDgiqO8Ve9lYdjhVBjSqI/W2GAVwoySzvZFK729lvhzNCHe59
KoyUH90CbkESLjNsJtSSLfTNq9K70moA6Vp3M9J0u8GZ0wvcjubAxt/hnd3QTWuOBooZQpPRpeNR
RRyq/ml7S48Rm3COA1I0SZISQp49Y9d1UXWoYpFv7PRVukbzEM+TGRJR+4PZmwzzKOZz6YTDPNRh
ImPt5tayv07upIUl6fp7KUaxQbOZf1wPzgnWG2VFmCfr2gei3YAbeoA/VYsCZelgoO0ZBsr0aF6G
iNL6upFdoTfu+UlM106SbcRGMTjHkY9jauHfI+R+GGItDwdfv9kEdHaWO8+h0WnnLqhehXC9u7LT
frcTX9TkGNa9XTflTs7ZL2mB32kRFcc556Hq2/QuH8Yp1NLZCydcBjrWfVQhWFZ0tzhj5B3t5gj3
IDHAlO6jCNM1pDuEp/22J3u82BHwralONkk/ORsp+J30tVmcNTFAAbUIjM5TdfLnAWcQv2ru0By7
6i1HKguoiIUloonlBmBZdmSicC/tFODoMrF5MtpBHiDZ7pJJg7LWiOVYOLkEWlm/dLJ61HQAbwhs
y4Mn5YchcnNjtYbNE5bz8AX2beknWHJLfPJjXIvWmGg/JNkOOWh28LExb3VOH3WQiDMcJZ3s1fKH
lBZYObYFWx4KOBT4rG+WacJ9qA8+8qi0w84biHUg0zTlaENL90aqdLpOgAzRLJL73I/fPMRqdlNg
4mYq8t0yxS6H4YEPaBjE3o0jfSe8/A1DoGnbEDLbIbmq7/IENGGlxQitmPVdOaGHJSOWqMK1rdBD
Em6vpYO36Yq024goORCDy88Z0ruubroX9vh3mF12yJinD5ZhaIeaBymM5occAMdYpOJRcp6NHRLN
lk/eRMAr6RrJiVVvTXb6nOxqK54ORe0a2xSATSh85GTTWywmh+2NHDYFCMmt42WPSSAuruO3uw6J
XPLWhb4foOMdF08PYPwicsIcDpVmyIp9j/D70rsVcl4pXgzoqe+jWd9Jz29D6Mr5PgocZpJIxDtU
nj4MdHd2TS/HZ6MgLFTAvmlME6uvIMCz1EL4q4nSaYv54zNflU+Mxf9O+DPfCw2ni9naejkYmZig
HGh9r8XRpEXQzowKYD6TeEuIz8Bz3WhgAwG1d+1mYEuxbxwUzBuUIECHV91Tk0PhskgEBuT82wkE
fT7Zc6izk7Z7rMGYf34gszBeRJo/alGzbAbdiO6FtD5cmzz8MtTntM/EqZyZrm0NOFdFNqP2Lh6n
TKinF7x3twYudJumMVBEqiKocxE4pUyeO7ME5DXlaDrGTRghsHrQNc4sQ+O0n4WzgIKwqwJrJNd5
jIJs2cPRxAwjg5DaLxon9alIAQIEzQnLy/48jWI4q6uvInbt/lykQKfg1LBSe4Tbwbcf5jL3D3y5
9dnK9frsEu/ad0t1nRH7PSOJtJzTgkNbAC9po+7mdyQD+nw6NCQYkaG5EL3wQ0L9V2EE7TlryrfW
LwiglPbYHpek4IgcwGr28xlZ4n4+j1aPlrkn8cJ1jaIIHQd1FrO0T4O2GuLVh2leyjOrSMkhaIp2
Tl+9uQmogG6IK+5PqEXis1vY1UZLqoSzlB+dVcH2lX1okl0dwu77SNPb89K36GWNzqFlOjy3egZ2
MWFbGjZt9ZJm3U/Zlf3nZ6Wu1MeULA7a53O0+Ci/9OIQrW6U6pyhrvy1ulrz8X1v27qceNMU7hSN
Zzd+hdRUM9HtDKT+OV2QlQ289M0q49LYSL3JTl23kHBftsaYPRpakOJmzz9G8s1BhhIlCHbwUkbR
hklqfQPNbajkNdOYLpDQ3STZHBVhokfRYcmb4ygbhBVKXBHT5DR28BI1NmvAYCfrrN4BYh7khb3l
lbRdjV+F5S8bdSmNpOb4G1lh0gGiRCoE+vdLVQYcrUabeA2GVGeADuZZwDHf1B48tuaHv+Q/iLv4
fLIRGnKD6ficjqnjgYUNaiJO6ruqzak6t2uhqqqwEfPgZ75+lf/VHWFE/4/RoxfI/TwKgovlwajH
DWbLHxxO+o20UYXbuZqNwEiZHYemCEjqMCCu8f+u/BSx9DlsgxZ8pvAaIHcUA4i//fxL4ClBBnAy
tO4uyvvklGsFcu63HpvAfZ8Mj2VU32XMA2dUsnFIq4vvyMnFBMolNK0ej9nFvEm04QmHa/7Oy1ot
BBhNOiFOl6eoKUrm7qXYG2P86JEVi4pnfNdfW923DsMaJtAdpzhPMTKRbWteZgNrmwNEBO+5b3mG
g8EHL1lUL4GiQWI/UMYQKYfxpFVuxqPjz1cxI8jmeJpk10ScMUC8oRnyc6QLdLk7jW0VZKwLH80J
LRjNCReyzqE2AdLyLTPMgth+RvGorOvsHFTLL75s/GkArZ7sscRb00y7bUKKzBy74DqKxToQVK5h
jW1SjhBbp5XVTS8gNQ4cozYir9Owz+Pq5qRknBGyQrS/PEC0X7ZkYQJGIfhsTSjb4nFj+kv2Duq/
vURlam+wRC63UluauwzhDMuotLeaaXbvTa1/yvElesQ7k5y0s3Q/p0wcvKXDe76znz1PVAcegfIY
EUd/q8oIxYRU+95Hdr1BnnYAMSryq6Zz7pHBsKvzRHyP6+SVSNIGB277Y4jFI4Ko3u9CEE9jXTBL
zb3lEduXMk6bsNWxbbOl+4PIvE8sgDnK07v+SLDkidQgHJe+gWhFtGRbxTI7mSjOb73CXo6omC6H
hdTBFpSmtV20Tu7YPm6rekwPerPGOwIiUiWR1k707hWgP3aFYngq4ZNYaZV8RFrtwgQnmWA+Z7Ve
reSVZKdb7vIkR/2jk8Z7OXYN6uQQJsn2k4fBqyX10wAdoLHcormcPYo0KyC3ZjOT1K6bi/zSFPV4
cdbo3QzUd7Ta5hgMrfaK9fVOBBYhVRh726jPd1Ocxq8gBX8IjKbu7dbUXizd0bDP0Med3xcgG50q
2eft5H+0xK/bwAdbL6P5QuAz3uY2ckoDGeQjivxbHyX37zIYrY2XecaNE4B1autEHiTcs+fE7mC9
kwn/3SIf7ATprxZDYvbThvUYVHm9eo/Yx8AaxKPVRIQ2NFH+zOvfyAok5EiTOlxaN3gGbRzt48SD
MNwseGwt2XIjxPBrNrvTMovueZSd/9gjbJGU4Jkxmm4PKIEzHan8d86bPaucd0YuLQ+/6p/daqRq
VHVVqOFfr/5q+89bqG53idQ8j1iZdoqJfML+WE2NPy+rEbtjVVdXar0ZEp1Bqv6Py6/+r+GqTRX/
alP3UW2z0ZVbS6+nkLNdjvZbWdYsquul7rGFIZz6v1ZrsNkQrP25BmR3hx/bX/XPl36WYiYNqDna
Ps5Ec1ZFvS6zo10hPqbqtpz/V0e9ml3kkN5Vsxk/OYbO4+AX1gYQUfyk2urCZXZP7fGg2lShw03X
kzG6+2wq3OwhZhr7elGHc+PJRs3/s011lHJpye+sWsfrzT/bUk2GhjHop682TpwbxOytW2Xnxi7x
6/jg1EiNV1rjXPXa1q9RESQsfVP3vfWNtwIg8rOpa9N5iUSxczEgeqzmheNTPIdIvFUfCYiLQ4oB
5JHECKxl2ImY7G0NMxi2Q5sTS4nKe7ca5J2d5gefNfaCkydbpCXLTzDHDhlH/kuJZOsBcZfXss29
K/RDfadx7GJaid37sZtSdvj6fTZ1Z8RQigvuvQJLHYDcoKiWnRUYLqYnBfpx1fJdeMhO8kEHzwT0
78uu1T/QWyu3YnTLnb4YD6Sbe46YPTKNVTZtJOqGB7utyPToCDIZJkQ5tt7bbBj018YbAYx22cqm
IJKU4w+FBVVsvaf1L0v2kpMygMY+dt6W0a63Bdy5pzxBpKCeqh/E8ueLampjs78GeXFSNVVAFI73
Eur3Vo1XbV1vvgbO0N6p2pBUCxmm6b7r5gCcWie2VZGNT6WISmiwybjT4nF8Um1JxWYXcNRV1QJc
OS9JU/xGhuavAcuEVDVRSTAo6z1UUZh/JqMjHtVtgnpJTjrWheHXgKHH7sHW2vyk2hqe27tOi66B
JIc/V1v0EuMHYyl0TDyzee/58RqeYNpWbbGTPBYlGVTV5FQDqNu8+qnmddWUjMu80WvDPKhqOsvq
aSYq/nmHEgtsE6CSwrwqkCtw0Ie0Tr1jKplfkWz5H+j2c4hc2J8b0bev9n+PI8RfAoe0zL2639fA
wUieJ7JxnGyKcYOCU3WPZKB9sqZVP6dJplC1qWKo9Oq+W4s41YBzmvOyaj5Bzfm742uwkS3esTb1
h68mdTXnUXX/1eanxW89aNn9tEkQ+q1M7yuTlLHArPfz6qvN1TpABG1wViM0Mkyfw8q4yY+aCRim
M1EdT2sbMxS96F5jAkG7iD3DXlUNURW4IfTwrj1HvoooWkE+a6xwHZyMojimQgCqXquj6Gscg8GZ
INXE2Uu4r1aQg2+rbCLMa9UmqX40Jcj9buzd16lsx6PQ2LGp3nyS2bFr63kb23Dlh871zlHLpsTN
iM7pmiEQScvdF28oOYIF4k3VnMLIntc8gaolfuS+WLaDSlJXPKqmqo/ZTRT1cqeqIKbsDR6OHw06
D1tzaoIXJxk0JMESbecEgf9isDU66iWbOlWtkHpBf41NjhpsMV08wGC4qM4IRMfLN5Of9bAZZ4vn
qq4f9PWmWcd2twuC8k4NxJaYPd3c44yEcWGo2kZWnp2QqFAFnO+DpB4g0bDkTWphU2uTb3oR4c41
jdMN0EU2lmsuRy+Xe+ENOdjPODmUqIW8xONjXbfFPtAwhs7HVfdydJ8JEjgkf41+V4HKetWygehU
rn/r44zVfS6LV8eYZvb5zHKYxuTsxS3vsiTQndERzV8HbSLZEkRvyEFjwTEh/hz09kHVmnpsXzzr
xOyY7Fy8LD1QQWfPNAPoWxlS1GUkXuVEJCtvSElBozGPRhl7G0FOYI3yeZsBpMsuye1+TxhrjY35
bOeL57m3yo1tFvExMLeIj/oP7uoHowozP1q2drPK9ltvaljx+M18400jw1FNxKtzzi6aBS0yJXm8
id0aqqGJhiCqWdX3rhweoqjRX3AyVIibsLWD6LkgrpU17NV1reHzmQ3QRWuhrsS6x3Ar+z4u4/yz
yZii5KxZw1Mq85+161tHiY3FVTjow81scS9FU7yz95Y/fVtch6kwfmOzsc8C6XBYusl5CdmQl+Sw
uw64hJOFAeLK3+IVfy3KNozxxni1U3lKAPL+NAqE4bSHHBuTJ9OtLijzlvvKIE5bamm588e0Jumd
fGPT1xwGHyKD6AKBPn3WPdhD1RIIcJOfrfiux4t7CKSxovNLfzvrxAjLVFQYZ/sEbXWQse5iPi7p
WL6MfbqyC3NxVtW8QW8U0MQdzHv3Iepn8lD92MDVsKaHpLVXflkq96CC06Ns0AhxtPKI3RMmDrnb
Hgn6tTt7pZVzMree2Prz5xdykCQotoCgdqlGop+kVh6mZpcQvHFD23zEdfApXpiBLKbafRyZFW7f
JagvzahfTa9Ds7YoHx1Oa6/D4huPnTT3qg/p0+DS46EdTu6vnsn51RZe8FzUyPNjkfE6ONaMizYm
zGvfhBAcsWZcTdeajt7iUzMQuV9rA8nipxInXlVDD7h+kkG2F1HtvHZVg9luWRxUXx84+qMXtcfP
Wm03j924nGw905G1MI9Zky/XYi06fbwsaWcSrqFW93LYD77momVkutfJNDzOvHMREtFBM0A1WmtP
6rDGzHNxKczWveqjQW80d8vOTpIBwdq1rrpUQQITm6fhqiqftyoa6ZBUrQijFqM4jkNBWFIKDNN8
pxUQhlAOU9Vq/QMkAVxevcKeyVoAJ6I6dSajF19fTr2YXz6rqsdo6+GcONm1yId3u0qrU0HE6zoM
zV8FCpjeDl+5ZvOvjlEPpnuTt/I1trM8wwrlZDQhAHKkRda7JB3BoMlMEQywo/hmZf60FwNkSiPX
4xtPEiQBd1jmu9XDSLWpcT7WQDdV9Rv7AcYdUYb19V/tSyORL2pdDV3GuGUrFxlbMUcCxilFmXYl
AGMolmNek0Re2xKb2RMhoBg4h9u9FE75WkeNuKpaEMzRCq3EkXztHLtUO2ijm3KQLvsX3S3Ne/f/
GDuv5UiVbV0/ERF4c1u+SiWvVpsboi3ee55+f4yae9GhM9eJfUOQSYJKkCSZY/wG3w8QIy2gF1pU
wFJZHL9KIazJMaFXP1+lqLVAOSDjpUcpllMen/3BAzm8nImMZ/Y4D9HtD0uVbU3bqE6DFylZ2UCI
dUATRYoR3u9721wC0cvpoW2VF7gY9kaKqe5YTzUUXCnJ72sD/ZTaWf0kvz1bcF6jFSv4aS6/ewEW
TbpW7qVYYi5P18xxu5HfZmfIIMUIQS0luVrk909pSYiXxDKpNUvL1a1SNfXFJllAIHmqGKvNojmp
NpmhAPPPT85YTJs4CJzvAIjvavbwpON9aqz5D3GL94lI6Neygy5CUj58xeebTz1Tww0eneUDCI70
VBa2f2mNObzzfSU6kYfMTwUino96Fr+nyLP9aifnxZzwa3fc8leeFTaWy8l40UpMjd0Y9A2xn+jX
mUR8QwSfhYEWuPFDOuYxSJwguCNFeozH+c2ec2ODHCfwjTK179u5K+ZNVml0b97UPs0eZaPYdvpI
NBSJbP+7g8Ljtk9goLtDRT4tqHoAV0DP4dCpaGx2sFi8drwDLD+f66b6gW2mcra0bHqzuopuNz5p
+MG/47v2M5/dLQl6lLtL/xDa4e+qy5LHKI7QrU0d5QBNX30vrVhj0toeNFe3P4X2kZRY+tmY5+Fg
KFG8d5X0LlC8n0zX1YtZR7/NqPjRjaFJeqdyThqIUbJsLsZZCI2NdZyiwAT5wQuN5NtAkiidLBco
UkWy0uHFTqrR2+kh6aUKIMBLURyJyMek/DA9b/MY8xfUickSaJ+rOfBOlkfmE+B7uq9C5DFNB7DS
ABa+aXr/an1zYX0/DLn2YqjNBSJ6tSELFRzUgoiYhdwlgZeReK/K3Lx2jMdx/KbjeGI8F63tnqas
Q/5wBKBcb4kzKidNIa8Gp6k6wJ3XkQfxjctPoB7qQ0oEbIe+kr3L7XzxkZ3PfB6R2LSDr1Xm1q+z
zkebKv3RIXEPuNsJiZiyUcwxvI5e/HPKMV0cB7RzsVr8M0ODKVvdww0waLZWH7bPJG+1o1VZ4SWw
cqLyUenuglw13kF+/hisuPxjooJJLuh31HUV5O+QYH1RIg4xtN1GRaTujHPf8KIWWvRUgVKRkmwq
q9UOEOcJji0tZOOXOkiX0bvzIau8IKOiAfuLT2Aj9jFeDI+9ZqqvE6nVvaeT65aihZDiQxajBb8c
7EEXvg4GZOzR7q9SZcA+ODqRXe0aN9Fevd5oQXkCIFpKUqUZFoJvbZpc5ITl63M2+DIzd4lOheYv
ap9l9zr5QFrNqHyWEp5UwT51fSx0loMjKxvy1e1FSp6uda+RkoIQcJCklzodj5Bz7+U2LBpOkA2T
kgOvBvaiywmBq0z7pEpU0Ai0YFYdP3U62YfloLJsxoHAnwJp4CwtCHUPF79ABWq9ZOCmF8RXk9tv
zqKh2Ebe9DrFhDsmS9NfGx9rtLwOL2kW8qUr2viP3droSjN3enFC+yUdfpV44r4R09xOhjViTZIb
b+VY/gwThCbkGCFadYs4pXcCMWq+2Rp+hkrvDXtpmxt6cKmwqdnK0UEl04P9unX0zSe+9yVgmHrK
Ll7IDAIqWvQiG8RRin2V+MU++U+dPkXZJqg8xLttPXqZghGUl++h/W0e0zAyXt2iM16TWWHQB9Ny
lmKseN1Zm4GHSBNtsI1XPmCTk0W39nlDGnlEpfVkL6dXQX0A7u4jiA63rVI650U2Sdww2jXDeHaC
2Hlp0UZ/GGMFmrkOAK0wA9jRONIcpTERwfAZLTnWNH6bb0H9Nntu0LgH2PzP9eruT5Ep/h5mP8Ao
bFNe4NLpWNw13a0oda1Z72qN75mUMDEtjnMFwO5W1H3OmrOjD3DjUapGYyad18Uqth5V8Cp10+xf
tJwXQ0p1q/Sn1qoLWvBHZdPb02MJOOT+VgULEkerwdsYTh49OS6veYt2lj3p5obcLpliYwheZOOp
4VEtjPlBSqPvNg9R7R4LPY2S7dwsUeC6cjZytIj4yqeWTuisSeLDWmd4yW9PVfno9WXzrEWwyn47
eIuOjfoiG/oRCh492eq1zjeHT3WkjlcUfdSXPvDja63ZX9YGCesUlDea5rjWudiVtePtok0/IFiB
jNDWGu3pqkfxUzt62QPfwOyBFPqlhwRxkRJGmba6kV0vDV+01mzPf9XJaVZT/KhbP9hpZZUB8smd
Z9m4NVFCB0IADHXqSlUBpEsuph52CRzV1zr2y1c/KQmveXF0lLosyolVxkDMw7wot1Plqxv6vn+W
xqaBR2uBSrFhAv8pVeywUobZfdBF9Ws9ly8tgcJ79F7r1yJB5NYMFX+rQgfF62G4czqz5wZwMAQ+
tSORClJKs+tXdarjxyZ2z3JQqvAZ0wjeN95Zm4byYTLHO7sOe57nYHxqzKG8eGPdgQqaguy+Dsp9
Xu4VdSh3TePUO80KZoBHfnMwFcO57xMoGnHvJ4v92B4ft8+N4Rfw4furX/b3Vh+g2B6Sk4KX8MPv
4oMVIniQWKx0CmYAXqlVpzGyf81uDoKtPqt9AHNCCcF0q72+a5mDbBtmH7mHv5CebWZQwtsxUiCS
+nzNJdsHPgZ2vQkGXVWGC4iJT1rtRMeADwIBbhVIOiDlvtfv1BmtuVZTDJILsJNc5ZiO+jvrLgYb
0Au70lAfsi49Y0atXKuuhB7bD+456yHAGcanuBliln8u62TQnlkfuq9zZmmXiYw28Y6WYKJRbLJ8
auFMbdQRJ13UiUnfTrgBeGWfbNqZbySL4Xu1f9bCxntaRPgmSAz2VJnwHgPjajaxelAwRtkU0fs8
z29khHZRq5WHwm7duz7DDYZAALvrZhpQgLeN6g7Rss8gLEZc6Nr+UDohPq667j/0+S8uE16QWzE2
6D4PW8c0yNwWinbNmKtm1qg+GylXHqpsvrMQnA1CQCKZguViosPJm5JTow31pe78eo995LBrHCe4
pm4979RW/xyM+AeAmOr2wQxFQ53LZwv4x3Olm5+UOKpOGWqNV2QSwZXwTdmnjdNey6IgSqIP8Ldm
fxtUU38FSHDqagQZ2zrZ5nV59LLRO+fGVO1S5g0srcxwY+Cmta377mRVCyIw6LS9OdjJAYDwD6Sa
vi9moieTLPmWu9VvgcN1W9TZiODRb+xGAa6XtO2dxhadBOBaaEmwYu8MvvaGDdtG/VEl+gSvzqzv
BoAGZ2UJeBjNs8yotWVazRSFbtSRB0lDhFnyBMmIaGjVT3r2vbeVhzSF54s4yjaNn0Ev/5ldo7qQ
f1P5EiY1mmvqZSoq7cWE4WHS7Un32vWQgL9xqq2Rh9G1y6vgEozMMDKN93cK8eVJuxK5vWHpvWVG
yMrp0aRwok8Y9TLBTIih2lVdH0N7+uGaqnsd3aTdEgpsQ0KhN7AD3mrklmznHPQhjhABZBotx7Ss
qJdIyWeIAPl2iKNfTVbikh2ZJ77lfQJiBXmr+sAN/VOnWMSMhOHJPmDK0VbWE4ERfRODLtv5cfPq
uQ0cM7fB/U01inNYMw7Girmdh77Zlh0xgTp/QtNUvfZRpF3bZeOYGFY6kDDTfBPqgb83O5B6oaaz
QlGcjrHXavZBkrhbQFmHqAh+KWQeUGKIUBQilPGzt4byvUXWnI/2qcuxsXNcOE16QA5EHaGnekyP
74MGIM/8zIqk3ZL3rErzAVvzbIMbwKc0VkP+vGMtEOrdBLn4cfQIsNd6N5EVDl4QVuHz2VYglHy1
A4dvxtcR5OUG2yxmFSwKu0SFw2O2BK/nNDjY3qI+W/W/AtfPECgzgDe6egqIwcwBHvrHcMaqUYcw
v+k0qEzt7wHSYATsd994wPlq2yHq7GzMvFW3CE0Xe7XoQCh3CgYsmqogH4leTBD4JBZK93Wqppcx
tJsrocZsO3cTomhZ+wh7+YVIc7Ox0JM/e5MOClT3rbNjuxfF772LkvjuxVpwOlXcfW9c71pGDLNm
ozCMpVV1mlFYwkL12wAQ9Vh13Te8Dww4wXawV8pkuh/wKro6BI+LhUAcpPpr6rh34B8mZtmjzx0c
vo2s2oluBMCX4nivG52/aQpIFFlcEahoA5OsW2mdKrcqNlZit0eg6wWgOM8CdMPH4ACZ+eLkJKX0
As0tpGNfS6tzifIU2i6J42M5teaxryvvS+q9wWXq1Nb/Odv1Ds4731JvgcgoPyOj3+ZWFlz0McAf
sVKbHSt179QDPDta4EDBnZCSUnwWbx2Ee8cqCHqo5o454703WsNTOqBR5FBCTCbZt2bwlmeKfbdu
qqFwbkWbmf/ZrqGIYfP1YPnMHb3BAsfoZgA9K887+IHvbUMP9TWNoW/LknmjqwGvom8ad3MdkzZl
9vErzfV9HiTTRZ2Rb0Io6lmLg9/W4hAFVeeKbrF0RlZnfIiXzSKeY+ajdlXNun0e+nZ6aONl5Kbk
lUH7XEdMdas6PZaBo4bb1OExggk7Ky3rj65PmXlY0XuS6ugcmsWTZYz2Ycwj1t/LxnfvZ6+Dh9Zq
8b7pnlOnSS4hy4NL6jvRziggAMDGju4s23zWAwP2hjfSo7B7HEBcEd+L94NSP88YVBLYY3HWLQJn
WnYSDJi9ZKShCgNLNK3F6woE5n82Ske+qEfbtPCwyzBCJLX8EqTGmHktYRb8Ghxkz5dEgDLre93H
1hXDLTgSmIF6cKyDHjTWFAwTK06fcwmNXBGUPtNRi7vGnJ7UcB6hdvj2bkSVZjstRWQKpm1v8rDM
1AVo5oQpvJIO6clZA13kmcUdiIzTMMFIAa700Jnds9Li/5SbcbLTMdGct4KZCxcCvwX+bO8MUw6n
YHYfxlTTmAp22aNHau4SN9X7DNzoE14boA2L7+EQpZ/UHJcYr/3lFj6dW6IEzhIqqGedlU5Kh3I8
V7uXzcQnDICVp+x8aY0GOPZqpWwVwJ4+SIGpzs2LXAbXyreoDvJzFpcM2WPn7DDsBh5CSgEQXDFv
CxTTIqeweS/srcmQdz9oUHprgAL4rw2HpOHvITni38cEWE/JHL6HSMEhPnqYsJbbOc4IwX3BGwHQ
3iUaTxf931TZpn39h3VNe9cO2bEeaz6ToAITB0trNYEk1MLjrOuzE34t8tL4jIQ8ipzji54E1ikd
lJeZIMBCb1WPlbkYD8Tf1M44xd4Ykq3fefHsncPIeohJpW1THVmlVs0R/jNAjNt3rqlPVy2N30aV
VWpYBcgohlCGF5OmykfXJmn4e0CB3m8KEEFWdwebhDdYrtK+CUek059ucLRXYLsu0tjKxELAZJzW
Flx9nvbNrkht7wkWgPOoTm8zCL4nAzCCnQfNoYqTzyUTA+QrI6CVJclUKc6pnjHnKzMAmopyTDo3
ZP5kpMBfrF0edMa2Kov+BDuieOvMujmNsEW2UtQTpwFvXFv4hSrNPdNl/p+2s3d6GfyabGU6FnE6
3yH88dTPgL1N104eA6RcHoNGq8kMI4Xp9E66t2q7OpbQwI0AdoaSIDGX8fMWpoY7IBXshCQZi2Dj
zGO2ZxX9aBDnYBTfZdljFwIW+57bb5iWtedswcyUC64uBGFxNp3HaMGN1sakngFGhAuSVDaTHr0r
iuHv4/9USb00z5bXrr6UAffVa6HTbbIiZStAz0YHOa3VVbDzDxOOkCcrfIsbkAL+69gE6SGAzmu3
BtyiYXxFqBx1QzzvbroaghES3FBmsmBwYwcl70VwQw50fgpJcvwxuU1wAZdlzXsmq/wS2ZU32qrg
kp1kN5mJIMHC4t8b6gK0r9vqKAiVynFaIIXMZbNL0QO3Dhq8HvxNomhLHIHaACzWnqzKV0fJd4ka
4JD7y+wHUMzLjWuWK8reik+0tUSd9wJVlMpxzqbsJC0jp+XOIIsY/HN+u1xEWmmhOm1sJ0t38isT
tKZJwCJ8trj6HYNGPYrCiONtIbkPZzCcP7vl+Y1m5Jxy1KglByybRO6/7MYskUlpYXwnxSyrjmGp
6PjPLL8pB/cZ4J1xkj8pPwPn5TCqBsRJ+mrvleUvOS8dAzjmy2O8PWGpFLxU7pN1sRbS6Fo3lnp3
RGoFTyZAHzfsr/QGaLdkqMcpHfeqXn8XPLBsBmDUXQ2/jngqkiNZNdiYEVVOyhjvNntJet9wXqEa
fOthLu69JuSJ2kiIHtqkeZVnbyfu40Dc5zDXBsO6NUTo7TF1J71VXFKH5V8botm2PjSwwzoQ6ibY
yeOSpyF7JR6fyUZ2pRdYoe6TV+42XtHnF3wdPdBnsrtsICLQN5Rjhdc7Y8uQzAARgDljNYwR6F+7
craDIwVIZNfIL7fdOe1BQ9nRSf7e2DTEqJtd3Caf51G/yJ273SWopZvCSqed3Gu5K0lbsP5vNcRX
FgyAPBM5Q/ak7tYdpCwbI8UxpOlCIJqIPg7dizz4W9eUW7P2BjlSE/ncVGDYd3Ir5Efqfc39aYNC
3xJBZ5ZrVT/axTYEucvb/TVzp58BXhmHjNkAve5Vq/IWpm14yGeIzq0+vejL0CGf7Sy2neMczCCB
sePbqNA5UcJt0BOykrz4f/7wX79BdrG9guyuh/qt5e3poSaDQ2lv6DsZAuT73iE3frIBZI0vKVze
2829wSn+emv+AlV8vIMGabwigjU5NwcjzLV5H7vhN6XL1P16hxkEL7rjQuleBxe1f8owsTzIb+n9
6jG1Z/WARmM/b5ssvLaDrgDzWMah5bWWM2Xvv9Z5XTkjHBAmO+kJfZwemMKwdFk6gj4i7WTCsV67
z9LArmYamPp2QILtJD147KzhNOUWy5JqnzsDxkfuAq78r3/XLtKzH4IV9nIDuMICSFn73hzfu/oC
YDQKu17kbRjelmFZepIU17qC6M8yIln67Ox9pxrArKRPTqAwRkp72axv619d9LYrx+fKG05eY26l
J9xOwVbgqLy3DQkCGQtZsDdHFLrP6xu+9mWpk2Kw9EK17w8NIL1j6EQHOWZKZ5cW6/kfu6CU5anJ
3u0cKd92PxyX4oe6W7ctK9v+Z+jBVo4Ef2qeA7hymxR4TJECcuttEM7Lh0P3IJoGOgvVST/gQ0Ge
nnmBPPHB1jEGdR7zuX12mBuwPrzqRCxmtcBjO3nOAaUMdXdnLVjVeSyf88HtDqY5M5VodHWnBgWx
mx6BmQ0J3oPwDqZ8sYs056HeBVH56GBevD54+atSvL1Oa1kq127y4ZRiSNtTj/2gdEbZ1MtwLXt6
An3JjOE8yd2XixTgGScwK3S73odWv5W3BFY7tbL7V+3gGl9yCxElWbdMuAbvIdV9tYVLEXLDulhJ
z8TBoYbEC75hTPRPUQ/cHRmTvdxj2chjj5fpCUK5rJGn9Ec+6RcvNrKDOo93iVkiUOZ1JxlkNEbt
Fs5uiXruLiyC2xfAaH9Bys/OckF58rLHSN8ubBg7Gn7Ng/eEWZx7wyz7if3q43l2yKVHrIOBqqnO
mfPW36e3o7brJ4j3610sM4eRNFk+M5mbWTvfgi4kpBJ4AV/AJRvMxD3kR6UJuTUoJwa6KKNm7W86
ZjLZAq9bHSfXOU8Ac8jnHqFHolEc2dsMx7Db7Oq2ioq0oCDnpmu3QRgu9UNtJMZBri+/y7ej8dzq
j7ORtwfVNJ7lqa6PVvbyrvsZG1O0GYsCpX8o5P8s0NaBQ5Fvv5RvEzuWpyWONCwfwPjvtczOYee3
+XCPILt5AppWXYS1M0RddaEv/CnDLLs9X3kS6xizPhg+0L9T6Jnm5NU7C4I0shiOgcNJwUvgMoLv
UAjcl9wyeTLSrQOV2KMFPNgv8A35z2AuDdYRfX2Stw69jPfrTViPyp40+f9firnaCHvpfh3q5cdI
8TYXX8uyd6ucI2w/mNAizCATXaWzTyoei9JE/uxtyiW7OGzyqt12yWv/A6u/fSjld/41y7idW+bu
FljAlYQg9hh86GX+SnKE0LW8JnOBHMw2mMxvaK0QTw775FQ0Yajupflt11++oBFgkC5Ib/M46aky
o1s3a900Z6QcNJQiNWBiyyRM/p11c0NJSvmvuezt15fzCBPnfizQdevZb4CnH2yyVPMWvd6CJNQP
V36IWV90V1fPMi2TSZ3syeZ26WVaKEUSQWheBxBA1sbSZC3K3rpZH+Nat/6ND+dG+acOoQ7GMMZM
GTg7gAD5Scry5nHHE5bxy/Hbj59LrdhEyqD+NY2UR3jrefP3AKL9WbprhJIuoOnlGYRdh+SG9JR/
35Wzb0MVoJzm5Jbp7iMVJIApsi7hPnBChOAhR9cD6xpQDshmbSfFwf85aHV+vv36pSffyB7rO3Ob
z9w6s9R6et6RP/nPeyd7t1ay+7EsJ92u+lerj3/g41mKRmKjtd+0GalZGVfW2YOc+291axM5eptn
y+66keexFmVPzvuvV/1rOSOtpeGHP/VvdR+u+uEvBcuAj9Fc3YUw+pZXHA9nchXVfFurygsvG0Ip
kDOhEbF4X8Js62atmzM8QaHf0aZqDXZvjWS4lYuvTf86Iru+GYAQIgV/69Hyssh7sr4s60v1X+vW
0+S9k3b/Vvd/vZQ/5wu5v4hB+407F4c2prXLXFg+XOvmtpJdy3/FKv6t+Ye623piueztL8h1PrS5
/YUh8a6aMvxROy/cytAga1DZW7/RMoasRdlbJ2Rr4w91H4rSzu8RDOh/ajWSCElhQ+Tj5ST3zvRW
uvBtV2qlPBPKZlmdVdlB94rXdXgHTAVtfC0r80Ijl7KM/MyFAiJKVma5t9CRH1jtvJXhgeg/kqwN
ysD/0NVug4atEkOQ0aUoZ0iYiL/t/m24XbuCI4v+tc3aDda6D91FinJ0DJqUkIUL02tQZ3PXOXo6
b2X9mwAwIFyUjG9BO0SH2xsvN2Xd3IbVtSy3678W5cD66koxIJDyz/At5Q9XkLo5S8BOaAmv0TrY
3ybWt+PyfNYzG7xKWLxlZ4vAiLFESP5aOa7N5FzZyMRgLcreh3YyiK51f/3jcuTDKYNXKfvZuAcV
+FRDpcA1QFoQKTc0kBzLh6vEEa99laHLz5IsO8mdKZM+z06z6myazLFO8rKvT/T27v8VzPxrqrA2
lT15vFHRE9G7NboFuXIH0RMjjpBJ0dHKHmavJB2Dmos2PcgreotTSg8YZz1uvsiL/E9Uq1aDPdbZ
pE4akoN5np0TJIJhiUNak03dkK3crGXfChT0z0JrUy66w85sYUDGgLxGPixdC46m7t8JZ9siARCp
aNfIXZXnUmdQmfSqeCtjeCbCJ9eXBzy3iO60t3jmh9svN/WvR3Rbut7uuqxZZPf2mkckJ2fPnPZy
l+XPrhv5AWtRbuyHutuqTo58JHOuLeXw+i/pYahvbaz1NtgYYhUX5P57V8Tj0UAIcK/DmKUI9QwB
0uKMzyRHLZ3cmeEg07Mc9TxgnnqS4N1UB6+Rlh215RpqUmf3ZVC3G2k1d9l4UubS3Kl9BkhvGIpN
E/Gqy8bLXHNrewA8NTBF1zRxD2oUWvkeySAMl1nZ74lKghqenHOjB80jnCxyzYjGQjzPHNyLYvWa
+uPbgmh/CZCBfYF/U+9QjRtR5aAodRmCR1lCeqIeUYGI7Sp9iT0HZUGzu59itBAcYAsHndz+0bP8
+Smtmp/wHU+9qZXvY27iqpX63/KSKXmND/zFD1SQ4lnz1nuz9d0jWk9m1w9IOGgt6jjDsAmauv5c
z2B6WZKXn3Q1tbco6gCvipDtUovFFsAklDznVoV+k6ruKiSCUYYqwXFjxFg9jMsRQkmYCQw4CoSJ
dmwKu3yYp6R6kD3ZZEXhoHuW5wgLE4S3ijjYlRXyQ/40fDVJnh1bdZHyy9TKwI4EJY7dEgDeuD4r
t7iIUb1WIXwaPkaiKgqGuzYrwAR57cB6uCncC0gN0msewfYW1a+pn6KnYdlAdImefDX5hqymcpaq
MsOkG91FVLkKhM8Mi2yNEzw1qGE/qWRCn1JF07bTOAasIDgQ2x7QqtTmXuZYiuIhu5mGoXvQks57
nJdNnQHbs+lbsKtpsR4I9SzdaqWDK9pAdsacMJsbRx1dGP/3lETzw60EmgPlX4c+t55fRZb3iMpM
tK3CdoPuqbF3NMvcTVOTo/EGmL4wNPNiO0CdgbVqO93Wk3aDFTwyGDiAl15YXiuodtdm2axF+ucx
KYihDkgb2XDTSv2Sz2ZqbDXT0C6yKabgfyuLvlK2kwfL3QtTgs2IGrz1PoBR1x77r8mQfzFIpYML
h+7Pu2XCZwaZCFqhqFCJ6effpDs/h3mif52aBLQCgjhvwZgBu0YH63HWyCVbU2LdVW7eX/Q+bk9p
GhcPPAINyn+rvjSjQufKUvNeNfq3GtWgezdKHge7aqC+KvVL3JM4chB73EtRDpAK/YT8er6vx02P
ccdmWprHWoopXwyWazmPDDZVjgLtljFj99fJVv7NSWfzTi5VN6b24HjhCXIYTp0ZsmgHPjjVbv0F
bZD8CcM5uV23Nub2senafa4ia7P1sVjug+wVo8KZoH3RsFa2zTuIFs0L3PP+gdDxWUoY7bYvmNZB
hspGxJqWFlLnGOXHkxL3TXXR48I1EKA2tB8iFsuuAoPuin5af60HwsplitqJHHBQsjgjg5mAZuNW
6KbSHhHb1LZSlNuTperyqXLAhC33xx5HgC7VMtGLj/b45/bvpEnuH+2ihnO23D9Up0HkZZOHPz19
ZhxMlFNkVzZVMMNwX8vS28YWCcm/KuWwHOkgd+yGR4AzIPCCYQOuC0uFsmJQ0usvdR2Ep94eAjTe
w+pbWR7keDyE9SHVUW2qZsUhYK24uIUTDzw3QRRcu2UzJOieuIZ//OtA36fYybwHvh3voTDEd+WY
4WG4bGRP6kxW2Vg22CiqxVrU4Df4XxrKKbfW69ndiDng/+WU1B3AV6ja8eNl2q5A5PZ5fChVooHb
D79OWssfmYpSb65pu/AoSDuaVgsDFkXK+2jZ5AhM3Etx8n0UCyN/gLyuxgTXl8OlinL5Zm0kezjo
3fHh68gjc3LsElUJy8rDE2NSlIvzbgHFR1lKjn44VYryh1tUR08OQuC3U+Wv/XVGppv7rgSg8fHA
8qumMobs+DwX9pcUe1KQS7Ob3rVTld65YwTgREN5s8vIM6pkK/ZJEWqvahkOV1evf+Shpr4OdqG+
6mH90DHAPpCbhumC6CBfv95A/8upW/3OBlry7mZcimROeZ+iZvAeVcpn+MjBoxw0y+DeL2L7SY6B
FN6nEOpe8qXlWL8ng2a+aX5UfNKSszThm5O9qk0D/fIhrNPp2gdaej8uG8T99GFjJjW7djNvGLNB
4y1FaQPRlESO7/5WkwH3UpfYJcyl9D3zanS0NaPdStHom+Fk4Jq6K00LRfyNbXX9CzZWSBdZo76P
IFS+Nz22CCp8vePCr3wHClbu7Mw3TyOWmU+lPb4Boem+WuX32W3cz5bitpesjJBOsvXuazMDpFAd
K39CRAct3bD/Ezh2+xXIlr6bY1zE7cZ/0wCfoWHbDuA92YvDdj9jDQtf+H+roEX+c/BDnW45oGKz
+VoOXr3Hr61EYc4p3jLFsi9N2k1obvfFmw5j+gXr940cVICxvYHA+AyTV72XKttvyC+4Q3mU4oia
xFnzpmQrxTp2zaeZLJ2U5IrdoN6raL3pMKLvgmkGl1BYoXFXoxUDLbr2UWGz83uC7nG3A4uHrCfS
svvKH5yLHOlb39ub2mDR73A7mX1GHgRjovderfotHJ/oIkUnUm1gClF/J0UbIyJ8IHX/KsVZmb67
fPMfpDT12RPjdf5kxOB7/DE4hdGgPKdZq95HPjTi0MeuasirJ4A+e2Qn+ufSaz8lcaveAVYYnnW9
5VWJUZWvEvcqDaQeXcRDqdTZg1TJxkTlKLIhMNSdjuFqgXtsZgfP0jyGjvaUm89NUxzczq0wLKz3
yJiXd/bkFHdRB1luEQsu7xSVTdNVLjKz6rSLvR7RcTtqHkPNwQp8st5QCEu/qlbl7dHNLE9ShKMD
pF4v3ktzRJLS6MESLM20fvI3aPqBqslH3JXVFqB4lX4FRZ0doeM7B53cx1fbMu5yV7FezTBz7svE
AmCxNGsn9fcEWvLMp027Z1qn4UbEnrtsZi31t0TwGvC7/1u3NpE9S2l/V72uHf/tfL0FANPZ8WM9
zs3DqFTApQsX6TtQXSZfot+56n8yx8F+b5wRfaBcL65ZaNgoG1cpiLhh/txX7rM0HY30WkeG96Vu
cnXn1rF1n5YeBix1jVoKurCfoCP9VBC/2sfF1gU2dFVLXip3jL93GgAxy3CbR8/sgotiO8kxSkP1
FVWVeiOXd+Yvauk1PzvyRsCIzBgdxsk4EbMtUd0trWfPRnOc191B2FLLN0lWFyjjolF1LRlTr3YZ
7npfjy814uT/HLi1kcPlWguPBPAzMv47dQ7UeCfHQ3CPV7la7LhU2hV0wsoxz7eiHNY9LRkPvNrR
rWWg6c+WmVhH1R7gbq+XsBzzzgZefnFCS9mnWqFjSzU4Jwu87xmvm+aqGaZzsJNseprwcdn1rdp8
4m1Ugf64zjfmzs9o8yh/Gu/NHRKmpGNhHZ5f7bYwf8JJRCzSZJyn9/HSZokDSSWY93VV1Q+x3tYn
06iGS+S2Fu6+foktQeegjwVYlYEPZqZeIovl9/7XOBg/JZGp/FZAWt7+UJZrSMUV1q8pHb6HiuJ8
0ewmQ+1Ym19DG21wpijBIxRq95gtouKq4qd3fRpbR8IB6aMLFQiMc2MRP2Mgs/05/MoA/A3yofJL
D/BBBp3EDJtJeBK45u8MZWS9698CrDma9qXvwCyjU9y8eS1rwq6vtEdwGx3wHByW4F05O4Jrvn/S
dQMPqtFZJA3UFLc4rcvuZM9xalKASCDcdwmyLvjXvGjO4L3lqfdFm2Ll3uw9j3uAfG8dpvVFip2B
8lzuxN1Zj3uEqTTmZeeuBOpWNK73KYCQvqmGUL3vq9L/FNXzV90K9AcpzQsC3NGtR2nqac5dpFn+
k5TCPji2aZm+mIXuf/L/h7HzWo6US9boExGB2bhboJzKSNXyuiHUUgvvPU9/FuifUc/EORHnhsAV
VUKY3Jn5rW+mlljozX2pmeajvxv9zHyNeVXu2lFud2Y7BG+FuquH2ngr6cjCMqeq90MwFC/Y3Lm9
Hlm/GEeeMHkoLrUvAc8PEG90fag43+uWDVFBxRln3UXJMu6AHU3cRIDXtEj7s9od6sDUQjPoHn92
aLRa8yqj07cDloKXbplwYUxegzeyty6uGyjYFpdmxm0Ly+ojzU58c9BVdDdgOOqQuysu2jIxQPEe
LUk752Y1/yIL8NKV0fQ2RUujR4ueAw4UyL1UfYnnYXob60h3x2V9tKz/z/0tkEs/+/uWz3FoT3Ob
wAL49q/j/6z/v47/n/uv36tWA8ptW2xErsfuwID9Wg5TfVVNoe6MZR24jPq6bsgZ/H6vW3cBFNlc
y2Xdf32WNyc4K8nexSrvxHWiL2pLu2rkLVdG9s86GftoOxfbn93WjWNs205dozcIylspa3UEk2i+
RqUego3Jve71cGy8bFSK23UyCv5fRf+kOkpTbdQwkU9BhRCPh9S6AKFdPrXLZF00NAnR/fdyVnk9
wzVYj//auq7/WVw/sa6DbXfMIxraflZ9H+lnOeWhN4/Wbcnpeu+x/4BIZr8m6Jm4qMr8YPtoSdXR
/DUZvf2uAaAjW2gPt7plYTiawFspUjmi+oqaGOHxoSmlraba8zNEhmHXcdQVePqELOuwfkeY0c7X
V61+xgnbvvidQqFrOTbmFbcqZ+2RvhEd1wFN26pNO96odQizezHcWR11vs119LBAnMvga92wTnpY
3RuLJiuU6L15EKkogeu0/jUzE+kKILrz1L2NjVgyzzBdNNgxQMhN4RCCoIuJx3onVVm/Y/AHFl/7
qkT7BmJkeI5inOCTru1vo6ZX9nLcZgd/TMUlDFQ8MaRyfkrD9Iumw+yLD4fYwd9IQkDHwvr3ip/M
Thu74FIVTXMtlokmEx6GBbjEZQdNXaRIDS0beltelBRdPMhkeTPYRXdZ9193w+Bpg2nkhAEacJpk
8WSnZR4v2T65BsA68FVr0jugQxhE6BijaZ08bvFBqy960CW7CmnNOckQVWijmE+mRWcx6njjaGZD
dChAGR9tEekH0h7FjT3Nw01WjeNBkqPymGkFxj5+H52SxgfxNJjWKSknvF5rkiRRl/jbuG1lHBjk
emvZxYjQFegyAKj+jvpEuUljs7v60J7gBtM7yBOHbqCq7+/nDqsfzJ3Hh0gHj9wJp+9CklJBIT82
1KDdcJS1p9GyYHnDPX3Ge6Z3qmgazz4+VCCo89SrpjCChAU/jncTgg8/nX8njbXx8SN7oXrdwLWJ
Fq39HN3TS/oVGfL8W0q03yR+kZfrAYnywFK3WcvL2R/Erl+OYMX4d9AHVmLxMDKgMiYgnbSY/C7o
S1Q78W7Ta8AQMBuOsFHHuxoj9YXGPwNdq8+2PnWgkLkDGBmV+6xRAMkA7xsvMbQWgvJxnwspevAl
27yYCmra1Qg+FD2SO90f9n06TC/CYOykKMGDVXCnKFNegA2Qx5eIBsBNUA79fv2UGieHWhuUm9xU
Bo9cYnGDIihmqLp0Bus2hhx+63yvEhNAxHWXde6vlcayZV3531t+dh+zlU/IF/wcZ11XVRY6NAp4
boZj4EUvW6wcW6l76jCwvBl9OQNfwSnJ4G2TtxxQeiyLEO3szdQW+Fwui6qYEC0JvTisi35aKw7q
xNjB5AGRnGEyKFgmah7i91SKqTyOdlLhYMHcOvnZZ51b1+E0zt6NSovSkNON9f/43AwwqkSg/h/H
Xhf/+moTH4EDkZDz17qfj6zfP0blfJOlL80Uhg88c32niE39oPpoK/pcu5dt099pQyi5c86/2bSL
+M6oiv26tH5IaPZ922X2WdelPeii+WJ3DZLCNm+f+9GsHG0wg/c2kB4QFNmfQlG2ucXjAA64Gyi5
GrEDUN4ui79IZtxCB4l/V1Ed89pp2pfF7t5N9K48k+c+ykDczwgFqnOuVOEWnOnsJEKuzj8b1q0E
WP/sJ7DkKVrTlbsnWmRwbl6OsH5k3fFnsTdG0zGHmprlv7/kvw4tjQl6IdV/SulRBZi5fMnPAdbF
dJD3FL/iG88aJPPUjQEGRFiH4vgi9SESEtW8E5Ac71JjefoqBR0GIrS+16H0xVIptfYmqYKzKWNc
Esug/r8Xl3U4dQ/naJms62jBVDb4olEFWbb+bFj3W9dVtZxtxYArwLrYGlq+icDCeF08kd6v6t8R
wgW7kOtXJZiQv/Xl9GSWDNrrqfHv8znvPVrF+qvaxdAwzTG7tTSgKjEQt/Ok98O+oKsWgmNEzz62
VQc9tWGCLE/xwZSjS57K1TZjrHsnw9olY0D2OtVricR6kT3y60KXnLf1nBgQUPRZiDc8RV/8JjU+
St2/kUlkBpBw0DUldUIo/ViUrQG+jyQDBY3ua5zsk5/nxYfWxO+SIEvN05IGerqGdL3HDUuAWtBB
emZzNjz69dDANGcAsW4dzbA8hhlSwHVrjoXnye/nxlm3xmmY4XkJU27dOrVGeqkl8ZYsR6Likd+m
dXW/bouFRc4J0BIxeXRbtrJ0iXESYj7Q5+h2nVsncha8zqpcHX5WrXO4oYZejI/P96d+tspmZu5i
ClHOus5sQnCTVoPuFDio+7Pfz/fIQ3ZuRGHc+LPKvnOMKxVKpPsxsUtKRD7FEyVVjrbVKUcZHRWa
9UjZpTOomHXDOhktqEGutOxTS9JUbX8+o/jSRzmXkO3+fZi/dtHNGA3ZevCfo/XYdLi9OZXe93HX
zX4a8xV/7TkbkuRihyU8zbARgi2Hl4YaiSAK1r8+uG74/sr1B4aZ7G9tIZ6+12nrL/j58slOuAR9
s5MPTdh6/+vf9LP3P8dVPrMAbsP3b1jOwjr3149dftz3b1q3fH9pV2a3MWBXpOI7vbXkY7Hstu7g
i5o0zzq7blkn03r611lhdaAbht82FaGz1A1bog3s1Mbm3CRR5dYYWAQRUrOgyd/1oplg6NHT2MsH
I/TnnWl3f2jLnbwUsKIcffRqgnWkMPCjsOGD2UN3CNP2s858e0vMdLRAmEaVGnmKMS0oW/vDkLDI
jjtHqnmQA5oV4PAtmxxjg7uVVSdPjDP3iPAeRdPbTs9tB9djeqj9iubi7lEJRg6GzA8idnLp5eZk
xugvK7qeSOhsUrJbhVDfw2I4SVQ9pwJLxAkEQ7kU/AqJokOC3nePjphhqp0cI0m51m0i3ckxQ94S
P6O7yj8KYhHs5ZZVw9gjk0qT8/c6BRMXZy6G7PDzqYBMnpfVIJfwTZXu1g1o0N7bGcVV1fZIOef7
prpvUjHcDQRCrVnDQs8Zkg8zLSPAy2J+SPAolZis4JCD7UHVmZAd2tEZkZoKm35DPb30yogD2DKZ
Uv9aD+j4s+JoBoNO1z+Tgmyxi8Zs3KoFrLF1XQ6BYTfjskbC9F/ruplAAqSpuqtw0Sss3b/Nlgk4
Crs0q7vWANeUtnBxRmKYu3mZRKlW7q3JnJx1kSeIdhdDo0Aw1Hyv+lnfGOI50lvtZl1lSZUKl2yc
sQttis26bp1oqq9SJoLZuO7y1waIedrUfH/xulpXC+q7U5Ef1i9e1/nh4Bh2q3ntVFOxXn7kujFK
5PyoGwAIl1U6afWLaUreEITxtSg3BYLgu1ZRois1868xqvzDoGhnQOTpacSs6m6dWDOsf7BW+vZn
XTr1OSZukPkTWYolJI2+hud1d5PoiX5Hsl///mwXGZu58HE/CtsGFy2LQZuf4jE066W1+17GIana
1kUqXPp82R6Wunpcgue4sW5nm+ignytqRVUn7mw7kW716BgsC1oU/zMZ9fq1I2t5M4l0GRai98H9
j8aMn/3GBMpROvPoXQ9kyoWBd0V0h+FddymLyfu+ouYyCug1bh2oyM1tUWfBVZAku6pxcV/6wXhc
d1snhGSqgy1QuV8X130VKOueXtE5vn5qXYeiIkWSkJwZw42uLQf2XZpr9h1c7vlG07q3wK+hhCzr
VTPrcZKKHT+2UP6vu0HAPFC5D8/rHkR+d3KkaMdo5vorpqjdS4Ft3CEWNe9wEKs2SmjhZTDO5t26
QWmBe8olxZl1cd0AMEVcqpSAEecNCXJs2FJK1jS3j3j+Jr1++tk3JHeKmVlj7lK1irfWRMcEOMvw
WqKG8LBnSTaaCRnNNdvK32q2BjkcfssV1HN0FW2DNlRLyB+M5EMtLcVUaPEyWSfELjNuWbh5qvNI
tFEG2OFJmIX4C6nPBzz8z9yyCF/vOW/x8sNbw6b/brFW8TGHvlnnsGvOqF/ftItKqFtaGNe5dTKs
jZLLhEEtjZPrStC13c5WqXiPMcCXYnoIvxuvlj5vmbC7fpHVmTRLyyh2ET78TIiRkTqsy9mqeuhF
9iwW4VG3KGnq5SfgTYTyyFj1R3oF2A0aJEkBuLs360St2nHG4Khe+Bv/nlVT+yNKVBgYTQ72cd3c
9zMK0XU2BjsD8j+JKXMAzqdoB2Xv+4xZExYkCZyR2DIoIa5n8XszsJfjkpXZwT7B7gCFGfIFsZEm
TUJi1/2ZOvHpQ4tIi2o3Yv/l6cp9gK/jTdH1Lyan9RhhB7ZtFfEWTsLejEtXbcJhCvvIEyfbrH/v
z9le59b/ADWscCMCzpWES9pR7lSvTgKxbzFquzG0ojwYDBKSKq4dSe52gzAeU/5qXR9R6CPqkPkP
cwkoNTG5BZB+lnQvrhExL6K0fOm4Npd/1jqXAW3YVGBBeO/2yk0D2SKoDApdWgmJL0nH018nBoky
582wGxCKpuJKUuaT7yfhVoX6h8hCaaPpp2Kox5smNIbviSai8cZXlzOXTW+ZolY3SH6rGzuvgI6v
s7ll98pmnV2tV9e5dZKYfkW3kw0NY+mdLxY7llKrEOgQdPyvF1Zpm/khygABLBrR5c9cJ+sf/LPY
ZRpkGQXfTH/RMM1Lj+J6OopVc7rOtjMJrzwzJ+/nP7Nepz+L65ytDNhbIeDl4V3ACWSiLW1/PxO9
E+GuE/oxWXrv1+tgnUTL4kCJYztHzWldVfo65g6BRTSy2hr0q6OBIfX8f/ui+JUqTY37qJajAVtU
Y9+zZqcOhwTIFyJ5zunCh6gENgbrZF2MIyjESiR91YSUwxFjyNaZG7PHFUWKx6NpFZ6GTVdbjJMT
ZFjrhvhTe7JVMYpRZX9H7ufTTscHpVzAusQj+MYWGM4hpZ8onW/UrEc3mpyzogodGGUUSucyPBn0
wpwDv3OptzfOMGWXTOEVkduV7tlQVo9y1bo8MkpK6GQWy6o7gBtYhrazfEV9r+7nAQchw8KT1nxu
6zbfCoowdLF3PV4sTbCNWowoRe5IfUZ9hDZBjxcuD434VqiK4U7KJG18qcUWple3sP/B082PmkgP
eVmSv8OSKGrEazVUeBZO6Rb8UrTREfoVbXcKg1p2eDmiTA6LwmsQZITdCfAr/SQxJV1JpvQaxCRV
0FK5QNmi7VAtHtGtRhcuKQqK0+5cqgP+xlbjlSAqGotcYz9+NSYnxuptrFL4/Nzbp2BKYjfCYMvP
YxmuKRalkUK6upcB32oxdHxMM6v+K/ZRZMt0UrnjrFs7H9aNVLb7Vg05CXDoImFwpkWIVrwZBH0x
w5NtLalLjCCJx5pPk1f38mxRFNgxpnHIk50mTQiBJfr9u0HaEVHMLvXHN4LncGNN6PdLyUhgE9Gm
Y83EngJtjgUejfZN/vAgt6d9Yl1HEEh7Kp7yiWZa3DMsHBjknH90iUoXzXwXAAy2AkvGa6sTMKdQ
PYXSV+vjLVOP5+UKUmOjPafh/Edno5s3vCgrBtmS6V8KtfuoMuhIKreoqww9Zk3TQL0xNHHMkWPh
kRA9FUmDA66BTgwFt5eSTtAEovA5kVPXaBekCKxlZ1TbZ5/3hQfl1cGXGX/QjBKOxXcZlR3BhJh7
l66cCaKXfu4qaZsFjX+dIK7PlfW7THHVC+TgfeqlbWsxEByU3lsCwN7QwiO9clvdDj8lOKxOMeJN
rIzzi12RsCABqUh/TCwS4Rpp0UFTyOTZsXyFuGC52pR6ftg/TIq1xQiX9pGQVixJyFRbGSFJyUdS
Kd12rsbOm8K03ErWUyjluaPHmb+p05z8TJ9vdUMqTnPIAYeWzGCkKLfBGLegKadDJ78z8g9dezL7
TVffNwlWrTV+XeTzN4ZdviptD54FQJKlYXrc9k905GrAjuLQxcUzc4gGFXeGv+rYGKY67TRmTmyG
e11IstOD7DJi8QRIrBI0SYL5SomPKtnLY9xXLIihstLtFS3Q2TY9B3b/7gdVDdSp+Iznl1lNgK+l
4QfNuZnXqI9YKD729EtSdYGWOhxtkKlLbaMdO8sj1zZOnUnKjCZgw1e/SN+AMDFe40G/FCNF+9Q+
CZXdMmU4azLRP8/0eNPjOtyWzcmfOwxk82mHPa+Bu2we7qffOGeTr35I8u5N6TCUl9vpTsRE/t28
4HoLEoFYo1PoEzyhcyCTHT3DgA0Drgm3LjqAYPF7z0ly6hJTYEmTDuVIkBUKpXLbHede9lKThD+W
Aket3NaZ7l/xNmw3lHZid6zMR2PMPC3veBBIYGjT9AWP+9RTbAreTd1GTtNkz/SLInJsGUOPSYRf
Et2bRo2R8OITS2f0uGmk9AmY/xV0muU0z70Bga6KEnT3w8GK1M9CSj6zSP1oKg2zwBoyv8wYigz3
Lh+6aWtlFAsihV52K6WPKJyCF4Us6JgB+xum4l6Oq0u1JKryaSnE/tEaE+uFgR8c0irb9MKBe1dv
RslY5M7lbR/GTlQYZEuWRt0qGA+Fwksho0fIAN4H64WnphG4sXKos+jWpBHDKdPikiXFV6aZh6oy
3puIgdco7kIrzTwhp3saVcgH+S1+LYOPrt4ablrczAJQ1V5FB/qm02KIPEOfeIaEG70qtZMj6fno
+Zr0YUE2Cv2eRvRI2whMpdTWNHbTWD9g80YZOhM7sgA7fSaTGeaP+ShvBa7eWys06B+mZyXSucyk
4sWWi/imd4PQWhhiv3othDaePk1zm3rwZx7Cev4oRuNZLaZrb7hqZlRbIxjPM2jOxIA81+A/qRjG
uQBjbRUNnMFCpaImmkPi+7RpG7shkjwrwuv+dYrKNztIH4yyO40GPY3y8BS26b6hBycZuSbittmC
ZANN059CwIE0tAFGq1PdS0pG4FLtaTX3J1R5Pd1XTTGQxJ1gxsGHBhqAd0Wgv03t+IY3deaYqfTY
WIBs2kh9bbLkYwCnp1XjK/qyP7Tt0her7eY+OnQie5iQkbupXPwqO+DlERymPqGjmvNxLzAR2xWU
Aej508gdNfOOAiQwteYQdN0VTyM8BC3y40Nr/mlEA5qCNywe21i95wLkLwBlRxIDlpdyDrYpPalt
fk1A8zjKPOgbYdu70bAPr1kDoA/a0KEY9RbefkKz/ER7RIiPJm7sR0wxigu6YVr4TLDpKndk6ZPZ
ISvc6h9y1p4SeXjp+FEM/Z4jmjAgfaZPdi0defLd01xWOl1ncuqDi4IzfaGruzYe9mPhb5t9M+Tb
htPCQ4KRP7XD0aG2FxH/D6CAzfISkaXat/ipyQ3GYqN9SgpYn52WUE/Jt0PE3TtY/p80xUI5oT8t
H+tno2tPqt3edVbq4udwLdvgTc8YNyIhw7phSF9NNPXwSYvepTSDy4PA+nPm2qAiADY+J2yolYGI
ZtxYmkyDcbcTjDMONqPlIrtgPVoTB0QyuSpul+7ZaEkqz6k1OnB4btN4bJzKhAgoCxqOtCx4KIz0
T9mOtZO16eBVdodjJKLDOpQPvWz/MjWCyCmEnJ0H/VFriLLLzn/rWu67uVO3BjBvs+nPGtk7yCmJ
B+LOkFKqoZUPSpTeKZC7zzAIaXQKSKFp5A7rXuMkm5xGLE9mHuhK5nWqaSP4tyynj4fMy+6bDEZU
n0jyVtVgNjR19AsD+NaHbc8Ljkjyan/KY9edFEBkjMb0veW3D5KYwG7a3ZtoIY1PUkTfS/dWN/Y2
6EGKNhEexXZieykpgpoCR0pjvJfLEjcPQVglYrcKyAh0spyRsU722dxbB0wmn80IeA9v8K4vP5WW
2HgauD0L+DpxdBJSgcPcAEMx5nKpol8Kjx8PdRJdTfj3zFF1CqLiC5PR0BFKR1lJe/QbC6OS/LcC
uc6aa1QSCo5gfmThz5mfu6A6GgSLQZtfepuiIf4ioK7OCIieiLWfLIoWrh4sXhHq+DHpjAASqx8v
ls2rxpi8xOoWh0He5gYGUnEDR7V6TtSKu2NwjXqWb/U+GwnG08QRFjGYkdK3EURfPfns9qgXCyFL
H+G9jcOjXgwbRdVHAitMMyITtoPR3UnDWB4iKbnTAgJyPGlzVc93GpmpqpoHAtqw3yHS1hoj80gI
PRph8Bu+FezUhJ69UKm4A7hopC+Sfu9RkRx8QxtxBm6pVl6yEowZiHvhpHTb7mc9qL0GIqY9xG48
6+e6s+lN7f7o0g1Wy6cIY9acJDTAR3rvknKDlPEu7oXYynn1CmThpstniM/Fgmh+qwTG1aOtINYv
wsdSmERC9EBZJAmcSg6IO4sIzCQt6Lm1o2lJxxrSHNzYQNxjTKhC9Pe4AwHZDxOe7Ya6Fdr0oMrG
qYq5A0POcCIwlaAq+Uc3/d5LW4jD2SZUjF1kjG/zeEPnzGNKR6qDL0i1yRTOE1biF5QYtI3MjNcN
tErttKTg9WcJMt/S2+ZCD3lRm6OkbA0Mjxxbl+5FIbY9gNvlIVU4cFCRQk00UO8WuhzuHwkPNkk7
gg587UPtt2pI09ZXe2DJSEghGjI8TVPwdkSEus3VX0hoBwhMsE0M0a8Q47dRCCMp0b40o80dYyTd
r0NN4rlJClEHL6jK18iSVahyppfgcupINleJqavvJFz+4KFcHvuEqrVK4X7CqihRlV8A+zKPVhkE
lJriyUmhLx/YROSIPVWlsG8lO6HDpVXGcW8qvUUcEJcuqLkGekr7EisVOOr2KEVcbUUtnCYtH+M0
R45k3ADG9OaC+HlobVx9SVI4RhruBhzHoXbOF4MW9lJ8Tor9UWZz7NHIVnKZdlczH17NZviAJLqf
p8k1VOWtGCMdWvIAohfxhT/WOnySIXepg8iluO8T89o1FrKMODv3VkcBpZIpZNuvsd7iaJ9pD377
qxMyqG4YojiI4bgjm743hvk51cVJKAa3btDi50Qdo5bN25JRR1/kgxdG8h2GI49qjyum3eXbIJx+
hb7e0wtoXimoYOAS+zCb5xfL/mUZEk0i6sLiy9rRbduYAJsAE3xd4MVq4U1QbLE5d/q6o94Q7qQy
P+fpI9g8m2Knv+eadOsy1DZjrDAS6xV2VaN8I6mG5lo3TQCwk6QfvQt4g9sdPSe5uRkq+UVKU0ot
nbrzR5h7o48ZXgoGrTI7N+jbj7Ci9V7XDsQXTZ4SYAymoxNVMvoabuXkQCStQx1OcamKbFcpeoOv
wQ8htSXXpzc3rzTFtaz4czLDl5A65TR1mSv1sAFjW50O5vRciCjd+OouFRSkc3SoaFCDjYEPTCG6
lyQPlgw1I38/5r9mG7XLC4FaSa2QacWvTtrFiEgnI3kcR97eOq7e23Ig5OiNljJhQ3k4xCTaNm0Y
yp+lj0dGEpaXNgi3GkYiW3saj2Wi/k4lBLthDPl94Q1V7QcdSY8UxIutRI+KU3HHb2zJZGxocysN
Q3PJp60NBXiaSLfTz1V5fhJAZyuQBVYoEVKqWnGD9i/1yYVE0WfhpyfZlICaxyXOQr5O6Slq9iGA
DYemJdOpC/Vz0MBOpY+KYea7oFDeTEXam/NI/sSmm0crP4sC1Cm87k94M+9E1MO2UsPLDHIYsm+S
uLjBQiGYb+sQC9e7kbcptyKCw/ydlhhav/sv/C0vvo3FcsQzSsHoPOvNJ1sZj1MNjATOHF7yWn3b
1+I9558FEuUaJba6kxbL5bCcTqkuQ32P8m4bRYzTZGL/shyeuEdpA6GpfnkcGps6mHZ8jip4FwC+
DQ/YCj0miip5OGDtnhCS+s5Q+XQPfdrjc2Vpz+S2H8ysI9qkMVWf6TjDuhrpxDFNbIapPKJ8jYCX
e5MmW3K9VU17zatsqG+VQi9VRs8ECdtfBSfPyQftKqUJKUOhvfTULZVg6D3cfxaeih2cQl08BLOx
V1ICdBFgysfTiQgA0h5jWEuF3Vp1Go3GkIRJWN3ZYXAt//Dg9an8DCgrx7C/poKRmlGjp4kHbFGE
/BLWGDVMaoEf1PAAgDTd0sN1F5v9ibICQj8pvYg0aD0GgadhIbdO2r3yHuTWu9k1T43MhZnoT3hf
3KtG7okAn0IsgKGAYyQ73TQ1dwuyLjrE940mv3St/lsye/LKdLo1Gt51sUwyJub9b86RhmKiP1Td
JanggPMAoA1ugTcrr/4yeLWk4DRDKgSpfUpUYyZx13yU1bitTOkpxZLYMUNtcIeCwFvW6WbwuVqI
Yrq8sJGKC9nRRXpT+O3vXCChCLsZKCXtT3V3b6biqGVG46pSR0yV034vA6geY0nyxOLP29nKBik4
VvRx8RFm4R5wxU0dhVs50T9DqyZPVVMFxEkVK8Vop07lJTEwFK2r9FD2WKZ2crmhK/w9URraRVUc
uvVoEycUnuOW/jc/Bxysb/gJxy68NaOcJuHhlEsKfCdDCR1Ej/6g/fJbJBS+/zXn0oOKldBoFOGD
lLzBTMz1WXWlQKYba1AvE+wxT2uVD7NrD6od3RcDlXUUgJ+tv5zsMH2blP45ydFV47YA/argb46G
y5QM5yKmPc8P3gkh3jFWDR2z6Ld6Ob115aLLk3mRS5lNR+BcwB5X6bYjNl8yleOOKl7oaROpWTlS
MYBXySaEb7aOI0XS5KcsxU6p0H9l1iCooEuvczCc5AqEtJ2fVR7hwrR2bVFYbjYAucvbTTREL1Fa
C/er0ssPXUt/+2VJr6VaXDNoja2Z8XAxatyW9BY83nHOh42PfzxdTmi1lfKIzuhelXqa01H+orLY
TwNYwhBv0DiWSep1ec/VSM/5LDRPpqYKgytAC5IPruy28xjjlBgl2zkwjygo3w1RvaXzfNvD+aKs
Zpy5Q56NBFqb1Hl2XtCDaQU7tY5dc+hoOJZwi4rnC+KlG6i1867StY0O3oD3j4IfZepaKndXP8v9
Hk8HKPq0gY9WB2SdP6rU7F+jSfLGJJ/iaER0XMX5WUufOpF4GKje1WH7EvaUwJdLcJ6wmKKxRN4G
BhcK+onLnPo7MuIvvtleyNze+oDyGSWgQ0srZYML0TEV2X0bqq/ZaAgGeiFhLXoqy4byJFpejHl0
v7YKBDJJGZLH5Z7R2D2m2i9lG38w+n1ABdoewObjqTz7HrqXF7081aX/SnhAP0ZIiOKTqD9JFHJq
BbOVbtKTjZWpe7qMSOvFk0bIUAX4Q0qnwiylC2PN5zEjtzt35ha/7NwrdGNgTD/a22wGRTOLNNnn
9TkvJAoEHGBjJdIH415nQgshIt/aj7OEbjIDWYlJVjBawU0fDQwaISdQ25fcMtaxLZ703dRkyo2U
UsGqUCJQiTAZqFmhjDxD2U2TXR2Qx0VOPeHBNCpa9kuaGqDxZtLs1sXvdWDoY+7LJvU9EwkHIP5S
5V3VYjZuZgVeBov70/hiiQgYNwYWhjlObmVPh8JEko7I6c0gj6wI+k9NrZP2/D3bWSFQ7YRPpg+I
PUObpzmtm11PhF4PvMP6mgRk1N7jL/zetemi7OLtM0vDQSi9vTP9LxPPTndKlXf6yHjXNLS7xbII
8DlOX6UOoGqhEdobg/LHzy1uGiLszPd/a7HoXFJElgc2QNgaEGc5528yeCxZ1U00LCFbKB1Dkx4+
3/wIbfWjb2jfnngI+51/gMQMIJ2MVWurz3YC9FvflpN0rpavi5YKjGbQPjVAvretJ/h5YA9znCXm
3O2n+DTLxq+svC1j0TtxOtznAdXn1LIOdSlIaZq3iYqa3LQ+61EH4h9Ud5OeXuOldGBLGWnDsT4K
ORjcpta4I2xc4FGV3eCPkXtVUI3U8FuP4HrgttYOeS8w1NEZve21IBTAJujskA2IBIpZwkRNNBNC
Y1BvYr28reP+ZcwWo8Ux7ne+ln0N0dycW0gbAeltWWekrAU2L9hJoz6gaRs7lF+iyTzbwZfaaNRk
a/zQLAacZWTlPB7j+2x48rUIupDFGC0MtMBBYu2MLSyHsRhdy44ZO5v64FBT3cWRrDwnNk9r2LGM
bkmxjBn+UEp0FB3ZF6MXF8bYD4acPTeZlW6kWkQ0WgQvMEaQsFvqDjWT7NLowWNwaTo0sR0ic0iS
qnOXtOemVxGrq/yP1aXaOksYQ+pJssPIlE+pR41a2Fa2jPcZJX82kKr0e4orIFSQuFNxH9qRMZyE
75KVp5abGIaCoql/+B/ezmtJbiRL06/S1teLHmgxNj0XoSNDpiZ5A0syk9DCoYGn3w+eLCaL3VO2
a2u2tDJUuIBHBBLhcD/nF1qKIKBqIPnSFSWwKgJWVvmaxALtl7zfpSNxZi21vL1u7pusaRdjQGKq
ngg+OU7y0hLk42lTKIsc0EOdFuE+iLt5Aa1/tqC4LIhWBsidDNVVzTISK7r1tZhTT/4XQYRlqSUK
a9fmWBOzBCZb3QRQA1sWI7e+zV2ZFwQ7WxXeSXfu4NctwaiUay+3UEkfSXvYs2NNK4j4RVPbky/j
hkEZIdlWISoVLO8WQ5W0twLP9FWNvdEsyH8gLn8KLLFMW+I2A4oaWk9Yk7VUuY87geIHT4RQmP5S
tJF6anp1k7GmXIwOzOlowrHcVC9eaRpbU23FBoXI/SRiZ2En+TrUMWyZAh4OQWDWh554e+ICcI+T
4cnOAZmqzSNZM/7++QT0h4isH9XxTVoQVmffik5tbGO90m3QYkBFQuTRsXHIn4qKoH1pDAqkWPQg
Uy9bT43Bw7ivPyHRs86tef1ZQI2bur2VMJOmUfGU25Oxc/QCNLNZjDdmPeeEKuA02G+A4XOSinVt
ip843I21GXJbKL0JAbsmEMgPjW2WbT1laZUtHS33l0iu5GA5Yb2W8RLLthwBqPkneUkH3iIZ+Qkb
aWUtTdOc/RTE0TLj58bm2vpaY+/iKAHAxM8ems9TZfONhcVbwiciEhPYTGukZGy3e7Y8C2Bxkh2R
+hwOQXGrEkLhjsoXPn+VdZjUyH3XFds93lsrxw1GIx1ZZ1ZZDrmete2WxTIOup3Jxh174QyL1dbM
tySLDTRiNl53KkLMW+DKvqi22dxlur/u4vHZ6GFddk73WPtwPYEBVdscIxqm6OYyRBOdlO8mLkGE
dYKvpWG3K8dtbwJyqAQOPR1hlGAkbG6Xr+g3c4nG+NqprYL5tAsDpnOx3cghJogSPK1OhE7HbKTF
YTPnTrZ85Nb4IcH6L0/m2DDdDLm+R6ikmFhWWNxzZqm9DoH1ourfu2F6RXoGcwuEwi1xnWpbRRnH
Jw7tvyC+xdmmbm/UFAYFKUPUa2pIJsQ9lL479+SYbVx84rBb16Hy2atMd91qFYZrUVKcyPw563Ry
ccczyemQ9lqqGisd9jmQe1mxsq/dIuxjLtHESFY8tvex4Y83tq+S22DrY+ZAcpygGDYKWvDgkO8b
JVU3lXtF44KFoTo+dYO2m2qVqPBQPTYdGRG7b5Z6kNfLofc0ForpxKcPTmHdfE5tUmTGd72Lri67
fTbBPBW7bgBqxHagHUhAh57Cmn1XwRu/BPiRKAVm1pg7rfpaea2K7rMR4OuV+qekBVtptq+9S0C/
jAnBg658aAgK4Pfmofub2wQ/jMfOZ3sYo96whqDzoszstdAZD4ODdUEWx7eKWaKeb43cclNZLAqg
KCutY8/nzJr4dZm/qUb/telUVix2v9OYe7az6HZfpF/BbuBeifop+V52xrpT3fGNYu6qMCb8YqXb
EAlcwIarRIl3mYqhc+UbV1F78U1Rc28bYhVwkRdj6QEPJAmuCc9ah03fn0t3bYCeXbmDidtG+zKO
xYUnbMwq2FiYJfS5qsjBgZSbMZ4Juw37DkzbAMhP5WsMyYqtQnyvq56/DAWh17CwIl4ROEmDor3k
Nsxc5Rux9v6LEuzIvqpIO5nnribNNg35N8eZtVlMtkZVDbCu46+iqdM28Kb6Es0Hi+hbBpL2RlbZ
qcDKiMhDmdh823q2oPGHXQb8EUyuzlyKsbqreKj4V924KgXzsF9qD3EbxdwH6nONvMRK03VnGRg7
17atlTl5z0EUmrDciGkXddavK5+NTNbDg4gX1VCIvRjqh84pp60eG9G6q9LzAGSM3DHZOaNKxZYf
D8bGbpugIzyQqyUTxxKOORaWPjIVRIfXRlW3565079KcC5pP6SIrterceE2Jh/fG5aHvlmiyNKQ3
UB27VP5IkJ8wYxMOX/tWQ0XcIS0ft9qTYYMsLOsvpUDJBUYXS6Fs7VXOJSMjtions16yaF37UAc7
Uqxo5sxGG/1bXI0r3+4a7AtvkqodNgh/g1z0z94UnAKbvQrbsk2il+GyVxLiMVp/o+E/wCJneGPK
RTzKca+aUd2KNiEMYwdP6Uj+0+S5FKAgXSnj9wH/4Ng3tHNkGd2qybNgo6Q4IwjN/e5YYDSz5mlo
On9hIoO8dEZ16dQj87MxvZqDu6sMbLLj747NDTpl6TcxwK1VnYa1n4KJUT4Gh94oH6sEMEXDzaXX
D/A4Dl4Fwifww7UfVah4tPrC8cxvM+OEhTjqJLWnG0tfd446yOuU/Mu6C+y9B+TnBqLiozbbjAel
Qra94AI45mudQraER1QQfN0MvouoTZw+eDZ5at3BowgtkBu7GC+dQfbAMv3P4RUECrPK0u+ndasD
3e+q09gm6RZYxn7s/At2IVBfiEUk2gBUx2HMYByfs9x6q6bhZJrthVUqssXhIfHpwd2pAAiqN4nZ
cnfPqzPyKBc7Dk2Ws3VG5MTYCavZawM+6Nlwr4yTdmrBAunggDdFtMsqlriNZ7zpidEucrt+Vopm
Is6V8DDguukwMwWgp8oNDw25NGJuL7rZNEcNs9g4dMeN0jTeqp6KpWeG3C3RbYoywzJgri+qLbJK
ezCTPMoTVYffX35JbezE/MHAcVp5C6z2JTGTr00VTtz9+rYX/F3MCPNC/NY39lR/CQyCkHE80+lj
MmgGHk964QZLE4kyIgxkbC0uc1d1G4BPzLA3cRM/8ve/c75WZeWtAuIFhGkJ+teeulB6tlVW8DbU
w12tO29l2jy7Y31PFsJf6rGCTr6DcZaHopTw2Q6Y2ozeIY+q4Bpsm0CysTxwF202Cbb8KllnxzcO
CKV91fzeXYocnNiczcob6Pns1NIVtjv7brARf7gZjXHr8AvKg2KbMXH7tvLJaKPviJvlRJ7FsC1U
YG3Q38PqLXfqZ3ymiEbnxUWYG83nycmcjrqyt8vMDvXj/KueuGDTh3XrRkDqVLPElwHeaTnbzygj
ADtfe3X0NxKa7jqcvNMAJG2Va0gjAL2OhAqm1wtvBmvSFnEUnspCwbXSyI42bLUkF9m2GS11DWzO
YnXRL9vc3mr9EKA2VgosWMSdzsAorPHzT8ybik1pAKMTd8cQ4rUnGmb47VjGb2EhZtGpZm/kCt8b
V07TJorD8pZN2OyBNvZP2hR6ByIby6HGe9y1Im09OPlDWFZXo8UIAplqPka06jOwri7Rcvje1slO
2AoJ0uXLaFQxrjKSI5p6t8C/Ef0bSjJWA0mMAXMnkFNb0Sjlui8vzaRqhzzrNn2uBCuRsCgr612R
a6xbiQlHecRfb8jXbjidoowJyA9FvlbL5iZwMW4PVGwXQBxpnlKvvVSBrtx9SodqXXU1S4AmuCoa
i/4+L14DEnoixozSC5RopYz6i92Ii6k2u8xLx3Wjsd5Nm8QmHmRAFkpRZPH7axMYX0vzEBjMmvgE
OqTDvntgHArTgubeeW94pLwQ/DKF+0QGZTtgAwen5WCwKQ0DlhFDoF8grFzCXr1EfQvaQ9uXQZpt
NMIDdmZfB92boTwsR0uBkeII1rWs9Od6iB5AWLIcRYfKajqIGrl9zifj3jfiO5M5ZeM67Tappq1X
ajc+T3LIosu2IEGGNeU6jolG4tgZR9VCF4OxAkZJyQ1Y7JTgYuqMqDlc7qgIt2OnbZymYVVCsNHD
s2BRKunRHKpXP+5ek5pcRTwtNHGXirblRwPlzy8+6aH9Gg3WW9sV6PXrK0NNyy3i9+TLRoQVBLt2
O/xKSJaEfZlXBM+Ui1FMD6HlPMXOsFN1Yy9ClqpKox+R34HuYYLRaXkgWrXbLo7fNVNZC7XkgYE0
ROeZG0vwhFX7r1WObGDy1TRMfNiSPUHdW9shEpc2xfPke6tqnMxt2GiPHj6sQnifw3ZGxEfhUekB
UgC0wwUiG45Whu9poRPgztxHFRW31i8uCB51IK+6e9ERi2kCyLCFY58gjmFo55d3GUSGhTeNx7z1
VtFk4aJEFzImRwOdFNKs7sZyqzvDyl6qGq8yRXXQ2geQpnYPnkl42fCgFVjufd9oLNisFVMuGWg0
EoDhmo8JBp3QTZAXs4zqJVfblQJKVeAaOkT6xdYcPEPRDYyJubelv5sfeeQFnqc8sRZmmMNNh+rj
C+tWGPXZqgZ3Sa6RbTemdQtFGNe0tet1Dqand0E+Ds1Bb8kGB6RTKuUbSg5YPRJbXfQVCpLgUnWH
P21PvjxNNfalzp4QPHNjpJU816Ztq7VPmUoIDFWkmZG+VSB2157NooSFYg9bZU4DoicVITuhBiPB
AVa/fv1FuNqmrcxj6zjooZQ4QybM2QhaOAUBzbY59aXZnLQiak8EICbSer2yAz7SL2qlHPZZbZZ3
sakkd2yr59eyoqjhP6JTxGPT9tGC9MNAW1aWWm9/NNNRGbo1tobiIquAA5CHsMzPH4PEfRAzj7vD
2prq8o44jLgDLnZfqoh3yCoDe9ez8NTde4e5V4qB6YZPG64+BiKQDku/15W97AfYergdBPb186jy
ALdkF0KoJG3NJ5N1tV03SxB2FjIuf9SlkbvUEPW5yB5od42gXWIC2lbSX8yh+3Fgb3frmnl/81u9
ydoAKZ2ehNYf/TVho2JhHsmT6ueP6hRrtXMAwkgOKuvTYsR6KrSu7EU2pS78a4yn54PwAU4VZd/c
yKLtFcnsATetoyFuH7wqSA+6IJaYB33Lk6Nxb/FAWKbQb5pl7gynXmXylaeOlVcvA8B6e1mMUy/e
QmwwV+8DB35/xKuQoNn8tlWK6lyivXeVb+V65TNZF/Mk36mPsGycfDcgIEH3vhXZju20spTFCObp
qff0x0wofA5VvRhCq+/lOBpnEsqoxFEOZOWA+kTu+RvZ2sTWcgTTC6smLW7lwUpFtUkqflpIZYXh
srULtC76rF7KZhDNxS1vGO0qPJiZxec+WTSFoK5Ian2Mk9TjwH4g3xKk0DdNY0QXQuzhpuiH9EoK
fkYOlOUtEnXOqgii7i5BUnNVo6pwP1bCXvqwbx5Ye1XLoLfTp4boG787q38OJ/TsnNRyPuWDlS9S
pS2+mFX5hqksdMkqf3a7OPs2lDm0wdh4zSeA7KlbfG8GVhQZORUyHMWyU0smjkm9+gMrmkV1JFoF
JDdDhca0Y+AHWBOz3OnoPRXbkFzIG4mIg9FM4jWtnFsHhP/XqI8/u3lYvajsCVi91d5nndztIonT
cROVAdYoniZuMZNHVzN1mIJmw2VZFyQllMpJYfHTCXErG7RAc5gk/HIti7KhiggOxUGqsNxhqPd+
ZTCsbSBmK1ls5gEKR3fX3eCiqPfzPfB6LoBPk0ezelGEy6ly1I1iaKgQz33k+B45we0grO79o8qG
vPbbbV6T05Jd5PiDooLz70Ly/YUAzwYjfTd1CXaRpEAvuAVlu1ZYMZagZXjiZ6asG2WI7xExiJaV
ZjVfslQ561bZB+SIbyfXD7+LzHoB4O0997buYoHcQJvtnZSoiicOSl4YB0fv3Q2b147ff6aTFze6
T73ffbIKpFxCaw17gD/QlEy3uVPanwdbL5ZB0E93nhYVG8/OkNvJ6u4GdL+7xbXZv2BrWq8MkahP
IApjBJPCq1CTu3zS9bNRZggtGHZPaoJcYJuE4syNQ6IoKJJzwtZpa6C1cEoSM922ApWUNCfBlSX9
eEoso9kaOaiC3CT535padtLaUd+ibBOcNE+3t/xQnGOSQAQomHD5ld3kgE62JdT+nWHF4S2rEZZ0
mmN/C9IbdCXs14Z9+KJugvFOdo2sSSEq80fXoat/62pAc75T8fjedo3F7Nsm96Cn4iPeZ9veR9sU
tWXCGbKOgOe2E2UfrnvsQldlpZL18/vbTK9xVo79aa1HU38rD9jLOksDOYmNLGpzP62DiRsYpbUt
mdow7o6JZaPqE+z1SAzv54UxQWVX96sbkuCvE25+CFUR6Qfrf21KD9kbeErsBt1dgYsKGMseMjC8
hFsDVeEVoJ1hLev6wvVvWd2D0Udxk5wQ/WSd0xurfkSeSZb60M/OSJTtZEkOBD/N28W45wFnZgx5
sEzLx7iZ39BHHXjOilSure/bn/3If6x0pO0usqr03BxJt2pXVFioD2narFS9B11BAKXZKLHJ3w47
yHANGxE+pjIlxLL0+uLwWAAIMFcSm0yW7+VaVAjwEcd97ymLCOcTapoPH0PIhsIKmotNSh3NaRcZ
mL6+aP6o7mTgPldSPgQ35v9QGVi2ulM0QvzyRNlRHmQDPFTSwfPJ01QCH088ex/MG1ARVsa5I/5z
CTIBrAXVwC9EDWuSPFZx1UuEKqwJPk7RknA0nPwt1wvvNgog3niCeLqszxzvHrkP9d6bl7tCQItR
wpb+eXEoSlShrBG3aX/MxVrWtyE7or4tn8niOIgTDdirxqQuMwvLWS3slUPtcDct5MtmxLk0Hzqk
zC3lIKuqOKFVlt9fytqP9s6DuJZmyvff6mXxtzpLd7V9JpJ17xJDxfdqPIT6+OOgqvVt1PJdJxO8
eBY61icthnyglkn5haTdq2WW9ovi5E+NpjV70zbMravF4drLDFQ/0IB/MguN9BkMj1x3mU8DDV2m
Ko2ecbzE1JgJE1SGsq6N8eCisuWPsbECFc78lw/nUYjsbSwR9Wxr/VNg1SoI0sJlx94rN/3zTtc6
ZEVVUvcLtTeCnZ/lbK0bqF2unr2UnvYZf3LlDsHs4pDryAxGzgQgYWg3IivT504liTYqqbZRoHB9
sf0lA2Tr9rmrgvJGE1W6USGI7Ys2yJ7ccdwTjMxftN4oYD35/iELu/jON4Pv8u0m3eUvKIbi4hRZ
d/YDsgzDfML8OUBQktOKwQbmdmBukZP8GiNJepIHIx/akzBb4LWWi8SBwi5dAJA8GXpkDgvZBy7n
/BKYNhw48/Cj+HMI2T0ry+csS4vdx9CpASzYVLpm3QqoAcMw7dFt8c6ylCcQ0JwO2XtZjCtQLMBT
971bnx0Sgs2+JgICOkyNloVQquexI68a56b47EzkraMhrV+KNHsG5tF/w6L51LIefas7G0pWHuBg
X0yLwoUmsFDYyM/haC+A35INIGTcwJzp9hk88Qae8iwuVzgChTldKxcR1tJbWfxoSFIlwwcZnGVH
uPsSPSkdNuIGgtRH1w6Ft6lLIL79YNf70GhvZEkeZBdr7ieLYmYXmX1AvKxxbqNBVfa5C68rg6XO
Lr1DREGHfLWK5mbZp1J8dZmmxEQry6IPj9VvbOmVm/dTdC1dVnpgXd4783c6azhLWJXl3EIYYpCf
7/F+fu9nFXcW71EDKTgMZdNvlg047LsgyfI7f95yRGoFVudnnVu3zSohBAZ0B0k4mCv6tVJd9yj0
uDrCZXlmT2w9qNCq0Buzr2XtICkbgyd3uBGPstFC1X4FDqTcqSU4waYzym3ugHdNGyN4jPzCWZcd
4gh6PMCjgt6JeU4H1W3I7IcpBWXjFYHytiG/5r/lHUtSo2qsh4yx1gBkk+NgGeGqjFMIRCAF7olm
rgfGuhqWYd1PlU/g1NHZYUKyY2+OqLthNvFCtjoGmc6xcfwj6XkERqMoPZe1XZ0dEGuk0Kvoq3Cy
myqPrafKKB04FQFyIFMWPZcKAYS5g/PnM8ml1gTV3fAreJH3M21mrGU51vqV3BIRd0ekD30KQwkB
z+g29n10o7SmIEWSOtt+tPVDzDMCOEzWktGOiyPzW7MdM9U5m1yftZMkxm2RYn8XqYrzMMySRejx
LoQw3W3d+tO4yGYPhtYZtROpzpTAJapbc1UOgv9Uzof3fk1lFnhbKD/OkC3NOOKQ3Js+FoSQ28lx
r0Ektne20Yb3pY1mRYTQ21oW5YEOpmO3d6zsZxYQwkMfHWQdHTSTcCARkH7ve62JM20XHOw8rU59
2GfrJEubJz2Kv8k/tWZ8j6w+fI25VwmmjxhdzOe4SBUdzPmc1CGmUMVm/TQZc/qg99/M/P2c3Eu1
he5mP84RNriUJM0PUKq8g9aM3oGUJ/mtXichIeI82CQ8GyrcsGnKZdPvL1kEGyuljTbpILIWkwIT
Hh+uuouab4/KMz7qY4AIw8JSXY75XPFxaNIIA2BQrw8TRNp1O+C4XkeDcSxyPVlHVqw8Q5K/9NyF
r1bUXc26N57hLeSkxet/6epn7UUuXc1wuJZe9KPrb6Oak4rHeiESwogvepUbj6pflQ9B90sh6l60
ztbfWzTvl5bfzym9st/WlQ8IZRIdzuK1OvCMhfFPQlQ11/JloiEIEM2H0otRmHQvKrpdhyqZ92vy
ZY4GrYKn6p9rZRll+OpmMghZe6Nyk1vBAcqIuU1JFd+QlVduZD3Ed4KnslLLBhdd5Lk3ST8vX8he
ra211k52qGWtfCkPwrXIlTltvChRzvjRX7aMWvCl9arwMDLPXwN+Grt0IDCnZSK/+rmWX+UrVqFP
DcnUm4/6wQ+0nWuQuJen/rkvaNMffRu0exdoHLTIDrvBSR4shD65jzJz7YgM7ZKmhfstX370qUfS
Hb/3kc22aiHW0mEsEwEzDB4UxN8Ped6oxKfnl7oC4ku+koc64NkFPClcfNR1ujuK00c5sadkE2fo
mMmToTii1PTbOIQrSdLUtc105ZIj+2UMFk7OMh8HFXxNCVcLub7Oi64IGeTXQA3zq0hHB464b6y8
Uc9+bdg1HQJ+H7WlYTgrMq3GSp4oD0gr59d6V809ZUXdgw+zWXJs4WlkOM08T6QbT5ghiIUsQmUq
trWB0pIs6iaUUQWu5lEWIzta8YDUH0pP169JZj7I6j5Cu7Ux8ZCLx3x8rjVSvWwhnL1sVSz1gpPm
dItRtnlf59P70F5qtoc+bkv0lDiJjMe4RleI/ej8sbQUNcHCUoxzj6/Ss+7jTPKvn9acPy3LsHBD
Jml4/vi0csiET5vVCDQLWPpbqYSe8bjYNEUALnoWS39XR5/11D+Kog5honlAaGSrbJiGlJldllM1
/5xqab6TpTETB6ZKKD6ptvZi1rrQAqPoirbbsKqJZ6+H2hmBMoXZ0keo4FywFMI6ybdIP1TIZ8ne
7yc6Rgh2Wrizr0d0tZQ6uoI3C9ha9LcJ/hdHBOQPrTK4z6rO24/eAOvI866iSx7ruTr34NlUCen0
pk3c56Ex4iWB+OgoWxs7xhNjTJ4CDfR0Y2KxM/SK+1xBGtvkVTxs5Fm63hOObOP47Cmp9zTFR/mW
rtKpR5ReyQDOb+XHMYncKle2sjgm4+cJ31k0rOryoQ78tXxLryE3pk04X7ddqj+ZsMaSyD01qUHG
Q1UhF2NkdcIp2zn1wiL3Emu2Dy7UvB/H1ERu6GfzoIBh+DhlmqaRSRSJfYtHq2HBOgm7+yBsu3uM
lggdpoBD/YAikjcYyPTjy0cPrfUf+9hIT7I/rif11uggWspiNQ84Z3HnseQ5fZVZSzRFvK1nWNum
HavLkMO3ZwEA1L5S+LWqiGS2hh28hrdt2BWveDhl4ASD2WvAhG07NS5E/z5+tOz6q2co+Wvi68Bf
bPHJ0C2xblAmPBKNtE/lpAk8kDznS6yIlewqXPJ8eq+6d1OKN9yoRjxJrKq/m0qvW8j3syEppp0t
XvwSqKIiBhZjSmIdakiV6yKy3WeAAyfZtYn1z52rwkHUbY0PRURHfofC78XSYR/1x3dI2EO9f4ci
Y00lv0MFa+gxysVX4LvdxheJuUnVZNoBDshWOsIej7LYVUm+0kNVfzSb+kfr5AXGL0U10cWOpFG2
ge1MnsRQ4icVn/SVOqrVGTB8vxdaUu+QTUZHVInSlYNu3qdx7J6BQJvf3fpQp8r01gimCUTIYwjl
nD15fnWuiWcWLYILvZG/9JkIt+hlZcjfpX15JDKHZdT86rdii8gzNsNms2QfQG8h+hF2BDbQfpPZ
51Qz1v6gREfSRu4yJe66lvXC1cECQXTOj4ZVrIumxzIiaDnD8CKMX7zBfR+g3xuOiauWNtvrOY56
NE2woHNJxAEonqIa3xu7KtTWVdWhSDA3yC6y1ev04kACARX9mAQVSmCbtAqsk0l882TPB1kM094+
TJhLypKslz20jPwRSR8HZeo8hvo+n9sXeByFVrYJcb1ZSgF2mK6PJUL/91EAYLLWwFlIIXRnqh9t
z03uSaeH7/Vl6ixbTa+/oLYB27x7RW2cZxjwl9ugNP1dgHTQ1g3T/D7pSXI0itq9Gr26RAC6fVFR
bVoh46idkU7FAa1No80glPqpUrXHoEp6JHUwyhpz79mK8VCJNSc5tqXo8QAxRlT7x+DKHgMydh7c
Qivvj4be2LfWfDB1cItWcTvGkT0rirUnIJgH+H9gLSszqfb6xLLio39b19FGbdiyyTp5WheCwh+j
NtvKomxQo+oN2Xrr5qObA5LKqYvsAnnTvk2FX1/cTll+dEBZhqVZPH77GKY2HLFtJkh98iTZ0LbR
sErS0IdywUCyTmvyAbPrKNvLYlf49iaPStAQKt44XmA9u2zpDr0HCEAW63EM1yjVqDtZdJLisSHd
dYVM5d/DUN/UTWs9l2MAgc2704bYPJG6QII/UL8Dw1K3cVWypZF18hBFeX2EcwVtmb7qVBgbf6rK
fdPln8ECQz33fH2lqW5814+5dTX1ry2xBYgz2FXskTGD8jo3FlWR3KlmpK5UskNrWffe4JefjVHX
DrKElKJ19fKvsrusiSxN3bNo/XWcOC1UUBGNsq6croNI2tSfAzhU72OwuQCuLabPkF/cZeWRmY5J
/WvzBBSh93r/UfL995KcqwZULj7auj+Vfp4nJ7mfPeV55Jz6e70nVz1PgD97vr/f3DYL7vyb87wh
AP0Y9PugH5MTzMbkZCX+XZuN3Q45luT0US9fvdeJgYRZD7KB7h/VecVMv5Dleuq+pQHAfPwZTn5m
FSf5Sh5qMaKpoqctBmJ/NPiaGg2/lE0n2hVqkN3EPT6U78N8jNDVyrjW4lm7bx5fHuRYLAq6xd//
9h///V/fhv8M3oprkY5Bkf8NtuK1QE+r/uffbe3vfyvfq/ev//y7A7rRsz3T1Q1VhURqaTbt317u
ojygt/a/crUJ/XgovW9qrFv2l8Ef4CvMW69uVYlGfbTAdT+OENB4LTdrxMW84aLbCUxxoBef/XnJ
HM7L6GxeUEMze/AI/d0kcq2d613HAwZ4rewiD24m3GVegfcVCyXqPRYqmASkmyBOzHM1Wcb7IZu0
s8nUekNumGuNWpJ5BpVfbhUtaBcf/WQDOTcMNIsIyeQyIihq5TuRu/3JyrPhJF8ZP1/NPVBOyVnG
gTsN2ZqcfF3bN1Fb3JYRUFrfHH8pebm6t0Jv3Pz1lbe836+8Yxq2bbqeZbiObrjun698ZI3g+ILI
ea2wcT3Zelac+1ZNz7hbzK9hb9fkN+YasbZGnMmAbQxIh8yHH9Vx5SEbKGr/pJDcXGWmaiF4M9S3
XuRUSChQN/i2BZxU7UJYfX+Uy7b6JtKqxX0mfBLA9S8R2fAnVX9Kk6Z9NCBN3SVguWWt2zbxSfOh
GMpiqpFUGQwF8fz5HAvuwTpI6wryfms9gbVIl5OTpwfZmhfJL+MP5S/jK4a679sKoqWv4Xrq+w1i
HXV3Ivr81xfaM/7lQtuayn3umK4G5cs0/3yhWzd3WbAG+RsRkR69GK6fvMJB5nFRLaQsIPahliev
8UdzXyCLWuf5zXu/sG5hCqMjehOaU3UkrAMfNuGGy+yxxTRzruzcGT8sX/q+Ob909B+9Sst+6wTr
LhGU3h7NKmPduc300jSLsSYePmEQs1Ezvd23mek+WL52le0Zuxwi5noJk9O3zxXyxsu6c6cXv04e
BmLMD8wBvw2YAj+4Uz0DoOFySNEtnazh2jlOeGz78iRLiASO1x/13RWfZxT4ujL3F52B8iMwF2Pl
mx9dOLUx8/dTdcWsVhPrk10Rg/IIkQ5Bwj4a7lRfPIyDpmHw1hFLcpv5uwTKJ8dZj62lflZR/98B
FrLfi/YYnXM4rPeGi0lQVFgZhqmc/e9GnU+vDLQQ5K3xH3+a/mo5HX4ryrGKgrD5rfjfD0XGf/81
n/Ozz5/P+O9T9K0qakACf9lr+1acX7K3+vdOfxqZd//x6VYvzcufCuu8iZrxtn2rxru3uk2bv259
/x7M8vNAcnp/KP5liP+jTn88Lv79QH97k5/rYSzf/vn3FxS5CNxi9xp9a/7+o2l+kBi2pzu//C5/
jiW/z1+Nkb7wtdtXBjf1f3ieZ7Mnsvg//5gRuYGDH80KP+J/WJZmmhaPKvnv17/2z3f8N5fhr7/h
H1f7/a759+P81Td4v0DvV8F2mV1+PoB/jvV/cxXMf9iGx0PB/vEleW78ehVc7x+OoXuW5c2PbP4x
3fGGv9xV/9PN8P/tKvDZ/1+vgsGfWtM91fXM/83cuTW3bVxx/Kto+gF2sBcAi4dmJuMk47R122mT
dPoIU4yJEU1kSKmJvn1/i11I3BWdODqcycJ+sSkdYg/O9X8ueDrlORd6r7qh771zJn7e1seFxhi5
LPB+TMMfHnJ2fKM6FAWADFEJV33Hp5Mo3lShVr9DFaxWFI88blvHh0zwes6FYVDWogu81S1yAYNR
mSpop+NNvZ4LzikCRbjZs0UtXNjZcy7AG0X47gadtK4mU2AbI5aCVnnHA6ZwG6UArTo/v++UdUB4
ruGl4OGKWlcRF0icTLTSAilolB86sJ94xqYpdKHvlSeHQBeS26hOF7TzjVgXGkVLB7rQPp8yk4VB
8TWdbX0KIXCedVkEgyhLZcG2qvXWuY5AaLkKWRhwng2ZTrNajBq5YBupc2yU021LFtNHLhQ+0huF
LiAKRke7WR8XWLXCo5OFiwTNdjAOP3iRC32rOj5pcSCRCwA8lWmEpfFHyAWLjzTa9tp1F7mgm04B
ZVqcSGR4Td6B8U9x6oRd5HBkDSlSKnxkT1LR+9Y0qyrE+LwqLvBqPKEUOKuoOHQapb8oBb1WBFEd
aUWtkQKBrlgXjFfsmyB7smXmaJTzvXUmuIZwRT9UkRBgDo3UIFrPKVmdHCKh5Sqdo1eW3WK+sSlE
iFJXExfWJ/P6aNHi+8CWDRhCZELpGzti6ib4jJQ5VegbeUBCe2DJD9vOkRklgS9EQetOdUQQQVtW
UanLN5JEa2mcZK0aGvYJmzWLLmUhZBYs2aXIXWuEYHwXBfT1GuGw/Yx18kL3FCEUHhIswQMwog4p
w6oOUTGAAGLjSObAws2+tSl/KrCEnvzJt0732Mflqi+X1r0Xy0KvsH2tpiJ00TrqZlCdw4MymVFd
tKy5L6ldxAV2fctyuMvR4kCg0Pc2pNG1WgTdJpjn9RYh+EjDRsQnqKAMlxACgJvGmZRZVZg5dUYK
tLteASRYzH9CkgsuBHTRsQbAVJtFa4dZF2oEGKv1A+bfJR8IUHWOK2lNAkXFpUcaqrMI7JQUn98o
TQ9C7/rLkRKZE33bGE1fX7Q8EMlKH38LhEy8zMxNNHiFW+wGZchNXOgiWK7q3ALYv5dyIdTcDLVF
1xXS71tlPOkUhqLS43tvxaHRoBq8AUj9M3R8bgIA0mAMrf06OcX6AkSSBWlo4EIxZdC8ijYFgEXK
NDilB/AD/EFtdpCKuDQwRAOoI1Fl0SltLk5PhqRYRkMesfqJ2phA9cNLZYC0GQbwYoi1AaEICSi4
Mf7sGzbgxfC5OmtoAvgh9Qm4PPYODGsMXHajBDBRU5LEa0SjGH1wRTiScWChUi4AHliP3aPBJ15F
YGQaenLADpL9rej4FDxStPL6HIGWJHx+1/bucqY4WCptzNJrFuYvV3U5grYkMUIhWKwevrGxUDr3
iZTfQsgQenDi+aO4VSQEpG9iIQBRHkJgFDp4z0/fdxQYaVICW6vUAljSV2nJndMDJLe956TLVcTG
vsEl2p7qUwIT6rODuG2pCpAgsty2H2BD5MLLEJnUCZ8ZPGe46jMEQUmFhgDIhDzD8Gq9T8iCBUxw
pJFNih6rkwWWLXlpsmwbNYAVN77syhs0SLr2xvgUOVUXGIHoOXFIAGKEv8cifKIfbQkJQj6a4MXq
nIJmmalUE5zC8POk17aKwipSTKFDk9AQ77sEBtUxgd4gqWsINZW+1S1Yeox+OGTmIEFYLeaC12wu
7K4oLugJaKUiQFgweDrR1hbk4vS6ITjiRVPg6LWdPhREr3D6hioB7cnR4RUKQD9iw8Y0XEVKj/4o
EdjMD+yGY6SCl9UezkcWTBgE+pzeq4LC88ACiTKYaNvTXZULPsVEOgws9i8dHuZUVlh2tI9/3vGL
mY/s+BbMGFf/fMpz9V9sYI87NF190RBvZJEen5AwVIvtJ8ZVQhXNDqRIFNqW64/SgOIBPo+rhKxV
yIQOPJCBnMCCeEjAp0wGWqN4CTaIYep6/Swf8Bk/9DTZ9GY37W+/DjNK0/Z0Nj31mz+wjsO8JHA2
1xSMRPaDYQ4qko58DP/+IuPwMopz9uE6mrN8T/r1dMCXX51913qq9T/fTtvjeNzsHpcPHtNthqGz
P//py/34fvw4nhs4QlQ8z/OdvBjfejJ+v0H4dFfQDWIjpnuceJ9xTniJy+SE78bDaTyttxgGs/Si
7lLKb8b99ON8PEzZXUfcWUx73s/H8XY+v+sYpMgpHw7bzf20ebjPiC/xn5T4V9v9yFbk7TnlWIwR
U05Thjfzjzdv5v3Dx/c522MMI/2Wb+D6dJs9z9SDKaXMOOjxQ37LOqbgUspv4fg0nXM8gXxSwt/e
jrtMAFNpXUx3z0uR5ynXyDgNIiZ9uJ3GworEEoiY8vxzLhYRTpaS/etL2xSbXsWEIfCwuXvM5CJW
haWk/zY/TKcXbI5IipT2u3E6ZNaD8uI13Mu78fi4Hw+35+xIYLD8lk+ncbN7OG158UtOf+nEENOf
Nrvpw5gnKxHDlJPGF5zm+0yyTawby2mzwIe/P/2U2SYTW7WuQX1+OJakQ8FbTHo+3Bc2xMQuQynl
v2/fH8ciegIzCs2sctL/G3O/xQxo6JiWE/755u34kYX27FlayYUYCvphQuMa9P+yPZ62maUycQjm
GsTfbX+ZNpkbg3iYqrgG8f/Ox7uVUmTKMsIlJj0f73c3b8bjjKfMlTN2/V7nC74a70rdp0QEDCIl
/4/dlHPcIS1XIHu3JyLJs5o0QCm+Y5aIlXjQUi6XEv7n9nA4sftwLNKENAQsJf+v3Xy7vfn29MK3
xZYHKfl/8+bcy4KYRhGu8wUvBTGQB4+Wkv8O7m9Pp21muWycQpfT/iXPKm3ccSCl+/39uFtPvmwR
idiclOwP2+NHPFtGma7pKxjCHyYym0K82UgeWm6kN/2fEb9z+HCfq2YqW4mJb0/3NxdvPtbJxfSn
02Y+nKYscmPHV9gJI6b9OLN658NKaJGTuHPn1ylfQpqetsW8xJ/WXTiXfi0H18JPbPbb8fjF/wEA
AP//</cx:binary>
              </cx:geoCache>
            </cx:geography>
          </cx:layoutPr>
        </cx:series>
      </cx:plotAreaRegion>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_xlchart.v5.25</cx:f>
        <cx:nf>_xlchart.v5.24</cx:nf>
      </cx:strDim>
      <cx:numDim type="colorVal">
        <cx:f>_xlchart.v5.27</cx:f>
        <cx:nf>_xlchart.v5.26</cx:nf>
      </cx:numDim>
    </cx:data>
  </cx:chartData>
  <cx:chart>
    <cx:title pos="t" align="ctr" overlay="0">
      <cx:tx>
        <cx:txData>
          <cx:v>State Litigation Against Obama Administration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State Litigation Against Obama Administration</a:t>
          </a:r>
        </a:p>
      </cx:txPr>
    </cx:title>
    <cx:plotArea>
      <cx:plotAreaRegion>
        <cx:series layoutId="regionMap" uniqueId="{29B30EAE-1965-474C-8680-6C2F4A6FD4B1}">
          <cx:dataId val="0"/>
          <cx:layoutPr>
            <cx:geography cultureLanguage="en-US" cultureRegion="US" attribution="Powered by Bing">
              <cx:geoCache provider="{E9337A44-BEBE-4D9F-B70C-5C5E7DAFC167}">
                <cx:binary>1H1pk5u61u5fSeXzpbeEBIhTZ5+qLcADds+dzvCFcro7zIh5+vV3gd1tN/FO+tzdb73XTkIYLLPQ
ozUviX8/tP96iJ42+Yc2jpLiXw/tnx+9skz/9ccfxYP3FG+Ks9h/yEUhfpRnDyL+Q/z44T88/fGY
bxo/cf+QEaZ/PHibvHxqP/7n3/Br7pNYi4dN6YvkunrKu5unoorK4hfXjl768CCqpByau/BLf378
lPjl0+OH23JTPhUfPzwlpV92d1369OfHV9/8+OGP6e/9dO8PEZBXVo/QluhnCiKKhhT144dIJO7u
vKTrZwgzQjFS9PGjPd/0YhNDwzfTM1KzeXzMn4riw+7/n5q/eoSfrvqFMLa9YYiB6E+341P+8bq3
//PvyQl47smZA0CmnfS7S0B67CemX5S5/1DiPz9+7gSccJ97ZQvFqy/9l1BQ+Qw6WpVVvOtx9hoR
jLQzRcGUKghtIXm+9xaRNxB0HIuXhq+ohyf8+vE3o/D/T2D84kEkhZ88d887QEPPVKLrClF3Pa+/
hobpZxqRdUXRCRo/5PneO2jeQtLfgLNvOoVneZrwbAoP+KYU74mPdkYxBjHGtBdhdSjMsIyAdVTK
EMiz4YMn+LyJpr8B6KDtFKG/ThKh842fPD130Dswj3JGqKpShew1ySE4qn4mYxVTpNEtePT53lvm
+S05x3HZNZtAcm6dJCT3fu76ib957pl/jgoBZYJlHTGdjhyBQGQdoqKxM1XXNEapvL2uPN97i8pb
KDoOzL7lBJv702QXQ0Qi3zyK5/55B2wYWAJMUdBz34O4OsQGbLIzhWqMqBM98xZSjoOybzkBxbg8
SYa5FVXpfTA3oSjfkWkoPaMERJWi/Y2eQehMJojqWJ0IsbfScxyd160nCN2aJ4nQjQe2/IdlEW2S
x/djHYrPVJmBKca2ukSfGNEaBrHHGAJ1tP3ChIPeStVxnF63nuB0c5r22mX+5L6rrUbOdMJUphJ1
B9FEuI22GgNzDqTe1s3dapzfE3IclOd2Ezgub06Sba6ekqToonrzrtYARWdMV1WdbXX9aCAfahxN
O2OEMTAIdg4QsNUhNm+l6jhCr1tPcLo6TavgQuSggIxNLiI/eUcVRED1E51oCtkhAXGZV0jpZ5gp
FGt4h6X8Gqm303Ucq2n7CVoXxkly1cVT8+GryMPnvvrnNtwQzSG6TAnZ2c9T+1oBRYUg7IZ3Xg/E
3w456i0U/Q1CL88yxeY04zl/RZsifEcOUunZEEQbomxbaQcccshBWJHPZE1nwGAT4+D3lBxH5Lnd
BI+/VifJK4tNs/H959H6zzkF62cqRkxDZBKCxgrIOlkbnKCtjzoxCH5PyHE4nttN4Ficpn02CIrz
p9Z/eE8HFPwcGRMNU/VocAAj9QwgIxA+mGDyNmqO43LYdoLNxflJssqncuO9H6NArobIRAO9fjyQ
hjE4PxqTZVmdKJPf0XEcj22rCRKf7k4SiUvPf0f+AHOZgnQiVNeO8geTz8BQJgqT8YuPc6jcf0fN
cTy2rSZ4XC5OEo+B1+2nvHjq3o8/ABUMIgnSNNsgP5oodg2yOBpTIGW7A2USo3kbTcexOWw7QejC
PkmElsmjv3lXz0U/06HnNUDohSkO7S6mnskMvBZVhwTn8JnA8waCjmPz0nACzPLiJIG5eKo3j+9o
Dw9qBXJjELTcJS9BpR/igrF6poKwg/Tm0eTZ7+k5DstzuwkqF/cniYr5FIFdnL9j3gxwQWAWq/Jz
3kx/jYumnFEIo1GCd7HOSYbmLRQdR2bfcoKNeZrZs7undlO8n54hGDqeMAoxyq2gmjAMlM4QcPsh
WCZvBd0kWPZbco6jsms2geTuy0myy8XT9/x93XqI/IOzCE6LtvNZJtofUGFQQgOQ7AJjE3Z5C0XH
gdm3nGBzcZrscu4Xhajyd3TxCTsjqqa8lF9MLTNdPqOaBunM57TNxH95C0XHsdm3nGBzfpp5zb9y
vxfvapXRM1knMlheuzjkJJ48OpVDtkxVtnw1cfjfQNBxZF4aToD569tJCrRtivZ/IN4P6TJEdAjH
7JTNJI7MhswNhTgM3nk1E9Z5O13HYZq2n6B1a5wkWoNYGP6m6XtKOfD6ZbDY2C48o08MNqgSBCaS
oapjlxKYQPVGoo7j9KrxBKTz25MEaS0qv3hnHxSd6WAFIKZM2EjHwEYYYmds551OnM830XIcmYOm
E1zWf50kLuf+g+e7m/es36RnTKOarrGdEAOL+dAFZQrU1yIIHQwBhOHzE+f8nqLj4OyfZYLN+fI0
sdkUxebBq4qnsizez+WBbCbWIPZMAYbxM3F5oKxGRTCRgLDJNIHzt9LzN/C8bj7F6DT5x9hE/g+R
v2sBB5RzygpU2QKDHAUIrAPIsmngINEdCz0Pjm1xzdtoOg7SYdsJQsZpIrSCYH31EHbPffTPk5xD
ua0McwQgYvOTaJMZlNVQuiuHmiiet5ByHJZ9ywkoq68nKdruoPIJ5hA9Pb0jKsoZoxARQFAROH4m
MQMISRNKgLHQvlTgMI/zJpKOo3PQdALP3WmGpVebpHjXKBs7o4xCvAaYY/xMVI4OMQUGU9Rg9trW
Jphont/TcxyY53YTVFanaUNvy7XevQ4a5ttACBS8TpgVNX5eCzWwsCFEOoQVdsoGPKFDvnkrVccR
et16gtOFeZLCDUqEvm/izXM3vYPCAWcUJt3IMGNtyz4ThwdEG6NgsMloF6SeQPQGgo6j89JwAsxf
65MEZimad0QF7GiY5qQqGj0+60YnMB0XIaiH2l2fODq/o+Y4JNtWEzyWp2mafX4qyg/7KURbqfIO
7ALTnagMEwhhTtT4mYRBIcymQm4Bygv2YbhDifZmso4jNGk+gerz/Umyzv1THoukfD+ZBtNvkKbI
8GcizDT5TIWJ07oKJWnjZ5LbeQMlx3F5aThB5P7uJBE53+Td+863gcyOPjg2CqiPw4iNpkIFFPAS
RK63iABih/zyFkqOQ7JvOcHk/DQ1/zKCCQLCL57755/LsqEOSqYwS03ZT9Y4xAbi0JjC/BvlJVD9
fO9tLOAtFB3HZt9ygs3yNJX/UNW12MQpzFh/z8oOSs5UBpX/UCF41DYbJqlBGhtm5x53O99M1nGU
Js0nUF0sTlO0gaZ513I1qp2BeaxgXTtuqmEEETWYRiCrhL7mn/Pfk3IcmJeGE0jOT1PbGAICNg+l
/1CVzx30DsJt4A2YvAHQbHlnEhYAU0AjDNLZ8sQGeCM1x5F51XiCjnGa6Mxg1rr/nnWEMjtThhpB
mUxsAaiGpkwjVIYpNeNnYgu8gZLjqLw0nCAyO01tM38SsMrDO3qbBMxiCrzAngvRpk4NgTAOhawO
2oU/J8C8gaDjwLw0nAAzP02f89wfIs/vu5LAEFnWMSXP1WgTMabDJLVhChqE0J5l59Y4exMtx1E5
aDrB5fw0Q87Pq3F9ED8+wAIWVfz9XbkHXBsEZWngcW5dmAn3wJxohGGxAabtAtAThfPfUncctOO/
MsHPNE7SZls+brz3nJVDISOgQ4nnc4pzkmrDGCaAwBJdkGybMNVvCTmOza7ZBIyleZJg/JWH753B
gaqOodqW/M2CdkPVJ9FhHhUUho6fCQO9haLjwOxbTrD56+YksbkMI+CUd00PwNRaWN0RQtHbrh9W
RDuMEeiQr4YJngg9r3QzSQ+8haLj2OxbTrC5/F+aDv33a0S+LJxpbsqNNa64ebBM5K+vjg8Pa4FO
mu6CYEf9oG18bPkIq3Kqugza5mUlz+FHXoXPXpZs/KnN06Yo//woQQLhDMFEOAarRcJvgfX98UMD
ofPhEkwTRcowwR2MD7D+gOuSYbGKPz9SBTQarNWmwx8oSNAH2wMqwcdLUDgHc7eG0rlhUIB79bLa
6ZWIOlgh5qU7dscfkiq+En5SFn9+BEGcbr81PB0MLKgVGmwfcBbAAIUwCFx/2NzAsoDwZfx/cC8X
Ya5nzQXJvniloSkVz6RZ0nKFXqGYH/TMkZsN08h/ebfh+sHdMpegtG3gbs5596OtuXovWlNE3LlW
Ep4nXPkswpV7Tubizk85/ZJa/pM795d0Flc8FwYzvHVzj9etqS0Rb4XReLyXrFJYAob0C4hHSMWQ
nZsSC6sTAW4yAfNQGZb6fE1shwscKRHF51qBXJ5mfWEnw0ZvSBtxKmmFXbueZqSlzDhJ7rSib5dS
3NURrzIlt0vc5Pa4F7h6yd02p6YnK9jMaNJzufLD1bipcR/MHIq+ZWnS2pLbtDbBfWPEQSqM8Vzi
NCrHapeaWaDrZgi1moaTZfWsZ3HKSylL7HHDCs8JedLXgQVBSZeTiCW2j4QXcV8JhT0e10Up7PEw
RfVVwrJmFrqysFXF7w2BU98guZTZ+03litzutECdub24CKsos8dNnDt4niruYn8qx34a8V7DIYdO
0k3c5qmNIpTalZZG0C9VGlplq7ncH26paI28SLLU0HpH2FSqw4ir43Y8gZIktXta+4YX4c5oWO7M
SV3PBE0zm9Y0taXA2+3pw954WORrUWJ5qRRdZsfEKyJeeFpmj5ts2MOtlJoN8luuSyi3HaTntpbQ
Kjo4FjTSrah1PmdRtigzJM9rHJZ2nJel3SvoHPmlMxtPlb2EIs5koloO878ylBW2W4Y/WB1kljoc
jafGzf4QZ8EXpQkiLmWl4OPjKkMnBKXb9sb45CMqLHfXWhH78/F5x6cc95yaJDAIh05ALExncR/c
7p9QDqVs99ha2eQRR6R6TD2psJysyG3WpjBI9w8/7mEaRQtgB6uTqsKWECnscc/PRD2vab9kbebO
dE25H69FvuMui5TwWi4ooFZIRutXme0lEdxal0t3xipxvz0kjCR2N5eHkQA2SGqPe+PokBUkLxpa
GOP58RQgzoxShzHv6iF0USa3ws6cqOoN7JUSZ0WtGa0raXapZwqnShmakpf5MSdV29hNo8Gum3SZ
5feJy1vdb20f563dUM0IRdIvYIJMuh3E9UDzOIDrvrqOFaecHYzXNNBg1I5EFUKwWeHk5yM1YiTp
ZaP4qbD1VAUyh3NOQYDjRK8s6g4GjcNAVMQCRs54OG7a4cL+cPKViKYhz4tOMqkAvFAHI9SNwzLi
SpJrc1UXc6g+zO3xaj/sTQ4Tp5O5rhe+SYNaMYuIJJwQR8bW2ETFvWalUfVl//PjXglr+S6qqN5+
K/cK4Lq2C4ycQn81BXB+N2zGvfFcl7YgvpPcp0ZYew4fT/a4crmS6ZG1vXzwzRI9SbUUL4NBZoVd
n9jjXkuDNP8y7nZugntr3B03GVM2HqgMq3AlFvL9hbF1tj+5/7XxOxKLMY8SFphjz8PqhLv+VmmD
ge3km8rLmmUGerY3gEdS21UGEYXjTF80PeXN+GiaC+NjfN5xI5M6nOsuWm2vUrUHeed1g9TbXvdk
Zvk5+Sy6NrHUgKydTrOU4Ue23x2/NR4LLO9+eTwcL4zntj930CaRqnjeNdEK57I2J0iatcHAZMd+
Zn9ObgjrDTkvH7VCpCbRS8MbhilrlMbCkbYZj4LhFBrGa+T1qjmeazCM4XFvv5mei1tQKqpC/LkE
vRFLkgs9MLRLeu9HNzz80bZjs/0VMbbbH49701sNFO7PuRX1oD59Tjq5NnIk/xAgzax6ULjEw5bW
ptFCStAX6viKFQxab9w0g9bL+oZrkSS36byWEQxRt+RhL6TO6P285qjsCrOheQWCAjZMQTckiPMZ
GfTQfoO0+vBwvJD42dMwx8XqhvugVARGUgStEQxqLmnKGFllI1ecuFVuVsPgHzfyoKD3hwfnBq2X
h1kL8ioahr3mICuh0MlJU2Cz6jLZKJR+ETRZPJN1umRRJWZhXn6D7qiXYJSuA9WL5r6qtTwBTYvi
GmR6fUsvaRiG23vWwO22NnJQRkVotmGscdbqwvJh6Qae56HVKZm2SHy/tOQyc7kz6Ms6Lhow2YZd
D4NgGjdg1SrcU93eZJ2YtU3nLNL6YewbhUiJWIgk7ZeFfBENPTL2kjrou1ArLgO9D+ZuUShW3Cg/
qoBkq8qPeNeyTVZ47qzR3IUeFt1CT8wKC9em7icvAOYtBgurHcwTXatiZNSpc+OLOpuN54bhAGXA
0SJvAyC4kHp92cjrBoMKKTKtMMFYuobU4H0Jtm7XuaHtNyuR49Cui1idK663zBRXtrFE8HbT0+pS
V9RwUZfdgoaCXaQs4Z7c32WxU8+CLrbrJr3xMRg4Amu5qUgNz51Euw5onhpy2WITKUpsj5tB2Np6
3O4Otxf8rjbCKAkNL3Bie9xsR8C466shGMFhUxu+V4KS1aQLzdNkAxV9buYeXTdOoxuaHNa87Itl
zRr3smwVzJUmBHtZBrtVrbRLtY/aeYqUGhRqjH8ULYoteTDVxg0etbTu7w4TUuN5r7J5Iuhj2uKr
JCK1HTKptse9LIhbjj0vNz0BTBjDE0TAVYDMwbGOQNgF29Oh7hXbawxER63k0Xx/amy4/Y24qsEk
K9RS54UrFKMYlFA2bKKIkd4YdysaVNzx69LUaAUWEWr0GBoN30pDsDbGL4177aC5xr39hfF72yZ9
6z9GgVxY4zkty/Q5y+lMTROQBMMG9QmF7ht2YbBjjvskNsFmK+3xnCZRuJzm67rDynI8NV703Kay
xz0hha5RZ0BeVOUuh9WFrLxx2DKplKvWUekMRgqodNlbRrnTzBvVDZGxPVfCyqDMzS05Bct8PKXE
WDJhtmLAy6HV/sL+sLlMwcKlHEdW3fK6sZhkwgDAHdfmmNUX0dwNZiVZYd1SmNV8Tp4Yjs8b0xGg
HeeFqd5FF+B23EiWo8seN+v4pou5187LwIId2VllKpjnZpffFM069y8GLykwA9fu6vtK3tS14F44
j5gVypYX3tPgEgfzuDBiaSWCSy2YlzLwzFzDK1YXXHKAv9dJcJG166pd9wF3dDN2VqW0ZLqhKtcu
4o1uuv4yjJdhJ4y8nTnwXDPVTtbMoD1obKN86F0zs+IfmWfk5bzyDE36lguuwPPfltpSCQIDdZdd
zuPws5xzEnDX9D6pLs++Y4nTwKjlu8qzvJhTbFS8DTiRjVKaqSGnZK6hmRovq9Ry/VlY8oxespgH
n/LgqkDfo3M0S/lasdMN48FFy1NgUcM3epvYihF869aFGfzoZmRTCF5bwpSuFJBECW+/6fPWYEv5
EV8nVrMMvyAzvc9MZrYLvefeJVnUi5In3L/SLFXi6hU4nTlHS2bG53iRfvfBsSwvsMvL1Aopj/yZ
Iy2LhqtrUptpNcNgYZemkLhjfi84uUyWyqy/U3uDWuG1dOE+dY/effpDrLN1C56/kVvxl0ThKrjZ
n8rEVC7ku+ILNZ/KRb9aVt+cJVDlz/u5bwDBYIfY4som7UKbpx3vqIVcSwhQWWavcDJPYkvNvpTB
wvduGteSMzPPZ2q2cGYwC5BH8Txuc65rhnrbRyYtDfRIxbXnGd1XV8wkZKnE7DuzjbmeG021aMGt
DYxW4wEEB1q7dHlQGD22UlxylH/LV2vtWofHSpaqkdyqrc1qS7f8JW5MyflM+oVw531ngYTsYXB8
qma9s/YW+rVsJufurP1W6kbxKK/dgMeFGeoL1zfT1uxuo9BU9VnZLkrdapxlUHCh3lDBkw1JV6if
fS1jM5Cvk3CRiotmhh5SyUp7y/JAkw7//IR337VHLYGRaAhlFWpcQysHTOHGIJdY5+F91hkr5a6W
uLTCs9QUn5VHD/RgERgFjKS1c+MiU/taJ0bnGNE3vTQlMlykK0oX9bfuTk/XMl2gNdhe19E3/IRK
AyIT6LueGJFdbxCMymyNhQHWzzwJzdTQ3WUENopqeK3RMe5j8JS5/DmZl7Xpply7V7/X1/EV+5It
2/MY8bThabIG9pfqJXPM5rZWeezw6tE18icd2AdbiWo4wmwxJIxnlM6BQvj5qAGn38DnxCbXSWe0
raXHiybg/hM6bzbSQ3RFLWGAk3Ynf3Efw7vM55mAYIGh8tJwLsLP2WexQtcQHXBnnlWtlJSrF2IR
+bz/Ei3pxX13o9xKC3IVPCUZ11yDZFwx0Q94i4xqtzNhZSUHQZN/Kuf1tbygK7QMfZ7fy55Zb8A7
DpeF2XJqSV+QMLSZY5a8Mqs7v+EgC7EBXkHQ8ToyM2yWnhGCyAYH4rr+Fi/znMs6PCKnPkdr1wSZ
+pliO+TurXBMeHRhxbyuuQzeb8NlLs/YIrnWv4amft9aqtkvwm/xXLGk1PDZJSk4KizdAKFpunZS
GI2pUsPhYg3sFswgSLdwQwiSwThclz7HHEJfdtxw4Hw5mPcXgWewdqbM2+sHZ+GuwfNcJIseGDUK
DXZVLtCyAcmTz6jOe5CAxEA6l83sFvp0Wa5aHoamLIwERqq78OEZajNCZgBsfaV/yZDRtVy4RkZm
jsoJjHyZZxfawlEMBuNw7kB4Z+5aoZHNg6/Nucg/ge8VSIYLv6jPlM+4NgSMvdgga2a6y2ztzGJb
vadA81zieNGGxqUWG9oqS2fpgoBOMShodcOFcKRjVIH11F2Ga31Dr8JP7rk7974n2FAu2ihujL36
Y0kGAZ9RRRIQG3EdlQsIHtmQXsznHnEuMAPDphw8FUeAv04H36hqGsL9Qq0sX2Zf1ICBbb2gaiNz
kqaVSSACZtdDk3HPHRySca9RSJkstrs68pEVRPUqpEUw94fvRKN38/etSZiBFVPI4JSUSmCKSjXC
UhQrpv3wRKKBQ+XplV29bIIcVbZEotoe98YLRZF+kwRSIY7EMq43ObXdvp95YSgvC4hcsUbCRt9T
kJTjbosg9lgoaWZqKi2oVXhgcDaZIwyX1a3tpVoU8zjxApC7EIMIxmNHg0saicwuDLuFmutgTqMk
hlAog1DRuFd6g1OwP84h6Dj3PbRSaxqZaZR3XMZxYqNho/lg2457+3NYr5t5nFdXDqpNH8PgVzsA
GNwT8HSzBKdmF2Bp7riXLqyOYTMtAhtETfAy8PJiXg229LgpQ+Ui6yQ8a4bown7jDq7g/lBuPOil
Gl2OUbZ28NrGvTxlIHL3J6la+Fzzc8+SBy9QlSsD0Z4uxnBwOYQExz11iAb7oYwWsacb8I6V2wgR
Z8Z0CE2lbR0aXQpqwqnSbJUjjGeUgDyu7tusa5aN38wkpdXn+wASYklldKE6MKNfxdzPyt6Oe4jE
kDIHqa5n4K7LYHlWtW+2SkW2h6jxa4OBqaTXzp3mFsj24rYBm63Hd2nOshnkAFob8gCtreOWzInP
Fm4/IJ5T5XPcpcyqo1b0RjDE62hIaq45LDWZqMFTGZDbb/bn6hp1S9lZJw2ObVznGphKlejMjmZ3
qCguNPB6iOaoi3oIxI0huiELYih1DVJvCCfTYogibYPH+2CyLNffFEUDwSoJyiXREjvpyhX4vh5I
1ux7V4Y68AgkTWaiIJ/rgmHw3GCD4oAnqKmsIlexNYZVR4DHzf6QlcKHhwTHEIFNPsKLB9de6jQM
jlGmK0baNYx3HYPwTjYEnbebIYaspDmcdF1sxroHJklWOobUY4jQjRHWQA5ye3vMUBtbY3Jil/7a
ZSe2WZwHkXa573q719a9HP7nTsTwd3yt2v7k8Na7/RHMqN++Lu+X34IKoaGepZh+aaDm5beAmB11
QwLs1cFP2bi/ybdt3773NxffmoxTGWTPXvI4Pyfj9q/oOkzHja126bhhthVSIc0CcxdggRAdQQ5q
l46DLDhjUEei6xTWFNNghZB9Pg4qTBgEC2CaHUxT3SbxnvNxkDsfKhnA8Yf1kRkk8v6bfByGQq+D
FBmFND0UVRIEy5XDz2F4NcPrrJOMkRdWiqeudIhrLDSnbC9peaPgJF8oWdvNgO+8CyUJeIp7skzc
tDUS1Fk+LBcwr2gDq/e+dN+xNNiQ5NrnB7fkaMPUNVhlFTFYIv01OSF0SiqnsbIiiszMLvXSWSA/
1J2WXqJko6dOaigsLrlUp5cN6AVYgfNX93+dg9vdnqrjuw7grQfyJAenB2pfQJiDrvLW+SpYXd0q
rbNQyyJZNciJrEYFs7tOy3Wh1P781/fGQ1dPnh2GCowVeGEZGuaFv3723Gs8twoxXYUQl9oIpwvn
akd43FXMDHJfvpMCd9XHPBRaD7mn4FGNIzsUQbwKClrOSeHn3PWQZ8RN0UOt9686Bg+J2SlxWIVV
umDCNFRGj8QfpFKbLKw7JOV0FTlFbgVF9lWJwHLKMgfP4sKXeAWhM+5S15SUhJmSH8+jyo3MsJZv
Iwh5LpOCZ03LZr+mi75OKI+IATdgXYaqeni3yMCvhyleEORFrLU+XXm1Q+du5rRmUabITBz9BwpD
9xNFwZzIkWQGPW0gM1ErdpTF4EPmpT8PF0VA5QUpwK2Psm7VdaUGTqBTGRAEDC4RtnW9Nmlb5bdE
ZDLvoKKSq66PV43aPqperl5X4quaFRpEDOnC77sMYtqu+AZRpE9SINMbKUyvgMnCcx0nJioDfK2i
YAZRSchR6t115To/ioTm146QBNiEjCy9QPsqqfJnJCc6lLv+EkWo7ZigCMYKU1WYv6upsL760JsH
KAbYc6rIdejKFwLNXKegpqrg0oSYX8GLyAEPp80CwxcQoWBJ/iAcLzP+XwnBGCQPBk4HhpowmhsQ
FHldR1cKKxu7Qh74ew656SsIFMrlbdeHcyXtihV16LIs42XJpPbu153x88hRoRQByiSGd6BCXQKU
PBz2hV+muaSKiq5qx/shgZumJb3RVt0S5jVdUT+YAUa/E28/S1u4pzrMjYb/QSVMRiuqA6qVckRX
BCmLNheKKRXyrXDZlXBiaRboqF/FSnAhl5AzCnvtHEGQL88wuc9z5TesI/8sb1SoMtXGeQwABJsM
BuYQXPcSJisRlmsRNmQNSZtzFkE+OIj0G8S6B0WTfDNONN+I/Aby/3VyDn4JBNb7xDeJl+JzMIcY
LzpFsRvWRZauRjcEJcpSdBAozfLQWYLds44huTgLBQhvXINHVtTVb0o95J8lNxSugB6DsDXswGpO
r9GEVKPsOGpIVw3txCrpU+cyz13CldaL522AeObobJ0OeeMMqiyWUaFUltOp34hIs5uiH8J5COIN
VZjMWK8RgzR5aIrUq5dVQyBsLEsXUeFaDvJ0U41xbKEq7Cypc7VZpBGIhalhx5W0AM9ZL/LFr8cq
lAD9xLdQrw1T6obhCssivH66MNLVNg5TGDehki2gniA2oLqr4U1SiVVWf6ncVmyNPrCyoDbpaiva
Dyt1oK7n53uqsNqpgqHoB5bCmPBHm7Jc5FpGVr6itzex63ZXqZ9f4TQLua7k+kyPmTf3IsJW44bJ
BlUfwyyJf6OUJ7oHFD3MmYbqTh3eSAi0/MSpqVeKKMtSyS6dUJr5GN1CtUQ01yBiDaEkv53LTQCx
UMYgPORK5FwuCtCERU4WTC6quR65puvm7m0C3sJvlLbyWqIOtMHb+IY3WIyVU7Cc8mtk0rCHmfhY
0+1Mjw1VijQLK2UA2ekYApqu3pl1FcQG0HYO5avFCpeVmcYOuxz0ittEMgQoNQShDyKtGsV3IAjq
L5TaJTOsZ6vQUfR5LmAYJ4miLdqGWTpYZVDNUuhWK0PDoFMolztn1eJKWbdZ5J7rQYYvmA8hz65k
utlS5xq5jKcu062kUOwyT91ZETA0bz2EOBvsvtCDko84bGdZLmILzKPQ7HpfNoNAWFiq9QV1U3TV
LHwsflf5BBC+HmnwPkNVAx0OjAvrHRKYzTsZ3QlrA9rGBEIJLo4gFqJ+Qj24y8JXIRCexJekdRpQ
2hUEh6Sy4D3QbghVDQyw0CBy7uRhYwcB6JEMQSLYZ4rHkcg6qMbpQkj9qzwqO9n2yyaYgdn1Labx
sg/CBsYOBFS9FBy9LlAJJPXU6xbqdCB8BeE6KonaxG1pQGhDsxMGUZZGbS4yN3CN2K1lABt8cI+6
nZHrTmBA0AMChmPtRhAnHQS7h5TWeAzpc2IWOsRiUU5AyaQaYzOnzw3Sp95S+r/sncly5DrSpd+l
9/yNJMBp0RtOMWrOURtaZioT4ACCAEgQ5NP3iaiuvlW3f7Oy3vdGV6m8SoUiSIf7Od/xGKyt1onI
S8tJm6etzs6rOzbLuj2O614DRBGXcGVjMYfxXKM9wCW09pdZOVLsW3pE3Whf4pl4B0W6DMrv12Hq
7Wnn46tMo1fUNX68tUV6gGrbumobuHnjoZpyy/2wypTniimOm6c+SuLcF/R5Rg19Wr1ZllbtHFTR
tJ7Q/x9Ux81VGJgQ4LCSqicDzJ3NZNeZ6SmX2dri1Qsx8o9LU6h9oAX8cbQ9whvPxARFp8JviT/c
LuBlKIjF8mYcwm/D8N6N3TcSHYc9aKtgmYcysa27GrrKYl/9r9IydlqC6McyL0M1mS4Eh7dJuJ6N
PJhkGEuX+F4+C0vOtRwVyenU0lNkH9uFxA8mg1zppL2M2hTDnCVvK9szKOpNrdJ5PmR7E5+3ffvc
je16dR05AhPiJ1/Ev0eX2trwTFUDuAbokG1b02DpyoTP7NnaABrq0h7JYPh7P25PNB2PAgbhK5aq
lWYlaOTn5TXubX9thhGIUdSMleqGBG08/0R7lbzwoNFFytB4CKEPq4vnU5uqoWzH4Y+JDXv1bPOn
8cOmWqNeVJYP8G/mGc1sNOwPI/vST7DFJWpNu4z8cW4ExK89Tb+tE3y/bnxQ3ZpcGk6nAxrVpeib
5EZkWFKybdOfYHtWmZ4Oi9cUJDXbayr4IZLcPXpRXBABrmGf/KmMcVmfgqzXxZx4QZVOj6Hax8of
wAXgWiOl1Av6mQCvDfDTHi7EmOJWGtZSMVhY9ytcjwATRIMrNcNngWr+ZK02F7nLjww6IhCiXT6v
qXxEJQvLie/ZgZGuLyLjb+dsiYPSmJ8ebo3PDfnejetr1rfhdV/RWWBDHT1MnHaXdbQP3jLUq9rU
myHswOjaPM/xXHab8VA+RFBm8e92TOcqEnCHjMeDIuutPAm2X8yQrHDmOl7He8detk79oMSZozbZ
dDRs+NGYLkfByB4tpeoZvyC8g04npyZsftCs2S6zkH88atcHtgQ+/E2SFj5e1RyUR/uJRbjCxvZs
gnb7Qps3Hba4KpYl+Ziv0W75qwwNrI8UjTd28uknA+tkj4U4D/5Iilj9ydbAexgirGQaZvVEE5uL
Zf/J/HE9j8tmqqgn8tC3+lvrI7Wtkq9G6vc2aEojI/4US4hPrGHwUdOsf2jYWgBgg2No8AOdhCIO
+hBmm4IAAG3scaF6O/ggXCpfQAbMfO4XY+J1V6m8Lxrj8CFaE1XowRQoBPKXQEuR96bPRRBMz1PP
blhAfxWybR5CDlsz3Mc33/Gmxhahk/X2dx5tpOrUluSBlwwnZWnZKPuued4twhyy0SQFZiMNeAbe
FZ7S+NqmwXEzzUOXOfNCMgj2aVjHs10KGukOt500lTYzxlAZBp/G5MjmhH1aAgiM0SA+a9q5qxf0
zRdF6W/muy1P963HGI1HYseFvAzTlOYiXrMvS9bLR9KgIoHNs+XIfXi7IEyObUJzp4c9Dxr11aFD
y4HA6qNeYCYLm33im2pxv9kDcQF98nhcOSrSUjnjQO9G2yd2dT7kVEF9Aw/Jf2xl1r9bpoo16Fgd
UMzUwkUnY5R3snPwrBqFb6fLtTEmffD2Bw3eor4PZyMm4zqcZzxlWvMph+kgD3oZk2IN9wH94ttu
Qpk7R9UpQ3V66Zscb9PuqkCk0WXr9+dx1njKwtHWQrS68jvzKY7T5MJECjurz94bEctXscPb6+Zu
reJ1XeHIOOigNLD11LnKeShOZO9xQoTm974ZVo4rsaexaXgONj3K10gt1SgPK2aGknO6VTLuHS6S
8IV5YP/iCLNEFjYct24fVUk802oah0+J54YrMdfNau+YSbWUuZnYdln2CdPi5J5NekMBJ1Zw00TX
KfQ+ZzqgYIYAIsyMwaFaJozxvcaZrxOvGhbUlFinhfM8cXZ+Qp7CtV9y0EF1qFa4T2b7ZodWH52g
ywH693cP/PM3ttG9aAIRw3PuRTkqvzn2ewNx7DZcpHQ1H1sXMhTI1r/0clf54qAaAcD+IwzhZepF
5Aom+GWOlXhKDRCAbJ4caPP0au2sX9CH7/hxGauyJqqHSfPLYKgqWaDl2YvqKXHj2eOYX8hWRf5O
6lhyD5QWuOMa/H618j4+rZvDdEnmkmaePbR74NeunwoP2GMOKMhdre66au46jddxidAHSUz/FPpN
oFJ9Val3jpybLq0Nh0Lvdj2jDvsjRuIs2RLM4xZGoZzLIcjiJy2VKqzs2ryjfD5t2HB0Ce3wmC36
Q4Vke2/ZrQELD5pv3oODB0T7bnk0TdyWTdBnlbbZY6cIhL59kgc3kjlPZ0heWJIQ4/APAY24UZf9
hrLIbJ8eGylcZYUEYWJCXXpYoZ13RMDfI233sAGhh1OovKi6/8RO8eUwxW2b99H3gQXrtWsyv4CS
R8s97KIr322b4+QNr3Q4EzHTYh636MT5mFbNEvcPDif4gcQmw/2eglMbPPgnUPrXPfudzCnMMws2
LKXvdow/pqnDuEtBzzXdXAKT/dl7TYuRRPBy9eyzFXNUZ9rh+g+zetJEV43erz6xj2O8YFCh8/fQ
y06zu3gbrm8RTL+xi+Ad7ziJuyuMo7xx3SFwLc4OCj195RW14tsie360PTxBX7LcBPGrEw7ACpZR
lGrk73F8uYlhjhN+SKTbMKX8ceMOezYUP9Nk+RqZ/pT4cR23LisnKUC9jaA21pblejdvDrdsZZKx
Ldbp3aRTD4wC3OwmbM6Um09Dxppa07HU2yKKhgcPVOmmsJ158MLUHf2xHpdgrtNPdg14rh35kuK/
W4CXbZ2398j1cd1yd0pBSeZDNG94reUPX2w/lqA7LlvwK6psoIC/+cOb3VZWTmlHCzrRo9BfvKUN
C9Fn4F8iQwodfYRDNBbImgxVF6g9X4YeYLb/U1L4a2kWqlxO4ZhPLnrcLEewQ4Fl2YY+Kshkpnzs
QCFp2KXrJmnB2fhifVW0ybZUAZmrhnhBmU5F72/w9YEOcd32FXyaq3KpK/su7nKzMl0CTkf3G5fS
LBLmNgXv2cpH2dG5mm2dhCBStJvflmnv80GF9lRmWduUt/cZL0xgWE7X4ZnNdqjt7o5BDMp6txNm
DxZVPJow7MzmuIU9DtlmhCge9dXkcVzObG3yfQIpH3SzLpRryqANvApDn5zbFb3swIsua+c83p9U
/+iR/vvS+++Ci7SmsYuLefEKEo1PHnzspQHaYTMUdExqJXrEtAbqvZQpDRA9aX9j4j3Skc+Vps1Y
Wk2/4GB4Ri/6QfdYoibh5GbJVKLvXEsEWV5Sr20P4PhroiNVj7t6HcZgrIBvqqpPeY0OPXdzfxKS
CJRQVLnEP4JF+71FGDGIBBM9T19BrdE8g5QUkRvvyrwAvED45nNUCyEWQAeJvNDuRoCR/g1TxXlf
jaySaZwLPNDDyMiGOhYfs2Vqy86AWcehlQGXS8Sh6T9SHv1eXYQzg/hJbbbusLnkU9so4DyK4yDo
mkoITsqYsSviVaomM8gbm1oF7qB5EVP/2Kbr64QmGPVjppgps1/WQ6m0GjI9bB8EHFwep94vp+KS
2OiNrADL/LX5vGryQSYhL2SBcC6SodSqtaUKa5f1VQPLt9ilROcocfyYORZ5sPwk4/M+cAduzYvK
PqmYFxfrPkLfjYgEnBCtuZQ/B28b8hmJrGMffvR2BQIibZQP+wB6TVXBNpqrTFm+zsF3G0a6iOfh
Cg5agxS1xzHJJDIQU4JK6/jX/TAr85g2kS3AgrJioOYlDPFves3Ebw/kFDX4LYwfg0SyTe7hn9tt
3dNJP4p4wLSevIyWA/8jkcj9YDhH8fdIB8ClqXRPmz02XRiAwYpE0Vnu5Ss28ee4dFM8//1jaJmo
dIBxnEKsqqig5xTTBErFz/Zduszk1DlsZeY46jN0ymmI02UhGagz5NfQ50cChJ6mS56qBBMXe6Xx
ovOpJ8A8Nx4iBhBfOyQTahFEh35IvpJAF04dLNPBMRxFnsRgeqJvQzh/eFmP9mQ+346w0G1LyQy9
GNIOBaYchMz24NpqpEq4PwOmWvozXfkxEezL6E9/AobyvLgJTW6GcThCJCUdHhlOuSYUoICy+Nmb
t6kmgGt2yNPHJN5ZEfrZ69pO5WBGe4UEur6xTAYVZou9CjOoRGRXGrzlKHH69F0V+LfQTdCrgmxZ
0WT0HYqnD8aT2Bp2QVNyQLDHgKVIrljn14s3euWwNcBsVLLVydqGByfV7wjL9h/iWF4tyvA5aNFo
l1lS+1bHeejLuEqp64AIpt3j/bPBgbTkTDyTje+nv75uZrrm3r4BUYhli4kK1Bgicuwff7x/DUPJ
5ONpxok7EfBnQHCH3BkLuGpQ/HEiBKzxLO2GzM56mm9f0/evbTP/4KPgR+k0e1xD78h8MAqJ4uzx
/iH6P5/FpPER8QGn6Vj6mazxNwrq+LjEDqLTYNbsxJl3heeDPyaruvZThEuoL6YsgE+g2rCa2mF6
H2o5LRMc/kGAYrcrxkRwbmNi02Lx+qYIhf+OqRicIwJ3dTaNRR/jJQxY1Yrpw4ydyNO+mwvT2Jd0
BZ+K+SeRtK8nz4O8EqCH4X5w2QzObz9OzviV7GjqJeq3AtL2g45WQCZzVw4wD1E4BQV2431Ekb7u
lBtwJtDHIhwzfbS8dR17WgbuH6jkNf7ZJ4gyrGh3THPYNT7kOVzavm47AGfabp+MIj82QEslxpM/
yx6CTaYKN9BNY+QE3T8wCRFBpS4giUJI14k+Gbrz1zSwVxMS/rwAyA5a/rDS8eBaKKLExPZ6q5Tr
thGc3Axt7diRCzKJgLzAk5yiHtOg3I1AJC9LL25a5mtqlJ/vy/hk9nZ/nNggDzik3KEluHmarvVe
oyU40nANSwzRwJJ8F10GsX9sRPI3uBcPSTjza5oq76gnD33B1mRP8ZKPkdEvfp9kR43WIt9FkLwF
CECVDQssEl+9uJhIPJkowmHNhvXYiU0cgShlqNizOyRjho5mwi3KFTv7bdCdHIIZnpdSVOid5xbb
xg46tPLZh1SWuwT0n8jMten2KgnXr4J7rIS9EV3NCJZUqaeo7for3r38FiCIH9ap5XUa4iGPLAQg
v6v1EKvn0TdJxZs0eIn4az+kCsBoywCoiMd0CvhPOdVzCtC2jduknFRESi+cbYW75bv0EMITw7zn
g1NekWyDPsrkc5fMKO+r2x/ws4Y+kLV2OAfY0uq3oTsNIZWXiMtfWmnzRAfZHnebAuDccLqGEfhi
m3zZw9DBAArEBb86P0witJVz7CxXckaj2h90SmNMKDS+uHGsEwy3Pc3Yw7o9hzu5Be5A78KSzHJw
SkvRmqABH4OSbSK9vU5o72fEnC6Sya+hRBijdUN0TJLeu6ZqfMu2vs48qeo0xvk/z4O4SgH9hCGr
OruMfdVT88NLw/Ycy/R1QwDnCuDiMxK4wSVw4Z7H0OjO0+599jcuXwNCThi301KqgBb34TOUip1m
Gz9AKWLPi2EcHFuDQk2YOgjohw/Iu/oPA+2CB+MPMocfm9XG+PuW3794/3/WMbIP6du4o3sD+/XC
qc/f1rU3dQsPGIIVWgCkjtGZjGJ+sRmdTzgKh1y6QapykTS6ysaRSsRkyzNBR5tbByeALCvUkZEd
kvRTMHng/DvIGLvcsO9KbpXC+HNc1/hT1pDsqLTYykTqPIYsephWlSFfCg8cDx2+Vrj6p6nD+Dw0
YcEjgMS4jl/BeH3z3bdubQAsDq0pKOmvxvctXgMucRs4r/BYw0syovVEwfIxh1bgV0mLuxGPFkUu
FCXrGnR2aQs8N+4LIflHSyQO1a0MKQBp1dBctdFYC5qVi37KMJDliAgCIVM9/0ViZG52z9vOXRsX
C4+zY2q88EzDJT757Mtkl+18/4D76HWn3S/qpaikqVMou5Ba9huduayIotw/k+6m4U+3WMYI3SBH
OhYgMIb+MiNg/10Sb+jLIzwrQwpJk+9yPdvBuwF45z0w7QVsGkw5zP3rnEeL9Eqb3sIwNoAX5Pwc
XBuQugn6SUqugAnFxUdp9pnn6owHJ6SHk3zOhuFkNIaQcIvftjX+ZVgCnj++19fg06pcdLDB9LJq
oJQO5bpykXtqOwZNyua8MXiaie1yvMfOiHES9csQRBW8pTtzYtDjkdlUfPktFHWnhJqLt6/wqtCq
l7GITn0PNVox+SfSvXdB9T9ChZsQdaXbsU8P7YSRb4vJehgXPSCqkn2e9qR9aZMmTyP2e6FIacgN
j9hFXlchuYSD0pDcHzR7COJxySeRTUXndeiyxk7mQjbkiCmWDUDvFCpnPrXNdubKUYxVwwOEpr7y
Z4HmEFJE7vfZF2K98LIO3pvT/k0ByROPxVWWQNxP2czgk2VPfg+BKhv0u8UseepaCOvBgBJlcXF3
W2PzhVaLi1S+G7+vlwHB9rADc7z2ClALZLAt3M4YO3O6dfszCU7e6swBKv+BxfR1gqVVRPuiKm8B
WLIg8TG3WbV0PoUMEvOD8OBjRBMtO/Qk/uYNRZAgu9J45HsbhP7BG/TDTLUAEB+UMG+bA5+GAywF
rBwQU1yF7hekOQ/TGiS9GG0o9MWEYd5Jd/XhQyQSQwIJV90kHyfmik8/kj7kj9y97Hyjx733nwM2
zQeQMwY2cfrYCkpOMuQN8oAL8MZ1AR+tYWMHXTWFmlUQQ2w+tqLkuy8vFnSyt6QcXd2I82aKfysq
ljrJ+heCORuDT1cMnvwa42Co2YqpJ6Bgs5vvIvPXSgXZWkAcYMi9IJUhUZeKfXJt5ZLSbTcMmQqY
KT3SGdEkX2zfNHUw/TQQw49xth4lzxror6+MAoOfw+ZDx97viBFEi5p0ABuv3lvwPLmXobmmA6w0
lWAOanly9tVEaxSIzzwQb36YsorFzfdVxHvZ2XSsnYZKsBpwDT3K/kGP8GlmkRwB0FbZSL40jH3P
NFmLiWxTMcYpK7etDUqZtagKmFbxfuM4ExuYqQTkvqcsSBk3VDvmdmNI+Jhs3ZeZEzgevX7t9PJr
dzMuxT9ri25BwXYK2xVs7jglqBR12kEUaZdq97/tuoWE3yrAtj1DGUq3es9sW3kyLhPEsS8Y4GO3
/sqmm8QBRxrh0b7otBIHTzK06W0Rd/4BjjBOvMEBzgq2awCJogZG9jly41Ai9fslivVUYiEDpqEI
TXM2If7QiliV/RC/7B5933zkLG7r5c5Y8lFtMZVVFhJdQHdey62hKBbkdnl7f6Ju8xGvUUMVbzQ6
QJyG5BFcFG3IAeYravymPoCI4fZIzYffmLB0s1vzueNTGS5B3QcQgVbM4xkCp8VuIWT4aa3W/bMn
5Eu2pwfsCpiPZl79s5qsqia6uWfrX7pbIwnxS+N4aOGRQtWGEYeVFwcWdG8OI/xllSUBO1duaL3P
SK6hJ42zvgBZ05Uoq1HhxYqeo1bjClL794TN8+eu5dFTzO3TYjP2EhpkxBBl/DQUKYxV3ej4ug6o
CY03dYfQg5+8+mjiBd3sZUVvFybIEC3iBNByuhp1GLPo85imP+JBTsd0S46qn5OnSS4IF2leIwXc
If6PwUKEGJ8CMzy1u72Ihbg3AcsQefL508685sLpmF7pwtFf0XIlWXPYF5odpgSN0iRMB8mJYA4O
MR2JKcS1qCppYtj529iCEE5x/S3B56FZHfKGfTn2wI4tZW/R3v5ePAIpR+7jg5DuMVrS9bCFRFX+
JH5htwdGjM6YI/HSH0C2wpxNxP8Ssr0p5pYAY+7NcWrbYunT2/oL9zyi4cJWBigvNPsqb2ZHE7J3
4uRXsWpE5JOVHdGV/golfhtpFxDkQsAy2neDpF8yVkjOE1izwbPPJv8wJsKV6ADnYzt5dWCrgfdt
PWZ0BLlACzFOWZFBaiqaVvqwguESWfygTxEbP2Sy/KLK7w9zEzxEMk6vpLVHZB6Gk06nqZBkKAYu
ySEMEBkiEU5oeEhpaRBLQDcxseOIb8/HPh2KcWGkWP3UQLNaggO4mJ/wo+cC9uBLilp8IOnQFVuM
7SK+0eAPx7lDUGd7FIOHhA0SCJWGetlGExwuR19YIA4xwSQqVA94AdndFtVtoWh+tkag26IqrFim
ZjS9wWFps9dFR/65YYRjtUsaVwBTC6PEwxit7LBt/RmsDqusl4hcjgtsSfjhARdYy8Bw6DZ8S2rS
ht8bi1eOA44YEEsHZ9CffFTOIm1hikLQ7aN5OGGhS5Y3OadOQ4VEDw1FsDSdOTbK42dSAZ73B/iZ
nVPI8S0qn320IhLOTeGDS63s3kMvSOyGoyYmp2hkQR36einsDjwq2+PpkvEOkbT5NFr9TSdiPNib
N0j9NS2iBqnFdlOIf5GfLur945LuZzpsmNAVY+VstoNiarjqHjtnUkeRbGs5O3le77016pD2Uanb
BI4hBTsSJ4kuxt+JNxbMTRS7WlxcAlGh+eiB/4yjEAG6esSr9OSNaFWJxuENeqagXB+9JWnhnq0Q
W9es2uCszcaogsfYQyL5jLbQtB3yAjP4igCsmcJ4beLmSGS6nLoeA5WHsYiFsMQ9cEoFtHEMCAlv
61Zg+GQJrULdZ+cUgvEzICrkF7AQSbaIra/Uq9MZHVwXquYQqKCKv4VOBBX0GXGl8Nc9133HlJ3i
dM38utHRH5WOQdWlQAaD9ihaweCAtLdjw4CkztYzDtBHBJQOFGPpU2Qs/NHAXEOtdTHEDAjtMl1t
rB+swloSIrcLtXJ4VDvW65g9wF6J0INvCJY815uzZWzdLf1mOA6vLSgbqz4nG26V1Bs+T/4y1bxB
KCLwzWU3PCwluIwystH+uOCZA08znxGS0sVkrM73LN3LZmMw1drlBC7myML5SDIVYsJFpAiCBOKY
E2bXTiMJm1CsXMkYsKsbNZ/zDg7KplnRBUJWW5dsz2vko+lsTFqli7qCWpixz2B/9uLRVARTWBGG
E8CGZB6LzFDxqKdgO9gtnnIdJq6cuxkjKEmbc2+/dEVs/PApkV5XusY3deJAkHCbIDOIeFpIIbtv
Dk7OZOGZpMK+MqCCbyILL73G86aCrrmt/Skmh5CIZ7+2ePoKn0V7PiFI37Hssrrsc7R3P4OFH9EX
Ljh6u3/9cP+a/fe/uH/NG3yFE4G4PPV7r0Jq5Os9d3JfeNQlEdZm3D/9K5GikhQJTxOvxaJHfZBA
NP+eIbn/+a8vJrfdCwpn14BOG5/e0yamwXXGZ5jsIkkwf6+oFnnT6w3uPXbIiHG/NBLHZH/fB3X/
8fz+cO6f+mIUJ2QP/pGDuYdh7h+U3RB//OvPyXZLycXdr/uupXseZseeDL1uqqaRjA5eaA73v/vr
f/AVAoNzOCFWd4vO3B9twHbk9O6f3j/wEIGZZLFXq9oObX2MYGPo8OH2tK+4/QeB6Nl9TxJs1TfV
E1HfozxZD3YvjiGF3tZJ3L+0pkTWhtE3KjqBCorMJOt7eWqhsM4Q4XdxkGRrj7aBzaoE+xHv0cf9
2++5r4mm+hCMnwwlUE8cmmMvA/JwB0j/f4Tn0zb9/p//498WCv5zbe59n14EE+r+VP0DfP2/Izw/
ILqNDLTDf/Nt/1ypF8T/lQVgO2/5BxJFFHjuP1fqhRRbx2Pyv9eO34Jkt3V62X/5KINpgveVjQN8
BI38z/gO1i/CryUZVlsllOJNGf+f4jt/Z7jx7txpgG3CtzcOAld+j0f8C9C/gzFYPLPEL70fteWo
++1kZuhSzL+hMmKsBIkKtPLQcbIAeZIVbLTvy1rewnNmQkYv09mxGxb/wRv6P//yTP43CHH4d9wd
j+72xq3glSHjYS/73xBiFjk6gJOjL3Egc7VL+jBkHtoFcBCndgheJG1eowAu1ig7NOpQI4skDoLj
AuME0mjaVj0DYAdUMudp1F2bHa6evyU8J8HKn5amBa4y5nKPLVzB5ud/ePg3ZvxfMy/3h08AUoMc
TuA//Y3tBXHUr1oG9GXP3PRd7xLLIvZO4QRH8zgB/AWXwbNn7ucLWb9vzJ+fsQnuIuKEXwmn7TVk
w1nN6fiYyNuxiF106Rx8ziZ9aqWXlqNoRN2GSp+sNa/hjQ+G1JwjCgCXdfKTq/CGl//wO/07a0vT
KENvg8AJgjwZrsG//04hadmYgUd9wYU+HrTxkwIRSlb7KwDLEJ1iwoPo2uP6qKc+vcEWCjRIwLcr
QOL1ADDxc4oJ/pIIUmc30pimn8K2XYqw6+lrPGD5BTZqwWtn838A0u95hH9/OfDQce9Q3FG4q8jf
rqZxGpuFTVn4EqC0+7HXvaIzXoXS2OrQNojuWg7wX/G83foHtEnufcIgDEYqijx77Nogq+6hH8d2
V5MFnfbar+0BB3mh8CtckNd58Cxriy0B6xHqkT+lHsG2x9XHAJaZMkkAKXUtGrZGJuALNQa5mPI9
x9sSEFySxgFuDLNKtTsI8JXzWsHUOnjrJI9AjCImffijkh33ZucvU9OUaLSmfPGy4KQ29thCwHy4
f+jBl9oYbF3MF+xl8h82p9pT1HpzHQh4mg10ppXJ7T2T6MPTtf1qPbk8dB4dKpQKdzBI0+RpB3eK
+rN9un+29vYZ7hLUNOKZV+wfl484Kk8ywOoZhfkTenC+xj0WdcDq1a4PKi+gMzwsjX0MxtdwEKeP
/0XYefU2zmRb9BcVwBxeJSpnh7a7Xwh3Ys6x+OvvIvsDPNP33hk0IFhqWbYlsnjq7L3XkdboHrKo
eddyuj7T6Bj4V8u9mf3XzIP2fx2q1uIL10xV0f/OCDlcV7vRDrWH0Lpzb3fQO5y63vlcyHEmwqCy
teugGw5Zk+Y1jEx9k2TOhAcAasCkseULC1ytLu3ZBIdN2qmPQXhBUrMldeXkTbV7cc3cffsvZ9js
Vv/7MLVc1g57CX7OE6v/NVdkCcWOaYqpj8kUaxbu8ClIrJtuYxjTLOwVVa7FfPAYDciL5hd0uWMk
kufG/SAEoZ0sJfq9ePIHh4Zdk7kIAyHWnyqfPBl2/zV1+H+8y2R/GN+MnMey8Pca3btunlTJqD5I
JVR3RdJDlcm3aEjPYVd0awfCgRfnztHJjTMMouSsBvFrlDjt4T+/bzOX9u/3jTQYQ/LgRju2+Xcc
CXBdy6WJT6nLewou1TjXb2kYW+eCPkOoiO5L1n8Fp2g8R1NyCbSR6mrQtNvyVsqm3UYw6651Pvu6
ZLcO1kKJtUNZ5ZT0jWp6USzOfDjDKszzfT9m9kHDpt0nRnHN2Q8PvuqSiFObNRtp5SxELglZpu9x
Eoo/xdj/G61ZYqR/HSK6rhiUFHME7n+tZBrZAhfvoPJoxuiH0Q14lh0Fa0+t214am0+ySX6jSz2E
qGjO+iP+eEu/qLKnMRzpE3ZLHGnSmepDaGsnrc0U8DJi3GHPFF4lgFD+58/G+t8XctumuOCawT+w
+H/l1tQyViKh99pjcdVqWdTvWKR3Ew2WksjkzTENfVVhs1h1Ns7NzqaDnNWxcaAh6nWJeVfRi6A8
jj9Mp3fOKrwIz3SKb4YCpmNJMumOnhyoym/DpIuVZvX6wTHeLBrieyXUa3Ku7L5zfsK+a/Rj6FqG
N09v2qIAVKtetbNzhxp7VlAqSDKfKKSfErq/5zbp3Y0TY9YQI62RpMduBIyqcvoDVwXnFo9T6ym5
ds+bwPwt4m6dR6X6YOd/1OMOuTJWn1U30F+zUdRYEwpahnMOIM/Gi08f9JiF9caY/ygN1WX7n993
Y14r/jpQsLMQj2Sml+6yoPz7WhKT1ewc6aoP1y3J5dlT/4R/ojhNbJz3lrDGJ1wtA8a0Ij1LOXWr
cJAHq5AujaCs3meK4W+7xkDdUndGLq5dpwNCMJC/YiXoD3gjvcBho18Gr13frH0o+9uy6jD76x2N
w5baMJfGc5DDIurj+JaI3HpxHLFOc+006Z12cQrMGZX0h4uWGPgF4RE5BQ69atLXbgtIOezouXMd
XA2xXW4yM3EPGkmB/3KE/pURW+oaWzeIczI/0/7f9GQxal1v+Yb6IHDyZlQBLr8ufKcLhvcIzdZz
LCFX/lBXNAqz7GRKugYdLJvEwOgqfeKveikvuY7y+J8/w3nM9799huj1rGlsHJQ50g7f898/w6yl
/6PgXn0Mc8YnRtu9M0wnX7nJK/0054wh+TwK+pmCeJ2nWmm+8ytEE8cqxXo5fEs96femrE12tcTb
EM6JCne9csa4cJm0AuiNb6U7AyzN1mhpjybNlHhtF0o0ij3OLeVp0N8Gi+uiGCYVY6Bl7Om+fYg8
HQ6qTytsIv6VmnSNjTxYj2m5Q6RxV2EFdMKgWWI288GvW/la6Ut9neE4Gv2wWyF6hVsV6XidG3gn
w8DF/ZApozfQqcFnJK9J8hEnsjsjcZQpSzO1R0Gtrn1JCAhse0evV31ZZls3GOp16BrBugk06LyF
MW30qAg8PKfpf1t/yU3+/aHwOXBCkRw3NPJnf8fGJydx7SqSwUMkQ3HNBJY0g/De2sxDe12Is2lW
PyN/bNnmS+fQxtHR1fPwpZ1EfSCFk65D+7sz1snVlJ1BAs+eJo/eC2WjqhxoOTrhGltru8XT0qDd
fqcfxN4m7v2NdAflWjTRtmuT5K6oX9u2Up8Sf3zFTKBcuuIeu8lN6bGC8IYpuzCuf0SdtctWo0KT
x8TjMfSa9Zy14ojXoEO2xFmRG5uRxBRyEvUvIaXukkv+JMz51Kok1jogsh5XnPjU4fuBy/dkR2nq
TRh1wx7ZHJlrHTvo4GVIa9FyZL5TamL02WhA/szt4axj1ceXMn+ldQ+sRUd7Nh4Eke+fEfg3SjIm
NxNwblYk1UoXtb2bc1klJg0sG0q+KZ1RhSelPbnT4D/kWre6c24NaGhV/KYOdr2PQXUizxWbKUH3
rydMQVmKLICJC3esHd2C0HFXVVz2Oztu7B0vq5PzjBuvHXw2Y2jPmLyxqCoF7eORovdape+yVtVD
h9tvjdQboKBpx74S8uyWhHhJPTQu9QBe0vEBeyZYq3EXX6VTxKvRd62NPmY/JpK++7wO+TtN4zoS
wRAmv026zrqgvukRyRklAZPa63CdMAnkq0yBET+qzhqJ7VesDelJGZordChlZzlk8eqOtMMkuocx
cPTw8aYYZOyfaiz8Pz75aahohCv9Ne5d/Y6l61ujTx+5k4fbeNbpZC7Jm5gq4RrrbtT+ex2H0z0q
hi0KQuTVKgdETAtZlE2B6mSlW7Nofhqpph1GG8MyZhblpW6LQ4Eh5cTHFq2FA2bKlepeN3V8nA3m
VTGCRi5BTihJWp5Sad1LTpX9WJITB2leI1u7OVaqooPlCK/arZv4kqoS3LylN/R/wfH4mMauae16
U9bVB0d1CDO6i3+tWqc+11u3ciUq/JBd/LK5dBGpVsVwxocNIMsjy7Huc/4sK2rlzUkxbpM6LrdR
FObbwixQ9IesXg2ys7zeZxcWTNjY1eQ6pL8Lcpz3McXPpSrV1eV39im5iqAZL1L3A68zMSBFGj0d
RESMTjSJ6Yjr1qm1+m431Fhzeai+hVPQ4HKa2tUEsmUT40A/1WkJddA0Si80LA41Zfxi8F1noSg5
rQHhvI2Cv7+f9mUDjB9LnHJP21a5kzIc7jGaCNCgqOVNauIyX3WZrq3wRWAIBB9xLXv/2M7eniy0
Pjo/iTamPe0jpIsbub1qlxZgHH1TmFC0pnJt2ajNWu3+kKGxJtf3bfQdsUO28wf0VqCmNkc+5qsE
NOQUsNaG7S+7jcerO9/grsxXlUNTiL3dnBP0k10/pj8lke/71A7tQWj+vXAADlWT8cI8iEtd+8El
snTs327d79Ww/oKMpT1bgXYKiS1cIwXMpmmRlNIQKjhsv0cTBjxf2Lhgs2Sltm5/nkqV4QGslCqw
9FNpvoYle6FkCjEC4Sw33Mm+L7VMEEe3ZhTR1bfraxD64T7ANbgLEhK1tDKo7/rKWLMQWJuw6cFu
2fa6snz73hXjt4rWblqN4bORGBvftJpNr0/vZkgDOatsUltdlXhVbxcvg3EDwL5i+VJvrFOh15Xx
vtFM2KnkirZ20ns6Qbx1SxZ8pfZjvQ978StsVf3Q1f5dL4pw1bid8aqq2qsIJyJRDtK3jEDOrv5M
Nfj8kt17DaRv1KBcsZutjgsZnm3RP6B4bWFULf+D9nxjVZ7g6OFWgq4yKZtpZK3+c18JLYi0jbNG
Jf0HCF/NVPhwFBfNbuztKHhbl8EQnzdkjJWoNA9/5hCMrLIb29F+LrMJDJ26yAIFhG3clsdovrGD
SR59LAu40vp9pUY4OABUhUPf7zQNqmQg5IZZFB9/Hg6jc2hpya5s8xlfy01Ghu7YReiRlgF8DgQL
jHrD92y29PtoxNK1WvD/y02oMg1AKNy0afjDQs8Fz4Iu4LsYybRCkdshT1+BzbzWuLV3Tp9QTqHh
IX4BEktlygUohNOg92p0snNOlqnuCVVO8lkLWagzLUsphchLErDrZxgbfoh/bv66Ow1x7k2iMle2
28SbwQBy2zf5F9R/TIuzBrDcTDPJ6/NuLQWMTMzKywSFRZpYZicsd5evgmEeqLDcj0f8lYh0a93O
b/WoPsepgZzZckm2U1vsBhZ7TwvlqiYy5JFImnagBF9Ugz5oH3SN1yfyrkRoyMJpT3VViI2t/lJK
DKNDDFBWIcZb270KSdLCe1FNJEtx1kEGsIhNVAMO52FYOwMOwdR9ads62ga2n2yEln4MbrMjBGTi
xrfGVdcnlucP5da2fLEKSziJpDdXDSEZ6DEgRwfIOohzYXYcauW3cMWHqyVeJGxOT7LmKySkQ439
rZ5dWk1ieAGcYJsS5+wkEkxsER6c2fNHhqvaR/kHGu12AE7ngZfOKCOCjihofwYsvezVcVXhAmOS
SAJcu6WdGZSmh223X0u9OdEa2ucz8Rxko5vQFQTQt1D7uXwd3KBudstDC75/ed7y1fLY53P/fO//
+9+fr2DO0wvaXoTrv39mtoxJ+fwx5RywdeWIKXn+vZanJ8tztKpPkYLsYymx3P/5jZfvK+eqCBbP
L3yB2rRZfmrB8jTh0m/5RCb2essrfP72nz/vzx8TlBo1f+CpAWMezBo6S5qP2xgjzQlKgM7ZxwbJ
KdqfcezvxKgrK+q0iRSeD6zf8qPuuNxg662hYyr62oxbFnyc+5rs23WuOuSHXVVbOybpghjozkmx
Eky9Lu5HeuU0w0rtR4hR8xApoXnMYegfk8GMc4zXCNiixfjqOJzJy38vNx37INCLuHagFRhr7FkM
flj+h6ugCbUhPpFknHbL85aHlpvlbmbmxl6YDKOYX2R53Eydf74qUU1XvRK73uc3UMmnXIlRHrIS
qgKxlVXsiPbAHIzpiBlyOsKgb7R1OgksK5O5j99JWT2bGTRr2k8APgOznUhB82WeiWbCJzzDHZcH
lpvBUkqgnTORvigpwhCPXTKQXAGWG1I4/3y13F0I7LZpcIh8Pgdk9r8+5/P7lmd/3l2+GoMGIk/j
MKpmUHAfdrZGE2EZApCApJvmmv0laIdoqy0YxQUO/3mTVxaejM/7QH6yPwD55bG/7i6PfTLml7uB
DB25/n9fYfkPygGwjyRSvLCj1/Hn2VkGzuDPl5M+8lt8/rAmStqdySXHJLSjh5q/ZwwODMjlxT6f
9vlDxUz//Lz7fz1vUcM+v/df/vDlf/76lsGtxGbSL65e3jET0nD888PHztbVcr28TulPTfsMrCg7
+lmSZfvlnQHLkWf7SbFXQMvM/fKZfX6iy1231diAZcsUhj9fLw9/PnX5avl4GT0QTDRZ5m8ARMFY
CcxS006PkZoVjbp/mNxyMycPKzbiy7CHWg4mwaB5URwnLW7ex3lRdJelw6rZHakVnOSxaRj8gkCf
zLo4Ke9/burGIfbxed83A0zeTWiuSgxvGxtZ21heen5RnOLo45oa0JfwT6nIopUp6m2kOPCoZ/Vx
+VxqCl8i18VLya7u4M8VjDZ/wFP7mjIFYnkD/3r7l8f+5SMql8P0z7v++aWflBw2Udd9c7rgBxgr
VCwzKk6ymEbSI9hy3MrOH+SzT6MvBi+dzPGpYFYF/mN2XLgQHUHOMYJIu7N8zPDjrGEaCWZk24bY
XrZts+txnq0LSkmcBVN9QYK4jJVWvZn4THz97OQPXzWDQ+LKQ6AENok9TOVdqH7HLG5cq0J5wRse
HbT2SgirPuHffxDA1vY0Wr7jEWpMeTXsJN0YLMFc81CJGtJchVZZl6gLX6Za2JQIxks8VDE+Ged7
wWJF1jWG/z304UZEXOvHyP1W1bl6LboBT4uh+7MhGY5fSWvMUr65oWNtey2eoPeqX80kINZLOqXT
MrEugra8JVO1BSYwrH3FH7f5wIZeGPIjmsZvuejB1sR0oBSFzRMKk0Zt4FrbuiGSpCe2thr1YjyA
f/0xIQBvh0y4QHWb4A55OrS9hX0XBxJXamEfZG7/zMGXbJWmc3ETY+GGRfRU5UH0ZDdTtSv7+LXP
SM8iDqeeKsvA02XhbOKZmKj1NMwYZRbsGqj9AyfDLSjoVkVh2m+rqICMpLyZs1FVhQ64jrIx8Hjb
r7l0yJfU+Q8oF/mlL4Hwp3kMcre7syBVJ5zxzEiI0mscW/0htZIHhqsMbsqMFzOM76MmlS91uld0
szgVwrZJniiF52hy11mYrFr8dAcfI/IgEy6FcYVriYjQms/jx2RjyXJL8xSR3839MdmiDv3OCvqU
CcFhvIQzdbrCDnzM0IHOkALyLw5RMqG/jE3tfKQBnIhA67Q9k0pgYhE9bcfunFgsCqbaVHetkSRk
GxWTi+qeq8IhXS9GZm3504ZRW7dedtXeVkf5FOF4MztlJZjK99BazF2jLtEoM4cheS0RDzuN2ehx
oROOfZ0MBnLlMSJmjL+PfNauax8tYAWv6w3nnPbll6C31YNRRDge/XTbSXqIilk6Xu0n2drppXka
B/Gt26eJ8ZBj4p7TkLl7Shb2p0j9LoQY1kxnM7m6BnJlTKDyfasyD7pl7tx7T75Xg1SgReXVpYm9
8Qs8xpkbRNfYVb+g31DBskPfqip558ksYMpwYMkB/lxW5ww3sp/DUtfO2ceE5Pyldb9rpXySUe4/
1Mj4phOPuAejDylSygsSXnY1baK71Cr9oS5GsgJF86Uea/NZq5JLqtUx+ZfxR17TowrIolykyAZY
3+hIrtLCGsi7F6xxm0EBlpFnSb3Pm+LLoDvlgf3pTDhU5gzbuZ8BdnbUH0p0E6vI61OvTu5G02J+
O95gfMiG2Kdyeo3hXL8k4yr2tfGe6NvACpqHkzHJp7BYXs2UVjGqKMOXKJFSbR1PctwxO0thcAKA
fIrNYEXkTDk7oVXsihT9oMplcHLxP+UmljKN6yp2O9PTsZ6Q43LfRpAQZ6OZpnWvdZOnQAbypMIk
Bd039BOFF3jYTIv3aoVbFhetr0KWJmP7Lgd+c3b7YmXW7TvxA3sFJcK/CDv/Jdv8HcvtlqfkWx2O
H9JdV56qseuesB48azWJCZu7nj+VOmqLANRuf3ehRV3z0rl2Ib5xaYuvGMDLa1vCqie6i4Hfio5J
OmVnZNcfmlK8gIt5aQPpbIPS3hfmdImz8r0Q9dUyCRAqZM2EO35V2gS7P1aaTezWvjfLj6r+S4kP
A+OHPtR3zc8JxoWCNNOhtDv1JQJyYZMQK3rjG1OXrH0X90+tGf82kxiESIpuYhZ0c0FALN5kxsuA
cLZlfcjkkxNVyqYfLRynVj49Dz0dRp2xBjnEiZ3NrjW1YvFKZoRg1VljZMxLqDtAuGV9NitGPKE8
2Iw4EcFKOhjjZaAcirDe9qZ8m4yq2ZRB015NgkcMyahcUjLPypx2Cwg4rcdw9EZSETvhswOUwg52
Mf0oIHQBSZDhnGNOv5gdYzK68llrHFpaenkLuyHznEjtztn0vRhk/XBo13Xa8EwpZ20G1IMxHeS7
3iQXXU/PjR6Hz25AKkYNY6DWTV02zJUKX4VOztVWaIRNLvafyeoevfwRaUb9XTQEEkCdR6s24aCl
Gwn3JIaQb9sjwLU+GOgBJeVDtlzTnLQpMaAj9HFC1PtuevStAcl+fsTXg/qkj/mvJHbTvWV060wW
1g5QHLwWU+ynhhpKm6LQAx2TXpikRcSJn8Mcu/ISxGO3HcyB86Ij2KrGSfwqWwsWUcHAECeLb63f
1RzWeNSHGeoxjPltzMz0WEdpveGYWDeWduoaLgy2VTZe2cqfltleZaGqq0BGH9gp7UOQz8s2jMyN
zEG01BSVlF4QFtN2pHUvMT10zEKhhrrbVrs76kphHkZH2BulxyCuKAYMtcRawVH8nctu+FKa8TFR
LCB2fho9NWlQrJoo2CkFUabQTT70UBaXps+VVYNOfWwfwkYEtCpjG7PQ75Bd2Mob9o74QEC/G2xR
S1dUsw59YQ2vtFY4fAWh0drUMdEHZO6BBVErDR8055VdGrOFZ9CnezFiF/PQhAl9TMZrPTyC8is/
cjqQv2i3Up3eQ6s2VlIJgWmIvkG5JxnoG7RMfd6ZdZkzEabASK0IE6hD7QOJSpK3IG19FD2NKP2g
NdvakrTmFLTd0icqqTQhwT4tfTeM9LUfDCpYWqyuX7WejAaLemB8Scxcw1xGtHpgZhU5smLLALM5
l0aiInLS/aBLZ0dbmOYK0xgU6wPxTr0qdrfjjdSzbPiq5yTtLCJvQY0yV6AzPcYRoE9FuNh272PQ
W56Wp9BdOZQZMdl78H6A1/UxR4Wcbuqkx0eXvfLQ2s1tUs1mQ0jwS8SumQ7yFL34VncJAuZdVKZk
qgZuUsc39iD+fkbVmO6UntO1xUC0ie3mKpK2JloFSasx7DfF+E1Vl+5dbbC93ITHCgHpF2IO2WhN
+Ul8h0aya71x9WKEj7Q9lZnAjzK1X8Mpmz5CIlMwzQilNnpFzQh152QkFok9rRI76NAAnUxC8U3A
BAfiIEqVf7eZRkdEajj6kToxlmcStNn87jwFoXsureymWjZ1Pe6RTZRCzGsSdho1tfSZrTiULfsh
mrny8tN953fJLlGdx0Iha+d2iTJFqGwqVn2QZuUWSJ4XBoxHa0YrXIXZgAEiTtgog1756gbpNyck
MGimVsX8td4bhjE4MW4vZOTIoOzbpCICFuh3J8+cu5kPO9+mg5EO0QlJcE8rm76KMX0F6QldlcWg
QY7x1I42XKGrNEaC1j9Wnf4U45lZpybhlEoAloVmlR4Qq/juEcEupdjH1D8y9kQ7L3h1EhWwK15L
e/HRt+mmtRWMSK5zL0dXHpnn8HXMUmgOKheUObeQj/2ZUqHlNyj1PfSnn5Wp3sCyl4PFWp3ZDMVK
3Dsu0Jum0mwBkHMAG0zKiWlCUWba9youvpZqcoq6UuwUVWPw1URUM0Z92zUDvw5lVYwnou0PBOae
YsmsHcZqMJ1POL8peEjj1w10LZeJrKM6HCyubTfNcg81Ka1dR6KOFu74YTUIMAYYnldTSW6Z0RzH
0adsspppG9VVsiH4RHdJNznpGbrUptY1D4G7OMk3OM/2r7yBnVd8jXRlfCLEdks7/SvAA/dmu+Vb
7ibqsdUMpsaVjaTeBG5Txaa5F2oHvHggiRth9QsJ1F6sih0wFxbsln12xYtF6JXXzMi1rOHmVK76
0qfMexF+htI2OUcGCSJ9Kc5Twvqbyo50cgEyJ5Z45zAXZjul7LWdaozOBrftb3rjT6CheLMKm48P
FKBVWnI/BerXYvAvlEcM4NWtXR0H01VhbnJUE1hLzgT4vlaMAr1roQugrapKzyyK6QZs0lqVeu0z
Lo0+PtiRQm31nS/bO/jWDlKDfywMYACpcVHbllhtoBaQ9PpHyhigpLCii+un4B9wTW1TlbGirgpa
xgHNu9gzgwjGrAEybMv6uqZf0iBymDVqkAmxM+xLr56L8USM1++9jn7TxQHgHC6jGVgkh4ng10E2
P1SnWBsI1GeYc3tSUNOhsxivw7sgkYCnnFeOvOUYxybrJUFWHpgz8hsb4i5UK743MVD7EWtWI3M2
mKRFTakYp6pLfzEVk2jmOCkUR0VyJBZNuzFTn8g5fQkdcUalKa7B+E3AYmbaiB/dMUTHXlBxdV9u
EsyulyqTb0Nid3sqv+w8ZeY+c8CAoudn5NhxIqUOA0kNIphsb14ap6CweG9qA6ukS57bt0qfAVIk
qIaBPcgiOxUak28GX7/EfvXln9ZAKvRDQC664MExOfO8fkv46jKZpXvO2Y8ALSTWnnCx2Seu8xPF
f89i0J2qJnlUSaKegpjRe34Ma16HtuorprgY7gBNqNIIJo3iyRjkL/bXzV5I87s2pzZjkYdEpAsG
MAk27qb5jsDnHJwkdDHkKj+LqRzwBuViqxhmc+o6gEucN0zELKBSNaKZpRWoUhqjXGKjg7Nk0Bcq
6MEbdequDWh7q9TNKiJUUjtULXfDkvg1ESDlKGw34uqWFJsmL/p1jPCxY0fMPCdOrjVtm/SUF8o8
om+6W2kmvNlo09VoN0RZGWfljpiRNjnuqw3Y7z1ChP5mFj+VifpIFsO5ZTd2oA5/45hpoOU8tXQ1
HkniXkVJl6ZVlGzbhcp4lwwFBHForTlMI0ahGMbDdMWJ/gLsuji/pK2+zYNM31sKUWC2hAQsS5cS
wYdIptF5PWqxIIOWkkZXsXVtA5AKXmNEbw09xYtZM/bJJAQ6N7giYoa2uwulkqzxYQ4QRqgzS1y/
J15MGnAebFnJvdVYuN1qDa7R3CBJ2+ZnGfX+ZSyDuxb0tzDy3S9jq2JRzgG3cN0lNVc6zYrk5xns
oHbMgcnicjCyPYhkfaPbKT450OSovhXZwaLatYkORAQQxEboMePr5coSrfZELv1XMaCxBk0+7iBF
d2cXAtreRCiDbaT+Fo2iX+wm20xdXd2I0cNYiqLjxFG6Hmun2+cW8nkyi9uhn6pXAcukKcJzieSF
EVJhJKGljMfCdod7OMVHi/6MCIfb0FivZSkuMBxA4dpMD+hcZgOOqry0sWsA4Q26ix2kN1HVytqa
NyRBBdM+m7q3qQu3dg92aiA8lRGQWvlGp70OLIlua0Uvfd0i/Pb2tWq06pub9dvaSH9omkuCtNKe
K1NE+8THRaG5oJIzvcsenUVF0vYBMwhLf1O4EyBSqAQ0K/I79kv94NecDWk5T1TC5RW3Vrwhmsiw
ncqNPbyU85ZhgGyC5NloGOjs/kIKB1NUoW0YI+TvQYUY9LIQzoeaaVaEHdmtz0VJrKrxMSDUtUW+
RGkv630VYr6ESzOzioYX3QTY5iPzIxj42maMyWK0ydEf4UlpvuPBqfB3cad2KBhEGIAhReh3yodL
BWVWNe9xUr73SSKOnanFUEgQQ0rQSjUThOdIguOweWFEgMX5GkBeC4LvZNH6oxs/BSwX11AAnpTa
2tTZkjvJiJUndLONnCkVTZez7k8pMz/Z6q3RUcQW5OUxiJtkbedDfHbkTciQQG4h4ZKH8J+dhqEW
OeMOnUgckOB13EwTyAqf2VBOgWbfZIZ9TFpG8qZJp22ZeESqNDC2nNGAmGpO1Botzxc3LR+Rrmpj
E8RKd1ISZ2XCLXNm2N0YHsp5mR2kAYrRDstd0VfPoLdgZNoXHQl/j8+b+F9ubP/015TmKXapqOvS
ZdbmxHahFmm8nXL/TZY10zOhAKyMtGxu+nDnahSdRWO/Ly0Y4sjG2gw1dZ981YtURcPFEFSsW063
yRgREXvFa4Kk24n6V1SbKe3Uwbjnff/TzBiaQ6R608QKTv0UZpE9ms9mkzNioDCxTVSS6qBwwbao
8pCUNXtWUOZ0Scvf/NkPvYpeM0g+XkPLFNgecJS8JFLcwvpbM6lV7EJf+daqcew5QaJ4WsbwGSLW
HDthbt20TjlG0tiOcAN2JSZuz5ryaStCv9prdkH7z6ay1vUyfSLf/Or00ZM7glgKAhjgRk8BYil9
tlXcwtgWGZPtYEOfSkQE5WowfOZolvqvDovFWc1Mb4QjCJsQ90SkgPjCfzus40yMJN24wkVUKt4U
Mfu56lSY/M5cYPR4HJvSvISw8E9x4t+GXNk6dmF+DOVFm0LS2Bl9pCwmfWLG089EEODMlI7jqZ6q
QxcBVFC74tdihvdH5zsQiuZtRa8K3qLp+DuFP3ITcsLfrEF6pgbiYBx+T3qxluyYMMcZ/b5Xv1Nw
Rbd20uj71WN60Z3i3lsRzcYi1bdxgT014Wxe021mcE5XX4rBOZuBmj/Rt9XWKiOtPaqp1zauoh1y
M+6ByHTOGI6+GmVZnyqInbiejWhTA8hhOmjabmTV4HhwRqQPkAGWb62lkuFJiouT33cKyjakPNsN
wheJJIFVF39IXsx8dMv0cBV3+0ZRz1NaGhcfWzTDSAdDPsNtLw9mWAdb2kpMTZ1bj3EA3FK0dy0Z
6dILqEdGG79XbIbPsSW+9D76i4Pn8xQk5a2JZvOiKzzi/QiwgxocBxeWSWyflptUGBxzTfaU2r6O
c9P4FbJHxTiMe241iPxDxleq5OKcJ9b4lkQMS/TDTa6GxBvyxH0pDfc55UQ4BYDn4KXOZ3VCM25M
aXElYXvDCdfcCGbuXF8hWIxp0KHtKgjZ2G76u3J7BTrjxIWsKS96kiknRBaQshMArJC89dHE868m
4lylXfoajXHyqL9rM2chKpJXrs7qOZfQL+tqZwgtflZw1m8yVSLZqIZkAk/NzLSk2TGa2cHEUcMu
nHsLav3EFkXsFfhauynCYRiifyhOHe2Vn2MowlPVs9onunjOW+5pYM5lq7oXmSUHUQDVqkRdHQnA
fYuqztmoGYOcC6eKV4NDlzcaNRAXKraIfNyTcaCHFWr6OtGqNQ2baC9jEE8mEPh9b5TYhSQZcZk5
zrq3CKSzGbH+h70zWW4caZfsE+E3BGZsSXAmRWpWagOTMisxIzAFAsDT96Hq2jW73Yu23vdGVmVV
lSWSYAz+uR+nSbZ9Nnt72mkBHDO1/afan3f2gFdPBuKhqovPYbk7aMamf6ohNNUacH7OXe3USDc4
5DVCocjkcCLAv5OTZV4hNLzxFjQbZ+EIPtviZqe8/JoJ5Rpze7VtgxykUg1vwuZEvMOj29Ftu23S
SWLZ86zzXBrfhh69XR00yxYPcL1tsrchqaY9we8ZwqQ3Iqxml7gu0nVSjsO5DKh5jSdF3Lr4DmUd
ZYFVfeWspgAeu4jET3JpikFvgLLkW1fkrEZeJiPYJc3K0ML+cEfE4WJ4p7AoPpa98WI3Q/PQJ6xb
viPiHcCxKJ3C5bGbxvoWT39rhvIg87ldIPnMNy+N8+tUENr364/ObPqjJDKGNc/ERgN8A49sPVxU
DURjdLk/UGgr9OheCB25F/AhvyvIAwcZzMaVYf8z1SJijVzXPUyaADbMVcSgZ/accDUD7Tz11ibu
iWAbpDTpI3xC9y6eDeNvOQ9yx8xwBETKVUc3xXlCGbmUZokTJ4GOWoAiOXuFfc0dKa+h8KuHsn/9
92+skecCS/bayDDseU7tnwwbw6pRa2eTOXR1sO3Il8zSPCQiGc/24ILFUHOz0t3i738CF5bmBGX1
3CgZFcldYGJvzEFktCMjKysx5FnP+bu6I4dMYd4kA6s+Vd7mX1BcIzqUKGv/c1PkJeD6zY293w93
BB/rfeAOGGw9f2dli1r75hxzR0e8m/LpRkC6YuV47FIxXfkNOKGDuim1VW6KWE4bPL87yYe15kwj
Ityh/sVb2q+lysftpLBwtInwtk5X/Eru64nvx/W6HYzHpB9heY7ztMfHaEQcI/39OLdIwOqxrG19
YW5A84CeUsYcTvfY9Gz7mrb30IG6Wd9PrDXHYiwxAL0VmwNiV7AyyF+s6gE4xdgDAzM8xCf24Vb0
eLLAleRxf2pdFW76BtvcOJI34zXhSRzGXaAQ5JJJvI2Sa1mrfyNgFvvZmdNtrKtgLZrOp8oXO79t
Dfa50eLUmEt+5Z7ccBXIoCCmLrOIupGERRME18EVLwj6I0o3Guve9fX84uRO/piwZFHngKnFn591
7/JvmFmAr0ysx+Z+PMvEJl6sM+ICQaPcYEQi5yCKOzi/DRGaWaTWi0/RzICFt0LM5KSBzKuD5h/P
LhzwVz6EajhiCHFRYWTep01G0femtU+mhIVJBSdxXzwr31R7k8/NaK1118wehz9RRB0Irr0lKUsq
K+BS3FHgYLh4pO/xyQyJkCHWUSZtfhvRM9behNTbQ2E4NtgtmGl6Dw04jGjhwnUGiPUee59T4g1v
fFivmQ6A0WedXrlw75DhJu6dZupsU8d6HW357QB1f4iDnQVtkfszF6AfYDtuzqclJZA8dbvaVc0v
Cza8rrLnytL1xlDecFtkdXBoRKM6oVz/TOaKkq96I3SwHwSdBY51J2S3lniwqJ7w5xcF+JQocxmy
QJbzlR4NDFqe/uUGNi8yjKk8tvcGN6Vz6Xwb2HF3YDcjhhIt26by6fdMkvVceulpkCYrx72moIKt
HKSkR2oxMCZuF73Junv3aoKDuVwo3aO5oKH6HAl20FSWjvr2AuzUOrkOWML8jaNTG2FmztmQO3Oj
vGVP/RejkjufBYrtK1bp6RQ6kz7NTIqm3rXB4hUtHQN1tYPN8e3bSX0yLbs6/fyVBD590oV4S9qu
2ca2XI6Jw4+fv5oWm2SoAaA/L/uLbyBsewRtBxefQCfieW1Z2MaCOxh+UvJJEx9ikszHDAgYWyIt
aCvp1+QVCopkwXrc6V7E2LsEkOZUp9OlY3z/Ey+rGa8+L/lvjFhXqFPer577ShqKX83kqye4hM0J
XCvhd91AfzJ8+rPuoYIMMbAHBGqNg360809sie7z4BQ7Zw5HDGbKXFcn2fQqEtKyaEn+K7PqI+Xk
v2P8gKpLGJ9NefG3nG2PjMw4f1XZMUumD8esWOZSGK9hYHOJrPKvH38EcFnkaZ21F+ioCThA6Jih
rhEyg6DZBen4koa5dTZSVkpkqC/FL5Lj1VvhpvgrBpeGcZevcWeCy4yN4UT3yFslpqc7wBGKovyd
Z3AmRGxEs+UKwBTuxYkDGfUD6d3QgVKXzVwMg5FCYMc4hXF1blRSRLohxutITt32oIhrhPLIzPg1
Ifd+5JjkRQNTbtRTdofBX1Y/Ptmxsx6yZra3P226NYwbxoHlsKaoqAfnApscf3ew7SvUk0zbxnqu
AX34zYu6w0mTgFWiNmOC50yn1jklu+tCVcmqnxDMu5DG+FRTbzt28Ir7CkCUKqT7mGVeiT/VPeQX
PJDxq93DLQNgNq1DD0dK5pdoo/X8hTW83ZvuMTEM74KUxbHfMjYZAJdXOE1QD/FFsW/uKiYvlepb
XO9BRuoSTXdxXfaBWe4xVum9xoJQpwjP7bi3tWnujeqboIvcjTK7pgiyK5Il/b7vvQ0wlV2hcv+3
3lO2QjGAVk/S6q5Bqruocw3Aawr9E7CEt8oKinfSIhSctC1xbcfhkjvEliv5USGpwSUEaNSIBh5h
4w9bHXPL8zFNzCFw9H1YDuRePH/aTkk44eirystUq99TLtAl4+Jgz/5rK+7NnKBQV5OTkxYfKr0Z
GlqxmFsQEQTV7AWhuHBBeexi0R0bt/uV2OaDJfvqNrgWoCidXKg2vs0qXRBqyzhiIQTKmBCoN2uT
eRjzJ+5/d8+jfjAc3zx0S//0kycYHPGCwVMehoFzkePkz3knx/1Se2+D45dcrQFJOxIssWanqNIC
iOIcUq4Qa2J6TJ3WXinscz0MX0nXDrRQQFxbcO385PL+PxHl/0pEsT3iu/9dG/p/EFHesi7J6uzr
f/JQfv6j/+Kh+O5/LMdzbc9yCTbe0Sf/zUMJ7P94vu+AsqXPDdiETRryv6Aodvgfx3Udgnf3tjxy
cGTy/guKYnv/4U+zAxNsZmBZluf9v0BR0Pr+Z+aS34r/vw0//wcfAL/jf8srByPnXzknYj8s7aMX
ihbnHvuafwbT2VMJk0N9UjWeErI0i38aNPO+UezgnwI1+okqzLkGBCRmtkf/gfUgEtak9z91brLp
ij0i5oYw+3isGuO17zJENeN1EbgBXKVQStJVaZfTWplzVHojLt+JxB1sDBUcW7N/9qzXJejHVc+x
buVLQlNwjvz0ofi7LN07ke+PmFzO1g7pAZ0Zfuj+lr112LhWnT4t2WisfKv5zPvke8oU4D1a4JPG
e8osDz42CYfAo8nIOMx/s76LWHbiLTIxbFsf6XPvB7jf7q122kzkOoHksIoRlGTtW8deOtQmUjHH
4Mkj/Jky0iYZflgcck4eoDUAgMscIbdF8NL+Qn5ygfB517YLGZuEAkKkar/yqYxXY5E/deZbGf6x
3fAF9N4lz8JXQGkcEu+e0h/qkuuaT1k8whC1rfaY3X8QIaiMHHoXNPFNV92DVoqcozMYAWbLhXS4
WQODs4hKrejqdaIpPHqEISBR1s5Hbuhku+QcNxZk2yLj97ds29t0PPavWOg/KF1VTlmfoHz8nUK/
OTeZdypbXnalFH6yhWOkdLKbpfqODB4kw9GFmCpSNGZ0m709J9mVgN+fRo9ql075QuUvMj/HevE2
L+IAsC+y2jvbSlf0VOk436CyV/QPeWIf5PBT/XvYS3PFTh38d118YPsk/tGpYcs0d4ZIclSGTdOh
jWu7qV85RQ/HMJn6NTIsv4qTnAh7WmLdhnrVTYE4dJPBf0d6QIaRk84gehPxyRxd/tuOWPXWm5sR
HvTMFtwEIcvD5FFhxccflCbHzwCGYF7+w1D/RadQVRL5B6/Wd0rAZautQm/MGJI9em1eNvKI3WbG
IMbNvz53QndHS9SS+hYoEZQzZEtPCoOXtRrr4gmni70tMEOsDFwTbCawW7QjD9OcQkdz+tXYlYIz
e/WMJb7fSjF/T5OlN/md0BVC6Eq8sdj5968aOCEd4Y8cVvbdZvzzo6uwhZG36/+FhhnJTBC0xao7
imI4DvcfjqJJS+fuPryb56fyV9aFvzinnWHm0RkYrpxq+A3rZgfvBycvBAmmQgEn8W7Cp9SZGKbd
8u8PGeznkc365MzykvFGyz+lX713dBdT07hJFJLWxKxjlUt2RB1DSr2XRP78iI0SItiidy5Q1OMP
mYxo3GLTTFHFMvINiKR5ahggCujLCRs/su9vjFG1uNS6V8At+xz9kqQpRpF89Dhr1zlAyCqhYaUm
YSZpBT1Js3/siAjtuMs/BF7ubYfCfWgZnOy8sIzglt58WnmJ0qQ9xhPsVUmij9oGZG0hYZZDuRwG
GW4BSN27nNQ1vZ/LG5BCxLS5OGOfNDel7jZdbwC1Ufc6DwqquBrBrMNJZm8JWl3bu4s889BGsErv
//09M/c5S1K9HSUNGLV5v/PKkaT7ZABXTL+CtFfbnn+J9E5z7O70NQ7L6+UPwOfpaN1/xFwrAv1U
6GFYa0X0V2DaaJf+aPsBPQA+by0B9Xsh+mEq8dhM/rwX9wcFgGAZAYhlLqmaY6i7ZOcbyHAomroC
7Abm+cb9GRIPSwHjkP579q1si6A4R72yKHwT7aMrWGkMn0+pzQr/6NuF5B6DJ7MMgrOnljRyycbu
hgN+n+7mWIH9EDBDKzFfnkAsezy8WxLj/nFpkpcunepdSeCDK4H2WRFoeNezOLaOs/NSTDSWW/yx
aDni5sRgx6WG6DSQsIpaz9ymtJr+2yvaOZc+yZtoTmpKBafiuQakDCCneCxkhyYlTPmEOgUTt+ve
5o5za9X2v37+Lkl72lDtjOPd8K5rS1ysuyd9cTNuW6WR7KQoAHEpLqM1JYEE1D1YEaGJeFyAZhGt
9c8wpseKjuDHIjgTY87WYzAsX1YqH9KuaBjv3TNEuusBAob2O28tSIZ5OM1mM2FqGdaTVSC1pRlj
2wV9sgsbDr2lndGIg2yNBU/D2krCMApmiytSPjrYdwaeuonwbu0Y+s7Ojfe9jU96kdRh8OD3NBNh
KOxx2t+S9NuJF/ckW6fczl0jNumkbt2y0AOdtRmPHXoJxs/yIqfku4nzYO1Mhd7jPDq4rqReIzS8
o0eWsXPCYOd3EIXrqXhnTGee3Vi6W2iS9lkOcLPV0heMCZwsMqRBzrQEQdgngNatPn/zZoy2ud3j
D3RjdWRPb6MqLYNj2KbvnlvVtOsYwwru+bApcPbspzmwCAAPwWoaw+HZnSOMfP0VZvQ1DaU8wFfx
dsVgjcSFF4HJllxoVf6paSFdDyGfaYthS2eOOogqfMm0MPeaExnrBHXRSyAoWsW4vxJoXheTPyv6
+Qe8hTX6u9qxKGkoWsUtzawbdPPxucaRupNUkVISOqyyfJgfPGLzl4bZapaZ+RMAuWxLevQlSWxs
BGC0hyL+7F0LOMlYNJcOGWrMi2eyt0fhO+MxmBZu15NAmfKz4YuSydLUxjEl5wefs2QsCuM0YzKu
dtPcxluzy0/D6KBbjY03PWm7B7Ng3HLNfM2BFAW5t+1O/Sm0EyDII9VZk2/3e2rIgzUDcI5xItzr
YHgBzUqHalXAPJ7LL0OFT7aBOw1321q5Y3um+mY+181ZQQTkuosqpfzp4uN9iVJcUFuZONfF7/U2
K65qshMwNWNCiR3/Ehg6gypA/UstQXJDqtnVFpZbdwjWNUmFOh7tZz6i45ICNZqT4Ymp/rL1hPEx
wiSJBBHW1yoBkpfnhJsJRcYa5ZxdaDmZ3XNK3GOdwhJ4wH6A67oS8mT1zrNregkA7864pnRVXAyP
pTX4xLmZ3DhEmPQXx9NeOekuz/OZZiPMoI3hq9cRhioI0FweaS5QrwpuLmumtmgyZqZESBVDsWxf
K/GxKNTeRPPxSGfFGNe/CMlVGWWUj8PynSkq7dzb5+7yPGSZgLlDvcdgSuudtiAgXsxJByxCgvHo
GXP2yaDL7hyroToT3mM8MBpHtNhmPTLM26qlYN9v+RVsg9lv42T2mSyLC2I3PJuTyTzCHezXludr
HYbuvEm9hAImN6ACAdWOJluSeQncfFoP6p2WmTzgrggep7G7hvn8OC5h97Kk1rRBVFKXgu6AI1AF
JsanJp/zrUUG/LWzrU+WvpXdZAODJmi4yVzx0nniOIUxGp4SQARpVp79tvpNSzbBE+wqCKvK/Si2
hGg+raLG/8ERkfgCZV/MhKgDZIe8zhgHwzl0iYPAhjUk9G7u5t7WzcD1c27udkynEWQXfLXJxDzY
cIaOSibEmqWwLdTlWTzLhj+uwDX3OMnhfeip3CBg1LyaWBdW1eikf9yx4avXBK8o/vSiF9Q/+t1r
nTMEoxmQVb1d8OLe4QO1MJITpmWL/BidI/Eov/2qG4/JTF8qAQR3W/fta12sA7jd37nurq6sooxe
FAbFmJbiuSGLk9FTpgJqEdqyWVbTwEWHAdRbWhXmISbrHLmQ/mnLhIDBascy1WGNMPuFJNM/feXd
qxd8Dk9E1W2a34IMr9nP+2oYaQifmUNy3L3PyBVnJ8FDytFj3I53+dKt6DugGiuy8tQ7dSHom6Sq
6dxSfvCRVvEpKz33cZ5HlKCgA23YB/SHVeWuIFLwIMP8iz8lPpEoC6hkYzw9hol1tdORWXcIW5t7
32aB7/wxcDdsl+QpmQj+LCPUEFml0ClNsz8IwfueJ/SVDsCHy7qm1Qqi1Dpc0ioyG8hQGIoELoHh
L4al9Bm5FU+Jr9/rjjLNyuZwCLEvcvj6HxayhYFIB/gEjJZ7l6CLzuIbaYlH4tYu3xzjb93Y+cEz
DqqRhyRn+vDjZiB6uuCYGdAwB4NCxEQ7YOcxgsU9LACYJznbZ89if/XzmJlHkM5RDXXzlGZVG0Em
3uI+Ni6cvgAgpNyMYDqtugAoP1aCo6GI8tSu+50yUIZb4fkrEywVaANYLLRdgRBRlbxM4EkyNbxg
6ikw20FgnsaGoK2XnJsWIWsAPMifzOS/S8J9v/An+639143xVrdgwiPY7vmV5YbzRiP6py6fGvIc
mP+qnLkKq+SA4wSiMrCm5l6MMK6Zj4aRF+NVrwL1EP/6GXAVYY+JEREDYREjRH3vvxhm/zHr4XVP
U+2vkpHIOr58MH1jURKuwMaHqMjOROGGIosep/7HbKe7qvPL1zo2r7Q68yymFaWhreLzQTG+tz+G
fGp5k/PaXLjYUqPUuYhxK78zcXi1kkarka+6ZsvXVXEOFyc9qWLhTWbKYeSFwoDPg5mLTVab1oaZ
5j/w/dvTaBX89rX31d1HZhrTRuTXA548KiUYzeDAFoy86NCpVx20lMcCTxBznHldNrjUE9pkcbo5
JYDkRG9Gii7pekLipCxgP8cQmoJmnPZAqyhematblo7BppHS2govYPCyBL+HOaTpCfcgk2DrFDOR
hR9Q6LMf66tTDxvtL+FjWObqgtXwxaieGMCkz8CEskvriJtpJMsRF+KT0Ulwh2HSk50wnMtUjecq
56CXOv5ZQr28pi5eQRysuBCz3Tw4zsnw/5hymE9WAdLfz1s+SygZpnzWCgAcsff5RLEAo4wyOcBJ
zQ6Bpbl2W8mpTxjSzb0dvzgBcid9hZtpaT6xRPMEiVvd+Sm9hitUnHY7pdZDP9LtI5hfI4Ca9POY
HYgU5iRRcN9x/Vh4rJhMtYfZlOsyAX5EFhGvSG7u0bJ3Pb1NIOGxazcdMnrtWKdRAmLIM5vxAUom
ubSXOZzHTTLg+/ZKSKLmSLWgBbJ3UxcV9Vx2ue9hkeSEhj7Zqi1cC8TGPKUjM03UIe0pkuEWeBCO
95qktdoVwHJXHpObqDMpPPJeaSGaJsnJpS3L7RRiiiywFdFqnr55XcmxpuT7ZPF+b9kCVs23pgvu
cVpoVVzwMomJ+YNUzi4vXMTulsxd5vzTmuE/bjlZu0pUv12v6A7pMmzDJid+miugMRgUVi3TuDfb
wRAdhq9WWH8VWJf2C90dq0k0yTZQSCpeexlqUF9O1dcnJZjmj71qvlLRP/NOfDh9pQ8yO3EUTB/r
ZS97th+khPIjHR5aq57f42RxD3znbDpvnOqpsoNDKJP5YPg5zcnqjSF9uRFOyHaQStj2TEiID1pk
aegVXYYgeJTGnc5iHRK3H37zI1oaqurahhRgbkc+EVGDnq0Ntnue+FGDgYQAM3FcumYZvSXOiNsx
QXbyjH5XOLyjs0Y2jL3ul+eTNUgpI9iktrNK/Hx5glvxPI0cPecOopP6mPscAm1HmKgTOK4NJCGE
tn5t1M3WNLall+ltQkgMhb5hdRuyZWMUcp8yoFpXiCtRXC14IRZNb7bEgUrqIVyP4qtd4N3fANa/
jxrHlz9JtkJl3TNQJpYLTexbB86Npd+9lZU3rkTJRump5jHuZXDyyLOsLSPgROZOEZO87BfO8gMX
qvKzmpON49OpqrI2vVT4LTmpYw3spxa8apvavLcoMf2k+qsw0V8CXlaEv+IPwe9yvXQexutuHkia
VvlhzIdHwDX2rTcIRdEwXUWTjexhhr3aLzkv2ssM8x5r6znWiHTf8ci1kJlMH9KtTXYFZ+5aJMQw
nJ4aVATWm5MovdNlN7D725q9KHMvoScIos8Kb35gfZUw7Lo2uZR1Oe1mNnTlsioHNbY8q5IPVhGf
szshMA/qXY+Z9MXFkWETnNoqBWZU4xJvB+vUAa8bQ/dFtksc0Rde8P636dN4/5F69WfrD9UjHIjD
wq3PSxq8DNNAwJUSRdWLK4YrXx37vKCuq40pNgZwNM4JndB0HM0FSBbg3qte2jXWFr6kXlitu47w
pDR4wmSTfRswHt2wfReK1Liav6bM+uwStetit2d4DTVG0+HS0KqwhENE3Nl+5V0eaUxQV9dqfk0x
vL8JrbvKHhf2Qc459MLUgX1xl3mFlPHtUrhbcVZ0w1sTpC+epe0VuB3UZyIcfx2qA2mOTekPxltS
cuJZ1bN1nTxmo5a7U1qdkK07WuOwANaEXfkevyYanmLZvtJWnhCiNF7rcgw5dqoU6RaKDq2AfOXU
L3u2kwiLjZ9xaJIZPoaShO92DDOqGfPqXWMYQ3SW7y7aiMF5w9XVrp3HM60vuHMm/qtGLr+s7Jam
nBSa8oNn8tOBQoj+SJNo4/W/BmjctLzEb2Gc/wZU5+wKw8TsqPSePR6zJVlX7KtGD5d0sWaiRrl4
cmdNKQDhG4/WJdqR6Bm5P7xOirxiPPkM2fhVbP+E+PaWzBAuy7RuUAgYtnaVxSwZF1AS5K+O7A9W
ifcYQZtLpjRABfJGRsKYNqo3CIKjWcqOj8+s818KfRAqJQGsZbTXg+bFDtXyt4QUSTQ/guzEgX3a
BM3Zw2pWuHdzfqP2fl92RBrabxVM377RIBsjHxQNS+08m/uuMtyTEJteJJRJDX1IJzRL3NT+42Xx
50JMJ4L4zOdUPqg8oLRgck6cGaywO/phuxeOe7KoN1g7S3FWCVAvd64Zkgv/JgtUGpy8zBsGvQ+0
mzIr7D/jInjE90Fh28LtXeC7oC6YK2Cxd8Jjq8diI5FZuExnMJIkxmScz03zO/E5yC1Ztu3asb4I
/0Q04tu8xwpQU8KtmasTFdDfiaP7QwFJAv3ultM+chBt4INxyyNHsUYFvk3o177ZnkiimIqfddH0
/8Stq68LJohKJL+15YwfnFR+rGAXN/N3OtZvPmfutWMkKYI3Jztp89Z2zeSudKPazyI2qRI3/OI6
zEgOrbGAieC1YV7HY+CieM8h3wA+uDGyoLxPi7RWbg6WUCeBjVPbegBaVpxpvdnSuvQWtOIIUsAn
XfoJGDOPKgMErUV0deGJK+/qgmvbWC/zLDKHamahmmJ8zR19kL4YGX+r1zScpl3bABWleHGVEc8e
6Go6WiWmOjlyMgM7F6wYb7Qvd7zSJKgjGmtus/gbbhS8gIXqR/gHKbdP6o7euZJ1v3Kv4d46Uf4U
u4sduUbfr6cYR2OF5LXi1Kj2Bkw7uCfDJbDdc1g3j5zuxFrdjCUOI8vQLYRgVJieOP+qDQOMDGl7
6FMunjjziG3PT95EYuNug5y5e0Z17zzSP8kyU70QDuG2HQYZexjerFQHxsYyUNhhW91s+SB6Fl4L
s6RS8rro8mkx7zFITe0QOYOuwixh2U6UekF66vP0mrSJd+jH5TO2zG9lkZbpJi5J3GO+WW7EEFMh
i/NuZfffCTWB2zG9ZKO6b+ojRR+JK+lLIWVW9uSDWnwz29BLGcPz/EHoLe8x6fpQcz4IVB9uHf2O
iYOPr6eOSS35wdZzth7gAhwk9ZxWF/+Ns+XvXDgEWEzGOWE+PRaKm2RWsCncVSvHmyk1zFgDzKV2
oDUZL377OTVsDO6SfKRugurerKZ2ehQzloresr68LnFPVWbcaOQ6DJPMj6VJNgPq70rErf0QWs03
T0RFn8IYN83FMRbid6ASL3XIiYLBEplvsCsASRg5qmU42yUhriGMNGiCNYrpEsGleMvD4clrpbcO
WoZyWNLBN9F37XvlV10WtLkp842ENRLA0opIZbO1HbvZO/sNDITBf+1bU6zw+Q0bz5T9vsusk23m
O/a6emcbIbbQSn+U5ifZtHFrowfs57ZWNJkZYr8sQE0QYOI9/nAc6GWjt1bhv9tt9eKjOW8AxE3v
Wuf0YjLijLHzVtanlmRomyV9FSNw1FwYBSkkn4bVjGIy0QUbb6qqKz3ce8aS4Fl6zBZdSoHzx8ix
khpVer0MNNjFK09o8NU6RkZYKlpRBSe8sJlXJCHUprWZEuqAbKWwngzWSO6H4gVABvtRUx9B9B7n
tBXMdKdu20xoCQ7/p0bNHr1A8p/addRWen90QxVl1ThphDdZIpFy9G+rq2p5x4Z5RUSP+R2WmYpZ
0l5JK1m7k8L2CNamihuD6Y16Gizzk/xisI1Hnxmur/9UXtodjcqcH73Bfxwh2wTtRIUO+d+V66n7
MER3D6UgTD+fzNRSj7Mlkaq6Y0zL17YroEqny54augOS+hJ52tolzN6I0Vbzwe0bmORYoYRW72GX
B9ji3vp+xAQ8+S/jIl+tQT17ub8hpwkD1tsnla4OyWgWt2Y0ilvOsfDomuFz0ozmKXDQ5VLcwy7L
qrQ948rsy2suFcDS8ziwyZp+dvDvzr3Z4iqNH6H+qA0WJsHiXfTBbaraG0dtmpFSOOJGQrqpoAcu
a9irquytcO/cD1STDsbqje8wB2BQ2Asbzbp3Gk4XVJzZ3nS/0JN9gVjBcl6pCBeQF7nNQ1ATg1q4
dbOx0nR78Mr2ccRzD12n/VC/M3js+3rxPt3QxVJtVvPaVOUzxizet8zEizA1G+Pus1XIkIFEohDw
zIGtFhqvQIsJ7RgsFJtUNJLGZIgeO5Ft8zpLopAo9tqpsJYafDz93ovDl8KZ1AUn8qrqlIlhKEZ3
KJsjmU6xUdTFZXmYHnufsX/eRmXDeKRNndckzNZsaqwZhX3KfY5e5nxeDCaiRIaZplKCxRCy3A2C
pS5175cODISXeVuxrD9izGdtz9IFkgKWttCCXH0PGi1MARgfcIbnwUyH77wRIvLvrNZJkzXGPbeW
otcPOvweIVNsQJK8eJIHJbE17lkulU5h/VPOHGOLhfFkanhvgDRUbv8D5O7c+B6gY2x9myCpE14M
ol6QdVxic7InWviPfkJMDVxOtaDQhu0b+lp1HOzhzW/EeJxc95pxK2XWUtnXsIIxreM/hW8NK6d2
jUNr+HY06eIL3IPctO7TPeFF/3v8GizB0xR3M4N10zrDMj5YHnbASlBQKjoJIzjn6rAUyX70A7Gu
rYEiZZtPg+NuH5rpJlPT1yiIeI5NFTX+1+Qr9PaSrNe8nwLI0Zro/dqXwLNHZbdrlS3AbZWw17ad
uRHdYw8jyQDqXBemDVfM5o+8g1vYVDfyS+1uLIb9SMqz0wvwBPIreGiDIsJpfqNPncmVi8l6pHqX
rL3FOAzw92I/zLP06YhW/xjFewv9uPaDBp6C/bAUhCAVWV48H8xc7Ee03w+BBzz2uVz29iaYgCOE
1ADuR/dWB0P6MS2d3nhjAxa8pFTT5Fa/C2qTUI87bQcwPYR8/xgS4J856z+8IHdl2orESfckzfop
fFyWRL8y8Nq6XtBcvMF9cBkhzoWL09XhQuvG8VNR+QFip9zcR3sUv7WIPkW74/Eh+t1dmda2UTyk
TyJLLgGp/JWgFp5wlU/QGydMRT2hlYUl8aL+nRDthjkHrTaKD2jhTMKkNdwNIwJ2WrdHhmvUicSU
7XpklIJyXOFFT7j4T94qp8kjlmW/EXC3NmhAqxzMOOoYKS8g6xy6rfY6yvSDkd//Yu88eiNn0i39
Vy5mzwZNBM1iNpnJ9KmUUr42hFRSMei9/fXzUN80bhtcNGY/G6H7q1IhDcmIOO85z7H9KPpVJJ6G
zca5poF8qAysnrp16yqiCCh0FxliYzBMtCCckHBqfmcZRTTlZOLLwA4N9XdYE9dqN5Zn49I0uN9y
liOYb11rlW+JAqa0eJvYu1I13jVD7xc9MVhtqrcdV8SuplpjYy1of+UMxm50U841ygbA6gz9ilgt
FZF9sUU0cTec9pIzjZFvjdteinxIT1XWHceQ/re0tY9hZOxjg2OXGEcsKGlxMuy22RKhHFaGIe66
zGNuwPxpjZUXM2fe/OoUhyeih6saxEQd2IcxwJeUwOAliMqqOVLrVOYfy59Gw3gRtXOtNO/EwctH
2luFxkvMK7dBEpU2isSA/Z+OGqmGh7FtXnRGm/i4n4q2H85paT7p0CUyVvL6YtAmvmkSLz90MSD2
xr55cL+eglTzKaEgRW7mMX3PahtS20eomFL1MqQ82+5DlNnW0DZ5zAt0pvIydwwCli2wCUWTWV60
4Wg+XXtbMRQLPyoO12sLwyRKxibtpLttx/6RVEe3Cj2h+0KHSotvOAVmI2tiTDG4GoGlqUnCejVl
lEp0jS58Y4g0H1Flvk+WHO2AKBpEhOtN81Fi+/DRxKtNEeSXQDWKeZFpHCK2XZnhrswfCzUGqSEp
rrqTeCwpE0ePdD6bwXhK+E7Wkj4kN0TBtvLhY5gYO0uBGNO4Y3Ho3eKA9r1JLNe3LFD+YvHwW0a+
b9KE+6zea27ibCJvJlP5HiTjaxekiW8BGmdPBJ7Lro8pGRFWuVOYuxc1eSMCjgp2y127Fk6LJWgE
BQ9i9Nrm8kNv+BokALN5OTRMFWJ2LbcF4FyQML19qP0kqbs72zirWs8OkVt/jEairzivkxURSX2i
xf3axSi7bpB+i2le+o7GL0WsqeeoZkFP36UhZ2Sr7LsHW9uXmKT2hYnJOjbSfcwQpqeMYk09HCUa
aQCExhp8x9ZxHcGhyXvnpuM8jdhxgaeMYv52SUbIhX88y/aKmTE6mEHE5tudNm19zS10Me78R9Na
pBuV7622PXWWu2tShgr9Evzl/CGIdKSxHxe8Mseknhh575EgSbWzq+duhjNCydmKlZf6xKm56M30
7GXyOTaRC6e43WEo2MBWgw1FvmXVOB8exd77/rOdbEBbOW5ogX1niIxbmgHFlhO6CFCvT+WmxiYi
lu93RfUHMxG9Ewxv89EiT8SWveI04hTZM0VWUKsuputXrsGsLmwoYfVmIHi2nzNeZqeVz/IjiceJ
mMRcHGMmXr5qR4H8RY8w0AVOGphbrDR/SxLK0vL4K4eFWQ8hHnybqZPHJnBkuWrQQX3OxIeC7eLL
VF0aau1/SUUaU090bJaHJUvB/+7n9SiLC3W+Z4Emj8L8mHvFAx0kVJgu9NWaNyDCIlnT1sLhE9YX
h2TH3RcdlxPbrnpFoXfxUWtRtSpqkwLdkVb3yNt11p/YjcVJ/51zPt3oHe10ssS4aWemWkdYEHgI
4OVKzHkbKlmfFYCE2TD+RGMQLYPPJwM3+26wnbdOwAfKbOPe0DrjHnXOgNCMMGwxFma0B+WBkdwO
fZ187IBjfuzlmx5BJ2R8q4ccuVXOIjXI98yIhmtqPozeXdTm5ivrBO87tsdVZEH6onoeTcWlIdjB
TZVExeCLlt5wfdolBd9rmaDFGg2cypCW1AUkPK/S2Hpp+18BI8PTrNfpbhrhbTn0EPcEa5wmOKda
zebUWcRaBk1NeR/1s+27dduvKs53q6SOXp1ybWht9lyP2bVFJ4YHGWxzlhmfYComVLuFThxf+Aqq
R5xR91MwVWsvJUqUpTes9pe+yt9bxyXi49XrRNL10SZj7tsVW2LTZhwFd37VlilYacvaBCWGq4zU
1MapfzdxynR6ooZZP8pGSh4MCiV11h76MWELWXoMuxXomsLaSkzvENUIGNCPwvUqmpRwI1iAIhv9
JoBqhCcsrZjysBWimTWYL3OGXZM0PZgJo+LC1nnuTXI/AVU9ZHQZYEmElsQHTsoKwyHZ9OKzZ8E/
zi7VZFTRr7oYeVeY+SuMggRtO7jiRqH5RlfTHtWgqbN9qqp8by/ccEoZ/MomJxHn8cEo8L547RXw
ZbCxZnr4yDAzWqMgEOfVJ0jEapeYlrOqs57nMh+3BYR/ZXJQX88OBb+lshUG4thZig627txQhYGf
ajO5JQKL4hacPHHJ4/IA0EHC3bZ5EsAeoUL6O4hJ1nGSHvV3kDhM52YaKmpQUdSa105Nkj019nj4
2d9ns73m2eZTVj3jzXLFPsUYMyHgxn2xKWRvbGQOHNCO5Z1qe0yM6GgsqRzg4MmOXHardOSyzIAf
MQLiNNayc5mZm01jfCthuCPCBM9m82HU2v/1AxOjKmEqNNBCIyagSrBZmUoZrEqnwjuxeP7yKDpE
Iu18PTa+Z3K5fkiobMVkNDtO6FTVZA8HrWzlIasVpSAMCDFwx+mq1uun1DPTLcFu4mo618vPQK3H
QAj8MTnq1bgh4k6QHufKAp9SB+m1f9HvcUYVlCIgzo3qRUSPjmHAxSmDmwXQf/tj8cyrkpaLxtxL
dwTFSh58/WO2ZCW4ihkLmecmR9sye1iy0XjkDrsgPSOutOVT00Me60ka7xXpVIl26dhGswtIqsNC
bwf9WANfnxUczkoA4w/ogeBohzkuiR+HWscTNoXk+JypXSAhuL9/WgOivr0hdpMWX2i7mlmXK70P
oO/08L7XFpoeZoQ5SDYaGNAuKKedZBNAqfK6qqAA6d5ya2Z8qzZZ67VteEjiSzFBmJuUH2vVVWAI
2BZ69JsmqP0A03tlazKiaR34iTc1le95X33Tk7zpsYwb9n4g60rDYLyeEy7EJstuHetwumoXU+lP
ETKUyI9Cz0jTEohMV72gTsTtYz8MpvfFicGYxnmadSoCsww3J5HuUOwcWew7lWV+M2u/DBQIxiv5
Q2sEkjhO7vjctpA+2pixqPkrnz39yLyIH9VAd2/FgFgVzUYQs1l55mxAKgGxQJp6Y5tUi5VAZwWJ
aAaHf/2oEnXkhqOEzU1pk0uiNzvH8mrod3abnIYJXbsLxyM1lNtR5szq8JyE/CdajsYrfUHPs/Nh
uZRy2YtlOPVolJcQnkohD4lh/gm13mOZpWc98QJjLVJafPAsx2hglfChQ2VsMxM2kkECf8A1YRVL
bNutMbxYpmERe/XWntPnhxjd/RgkgXskxAGgztFWrkVKFE1q8dKqibIik5qTIM1pOp+4JNqQlKfZ
lh8ccV/d0RiJpzsXFkD4gno3HYuUKb9bxGJbtdUN6zTpxMy5eUsekxNJNrS7LKQ+JCVaxbkoXZJ1
FXYn7j4KX41Hmi5eZiWK9VBob3YDpaSLICn06cePc5iGcWzOi9cZTmi9E7H3wMGBzdP0IZMlHNDO
ya4Q3VXzvPA469u8C+9wa8Nyn1tI9OyFwxCQZBnAHGHQDA8wXwce3xu2060uuRM6lmjGW8ZG85Ay
SynrbW2ljz93lbG0Ng+mgqSpq5MmKPrg3/Z/Lssf1/PPj5neUzsNruFIDIIsMuVSTAWWV16UVbY1
3eklNbx+y6bjdXDorWfpCbeTVAF3IA68oNN3Q5MZx45YLwObM49tjMnLq60L3CvVcqX89DeJKVQb
PUYbH+1hWR2m97/qMqqQf0ISefmhzv90UQxBdZUzx5WqCN5yS6OxDji4xTPJ7qE8kE/Y/lWMnSpC
mmUffnv5wDoHvGw1YXDGNZptextRLTa1fVstV3csjj+11Xqel5ypQ7E3Jw77NsOfQaQIZiEp/Fng
vLSyg8d+CmEOBF7QzSAYYYjsfyKEdTd+IZCz7kMJCW0W9J8bMLR4JGgmvQPg2xZHO70RkExXs5k8
gsnxqQZciok6Q3YwFEeMYVF46xMGqh4wW+wfWwezz8qjdGeDDxLvlUO15X+oD1viTf/Q6CahO1tL
WtewUOUMci9L+ugfSpdDb+g4mI81DvX4e5a0mMQS3HJuM0yalBQrqF8m6AApoKyXpO0cpmaT/eEh
4/2VYvufqyRd+W8vRliGK01hORxFzH/t70wVpfVSh/au69in6Quot+kEtxDB82KW1SMnEsoxaigh
uK+QgqDwkAHPgVG6M77lInwpiseEW+vsREl+XpzQSM23korGOxulLIfKGZNYR30aA39QC/DPVNpV
sJ2MnQRZPIoselpgaREsaM6BcDBRtkw6jait6d+NJ7pD2TgNSbaLDJHc2taky2G+owA3+sPk/lPv
dXdvmCCa+gyrEUtOxw3PPFbPYHK1GpU6k9wSCQgB1UX6A0V5PN2HXh7ShKmBLNjbC8n+By5o+RSK
2l0N8L24HLV3mvKkVR1AGKXrodLuzJFhYabGCPOTHr3OHltLKvd8rCMkVFR4gIHQHzrRHgIaVK4i
Kt/MesjOodIgnVscbKYgv2ll7RKQtokV1D0QYpfrvKwjHpNybCgYWlbM2bWu+jJfzMfg7MVa+IKI
kobMzDl1W1v6rO8Gx0GFaZhKYLm1dilM9o1TxO5Bl8XMVDv14CdkC+a1bXeYH4xtoelvqZyzmybd
m6jS+VIgRm/aUph+FZX9Pc8lsMEYh9ls1J9JkIenEbcvGQlK1Awz1c4oh18sFQZdKLzMJEZEHIwM
wGdg7SJnGM9OzkOwgBB9wSmo0cUkr/pQFZ+jIvrsPrBK5B8YDUjfKgVIMZYfHqZHeOflC5V5yVlj
SomrTXDdB8lZiZmFHmmxyEzzydTIOaVz/E7sZO+UqevjamtxCIr5NfPoEYzK9I9VmuYOYE5zJo8y
4Z9O6hfPaX8ZKSjvukcKG6ZUvwi7JpwfZPfd8v9iuwc68vMHORfUxTLbdOuWhb4K3CqtuF6cGUWQ
ab8+dgTyQsckP7v85s/vRDmTrI6g8l9/UXc0Z2P307QPbFQJ7GfJUbQlW3yybLQJmWxJJZ0o4Fmt
g5LeeGtGOGLCwOY2Nkg+7ouI8Q/kDKKV6whI+s6MZxYcLEn/S+HZS7w9BrZeoqXOC7Wmtek+4Z7M
H5vhhHcouydKHu5L26JvxaWvzoNVkdqYx1RrH2yjqrcmUCqILiYre9MctQIVo06GfGUWtbix38RV
HVzTiku/6wJ8v8oU27Cguifjg71SmkcD0ZC4F73OY3biBI8lYuEN/3lBzZoHtR7U96oLSO31OSwk
aH+grP9UYT88uzhppNGGfgMMyMeZCcM+1rdpQPAlccG42SkOX8eO0QInyhLDot67Zi/OQdg9NlpY
XsbeZo5pjNsIVtq2LUG3uN2MlFfU6YbPrN4GYmaUi5Cj4akgSjT7wWivGHXQbpVbd7GtD0dqt/w0
KbpTbNU/GhO4hZ6ObBDN4MPGYTg5HqZShtP1FsNotHPs+ROJt15j9iPFTNzbTUmAyxBZ5h9ys/d/
9bT+V95l3FRgMf73/zKcf3s2O9KmlNTlUa8Ti/2XhSKpDTOwG73Y4yhYs/Wt18LI46NuZvFZDlAD
wzj5rrmOScykWAbcqMD/PiYbT+rR2ey1q1FxUMpzQiTMWv6gJv6Hl/jT3PvfDbPLWsZLpC2XFK9w
LfNf1zK3thH58EDtIXxZfhMS1BhcBnh4vcyTnjZc8VkWfwc8ykWSVZBbTXan0tLu+3jYGPpfZBV4
B8W6n91219fjgmuZ1hGtQmt8SQZCN/MqNMNy1bChR+oszP+wChr/XOe5vAuX0mj4Y/S/epYn/6Vz
u9Sw0oPlK7CN5dVFhPKeAN7K5vCxkYbML012LOmNgvi4QsOqdtGYCyaaGPJ4+gz428tnUUcQTMcP
xkm45goqXjRQIOV/6KkV/9yk/NcrFSZEUhP2oPdvnzcxRC0oghonfGxjhAJ+umlK3d6b7rDJw4qE
TDP8HsP6oWrd+q21f9PQ0p4du6l3bU6www2yk20BhhqDXtsVmfeaV84py6fx7GLi9mu6zhlYVh4b
bJP2jQB4tw1W7vgDL5EMQFdl5li7fqipfM+yncmZAprK+N3P4P7c8aEswwXZJfZh5NmkZbH66y3y
TkLlfY+yH6Em7WudSd7/D+TnLbWU/ymQbwiDTuD/OZD/WHSt+q/1R11QofbPsfy/fvXvsXz3b0u8
3rFtm6phwvn/mMpnwuXa7BG9vwf2/57Kl3/DZ2xI1yQELUz+1n+n8s2/UbRJe7GUtrEYZsT/Uyrf
Mv/tLnWkLnXgAK5uW4b1r03IXUQmBg4QdynsWVglvXMGmPYEbYjkxfhaD31z65uqwp3T9+g8hjzH
06mfM2DkjAR3eDS8Yiu4Be6c6iGAor3xMBrjHTFYBsKRQG4Q+MF0R9iv3ve6RzIH1x7Mt3hj0x+5
tkTMODxCGxtgBG3COzdL40cv0X1WQOuZPaJL462lbY0ZGW5Ey5RTYhFlCmGQhSDZ0toNMU3gPGqM
nv4sTCNLU1K8N9mrbYF4bx2AYydPLjWHKHAmljuDF7qqW1Us2aT8UATR0R1HFDY2VWS+Q2+XlxEQ
duFtgzZkTRjsu4acQdOUKZIStr6st2xKXGkAJbW3qRhgn/QRZFo1uIcsmuTOVOMzNT6KLjlSYxqO
zNGNTuVoAh70huZds8Zx1dTWLoxjb8tETdwFbZyhzztE54f8i7ILckDY7Td9YRq7JumIdxkLRsmW
4KOj5i2FmgniQL20aQ4iC3HNiiprR3nrweSqOnXQ947pYH3WwHTXbgOI3AgPTmTIJ69qBOfl6pCb
gPF+4hNIa1DezfBoEJ5bB9DDxulj7ptzZj1jmvBOtEQboLWGG96gnOoDMEa2nroXhyFd7/CgBt0U
tACyEq0RV1Ch2aGB+75KFKF/9nb6SXYaE68pPSoQhEuN7uiTVnlmXEeaq5sqzi1KMi2Ep6uUn3Z9
cGYmyQ4ygORGAHILTKB+mAvjNS/n6qzXzstYgIm3JNHBKdCd25C0m7SnzjrAk8tqgiGJvDok5KFS
a7stQGUF8oWc26o1A+tg1uFNTKRdqzTGPMVpp8ryex3CLBORiuO8SY3hpOz5NCWM/sdWPtRYc298
oOgS9n4emuGp1DzQRZ7eMheFnJX2sY2RfcDpmRS05SQhLTD1Fzkzmqgd27kXjBmx0LyXmVF+0MgU
n9Ogzx+0noOM0Jsel3tvv6pIIsKhdeelnm+gHKM0svHGphJy3WMbd6vp8pN+a/onO9TLkxqzm0uF
AkGfR6oD5iOOKRBVoTqVhg2/MbCOkTbIPRk75yHA9FOaWXggcEoSsarPFH7itmtJ5JBfPcRp1fmt
6+rrEVwRZ9iuObXa/EA9UcKcJ6lO81esQZdyIr3hAsoesQ7emWk00eYbfNGJlG1MRweX0eUusVuQ
nqryMGJl2JYN6ltwCdAHL9jwa2XOfN6AxUwpmaH9cibvqYL+eE1wdseV3PFFqaHDARa7Z81rBmyq
DQoZxj7E2eRZz8Rak94C98qvPxII+cbraI7pNd+FdwDRTuDHYqjUeOaiUGfuG5MgNVyaV7SGbZDC
sgb4HQYwQdukj5WP4FXjJoJj1Fbbn5bx2sS2QujEhSIFNjq6C0MHOKhnrnFvOvdBYT/xCHLuh6H7
oxqLU38eNGy4cEXYGVY7HaAHYwLL97ouWitd2DsOMDmHZw4I+BXuxjAid9N6wS51KVmaopQywrbT
LgRmbllZDciUxL1dmkcxeHWWr8UVyYvSi/h8zF8EeOkZpnhgp6vuq7GTbZiG5k4L02RPzDlfhNtv
h7MVQy6qdFpdU/6wHGg209IkMdTaMxUh5jayEnxsJSSF3EZM5GSE7yLU7mcVT/48qp5AhftHeMFL
zcF7XRo5iVzyrbvilUhSREs3Ec24CgJe93jlo12raMpuVf7N+aZ7rjtjVSz2OeFJ5jpx54vlDEyS
asS5CQSGHicsF74W4Gce5GK86dNxRUpro9w23TjTd1DmBHwqPL01oLpt21SvsYRwG/W1jSM33RCC
fmPLVbFfhqVRifE5d+j+mkbqDhoZnEm4mMyr8t+zWx070P5QU4bf+I9BkiftgfhtT1xBAZhLU9/C
McvRzNgZgNY4aaKORtVI++PiLg6nrTlF3JRKfyknzNuFhbs6mpn9L+iULS99P3rqUDGiPwuhjfdk
CLECUNtQ2zohZtqJc3yyDI6W6WM4ZDzmmX/PIpv8RnsVUfg8NZh+INlbh8mD5DUNnyBYxrVtgbKF
/ZsdrLl6N8P501WEEev6YI+ivy0FY5h0HlwdagrmEGPjtT3YKWZAgPB4EzDWgT1GPOImbs06w+/f
zRrRJwHOGW91nzve1kjCcl1bEC+sxDumxtKqKLzGnxdlSdcvbi/na+tA7gnLXN8T4vicZxluBgPL
2izIy8TertAhATrVdAwbmd9lAjJFm2XzKszjzM9s0zw6OX3YMo8ls1bCKYAl/cAR097DTrCerfrV
am21N9vIIB4fYVUYwN4qJrXUZJDMTCTn9Flu0Hm4SrjA0srkAes03qEo7207Dp/HTNtnY4UjJZyJ
N4ovptDqMsc4A1Jr6axo/4B3NZ7yZq8X2ZvhDOUt68NX0iW/c3rJiStxzWQTR9JCNlf26wsNG6CN
F2jaEcLQu2sn1b5KwwGH3oCUIeN47ZD2opllzh6ZdBySAOdTxPN7W5Fgvw94A5yOjQfPtv2YcNIb
CIl48dFCY0p8EyvBFjptcJR2CFu1F49uND5QPafeehMzG0VTq5Jo85MbaM88llYlH8mrY4RfCirm
2k6S5s6JutpH4Q3XIeDCfVLZ9EBQPv4oItxnLjGdTaXzzNMrKwN00gRvoz39Mqe2vTMiTM5efAaK
Jz56PXQ3gzME1LAbd24V6Sel8A42dut8SOW+BWXwofR5OOgiE095h0ZJ852DRWQWT71Tv/ZC536B
e7p18SjfOP4CyVGK4s0JuH4baWJNk0py7OR4w0rZX6y+zjfmrJV7O9yHc6AQVSqGF3YdPzLJ7Xa9
axiHAOnnGg98HlIU9pb8MuoX48AyGcSfIox5NKbnwZy+laufHeWUh2pUi3xhbGesdbtBUYmYREBq
68mgzcqYl6BSe7ZzTG3MSioFm2QinO61XMSgtfrfIzZryI23yG30dUVaGrZQ4KcItnxUJKabqDzg
/+pwAdJyZqV1eHIrgIMhyb+4IgoLQpRkCYYhOUakeuL7ZZ/VZ/PWBFCxw5cpKVmtnll7t/jHE5II
UbfpdHnrCAeYwyEoavcXrUMW+10MF3APLF8Vc34BPO7xrKbvFvzkWkTBt8nivxZtoZE8sYBDLRdO
Uruwj4pQW2kOWESZ47RoBrlRrbD3Wa7fu4pdUvOK46H+sjrvPTDL6E2HB8tYv2SBQ0RMZjlsLTWt
7bB4Gd244ZhcmkshVAQdMC7IjM3qPbinG/gSIF9+ExU6MSOe34mAPlL28dl4eXHLrf4w4SvmecQT
xLWwYYnqbA9uRHoNy+LYMaayhzc5YKTKJLtSMMelX8xGjfjB9+g0kX11e3Ei0a35uvbHwtp5qlzK
qWM9Zg5MSAhwJoR0Qi5iSwH4sGLCAqJmprIEey+GPu3F7cSRfZzaAFbVr0hx6mAMyVfpEjxqwI3t
i2B8rYrGr9A0kIxm7x1M/gUDf3+IHUffy3pcjZF4wbvYwtU1/wxZi2kdAyYCmY7Oi4i/5ZjwZeXj
KrHN7pQ3hF11DK8r04xe+ibKjxw95pVe9NlGLr/z84sD2sxRCRi2RcbfZYf+WA4YC2aMiyvOWHE6
nwAZvOR64ZCXHr9c9E8sEXRIpFVrL873F1sHYMjGA3zVghX6+cHz+aD08oHOCp14EUUSiqyuwxVn
gigqDArk2YBdRpMBV7C0IotuHI4/P4ZlJE6w/N0okMhFZISE85BfpScckpU+lLeBYRTw/LQH7z6H
oLvoLyRH5bTgGWvlMBRf+ttxQjAZL+NXg3aAbddWdyAWoLnDlV4jatMpbZIrG5ruhJ+mwVcIlqqT
lY17gfmm+TPQZW/pW7jW2Tbbn+2CLcogPmJtYbTYB+1TNU7xpqHND+U/3IYmNsxscvoNrVMPlXTg
O4Sde2B7MlfOrQAL4ahPO6EZqP1SEAc4P8TXTOIJbiNGtYEBy2kk2hxoUpzH/jjlkQ7yheIldEp1
MbRAbfMk3s/Sja+uo+erWDEPh6aPRuR4l35OXwpVwLZNRAQziV7xiuqUzmODjPHxZmTOrpTVN9Zk
/VGLA1wqsZb4aU6fVkI9zQYY9rs2aEviBG5/Erpvubk4p1oMTJ7Eg8kt2cSNOsbAPdvBauGwet5a
C913Cu33U03aXM/Tty513jEu7drSODuD+kQsx7CRiVetviiBa7vFFhpURk83DYtWH8zXrp3e28Tb
zjqZuQFjO0ZeaxPawdFdnmxgTlYeJZwcTE5Q/Y4CLigN9cFS1kWQSEhcUAOn4lr12PBHbwBza+6a
yQ2OAWsW1nAIXR1nQLotwZZ0i0VD2do2HPWrAB19DOSZnkZxtCDZ9fBvmEfLm9bAtPJ0CrxpBqdP
S70kg/thj9Y99+593iWvgVXaR68lBTHqd8KGocfG/ucfKubR2FfgEKqgPoqmZOEoLXjMzK2kM7+a
YUa4vuA+VhgB/KqHfjoUxJPlcvl1STZwCkI+UF56CjwyzAE+rSLLpt1E3U1apTbGOg+gRaJd+2Fc
txJ105tQA4mzkSk2eU9ND73VSM0e+6bLDGHqHnnwPESdxR4nWwykgRlt+prjiG+RbVgN2TVaHJaL
gWm6UooL2K6xaCKpwvBUM+U9aO0XjGSyVB4p4h92Hk2Fdy7wItg4xAemDErBz/vPKOri1OM+cbKS
R6Jo8hizeTt6qrN2kn+vLAXafUi9hm5ojNiWZ5rXDY9izt6xmNN1EbXrbqDmgRi3tWIv80SPR7bP
PQcKVEh8OFDhb3ZDDBzptwBbKHe6KZ+HEaiG12s35oix0d0M11iqyAYKsx0oLm56p8/t7IdzGdNu
jJMYT8tKs9UldNKvDLfkyu2pGaGZVdPZK5tJilk5VTEw/6Q8Jh0ND+CI8O4Fz85Ah2RnTN9D/t5U
Y/Zomt/27L1kYxQSUmIk2QMiTjorwYfomrtUXbOJiZVpOwNla0CdUkhZajQIY7SfRmXsc8WWaTad
XWu69/HC8zPoS+7kQXT6e4sGeAQzsKIb0Fm1XRfvi2E1B024Ic+O1dvAFGqzj6jaXYuNzQ8BV6/q
qRoBPn6XWuVd7jqwq79w9faY2Yggkk5HGQvd8GQ3LpOhBoxgZbbbQk76Si1WohCPYZdYw7UdFc5I
PTa3Eqz2GDHPMNnqr9ua0Juedjy1mxJakC+p/RZT4GJZNL6GMVVIaMsZAGWE69I+BdpiT4xd7OqW
UV3xL3zFsnjWyzb2Z7tcVRlhIwwicj0k/bjGQwFHQ4TqSrGRiU4zJKQlTIphE1IKSUHQU4smnBec
gCsu632djn45p/dJXi2huO+Ks+5qVCHsw95da+l4LZ+VA7+caRlkoxdPE3Q1qfS+8fD2N9EvRt14
M2VKJzs2E5nRkNjyQCOH2MzmHff1Np4wWo3Zd9lyOZgWfdFBNa1lPVyU1o/cVxgSTcbk/UQUC5O7
Ts1JVdmPFeMnapMJugSkHExBXlmK7mOiJYIBsrfyrObOZC2BMwTtk54pGjcvjgPPbCzYs1hEEzh/
ROLLjdUXuqGn4scxzDo/sSy+oPotsZP3wR6+m/Ygar45AstbAWRFEkBQIW+4xmKD6+XSj+Cd85HZ
CLHFRGkHjNr7UM+/3Lo6jAXuzLSVTOSbtQ4mmcYIjYSaTmFR3+oH0QblmUPVSY+1+7IIVqg917CO
n4APPbqKkSlP+C3ljBs2RzfukTYsH/Ko/7aZgrGttF/DHgzPwhpFoqjj8obAdIxM7TMKGMmLVGzL
hJmZ2+FN5TEfUlsW6ASZ8cfwUNNWlrDu6xYGh0eEggEj2JaCuX79ex7Edzw3z5mw/TlkRukOL01g
7718/B1Rr0VuZ7pokfWpjdXjPGTrPo6+et24OTPcDa8/zEn+3qdGBs4R/Ugm+abr0o9RKxeu3fhl
tNA1TfIvLt8DB5U76pxYhjrrgNe6WNEh80yQ/TCVySEE/eo1xB/K9r2o5NPAKWAo4i3Ww0NaJPum
hwa0UIWUtssyh4wGARdEObUqKEdJKNfDzWlQA6ZbX67ygMzRENU6kYNsky7d6bzGoLk5nEKohOWP
8OFtmNQt9k/6ye17dRDZV0GhhVbXF6seWFj1pAAsBD87pRulaKtPbBkgXqZDMUhklTF/GSWsMIpO
GlrCAL8QIMGL/T2JQ64BcZdYWVfSzegz2I2G+1UDPhM97rzYYP9Y5OQqy/wKZeqkWfep8FuNNBbv
vUjae49rKnTXwF6AA7ZQlQa+2ATTjKSFLzR5A/RJr03MQLKJLB/kcAHLGmduVTfNqu7YWytJHYvi
FBTE4iWxnpMEnp5E/yj49RkNus01Ot7q8U8JeBVHNOZgTZDVdOd3tYQ9ZEAPrRXrOMRQW7xB/WmY
KbfSmbg9vUPndj6ewXhjqVy/VMU33C6fSRrWVwX5tHO1vd3dKnAKBzCPEFoi3LF0Roth+Ua6W+Ph
w07dPji0nroESaM4leMzJTboa1F0zfqAjSliTo5vYxtpPHoNadgrchm7utetA8DZeg146vP/sHcm
y40jWdZ+lbZ/jzQMjmnRG84CRYqiKAZDG5ikCGGeZzz9/zkzy6oqsjrTet9lVjJJqRApEnC/fu85
3wHF9IaOdFFHWB0hNeF1kLo59M3OhKmT5uk+ZTQR7hCBoiMlwYSzYrDCFRGRWkVbSpTcdWBBljr+
+cUMjG3tYF6mQIYPGwHLWDR+MT0q3FZ6WuH/IQowTjXsaXYpHoTECI1ZR+HJWF3J43crDAa0vFWy
zDARKlz6C3NM1KVj42fQI9N6HJOtMYJD0xXAaGZGg9/2ssihBuoYKPfma6DxKg/Ew2i4hj8ryHiv
TsiEoEY7oftqvAdypqFsNgcEi0G+SQM1ZbmuN1rX10Sq6dQYGn1JQ6zDnEor72Nj0+jRGQJbQbsc
/U5Q0fysENe7dQBj1A/DBW7XXd3jKDGf5u4TLJdYDnPhsMtBWCSCB0HFVKyGvr9MukoYuHImdhXP
m01LQrXdcB3G8SLJXTnYGRZJSox3VCYj4NgKGdzYETrSJg3Te1Tyhp9fJ7pwdRBcShfsUhhH3wjp
lfwK8dSzaIGl1reR5Z7USlw0qJ5IxsLoYNWhvogCBMhtb57LJq4fppCgYuKsP+owuLSWz2GowWiI
j2c9wJlfq03zgqHLYTVw7ZWNrp38Zm0Cd4Xjx6EDROggO0RJo35Tz9ydjNIJ5xIqtYgRuieRN6Tt
UK1NAFaAFKmPYNQkr0jfIbCiRnGcLwIasmXOWmXNIHX6ytqFFeGfUfytnpQSGIu1wEtNBGIOlCmN
yHbK2jWWsmXkqlcK3Hppl3bi6fREqEDSTzgY+qLQXwEiVA+JyyHMdPFkqsEMNjKzuK4x+vckmYN9
esUB0GwMEyGLOeHTJ4dkpWT+e9mRPD9oBEP2BpPpckoZZ/NrEzSLq6q/0u3HtNv9jJvJG43sx9AS
wqwDypkV0rus/GkOIKwWGH5JCUG1N9/yJonAWOcvo82TUp8du2DloatfI7+OxJtuDy8IrswVpGt1
XZo0FAIwlQohQoSYLRAaLbKScGKBjmZTB0SV1ZOKwBr7rshT+OHNTrPJWUgA/YoWsP3kL5v6xael
E40s3HbMAU4l6CEb/GfFt1/AWD1RFtD6n4k7zeNkoUpcEfe42wDXNCBdE+xBQ4E5xHmqBdoRm156
o6bvIT8MlYgEwB/mVB9s1ddXSHgyJnflWY8gqcUU32KbEetVZvVbPbRcsel3k3LXGsfHCFgD/d9l
qWBxN/GBsir3p0SeDYx5TTlzaLNv1sjkMEwsai61+jmnPceUjFMK7S5jm6jdM/i8b0wX11ljrGrd
9hS3+5p5SXpT/HTGtF6pJb9lwHzPtRcZ7wZGCz3JfmTaioiD52JCfIw2cEkM5aOuytwfKKlZbz3X
5qqFuordh3wvKziguH1r7GRdE1hBlSdIp3COHWoUxcLnV3NqXahaeum79oZ5wJO/qzahHxQ4f+jx
tcatwpHCxILD1uhp7K0R1lA/yvdB9lThMHf16TSoOAi7hgzDrTX3N123H3kn3SFd6RNKxBhDkykj
fVh9DNLcNRk5g5qCyqQuzDUWnE3dyvMJhItFMXPUKaeDUbJURpn24kzzJWryGzKfZUu8zmiDSbPK
vTEUr6lA305msDY+YGVao2tnSu4+mQOEH96vTqGhSx49D3nEh64W1rPfNm9DSVdrjkGBWB1n7XEg
ZkIgp/J3cId3BHjGCz3FAFBn7IyEqBIFVGNTmKpnK+2+VU7Ny92wA+hnlCz4IYHHWcS8xvCfjWLD
OPt7bBrNooir58Z9zjXrWE3hA2a4jRXit6EsXgyVeY3IgkSk6vldfqjqzoBCqlzGHHisOzzHMZ0q
UmYZ1oR1jAgyvo7K+IOp4jLNSIcq2+BkdMlZdXLk8Gm/G9t6L1LmBo0C4yNBMF324gny2ybuwh9F
ysA1BDRImwxTBiDbQat7bHYt8c+q/mQdffFGY2uP7gXqyEjTuo93qhts80HfFZySs3k1sDyK7hSg
bGu5RhSyTSOhbaM4xEcaXrBoMIgyNnOL36opd76vwPysoYExdYH14Jf4Vn1t5Ts+Sm+ze/FpArek
JbLsbkcB9plF8VEvonUW5S/ywm+V+L1I6XqwpxU9kcvIqYxqVRv2DajGvlbcY5qY66Z1Xhm03zB4
ojke95ywWa4q9Zs2OLipp68cCwGbdfM8ccszvQ94c/pBWQ5avqf0eKx68QBjcZs1GolW/kWn+1BS
vyDOPI5RdMQg9M74+nszosiN4U2EeoYi8jMXOZ499xFqyKqmcFFYUZ1W+Zi15keXoc/VndcmpO9O
M+JH3lqXKbHWiqI/WG11ZY75JoV8nf+mmv6zmJuvpApf8zzZJGbyzMz5YZCh6RODVvQVLvhHtd8q
RXWxQoIIAGfj2P7QVebAlvGSB9E6MrtP2jC7uSVuIMHTp57rtPlOju4GpNpjF8Y3KC/fh1Yho1AY
qz6xCQ3NTjMjWPCbtDf1elMBV2RmSjar64V2vGKPeXCs4FU3tBNJVCvDcX7wXOEKhMsQ/RXGSJVJ
msX+WWnZKR4vzJd+wsU/VgEUwTR5I2VW8t8weQWP0TwCYEdzouSH2RD7GohZ1CcINPu9qXQ3g5vK
AutvTRoKK2amCVq6JvqeZ7qHcpJ+HgfcjsWEG+ybqZiPJvo0VfoY7GpB3vkRsOHO6BmmqO3wZMzl
06DXXounX8k02s/sl07gNShwO23AGj2+1OwpCI0DkPxgvaZ5TfrhQWH1NHGSTo5kyeunruT8dM7N
ATL+EkoHpt6u3VuFPH3V9Tr11Nl+AklRsYAjfnEJXAQJ5+x8PTv5QI/9ehNCR1hE9K9YZxRaJQ0w
AD+naZWnNOmMCfVEuYFPjvD/SfTpzm3zC+JEZNOE+BUmKOeiWrdq+QSrbt3ZL0Y8PJiTgTiBDn+g
30BPGdtspAVkTy+2Jbsx5HYienuae3GIJ/3kKtWHMYa7oC63YTY/+kxRm3k+Iil+y7roDGLIDUN/
QYTIt8l5893pYTTHz0IpmaRo+rFtkjMJ8vP4OmjV+9BBsGkeh6a5hWL6DpNhTdAy2eTccrlYpAKg
4KRHB0EXnLHItlSBKik4i+hTkXPQ6qtICXaJbZN61zLZQBcDCX8/uPTiMobRCWHigDT8hBqJFWMN
jZaDWZkt7BHEKpobfQ0yURJwymUuXjRF2u1s7ZXp1sElThJ1gMcZZ4cB7gqmsGbmG/DbgUbTfijB
CeVazeVH48kUJ2ren6CF977m4MOaNqP2ZEHPKdIahgJAyOhbM9QvlmluXMoIpgO0y0MgdIQYxiV4
gJAGtUm6pya+5OMmk/WsGu4+hBEYavSFa4AsC/mAmdBe7MyMVjLcbQy6sxvmHscOgGvRq57pm7Yv
rjZ5YPPB1LCH+iPy4ybst6np7GH+Nkv5Q4BcvnV2wHEv+qk3IZyhzLoUevksg6TDpQFmqchfHCQl
optXSeZ+QNWTqbfmWZ1ndnKMYhzgFn4R0xnGEtxY89WYu21sNptSabZN5CwtXLumUtPkpthp54VO
g7lJlAOyeDCaJJ0MRL/Udv/kkuTqq+LBJ3ZwUuzDBOw8CNttPBsP4tZ3NLEncDf4AaNp5zgd9oHv
gWxlDsXPeHA+6LY+WNA76bljlLY/KveVEc0uwLvuCwdHvw9qyKoeHLV5hyV49rN4PXThg5PTwenQ
gWuMcpQmXWF0f6JuSra08JbdZL/lTNOwCM5PaYqbKBl4KZNOrAnrI4MBj9fKZqy6jNsM6QKyASZQ
+VLg8GGv0L/LJTNoxpuVVTkyfTIQlOYJBKwBmg06Lz4gV2d5RDVxMKdw11JPeGCl7prG/8tj+hv5
JzIs6y/zmM6kiPz8rwdQMPmPf81k+uMf/kP8qf2m6aquWQZqbt1xVSTQsrX33/+PeMXfHFcgjNZs
BNI2stA/tJ8CgScKROFYjmYxtpKK0T8SmQS/jkEJdyz7kPm/0X1aNmLWf7NLIX93DFUYPAeel2FL
O9W/2KUqSJV15rqFhEHjTQjCN5LELPUyOS02D7841Q2ylMmoaShKF8bgjtamwBRNFpy2YX50hOgf
ZCen6i9OMe8j3bw5AXMqIyLsKGZMQvB4krzTaT3Az9kMCpml8SHMioemOBpm9FzlNuHLsG/MYdz2
Wk0d1tN1Ksh8sf35HI2W42nlM6OtTSYN5HPBhEDzEQNkzJYkdqV1IMrrBnwodJgMdjv12tGNrR2x
ikbiAisFW5yRTkslppGjGtmi18yvtlL3uQL6JRxpKqtXhYkn+GpACzB68pZQ4BjIJSq3CGBQ/BVP
FOhOYx+pcmkGjNopSdMdtowf/WSvapemVdQA6LcasXON7KAHJOeR1Gkow5ay+tIKHpsBuWtnP8m2
OCtVLVUoPydzZRsER/oyRbBDIBMp7JvAOHy9P4BiI3iSV9MegZ3k/fOgpgcCEgG/iB2p1PyTciUq
lQTQ6RTV9lFBkRGp875w1RM5ztdQARlMtC4qSHySyHu0a031QT28bpqJBkd6qNvoS0M06yrRN7+Z
0DN0Fz00b10SrDNqlGZtF87RJuA4G5ODlcTvmokMEnq5m+Qsw/05VP0HPXhwk3YjIlT7enLopvmE
x2YfE77nYs9hWuzVsbLo5/gQoSU0tehQSqdssrH7btMCzI8Ke6en5MS0iadl7nGgfVjY1q2amo2t
TCd1tg7t9E1N5wTxUfjFvDfBnVjsRxqLvqXtffo8Aw0OMpsDTClk5hoOKSk8ctH4yDFHTPVtudI4
TCY01xloPULRdB3tVIbmrmzltBQkEcJXtU4wHwOKADrZNbQs5uRDJOmXGYRfVTue5ctYKvMVOdfB
FjPjrm2dqJ+TCmBGo7GoArTlPISoB35H8lAl3RIG0tmVbMi6ICPMKpES0xlpDNcbteE0zow6p8jL
jEWimcdiNo96yCtYjnstROwfTMw00y8nYBaAQ2oZjcZGFcnBMOervCbnChGdqi6FGTEgHT+dUj/A
TxqTkSp9Og+luIVG4s2DtjTK5FCjQ7k/BvX5YpwA/zI8DgYalwwQv/zGsRZwR7bBmL7b6ri3RLOm
d0YdTm+kp8zh+munUw/XN1Kjm9nFX5gLWSSg4ttMA2g+KCLxDO5zlFI7v0jQuUzXcWaMA1eNUK4T
0rhDMrSbKuZaVeoXgF59PG7rqj9DCrjUSnZgWIq252MM56s7d2eYt6jIzzpvSQ3OsOm/u0jE2mG+
2tV8le9gp057JU0OIsze5Qsjr0ctGIh2G+jJz1ekcKtegw8Belr+SXAB0adAHrHFztR5a5RqPg2N
emr1YVswFxyh4Bk1v09i7xMvYbwFi2QxDCbUwGbtziZlnfPh0gsNWRN80b10ClFDXNsysVU+tzRg
LRv69hLhzI5nnZyPnKQ1lgIMU3vLJB7L516X872sSb9GQUZ0dENrv9ai8aJr7UZeTIi0N1Wkk9uC
jTa7trxSRm/fxpKZQaLOV6qeRpF8voauSewpcb0pEB6Rnn2y6/EUmuOFKLhVm6/LbDwp3XS14wH8
V8cqU0TvTqB8Q+Xw/NiM5lHU6mdYE09Bl7rX4VwZqnU07PHTNf1Xjh4LF+QbfUeS1uFLcTErHPla
jOaBddQAICknfygejaJfWQNHHUYw1Zx4hJUehdlf5ko9lSAfRvmpuTONeW98WGTFqzAx29rYVYD+
M/D95KATaBVySfBKW6m6rN8aA4RYN+/dsr00zbyZsQ/EoJNmbgT5fxr3m4IkBIPLi+IcTYcmw58/
G388jVybtegulc4tFkMR9PGr1ba5k4tV1HBbEQ/IOS9IScDpL3LBFiPGNHQfLjtbG89XLc7e26p6
1f1rB6XK8DXsCmL81MOfTYTyY7SO8paUa4Lq2scw5r3jJmp07jHs+CQwIdMg44pRQs5O44pb1Zk7
9kQapGp7tgT3PAsV/dFT2MbvLY+Rkm+HZ/0Q0uSkr2dxq5HI7g7cH+GjZGXwWBCvjvc7ThuPkMcQ
7CvirVWUo5b7GVKo8KmPoOpa8ZAyJzZeZ505ACKt2BtxugIpQaQwBv5SNdtvMAjfofv1OzPWPuPA
gl3BqYGBY/lodAYG2sHy0FwGjyDNUlAykwqec0FknuWx3b2m0TztYizJWVg1BM4mN8JMTm6RTPup
yPat1rwZKGYWhu+QpZRAfvFzVMzss62CjhHOmNCBdKTqZZQpe1pMymNE/f/7Z/fvTXOEfiRDnGtb
z1HIjJssNcPL/Eh498/uH5gT//GlMOTTXqh51pCv2zXeiIjPc+0AIeKEptjAvtXh81fRb4KJATJl
m4ReLd161rz7h2GCA5zFooWdaH7TnGoxTx1iFSffjEWKOl9v6MX7g+e4ZfCQ0UToUonPUKOrZmsh
oqIB7f3MEtKpO7RYGw1e7pz3q35O4DWRad2BCWdiAV/Bab6s2tokALSI8FvGU7tCg2NXq8nmOy1Y
ujIcaNZKpkZHl6ycivb3D7Aq2z1PjlOVjdwzrMcNRRFzQUKMQ+C3qRKeaKaSRqeIq4NL03yfTXeH
XNBcV6HzXuccOauud7wo796ikVAkBfk7sQFwc2gud9bIbpyKKxKcdlWWQ76ENpyw3Kg41k0YJjkX
9hzrnynErD43j45A+BH2RBzVYJ7K6daV4C5nbvO4ZvHgFsgn9OzufA7qiWyvej35FDrCdL6nTCee
1HiNNJTA4WbtsPyNegXAObFvtmIdzWy46PUEXLM4poB4K3QOhKO9RwK8H/1HK/Hu55//0cmv/blM
dnXsWZZwkHyYtvaLhzGKuQxBGMMssZOvKnkARHzJ7eHiO+OxDpczedoVddRoV+u/eWTtTwW6q7uc
HgxcqkJzLPnM/qVAdwU4FGuy8x3YyNNkEAk0pdZDurIy1hcKHSzlSxnoiQuF/m6z+ZuH57Tzy/nA
5Tzu2DwDVXfxafz7ww+2PRrE0RSoriniWWsQvmyUqty66jnRhrNlRO8NccLjc2Rm+1qwqlHY4hH4
Oxfpn1JjHZ4IjHqLog14lv3LOxAYOSaqxs938s03x/6MJ2CfKsRSqE9gXs962p4h5zPrNzmK1+s8
7c45KJJcY/dBHglhaYeUeV3a3/76JZJntD+/RC4tcttmCGz/aiQmhWKY48nJd8wewGfme2bQz0rD
LBiDM0Woaa1F0n3cL++yoT5PJ+QP2iVoToUZv6sAJY2QBeBeHjrmfAq2uqV8K9P52rJ1GTHyWkZE
srbDQbK1q3ErSxCU09skRobADSCrdJVAOycdz1kYe06mnmb07DXvBXRz+jDgYsL+HCMD18QtddRN
xebnOx3D8mlLitC5moYdShKydn1q2IhbF3SYVSPgQu9qYErIgisBnp/JrDJXEkeXrHbbqE8Oyi2/
zL4qt+PXxxglmW9SJeoCOxiN/QTwGaPBlPMfRrIEbSJpJnWR/4139z9dHvgrdabwmmrq+i/XKX4j
F+uyyInlaDaiUE+dmxK793GvrMer1tYPf/22a8Z/et+Zr8tTuyO4R34xkLuD5nA25c4MrAn2dPwS
ZxtLgjeKAeDAeNo4InmfSANhogksvOsvHHc9ElI8hkr7FEKGNr+EDXTyArxZf3bdDp9Z/mTY8mLA
9IiDbDrBwOUgoT/h+I5aositnFl0x9Yx5I8z62FHKSZ/L5rlDQQWs7cAHUQHeSpAC4eKD8mjPoLq
R5Juz9eeU1WGx8SNQ0hBbxZYeIWkDs73wHvSA9qfTdRgIRkoU/DSuRYxTmAdsXCVO3DhFq4hh5h3
fB0rUSoLBFCBXq67miFd7fgHWqRwx/3kU2s76JL9RQcdl3XBU56M18H2L1HU0WSl8MAPe9NTquMa
RIBpfK85juKxfZdFa1sO9ADTYzY13+pu+ux1yrEcHgmZHlX9gJrM7IKHntc4MONDomaH0BE3vcAo
R+azmB5HJf5S9HKnB+bKCbrNVKbvWup7tr5qjdNYGjuYrLuJVbtvnZvVayd53KNi2YOW43Y17d/P
SQXe725m2Q29Kn9Gq3OUf4eCCdS1giOwMEITgB9o/X5w1E/fEUdbo03w11far85ch5VP2A6jYdWx
ddP55dKGIEdIpmLgtOT4Jo90I2+7drX98pv8k3Or3OV/s9r+p1WfaEI2W8eGOHcHE/zLpgNBA+Cm
mFhsEw5kDQfT4u+31P9wy8JE0wUJ15ru6o58Ev/yIBGkxjZVAfkJdJx4vBqaOOl8qdGnVAEwQFpB
z4lanUkvAZpFeK+m7pFHf8kqGwnEPm5h9xp490zMDDrtCEU/Jhx7el3cbBZCO0+9OOTfQC5p4vjD
sXiYqk8AjWjoktOFXIiTbLySmXEFmMClWANR0ed1OWWHxnLRFnTg4uZT5yfvujvtW3ihBQln8lxm
G/M1dMUxKcVuNCjJm/xg2ud5GHcmBx35JE3qkMqyjpNBW5ymhUXmgFO+lnQYHGT70XhKjPgAsIhh
iXkLsnFPKPAhr41DSHgWUzykQ9axRXbCXGeVALfk8tjPwZMDQmbR0C/Q8bks6O4RRVoQQMPwyUcD
2I2UXqoefZG+t1UmziRRgo4QfQd2KBRtnpMaO9lXkA+nyllPH5u33MLt3UB1reybSn6IPJRImZTC
c/H94SJXcMF57a8vbtybf94+ucRcfOeUFwJK0r9fBrleov2cspw4YLbPnMS4oorrRdRybqptAfgn
UfdFqpAwFPIeKWMEjKt8IPv8RcdcsBJzf6w55hHnsO+EdeyE4zXtFUjPsuKELo9ufX9qsvEcKsFj
4+iPlRN/d1vSaHKEl7F6jI2ISVPyHuMIYcviJR3y7gHfzKag8Zeb3aLTWfMqWgA9dz7VqCwquno8
d755lKtqNfefhY8AS232kT98okB+z1jMbKM4CNga5eR4ijApPsatRnOB7p2vjGfX6c9ah6kHBndW
vMlDqo2cslbGrUmYV0lzhOSjLY6Xs+yKWeV4rUL1xAFvHNAk0iyT1Zif9KuAw9wiMI95uwm0zkMY
gG1t+JxQvcoiyGxky8K4uTH5vYCaLZCoXTFcLZO/uAu4JQz/uaRF1zofiamcqd3b1V+/0f9hFaNw
k/8jQ57O9i9v8xBUdtoOfb4bgFQ1CIJESSSKPQzYXGkwtONJWMzmg7+5vnTzV6gHy6dD+cwOrWlg
vX5dPglXmQxddPmuDc1rVqcHuc8RidVDpBxU3ow0O/iDtDFyVolx7BliV1Pw4OPcyg4nuWw7o8FU
MaNIIAReFtkJbc1aZXpDLaZZHxaNFFHUC1kvOTRK7fEkuxt54tx6t9kMVezJJWOIDp2ibJsewwVs
4YHzUIr71c+mTwIojqFOxiTNvZgpYVWCHc/Uq1x3AUsf45wWIlTvOjPXHZkicXaYXHQryXAOKHqo
J6RDUZebUc67GQvcU8iAWiQ0BufxeD6P6bTPbNYNeQ8HRvIu/2ZjVq+zpl7jGRUlyqcm+VDs9CD9
Yx3/NolQidn1Wsc4NdapJwsde1T3LZc9dOhhFquuSo8taXymf6MfyB3bOzfZoSA+AnA50kZDHMs5
+5LtEKcfn3Iqc7Su7rbPxgMi3ZU2fNVpvGmH7GAJqg5ouJ/EmBu+5EsrSwCiSjQe55a7UpZ1s5m/
z4SUNMP0FIQ+8n4BUymstMUM5KHhuBsnqTepYoHT71DKaDGwq91IasBkH2XXWqNfJ7tNUxVslEms
ZROOs9en/KPx9V2I0D5VSuSpqNrqGFsCL2rEvQHS7AjS8iS/LnWCODopBPTqLjrktJP70TqEDV7l
cGbAnmABBtIOkUfs5OorO2sF50XiP5/gZN0PsVN3cabhUytiBM7pQuvUF8WTqy65NAfVB/HM6ECb
43cRxQct7zhshu9C8KwUwMQ53dcM3u7kxybD0b1pmjfZacuQC9bcvblq3tjC93HK9kF1WYYvcWU9
yoJJS6cr0u1bjESx8HWCqubPPmSro5ro88xTenxgLn1EF4qVBUrW9iKkH7LX1rYp7cVqHQBmoiVa
ltP+fsEz9JBlZMQ2PA68nqxegq6AgDwtT+NpCfoWNT09RCbHA/JZsctFywnSPEIbxTX4qUICWcgL
TnZfYzbVcuTs0EDwdceMEQTthcbur+nMhCec2UkrFv8ZSW1F15nlWPYJ59L/+derlmbYf96eOG2a
pquaFouI+kuVn05GXOnCzHaNPcGg5oXE3Wr4r/S5aHiQB4m8tj87XfZIG5MZDdJTbiTZe5YXVhO6
JKvjWl60Li3igjgkpEL3Zfv+C2z9o4opcOvoq3CnzxhpOL/vyOYN+cRdqRaKoXRI6kf6QcO6IdtM
J7WrwK0dkSwpevacHOU0tg7kWmM3SX4kUbpdd8psDukYUfFHlJTMzoyYLrppsotkzdwmo5Uh2NWr
97J2CXON0c3DM7nUBb3QtqC3qRrlsDjm8KrIH8KDqRfbIQ7phHcvaI+uLkKXvv9Skc4sC25wub6E
jNoL/M5DqaKuto6WaPdrncVJrjkvgaIe1QppXR2+qw5VSA/+VB3PYyx2LYKUUPP6AvUce3gaAQoz
ANVauGwGSj2573bpweWKlPdfY7svmvHSM9dIY/Ukf5sskzBTcTSOvORJqe11wUxAXhWJTTAfv8Sl
31/TXpadAYVxQqKPnjxpCLgZGsRzs5g+p4wnQN8+w9JH82mzwxRwdovurELDsdWVNg2EecwsS1D2
q+YLlMHFQFgmb+jW/kfp/39z97+buwvdZR//n7FLTwkS2SL7N+CS/vs/+mPm7orfBGhc20QRJltY
LseLP2bummr8pqqWbOTJqbyQJ49/EJds+V9szWbq7jicTGgz/TF1N4zfLI1V1LF4IPlvnf/N5F3X
1F8qIr5h2PT2XI2noYEJ/WVlqcFt5COoQE+J7H1KziCAxNKzZTRE6ofXoZ6X5TiT7pWM+qpTXhKH
vBlsRSO6SoK9snbYT0gN6NQKwgKmpPUqBvRqLPAXShqBKuh3C4i6dVAb606HnZJHe0x9pWomS6PH
xDHU7cdYoQycGwxqWQRi2iEAcdJ2+BmTjbBcx5sNJHgN8ONVHIJv1QsLRZNlXkscFcu6cdnzVcXy
+gYj4/2zf37AzA84Z2Q7hpdguwpkMn5SDzQK/fun0JyRKWUSSa0kV+DVuldOhGjdPwRNqZMc4Gcc
fWwDSjZfohOklzTDYPjnD9//w/1DJH/k/tk/f8GUY0pxzXytjQEZfjVQFrDJipMRlEqk1P7+QdU6
mpeoeph86GtrgkXhNjK69/4ZVUqWIGjCn9wvA80GPwrZHZNkukeeqDI6d5XnrorsTeE/CmfWVn1j
sewbQc7u+I8PsdZHS8siImrCw4utNurNVe8im4IbW+7JdXnEajGvm2NGWb6sGj0Gil9Ei7jOsPs7
n1YJJRwDETk+anpL5yxdITV8c2Bty+ybZ3+IEWyHFsGoZKZy7JUj6MBeOY7yvXNwWBg9kLhKSZbk
L5Dja0ElwCe+GEhGpvCs9EPQ6tphHCb0xknL1uIC/90AHN7ByE8eFMfgdNQE6NY6LXxUpi8j1/ID
SaokGc3ZYWhy2uOIKbE4PvoT/vNW/6A3SuD5iNY+p8F8IJWxX2p1C0ffLIxDWZsInnsQSVHav0wF
vabEnR6t8R7/BdsnUMzwoPcMzRftnG4G8pkhGRu7Bhr9UYRuvQiBvG6NIegFDSvaSXj7pq2oFKS8
ABAcIpoXVByPue2LR8OCnTqMzR4iovkITx7MgjNf7/9N+lNXWOTXeG1hKskfsGLLgQylbDX+9MPk
TMZBk8+6bcJrr+gTTslwc/9vs/wBtKdPk25iEFPnV3DDQAFFS85Fks+PWICnx8EiHHMw062rK5/2
3AabWQ6XBmq8rTl1B6uruecbkZDZERv2prGaf/veUBMBkJA5EUB2SFDyK7qr0sWiSsuD1qvdovXQ
+c646+Wn92/+80Me4s7MsICxALb4OaDCawSkb9nM9/ev9LHGNqtiKRlnW5LUg2mhRP66grRlBq9j
hN2Ra0PfF/FihBjqmSM3S2VYpzTQfnfjA4hVKEb7I5iYEYYHqCy3rQXs50hPaV0K7cGh6xHioSCR
ncwVJ3sLZQ4AaA6iX1wysfHTyjpJy3Bry09LW6xqjcmL6tMRX36mDnDwO4FAlyyCIX0XJu8cPTRU
O0zBvAwYiVcjC2ow1e7u33IRPDCDFT3KeEYDLAnwx+niYRDqoT1Y+M7VIsjWtexIEUzW1B4BBOTl
WDKQtpeoI73yYvlhiro/Prt/b3R6YrlTc9tIa3TjO+ZqBpqftVa0K3t3XouSMtH23XejdtNNE5St
d39KM6lEWlRrwH7kK9kNYlE4o8KQmC9RWOC2QNdIYmm10s1Zo+UkaNoSV49fQRBxkAKWVdsixZlI
QKut9KwN9FtLz7ijv9XKerCw60XQvxq6OV4bG9nOIMlaNfHX5sQNd264YYZH7ljcvhrzZHkVWvCN
XuQX2gNIp6isF5lC2Lbqa+DLJrKB2Cp5G1uD3MnIquXwmD5dg+kkyB8JDQjhWio/oHm4D9DfGKib
O5lZd8daWMiVcXZLwkWnVLlHtu4fnw2Vg1InwsoLQDncuhgTvPsFMJmk0tw/a4ri3KpdufG1LOcw
YuSeheR6XrpFj6KfVgZoJhKrSRAG0mSDyovidvAUzseeyEW3AL8y4pA2AEb0OudkG1IANPeNMTfP
pAT4XjU0xo4wqan5bjY/A81ovCoLcAXPCruovSS6TPNwtINu1kJjGTrWV+Rgtbj/ZFogYycBFM+m
/OkEPtvKl2h6H66VncXlzhn0CLUDIoTpocon5yHKBpuUSQW33zQpK2UW3/T0PCCMwOLJxf/Pv/3+
ZR8RGYUOKThMTUi4mXwZiC3HNOjPu/tX9w/YE3JuS+sx1aePIdc6svcYj4sekIDJzB9bCyEKeoZ/
JoaDl6pcHYm8QIk3X83SrF7rbrf2KyylGKRdbz6O9LB2Fm7Nps07YOH142AWyTbViWxnKpyuOzfG
TKFxcLnP6usACRtsj1irRw/sG/m8kTdJWIjahy9guZRNl5EM8P/ZO6/lyJFsy34R2qAdMBubhwBC
U2vyBUYmk9CAQznE189CVE9nd821ufMB81BRoTIYAnBxzt5r+9nYbiQV1oPuEKu4xhtcLojBYACr
K3bwAhfr1g/czKfcp8ir5OSgFb+wxU+jQ+EyF8iWMGVilxH+y3+/uNzXLcO9HrdE1q2D3eXC+te1
y019HfLIZYUJHYuW+HYcZxxmh8vZH+sGo8Hl6uXCo4oZYHZzkGr3V1kMiFfqRrVxJ7r/l4veGLo9
Gue/xqByYUhPehTXFTajzlS3mnQR9tv6x+XvXsbbP2/jz80l0rV9Bd3fdTwWhH5gRD3Rnrl0OYEa
ArBhI7x2jk3ddg0auVx0WmGHXck3UuuxfWWIptmbvfNTsv7aTomWnE1bC4nRmw5m9aRFLpbQaj0y
kzVewVScS5dz0+8S2NFQj3Gywk9FFsI5SFSBdpT4i9Rqwxzjd/hyJGzE29Rrxl0nKNsHjZXDmezy
PUzcioRjrzqVC4EX1PS5aq8Xl0f+PGywpx4QXf957PLUyxOyyJZHoT6sgqQUMdLmhIdNxZNblPjk
KSPE5fTn5l/XLDc/WlSDhsaNje3lvjqPSQu9fI8SJ7Y6Z029tyvh7C0+cWVW04lyoH6VQeC4cgb/
qKTm7WMBdi1tq99pqYyToVnGqSHGnFQn/37uyLOCqFefLtey9VqVtpALLlcvd/55zn91n+gm4sfw
dsCI4rX+XJSVaA9Go8I/d/3t318euAQUXa4NU6MFGj7bv049KUuCqS5nYdO6lRF4E/t/syYafGJA
H6Z6B6eqoF1R/xPic5lC/9y8XFMLAjoMVkyul9uX5/y5WeJ8KtUyn6AYEFNv6CBJ1inHXCefFuMh
IUHr7XE9jxzbC1XZrdIjA93N5cLTJ4BZXj94B9VAi7fkcHW5mDCSwzFUjEtuSmiSQQ59ZJJGtfHX
IJd5HtQpWiizH5DJR/uZxvTQHABYcOLLeFqCy9WJOgs5RppRn/7+0L89K0XNodPT5o1enkXTRK/l
cRGMPrRWGYC7daa6XLtcDCXZ2389InN3ac+Xe9m1NIBO1ucv64liJLj9wf5wdbYmTtc/r2J2TrKi
zVRxhn6OIpLOEMIw1TKu//Xi/37Pn5eMUpZHl1e83Dd1pof4Kbjc/bdnJXPiEYy3/oO/rl7++l9v
5PLUy23qGDzrcvuvv/jnpcC5NoHpu311FmJmgPjXB/vbu/jrbf95+M+r/z/chxQsE43eqh0bIcKM
5rljP5rGMAXckNq2tJaDPs54EO0JTOto0oBubuxMX8J+RPqkluolSz0V1r58yQFasZhdnF3V6jbc
YnEHOVG+sRWmAzx/9iJZaX9YJJpFI+nW5OlGbZN7ajr4LbrkmcAfPRyyPDq5PiF1CeihMnIswu/c
eYusoN/1df9k1SkzjYcDfmFG2bjY0JcRLPiAv89dbZs9lnihBNmKGQ6ZtN0QCOgH+foxV2vLjMwL
FRYTH8rEfpzzbcP6FHJh1nIu9MR4dFUSqFYWe9pSv5FCpZy+YxQkunonsSPduu6bl0GuFDLLt7NQ
AZav3TwZaOowNqudqlfERkP2zOLCJBSDiyxugWXeodzV+N6Kzj7XdT8w9KVQFvrqJkm+x/mrADWa
WZQEVaapXVwlr70CWSWs5Gg3bEirejrFlrW3enlrkBbGT9VoK8n1242KUOo+jOOIikTmViAd2LkN
bf+qCfcbjQC5fxQwypm5lX+KbmF+yKdoZ+U7pyVwqJOlhgjc3SaFRR5GcU8VNn9R5RdqiS2QL4OU
6+KzbFnrNm0eWql+18xiJnzGMjdca4NirNhx2IMk3e5j8T09tCu/O9Y5gbB6YRMZYoHjZJe9n9qG
X9YlTxN+UNAWmMF8r//Uly4JpzZ+6SY/O+ekUAUUTtC4sX1EPITVEULFZqLvMrV2QRwC5hzD8j4z
jvRTxkwd2LZadnqSPgGceY6EGbEi0a4XlwVoyTKtclwiXfuIERHwTSIn6zDG+IlHXM9WUR+TsrEf
0BE/erIgetlg9x7nOccT4Zldtu+baQxhNWx9ChshQOJixRLstRFhBUCZqyrNom8NOjP/QY3JIahi
EiPZNWWA62yjQ5zMMElCPGZJjKl1tuwduzg5i37rp61+zOO+pdmRXekkatz6M2ZlQsZuZGNvpo7j
1SBkCUqFS6UdKsuaqmuPMwfnsFio8oAuD/54Z2aABmO7ofPaf5nrIsvTxXQc5atmewyroAYKS7Zh
BkoKa6LNmqh3rr2lNhG5gCox/Tw726YiC0uJhwoW8qzDwobEUjn5W2M5X7QwH+gh62+yq18lQ1Qw
K9JGvQaDx0i68d5cRnUNizTtbKyKxCujJqXzPyti6wprE0UtJJsqtN2hh1dk3GOb7O7m6gfbJrkf
nXtmZEVcnzD2PYmrRvehO8v62MSTTQFL+yZT66WiJ1wQrOJLH+Z1BpqpjN1+nxf08+a8wymiuu8o
KZwwsv1HRzTdoTkPWWfvbRtWQeM2kD8HYFWQDkckMBGnm3NaqGqxzPMQZ0oibIFddwUZYcRT/2aR
C3QPfUEYMTgR29lt+yLbp4NAxgP2uPSSCQZUdtMAot26cY6fRWcO8CdaD0UbWHSwQ9GwCO2p+5iy
wkiXRK9ltKa50rAAFHMA4Pko4bWfij7fJQIDIcSMc66DcdcmtAUZLDL60h2EBp+EO8aoQJ9BGaU9
e1ybzI+07/Amj3exstzd4ALPWWFihCf7btWHNGe/U9c84xIFcjKmnzS7AttLgMNgNwIyZCA089V1
ZLYv4G9H0mXnilQavmhkGar4kSlBF57figPebILAOXzlJ2UKPpMiL9028nc/mg6LWwPqQAHY1fn3
UAsgkQs+98zG65nYVvlYut6O9nQIL3S4g0naWaW77+riQYH8DGOb9PKRGOUtSTL1DnlbSKIK/U+D
QN10+hzi8YMocLKRxudVJk79ClhVVzz6qXrWZmbxElrr1CVnwCK3lel+qWrXFww1KZ4IX7nWtiFZ
jiYgDgj9Z0ykHmKe+fFI8M1XnSz0LLWrFg6/VII36OSCnpsviPyiHMQKGJvJ7zce+rythj8mGHJJ
2LRVkRTB+iichvRLIjVG6rfNBrUf84HWPkgejCYpfkfMmPsCLXlBi2tr+XAOCGpqAr0yvgGRSETY
b7bdVHBtbW1Td+pr6Hoapb7kvIBAlwJLDjuF/+BDCYKHI4lrmzoUyR1BB7/gJu5SmHkAbfR5higm
ArdHjO6XLuReLXm3HTRu0c2E/ThMxjrd29HwjsnxVLMb3rWjcx6ITkC0nly3OupAYpnVLi88NPH8
bFmJUTOOfSBPlIfB4sj7hthLZmECC3t7h0TZ2prZ8lonGVyyVRmkXLMKExaNm5Fc4E0KT89Na7gE
1NitZPq0gXqFGb9I1xUvJGtiAtPM32aNpIwylF3PgN/smaHwxc3Nc/cpk+wZuNZn76fNaYoGIrQW
lR/Zrt4QOmWyLEhuLWXgFjFgTcjbsjLuvAWwbuVnAKC1aQvbp8ZkHBuwThmMk4hsO9A6iNpIl06Y
lykgPCD0ehYRA2SeSv1exhhSyf8hZz5GlQFYCjGdv1GKyKahJ9M6qW21mVB1mImv74ET3+UwSE2R
rgfEcpXq5d1U6xSr+clKIY5zPDM60PzdGkKctSpOjnUtsUG0xQ5/q0806i0rP9zlQjxLCINDldyJ
tAF4qewvG5qkIVvYcdgZCNcwtxMx5lOSgZMaShwwBmqutI9+Gcn0NCx8j/SKG7SfBPAxj8H4gbMV
+g0rWGU+GI51cuLsZgHrYGrkluqJGLYwdeLQoNFoq+qrqMd65xDbHiREFVH8JVjB8T6jTEFcNlkC
Wn53q89tuUHTB5RB7DNodbFTx7/Zc1DFt+PBf2216gFxvtoYdjpTEpZ3Ou38in5mJYqTmWF+Urru
b0FN7eQwPrDLZaLmrGsNQqkRyVH2xGI92bEemMb8xGbvsTa7/IoQ5+2IVrYkRY/R3L+G3Ebka/kA
m6sIc12Fhpcv16i2740UrL1GWK+stHNHIhNAHjkEugBvviyNvPdVS63ZI2EJqxi4VDkFbVMTxxgm
TZSzuhXsFLU34sIK8kVJcMttOBR1Dhy4mCvQ3r64Reg/9bX/wXCEzZrF/E72hk9+wmTcqDY/t7p+
8ld2HrTWiZm2mrbQgOjAoEiYHXq35vwg8UXcCUtfvSNGG1IDT0Fs4tnxqUwebDfLwDwhrKT0VQH1
nLv8RziQDwbmpFAfql91Zn+nGmutQgwrt5OC0IiJ6Raf9jYfn4DnL3vAtC6unuEoRx0De2UsB4uh
gQERrM/YT1dJ3pi3C0pT16a2W4z+lmWSFjgKkAd7WCSs3U2OMYu9F03XWlGg9AUmRgRY6X6NTM5S
u0WlD7PEckEc9MUaLjWFbgFWqjdTPKx0bpg7vga3lFiJGJVxcpBIRNRyBo2dhVbyk3bXWWXsSuZX
lpER0nP5YLmP4FCMp4hErDEeO0JiV6BUHjpN8w7zzguH3nzBVlTwjqz7MnZesfmHFPDuUfeX7Psq
ItWMJQ6nzo9CvV4ealNTwVSi3tX5xudklbpFsY6nf8Cbc1ZDDmpN6BSTUZy5CHm1eiQ8cTphXckC
GzBET6Mz6PXpl1ORda68kUTXgbtgPKA8bjEJinVfgNZjtGhs29j8N2BWPoaYzpwhIXUIqbOEoS+W
mptymJKgwgi0AZf2REt8CkRaAi0WRggAz2U/BqXUSOEJ141J2Q6+NG4EaOZT2Od4dmb/ULeuE7aC
km+e1PJgRE0RZELKbeFnW3Y55DAO2Y7e4nXh8peL2pGB32XMDdatjiOGVVe+lemShVC5E2an4WNg
7EfakC57kEbvbZ8NDHjeNqphExjt8EnuxFM++Pd2Q1W9WagxGFgzInxeHbQEa57AN4LtKE3/VZVZ
Srlc3yyycVF2SbZryUzg5jCS3WGfBSEjnKklJX0KQKStHfNWWz8lQAcnu43kXqhLJqg61WeVpl9O
ikNLQYTZOObLmKFpWpiVnMnZubH6bc8r3mL9AV2Y4EnGts2ugqJs593o189ew/wxkxaVL8ZeCvUb
f9kzyO5jDQCKZf1nhN/qGPsslivffdBRmiba9JRnETluGiZIBxl/7RDcvuDsBRjjeJyQpCvAjLUm
IFjjqY4i0EHi01wisEZj7KOVMTGPxDSa4xJ0HHUy42rQTdJH3Qadj31DaygOXTCLyG2Aq+S4FBdy
W/nJSJso5lv2LlSCHO2M76BnFPYp1+j98LJUVn3DLsXMI1gGC18ZXHSwYMTLzEn/i77tTzIs60MU
HmOTQ9u1nxklvhuaZztZWntDAXjRa0hrvc+oHTnQ/JcpvlKaYhKNvTCjs76Je1oLvgPTCnYhWEq1
CzMAxw+cPaMjc3YpEYm7Hg29Iv3WFwJZIF6814CRCZ0OqpzIaj/9Eq1D0Y9jshMggCba1ZtUQRms
AEVoBsXErq1/kgWcXkJOOBEWX0YFrKhR5O9F6xvQkTQaSTtsAGTmjfZGjvCwYXK9YY3wavXWY2uq
O6vS7j0jvfUzfqUyiymlluMvi3gk+JuvLRv5ZvXXpWnyHIvI2Mja31lx7lHHwcTlagk75CS+883a
gJmSsO5LgMcNBbQT5ZcVK3CbCjOj2kxQ9lR5VEr9GSszq/dhqvhCIqZIHNHhWDvEJcT0bpKZ3AB9
rlGxebZxlVNhIHIct4YYP62me/cG0iUX7H2p7NApjtnLbHwmpvEel3D2+s6Rm2pmdu4BdCuju4HM
LgqIPiY6ONMSznmFmk82ykjkFAvt/jPVp5zkdL84FJ3e3JCJEdjD8ExGUnTdjqtFlHnYNL/qAcxr
PmAL19jGc218mKXYGT2BLSrPf/yW/rTWgMQhz2nXWUmMSLFgrWmNM58IkE3ZG1QSseUXxC7uBudh
qrXnYfzxE6rervE8Os2AQMn70JxnUmGY5SxVsuYTh6hgt0ifaCMGRgABl3eDOjENaH4dE0RsjtSb
YKlj46oCwCsGVqpNZrNygBIw1TINDFJpNL0XQel1d4lGU7DJbYaH7M5PZBgP+pcRR+1+5i0E0mDk
4z0TpFJvG3rmBsvR1l/DM1m7R7TVjMhoOCH5SJM+vQ5Dq21AC+8yzTSDOHZYfrtYgKV3l/Z6SiZe
EQ5+LLfEATznXfvTl/XPqikB9HurqtrYsFOJ+I27Jn1JRt8LTQAreVqwOtfeyGRH9dk587VIf9lF
eUeevHNsltbelKw71WLBGmysa73TngFA0iV2SbojnHxjvJQR1hW2AgzGSxUaffJLU3EKxOkwsbsn
5kM+MWkCU1vuRczhWW6t9Xcy8swPRlhagVvwBarGbFlHc7SsDBZNpOY2ToDR6f6DNRrvUO59wDdT
aLlHmblZkFjiMaEAvfHs69xBYlBENAfj5I56HHDlMb8TDu1TZBZNNz6584q9RQg7pfdxOh9hAcAS
Kndte+Pk5nvNR4hIFhDNLwkRIh6BCDsLh5d2NaXwfqpF7NaN6QKWkxOXBW1s3Fp5/El81POCGXqz
kmuGrPnJkMxCmWtOquy9naM9e/58kI5+DeDdABQK8K0GiRw4jfuBeP3e5NeCqLpF+qsnpHssyxNZ
NdnBeKepYBUsENmVBiJT5a4vOWJau4KL5bQQ9vwtvLmPRYgP8DCUEIxr3Sh/hs7/QAL4VVVfYxcJ
gsf0qxIKNm2ke8IzgtKtfkzebLHInzjJHwunfqqUtQRULMngqcSXz/G8Bo29VyywcSowJGXNDJCy
rz9JMTu2rXisVtipXVAomI5YRSDaykfHyc4AQ16F0T2OotwlE63i2ovuvdX8j47jJ/fyez9+Ge3h
1uy0K5zOx0EvfkmdrlIrNBx9kK4XRRBsnNi7VjUw7jtfhqbRvGrpnVzS97zvfpfxjbVmpkkpDb4e
77o2J5DLyW1kIFjQLLLInB/HKDsIY2uxyrRulDLrgB4aVSRW2oncgug9Rf2rZXeHJH5rp1g7lv0M
2JGtIKbCvABY+s9I6P8v6PvvBX0WvqX/i6AvSev/AOjY5voP/inm8/R/OAZBorqpC+fCvfmXmM+z
/+EZCOhsHJiUkiDi/EvMByfHR//n+hZ6Pv63WgP+t5jP+4eF3cTwbGJV8WEjvvuf/+M/7MDd327/
e5bs/xEcKlDxeaaDMRh3qnkRFP67lSkatViR1+Icq4RoKs+eb6nAYTFwUCOwA/gizyDIvC9PGQ9s
8hHHwpNAJOZBtcRH7lBBDvoxjratrSg4zht5YYVa2bLLPXVX1CVqCnD5p1qI5VB5RMb47b00AFlL
5VUbYyzNdXVPhZxcgZiB/LhkN3Vv0mIsjG7j6O95ridbUXkkTDyx8y3mJTmU1JdIeDFPRjeY/41v
2fy77YKvBEon3jEHBaaLw+s/bT3+4LXIRnz7uICPPFCDsoK40G7Yh+HzwwXhViSgJp2MthNYPM72
g7nkHxqZhmEmy7DFVoMq2MdO71d8mvjKlzqlJhLzzJyEH09pTNRkoM6CNfW/HXn/ZTSw/zdtJmm7
1BEM23Vc/RLN+TdtZpSYhXQHYhGjOHorm8gKpFXel5Ors7jw6/28GLfV+Fql1L9n2fgbXPrjkXDz
1zpbVfttjCcrLtxgHIsGcB6iwnE+4KnYEkDHYCpIqepScJbNl5JShJaJfqL2qFnGTD6dU5ytgjw0
xA57w1zuU4PCcUWgdOnk3UZGPWEaabGV9XSeSadigQVNhUpQMnlvpoqfhWRZVqfGUV+gHir3yEyb
nl3vLk7WEpgcBqiN+fNyhfRlORAHRJ0r8kNU4itebKtsejUWNeQ8TQJ9sUEbg4hMXPVrRrPTeDYc
l2gJxuTWo0ZAMLG24iyVjzTo22Shytoqh/IUsWkp6NKCqTwUtvvajBPP60AR1RSHXe1FwkMIFGI4
vF7aJhG9c5sUw0GYLMB1FrabPlpxkIN+1YwcLUAhUMfrVLFs96kykfe1UymDnhfRYEIG6WDf22WF
mQbsoDmqPYFk7MJZt+Z0E1VOUW2yPz1SfdbtHWzzuxScna1T3FhaFqp52Z3z0iMwL3tfFpfALKDm
pHXb0JjnGQpsd93YdD30BISUA8xFVJhR8hlIHV6dgDJOOKj2TTpEzgGll0EzTNMW5vmwoQ/et8kZ
3MFCljfrJidzqQwXxNCb0dAEhhkCFLmK52ZA4//oWV5+ADSJSobAo8VYuyTTCWHTV0Tz0UkW+o1s
MBMiaTWXEDi0wCKM2Irslnq5jz3WkbOc30v1TEeeAlxTvcjZ/mj77ksU1Ift4U14k4d+pPrusvTe
TODMwii5bfNe53tUr24j3xcn0OwI3Y2YC4q4RHF4q1UmOsuF/uCkY7NM0+1UI+sEmRtA8dun1EI3
7JXjjTTivZAGBMxlyIO69uZNQz1VT5od2Cv0pep2VsMeKeBVUiOV1MjdnMZjl7e/hHkPMfo0+OVz
Z0TFNtanT80AVDEMcLzInmj5WTzgsfXCKhTBARo6Qv4g7SWAMkItGY4Onf1NXScBUIVXLxdPrC9P
8FGvMpno22TKSpI4Yh0TihsM5QwjpX7I3O6Tst57UuCFjoudw5m0qZLho/dgaLEJgkbFPtY70LIY
NrnPokjX6K74EQOr+4QyIWcL9NXB4454L20xI+SzPrWO7EOzZ8AXXQaO079D+PuW8XtS5STaMj3n
DW2+tnkG7XtqVMyq1fkVOXyAyv6057HdCwzYURU9eJm8znxCTfU1+EVzHgpEgb1NVAMGW+imdI2p
Pqp9GRu/K868Dd0hqsV28UzjdefqaDAzV0ScQ+zETKLcN1S1aDUgYe5E/SD6gqS/nNegx8SoMVMq
KKxbdMRhPZDjV6r7WbDXmPL7zJ1vfIvqqPCpHyHRmHFkb5FpMFz723rsbuY0x+Qd1/gUa/PYRcMx
a5OOJfoXjfcrrUoe4Te1kA2mZ1m4JhwkUEzRqN/99XfzfqHZyfZSAXrDA1XkIlzP77lDfdpyKrVl
eoyKaEtIwNbAMbfY8btqCIxd1PQbMEYDFUTxJVks9Iy7SBr36wOZL95y8rXcCRhlHz3EbhHSLiW6
kpBOmLIf3mRdxd45Im6t8+Nd1Ki35UhHCsiIgeVFRvgFl2kLIjhIGupUo0YLSqc7WpsIptlLIipI
HCr7bvIUjY5xoHJ1NDE/Bwn5UEFnxDvDHqmWtMeqN14thwzSlloxBQNX1K+x357z1Hnr1xwbb7Gb
0P3URZUSLDxdLWmFjNrHQTfEFMQTD7Nfh7l08GzseuKpa5XcwOsMRhCUR/Z3biCY3gKnTiPmrxd2
eIeiwH42VSaxbbZ1W8j2hVibOxflAv5C8WJ0lB1p9SVI+Aj5sb7XxNC6Z6+2ambbKIWdVwL5Xx+a
/YZqsX9V+UjapYdYNLE+zAkzgSyqMGsJu/EX/MM2KaZTSe8O/fzGzRf2sIv6mayBhoxPMaL8cvVJ
P01tNh5S173yR/Y9cTqtECsld+bs3MY9MSFzWR4BSD+RxzNuYn1mfGHumQ0+c278KhtA0hYaUJEr
ShGW855PUM2JMv2UWvRKnAJ5lvROqE5B7on1vWUTQBvp16Ug/8M0qeUoYPkAOyv0/LN9Lc18P87e
I1W8UPPEW+nN7I9LzFIfmUw/53LZDq5jfTosRLI+wZVnsmlfDZwyhbSVt+LG9swSjxiHouzdu8Xj
A+pWjMhZMrLAMk/Svr2zU3eT6Dg3BM7hjSet/jYxdQJhS19euySLUWCLvxdPf0IcuhBh4k+b9YDX
ug5sP3t6lEuh7vjA9t36d6pTyyyMGmiw1W2hx+9jwz/28arlJbdj6zlPMM6ppUVHMaGRaEtxh4WS
H9sev5cUEXVjzntzNp8THO17W4upZplNMAjxNLrMoLF3Mnt1gxPETuTJrUECRxrvlnErWvrPwqW8
73BIXO+cIrumh/264LNhLC5xcptXY28/ggcPRZ/3wOwLpvgMKDa/x4iBkViI70XjJC4T/W0UbOJJ
ZKWzIl5jgwYuPGEOdAMZsvEmWlPuBGWv3i6+VaX0ULLa7lMHhbTfnP1CuxsHxQYbH/hCHWyMqmfY
GVOgCrpRTVO/eITRjVZxkwB1HWb3QTPH20y2C+7NJ5afJ22YniiUr3LPgaFp8Y+Gv8EIQ4JJ7Dxf
Ph3TI6ozwuSKuTiuf9ZybfKk/Ecvc393GTng8yRepEjvFZ/QBTo35tjuoxt3bm6xV/LG7TFM2N1H
hb/pW48GDg2au0F9LaqUxK4gKG07YDu0j105CjbD47Enuw7ijkvHayzvrdqtTwz1Bu24ppLPIwFt
SyOG0zAah0lDQwX60tyYDu2iakxF0LfpaarZj9uplh201bzst/VO0mrZUTje2rIEc4Coo8ALD/Gc
UjkFagR5pnWiop5uW5wnzqDkVW4XT0bvqV1msoPJbeuX12fGeSwn6nzLuCfN4tnU4KqR745Zxfae
sjxxKaWQ4Ncjw4hy/RGNcrVmuUZOhiU95vQ3xiPrkoEoIP93GrfRlmRckjIyvvgcd9/VbOLEprw1
0iBJ4VBF7Q3ZtfpDVU1MhDFE0TLX9rkP+19WBL2rkthAaVAe6o5TTI9HK7qgi1oa/J5LkAHMsa2+
Ci+KUT82aw3CdkCXK23ZVLFNyygqr8lqe0wSkYeIk/tQJcl5QAG978gNpBQJ+9NFfkCjMwEJmpoZ
dZs5pddDNW3Tj608qfVC99DF/Ll5uWbMxFe4Y7q/PDhq+UiKSwVz/s8/sO6KdplYGSF+/fMSl2uz
vigAmtpdM9hEeo26H84NwSGmtU/ixT1qgzAQ9oLaOCWyzlaWAz2e9YC5XJjrG7q80OUmmfR3VZap
XbNqH6eLNPFyNdcj9hcRGivPe59WdWOVWBHItlFuRWaiDTaNYwmUDpaiaPYpyr2jaH17wwYuPjF9
PAob8Vc2R082wNL68vLry1yuXf5EbHhIKC6vXazOAGrSSFgiBqb4orGcXUQgRqnzezXjVdrF4qjE
uEWjj4o8M6qjT3OTaIsBv2ziLTcZLg7GekfuLa07eKm9nDlkkttWM5LbyUPHTJNUMA50BGjJxsDX
1WU3SRSvudhmG8qYvET4s4/jxKQwRb35IOK4CHGEJztWMKzmioZWM1mGoU1KSWjAd7h3TAMoR0mu
NlooE+COIhujJAsnxb5e1rN2XUdew7odflqXZxSZEm3rqvqD9Uh9tGM/JdijfelLsmlSVW2JTKSk
XzbXeg/VUCtZPHhltU2W2d9phsT4bfD3O4fmCPb0d+oLv5Z2QcBVskrt2girxa7oCondgHq9rUn7
ITFQo8w4HQBSp1dux/hQ0aDcUqNlFZg4xcfChORllrcppGrPzTrOQmhBvhK396Q2t2fTwF1rQCIn
e2K6HmF4b3RQPbt+qIyzS6kjIa/21phS9uqVc2SPD59SRdl970NhjzllWGpUX6oHYKT5qAmYwDqt
rM6gydc8+Lh7jucU1Y6GWscQNHSiRBVvQsT3dUTnx8wzRE+pip/GpfqxUFUdx04GxtT2R38k3X4m
lrSB7LIXo1iuOUQ8VEgoxsYxjg8u/RjlCu88upo4k6IH0PJhxoAcsuV+owrDdk/6M2mT5KlQoN7n
Q/zlADw9ytr+KiaRnOlsIfVxuyaUfZrd9FGf3mjWaG8i2t3hYLqneWnmJw3bRJgDBwidwnwgmN57
ijV4T5oayqCm/cau3r2b5tYi/V3SElMZK9YqA1GyuqOulG7f0ShQQeKTjIin3nxOhXuXy7E8oCK7
7tZsH9+PwCcbxcGz+u4cT+MzmqOaWnAYLYu487CkD9lDC5TjKi3IBULqk7A1eZhn8PhZ6+A/k/Yb
bh5QCmWudqNjecBVYpq/5BhvK59ZVW/eIlYjIZOYdeyczD8Wigy0spXIBHGU2Sj6ji79nNSx7uIx
1w9aBwo3x/JPr8eEXflkdBQeFtu9duskviWahRYvIrf9pOJTCiZgl5TRd69y+WBMqy5Hif0arASW
0+ELM5Z3BRcIbclem3TiGKv8bCm9PpO/QHvXJQTSei5TdUoSZAwCix8A+uo1WowcDNAQknzQnUeS
chq9TEMpOCDoZ2gs5+JzTFVG4PXOp5WWON5g53eJmgBoNxs+2rqF/EU7h69LkX9jOBKOamcCztQS
7RzZ5155BCG0CHLigTCjok9uh8l7J0vhRfmsZCakiXKc2/u1OZw0MSLxGK8N6kkoCGDuAS+QJ76w
OLKJglra9MNKa/VAkCeZgmANyiq+J8XwJrJKtU3hUrMBKYOEbCWaimfpAbU1LFD09vKClZUGSVZW
ZKEg8PQgU5KHOFFQ2MT13J9tNGFntLNVe++k5V3KksYg1MCe9u6MdtQbLBIZpopMb22+ZT2dEQRR
YTzR9gt99Vtdl8B/q0LbxmK+ifLFPKGixXFMR32f9vAHHXdklGmreU/o5ske3OrZ0ca3Xhn6dfva
tFr6NCBSzqlyrLHnULRZMEKmfdBjizZDjCwJi+C2oZYPU5SlXbvyAFxyJEurQ2xEqkjYTd43Het5
v4xDc56KJUR+sgMi5ITUSncyxoJn0lGe/ZL0PwfBDVYRCImZf5CoioO2r67a/Lk1M3oEBLrH/Rjh
T0KELc8llInTUnRnQKz6PTXLjddxcNLARjaBL9D3T2K9uFxL0yvZMCVrjYbosF2vTu0VW+CI2THR
TjHJNSPq08P/Yu88tuNWsm37L7ePGvCmcTuJ9HSiaESxg6EjiTAB74GvfzOC5yl5VKeqRvVvgxgA
0jORQMTea82FfWlBGkctSSMVyAlzDZjLYg2UbbRaO5PU91YSYrPrdBzHGfXiDdZx5JVioVdvDJV1
fl9NkQ5TUWjg2pFCUE56dGfmubVd/QVBOuMS6ovZfprFerYDJvB9kRWg1TyA7h1ZPN6QMcudSAGT
u9Ri6YLneaDUIXoUJfSscAuOnjn+uSqqJj3pEE31gnygRS7UmunMK/NA6T1S2/2Sk36S5Ri1lden
xdWi1krm4YzwpaHVnWOL+Q49cnmXIY39sJozDMpy4NK4eEfMzAV4UbW0QOW+SA1dLje7XPt3cSde
Oc27oQOM+cNj1ROoxeUBv23qekZrd2ozM2xj5qCXhzQe49m41GlS/3oz6lbD13nIh1UDQQrVt7jY
Xh794U5qp6+5BE10yF1+/wTq5t9eAvp4zRQ4aUN1A1Ivd9ObsxdeXuC3R/zds1zuYsz8cmkGE8vJ
8ciJMN7YNiY9MM/09zTXQXCLRnKnbm5snFTmFPAhs/ZzGns6Qdcy9UYuvCgdzhRPcdSqbV/unDsy
k9DpV7sa1yLGqqKA8zwOXEUX7SEv/UcXDGNoyiOA39X3gJLPDq5Gpe84xKszbQ1uiKVbCjl2tfdN
9LP9ilFhbg6aVSQgz7qWogCNBUoAWPoy3HJzuZ7acfpBaMC0N5PQjaObwazPZeGhhRsjLpCLA6Xd
s9INRxFecsbpzvhkCwJuW1E/pKn3hgrpLqAdHFvBp8qIv7kVARvGKG6pxL61IEXG9FNDWgBh86m3
rd30xLT7ZZStX1oFoVHAqe6QiFDwAa7Wat8GgnrcFZlxttZHrZlByRWEhNYzAldtsENyCXn1ngix
SnuLXAbAgfFQTvZThgouaRaoiUQHqw5CSWbiJs9RhEwOzGlmRq5Zf2llBhuVXMcf7wp9PJrFCV8G
1aZ2QieV9D/tUqMHPl95ibgqNKihRvxKOltK0SusOwuton/lvcee0e4cpm3P+C8b5v08kNkbx+UD
boeraQ5o0Bcb0dApduw70xmeU4phCcX0vHkeF+ezg69vU9k22CrtR+cjnA269M5s5gffWJ9ENc5H
Q2pDsZ1f9y0eRA3vNGM3ISIYQT1ZDUWAspBM8NsxevOqhWFRQwc8mZggR/AZOte6aWIL17NLUCIn
NcyfqHdae4XFZjAbCPKnmcikDRyXvX/VMtgCi+EH24A6RNCsoEg5J4V2xvA/1prPffO0iGV6M5ma
EronfOt10aZ9M0cnY4huG2c6BmNw05f4wntLDs9vdT97tJEfbrwqeEApmC03jYNOqB9BejtHN122
Qf86Tp1NeVP7PgXNtRgNASjefq6zZ8y1X+YoaSnCQtjwa0xAQ1eAMJ4Ir07Sz76JL8R36z8qq+At
d8Fu5ERysDLLC5fBSoGEuc6eo2faTGZDT5vcoy3BOJpseYVDTROiIBwLapozHy30qcL3DUCnDORj
OZFxqyraNsWPViNjfDXxW3RHC48Lg+iSloMALL5m/AMhN1N/WpgLMlM/+2MQLp9JftDDevV/oC29
sz3s5eYciTBqsMpU0b3ZRkQKlyIOKSk++ha2KA8WPHkNh1LvnpmUnZhLuBgX+O5sHRd0bDufUksa
YWZyF6MWxn+S/6xSvAfiocqDN3/Smx2y7HNAlx3hBDKbKDBfO12GCnfzdhVkfttUVEMzL8PVQxmU
6fa89ajfm1/IQ6IoWXgUgvKUjgT6c4wbMoR1JgJT1DkZmswl7QGD7tpcTR7/N4IIX6ClnIY5DSkU
1ZJEHaLFdbZz+UqKiNib8rdWuwWTlnPtGLfyL8oQD+QMXSlwEvXbc33VnPaRA54zjYuLL2iR9IrB
37YVJTs06RSnVy6OlVRZtsgoZ90ijDtzwwpoFSWGaptO9UD3huTE1oxvC1oFXM08T4rnr2F6LS4q
d33RzF0ec+XG30Sh+CuKXwwqZJXsVx8dDv7heVuJLqB9O+1aX7y0lEd2VtE6odU2D1HuEdds53ei
Wyk3aYDYMYysE78r16Ng576aVRDxfvlHGhnojNUpbpmt0NWKHiCjk/IZfG+ph/BtGK8YYtvZ3EUF
cLV1/tnTh8Rn9Dkl9t6bUPNE5LLJhjTdLiBdPV4r380P7dRgWpMZ955YxhCX/xxGEUN6cGMz3m5c
qcuUnSxiVbcoLREY9/Ljo8rY+qiHm9ZyqOR5h7xBKJ/YzAdny+UFHSvsHP0TiPsJkX/z3WyS7pCZ
S7xr9FNHI63NSYaKTZuen/02+syGG+fKGbW7WRbse/mLBO9YEhC7NYcUfg6RrUmgfTeT7JrY2O+t
rKebIyq3mlLh1Y0fELU5BkS0WhoiYjKq574+RebyHSSA31J21rAGjSmlm35Jv0bz26wtdShKPIRV
ezsZtHcV3IyDTqd0qrtvgpLBvq5pHVCRQZwMtthZQSNiFwwLJjMY2n2UimtSAOGhBou62vmaGnSN
M/EdSVC+c/KVimBWe2EQT/dr638XnENrKWgTxlWBohxkhHmnFSMab8P+1neE+/L7bsO+4z3lFf90
zUrJfnPvMlEMEK26YOPPPQmCcp7kohdmBIF8X34V9iONtRpbUVtwolo4ICKd8NdA++zzs9wUyMzD
Xuqayig4oPkRZCYec+1nmzc5dQM6O4OjERVaxPwG5uZZ5Hd5FazbZZ1MGDWhZdXmzTCQBDfX3k4M
t7peNrt6WHalNdwEOl4fO2OQhBot4JQQH1XD//9UOf9BlQNMHb7VvxblQPSv2m8//iLMeX/Mn7oc
Qyelyrb8AG2NS9S0D9z1F2Qr+Ifu6roHQwgoJxXqj7oc3UATwiP1QJeinYsux/0HUhqT1hRNTstj
ovPf6HJ4G3+l9+no2n2UKIGHwsuxgcz+VYWiF0mtR9pKTbcllNWLgbdMHegA6rZ/rr3vq8ly2HCy
r5kiqHV1r3+6jTogEZvL0mw+3C6fT22qRUW35Gz68bSPp+ATcngbpNOU3yej1+9LOfkhbZxOcdd1
TAAZI4ZqZyqpCWrByJqb3++E9QfYnNqt7pXLx1/u+uHpLve53KzWZo2zYTtMX0eE5zin/v/L/Paq
k50hDL3crNZ+u8/7O+s0dPNFMBMeKJ9M3ac0ui96NgaI5/sT5ZXxAKkfjs06YS0FAIlFU0TANNRe
tfDc7i/bonJawqZ40Ir209Cc+KQerXblIwZ741GtX+6oNtXics/3u8uX/fACf3fzb/visvL3nQDh
CQxtcPWajjXvJZfPpNZQk914euNSu2VWMluiWbHYsqoW2a81tcnwiZvtAVyJ2h7I0CHavfPev8rL
t6j+eb9tlur795HBbhfo65vehRrCxZy52iIPtQzvJOJ+L91lCTYjRMocylVRJ8Q1wl1Ud1T71Nr7
49QhTYvTQkVt3KrjlMwEHqxuLgyCcqxEHNRWPrl+OKRUaj88Vq2ak/3JHbyJJB3ezPuPQ74jtfn+
pHKTcvBsaLeT3QIiTk2Xn5RcVYsUy+MJSzeu5eG8xOAYN4rXJCS0SYGR1CY4dHRVGnz1VJJ4vCrH
6qNWe2odaH1iimdFue0h6DESBgekFkOH9l7nO6PgN6RHj8qc2q+AQWoNG8PBhBRwaCU0JqrphGRY
j/lH/NomF9Ta5W751Zzp2agFysM/1xRUxJAYEnVDvi5fVnrftFW5hx8zpAxgOzPq5ccUaTpLP01G
ItA8MDc0PBRjJfZ6xqcfVq30fiY7HW/i3GxFJdVTiopVqFVfwn4UGcgpPrlx4OC00W/UxynXgJdQ
qz4CDIzORQFbBAwSbBPPLO405qfElrvHzGb0u7u8fc/IPGgBOnNYeewqXg5ai48MHVveoG4VdCB8
yR1StJreq9HcmEQugZyS/yMGb/1+Xbr7C5pFralX0wdtOc62FyogkAIBZas0wksu9TxhLHpnjcRp
w6rj9GJbi9LZ5ML0zj6NTNrpBA0sWYfeS70b21ipHwAUdjcVkSV/oszkd2JrbThEnXlU71N9Q5fv
KmJ2BR0pj5AnbERePNcd9oH3zVziZJas0sIWO9Gm07EJEYB1UnQniD/PwQwteLJXKODVeFCUJ3Wb
WqMNsjMBysP01tuzhrbjrNaCuR5z2oPgxJoEWZ1hDT98GnuUxBIISZbQGg48uaq2yzV7wC9Y7x30
d0B4LVQXajXK6N+pNb8rMD628bUC0BiSsyJ66TlUTBh/BYUCnaLauBOHtBPEL7qWdOdFLtTaZdNf
g5qacfKmdg1DTPNoxmVCljCnFMIggcQXgBri9WYwQEuqXQmAQOgD1XEW/pfazjnf//qwPpgtPuyv
7VlPMaLOWr29fML3j2klHUddh9iJYaN50ovrWPABL59SbarPW9sUZO1x3M+oSQ9pbqALtMEoqk+u
Pu47+cxR/DO1o2qwMHmkhSt0DhHznM9NiBkfjld1dMjZE04CKWrv5Jnw/Rcsf8bBoB2QshiHyy7b
Lm6bhF8eNMA/8W/ZLyRcvOYp9Qd4QupbqXyYSI0+fsocil2TRPwowpHazLA10S+Rl3EEzzEKtpGc
IzUgGH4B0XSf1r/WNFjgsb6H7oiIvjaJLvTkMa9IU4UnqjAD8R62NQwjtS8ql1eP0Ke9OSDDVwts
FSgFK7qmU1KQRbk6eMLp3J0VdU6teZA9UfeIdj4h6jdQvGyQCTNflUSuuihmDge9IT1LLojcoIyl
A2SOL3AsdYC/b9tNT1s4SPh5gwR0a4x+7wd4K79ItVgXOBeUC2E+mrTewniVLWpFD1LcoF6TRVdE
XrilAYfJf98FeHTZ7FvX2FX6NOzwVW089LhntYhj44szpiMmHX7suCH+XCCuAaPza5/axKsSINmT
t6g7qpsvm2qfBSQbOYx7pbZsLtj0pOTTvK+qvR+e533Vx47q9pz3XFQE+7Zrrk0ZQDbL7DGzm52T
3t1XpjtuB3iZWwAGhKBrMeJfKNRkD9BcNmuOs1wOJXs5DumMkrMGgSsANtSqup2Tyl1UgGrTc7p3
peyqI6Ipzm2s8S7VqtqpFrW8Wa1pjJq5aMjD7fIYtTneWwO0tssj1V61uVCY40EmXcq6c2uGJnIb
ny+X3l/PREQyKI/UQbPDAAV7obylUuMZtZqo0afcmck1tSkUF/Cyre542Xy/uVDjZnVP9aBc/WIu
z6nuf9l8v/m3V8suj3GCrDr0Q/3+DtTjPrzL9zu+P4fXtMANI5+mgSyo46nkoodgENSV3I7QvWzj
CMqn2qcWg7z1srn6aCzUndXa5bFqc1ibhF4MRDfuZQOmATgoV3XHRSms7qzZ8nKrVt/3Xp7n8lJc
EXX09TnazV+vpx7yd3f+8IyXm397i+rBH55fPqvaN6ecKfwUihwXH7IS/1yAePn7TQtjawhMzMEU
Kbs88tpGg6/6sICu3qL/WX6o/fqQcnkP5NDscr/fNtUN/3Iful+BWBQ6jLqfpcYLvz3X+6v87e3D
CKUeUQFAWfWOf31Q9d7Vvk6dpC6fXv0z1M2tJdtMl496uY9jxM5pbGDHTBCAUuxQ8onVQv3zJq3n
Kyf7iQKQcB/qmjBaMirAXKlBXjGO4AUKbw+Eozo7cmzmqSGf2r4s3neS54eqq0GD8vudLPnI96dU
T6K21cPfd6ptAiXnnVGum8n3EOb7KDhx6mtMZNvg3Oco3nTN6XdNi3TSp/RIYlJrrbum9rzQJuOR
wa287M348B6Mudt6CySc0dazLdFsIOnVYE1SggY1llzVSDtB1h5ST8OHbujVDqGjfQ5W3aYVyFrS
FM77mo1B98BUn6gvGK2dHD8FalSVEYWEC9QE+pPHlLS1K8Pk/A8FiyvOLMGtSUlBakNpuoFoxULt
dLUO7qrZQWD1jM8mUGFCV2PyDtPEP+tzvxzGwXfOs1wMNpQ4CBcUrSC5ZnLWotYA85xg9hqHVsFW
5YK0K+iaAGcJS3D+sAd9OI9yHnRZqH0uI4StZVDUnWg2b7S1mXYVrkMuFCskPFp2odFkL1T4/F2h
Lse+vBKrRbc64EKrLzqnYE4R8j/hyHGV+seoNbVQN+QAMKjRRWWYFu50fl+YeXLsVnii6tzYqzOz
gjaiIOYkrVbVXr1Mbxc7C/aLTOYMXCNgrpHyeQlvpMv91zsb8mytHqZuUWs0HnHQcDVo+/7Dovjr
prpV7UsbQFhagFIUNRzcv2AZz26Gaz6wkgkVAvsuN6i1Wf6rAuST1OMZzavvV61dFqM8BtR3rvap
zd6QRZ/L9vsa5FBEVsNevM8W5BOqG9SD1eNol972rm3sFZtvkFdXxoblO6pPbWrqEomrhQulIu81
SuN2uSvtcCRDOuKDD3fKrfSQytwVyTjEZwruEHXjePZRFpwJqURrX0kyopCMRCYYqL0lN3GUGEW1
GJop9HroikQ3A1pE/tue1WJQIEZbIhklm1GdeRoFbHw/XcnTUSF5jvVIrXiAJHHOgT1OkhaJWmE6
G3Jx2RwUKPKyrdbUfdS91WYteZP/V6wtQaku/6FYazm6iYnuX1drn3+2BeljH12Ufz7mz2qtZ/zD
9iwrcC3dUHbIS7XWs0hLsHEDcMTiIHfcDy5K5x+6wW7fhjFiGSYl1j9NlLb5D88MSOO0SUUgddH2
/ptirQzwJDwkrsrTj//9H8cMHJydgccbtEncxpfz11KtbxDglVa0WmM3+O4P3oaqyGpMMzg8PO4f
/jF/4/Cz5JN9eDEbYa/FJ7UDX1amQV799cWiYWxMq4qj4wJbfG/6g7nxxtniVGulO2p3rf6j6+gW
gmnUl5ug9F8abT6hVeLqMRavhYd2FWbJpp26aTv101bMS7y1RUwPpUyfiLh/hHHi4N23yPt05Pyt
ARbZdtTnSACYZ8/fZE56XcX+caLcsNPGhQh0rf307z+o90/xNXxQx9UJV+Ob8vh6//pBEzfPKVb6
wXGJqUv15F5ZmS+29JO6jb2Gwsjz0EnN77aev3FCP9ZzCx2pLELmHXDPavLEouKY6MVbYRfXeT5O
Wx8BSOi2zk6UZhEubtrsTCbQaKZkPpXxRQxJdTaRTeb2yfSt04juHaCRbe6qHmM2aWN5Vlvky+yU
uEkzdXBrXvaswLX5mnCGS0rKWHVikWifJ9u8NUgJ8ALeqc3bRnGXc9LTaaPLDGkv7l+WxgWoFTfH
xDeeynTRUZhS7/eD7Aikjykrdk8ekr4Z2XIs60kJQHGfgu0xMVOsP5u8+ST0+A3WF0I0kT7Qe9qa
0wxhu0Ixvtjia9VUMV3q8dvYOBke+nza/ofvSh50vx+UHiEmhgwb4hf620GpMz+2Ckz9R+RjPuLQ
6DGzxCvz4A2kJp05OozOthxIArMzoiMafSOqFjik6xwpyldYQ/qDwRU9FpYfeiLRj63n7iKsk4Ae
pjPMEHfnNP7L3OE9lCEnG5CPgG+yQrZwD20NOqzNiSXwl3vjy6iDMSQA/g29J/r5lGpFAxN0k1Uc
982o7doJLNNqB3/kiT2faTu/5El5DefQJzbAybZ+OmwSB2mKWT8PU/mpqDjwvJlZ5DJep4agyVx+
ijqEw865GqfTAv7VNPLbLNLuBmyBhHDmoOAtvZMDF3ys3GHeDHyLNuFWjEqDe92gRR0tWJyTjKR2
JBMeloQZJpXfEkPdOARMc8T8h+/pb74m33NxfKuEGPO3PM7Ohq2weFNwTElI2rYyb8GPnQVfF1AI
8wG528u/f0Hj737Evi8joCk5OcHvSTEOfJWixkwNJMu6ql1pJQK+YMsfg1sOX3BB3FqahPT5w4tY
OILTim8Y17HYcRk/tWn81jEMbeLjOHz99+/t747ZQMfSjqaSU4zFdeOj890kyqUEFxpg2r0OkJYd
vIS3xpUM57vjEcVcIYcrUUT81y9r6waZfpCYaO3Zv30HQWuaUME0/0igxdvs+I96zfnAr7K3rhmi
XTyLg+j8x3//ooYun/a3XygSfpqaqCSsf75GZTGty4kf7lHvDWJN4rtYWpqTKb+OpDsdvytVmlH0
of0UdR6EJptS12wSaenpb4YRXEHOHsOAyxI/OwLvsuqqwSUURrpYDilPkxvBYSGeHhU4/QDeSB7i
jiRfxS0+kcOKGGVJv5D4dY9x9VyO/KsXD1eCcAHI8Lq7fMZfg9d6n9XE+7X6J5fR25Ze2IDwsjgF
LheA2Loq9Yri+Wu80H8BokNiWDJjU4c401QWxVm//d7rT6IWcEeH6S6ICF+H7kVxovFe+ynbCId3
NgkMMaLpkPgQVgbT036bB+fKkCCCLO1HwL/zzhf5sKnpqTGph7JKes+8XtsoyysqucQW8bXVzV5z
0SYRE4N8JV8erbF6Ggx5Xy6tm2BZsKZyzWk0QgWHNHi0Y354UcA/12msF3fBGARWKHQWVOVTA8TS
DPY62MwjTiWoIFLUZ8fVJsec+R+OCNP+5/hSXTe4xmJK910a0PK3+yHFNjKjfEjWdj7GAbkxk7VH
u343kGJ40KKuCsfg3tdnGD9GfWNZCHpRZN+sEwLUnCYWHLBgO+7y0bfwAJa4zHz9aPjTQCMnG/ZQ
yh5qxiqhMwFKHwpBfX2IryvTeAIqaxClJzB37wdO6Nt+yOBd2pjwywazruZ8T3GokPG8okYFD+H4
U7wt8h5mm+fsIsMLO2v1uYLECdr75a0vXeKRU/jJTvBHpZ/aZPocVFOzh+6ElbrrAXrZ7U212j+E
1jlIedDX1JG24Zy1qzicOmou9fpg6cl17pSf/QYwhTtj6Kgr4WAHN19IcEO/aXt73NnehgASsesz
bQutLArXgSEWJr9TvxpROBjLHhvUsE9G7YvrIgRqk+XgF9ZTt1Zfo2pwSJ5yvrQLsjbwXg9ZBj6h
ianaRBqWT+/azwVtgE67bdbhNBcRJLTeu+d1uzCSOIqhxUUnLenJ9GBlTIbGdIfaN926Yrppl2yA
EuuFXs6/yn7uJwxjczN+LhvnbWnS6oDzYV/WLX6AOsi2rsf7pn1xnzCwpuDSo7ISxl4EWU1Wlclj
kwULkcnVaUW2VblbKiioqjU8p3a6krdhBScNfXRdi9M8k3CFvDkLTXf5xtDMp3MMXBuRtRydovkz
oi2hjyPWCBzAPp2TAWHlXdfV6X7EIkyIabttMqs6zR6mcGbKwYaaT8LhbyMzzFDaWxbYBLwt0mBo
XrWlo59qeXG26MD5edLvfLtOtsIoXhYHP/DcJM+I83HCNldpVp8yl/CZRiwxWD4oItCl88ba9lG9
nzznkNgcDJhLtroHXAz3LOr9/NjoAaMnvxpCcwkgAFGpKbTxIe6IcayN9gmQMS1Rw7pPJk87jZ24
Mjpz/UbkiCt4Gi4l7gEf0bPTOLeuTvxEZyQapyELDSJXl2ZuOAuasXnQKQ/4UNYwPT8R1n2VGWMX
TpVubaq8fprNxtuuEoEZzJUF6dA4eIUJ11JwLSVWDW2k5s37BBdeLJD/lwtnlCWBzL56dyDgr9bE
ktyCXa1p38izv2fQCqsQAwlFJUZPc0FuejR+Hc3yc6zz/RcttjSHKJQOdbVJ+S9xGK1AOyz2JZlu
VsSZeS05xdpxeezAbUAbuye+i9+TT4w8VqFwGDDW2Xhn1xYIgWvwq+6N7LgIOk7NZv5q8bPZzADY
6wifpzaRiJ4hXhPFAZfr19Yih6bDk4hYe4HsG9VkP+bWt6A/R8nwg5rEdGonfscAa/AzRrd50zyU
vnO6h02Y3NQLpHVfK2/o9JJuDxfdS55FMf4EeJJuRj06cma77Wbwvc3Xvhkeg858FfYZfcQZoB80
vaDKdmLxENqiZkHLOX3JHQdIZsSguz84orldZ1q7K+EXBIygm1wgbNVJ8dTmI16vPPgm/CbG4z0/
5IHUUHpW6IJuRqhLYzDnVF9qvnnXt1hBljGBGSakSH02Dpppi73uUn7M8+uxjB4nrYAVXq1kjsao
+8z8a1by30lQ8OpTcV3IcqbmShHFNH2h1kKgc6aL+1oLyqNXdZikjebejl1tXzE7EFly1Oa+gEmM
VhbteeYtWLlNt+YKDLaP53zyJ9TNpMp+bqAZZjY/5pqeNSSM/skLynsNpL6w+mxbwrLNJuzpPWW+
poOI1q0eUj4N9k2JNrKesfCvK7rVoojEofOHk98n+c4IsKcESfYtSh/bLoD0R9EqSaz7MtYRfGK1
c61DP9vJwUiyR6/hTJq17llII14KR+YIaXDZ9ULf9cATto5ne7txsOAh+DScpukJJxzAGHOg8LZi
KTZO6VRxuV006fJMsXgtf2jpK7/ybhdl6NJxuT3DH7ufDa7VMYyZrm4P9owutteR1tzrbRGf3K44
CPLydlayVNukbtqQmtNeL/Rrep9TyDgSO9QAuGi1XurA/ioFmXUxMMDjupmOw5Xjlufair9b5nbM
4++FTah10WgwRufxqa8hI0N8zba1M51REX/RteB7VKRHLNRMIyLtmQiPibzTilQIsHO7Cm/ZoNsv
EAAeC04vmyX37zJvLmGf5FIqvhUT00iShYfAe8syYlUcHypxR+z6BAdj49GNnMrktrKSlyh+6cyr
vMTgpAubNq0VHKjYYS9L6ErLx05LGm9TLm8dBLdlpv9jBQwNJsPBO+mE0CYhrsbTl8SV8kjNB8aR
aZQOPIre7bA+aQNBBNOYHMsgB/TM7SUCo6UXb86IbcrLxXQ0FuMLAPR42+jOzmywVel2h7hKFNQi
dPLVff9qboO3Wb7Y6lf81OL8Oal7GT4d49+OnxKT6ZqVhUY2fe01sFWR90J4o/OitfdZqn8uprXd
aV6vYYZbAfnZnOLLtii+iorMPK6505JlB3f0Z8KnMCRpgfEzyZBIDMu3snc/TZPEp1BFOGn1/NJ7
8XWfRGe8/Pug1MACg85bFsM+zXq/W6Ya0DUDnh2hdTawXQfWoWdjhrzC2Ql5idaoxsy1s/eR6+gH
JWtgAtjKWSABa7LzbcPP3/auc89wdQUuAXHTF0sRDqtGXWcGo6KbQXPi4w7nWda51dplEbv2QP6U
GOAcj9NmlgX+0Y8PoAz9g9IIKcULnSN336/V7SKtWEmDvyUrUuDa+WrI/yUpWr1J/jrZ1A1hbLYf
XMV+IW0P/a1KyBHgelq/SIE+UyxPI5Mrx4SBOPFIShCZcRgs80YCBQmB3paTiaOzN28yiLGc9J84
xLns2tBX+ljyEmJGI84I10Gjr6yb/dWKTa7pDLCCmvg5tOmnacW4wjXnp2PkN15CEDxzj3UB6BDN
NwyTZkjGyaep6p7KTjxg3LgqhupnO81X5D2DuDa/+QMow7Mvp59jgMSgqH6i0v1k9mDtzQmzq+cF
CICA0voCDKLLdX14mof8J2Ooq7GRwxQ72ZLwwqWPYhiI7k27+Amhc4KTac+rrDiYd3VQvDLvW86O
PixUoodyN3o0TSrXwMDiOPxcTaznoMHGc12/J1EpWYWLIm/nDNWzEhApnZPgixadcxUX/ES1FD10
t/jRWS3KKSc+NcUbNE3RXml51oHTWD45aOSkkkEXAbrMgrZ701ZQDfrvKh5NfbtqTR0r6eoYqCQj
xtlWPCQHldGmlF1qzbcHizKPWwB3BQ3TBo8uBPAt3M0/zKowQuEmp7TVv8YZ1Z9pLJ8jnzwMZcjN
xFs2Ro9MmI426XNhUDrXZh8/BdaQHrAQnNdBd47pzNWt1IseG2F89hfqO9gdmbiOPbDLQJyygkFc
WiUECjJ0C22rDzW9dHaOuf6APHRSNcw+gxqHoYQAEi30K4MJW4pVpR1emLUxPJKhme5640Ykl3CD
xXlzN7lMTyL+PWCa3zAUcL50tJ/zCL6tbRlq9aa2ceoZn8taSG33DL2S6WULB2MzL5JkgUheXtZl
6U9NEiMcIbWLR93G1+lXtrFRU+515LmN1AUZMvZwCArSFeTLpVA5DUyVgZ9yfFDCU2UurQge0by9
NusqOTfIbPQ8+95F4s2e1x38o5M78/my9jbRMVFNcY6GSYech6Xuc2aSrBqBxD55y502YtUOKq6u
LsD/cOB8uAOkodWpQWpvvO6Hsg7H3li3hgsyxjU/RT3CpYn4Pv5L9Te/jx6ctjxmC9K41hJHLx++
FTBKqS+bp5wS+bWZXqNL87cEkm6g/JnY6s3pCPfA7b8R7upt5BEzrwmhSbKO6a7mrkj2o0H1oMXN
v3MA19gtBpZY9x3KCJSj/YhvPyt1YCVSbzjIsuJUwX2Npvm+99ofkUtFoJyWK/BdjNdHChVu1n2J
fIjXCxUOR6+ejQFLtN1E1DDEdNVi09nmPVftqcUaZTFoouZekrTrmaHQeFOu1n+a6VN2VwN68p36
ehLONCn4m9CNsteeLwK+bPlsYsIibkS8EjF4lwXQpoFmT1stmj6vNs4omnH8PISF2d6/1zFqh7QJ
eb0A6rOkhGMXAfXOf8XLqGKQIvY1HVKAnhTb1VEn5mRHhwuk9MzoZKLFy9bbujJ+SKD5ykKIaDl4
VkJ7ObwSpljUF5PIf8wzu+Ow4DZmbQ0H1MnHcSi/ACuRU2pZiQEvfd+29ve8pjYU4JmikPQTSPpt
aT8kI4qmJQn26l+aZjR5MV/IQiUNEsY5ZWqoZ6vEN8a2FQOfMbn2ClnHldYRt9OBAY79burFQzHP
t1lFdX6smMsVqe1vEO2ZZPCu/SYujJu8FseSYsPG4UKxWzngN3PP96qK2yXFOCrbUGSAxOuCCg8E
uXJXicE8FqSSkree7cyZwnBV2+nR6POeohPUwbhwTkM/oTVestfYpgpjaNcIs/HrZiTiFfZn0BYE
yPg5l+PEu2omI8H1SQRPNhK8UtCu7OyyPwbRQ0I79JBE0NuKlGINFP+hKrZOVhF0MjFTWIP5ZIDo
bTXnJab1wKyghm0TYR0Vf0yxGE9iwLmX++tboT/18gCGiTeGWiBe0ylaAFUxPUbcdBDUzVAc3E+1
dygsqnO65O6t8JipC1Gy4MCjfuGAA79SPZlcy94or/A1T/5jmpu3+ercdxGHLQOoLi/6nYd7C6YN
ujF5jK12SU5Ihq46wiiTjiD79KG57zqbmUAlCBfiTDu0Nxanyo2eFuY2WhyqYYZ5ZZoEMlKw1wuS
Gk1JwgIUUegddTWtPi1iFBKDjBKm6r5HEYhsqriRuO6b5XMC81Ev+FHPrqlt8wDVw9jJOhqj4Hj0
SX51ki1OqpZP2P1syPEIlzS5cowaLzs9PtTAFEhJ4DxCFue8kqwG9QdabUU8drg4gXJO6Wfhzt9a
+uxcYokzWk5M+GFzQbwmxwrXv8cokfgyyUZEU91rd3FwLKr0VDXHVjebLfZeYU+HuCZEiU7Bl9Tu
7/VuOlZUpAwT6BNF7J6uG4GMpL7wfTy72FDDIY4JxoHvb+Q0OvLlCY/t0Si8b6OvfUfbmiJzJ1fc
ZATXWCfXYFiYZimlKHxhLfMbacSs84RAuWV+9ZyJpDJiWkYrvxaFwbyGSK9NQObUZnS7W0yHR6c3
Hxvg7aCPbvUmv4Xccz9U4LTzIr1eA/zEUd4eg1aPr5rK/cMY8v/H3pksN85s6/VdPMeJRJvAwBOR
BDuRovpmgpBUKvQ9kGie3gss+697j+PGDc89UYiUipJKEDJz72+v9daFHBZjN9t4CIg2Scb1KEUB
gJF0nA69TQ9m0sJtfdY8C9PuFCdMZCXeGr3tjdUxLc2FWh7HiW2K093HFvVMtFC7aUY7ySzNTzDj
cUO7W2ML1flWA7OcD9c3oah71OH/PGbilkIiDXqtLZmLrfUG3k0I7oOtqQ6VaiWZ3lkpBtKOhEVI
l6Q1YRNqruMsxKGMSGcxcdhAX1see1Fwx5RPSRzCzakumsUtRuPdPLjo03u5gac73ESxESJCBGc1
oNUipK8fujSFiMmKqTM5GRpkjXnv+iZNmRKPWbs3GbqYw/VN0KN1xX7Hbi1KzT/PXT8wR/EtNf9x
EybUCRsmMpLQfAyZjr0FnV4Pdc5fXoru2KIssisC+pOUTDkat/ue5cg+4iBImM4lBx8UCXz4f97Y
XsWYqdWPBJzr4qhZzeFaCP7/E2T/XSjB1C0CAf91KOHpZ/xs/1Mk4c+/+N+RBM/8ly3oowlHBxPM
roYX+2eAzPmXY0KCES5dFdc1aD0VBICi//k/TOdf4J7pkugCpvkSV/gnk2DY/3JNm0aZJZbhL5r7
/y+ZBPrH/1bf1wk8UJbxJJV/ggJ0Z/9zfV8wZ8otioI4nEa1c1r1WFM94mzF5hEg6An6NIqDoHrI
4frfePN0W/SQdGd7oyY+BY7wrYmGkSkFxifc5sG088+mZX+hCUn1ZfYRPD55ZICpAXD0st3HodNv
mxJ7SgSANYAPAzDNek41AGOpMNpb22w+C9GvNdhm9cSNNjbuYFyTl8BVm0BC7atg17iZL/v2dS4o
vlv0ZdOKvVVQ2/e12Z4pSMLfKNBLQhMkdFbDGOuddlO083ZwkTOOHQHyLlyHRPIa7TvxYGGyfZAA
NORNTi3LkEza4vHi1Krnm1nSZIyYnY/1io7PvO31/mVh1QPgGfjBiq0G+6X14JMO0roZ+oS9VT3A
GIpHSrZAyao+992g/aiZau8b6xbeICA/I9qT5We41Bwkx3HMU7g5DnFW50eG8PkGDFLTwBSNE0QY
cZSJ++eRNdackJfn9cYx95kQJ1da+nme+H8uytjbIgamsGlY7S2t+PHYaqaznsZZZx/taXcFBqlL
YM7hpaxRMZfDfDtPkGfpjo9rKBLiEs426m7OwX8e9mVQXzAzpyLG3GFMnBjs2HqSqjWAdjNgbecq
OqkyeA2DQgP/GVZ+HxJTl5ob3F3fNO6k3VVG+ajML8brcFHMsqP2mjnIY8KyPyKv2VacftB2NPVG
o5ALXFRDvEg1n/GytC3Xpl2aITQ+PTpWBXVSyeW9wvzn3qK6krcNtTzMMRXT0KNc1vIGQ0ZQrWPW
w8vYyPhMDxIaEacO7s0EDVjIxy0j6BfPEdrJSaf+sWUnsZ1CdnM9nY7HorGte12clbePLOr4gg3f
sxAfockk+fWBYTe+NZQKrC32sCFxnhXFjqTQ4jcBqupoCkUOxWnJOFaCYDkh503Smm+cXaenwOxe
VFCqr2Sgsj7OlnWvnEA/cBfnXh4IyKK96I+wLs9SC7Wf2tG4gMfqrGrdIj6LWIOyY3Hwit5+Mhzz
7FHDpoEwMP7cGI+gRKdfbp3vw6ECHcH4MqOHTvQOwBaOnLdtUtBWTEU7D9GQJh/oODSqdKX7OCU2
+k0hI78dnCXzo+Z9lnThDhZgdD8HBUeT1LU/3DncVyT5vpQBxQwxILPjwzOw3ZmQx6hRrzLbt3Qu
NxknrztarMyvgaPdjpodrL1pCF/S1LWw4pTWxh0RJ+RkOzbKDgWGQj5KN3qr91a6ShiZA33QT6+y
1V+nVCsvrWWyQ2vadO8GNiPsbat+5YCUq+AhncGDjG59zHLlUb2HGRJyTt1mY+zeRroRryzIsk+R
02/ZlVubrNW1TZ3M6smFpHVwlPHsGdaJZHr4mWv405rQmi+UBqZTlFJNMPLRAsisp8e6MuVhdGeg
pJk3PpbgKR4hv+96gKWroaXWh9VjfKTaxl4H4tbm+hmSk9WuQWh6o4jxKHTc92kDyQrx+nAq4pg9
6f95it9lukVjdQQdK27asaheBTGaLSVN8srLQ8oJIw2FgO8K3FczqOzV1tO7gAmgexs49fMEpou+
34dTu/NpqKPiqS2yc1y04d310RjSOjUixs5T/ibGaeQ8WC/yPaont3COxWsuwrXb2PbTNA79pbG9
F5uZGymc7IF54Oy+K4ttATpkZTmTvVlQSSfoENlJS4kGmIiwGPfEBg3gKT4GxhNuBJRNsSv9Ugb2
Y4WOnYp0UP9E3paDj7pVtTTWjlbBf8jS4lTUbXPH7w/Ol1JEMIBw7+BwvISW1j5qhZ4fe5ZLCgkx
yNSqQtvpmHcYk+JfQETu3Exo36NPw32fyXDC2IqTtPcYKLg+XJcqstZNXxv7prXkW8ZVlUV6+mox
d32URJBpMufu2+BRFsAZt7gWgWVI2M9v/YYlv3njEB8csxgVoF51v3EhOg9YGe7g2KkXRzM1X8R0
UBsV2Ag6iRNYoRbcFzooV69lBjTopFy7qrYuNHyLFXvu7lwXFGMghGOg6Ztg5wCjfZElvxQg6fFx
JBETlJV3N8yg9qJQhmC29ORZ2hnF0mx6M0AZENgJ48dclP29C/IqtkT0WA+AVuzAQV1eltmtkXS3
ae2qi5XSBIKK2L82tuYncVkcHK2Pn0cwpCsLDPO+quP42WjoTMaCn+j6URoktHDYEeTznmMN9SFH
NvPFdvp7PZz745/nloeFSmAq5eIlQMZ2cpc31/eGgu8HtGO06cZUHUfgXMfre2k2hqt0rjCyRcG4
MUNW37Hg9iQawgAUvUgDGUYFL4LKaO7l9QXw8w6L6292//rWUz29acskWkYwwrCc7BAXwRUvyaGW
/wSuH6jnIbMbXPgmowTvAACGfRqHuygT/Z6Tnj9pCQv7wHnWoHB3W1G7Q46VnOGnpM0l17r8XuMu
Swmabrjm/OgzGyKLRWGbC87+RO3qI8Q/woSxeBwCSuR6Eui72QwcJBoN8L202ptm/R56+VYPFbUj
RWfDHpovbsIzPQrNuwsnKjO4fF9rmSYnZWH2pKWMELqnE8/60KcOI6TTYwz31zcUdEez6/iy1EKl
ZXUHU35LzEBzUnNHTTl7R0slZrzXbXqNbVP/DqjoYV4SML8gP7XAxLWOUqdpqF/mOO2zZqQII/XY
766VISupd24iLbKK7dvSuRfJklagQONLZ6z9gbYbckl6U171Dc+MVExQvGidPROQ38BZKG6mEHBQ
7L2YtfGt59qpk+KsiWBc9XTCqmg76C4nVBL/STb8yF5GYEwheMSx8xz27UtKE751Amdb9wzeV9NP
ysTWjZ3Btu7GVzuovtUSyqKXemSrIVErrcUk1jglMSxE9+G89Nt9MQh0Tir4KD2NIvIvSClczFQz
vKZqt2EPdUs0+pbaPDMBU4RI2G4hzYbfRtrQSKEWVtHNrLPvOGneZstez2D1i4nMxBDnqK6yQz3A
1qJC/lp24jGQ6UMJO96nBW8RlhqARg7TSzCZG0Dc4FjtXWAsUL3uLpi1A3zmNVcTskwMJuoyti6T
I/nExao9KFP7pF13L0J4MDRrEs3ZTRIROnfiG9cYnwiUMWunVVjvFoFX1C9t9Rn1Bql6lT0Ucngy
Yqpks6tHazOpyfUSuIdZ8Q2oNwJaxp9kk+xrg0I2+PnVOEDGAbVxWzPIB/j1uZQd6jrWetB9VX1X
h6g5IKHdsn9Kt9zVZESNatTHs1EM3jqzhnbdADELKCl6nPq3ES5PpEc3JmRQSKnB0YCGs1q23fES
fcjDN7sPinPmqXeZ10eGDr+LTlTbVpueBH+PuCaA3FjS3OXGfDtUS3oLjisvrq84iElGNKeLPlHb
NBN85x1lYVg3agsk/XFK82MuyA8ULjCayaRkhOrS51Knl+Q60XoOxYsozXMKl56K65KXtvFl1OAt
24yfG0L2youxNHjGyEZOvbS5+d4ur6Pr9nvYUGHpg2E1ueQrpuintvgbMbX6W1XxcNP2OBKcZ5l7
H9LVvxL3FyvAJWgYGjLpOtzUCBha97ebT1+WY9DyaDsUxnkDi6G/0M4BIJQ561ibPpXpYqyzfpQz
/ExxfWtVP1TlqPiW+S2ssr3d8iu3s+g7suP7bsC4TijjU4eNfCsjCFfORHOAtUjF1YeTcC2zDjAR
PO7KKDqxYX7TB/Ua4pZr0Ra7lXefGdOlhO6FyXF8F25/KhnTsWrtyNbIQCMS/Yp0E00FF2BOyQzl
ZeurPsFcUDl4N5xjP0+oa/GiCACbGdqs9hIwl8u1VnCRzHZPbodH2nDR9OSSVNYHHgd0xWrloFNg
4nIufdX2t2Fr7WplRpslL8jIVdLkF6VwVvazJBLAVDk92rsQvY2/YOsbgqNavzSKh2hduR8W2NYb
GiQ/PeEF8Hn1sXXOGoRRGlfBik0DgaTZSXfmEN+1mdFtHV1dwJCSr2k+ADDvS00mvqUw12Vt6xdj
fOprKERdp+tbh8a3btViN9X2ptXKT+QS/d6SdIIKKutnzvs+1bCG/cZS53E4HzMSv5yrx+hkIbyc
GJa+yCZ4iktkYlOL4BBzGZo0P2Cy5Tt8SB7hmD4C0Yqf0tJ8DQKW9rCttKWLcFA2wjd2We0eXhWJ
aq/HG24Ud8wtv+qRld0ODSG+IJ5SHycuLN+ao9zO04ZTWyfiQcueYtPFVmxX1jqDkLfq1R0nP2sd
TtxNQjVO69pDNLJU+nXHZYxQJTbIWlqZveW8RF1cbmy3uIOIlfjK69u1COQx5bd21PhJYWftJ1OF
m0pkd/CtjHVtu3fD4LY7yuDEbzzku1bDNIGAQ+Ny61+Z2vjhNJI4SObs7SgKNrPr5rvGTt/jpITQ
mnOKL1rxS+8aamWZhmTXK8kKmRYJs3zyM72r39q88aHPbyYO/o8QBKmeB86nYYLZC0vufR82WZqV
G1k4mVzOzQ6//JvaBJlZxvI+mvDYB4DA6sZ9cHI+FDbmizAclssmI5JEHzDs3Dvy3vcwTYnIZeLU
9tg8iyRwj552HFhe8R104LQAhBXVhGIwgFSuvHjdePGbnWWZ39jDaSjE72gyM5ayuNhVaR5u9Nri
YB16ftszWto4DJkmWbSMzP7z+PokczGvzC/LzfX5AUHMAQjB//151w8nGKI5jdXb6z9tiLCWILz3
//aS1w8KNKC+NYrb60tenxpqBaYcrfXsstAGdJOOQpIkS3Kgc9TEW9PeD015Tui+dsXwE+VsZrtJ
vFHwOMV7pktbKp0dLbPuzuqaPT1xMt2Q5oreebNj9QUt+kcm009tktLpp2DdeubeHIafOQVmxvzr
E4vYMY9WtdeN0B3ZK9iGRWPLMn4QgHOmjNZNpZ/KKSai+mueS+lnGauAsvXbunLWVlwUqxJuzUp2
XrRq3UrnzkkaIV3eqAkixPW9OaMNqAYoHUYv+10/iPX1g9c3Udfl/jzYz0RMtI0y4s88ypyD6LKd
Gqya4yop0BEO7mh0HnMF3nAjcGyv9WVYvjZ6GsJECtrD9TFBNHgE/S7tsvvS1sW2TXCdFW1JW5Bq
0uRF0SF1smJj2uzOZiN/zcBb+LMEDlPPeoHJJ/mYXUI5ygyNo1Cm/ueN8c97DOtYbKVC/ojHPD26
ykj35E5uCiN5zBaQXUvnUdq/DIcanHjsjPAlG8IjXaR1F+snz26+ozZ4lvEI6Zb/8PGcO+shzW8H
U2wMDWaA3m9VMp9MfYDRYRm3sCo3uDdvjF6soT6Tqao5z6yziEMP1waHFLruxjEosb22Ff1di6O+
jO9VZarD1G86R246T/uo9ZCVQRbnePR+VZO7jwnGLlsE22Y72wRIirL7XrePEphAV9+PYX+qCvoT
ceh7MUUPoX10AZNM0PJS5nlsbC11H33osziZ9QJqmpkerUjWC9F0FBvExS28eh09FKkR7Mx+OHuj
QU2TrMmc+XNrHZXvgvoGM1DdMve7zUcMtD2c/YmmvhEkd2lI4nxMeiICxbBVHKhvtBjGZCu5gos6
eyLkS2IHjjWnKDd7mhg/vaHX/KprahtoCeeLkXlIeJXN4IsMM5YLCqdJApsYcnYxIAsS0r+xzOp3
Wk2EbzQCEC5o564/MP6GNLTg8AN2/1xx478Z2bXYbrk3CsLagO8BQNn5ZnQrKNz9bZ0HzyjLxVpY
6V1SS8Tr1d1kFS5xkPcpCB41Rl/wV0eHMrn0dkRrowXNF9mRzb5RJ43RbfMC7GHaQmgu89egd5GA
M5SUxREV1ih+qqxtz1jZjao5BbDh4NJvCc43jzPbfVrcSIcbJzSXdttzZHPzthSGHa1+jyg7uPOG
JndzkzftNxrbQ2elWL7i5DspCURQuKUyOQ20fU/wCz4wEzcHs+XiLNC4W0O16xwirnllBeRDo18T
cOpzbLF7NCuCpSxjmeu9JikYv6Dvn5IY54TTA7gqhrca9knSZT8EPl51a9rCK/vu4GPf9HRqfNtg
INwIhn0+P2ZGY6w9cEAra5wIEuBFlam3thgWi6aenBujAyLeZmg3cynuQm28KboJcUql7fXuzbLa
nda9Mv4DYKraDH29Fxk42wKtiZBArfSe6Ygacq2L+hNC7ElDBVrWyV1JZ5Yd+ikLWp3W/mRSQzm3
GRHWOSZbczFRi5KhqdYFuBN2k47pDw53NNvufDVEtx6Y8Pe+Kr91J92bSEtH5KVBiFM9vjevSlPi
mhWSU53pY/jCme+gP61b8WrBYbHH4jE04JZnA2t0epwhQ7eQVnI0qhY61XTxqorFsFourlWAce+R
5UXbara+gsRBC+ROAFxRtEbAU/O5gmSstsZc/65QuYqgu89Qu0qp3wJnxrNTfM3x+BVwU9BRwbqe
flpAFyBiP6ak+ugJHHKfWjrx5Qp9IBFevYTpqHNbSQkaEJYx3pvFPoup7ql19UfSxhZyWv66nsGt
3C/W5Gqx17axYtxhMdpKqmbuOO686blfjLfhVB6IH3CxVMXvTuu2wuh11Ezmc8MS0KPNtRZ/riDm
qyPULRHrAt4j4j6HJ5Y+uHnhfaaPywiDwRLGAMSKK/jd1M89uzdnKs7lTHxhDO8TdL6OxaZsplLc
U/aA7wwt/mKVw8CPAvGzyw+tbQKTsU7xYgqOTflYJ7iDm2lvm8Oaiq9LdVp/R53yECEbBshnbCR7
Q7F4iIcaIzFxyhhSIsIcsfiKjcVcnG2ckA3PTAJ8+S/uERx7Sx/e4Y5AbMs3FgUy57L1tFiRC36E
6D2ZdWrKLdSyxZ4M1vfZGPXT4PCgQEHTzA13z8W5bCNfduNvhT3mZMVLuMHW3vA9vpuxuxytvLU7
py9NCONpeB4Wr7OD4Pn6h9RlXPoVoU6JDkGWDEJl62RxQ9fupXZqk+gpwbV08UdLRNLUzkBrifFV
Lo5pY7FNawwBUZFimUznk4EOjtLoLe0xXkvdZCZXDCs68IrFYh314itAa62n0QWy21cmXW7yXn0J
9Y6/e9C00+LERmFM1x5Ntrsct0vE2WIxaBO0piCYeqjiqr1CArRyF982ggdUdhZlo4XLBs5/N7F2
rByJpzvAu4Q1ebRrqjv6cxBR4FDDb/a4L332aPeq9OPJXQeDU665tugDm/i1aTuxrsSutu7HKGQf
OR2CxuKmgEzcHhyxqQfXZ4D3Iaz4+iA3er/qLRZUw/jKXdjD7QCwBku5TWpxQHORL/7ymZGjXbc4
zVtxNAjfEDjioO0NIO36yabkyr60pfgk3JuICb4zuu45rks/wpTM3ykJ9Bid+qx/5gNy9SWSkKe4
h8FPka5q37VRkQWCHYDpEI6u0hlqYR+aufmiieDbGxeXu43UfVzs7mrxvJMpAUE+L9YhYIO11Fe0
vXynJ3nZ2MSp4ImgV1jc8XriEgTuIn0bI5aXi2E+XlzzVoh1vgP1NmS4xZjveG4WM32Lor7pvNdZ
TFtz6L57JKAMVc0Tf3Phncy8+9agStqZj109vlamd1YhvYys1t6o2Nqi6G/GqCx2uUaJ0oli1lkW
tDievuJo2sUknoniNr9nZ0aloDiz0udbTSPzA51kIRi8ZEN93dsH8Rdle8mf0EwxvVsVpvEOu4Il
O4t/ja5ASiL5xUVpupnJ34W6fCA81Sk/MsqXyOoZQeYbUJGQN6qhqjwjWtDzMrzVbHeNO538Rrl0
N1VYr+vc3NaWsv1O977Z3jyHECHYCWlo3Al6kEP9PUbdd95YfhfjKhMeFPdAdzhABj7R3PKsd/2L
7nF+6ts7mFn8eo8ypJ40lcOdRvhi3SsawS2x/wwlhZyJRESIFLa9dZZOPR6VMKjShqV+G+U5xwfE
pi+iQhxTD6G3ocOWUyD/tGanXoWqB9mvTsVoxWuLLAsNvJHyGiIUl9+SPXBOpwd1cFumgbTxSaQV
o9jc87ySA1oaTXvpVZ+WQTspCpmNGiliqR+3EvDeODfpiXEz6PnzOCCSjGtY1ypKfBv1bkFEb1Pq
03kq259Cq21fa03fos6vVy/QJkGTI62h6Bd/VcexzSFZKLHVMI3YyZ2Tp3D7J/enbxlTVfT1IEHf
aEtOhlwuLehhw7eW+3mdNzdKMfSRFsQzqzBmU+69OiP/402oiBNPuPy6jac30aoze4FwVGzaVt5z
oH2KguHTSF1JQt7dmIXbbTthvje5nLZBh0pRjc1Hm1Hf0uMesv5oETJn+IAE/Z1No9AORLWKXO58
DNmeSHj6aozAsXNNpnRTNkbAks6Wvdq1Ep5Y1aAwxuy6qwCoTT0hzFxpre84vwZLcIKR5FV7k0gV
1IV14ug6IugE9BEa16FgRiPj2GxQCVg1KBNuHIqAfGWDjsAa/U68HrX2w4YoDw2bjbEIcMRKILJ6
M7+EmsY4XG9AW3UJ9zkQPNa9GL97yVN2blxcELBYVg8hnZc1hTGeHR86uyf6GhEziMqj8tpd1Xho
Bh23W+l6s55yxhsqQ1MrSu4PGEOYPtPncF3VRbcxXCdfD7FYQgVsJu3XQJr3FuLjVRBTJXR1d+3J
4r0M45XXv/RJz4giAyc7JCn60WwIfsnat4yeve2TrAyJlUdMh3zOztwe/Ji2vnMO0NQz7cd2NJEa
EabQEn5gKpOxRxaZymkm1h/9J+bwt4qwLy6YvqYkEsXAwZBnxNam2whMwy7P5mzDbCxmTJa4pGj2
7KXvy55mTzJEJ82k2xBn4z5OPXp0mUBerM+72WUb4lj4HIx5NXptsCX8R1YRZH/BhNpCefdd1cPb
R+a4ShwO5HOrvZWNPMR1kPpVtW7r8ijCalyhuRlWZuPqG2tKjIPKFMbIdOZeVHqtP3XTl0F44gSO
fk33LFuLHCsHdMdak6egTwn3EXKlacS8ZZLeYo14ZDqXjYfLdzZFVO0sG7+3ru3iKPWTJdvdNf0D
51i/F8Lb6AmdWlXIjBmLEjnfoTWKi13QWKg4Z99obvYwqNB7DboDNZyysrVfVOc2c+dsM2WskE7C
6vTau8BgWklLVLzl631Gigge8A7u1ISAR6sqfVMVXyKJEL0l4XqOJPdYzWSGg4qIFSZnuzAOLKEP
lXT2ShYkPztsUSPkgBvSmTUwAssBidNTbJPf5H+Knb3Mvg5R4m501iinRAaEb5WmAxWfgX5kKPWv
QgtJGFfaXZ02x0jKZ3cS9NyDLL3DLWw3mV/xI+1CBl73HEsIgaEbmkPKIUQj9imoLCJH8yoR+WXq
51tToiykuXMjuvaSNymtDtKVuiEVq0MN8FF1Ic0lTkyNnDdzGj2abmGu6rDot1lciXs3YPLC1szn
2isfVNT1HDsijpzKfI4h2s8WFkSLpuOe+dpy1XjDZqbm74s275D9zhdk6ZaG7onr7mSm2plQAcmP
sTnD4KMuwRmO8E4M8WnWPusoeXbfKOgfM+1lIKtplhz3hpBxVMNj6RE/5qAYQGqzl3QxilALouPQ
fwoOX05FQoh4wz2J9gqkBr/J2RzZubq5s7EcjfagObwqw6X9Vpj+NFc14ZaZ5Hp1r6YQiXtI3DvN
u/HGLB2XOpJ7jjxL+WiFCwRw0SlvMnnWUnkME5sQlJlSWuvfGSRjVKFyRy7zgELFiZGdd6qDnEQ6
kPDkUlOjd7GWusXKaqINnQ/rnDEPOZCobV1nJ3PGmnOayxpzv6pdo7vnFu5VR0WTblW16sspLcYM
LAbCTfXGvZ1IdqH/0lu3XiUSrWVuCqBaXn/Kt26g1kMTgXAFuzam7H/THm5vVtbsDjdTH3Okoihf
mwUTZ2lVrDnTeSsvtYKNnnLHtoGfNorCt+14rM9MR5/ht0rW7Pw4VrrySSyLFVGTnSXb36GeUOZi
6qBk3qPiN+KqRfBZx4eeSAzrAPoy62uKmQu1IYHpyQZNxMISZritTB7BCsBIGZJDMA/PEz+NobqP
Kf7s7K7aZORQNpEw1pEjCx+1WrYpJ8Glrobl15Q8dAxPbnPyP7qOhgtNS8FvjeN+/phaY4cyI8q2
qgQc3JUpOne6PMIpn5gF2hGbeO9pvxMr5kbk1e3nzAwkO2khCelmoaLfXZa/aVS94KXkVs7Xp2qL
Fq9/kfoirHMZp5ko1w0KYXpREveNs0+HGVPunMbRMwQTCAU7Wvb+7G/dJ+VsI2U6fpkMF7DrZ28Z
XCSBtCNYw9w0RVxme4126+IsTvUh5fDJDjgTsr7va+sYS9vb5F3q11ILFp7mY9ftYKClNApFwqId
vNKYanyKFfxuOtK5pZHgFq3QMLB4WlQ0VvGYfziu7Dblsiy50ch93zskrOOrPku2Fei3jcaKaY+c
J4FzkGTO2x9acQyLmASvQpQ9ijpdMXkZIC4TWCud7YFmFxVNa+UoLjhemjtD0lrb5ujImkqH5T1q
EQCWUrW/iHZxiMq6xTkyddvJNFvSPMx22ShIcTv7AApeZqH9asLROrTkrRvhpQ/urfukj1FxbEOX
KY8EhqkKHx3zx8mS9lImiOL7ulsx+RSM0XgeZzLIy4kLBTt5OxuFvDPD261PAebvU4k3YuuaDMfG
bghZ0cGnWLflq+0K8ea09kNj2l+lnb4xgRBsrWQSPnc1JR/QqJtbE8g28Avm1zj60w0rOvvkYA28
SS13RZmpWQvJiFFou/uxesVaMu6vcG5h119lq+pDXpmgnftLVzGjRHLA9OE6oHJptGbTgMYNQybP
OyKSU1uFmxp4Y6Fl52DS0r2upulOlwnQ5A4yc9yguZrFHYUDatjJvG3KdQLslrQ9k+ydpbecSwYG
YqnQI+lM81VIlHt5c1vGSYCFihYbtplN4nhbzQmybUB/aS0MbdPXI1yKNN5iqjtrTJDDg+AycFVy
nibnUcde+cC4FpLKxtqOof64KN12I3l6tqbBobQdfVsAyVM09g+66500yXCNGPVnnQqhbakZIJ3Q
UIsM+sEw3U9s9sVqaqzMx85G8zCF6qErTi3dzJxk3/H3XmEaXarZnohf9LmN1oHL+BBmoG3EnaZw
tHw9NVTIArQtqTm2Kz2zyKyluKHROLd7ciCCW8lHRqRilQ8FPNtJMq8b0wbivYk1TFzamtnCYNDB
OGSfyq71O71XmyH/CoSdvmRBdh9n5pedORtmczWKsQxPIfaF2uH30fAA3WRJ1HbNWruefrV1IJ1f
XdO9anXvbWKn8AMZ5bRMDXtbsy6LqvnlhDkbU08yi8QU9QCZmnDMYSireaNAa3Cf4jRVRK9DonH3
NYn25V7ATCAnzl+x2xVnK47fq5J1OadcHYObQBCc4tZry53pWgdBMmlv1uythxJpYbORJtunKZw/
TA7Do6TtWsGVFiVdjLh7C4wm3nhIrVt8SauAEt6KHfLP0FQZKJoiWnld1649YLM8zwa5H6Z0I6Wf
a1yv89BDQSJIkomGb9YovFUYx5BlioQ2hDxW3Gxkac1Uh8UroykgXZR6EmHDWOdSJrZAE6z7snvK
Y6/zuxZFUxHY5tqO+ulGcnNSSYrl0C5Qa7bRc2HYxPtLi+ysYaJEnLXCF0AjiXRG9SY0p08GyH53
6VgRlJKXshHW1vFm28/oO4C4r17SmC0g9tUXwE4FRfZ+XmeyPCtRU+M1ZgZrq+FJKDXv6nWur6cM
xSkxhNZOV7So9pEXjvygVnT0chBPYqEWX9+jnkJY879/zuD0nt78/cRpeYW/L1OxFVo5ddQVRz0p
6tX1E6+fU9UOQbvrY+r47rT6+xWDtOJD18fxFPGh6z/4D+/+ff0/H8EK1Rru/r/8Lv58k3++Iutd
O2/+4zOhFTD9XENNPzoNkqjry1y/+p9v5PrVjMgp8z/qgOvHq6sM+fpuzQx78+f/78+LX5/9+yrX
94QcG/4euEj3nvq4DqW6eVvui3w09p0+ltxmwLBe3wsWL/S/PefOC2v/7+ckhKyoqv3zmdf3woXV
+/e5FlTPGCTW7vr8n1e4fvTPP/77tf7+u397GXuBYc96yLi087/YO5Pd5pks277KRY0vE2yC3aAm
EtVL7vsJ4ZY9GSSD7dPfRf8JfFk/8qJQ85oYtmRbMk0GT5yz99r00TdJZxjUDdH1nzdS48Ga17+/
618+rQhc0gk75P38/vKyAfFvjvbjXxjpPtOnrdfp17/I598Pf0jTf3vsz5e/n5XKPWNV97d/e/xv
5Ok/X85Uoex9SvUXBfvPE3/DUv/5ff9/qPWf7/nza34f81UNb6S1YxKtmL0sHNbfx//6c3+//n25
spMpfuWFT/r74feZv77pz9d/nv79mWwm6LTt5O43/hHMlwoMjDfsvpx/pkPaS0Tk377UR4Ut7jc8
8s/Tg75Nocym/tJx0WHg/v7Qnw9/e0yv+nBljfhV//yKv73Mn5/920v9u+8z/JD39Od3oS/Ewn2c
fx/+/QEhB2aAf/ul//L8317k98u/P635hdxDDtr820Pw797Xv/01v9/4573+fs/vY/GSpTm41neX
kC6JzhcZ4S9QthwUow+jsBp1g7072f61Tg3Wk2a35FtcYlM+/q4GFS28YwzA7yCszI25g9N9KDYm
Li1aimzZHBLOuImBjTOMd4XrYMf0tzlNyJBO9vIZ3bpGsMV2cJ8amb3jb74yM1pncDse9LDR98BI
dtnYP9REyOwcAibx1ZaMEVvUf50TbWXYX7dGdSHvDGVZR83cFtPNJPsvEYZBhtkWUZpi78Eclh5g
vch1p0D38HuWph7ucOx++fn4YEgfs2mNKKIYK8RFjQ02Okw2Joi1LYzJoqoJpEx0ArVnGZ8dVFAX
shnX8WKaHabiqjDQAjDEtgPfKREEUAozRccPmqnwVtZgo/TJXbnDrN+CEzUXF9zKctiuju4zpQlb
G5UZSNgpdEwYk1vMzFRizMD7gq0+xzSo2Kuw07sWpuGsmflom1BTzHLpx2BqQeg/P1oiP5RSXlDp
ynXSildcbseqmvItBVSysbm3U6Gc44iJVEqCYMCOvQrIEJ/iDl4NEaZhShtQ06s2iFJjpVtMAUK1
gJ5qjp2trH3oxfFDxAxxluaw1kKvDSQb89abrrN+/GldDozX+6/M1BmP9v45mrJ0nWD7/fXPGVKO
O2ZnZ7PXQXFaKfuWJn6u+x84W/la16kIxtn2duG8cjWp9spk/K013i4RDkda0E6X7SA21MZP1JLj
tq31ap2r9stNbgoYFIsukJ91aCXvLA3Ym6nh4OsGjco8h4geQors/XjD+L7YS40GgeziZuthzt4J
lW89NBobE2vxOkLXuM+8W5Lnm73X8qbHGc1nhBXgCNYgoL1ixZAomEFaMBs9nbEB15Iy2dnH2o8i
TCFoxstyBpmpoy55PH8zwqZMbhkP1OJNaW54VZndZ12Y45p8VXeNDBAwyYRULo5duRZ6KthPuWfG
FMAh8YaIlkDLHPmWJbIlSVtH76wmhiJwp3A4qecwyRDzE5OEZo081AIogsdrOSjJglJha+5wYx+b
zkZHp22LqA1vJ0Ot5tr7kDkE6UiP3idyJpSnaevBoC4zrAv9hPgUl1i5/PhLW5Sv1RjT1x7nF7/G
xu6IvaF9wyBCfJJYyQFTaLH2U/12VqG3tqY8COP+YTI8/Gn+ufOoviuNzmvWw4fRss+sNrrtTGBu
QONRbjXviaDRkrZqEeKSInJd9CW9EK06z1zSazh+NMUN4zoa6U4UTF87/d2uBWXP5Pabrrlvs/oR
MX2+9ulUOr58NYhKZIYGxdVS21z1T5UeWmvRpnTGQ+zw6OHZb5AWT7ZnFSKfYtyRuvHeFppOnWzc
gQt/0lKaotjW8pw9UlvUelCm8mh5RoSZtdsbFoLLPJ+eI7iuYVSDxUmqr3R+mc0MijbqUD2Jmd2b
j14dP/a4D05looztcPKNre70/rsal/DPiP4rYrwU++LKCc2fMkdPrTuv6WBfoct87nP/LEy+rTCG
i6Wjv1OzSDc9khYl23OIPoTW1LTLYvCNyVzG++nD6Xd9mD9kZfdmdCVzITXdENIWDB2eQYdOIiYJ
1m5oOKgMS0RSHQ1WcLAR58S6qTrUcel7z0FaNRIhDDaLA3GsUGQEU17FHjHWqdld/D5tdbLktins
8BY1CpCBEPrcMkJ2xoKUeVAhJfQhNHgvQ9TlgeHnizKedkTbFs/SNqy1raYgH7MkiLJhDhzytbwM
XoOOyn7TavmTk5q3PZjOVfvcO0x96yTDSokgIjG/Ki37KiAQtzVEBBqua8glZPa4BY6ZjnIN3hUp
YAhpvJypVjxFLwYqhbFA1zlM1b2e1ld1O62LcjrLjkZnS8PKHHjDsbn1W6x3ujKbzagREjvr8pq5
1YJHJQzHjdi3RuOhMrgpFOB1HblFL0J7VDmkOhuHhqm627qYh/LqqshobFnuoa6d9xYcAVEgN7AO
igByMgw0tyYmRKmgG0L0H95wVEzWIwcMHu5sY9NZRMCKoc8CR2N2g7hvQt9QjkFoaZ9ezYAv7Med
lVhMBgY0Sq6zY+oNYmHeuaoQu0qYO3seLllcPgLtAAKYI0SPkYdMdf6a2JxmWvXi61V67NdR7AFX
qe/QAD/AR32aZpUHomkf4mb+rEbn2azQ1dAaLpx660TjZfbAMNFwNVqkrIbjXCqJjKZqmaRWDGUc
0R6yEIVK4uyGRMNdglLtlan9mx/lDw7g+RFEY6oPCFzzfSvy1wyUtp2qdmt21AZWf45BPOYTPje9
oamVSfMm0ZrAarg+M+S08AEXIV+fM+tLBgeJfTWtuTbfJjW+RS0zQTdHEupBYFYJE98i+xzc5NGq
x9e+nr9ThrR9ZO3mPjl0onhgvspETq/uJK7SLtGYjgMzXHE87sWMIKWak36TGVYXFBhewVa9t157
iDpsOYuhv/QKpB/K/W5FO8M1ZHDeKSQMpWD8pCO30MSwqsvF8b94hFR5m0WAGgyEERtMUbvR8Q+v
RZsuDTLvUI2M6TGpRWttghAcJ9ybNfNU5x375RBBu3DN/aKjrmUInsHNTsr+1AuMR/rw0vGmDrp8
TmRWr0jlePIb7cTKd580AEaID+LQR1cGTIrKNncKosNYhdt239JCbjksSxo2zhAsV6uBMeFbPDEY
JHTjKiFSe09HYqO3kxOM/jmrqvu8s1AzmCUmFa7ewQu/oYcfq2wAkDE2z6hCzqavbjr422433EoV
vYHUZAzi04ZKh/yVKE70B5g9wdfR1AKhO63AU9Plg0/GIvZcNwbZQAosrKWfuSR3AlTqwceZXBVX
eANQ22AGwjPD5dI9O4q23Jx746qNqus8pUGCy4ejKdBzWkX0AOb4Wy7GlUKB46797jGhEb9vYqYq
CHpcXAt4DNCdl1F/QroVr9AwvmGDCVhyza1T1Fu37S9W419UJbOgDtHS5wmeL0brloauAAt1kaFO
9SKCUKwZ4ntvcZBdDqPr4iAgOxEAoOn6qxYPO30WJqvFPXpqyTmHmAkN9cpum+RO9RsVOuqBGxyV
5K3/pY9ddzYmtSYqxSakWT1ogmBRw+/e0PyupklLsMt2b03rb4F6MNVIJp5FMpfTpGmYiuRVVQfI
5rl4KMJqNIF1xPiMWR+C1CID5wILxJvzZ7IifYiKSOUlOnBq42ng8qx6bobJWeDH6qPhevRTTpc6
uTNYfoK2W2jnoAaRrJyjpPqBs0V7HI7UOrOAG3tXCE4+jBFVClhKSm9MQmEC58UtL11UnxyKxYgm
W+9HV5QgsHPsi5lkT9TaT55jybUdQXaazfGTrhTDFq8frzyfW40zBZnXvUcAG1LXudWilPa4UyPd
rrk6yNVq6N3afcG0iXQz6LPUYE4uQEUkP4DjhDrZlbHkDY/ayhiHR7saNoZpjxRWGvdWl32w091g
Q2XYq2U3Fr1xZq4ftMTKHWO267qemWLOhDaiy7Va5tuGVz6iIPpgf1yv4VUiezWY+LucNNqPGZrv
SZUdQofpYBKrkxRXhdQhcsWIifOCQnS2IwR3UP99TDnpbF+azn8otO6b0Y7li3MCmwzJezDhlF5h
NdqoProhlFsgIqlfxyY9duV8N1s0Z3r5VguIGqOPaIwouUcpkIyC4QU0iYC2JkK8yjDlo5XFAO6h
5dBBCCBOYbwy73soWUlpv6cdzK1+mNagLM2tsKYHU8e8lHIFxhzhTCTgNsF12QhKQDu5K/aIseGg
BBnf5vHI3Ocxd7lKyZqs4SlxnMQgrqKxuExYmZdNkkk51l7azH7WYAwIbGTIVfsXsz1pxtYhq33F
XOteVGLbC7ZjLFJwvXQPH+j05C3e3SHcyCxjYdOskxW3r31sfZiONm1Ds7/Xp3AzgUBdTxHpBUlD
RWj7nP2VNvkbCpOIKySjoIKAlyDpqzLrx2JcAY24+2ao/bturpLaNteTqd8mqOtXce0Gmc/sXvM5
S1zbfLc97zthvoRVsDpY5rDvJ9Nn8mDc1baPdMrwERVbWOcIpF1+YJMktgoQYO1HL2Mwbk5rA1Gk
a/QedQAkWMNHwoO44yU16kMTqpOGQLGuEP21gGnTvCR71jn2TR3MFfXzoHxm8IZZr5x8sfylwapq
5ytaAS9SfE1IkiRMmYCBFT6xtrt1y+HVbYfPBDzazFDbMY039J12IK0hg8BeA71qsPXNAwMBTh4p
7vvMve0YhhKuWVx6HEsaM0qi9/zX1EZ/gv7pIVR3ndAZhLJ1h+3oAVByw4Ch0iW3xVkYTD6zSIF/
Iw640d1rya6jBywRxEwFfDE8mr32qPtduY3i6Q6HWx+ANrgtQp9BeBoe2Gq9eP6dR68dkUnhrkrm
yGulUgpsCkzHxZeUmlUwDfYR2diqb7qdcmP0Q7ie88caB+hRT8M95+S6ITBiM6YAwZDb8a1mUm40
06HzfGwjTJdGi88vSuaN3+E9Ld3NUOsvWp4fvaYzd+E47aox3FZ9jumldoEP9eozrttgsq0D9QWe
cAqMwV3ZVJXsvoZrPTtQSdsHbVGe9BCcjKp3eBlnQ72v4fvwX0qIzWvPS78mN36JVbyZJgzJ4Gus
deqbiK6m50ok+SY0dzkYklXZl8WqxdXipIz2BDzFkgl7yLQzCFP+a77ToIXxQRw3C2TM3fNt6SK+
crLHkaCPlV0haJUDJQeYuLXvtRI0FpxE3/WPovqSIXS4LJZXCuy3ldkJptfxJDPzAxDEPoyBjts0
wWmGfCbD9EiGfbXVKjKVaq74DWxk9oY+l9IwtFfltPVz3KrATNF6qprJV8QotArhcIcbkfdyRUAW
g4GQXkiSfFVhftZdNE1swWy29bZczUm7j8dKrTzq7FVTmV+DhakjfzSYXe8Qvr25qFmgZtM/8YtD
ZsmvihnQlkDgrzTH6jv0ZG2a8dUcIVSt+bBul/m9Pl83MZkENyN3Uy7FK5zK74kZbk27/wHJsoCf
4EaxRhlusyl698k3xtPUaCg5anbxldVc941AV8b0z2V6lfnmTvuNnZUTeHOApPnCb00QMDoMm1dS
Dk9co6hBDInIZRDOpolA+mf+qpi7KIAVfCCK9hEPqhYkTP+ehIl2ZKjDWxV/+eNz7VnP6Gce3KKj
2oS6YqOzWLdhmKwQdaBIQkvpslug4OXaRLNb1bu6cbbWq+6Y+D+sp7HoNA5oc1dx8FblYN1qeTYF
SlgvPdwPIxr6YEarxX/Gj85YCB6i2dkbi+5NRHFLKbyiAnA4s/h3mGjO6s4iBqbC9dibN2R63spv
Ft4wQsxXW+cx7m9BCkYrpwEYlS6geKG/xE1rktNRXdn58DCiU9hOcXKTuv3ZWjC5HjNZwRg2YBN4
HrB5j5N1b7wjpX53cS63OidmZj+5sXNvOmWAP/8S+/MuU1hQwH62DVdLhHXaG/etpb90yv7QXCQh
/F0HTFWwJ3WaMSn3f3dOiJgx+0PdXWW1c2lZAHwBpa9Rxmu4bF49LYKojVbDqM6Z6ZAw07efsh4X
rcBT3kG3pkMK1RCgjq7biEVCzhaqmK6s/P2s46aymSBXofooRX8r426GD2Czp+nu3VycEFm0a4YU
1FRI7SGa0uxJNS0QRfpNAWAwlDFB0qbVZ1zE+9TOjg3eYj2zv2IPujwzRhmI3Ii2Y0L+qLzKHDi9
TZ0fZD8udE+AeJX9nhntsTGZxPo2eeAZ/ttUWR9xWN42ib3hLZy6+NqFhtDOw7nUoN9kDtKNBPzF
YN2FSsOdEf7MpfZgLp41HDsPWvbWo3GwZ3OtRbqk5jLRdhYysJTx6XbqYPrJPUSc6FCV2ZcKl4Md
52+T0T9nJVaV0sJp3Fb8zclwNYHTr0gxwELxTgnxri8yZ8DdW1tOb52MhpWncyOHy5mt4xmQ6Wy6
yJu7307luBtZMgNrojWrJ+YR1TrdhPjNxxK0zFTPRR6dUEHfFd4gVq6uvc7RcNZr/xj75cVkCQeK
slME0jC4NlHVqE0yJC8JIPz1T23LT9vKP0IpQwr46rbQ6hUSNhYXB3dMiPnDqU+g2TfA99YOHb08
M+TJyot7xJCr0kVDUqJ+mQYsTLERPqcpqli7g/wyD+4pmYXFmBoxvVZFO6cuh7W+VvOYrlw3ybZz
5J7yqnx3RP2GdPy6L0Jvk3CecoU843ZwN1oX+GV1SToAw2aTrt2hizauVq6tdL7SQrJb834GIGxt
7A7SD7c8bWPna8/k6kJF2e/tHoX5oqcePSx2yx8lLf9udGnegGliV05Fx1lcXqz8CYJMEOfVTROr
l7hH+7qcgvNUm6uS8mgbOZwo9PKvsPvt6Ii/hK66onN7HYJGZJdgDqxOxsZO5SkXxT2c69diBIxf
qZiydpA7z583sVDcGMvkHvUC92GdpgzNY7lnN3avpuJFqvST3e/D4Cl1cPGDWOUcBhAEXmx5bmT4
SnnQHeKYEiWkUX/WPLFp0FGtEdtnoJjMfaMJ2nrpZFEy1NEZ3P25cqV2xV7zeSzo7c6du21IywlQ
Wgzs6RHiYKihMy5yiJnNpaw0BgT8AhhW2if7Xlj0/YNIQm8/ztqVZFd+iIqMJqYXHftkYNOoNVtr
gosrU0T3crJ3U1sYRwDEBq5DMsOjzGWj5sX6rgiN3TT59cHWPOT4k08MmGEVd9pESl8CmWP3++Vf
j5G5lXJdMr4J3DzJ0AJLk3uVstnGF9UuJ/khKscXTyQXBj/d1nHxVNX+dKjcgmQJz31z6CMbGKhX
rtVpe/6e7WxQqHYipNNnkPjSOk9z3rS7ngq9GbiHAT/fZYm6l2P13ikQUInD3WfWhoMwen/nhj+u
OwF7yRkN1fSN57YGJotjE+lr/qp1k8LCRGnvDMY3bmAuGirsIgw/rFSAzQGQHUBVEj4WebJO+Jsc
liWvPuIcWZrnGqJNQgtD9zP2TcwvYpWStcGIKDxYc3LWBR0r5ZvPfnbVIUXAI3ypl5dLlgmM5Rg1
AtG3wfeePAERwyv3Av/Nup/S86w7d4W8likYBpQ192WEwx0j06GRgpame42HcdW43lcz2i43Q0he
dn6bLqMDX4M6TzzpSejRgAvC4orwy2nT6erY9ege66geV9WEZA2hG5e1dSh78U2+F7s3+CnoxOss
phPqhISFuLLlzLJArU8Y70BIXTdp/zIWLeXQmGJrtIqfIZnbi8rULqK9rdvslK0IyCMnJfMBC29g
rL8kk3vxox9UUOlJbxYvAhtOmUBpbLX0vhieQgtbSu+xR4sj5LEV1u9RVaiEK5QZfsreGTImOPtx
B7fYeM58VutMAanLaLFAg7J3RnIScH5XTi+u2GM/OHrx3BYgLzVSRILeAEERgdsvPALhFylciiKT
fyKRIK6+F3QOaVKh06TtifF3Jm6M/7EpgbTPmnM12lm2QxnET5kni1nYVvec9xlDYgFeOQh7his9
serrdmG8qZE9nGZBWIKzvs4cUPvh3D8YeUWhatU4iyH9rCwaVrb8ytL6pvHLYZ9Pi7uI6L2DKQ6q
UB3SHQZT7UzzyXWz944mH3ebSsNsSscsr+JDlPZLAW2+2g7+V7qV0Y7vbm70As3SYCJvW0ZP4VtN
hwXjkkbtqs4YBzANYqiMcmh6FCO3IZgXIHM0Oztd83f9Va8tCJqikxsw3Q01P2MPpx+8hVpZ0u7v
SBsBo7b1rSiDwdEEiOeA3zVZd1sXDIFamyAhe6hO9OUvkQ1XAdz0eYRNbQy0NamlyGTpsdCwm9rF
tQA70CX6RTF2x1HKIkZ2ER6b5FIK/dqXwtoJILVbEgcPc51i0MjKTWwKkHwRN4coEu1poN+eeVga
0mx8ckp8oLp6ZGrG/7+cgc3RkQ2TNj3mFW119q3EIaIvbKx+W+pWsx7qMjkrl/lp3dC0l9aonX5R
pbkPLFAh92QD8eL75aa0l/qzUvZp7g92xkqaJ9VT6cwWiWIwkw1RTUfRLjOhRtdWnVHg23KzhrqW
2ISqo60mYk4LbRDmiXljobjQ2GY59lOx5D25RhmuPbEuTSgR9gBEXHCJthIarxNe5yMvkU1cwlbe
wD8XwkJFV5/x1z4rh2MbGsqBspehoeGyD4rxqXH4i0kf8EDQYjAbI4dljZGM4/XPtm8bSMGLs0dT
8hRVMKpdrAZMW2FEhJs4a6E8gkTYhLy2IaetVbOEGkuV5TLr2TgeSvA06veCjTs81ULbmJ0odwyL
rdgutz4yzDjueb36XXeEuivMcNOn0zM4hrPs3R5qQlqhp8RaUU6MiGYAAmMy803ajyg0joAdfUjL
6QLX647EJcw0Dn3TbwBY0DZ35Jepcg7RlN70i1PXC72nPO69PT6lngA5KVcKDWpg1vW+K0kO4ky2
Q1xTXEiQWeRFTIrlZiTSwTVxdlJW2JxzQhpfY2S/6+ZPP85fXVnfLqRW265v5tbRj22CsbwN39Hu
8dPCdDB0P4SQpYJRsmTmVDyONvRXAzNmB/9UGvebNtZe/UZ4SBUafc16h6RAaO4mn73POBPMdBh7
rVHGUmvM1CITFSv72p1J7ti6GKcs4LZ9SK1wOjpYcVYJWx9RdhSzUTVuNantcpncKy3Xt413YwqN
wlCfnvoRQFWr0xUem0eI7g4YXHx3EcFS4+CD1xnzmXcfXeJWveak+LTWD+FSNx67fTbB3BX7fnwW
JtuBDr/aKvY1avZ9U9nxdVThSqgsxgbUKkOLnrfqSfeB9J2Hl6zL+pXovgaPhr5MacH3kfagaApU
ZOSsIpNwR0DUj33I9jAFyL5BC/KusXVvYneCHJaIQ5Gmt4S/A6Gxodu4MzT9yqd/bfTs+aDG0fyX
5bduDR+q16lYHGJEWHt2WVnB+sw/cJSH/CzmEs1jZ2y6zR1/UcpZha+okXa+iy0wnnMdZFq6L3TY
Qk1o3dStnx4rdMlr4oQjDvJqkv6J86gk0QqvTayG4UpizRINQpYRdFbcvU9Tdc0dNqUKtlaYShKY
qCU6ELmd0qo94yyj6++n8kaf5VfaogVRcXpv6n64jmtar3FlQ+iraZxgoOuuS2edFNonvfbhTYv2
TF+RsWuCJCDGbPNYfroufFBXsDVq2qt6ceakhj7vIqh218nywab7Vmi+e/x9CJ/KZ2/TeZCZw1/b
eg+AC8Z9gUB8lSGBoEGUbT3NhyzY9FMga9bhUBoPaZeknAf6cyvjITBM010T/OWRcRaI2X+Okhio
TENPu2qLYdOEbGSIWaEWIluqqg/12D70rpx3JgakTQ9MacwI5mSRw2Hd5PWOiwcXsYdFSXl4fw0m
cZRwrLEOKnt2Xlm1sZq2u+qld5eXHNByxq8qjeZK+UqusgQkJT+PAF5TjDeAwV834USTnzYjjsKP
oTNgkrqM5dPOeLKc2kXd8SaBs+/iEYN1Bbqsca8LJmIBFnbkxCjnQ6lte0asRq61QQW0LMW0FTo9
1vDqmDXduC2KGnhYeAWU7BI57FXYlqGDlfBiNZLcKgM9tC8lRc74zZILjM31bgyrua27jDaMA4lj
Yv4puC9FuWIngDcz7G/SENd4YlvEvpRFtNVy8G+14f24do/3UD2NBKLj4KLcIN1g7bZY8S2L6IuR
nB0LOmv64zqcoHORf9YjJA3dVdR+Gqr/copOgyUfmwwxheLkMtuHMWtPfoPCB5/mBp35owFUH/mt
+BR9g0/eMkDL+aa1Dk3SHWB+58xfNn3kHHwkP0eZjo/GjIUvkhrT9ooD4IovuAG7LtbWOEXy7Rh6
aTCk+QOECOamLk5+ZOTI6abr3mJ6YIvwNb5BgcKqsg6HedOZKtD65gJ4LN8hyzhMfXgtWwbELr2I
zCDhiJ5eyvI/PRel/d3M40WAN6BKDeIwPmFILlecnRqCoBaeOz6tbKnOmKNcO2mMpTtrMWz21r62
1cGAmNQV4702zcalQwtkSpvbQLKHS2FTvFvfZmaBM4YVoVVqps+VcTPguJn1uqgRPTVefFLM0ui5
vZtCqTP6T1Z7jzRApfyA8D/CM2POluQ2r+DyRaz1VbNrhXFwehKGMgDJm9yQb2Q/YK0bsSuZ2ndk
d++ZyD4URGXOfnM31PxfRDIQgqtnW2duwdXShEzTYqNpKRM0Cz+fWYEEEbjY6DAwsbU5zD2aZYRP
rLDHVKWP/P/v3I8Gv2QQ0S+gTUvTv/V1fIdsq+zoe2zHu9Z0v2Wunr2pvWcKAYU01SIOumLujLus
DtkOCGNR7zBH1fBcOwK8kR6TvNEVc82Wn6xbZEfWSdbGhxEOYJZKdGLLNKtUEcKX3AMWVspDPzqn
vjlO1rRzuYJK1HsFC3foaC+kwvw0Jk5sWNbjrgLUPIS455vv0m2ffRnRjS6r61oQY8CdkzU9h1+3
L0R/GQFK4J0dGJ5sOi9BUqcLuY0oVGvp5ht7sbmw+Hy55jcDTW8Tz/5lRJIWlAZJGEV0i1k4PsIQ
Oo72/Gsov0gAYRTuxdkBFJiVdbFTxAxukM3ZVBcQG0tnZwxjdG4VyaBRW9/hA9vodsXln4ljw6Y0
UjWBdR3ogcKvFSs8RrL0G7b7EqWhDhaxE0EITlE4dHEob9mEOdFGmwYsELF/orNB9ka53AcTYzO6
5UMsmxurs4IRqANvg+gqfLSBR7d8TXII5GO2QjXj8jXZ0sbatbJz6tS3EazblTlKJlYjQwwSpGhW
5btaaQBK5LWadQNqc7/FNQFeLaMok+2+KkF9dPSEkxLyjhrLjRfPlwR+9TqM63KjS3WMvPQQRjpC
dRRHBgDGDfya54TNYj7id+kJDWT4DgeOoh8AxFfEQK9OASv4kZYE2mS+O6q+FrraF35OvptBvZsr
3CHU1dq6zCtY28ONiqwPKU6Rxao5JoPLOOzHR+NQkfeOdcf/dif1TvNL1N4TE5TdWBIi1GQni01p
HFFGjJF57abjdTwgqR461B7GQUZ5sTVoDziFczOamOFoTzU7WetHuDKgzRrzuR3h3dQ0TO0CzIrq
ycYqnatytu5DK70TrClbz+12WTPvfGkcQ+7kwkvXXcWAzAGZlKZ0I7HApVgkzHq0AmSUfOVFFDsS
XUwLz1hXxYFko93UG1tXKaoSmo1+OSIB0PKzGMm6SfuvrGVWkc6kMN3ldddx0UxYYaoXdPdfyWh/
d31FVqoZWHoud7o2Mi+bABnW7Nqd+IOWLAN7DGQ0z7RrQhkeYtt9St1xr5vWAVNmHWjKPCfkDoKX
RaPTcUO0Ce9bnX/QUm9qXXLDaJt174utXXOH1YcPJOs3efYhrAVwQERTlt9iCTP5/1XPc+gHDegD
rE7Go181qJH817jDdc6k86yBSVghtOsQzo5nu/Du8VrR4C68R73pz11YXf9v6kGpEjX9t6kHuvnf
pB6U5Xfbfn//1+SD35/6Z/KBZ/zDsV1Xd00iLWxbOAQL/DP5wNf/YRm25TqmZ7jEW3tkEvxJPnBI
PXDI20bkov9r8oEl/uF7FhHEru/ZRCx54n+SfGASbfcf/+e/hl2bvu8QIKkblqP7qFd4/vP9Limj
9j//w/i/7tRYWjzY5QF1m7amCSaP3OAxXAtLHZT+1NU2QH7LxBI46x7S4rqiY7M8+PvM7wetmHru
JcbwzwdHLW7/5enfJ34fK7s+g+Weh/THcdMSWHtsQRMf9SjC2P779V+felZzYMOjdiWI230Osgoz
XHF0DXxzv5/9fqD/gT+o61Iqh9q6Tj0ocMx/ERv/fjqEFR3p30/r5VUykS6pNJbEmmjT0sWJ2x3j
QTvUAimgOUbZhlXpyc65Z9QFQA8b96WaqQCzzVhgaDB0F8PcHA7EApqlAT60ZARAT7Joa/Z9fk0i
n29uszh6N0bmp9NI6WjQs1KZ+8nSIfTXYnLiq8lMj/YChs/ETLQqm7V1waKxlTK/Vnp/g5w62+TT
gM/RoNExIaJL2LPmHbdwUoHIIGtSeEtRggy2OSbRmJyUcrf+0OEjLOMX2VinaYzgc3oWcLRqBgKS
JyfN6m7HvEWyreiC7Ebwn1tzeMzinmKLOW03wHPXB7k1C/EM1fyhHXAYOkzxE0KS0F6OCKGL4nZq
6VW3LjEP4v+xdx7LkStblv2VsprjNeAO2dZVg9CSIiiSyQmMqRxwaC2+vheYtyuvvXqD7nlPwsgg
GVSA+/Fz9l7bKJ2dHzz5Cu8zrVRmdJb/lkNCLUtEoU6oJaj/4DJx0FxZmW8czImg2LhpqPYZj+0G
gkIJptBI+/e6MOcXI7oNrf6asmHmMbQdO2VL5uS+SSRLfEAXDcqdvUYlTyfYZ8zceQNVtvOUeRY4
62Wr8OP7JOzsncdBBCUAhYOVNhvSP3LE9f7VbsrxYNvWLyM3YKPFIjhVafkgk7p6FJjW+9rbTimV
NY0SBhiQdQgrrVekqNuUOxZ7sjHfvKCpd1GD9GDyCUlNCXdsaQKNdYz+ivGtiEskVBSvu9HykW+F
7rdheRV3IrZ3fMvDilDWha0FaPSd7McYAOpidOIOmp9oU2LXFOODmcPTjR1lI7QYUEVH9nfVIu/p
JZHsqcdlExLUnMe52E8ZBXKHJ4vOzcmy6TBmabA2zOEWmBSgI648zAI+mEM1bTOMtQzdAphxfnJQ
PZOQlloS6uvOqYfj7A5r+CbjJTb8bBM+BhASHZyAxNdih6ydJwGcMuWAtKF7+ti2TMSsGZJXR34W
y9qOzX86RpJQPBJnrZAJtzQIG/Di5pbXA1ryEdLWCO/VICJYL9QU/hq5y0hfdymVWuGsE8rgM9ba
5xqvwzY2oDhiMrTtH7HoOEUkmXNwC5P+wELWAelOZdNPK18W37g68pXqhnhrxi7JRaqINnlF4h5k
dyEngtNHj6N5/dY7nTrbKSITfGQWzPIwye2zZS4jo2nYQfWhgitGqse5o7FI4xRsB613tY/n4JCS
BGygnd27ZhrsuIAei3oZDU1vzQDquLbJZJuWH6zKmXd2knkdMa3NMbOfM8t9TzxytK1d7JCCVeE8
b2gq5RYjhCBESQSajhh572fneO3B9Tmhl3XIoFzYxaZOmi8pl9nBk0Req2FmhYJKYOQmjeNo2C5V
URlcLSwKUF1WQQ+xgVHqXuMOBDkdNBtDjHof1BCsvMH6UU0Mu+q3RHUO3H6pDywgqFS4NSK0hFCk
7t3lmxQU8OhiDPzELuQK82paxCxL5iEPnWn/SB3WVNUhwx0fxj5u76YUU31f1+rYBE/hkmnReE7I
HwhsJpzOY801ZnaTu5tTmlSRYCyLwmQCnIkQrcZisEggh95cQOP5iuSFD2Ws65gx1CJAD5ckryzt
sS/cJhUae/D193Sz3HXpePGmTbeYtbkaSb5i9QBLA5ZXLo2LEQcwBa3Cu0jW4gYtKppPmlxG7qmd
l8NSm4fq6LbCX09hGqMfI9MAb0ufL5KgYWLOMfg/7ZHlBZ1depg4Vq3LYzf1CafR/FiG7FR+nb05
9i8jW8xGBuTmNo2PYYGApih/+QVclCTsD0aNNUEN6TPB9WAQjJqDA2DyDVhb98EhEEPnZOklRnic
UceY3Y+yUjNxMfJ1MVNsxsQiGR0FMKfCQGy5qvsdVhNVEmFHoNrR824aIHFt4IbyLezueP2RzPsM
+vKpLVZMB/vLrL/NJYoN0qmdc6jXGSqTvq/wPmvacRbkYuQh0AESUtgJavw2BsPHOO1IXobpQM5J
1pcdVTOgBCRUZxncm55VEAufkJ4pwq81LMGjH3FkGCLrGGbR3nEgDNtt7q1TOacHIyVVrk6jw0AD
GQjqnD3Qk6Vr79ir0KTtnXmEMEYTrewIV39AhI/FLSlHN9zUkX6cmKetm9c662n7UIPQjMIqhh1/
PwbjyJGiQmflBAcJk5dLmCgFJD85BxnkgtFzlbEXzWII9xh3msVvH2+H5Jej+nybDZzPp2bC7mF2
4oijwS6JiJ6uZVey0EzTHgTqFyZyZG5WsFxtb6lf8l95QBclcOp6m0eVT/wM58dmukcy+Vy7TbtL
XD1deto/lA0Vjgdp35SFqMOYnXMSzWfW6bvYLRUAleqVjD4cAiZgbjjSDXM8o+EIphf6FYL4rSy4
J1BCxXtQOjfDcA6EFi3JR2K3lC9EOIYb/PNnWpx3Xu48cee8mQDNTnT4xz1E8BOwk/73Q0IhAbbU
33riVjLDNWCLYiwfKB96ZLUwbRr4CWKVVUMB5zMgVm55kJF4z9jSadn617FDbuckLOozx5moJJzB
j4J3wl0ydJ7FgeGABKMA6QCRfcXkOXOeTZCAZG9OsNR7vR3sYGP4kZOumMKT8e7nH2WsSSS3qb5Q
WmPwbLPsBqGx300w5JV21TGG91P5WKW8otqFwY9wamDbWiEw5cAifnNAsU09cRgM4xtrfrMLjOpe
tbgJVMXS7xo2UfMDTv4EMtDie5lWdeUXy3yEy3RadyLGdes0j3kM/iAz0mNLf8TpZ+QqrN8aGMGK
5mJxEnlf7aqmvskAt/WQCEzUWU+PGW2u3AySqjqRGJYciK6uJ9kkyupkRqE65nzPxszNU0bnmk4b
d97edYb72CTWXqYWdjdKWzPPn6W23DXr/3UI4vHkkU+xH5nQkQFN+2qM7kcJE2vChQTIqa2QOaTi
UFTluo286oQLvdqJ1L/lTTsfZfw0Ra+q1vGGpGswHsuP45Iuz3USHT2yPHcQvDj6ViO4tDA56VqA
khDixNSJCBb8ZussECldu/JZg/4g5IJKeteNxnUOEudIc2Vg3UMhstTuqowwkE5Ltre2flaO0W6T
jOzjymUU4lV641YWvPwQEVwb99XGjCEARmFXsjF01QkfK3yQ8N2GvaxpOe8aQps23CSm9G9ZK+vD
EJmvUrjNjuFUDwnwNCzCig4p5ooWa3vQFpSrHhh+W7tvvmqYSMHP3iwUo1WdqvlUmKa7BW75nsUo
JuY0Z4wNmBorISEnXFIqf696kK7+T8ItcB6ZxV2uLRScIkUuLV9Gmr1JlTzHlSHWn/DmrkGsyXT8
AyIEOniH4PPA5z+PtrnaxECnYZgWR4tIdhCFFj+4vSaM5Y06MNoFQl/g5se7pDB3qeh/EjBlbPF+
h9iv1pMZ/WrH9Gx1hTyV5nNJ3MVRtZIx6nKIsAsD+xjt2HRp8nfQOKlGzSUSAqEbl5FjozPKcW4h
ES69TT4mj0D9qr2T9aDrzepgmAHtedILAO32tOTyZjpmwa2eXO9ULg+D+g4IdDrOcGN2qPZfpUTn
sjJnC+ZIog6xQaaPoaIa5I7T7CUHN3uI5M5Ly69UFOBOMxYbz960LZTLqoQyX2dYlNSYv1QstjuX
3nQ59ec4rp4A9Kb7grn72SCnfCKy4zh1KEbBPTdx+0H18Eo+Jj0xpHBOMIKh0/YuS4g3iaYTWW/m
KgnKatNFjn1CSLSPqxRtoUNSZO51elVmKbqzpPCOXvElNmiCpqzlv29qe8geRSXgPo/oSfRyFYoa
hYNrF8l+TEGjhChYd17/7umKy73MyPAwjXqNie6Sji1Lh2sELCvoJ2nYcHf7mr5Zy58opA+6CqaY
MUSgNlmXxXtOVtc4HOLT9ICnCwpWy8t5Eg/MpIib1210pl/sHlvmOcZn8KWrs10Qea+KwQM4tZkF
bwEEOJgz8lmfqpxGYMz37kp71XaTPipCWBCZB69VzHCNaX/z+zKfkOusWHgSwNRfvVi8RwmzvH4q
L1pYZ1fKjq76fE7xUjqDwyi1nNEwgCElJ52S2nMw6JQD6SgEpUb2ewZWZkXAeb+p/F9Z1xmnzwfT
xEG6glryOGQz1+hydrVV8ddDWnavfdGMSyf+r6fI40EkBn5u+/kQul69ylPVXUxTfBbp21laj2yk
EOQrRdJPAvzUaKsPR87BKohjdz0CWeXCRLif5STdxq7dndIZWx8yyeKAXW/tZnYLsbUa16lR9bv2
S8xiBHfLtMH7Zc7vt5LBXasE6EzOPkRotdPUW5UTf5gbQI7lGBH0q4bugL1uwQpxrLSrhyBX0d5k
gHaYK/KOqiA49cvH/jx8PpdqWpvAsBGPLJ9SFVl4crW+5ah8d+NUJCcZPwqb5FiVh9N3m7bLeup8
50SaMhto4QZ3FTiNfeSa7MwB6v0W1iRafjj+du37+N2LN/jPLXsD7UPSwJO1FZs/y0MZyq+k4mlu
Fx/lTFpHXMy+/8hRrDrRgip/P4TLLmlFVLu6aufT54MJmZlQZ/qmGGhYNlBZjB6RtJ8PxvxYkYd8
/NzW/jwtWkp07iFIRubJXB7mrnzOWzvYYggCmhrbH2GTKGYUYjjPgE0gRrP4zizFB5WhZZmT4Zy7
fVYQvq7zbTlihprcdBfk/RE2JmO3ADv0aLK7YLOVUWY/fD5khvkNGvWT0wITagPrpQok6gg33MZ1
sMINH5+L2sE/KNpyj8D5NFKU7hud7j2jAq/Albe2LQVlLrHsi6mJQE/1a0K3++uY37A45l2LqD4v
1CbyrPjD7juS6shLOodz+BjltfdUlpQGJumVUcmtDrsHMBsB2OQlgEEy9mHQ+0QJoeOs7LnYuKOe
tm6SFEQ79P1zF8mz4zEKSkjt24yiIOVOvM9mdvSToPuaYwQkoRygo5aMnTWjL4Fsc5RxcU7Mij+W
YoqgGyYv2POPju38bLv0OTKzAPAixJRRevsISyD+gGK8zXF8hN3wEWaZ9T2vihNNgS+TyOStTl0F
GRPPq1AiOg3+IpNV410ZVz/ASM2konK0LFrbo1eo+/NQBEenFd61N9uChPCJAGp/CC5x+c0iW/hc
3o9LrDgnELGpi2zY1fHCi2dFLKAQHrXg5KtKtIyw4FCnKOqJCZTDDjUjOQuY/OoqJ2WC9CC05mN4
Uba+OcPHhBH+XdjgEE0UqXqUz27gfvhfUmUFd+yKalO3jkUr30BNFAiAZBAWAG1NlzaFpzsbgbMn
zSO4EPDNYL4BNlhnchOozNv30XgqSwema5kwhpO/6iifj66jh/1MOcIBxDdIUwyfi3miikXUiGDO
Hq9V00xb2br9JvIHvBgxeoO8+RIVSJcia9lwDZMWaqC8DV1L6sBlEzaoKE/kD2akwzQwUTtrHQbW
wDCF8OOkd+fF2dLuCkM/fz5FLTSdHqo06Ohr8YAXpT9pHBerVMzmplt6TP3Sv22XB6MA3to43Hyw
SeU0J0zhuQBTyyx22lYvZCGSw9UHw0HJCJMIHvRgeZhEje1CDb+fEp9N11K4L+2IHBZ8Znn6fID3
xgKCAblA4gtxjR2nih6auJigc/IhyU5/QuCYpSR3UCtk5gheXTQU1+4cEjivqOM+H8SIRyfk8jXN
vll1bgSm1KGDcPosesKGX/rzrdTS6Q6J+uvnSafgWONl8K/H0coPIxcKKN4fVuWD3o8zjElucDDc
RaeiGmjCPQ1DQtbXDINot0y5PpSKf14/pi5VbtAd+PVoikD+MBkQuWHE+mE8jFYi1yhyrA02Spy+
o/uzn0brPNn+GVeQRftvLqG4d9u0uEVKnyJwEidevVvpMHlmWqc5vNA9jkWmQehbJKEVFQkUfK++
si0enAcFi33bhy6jpWkIyfWABYYagiWyAAK5NZIYt+gc3fvtthzyfl/I6qz8FMknTXbaRwNcjGWp
UQ+d9BbjIfiXBNlMJVBxae+WKP2Lplay5/+djOOujMwamVUcraeyf0l0duDMprYTopMVYw1jVfMv
WCHBIApxysXWb6xpV+uXNIZdM5ErYyLWWg0qQg8W3ndq3CdBQqenCdtdDXlA0Fxkeex3Y8UW7TUj
1q09TQ1JEBOiHbqL6H0J50ENNQ6nwBKs5f6Ub8qYP7Y3V9nGa/DdtDLudpIMkcG/LP7jTTd73/Ik
OLZBekFtMDDS4NcP5i/O4J0guVViTO6rIKVH51r45pqowmO5KWnyoqdgCg9ej6/uljVsns8d8aZ7
r5ufRgvhFMUrSfAx3etmycesZHkRBCmR76ut+2IiplEYXKB+fJH8cVzLZil3xbBjnLFSSVBdXXql
qaF/jiY93SGoLiPzAGDB2Xs8BM5BZJiRzTTdzO18ZzUGkbe+ZCRtPNHof9pWJKoZpfXWN7R9lzI2
H4C7MtfVwmxu2Ry/KaqiWwMYjRENA0+7zWg4L7yoVD1xENDyigh/oCsePTUzAhQ7ZMebGQSTivHs
CnX1qIn7po2u+AnwWk12dfHARBT4gWxXfPcqf2bQ+poHqN7SzHth9PPq2I21jaB47L02vQ4erZDA
DfFZ++VdpXwyahiNsmXgboxC79hEliDX3bqmoM4pnhIUtebOr8cvCF69o2FNzz4qGMudiMBizWJX
qy9Vj0xw6oYD9EIMmL5FsrIVrSMDW2DquDchGAjEfYDEUMHYtdyrSyuuaUzGJllZQyJGuZil4WMS
XrvJQO4tamtrMjUxQyxTk2vDwoXa5w7Y+w2HxFbTarHOMurJAhlshPxpBO0PiRZM5GgUlAEUQIuv
KnqIOhUeJ+SRdA0RH1IeYMbDqhIiM/cdF2hFM1zQ7y/khWGLVBfEeD1X/LFMFpXw5Bv1u1Pbv8bv
OVPCVaryqzGZziVT0Zdcf+ekij7KaZNtm3B1o5zGC8aRrXyYYonsK6BrZRs79OXlc2NzgXjzU+WY
PuclibfKzs9d/L5IaHfj4Ibr2X3T1jDQHpAgBFGL6QTjckdi06JxM8ti2vUDLQE7snK2LryvIW2W
elFRIHyoxVuhdU/gqHyxW/EtlugWqwEuAr6eVxJQuzUJLSSMkE1dd3Wxa0ekRQndxHyynmfa4fVE
ihj3XNnZz+FC8AmxjWVF8ozsCD+1Jk3D7Sl+MpLUMWlELBT5hyIopC8dl45UPa8lkxM0hTePxshA
1dO0ctgRbVGsYjYsm/FQXB7mvOgJTzNuJukpT5EtvhRT8DUn43HhjAT7liW9idw7Eca/lMZXTNAy
uKASZ6avNTOjnN2I7GnYvg3JSH7Wc/dTezRTdGpSZgoAtYxjN9A3DiZtbV1ZxGujQJ41WMgh2Nj0
Ko2Nb43R7B2YV6UFPUrHkOSJwUNRhcB+5fXw8Y3v3OybqCa+w86xQAL15XCNFswT9zI79xZ3WqVf
Ks5nqAzLAmEPw4pGWa8esNg9Z+bj7JcXlTtHOx6XBl5SYBiuL0kwt/sh3VHT3EMwBNhTu2sTnzUv
c5053fGHSJ6qEulqDQGdkQnXzvB18PCChxERfwSKXaNnLJeshmfXyZkAVS5/hoCX6KMSZKxBlqOR
vpvwU8l1apekRGddSXGvaQ4edWGcEYzFK3vucZRCqgJvez9GSJbZ4LN1khFINm9LJy5WpY1lkru+
riMMIF6OxxdFKF580g7T4DtZrPxlyFC8Kj0f++WGaugRhQYEhgA1bwWPvHMw1SfsE41LqzdnvwSd
qxDjjZxBp67hDGR6Wx8l90BUC2BXZg5wU2Exv9Pd/F4VIILtGIjZcPSswCR70GMcBN1ZLkWikt+J
zjgnU2EeWWs285gdXZMZUeCprf/Dg3IP7DiFMr4y9NIyAn5K5AeyefM+FfqDCRvmyRYiDN17ZKBY
OOoCrY5DJCrIISzXIwO7nFt6085Tvk0XYDQY727jNuOz7RWnLKuJkK5G2GQRE8ioNHFzwpDAdcqi
6vkEMeH8b8mrYW50UjVhb14Ia2CirjQXRM2YHah+CXNyuDQFCOOqt64xA84hzT/s79pJ5Z0oe0w+
NdYlp7CPThUtPjcXkIeL8YMctq0zYgHp/AZrHf2kyvR8qCH9uVVMF0bWjL3V03mN5g6zVvCtoEXl
zYyC9QBa1fPvmOW6O2tpHRY9uV8Y93o72odLjfvnATVcfdJC/7fn/nyKMVu4RTmOYUPOG9RsTkIe
UStVysCUN2O4CbRInBgM0RCWS3g1H2JnK04y9dkQ/3x+HYpFbJi+lJ9f/vk5f3vz98stn14szQQX
bgYSV17Cl929NVszU7zlGy4Pn1/7593fP8Sf7/e3l/6nT//9/TDRkQpqQdWGrEmGwPJdhqWbA/OX
dqajF4za8qTlRhbgD7NbZUq8mLOM954ygdWp9jtNsQm7XYl2r/CLQ051vS01qbZTcuj7L2TTsBsC
YYqwDtx5Xn1Kq5zUomF6j1KW6cjzLr7onIMhoDxwWGLsMixxN//8JpI+8vt8Djht172Hy1GF+umv
B+2j1MRXxfuoDvDBfr4ZiaBizLM825iePmX4ncPePhYZ8ZA8+bePf76el9Ox/v0qJMc1f3t9V+j/
80qfXxnYM7WlW1A5swf/fmp5xT8/1u/X+vP+v/qcf/WcDczv6DX7ammgO81UnQZajSvPxoD4+S5E
XX6d//ro51ufz31+9PPdz4fPF/jz7r/62n/1UllXwPWQ/C/qZTjCoI2+Eo16xW/LBb68/y+flCVM
4r99vFi+KP7zRZ/vf34lBlihOv84LKODuuOSZl7Nm2HhTX+9+fmhzwcn3tAiM45/vvzPj/DnOWkO
cvX/VWj/Nyo0gakRZdj/+M//9X38n+pnsfloP/7t5+dX3n1kP//j3+/AzUX/tv4Ak0gl9Hcp2l9f
+pcUzXP+YTvC9cBYOp4QruP+lxTNt/8hheXaZMLbru3bEhHYHyma4/uWpNNnSsGX8VUN1WL0H/8u
5T/4VADlQgaOaQWO/H+RoklLiH+SogWWLaQMPGeRxJnSk/8kRUNnSYhEow8x89+9i3jK8ZkP02aE
nCO6Ry09gsv1cMozK92brbI2sjTlDX4Dgxdqz5MDXzMZcveGBzEgaQPIVQz2+jJMJWkEs+084ATw
Vdk/uB2uXZXrJ7y91NzxkF2g4JZfZH0NiMlLYnN+DzusE3kwVHfQv8oz56hkpTRYFXJAvccqmIM1
eWHZk8cmnSgkZKi15M0XAGxaYQkQRXFwxv/Q7ayKgbWIiE0qkQ/jJG3G7yR6XiN/GeJnbnq2czc9
zGOY7XtrGt7Mmhi0Jh6/xkh2jKp1UNSmSKQyt/gyIQ2ii+L1R5kWpzFT3QunSLWKjKm8du3cvmDh
BBVWthxv/RI5sGlBA1fphpHCPs3m7NyMxd00E9Mb2cferz5QG+bU9MmeWV+6wxnqo3yeo33dGbth
2MJPt+6kjBGRRyOqt2hTERZwCbJL7yfTuQnFJuSP9WrCdk9LVx51MEPtyiQnqb6Gemn/NAafPBu+
HYDsZpPMOEowpgJYo6iMyuiQz8MN71NA+fo0eISGKTvDZWg1O8PGmwRhUjdd8Gqe9aOJnOVBdeNb
iKRql41pv50ytsuJNOlDsE8GRSrJ0OSrYGn5jL31YI89yqPeuss6XLFuBmon4FcQLvZy/IVQ17Zt
gem+rc3sMLW+ODVeTLilXetXMjw3NrDGB8Ov8TDCkThA5uE+oueoM/vgTS4z+SDE0FrI50WvQaHT
bAmDbu59QXYJshew3GWPapmw2H0p2nGHyh2AO/mPtjnB40WidUzHyuCgBaM3z+ByYlCg25SQrYrE
Ljpbg/GraMxvpWFOh0lV8tE0TqoP5ZFOVXBxuqA8jrzoOg2hC7amq05SdOAvmHRtehkbOyPUHHpc
gGK6D+QDgRg+4iDGmFCT32tpJpdyefDm9hwmfXyIoEmfzSTluo/WZtBIhq8UIV5wm1NPXP14FFcp
nSXyEv9fbOunJC53MVfWyQ9J5xv0dPKBnz/EaNHdyncfR4nq2opy3m2I1qlRVBL3TnAJoQUhtkNO
6KU9jQ+EqUBXMzzvZPSckO2s41wVMwtmBLBpi+k1x+6x4agPnYtMub2mSUQe9dJMI+eBFjXDmMkl
vRQrrlXSZHsexrw7j3X0TYZteqwrNlMHbk7uazwVZu0zojT2s1fXh2m+DXF7rrA9PHhmlkN+W379
CasXkJz6MDIKwJTqEy62XKxl2Mbob+BMNlaZbFEB+ed4SL6YkV0/kLn25KrkFIdSXoVa2KlhcU7J
X28aQjh7wp/essLaezWWjZwV+Mq988VpVczKZXk7K50f5xEpnekx7Kljfc5DdO/SIPQ9ygmOcrrQ
3cMsLDeaI8CqM/uZyXLqb0hD4kazWSZq8mw3hBmKO8kc9apltNd1/m7b8M2oDvUJ+3QzvhhBugUn
3F0Loa3VVNfw7ju9NUzZniI/JlkumF/zMS/vPbvAbVuY62YY+5M5B4CdOIXOuUcXysm+Whx14W6G
u8o3CsLJUeCZ3q6jU3ZVWZvfuehybmVMOz/1ADZ708zp1o9otaCSJsxs8Wfixr9vvVo8cmC7F1Wb
3/uD98jgBwVYgb/TV25/VxHvlfmV923ooy2QlKMq9SuhojPnDlyGyKJ6rY9TEzrYiZOYCCoPOVXm
BVvUE/E+juBMxQIDoy6RhehieNKhuC9Sh7wC2dGoc4O1Tutiyz5UYGKRj/nUfTEnVn7rp+lFAgoW
2cGRGZt3TcCJKqfZsFJj3y1uQsH4t843cW+HJ2ZJmCu8DxWHwStO1PDOrq1TnQDFhuk2HDpttKtB
I+Z3M0PsaP0EuJUYyHnm+MCYsnjXzmDfe9J4mUx5zmq3I7Zv24jQltAG/A3JQf3ObLtfOg66nWEK
yFdNEV2cHLOBYc44sxJ7Old+Qr6o9aRifNp+GJFwlCKwnL6XuMW6SPgvkGvewG+ckQRoNDwuWdsC
5LGIiG4TDn/aLPPYaeeqvhMRig6sKMlycJjN/H1y+cw+y6JdV1fBURErslZqoqset/Eh4IqHsRnU
j4FxlLb8gSyTCbSqHCA76iH205KYLT960lOCbXyKb6OZVHvkU/s818Y1I0YxG2W4scqgP9uNiA5x
lb+FET55srfpcKNiXvf+nO3HGedeH5bgMmot9m4kDs3sFM8d3EsQz9m4d60iuPdlfzAtojm82iNg
s3fMS1CVwC2o9/c+0y76NNl8ZMA7bPyIJnw95epuMMiYTQr3XVhEO/WueBkQpJ1ibT3McYaNyHad
m801RONw55LScgKdQ3/TEc6enbrciBQxwFCJX2KaPrIusV6nJaE8D16ndLhRGH3ABUYQw+SJfkXz
omBiL46RrrnMQBDKhCg2expOhTG8lc3JsOhNunQ/cKSVyVXY1vn3RuIx6Y989PqImAiiq2C21w17
Yte1QMgyZhXonUtwLU32EKQQOWfxISrTeUwG0zqmJuwnXHzxjiGEB0y4AunR5AgVWoaatRUVz6Tk
wFjz2dY7UctVVkz1IZVAhmshNSc6Gi9dMp3MkIxEbnfsY8N3N71Bqg/PFcfbfWv52F2rxLolqdp4
bR+cZQWkcpmONw5DKk/eq842b217NxL3c7at+FRPYO3LpJWrjuZSP4bzzkLnsnKasnkktRCgXBhe
SOCB8JJkyb6pG/fS59HJrUwSzUvYc16akgldURUY5LV0w2OVcWWXqhlvyuye2sZwnmvI22nrEl5l
VbSmW7U3vKK9ZPo9lWZ+9NvpBwqwYpsHxFFGjAaj2NfXcY7Jx2vqkp8nUTnKvaJb9T40Hf7PgEJV
9g4yzN8JE0HvoPwl8Ni8i1Ou/aKs80M0wfzlP40cW331A9WwNBb0rWRrqOMwa0DYfrDpC7+7792O
4lEPl3CqrEM4hAur2bE3to+uru5FdHGd4mdXL6i7ERgjyN5VY9v5sRl8PHCG8QUJALyT6qn1jOJJ
7z/LiMSkyzZbN53lgK+rKiHXvsvf+mrbjSxtxvxgOcl3D7/t0RZoQ+3Su/rUhZtSleQEz7D4PXqs
zs2I7OGeQOkPx45I3pkPkP0bOuq6eVwGOSNuhTM5t7uKw8/FBPdrp/k57adf0pHRpQ0VaDM1syl4
sSQLGUGXzkk3ai3yb+KQ2BsLz3Bb6/Yho9Qa7UFtle4eqFkzgEAjqTAeQVe2rYA2S3BxhM4tqnll
0RJzXzPGlaShzuYhK4jrFR7ReCPT6XMCWqlf+rjEN6nD5E8vdtPFeynCZ8+o40NbEV3OlPce7TwF
QT1D9e9oqbfc8y0/kSsMrN8nEfr1Gy1JXmFT9rq6L+18K9WAkD6ujgkGm04XB5NUuQ2ET/PkCMIA
qLCJrGaCBPl7U9cI/7FOj7fMLkm0DVYJ3c2j32fsneV8SyDjwiyfrgWGh1GN40Oh6GTK2Do2I+gL
YwxQ8SDZlwZFeD0UDUOdxETikv/IF7RHaEj4t/lEt2yCDxC1nn3X+n3HbufOe05ddMENRsZVZHi7
xseRq5cdpUn6L3Qh7eNnMcTPuyJd3N/2bfnUxF25nALE/azwJQxzQJIK05MOwMK+FuWTN4IMjK1Y
76oofUwyW1/5+CnFCYUPAVORkYiMPt5cbxmP0omCk7v+LMoGbxgvOlLEILiQMkFIBWdzyN510TLF
M/L0UnW6IlwaVrNnxMnFGXCPcCaChziVdHyraQv+Qh66UQPL6pOtrhTfakydp1piz8BZHWzBsJZb
B/Ydc5piQKgxWXc1mbafH4x7P+LHgmWYldM+R4g3Bk52U4HBvctyjO6mPRYgfNYTkmg055rMKycn
bE1UqMTn4GhgVyUHj5raqIFVxhl62IyrsjLsGKCCOHitf82R5RM/6jQby+yXKIR8W3TvKFK47DgH
rFwctNoef3l+CY8kYE/F7/kdFxk3pCxpzZcltwpqbQS2TIpVgwljmOt4j/Gr3rDdAxA2slMa9Eeh
JvIfmlbcFaXFqJAgjfCAT4NLIBIVZlv9phNfbYEAE1W4LAP867ZES2q3mu+bWTj0qf362GJOxdmA
g4c49oNbW/+bsTNbbhtJt/Wr7BdABBJDZuJWnElRpKhZNwjbsjHPM57+fFCfc7p3dUftfcOwK+yy
RIGZ/7DWt9CFWMGDN6AyxDT57tVUwEXvIXVnDm+NnPU+2oyTM45PGXD9XdGyq0rJeqW54qYbaViw
Yap91kXPc5MQzZewR3IVCd2dN8IwfyolzliycjlFE9DfqpbEBkuSynG797sUUooXV+LBbxV88GbZ
fC+P5QIwFIPdH7MkOZcTtO3Qkzx+gCp0bkeQdKePBrbOqndYq8eFL7GYQnIbZixYoOzfO8x4d70n
o3UCM2nba3kmmg+p3QIPrJiWbVMZB0dnTE7YRaqDqNwvoet+M/rQadig5nDWUgMZtD9wrzZYo3pY
QwFQxqXhjvSUEOqRPU1Twjveiz8F9QvglzDehEH/a3JBV6dAQAhU0PctzecqZN+39rJK7zsZeffm
wEctypgKD5NBAnqloDMkBBMmSa/XRZgtRnmNcLXWexxY+d4RXriOcC/uYbVT2LE1TURUnNF6HaWi
WgGKZm6JmAtCZPS/IiLCfbMqNtYQ4Djy23ovdx57rUXwKe5azu2t71Q/pDv9auZDS9+5n5vRO5c9
XPUiz71z5S/5BEmzr6GYrPEMjzdhjZKfIUD8qWxoy1sO4ZJ9SG7N/hm8wyedK38AKfJx1u2bVr08
lJbbXuvimkfDjlu8vfjcRzuHUc66KnlfGFrt2H5iMfDu56FXqxYxJAATckTMOgHnG4zeOmrm3zqe
xXqsxphSnCYsnvR9ahniWQbS5icyp7tI4V/CZ3HH7ZHDtq0Ptmu1F/JPyXKEr7qTOll7OmsOdf4w
FpZzbw0qPUS5T5ygIp6QEr1B6TDNzQYRKNF9OHTAxMXRjmzakUqdffzk5uLBbMut4Y1AvUP/NRQN
IpOSqMvY69bCptopyCcBK34/exnI0TJ5oCNod52X4rZLMQXqiAjldtL1StpEQYvlChxry7wHKPUi
63a8LwX3HGuAeaqvU9ZOpwwK7hz7zTOmMkxh7UqFnnum79jFba6v7WjeypSAvNh7TYh8gqak5YF1
N85ylAVQykS69uKkeiOaoxQ+XowuAlfou0SwN3Cwo9rq94o2M8N0cTBm/SiyRlwL/dmTedOZQ3FF
2bUVTesRvJm5a4Pr4CBse1V3zsmBWLmfcsQMmSXHbVIypFIOPi4BCHSCPUE7fI6S4T1tjeYVZQID
g/xnaxjRk5NG7zi/sxO75s/vGytG8eEj+N4IUeVAi4yXnkEMQoH6KUw4X+zaPicIpO5CVuVodivr
wLFCyf6Idyt9DW07XE8KFT9Z8li9oKgE2S6LeusymGzdi8YPdgUPebsdTGbysmj22hPsvKGN0IiY
yFp4qLmrH6DoepvRsE26ZicCiz+0O5v9wQGbgRqp94JBTPvBBwMIpU6z/LWYNYngj5zVdE1TuTdt
o7mNlIDWdMvcrvyIISHoNmZ2ZCOdBAnDbMopTm4e/4md2jy7obtxM7buDiPeQyzIkyHqniFGY4YP
5P96jP+rEQ+CjKHRVrtsccU20ZycohFSEdKVdksapoKdWACi191T4Q18/XUCgj+r965l57s+JDU8
TmK2z/gDzulAVkGZJmyOJrCF3ug4P7seo7pzKF24YIKMekcw1SSLdr442Rju09inxEf2T5SPdzaL
Lz22KLeqaVU3rV6HJjZ4g3dLM59ZUeyBMeN2u8JivJlzgqyio5uhshmu1adGQrkdbEDbNdYJUqeK
ewBv7i0MQ9IRzbewb+3PwHj3faM7RbaLxEj6B5QVwQns0pFvZrjIxjkwyK0JOtXmHmRZBa4SoooB
PwTkg/loxEStlJECWiX6A9TBxUqlk6e8q3YeCgROzRI9jc8zWyzDWntobm5UM8zUrMdilm2bOUZb
XjjEFyozf22Sx1FOM6MU+cuyw+HYGyq/OE7BNHJ4juBMXpzhEDBDv/e4ly0x+HuX5M8VYZC0Nov3
cZZwCCDnx5tMa595Y8cUK4dPWcRpdxzZ2eMahDKLXJgIcYPamlS5YJsnBPiUYCLvrBalglsSKfM9
sehnWMXZoLKdES1ejnRqodkY2baqa4LPo8IDFhqvwJmvGQKFV/jstwKt9iqVzkM3dv3r5FEpcz8/
DI4Gp1R4T0ksvKfSYUIATCnRznWQBiR1AUiPkXNMho88GJ0ZrAztV08h1BX8jfl5CJI3MOrNkeMS
AwpzhkfmI3hJi2QzLAt5dtOwRALwYsVk7/NkWBssCI6TmHAZ2+AzUHPv9GBBGQ2YF3Zy06GheJOq
hJ1Zv1buL8IsQSbOWLewLP+RCWJpsYw/dEDlHI7eQcmE7K6yepByoLCFF/4Yj8WTnFu1o/oaD+nk
PFDqBIcA2xxBaSTRhGja7/0UcTLZpkxcK4tIdAPQfNeJoxsUNbNgCPF+H9d7qLOAoXLqI+4KlPff
rOuffcnqeSiJ6e4ncR2zBcBl5D+0AdR+TrCkIpPkxsG5ZHAkY/HJj+2opn2KZSchbPogF5dNoIZd
HKgHZVbNsa9x4pv2HVoysnbTmzHbd3bijUexvJhfI6tzIlim/bdQs43cJ5MRyrb1/U+jGo2NU3BM
dtj9KO5Ra9ZMXA3+0LcrQXfhfsq0uapBSyH2MAkh07haFxuXapxqpTscEohGC7TH1Ua2XF+qATvE
Bta6i2KPyl92qAapqseQNPEY6KntRJtve1MXBMNxXODOvG3MbmuEeXV4pa1AC+waeE2cBzPwwODH
8qHpZLIb5urR8S0a3nRZmhJ5B+Hw/8lnBUr+jZ228HhwERle8aK64oz4VaxGNPtpD4eakprDFSg5
qnm3WKOLCle/vj1VclkJk7Q47LIJUnw1sxRfXgLKdRwl5mGqGA4OQ9JsAL73Zetv3T55K+r0qyyw
rMQNDNuGsMV8MbrZbvpHFR1Ip6BraIs1gQU1mYxhSzJMMqndMFa/RpfLmsURmUr3ce19zP57GPvZ
0ZqVsy9gJbiGwra0vAToVe6A8qPRJ5/vaBq6uWMERnDX8oh8vzDybUGmzHxWvKk/Oi6+Fr/roWWz
155Ga9gUIai40Ku3gZU8YUYRK8o90kCmZS/hEDOIpD3I0U+SDU5HKAQ/6Ty55VPt30miKNZNhHSp
kyhYQuQ8PO/HOcvuJz3aO0pde4TNAG01ocmCq5AMG1iGAOlz72dQpV8E4u7aUj3PcfqbWOQtuZFg
dmYWGdySkmflMC24CQGGdWthAfPRHB8tp8aH2k+fbsiQsvRgovfprhmNazMu5qFyuJu1JRjcZMZx
gmmEi4dU5GriB1HlL6Y9O2v4n1gIF7OIHq88uVyBBWDwJV5TQpLY4kQ7FUMXrkQMqo35BA9PELz2
Tm+9FDNhXGGi9i6HwEERNLANSjJ75nJ68VI0Pt87krkp6hMAZP6th3sBdOgB4l7yoYsWWzzVh6sa
41gK9zk0RmtrGso+mvn0ag2j3JhRawB9doFewo5OjIEzuwuc90laId0jGeQ+6VcJU24mVlCHStYn
9DJSgxHwWh4CAomFO2YbImCQmDKnX1x2w/IyNSVwDNe8/eO5tEZcI8wZAenJFyfqzwRCP2fel9u+
AjOHbExG5QyrUqFKZ3JB7kKey4vOCCWZu+TPaE5rxyM6TJKVjQufjCDLITBp+fqbpiURL/Fb9jqO
vS9zZR0N/nJokSvkNPyMyYlXy2UM+7GgKPr2VDrMELcSs4j8RZniSXvjNY1YR4ZzP6TOjYkj7FTc
K8Sr/9BW+WmSjMTXRMYHBbB8GpvrHIyfjic4ClRJgzP070ZevjW/dEhgpOw2hn9vNjE2wm5pqq2X
2myeHCWPxsBYZupvpSZUysIWyZWAGh/uXtetTQGjA5TrS1IDhjP0C7bW/qhCsRnsONm7iyl09Mth
P8wGbMqHoKrsA9uN7piFFm8xMWIM6To2Qh0V78yErKp2Yc5EmyXzSrYRwO77Af7hphITqY9T8Uj+
mlhZbJKQ11qZt6ZhJbAFSuIcBMzuMPngOr8BXmMakYOuyJrkwSELkPi3foqeAsZPlC+4Dj2uncAm
1S20e1bHi7X320qkXOJ4Jtw9TTd+xYsKKd+XYbvWdc3IwMj57snuKCc7O9Szsw9r19sFNEREhgx7
KFmrLgycvVjOnm8VvxljwKtwH7uxReSDYa8CDKQy9vJ9P3Bvl1VFm2R7X1kIDssKYGPfZdZAk8/o
i/nAypAxTaXnnSOp3imIg/XoVxe9eAW6UpNiPLpiH9SBSZollrAUZzGbCVqMmIhvFzjwWvhmfGKH
EmyawoSHnQ3OEXNgBgndvO99hxBT2N6W35m7gDSeeTFtZhVl9ahgMMpxfMuE128Ro7+Wy18jF948
6oqfTmM8UiF0TJj9i8n5833dfb98m5idCLtS7OprZYan0SLn1fKL5h8u4MZOEe26HLG+TUFchHhL
Fsx5gaO4mC36QozaBRvq5auFJzyC5gK5a+fZBdUCRAyfoq/oggcTjrvvBcfS6S5lOyc7mfBBT4rp
hyY/M4jYo7V5TdPM7Yey2OTjxq+G9AdcRiiGzWgh9jbeWWAWKzPPXsdHOyfKkje2LJtqO1H4lpQz
jGeBnFp5s0srYuIXg0umbtxX0Czb6uYV+C9pSufjt0UDPiuI8UydvVHAfI77N0tlP7pAosWF2Loy
IO7Q41kOHbL901uqE3fjAVJc2TlLNb0InyhPj0kh9BG9MPiIwVs5lrB32FleXZc7g+McEq6fMI/3
sLXWIOohXmLFAwEeA1qM8Tp4PldXihc2NHrvmArrT+WgmnWZY46zvfu+txlgdQej+WGbxjN62ku4
PCna9k9BIPeVcG4NOpydggO6KluIwZIzYKX66dI1GPT9eDvi168W475jV69THwc83vVDAirYZiJ0
ggmymewaw1MNDTMmsIJid7znJwnEzhueg364UNk+0q3ptV5AAtmCFHBgC7iCA4Jeee0t2AHcr2+a
T1K1AAl8yAQDhIL2LVlwBfMCLiAchJ/cAjNwzN/NUFE9FVED6qL0d1HPMG/w/aeaFhAGdFNfmIgC
3aNlafTet5BBeykMgaEbd2lacQougzlbFcE2ea5iCPr4dR45J0jzJT4O/PEJU9VRlIKTUQA66WrS
nZrFOtUqDaC8yK5FBlHbkCS+2pW/AwOd7mEf4LGPJ4cQDWPbZa55MHWzBU7FuCDTH1Gqk4MpKGIU
8EtWIqc60kwTUNx00XCBjEjSWr1N6+4HAX4/YbFQckBnWLkCeAX6DftugGeBa/3TiGFOgLkwS8wr
ZvwzXwAYMN1RCyxQDGjli2IEUAYibL67NETCeytwsNPxEO0InN0zCbOPALtwP+ZrLyF7zF9QHFTO
r97gTHvRfZmwOhphQbMv0cLgeco94V7jmDevVbABRabiu6CKnxUL232DiznpfYG287df+AabtuDg
0kuuakk0r1f8qcnTefdyxitNdrAaPG3eDvcKNkwqyP3g5M52tt3fXkkeUdwQr7MIjP3MP0VhTLLS
PGqIq+XBhpux4RsIyDNlQOa4yR3DZWvNAjRZtcS54VoCj+LDSeEhWDkzA6FwQah0izCAMBZ32cz7
XgYBMA32Vnsze6Q7BhyWCR5LEwFmWabOcFoAKaEEhtwiF4SLyW+GhemywF3SVnPg+lj6E5NUGwPY
Ps/9wXNBEJsa97+PCJ9J01Ndx3AdzHlaoWRoHrq4vwYKPlYCgMITX4zv3avuVEYrdW5RAq/7AJTz
EDGu6xqG7ml6ETTYbiYlaQTBjgMq3uuCQCJa6fesO5Sp+eUvCJzABoYTLVgcll/lzoeU4zMY4rSi
SgGhk85nDVza98ivVTOE5RFkjIPr26hrYNAOqi3bQTa2oHmKBdLjLriedgH3WBB8+vO8GSPmf3Xm
A5t34G4WMmZZPq/HjckCbevHzqdVP9sK4hlugmYdjbGz7K9Q/qD+gJhN/KdgyEXqwsJwf0Rcobcq
SWsWykgYMr1PsH8wddgwfKSDWnBFbGVo4xGn9y0oIwumERHdzmkEOP9NqiiiXayIVZFm8a5GgPyy
8+44BVXVsyCJwKEmrHGZWXBoGEsMY5NkP70BwpG5fGFuCeKomqZ7K/edfdQsJJPQ+tLMgyvzZLjA
u4IweU5LIE4TNCe7Mujv+gSUl0GRzDWnkMwgByMAEftTHNfdOg+qG10el7SJobckwEs4xM1G3XQg
ZAo8Nx4jF79BmBFtFs3ZI0FIgDghUSmIVHNbgzj3u3VZwtS8SNyTDE1ZGzF3XOGCPJg1xEh4kMei
sTZyMpN92+UeShlrG/sD20MXUK9jN9sx4b0LxHAz6sBbhTwdZeIeWYymMCTLXewYYucDMHJHs8Si
YSXrQFmEmDfiF6tfSCIlrI8mzhjELAQvaLPr8UaHUx/daF6hMYmgss2f1QL/KhYMGIGX77I4BxDF
2N84P1Osmms9KBOYEp/zDDo44h/SNBbAWAxpjEUw2PI622DZ5OjT463Ox45Kb0SGtPxfBmk62woq
SQUZddUWqWIUdIhto3yUWX4FG+4d2d/IteNPfwozHPd2Ls/2Akhb+CgUjs0aoxMXb0J2nxWEl2Qg
WM5vnX2HPA/uEm4TDYra6YFJ8LSWVTmsTQMMgmRvsQ5m7l8GKeAA4JMbwUdtPeZtPr8sCFWeKGeg
tB4sC/5VjJWqUdxFLsyE/aQGHMvw4tCN2Wt24uMmmxf4knyHkAJNhhCQrTk+BVlMcw+XG74rKDqS
G3gaGsUWHkydC6+uXsB1phk/d1K8adZH+PuZryAT1aII+cy9pOgQt0g0aNN5PhCR2c2jHQImZk11
HhAekoUGe8MDfaCl/xZ6hb/ucIvFC7BALrCczA33yxS/Jf1sky1ovpj6f4bVNy/QPtI3C84HQH7o
sq4VUA5fjc1WCB4b7dQ+4r7KgNMTHbN6CB/qcvqIH+BK/bJTPq5TmWNHIAvT7L3PaIEKhvhDMYpP
yOAADnJsnkAYiE3et3wmUINhP6N5OwaL2r86taziI4t72WMVRj0fvfqujCk8rGCVYleTptseB3Iq
tmqkhubswy0RLWbbChZMeyrli1aqPYCcKY9qqa6/X/7xW8B6gOwc3FgR3lJjqhKGHPhbvy0W36aF
75dvp8I/f/u/+G8ZU4y7lsZz9lL8kZrBrb+YjfsYq4k50mdCghJYBfUT6GSIJv6E2qjd+XUyHOO4
RbO+/Cr8/7/6/u1/+m/ff+Sff+M//RHHGWkWIrdbA55OOGkqCxt4HV5CD0wSLo1xZRaAFKfJn9dG
w3gmnEkVDusXguG+gi6oQTVFBEvJBPZzpU9A45mO4ADdOsiRcRo6Xw55gouF9Y5aCQ1RedRWz0Bw
Yu3aEcaUDn18z5O344i1wEBQk3ReOF6GJcQKsMGaXA3zDkUpm0rGHDBnuZu66BQsNLUQ3TE6llU3
7xm2+Z+fIhHe2Un/cGaOq8LkmOuayd0A39u5jjfcWUS0xaQl47IO1vnAFEnEnJKQqwd6Qobvghw0
60NzdBCEus5H+7O0/Cv8NUVsEDMqlthGN/y0SilOPtxF0bIElSB2QFlOvD0XfL82M0OYOH2PosiS
Gro5FaX0jdcu+2M2XvY0iI9WTL8Zrobr2fRfgqqVDNWnnd20JSnFCd7gEV3NXEMSq/UuwUi49Qc6
+2EsvuYpPlO7cA2azSt6aObSuOtwLacPlAtgDhFeAjrFsyy6W0ZmSG/cUBHZa76pl6GWO7p04seF
Wa8sK/rVMKAglCcat6PXZ3ur1s+5EZI4OgzTGqNju6Jfvthz9qG74Wkk1RJ0GeSYASAzmh6HYUsQ
nCCg2UADIaXYduUe+4Xb4RT6OYXzRM1LRzdmY7uMi8Y1CU96O9b1Q7oY7ytPEZbbwcrz26/K5YPb
VvwPi8Y2jsVIePn0GDCBrVRbn4rxYrGrJkEAPChZEla0jrKEEMGCAJZwzB7nqXsCON6wXrf6dd0r
wvDEqI7kIxcQzYBsNG7uHGLWLQCgrtXgpbuEU5Cvjll6lk1AA00OFGAJOvTS0+QV+O2yYe+Y2PCJ
5yE3pwd9HsB333jEP2PPyqyTo+Y3GsW7ucUGFHhDCHKkBp9AFtdMzMb39y/qiy0VI5TRfGBbziRz
knTe2ZtKkqs72td4QPcWvjo+KiBt4pKCBAAFOXJvXUy9AxTyx/f/yHPvbcn3ZAyMnEMJcJ2ZQR/W
co9uY7pLZ2axnhIBaj7tH1vD2mUw7fZV2Pd78hN3tmtOLK0stupgM4hnsdOHOCfXIuv4dwGMmBPR
IUquDNc/qsrgwaEeRuNK9594W4q8jzqkF3Sgg0C5IEerpHxLkxGK9Vm74q0dXcLdPP9HU4p7O5b4
UNXHnKfvY92jaRyLPdD2D9sPCbgQcfdEmvmdOQNX78KMroaVmWM7SJ7TilGR/y5IKdoqewkhj6aP
pCRguEyYR/VYxTZ+7PODNUPzqXCr3ybgijpM4luHkOHOrOQqHtLdkDjRLYepDqY/fVVaeWcjpV6n
fcCvBxFocnVM0ANcSMNfABBOeI5bHPJjHpk7L2PqMjj3xegZ+y6q2TjW3gI4d9F4hxfRCdqZH9JK
k/t8/pGjL5oqdRsZ5QRsHGE14sGdwsd06aIGVRRMptAtaDYP7B1jUIjDs4ZBAPkWFFuzbB2K0vsZ
4z5AzUXeqVhodtby+LUuo3qv4W0P8rlZsV4G24gBKkiYbplUpCufOmPn581DGEj2VmX8FpclcVtD
TL4X69fjrGBUcG8HM6cfZCZXSCCMATrgTmKHmqBCYV5ZzRNpK0PsBhz/3LJhP3z0C4vNXjgF3y9e
OTPxt5gblFF9zkXf7wSbCG0jCkorYG9wmfzWMlkjlI+9cA/tstD4fulKBCquaZjoBv3XMRnlHb4D
UlzcCPxSP35lZqGWcK/XALL6iZKp+IYgJC100OA5B8x4h3NiuOsZWB9lZ3ZHZ3mZi54RYctmsWsi
/INW9DoDwGCP0HOrSas7WfnS9NRfxHfnDFf5OygAaKyWM00S6QM5ul0NkfPqgJONeDT2XmWz8yR2
QqNv+ihLNnglQrPcH9/qZYNdaBJhzSH5Qi4VHnpdmheMu+FadQ7DwMiAG7DOZj+6IjIGOmc4BKip
BDdqIxtuzZE9gEnOUanJSWYcF55m48/EvJ5OwiEEKpIXr2Wlnc+i/q3LDWAFtyfLYRDcKvb70LEo
Nk3EWO6wEIEBGTA/T3coMnLqsu6c8dWTIVbcfOX+HBv7KXDC+cMoipOnhvF3Zkdn7zq4c/hRZ+y0
Z7ykbHBK1Mk6btZs7V6tcFqSvodtHzPBn7AMzCFLVM8qo3er8z7swa2/puZNhQXGYPMatI6kWxpw
/+b2H18hRo1BON7FtY43xKHRG+YItmy8KGsRBnAhIv93MsOEC9p5FUJuugtIuztPColoLWbvSS0S
cAjx+lMMh7Zsrq3p3has9dqtg+TQaA28uHphRsXiKl3cAtm8RRn3w42vpE+Fz3ktGKOTHx2x1OeT
wckGiu+HldbByYXsdt+25A5SZZcHN0BUkhTFE1hJjA8mXE7dmLSz1W1ANkriX/9Lt5qsT/a9zyCO
jjGVLUkNNzl17b0v5k01ifwYR8JHK4Cwa6rKAAeMwBTFz1GGqjwEmhmsNf327PQ+D+Id6YzOH6sK
D7pG8k3zLrfRwBvldbZ76eCaHjgKu52DwuIJzxd9Lp6m326wJ2IFBgAV7loFc3cKQhfHTCeuNRiK
61izVlRS3ltdsZuKoTqTPD5fO9mFu8QizW9k3HbW0nxskUsjX27yc1AlbFdjhql9bWrO9E58NNYc
bSNyPI9qWVN8v2T0hMfkbQjb8pwncXnO6gj/dMl09R+/ZZC/a1rouDa1yuTMw1W34Xs44fHKYANy
oFqQW30yZj2opn4VEQxlVItNhLRpoihWvuEqzrsxwYvd1qvEl4DaVfOu1JzcB+7ynpcL/HbBVFWJ
8eJ2lrdhDpBv2vCPUHK5IqdX1kE9PSpRW4SzdwjgwQT6rJsoWaELlAki13TG1+r6pCcFWzsdcI9O
yVU/DTCpiLsH8aKJOjhY3piuamjoDbC6O8wblMSWwyypxDRTcBjvDfKSNtonSPBffI5XxmpBkf8X
5r1rEeUtNHrX/HfDoIuf0cI2aIH3tv7Cru9CEL1lG8V7iEGYeObGOveteYys1nvk7dp2zKagvtt5
e8fcZiOdqeEWZ/M/55hSKKUQs6dTlKJoiV/7RlPgLiTAKImMPfKVLFtpmSV3Q2n/XyuUnYYY12uV
QqRq9nKM4uNECb+ELMrnNvUavB+dONkkk51IdTcZJJiEyrVoWyyyTdPcHs6NV8UHq7MvpU8M0j9f
dJY3+PO750BU7LUc6qQeBZw5KVKL564pN6Upbp0i+urv30aHUIP/FgGA71Lbgn2Xo7TNW+n8d9/l
EGKImK022LeD+ir7QHzAlwcYacf6DtONZMLRR+/zezk1aH5USoCKGO0bakdSRNK0OHROat/YvzYX
5YCUR0CwlU6G/YVh9xMfXMw4nXo2J6LYEmgN6EuC65jEEtpb2mwKKX+lom6OiIPDRwsbIpKL8DOt
UzRF45y9imiExlQA1OCIJmNRNv6DEt1Bj1N1QhJ6bS18ek5THVr2ztRnjXjVDvvzv3+fbGy3f32f
PFtTAlrwdB2lFv/qv0Ql5DbZGiG6gH1n+WTIgMqUfrMrAZwx4rcmSkk3huVTtafeRMoagsTnGdgN
dhcdGA8/+Lln3odsKNSU1vtvA1vsttXeDVwPJnscrL7cMgsuelON8/SSjdHDaGYjietoGQ0/+zBA
rzwZg3NCw/P33xv/7n/85iTfoEQuDB78L9/chIs172dk7zJND8hLGZ9uh8KOPsOywQIZFBUfJX4Q
bK+crV01411pwDfRRAL7fUERXKfl3gEisck1y1b2p4Dhps58qT0XaH+dMermsSKbs0C8wsb2Etgq
/ZdfJW74oCwbdngXE1hlJe0vcl1xYk35G5FK9VbvEP+MR1y54mEuGrBwgak+IG5CVWcbl4/mq0l2
QEQS3wvVTbcE6Oq9ozrrBqcTsEfXI8QE4o1E3Xhj6iOfsEoQIBFHhAzTc0AAg8NesTfZT6k8QCDl
kyNOVnitNRyiKhD6iUvviLQcNGeVhvelJ8MHmlkOBB8vZR2P/qmp8re+kf3vnmWX77TAdybQUBIp
qOXe2h4dQ6JcuLpu6zyVzPJ3ZTaCk6ChXhsCI2lWIedTXS/fq7G4iHp2f3O07pl++icpSd+SEWyj
ttPBc+w7KdmIrnzAZofjwsj2mC4j7glmkOGWe7sGZYdFZdjCe2o+sL0hHG8OfHbx7w5ee2+RrUy0
OdfRUJfvuZJAMxEpoMVyoHq72R607rRzW6SYfWwplFWtvUkpM0K/EB9//xTa/34SuUoJV9meZYIK
/+snjAUP2Fg8uXuPgSkkemhojDbPqn9Le+saKRBcTlDLDcNE65QK0IhhBEgVCT0dvx5aGDfsHCPT
+pm5zHkddnc7ZbInNyeXTe80rWcPe4fV4BToFlX9TI6baptslU3MIJuaeEIyQ1atH34gbEO0wXR0
5WTz2Wz5k6ke3D0M0f/hw7fY6/9ysKCmwPUmbQdKqyn+crAYbmUQhq7CPTC3S5RM1sUChr+SEAIf
iDU7ZbkFfi3InwvLQyZPaOczHc3FGDoazLrpro2Dx7JXFtsfNzgbfgoHrWUOXc14lsse9XeQ9SgH
FyHkPP4QuP/uiH1hbRLHL3yIStBnd9CAmwdph0ercPeMo5NtOoJyqVXlrlOLyPTKJYMtouVlnfU/
vAVC/vuPHiKB43oSvwfTRwFn4F8PV9WbJY7gKtz3IGguUxroc1fb7Musd6na9nEGcX2sgugXIEX8
q1H5NkRA4CFPEottMpDLvPIjTUgBEE/plKBiziz7OVMBWYAkuGoukZNb1f2bF334yBSu/dD/rEbT
3FvVhM/NcKBHx2qNIoVPWhPjVyGbsrV95PusscMifc1ZvF3mqH4zgjZaRX4SHxuj7p5Ii/T9vHzu
mAitq2wk7bwrrmlpDhcoT+P9GEyf2mxAGSPbA86GOtyVr80Uu5fWcpwL5+V76kTmWlqEd/dEF93Q
D9n3sAYerKpzaQ2Je2gH49zhKoKD6bhE3M/lpWFVs24n6/ytLeHMPkC8RiJojhp5SDVDchc33ZXF
qavqm223+n5EEHXLaAZLb0ZxjF5yx66VQNISz0mbRzvdgbDqZ73rZu/UmhWrgsGMOPL0oyu6ZGfI
1lyFkKo3g4EgFZtiALvprlSlvrfcxkC0hPxlRFq2Zf7xpSbP3OCmJsRZwyIeyP65ppm4MHFId3Gf
1ptSoyRucqKyI9r3jSmyaj1qhfhOGMk2In/3akYd2bQG8r2IvtyfGXa7Ikju5nCIT2i6IVqRdAJ1
TfsbUQlrR6QWR8ErxRX1X8pEzwgxPjc/XVEy+ZonpFxz/2EqG8x3iAgFZyS1X4fBscwhKfQxfUM9
h3+q1Lqi2zwLJFuXgQh24jsRkCLMuatou6512nkbqVxoVRMDl2iBBUZ9jhZQobaYIvMZn3nxmIYk
ngySvwlFllp91q8oxe5sRd+HwlTeZ93Egqf0jZe/P1DFv8U7oVpWlnKk0I5wpOf8pUQOhcFgqFdk
1JgMrBcT4QUqlL9C0W0Rfu189TTRt7yM/fUkmnRTKgfmUCg+e6Cu0BMY3BkxXInC88ZrY1jhAZrP
CBnNe3Y9He1rkAXbniCRvW3LtzY3V2M5ZWe3cJtLOxlI96q+gaCVtg+evyQj6IIG7wqc9f+wd2a7
cSPtln0i/s0xGAQaBzg5p6TUZMmWdENYss15HoLk0/cKuupXVTX6nO77BoxEzk5lkjF8395rx/e6
3ffAghRvhWX7+6RE9RvSnJemnR7l2PeQWUdeF1FOmfwyZxZysosguG47euTIKKzSF4/EY2JgLYvO
cPWdtjmValldhjiuUfdzPCae5d/aOTB8RyTdIVbkEc4W1u1i7r8VyvbvFexMB7eZ9ukdiviqgPr+
Afv1nASoby3j3rbfKV+MJ6OiW16lh4VFBCmy4AHsTqkT8BD0J4LMTgbkvRr5XyJbePSlwuXkiOi+
L1MkN2zBaM3NZ7gX3m71wXv+tSMo6+VhvZwKKjabnCCCr9hoL8RVQ6dwH8oFzRULb+cqBmoM6N5v
CA6iI11EAcmH2LA3S1M6d1nJ0hxh0g06zK1FiIaWuV61OcoYYrB8YOCReUDGrkVtWgmBuBq9i/eU
4ryh8kXOzxiixUyzajkFMmtuE/QgC9iKvRthxkMlmUZp8RFkCAOC1N5YULOubcCYu/WI/R+/4TX3
vzd13Qqz+ahqGpdR3P/j5n88VQX//qd+zb+f8/dX/Mcl+WirrvrV/5fPOv6sNCOn++eT/vbO/O9/
fDqN1vnbjf2K2XkYfrbz488OKfhfITz/tw/+Aev5b8LmaLfazl9O7v8N83P/s4Sxn4/fy+TvkJ/f
L/wT8uP+S2AicrGiWY4pvYC93B95c9L8l2chYOFhiPcep9S/IT+u/S/uEhI4qIPCyvEIifsT8hP8
iwUZ2CALCFAggAP9v0B+2Gb4/1jrSJ8KteNbpu36liV4v7/N83nhdHgozfk05fUXlZJeGxbpF5cg
aOrGW2QswSEyrLsyN9lJmoJykk3Yg9aSI7X3KDr6+SMBbmyXqF70ysVn0bO1R4CyLwRbe3+CyC7y
cbqp/O5BBTa6a6Ovd1PMwlmSuxzfQP1FkAHZegNzf1M4Ee5hjGgTDaRDYH0rQ/QuIdygTeXO+r0y
pAOOwRgS91cuqdFeeF+9p+2YnNsM4rbXuZuF/JBTQmV57+YoGhBbpLuugczhZoM8zgyqW6Dm3yhr
WZvc8Eg0CUgXapVIr4euf07jR2Jd6uMcQITs0/EU2f4r2RfohUgjnbvoF0XRY+dYxMvjiiUyiR55
ZeHssxEhGXmuefbz1teWhGLMTaizSBkI4AQIQtYYRo7SRmblmptwsFgExxkkSGPKSOlp3505+UXd
EiAIhAnh4/ZeUnPcDDO9yTGXQJJjd5cI++KHBPfR/EzPicsI5VzUBAsvQ7JUxmOClCegT4XkaEf7
Q57J+0UYFwzNeUGAsm+DLLmd4xkNA4D7SowXdKf9tSXeu7jLbpzRvUA28S/Cz4vtBOxn39IjIhxI
0eDHjbUbJz87OOuqHqOZPxOuNCPj2QTsqLaj6cqNW3qI/9Pkm2vTKImnucd1Sfs7qWMCqRcGxsXH
6rbUBOgqhrlanmIIFhIxlGn0H6HF/DF5CVpAcTcEfnHnkeDOl4rty6Arvu27/rLkuXHGHX7nVZV/
8pG93AYoZabKffWtAiNiVN9MdVBfG6yxSHG0SNJwcky48oiHb36ijk15bUoZaVVwPS8wYlUG/SeS
Po2+8JluFFrfyofv4cYFQXTO5oB2grThLKZFK5YRK0qDWkm446mQ9nQa8grIs688EHU/2pyEsCSs
NwWV/aPlFwevNH42iKi22YSUoo14KIqcxx66qjL8c7qwILLT4absom4TqqlGIZZbFA5xaQQ9x0mY
88X5Rg+I0o3ucXAtezXZw3mpQTulo//Wx3F2gttNe60mf7dr+mi79ObLhOB5O9pEablTczH95gfc
TV4ydV8CAXY86sK3wlA3hVl+QcrAEVcmF1eyYFdUxsssQ+TONnFnjQ4u4hxgMWk42JaX3dC15zZk
k0zJoTtWs7hU3xMtWRs1bXa2v7DyApdeKmgj8mBaDf5Y2951cxEd8yR8ipTxUybIXbIJYYvjzWcL
UojfZF+QIzX7oje7bW2VvwqcJUsHHiReQrjUFL3pUBykFbU3niTfURLuCFKEcWsuu2s+rPPAt/ye
gCirSoKrWUvC/Lb998YH20qI8Z0TBE+t1d50revsWDiSehMU/XWfPSNahV9vHt16QcQHyOAhe7Mm
smsVBsJlGnoYxZLtromKH2UI4mWYDCndT2q4S/oSNpa3jTzMUFtY9MCRSwky14aRI9zrUGoYaT9h
/8zwRM2N++4IqrtWE9MNGJuj8vHIIvDJD54dPJUCnq/lJx6mMDhEJhnaSEfBebDsTRrAJ0MSkfQI
u9usvIfWicZbKvi0xz0GI4qM2G0SUjBijH9HdGhB+ZzbXQATpDlCWs/wxsX0kHD6xDQ0j9R37RPV
l10SpizKZPPiSYUIKXeaI5bXTWM636qc/n4/Dwm73Jm0MIc2vmd5LY7+7OuYjOFOdcQsizJVgA5Q
oxAwNvVe93VxGehU/9R7gl6NkroxwHCxFPH1SNzQVjjFHdXqB3+0KXYpOlhRTY0jnZ/rnHVpgin/
8WXJYfoTKbkgMiZavc82BUQmADV06zE2z3CztpIsrDQ3b0r82bin8fukt+wzYF8PUXXJRCJ2vfcB
fFwnWhMjQA4SPWZSQTX1uyzCo2EXHL+tibq0x8JD4R7zg7oyAMctvvfD1R5Hz6dNG6bGvvWpJ4kF
ekCVvLNVhOuSlN/6fZ/YLNf9EoMzsG3HamHuYKgNT/5gvhPvCOcMApRBfBJCOXTyBA+QOIjeGV/z
xgMCimpw50TOL0KZvmYeA8bcBgi92gQsSJ8eKByAdfHodiMAuIRL9mhX6LKWHi9b2DpfHDthQY6I
Z27Alxkl5zELkeNoCndD4uyuBka6W4YZUi1QLTR6VYORti5YVWPY26f9bT+GD00bHtyCtHgn4CBC
SU1V7hV3V7uf6BYfonggzdEez72pZpihVr/3oNOqHFVQheCFDsxy8HqDtD869ouU9sFhe4rlyUVM
sZNc3yYl33EkqiNdnWorwuiBftq5tOO9G9cPU76cq5RDbi6HfBuHydtoet4lQsWYDkiaEQWV2xZb
3QamLokBzm2BgcHoMtjUlqWZ3KjWA90LC5T6kGOTaqWKnYbfo9l/Dmb6705DeIxXYLQDRpY180dm
yGgHgBZbOF4yAnt3IHU/VOCfB1GIbeN9S2b54cWFtRvar51E7pr195arvkXjMpPN1t0ZBEYNU4jz
m527SBGcEZcGPWlLt9NwSVkyhHNpokycEcgWiNb7fclYQN+HmNuun/d9SNma1cYxr8NzMp49HJak
0ihBT697JwqzoM5maC4USpgbq25YjrjRYbBTPGy9c1eN49dshpQNh/oS9RxcveNcKiwix3Qq6cOn
9jmqqm/tQD2gZXTb+pWPUaN7DgK8Ys6c/bCnBv2LQXekHJ+XFBdFim6JfWO/U5NvE7M6Hzm49zKm
cUqOHb87qV5aXl3n+WOZADpsmh/GKA4ZebWQH4RuyQCBl0+upnRxzh1Dk1wVSgdsSzn63Kw9JBSz
WVvVTovlm87WZhDUvzGQX5myfKYpqZwTM3u0X5PM1gvVe0S95kW1z7KeCVcZYJHDJifRXU1X8Fv+
erHeJ6ZQ/X6AA4AlJyASBnB8SqtZab1Y83ZaXPZn+A2zhhWvnpvE95Dnrbc5OfMzJaJNoYG4a17I
MgpqwDpdDfn+fE7rL0U2uMi+W1xP2rxFqvsfF5k2Gq431we8WkGH038IAeYy24QWKV1rvMfqJ5x7
eEEuIIL1fqkfXK+tF+szuqH5wMlDu14/uN61Xlvf4/d7fr6dVaO+uK7njFCX5n1JhXNVjdDIzOBM
DSM71kZGB7r0yM8KE/dqfQKSa5w8Mjz7SNQyEldRA8ql5Orv/0LfDod02E7MWdtMKwZbDIZXbaFr
xevV9c7Pi3/ct77jP+4LE5AcHV7Qf9z/eVOGCRzFFKFJVTGQxzHpbrVbN1etvogyAAC1UP6yXW+7
vvc1r0HMKP2Lfv6sqdZb5qv0cv2Zc3RfC6t9noT64WuR5SEYG32f6UfVqcMG8/ni9do/3pBIR/Yr
fkw5Q+s2Py+wRP4RyLLel3RwG+lizpv1I6xvRUuCY2x9w99Xo1B8AyUvKG1BoF5tj+u1bJn5avMe
vRjagB+j1pMEOYalRSnOVlH6dPY9rwCBkJ/xidIk9FMkjr9/tihqePXv6+t3nwpG88rrdXL1xCfo
9c9X6zjF9ZrQEtP1QvWXrC40fN2FKWBOLX/RenVNccwxQVJGz/izYIR4WFHWC59oEzAx+owqkb/s
ZMKmBoYc1kSgm3xDnEQzeoWr9eZ6zdQ33TGFL73eDkYqXLbZ70OaIyenrl6NQA7XVQLLABHBac46
iFqawGbU7ZNnXaGpACLUz28dLpdsXqZHq7uBwp49ysQ7em340oZtfuUbBDc0LKUPWd+0h9oPCcbW
olyXPKzK8Q6ZLB5Kh8QtggfTY1zNTJdoJ/V4yWZOJDPIDL3ysKGCux75YfGg65IyTwHegQ+wkG+O
g8AECp3fWpAWeKl52xCxvAsSR2475Jhni04jIinjLEF3QBHosms1oDmD4l7c2nbFDCkW1i4+W+va
ERn2qxmPXVTfIara0dawr4dpfB3tEl17naMCjdpuT+okzYdozq6EKn9xhj+5TPTIbdiXgeeIT4Np
wpkdBhT+JDDS/b/Hh8QAJsjznI3ZvQTYy5AatjiHxuSWGiHl6RYsPc3qqjhldt9slpStZq0Pv0JZ
BRYajrl5bJla1qufd/7jOeujQYJh+vN5VSdeoV7W29YJLutjeSNI81qvkl4wgFGjFFyRF7pIfJyW
vlhv/r5gW7IN8ox5fnARvrCdWbb50ohzbB4FwBsWCQNsG8FpiPXsfjJhvK9v1NF1+/2WbWaSD9ou
01mAfdTvvz4WlmWzG41MG5a5r9FbfHMW1+uDg37151t83gQVM29oIoFnTXQMaRbG9DSjbp9p33ed
axj+evXzIkfWdFRCgbFAD+p6JW1+fSpwsHOO4NDTW1BgOfq+zwc+b4pWU+LbMqqPQ+n/fsr6KB70
73aXmgwkf7607mqXBA/m/Fp/X+v3ktY+rpTQva4TZGAbOvA3CGSxuuhfav0dhEx4YP1dSYILCFbR
v7utpx7T8b6BjZm2rWnYV+vFrJMx7TiOtmO74ILSoXiDlrq2KJmuVFrbJ8nCadWwsy6v8Gcw1GDc
++Pa530YDeXWVnYALRZmW2TxZ6z0+99g/DZrrxufVsw+XB6qIkkA3SD0TlhEqvli65HYHvkr12sQ
MvFBGTpOixQ8V0AT80b7xMY12recGhs2OZgt18+yrANipT/b+mFaRaOlKk0daM64BSjEO1S1c+vo
PMo0NzoAcW9zqgZce6hYa9M+rvJ5WyQkW5Dp5+i/sFvnR1Jf+uv19pRP1QL1JSDZaIoQZGyhaCOi
WGb4AO1EutzPXnve14u0D9ziNOgZwSyMtruO0rk6BmZ+pfR960VHI4quIV/36gBYX7c+MHg6wCBf
5490vRyyFkMDHdXNX56l3+jzf1z/r/Xl/8f7ZBczp3y+w3ptfd3nfZ83P9/m8+N93pc2nKxhRM2s
8xGVfL7z+mS/UCw9fn/2z9fEuaR1axGE8Pk9rX+eQYGcMZJGxqrrRIA9XqGvEYe6ze7snPO9mv1k
PzD1ssXnVF6z6ClexdXJ1Xbx9c5qmZ5VT26tm6YCTVuE9RNDRkVqJg5Hx9qY6yGzHrnrcfJ5MZG4
gZ+PsLwlRTStQKgDdZDAtK5Ars7wAHyUjWVBg7QkQA7vBfNwjTWM/b/+POuHMNvxi7JFeZCS+El6
mCex8iVKgmOlrCEFFpA5+ROqlrRJp2gS8j9bBLvoFdIzNvn+isbYvYXtiNb7wqZA51Cu78EsTpCp
Wrz+2Fo541I8HpO++AXxvvmt3vn/jYX/prFgBd5/GR/wn232vey+d38NDvj9mj9aCjL4F315LXcK
8BlZ0qdz/0dLIaDbYNE4ENTyPU+u3Ya/5AZg2UQes/YTHP2qP1sKzr8wfPNsGTg+smFke3/2Vf7W
HyLs4I/bfxUBwlv6hy4LyxT/HKofluV5LiqCv7cUGpw5Lpgj4mrwem+hvwTIHbrrOGHZ7frJmQDv
aK8E1iqyyzpqPhbanqB9xdJs7gcWsKdIzF+Q+r12LGR3YpEtMheQGJYRPQcWO1gyu87OQjSa7STi
CpvZTkaXwUQSntok3KZhABlw8L/BVJyOgQGwT1dYokzSuoes4fnLBTtTOh2MwkBGYjFw27ZDwzh0
YBha74Qah6nZ3ZglyVYxIYib3mfdXFhQEZvK/5WNjvjSJWqrbPCKQxrf0YQ45R1nKxUK4pmDGaP1
ZHpHXPRoHcidE6bAcznH926JYSM3921WvJ3bOn6u60XAlpDzbmgUzObFvS1ktdynOJB2GVXWXfcQ
C9UDx6e6aPqFxillwanKdQwlxf8qTe4Xz9gmKoB+aacTxfC7wCKAqKcgCc69AEpBM3rjFuEECLv6
WXr+z1Crr5u2egmIEWUWRyOmFirgi7eNmdS2JoS/za2FRPxcDVd1QH8xbrsLMU8bYeMb8tP5qyqw
H1LF2JVF/A0BQ7qfehTjc6GLZU6P1kn9CvPprm9RGaRZiFgto6Q6xrSBx1ps24K145AgH1fgABsz
uAOZ1W2Xjv37AAFxdK1vYUU7mIp7uw2zELpDcmgFVKnQGw9amHVwg9E8VorOM4sT2VDaCCTuF6ch
MhHG3ATEjILZFB0tFvC0X/AlSPoeFGeDpxobNRFobXtMFBQhUadao/xWmdljRU3b7+q3VoLthyKy
3IYg8Dddby6IllqAdwFqkKi5greHP1gAO1rAbjcGLbE6eu7So18ulMfLD7J5wW5Mj0w7pZzT0wCa
ZpN60xsocRKqhLVVBeFjhWndqYHltqAS2AtJ5oQ34KQHj4pT5we6geeAjX1QP7WwDq9oy/B3Wf53
d0pfkdslWzHw6zZe9d0fc6SZKit3oTTCTWIY/olcogtMaKKVlzC8xkid1WFGZBrIB78nWXBq3Fez
Tn4udlvsbDZTRAEg/TcggLrbAiQy0dI9VAmAE3zc6PtoR945C+8NDJh7QmRfSOI+2YU4zlQsVUPX
BlVp8OgX48kxfqLaNx+7CZxXkrvHrIxOadn9CONYQSuYMZYF9kOn5BfmG2f/tUplfYDrBkJfCuw2
QBGnQdxDaN/i4YRTl+wMH/FKk6XXo4tXwUmrahfGH5kFxdB1JeMHDK3Gdt7QP6bw3pS7rQJyrohc
9FGp7Vov5EcFNaDKx0qo8UgfRxzHIfkaD+mO/AAEDpzQsY1mxXRfcewC6eyvo4Qso5pGA1N3pS78
TZXKLlYiH1POuF7KGy+xb8MWpIDtjfArAzgb0zjsUGu3R/jdO0Ma5zH3H6Am0siHBg4p9zS5zQDl
xMJtw44qNosPm8i/DRFZ9zjJJE2n5Cky4nEX2QpfckrvoLRsZIkBlq4xQ/pYql+Gs1DDz5tXwoMJ
CbP2jtGmZBm6b10ex7du257D14Y6RkwsmLhyqdE4PTqeZKKfYfXerxDe+waLKmSNR+Txeo/SGF9c
+8q3/R95mcpDkabuPilyTp2+oJXnxnsTGf4WDsO5CHMW1G0Phzd6Was7zAEc5ixzdV6kh0Xcf1Xl
/DhNDp7iPFXnOio3qQqdSyqNkr+mxeXMAeqM0yWytZGzXtcnFdVy9CSbYiEQWIwWUaWIuDZFMr2B
VcXR4kEAMPx3N7m0+DsyjwVZhGZ58Wt0zl1eHFpq0kd+tSlY9CY3vXOw0R1ImCYyNuraHfBPA95c
BMuD2ldaEnzFqUIfMKIlPBnJTY8UlQDN8JSRzbUBgUXrE2hftakieW8nAtBJTmMsyOitNbk/bmt0
J4YI5PWgokdb+0cIIkF+HNp4n0gpNi6zSd+MDAhCeNEiRbUlyMUFdz+LLgcwxJFRTTdF2EEVj+w9
hrOaNL42IRU6NY79PENmcV0OaCAP0N+TLTEWEQr6Al9xaTKZTds+7qg7hcrZTiPleAOw4Q7IE0bU
Nj/YBKN+n6zcPk1lxRRrSnMfEOwwTvVrkvgSLWp/OzVVQ4l/ejGG3DxPw4vRl902l8SzVsCTyaen
lIOAFbhHJjZJdtdGkXvNYMCgXMIMRRxG1GILWE6r9kEutlN2TOlgYNmY+l3ueF9lFX1tWHrum7E1
dqlXRDuLnS7RIRXhJbPEajrc5kg1CE4kHVetot0o+14n6hnixvJ1kboOJ3ewtqOtne1HR6HMTIeT
Lfl++tIDETSe5Exzjq7nHYrqfO8F2LK7BtcP7e2KlJdBJFehdE5tyUVWJyeVqARRffB1FPFzQvJl
5Dmgx4KjiZZig/Topk0TPuoQ8csSZoDBCZVezLDrE99yHD16XyNwOmYgBEgNLFSmFxHC46wXnlgv
hr8ds8LahPZVmc1fstK+Ez2fEYAl7QeJ34GoCsoMfXvBD4xhMZwf5kK8Ua1bOCbVeUms4NqLiKyo
2AG15ky/hxO5MvOjVQ/xBUbvTQJT9qbzaJSbhOSUYbJTSfOdslWR2mSXaNtl7f4KKGltyAqu4rh7
jhusoIC9zXyimqaCit5iQIPRiO/sZcwvFvK+iJMPDyjtJudkJYM4S1ZNsuILTYbgZC7hzwAhV+ph
ByZXh3Zfdop7ZxsSK34GnBHuDX++9+6GmQMvs5o3QbLEBl7a0VIGbk4Gsx3ai2XTF9B4hyw52hxw
CvEFY4v73uok29wcXkajQoqR10dBWOpueQHg8jZXbnFjhvK+YvV2nRdzd1CTi3UqC96stKkPje2z
AlLZE9EaAVICZm3wuc1ZmmYANRCzQugCFqEVvnOK7mXRVNjYrS++BZJ4iJ6abIwPZvHTboBnpBhU
K9qbIbgml9CLXVczk5ZZhDrAZ7Dqki49+eZylm7wYOPLAXvESjBx529ExTY7v8PLVy6YHM0GYVxp
ThMLHaCRUQ8UFnKkVoeEyHAAeNmxFW2DZjovCt9b2sfIK6rwLP0FkvNC4ZuCaXBmFagTDs6Tw6+e
AZ0GuiFxn+qg9DEZbupuSeh7WlSb48xGIx+cBqp628KBq2Y58Xe0NQpTGRiLRd4yL5EuVTkzhhPR
c0RygOZl+M12AdkMT+M00mXslHkBaBHGqX8YSw2bjewXGqMYAIW3kRJfwrrmyoxkNyvJV512HLUh
Ut203sG6t7x8QDkhyDvy07MSTIGz2ZCtELOyaONyY0GAYr1ErIFJs28X1uDg4rtAYS50+pmP1AAo
wOuAJeExThzqswuWw7Rbdg0/Qtv158FyvnVDr2UFdX1IyzDfm45gKaFQkowNFOEhGE95TzU4IPVe
8GMChBMBfIYIVKdr7rPlJWftciTDhrRjvMEXf/HfkMa+D2EE0raM3hMiNm2dtWmlsiQ5m65Vmk/X
8wC2ZGbLAVBr/AWc28cRS26n7zAoz4osT5dQT5ZtLstNlpqhO72OlXJu1S/l1N/nWIAOcS4Ql1M4
OkR0YF5/aWR5GrLe3blpzy4d1pk7yQNLRHnVVMEWKWmHNe7Qqdo/w6RFQDwM5k7pmFKdV5oXJJfC
jrryiDLNxnrYTXVDB78nF6GdpMOuowko3YHsEcShdmsuKgGpi05KTXuQRkHPErwgRjUxzbuSxYqe
DaHhBtskD/zNBHdmW579H5IwVs8cAN8YJecJzHvUxWfkYNdV8WOJUbl7Iw1+IeU1O1fzaVZnSm3E
JJH9mhACy1rpjZVeOQEqqip30CkKOy8jN7bVCbI9CHtSsq1NpdNle50zGxseQEPR7Ediiw8c1mEx
1hvU3pxvyXwTzeTgWoMAVo1JUqnwYxGqOszMOYNOuS2JdEN+fACNhOkzJMPYORBlo1UmTrGddVZu
QWiuS3iuRx2aIY7eXwYNPOMEPLdE7cY6czdK6XrEiEGzMX3TWdd+atQXZ6GtX1BdBX1Oem83qOuU
ifFhwFZjxFBxJh8BVyTVq6nTf0mlPrXEAefA6Eb4MVthXWScs0UMRtziFdFJBDJF3cFEF3F0w+6m
FDXbmNaRewpE53Fub8IkPBuZiY68cb5Gfg2EZlDVEU+RuWEOXdiFbfzxWth3Y8RaIiLsGIuHABpA
/vFMEHJEILJTHc2epWzZjS4MsaLeVzo9GYjzriVOGXvee6pQv1ELiDahzlz2HNYkbHYAdfkxHFAT
Dv++ZzPfE9cs19zmBogZi1pMOFYMm5OFGBjTDGRiA8uozBx2q4DimE5/Senfxh2sF50TXenEaJp3
r4lrf7N0ljTN/UdTp0un9SnXadNp9Iw6mXk0AewfsWUnoAxXwaOrc6qDhUgBXwDMiFBI2Wb93dLC
OJFok1zHKksnXqcuDdu8yp7ATN0ECanYOCufjIAqWE1gNjwLXNxPKTSzTiucmgGkTUzENpU/CuI6
dTuQwOZmhy4xaHKqdN670XnPtc7q7uyXQGd3x2nLvMcyikxvLybdW+mcb0snfjdEf4+QHrI1C7wj
FTz2MHllltqO1WvfGeQXJNDPbPWmkri6rhgKklLKYxrbX+Q0bXOTrpVLeKFpJ/tECIclwr3Zga8d
dWL5kO0mD01+oLPMq/SjjOJvqWy8m7rKL4sxyw3z5WT9CohCj4bwShKN7rZku0mdlo7Iem/r/PTQ
Gm4CreTBAYtfWLnMISTrDDaZrwsB7JQgwnPU3ZfZm+rnHBJ/h11CpQCP1Y+h/GWrINhVCpmLOSAF
0SnvniLvnVQ3GsgkwC+hGneQnA+lmCzc3tquRkiuUOED3OxN7AOQymwHzCf4XWOQFzOZ9uzeDDSm
NmeolAQcwfbBZL8tenaVsjHZns6DOs104qq8v+ldb2FMpUbVxeXBl+aTrRr/LJ3lW+EfQPqG2yJl
cKlC65IVuI97VjwiRc4zKoN5FO4igOj6NtTrkihk3+Tk5cXyDPfYS0B1LS44wgafW0cnP/ZfBVz8
gyPsD0UCxQa+ez27zY2SrBxQnsYXQVXLs6NLURdP6HS2KgmoWowD5ya6XIzZikxgyjKEoUVfckrz
7MXmS99QGupr0PwxouLHckleMtvsHq0YVW1aqu+Ld1RdWp99x3kR9GUufdB/SZb4acFhyS/KAJa4
xBXoZkQ38Fv/vrreTosfqGarM4ni6Qlr1L7WheX1AkHxEfWze1xvrUjRxiohwrvhPT1aYp4hLodx
GVzZ+WIcgHjejWs7CeZbV7jWeZUneDNZCRxNNI5QDR17am/H2EoYyTJMilpEQDw7rIZocrax6MaH
GJng3KhfpdNl59gSaHcwBXa+/RUpIrImOZYnIBzsjkfSQRmRMfDei9gb3lVen5s8EJsRuMp1x7Wt
OQii5XM1bfD3SzTIEwNTk/N9Ru2H8On/GdgwU49+rLS8Pd80oIsCeYZlZ3f6dN1AuJz3xhdS6NyN
aap7J/QvqHRYQ86AEZOoPpv9QBHIStjSmSfIOfMjckniAMkBMvP+0fCaD4aiEvydQHJZXGUqfxNK
3YIjULvKANydRbe2D23RfVaw5Y5EW5mbCgJTUXNo15Lku8BGmGC+JRZDezGMJkcIdOlZ4rYMpE3L
uH5leiBCHaRymsJDSReihTzvJqzJHxBG5h7b2gp2fi7BY4rXoLZfAMs9ourBMVKPH8ME80pV1wng
yK0rrOGY0lMGJ07iheZ175YaqZnYZRy05v0QtBdrpimPpsiiPgvInpgoiLLdrU9u3snLkZkae5Zk
D6NnZMeqB0Dc++NLAcvbd0jQAmCVodwbznmCTaJxDi1oz99iCNks4THKM/h/zq3r2DfzbDSAvGnr
qQBi6zTE0Gv+rbKw9bXf8ou186dvwpEFvulAIllptWrCP2xL46PWlnOyDO46DiWsoNwKm+KZDNf3
ZKRq0nR5t1tyYmo+BRGuKW0GmW4rc7DaVZI5V/3VKolAg01VRsmdMzUvoMT4fOSFMOnpds5I723X
uSTprJ/cmFCaoXM/USuhX40Eu0Z0MdP88VUsj0nkHKMxewPA/dBqrcunrKLIIjjqn7ctfihg6zGZ
L5zP68X8qeZI7ZNLOf1csTPqNQSliXat7mqmgbYZj5PwD0giLlFnp8s20ecfu03c3PLbejI6dNEc
e2xPuP7+eHcriv7Uiuj/28nous6RhNLT8J/kKA+P61/s+QO9rfV7WG+XMbRQeH2PnjO8ByPihZjy
ier4dT3U9pBrgKK4muQyLS7LKfZj5kbxidiMwWiBY31WSdaTR4vwaP2k6yiy3qxaZ9lKvW/6FAq1
Tv7SMFsxxdBFD+wBlszonui39KcyrPbSZ/iNB8Wy0R4e+i50D9PaJZ1WmNoquDGCoDw0ZfC4Sm3G
GcxyDXtfa1OZ/IOgPsXpQllKyx+KCQW86EiRSlLzmlxV99pq4eqPU6z2RDGpKzOC0tC3PtDHtUcZ
a6jz+v8sYJPZMer4b92gW/nxHua4yuhsWn4ucXgUF2dizVhhrONvprnVAUidfl5/wpqSf4O2ZhVA
hTqafL22XqxHnJkYvxZzQtdexhxmNoKEUJogNP8uV7LFzIBZ+/5vMdSwgp1XqVLAizcyIiJkRSpX
iRMiwC5JSkC0ciVhC2bkA85NzA7D+0nIg31V5N6tpFJwMHX7db1wfHI9aXUyVuhWqFMjmtn4zuRv
06ClbgQAjXo3o02Pmbhjqc7mqtpiXTxmU5pcT0xsmCXZ9Xyqk1bF0nozTmBc9lGv4agIlVZr5ipR
Wi8WfYJ8DGJglrW0QiGqJ+dqEM9mmQIl0b1vW0s0fv8iVHOQ93wYo8dWUCTvjQrmG7Z6y03n9qQM
RvjKInN5nmzPR8mAltmQzgXKPzrPhCROw54PXRd/JavQuUxy/uMxqzWOQI/JtZ8q7wZU2Ai3kACh
mg0Twjn3RkgqXXkiyKPhCaWaumtbYMfTj1mFuulE+Eu5QGkcgnPdVqHJzMZ+Qy7U6JKL044E2qDd
QQVZ3IIXOY2gMRAl5QdrbCsGqNCLL41HDcKbMFCqTP9VVb2jevWF2gIV3JZFkq0/tNnqjrSB7QF4
sH2JJ7alxshNw13eg3lgenSGm953r8euPGVLccFZQ/mitMqLplsOFlGIdkcNiYIbhlEyGpIWFmwk
zEPas3tWanahuXa2dWHIBCCCOHVnSxoKyMygNTTg89CVbe0xP/RssTa+NF5J0mA3BTDVqAqiVEuy
oIY2bHb15D2QlUxmyFS81TPVHmimL0OzqD3pXTTVlfxI2uK+yCqqDt2YHoeGNbZJ1FS97GOR3Fj/
i73z2G4c27bsF+EWcOC79CIlyjNMB4OKCMJ7d4Cvf/Mg8r7MjMzKO261qxEclEISSZhj9l5rLltU
JyB/HMypwiaIfo7tSURYpImZbo2BK8do8O8HVwpnZXpkWBXBvRjAaUWe/0zhFtDrAJPxlBtADfq5
Yw0SDus+ZqrzunJjT0BqPOycx+WZRc6YZgiChfQsP5mzl/18cD2KnL7N4qx3f0ikChuAANvYh1pe
TohoDOLhkTDwrFYPy7Pf/0PxgwHe4zxClggOT/0I7AhWfxXyw99/bvkryw+T8Hlpqa/val1zjoMl
HLzoCamly1PMNPCurGiDgQohrb5evvv7AzGHRAWoXyoapFuljazcGEyWaADhiq7TkR2qmYQ6+TEM
dO8odZHuxlw/NIEizSrpJRfnWBNIOTTdB8UVREoDCSz5uPfHIEK7yh3jVyYJTUfOSwuqERCfzsR5
VzGq4tToMI9akGKzEZBSmI4ng4hFKxnlhtQNc20EI8mZjGudpjKnGAVwnxiounVu7/ZT3GU/qK7A
VOo+m2XN7eV1u75s3+KUPW7q+Z/GFF1cZgIX4a6i3NqfiyD6nlWo2aULHtIcK1pvzVYAFV9qmEcz
zYBDPSTTSB2DStrgEJKmieyb1Osa2oF7zJr2m+/S8/a6rS/Nt8T/bOGU2cS2law7a3pnygYNj2F4
PY1Uusrm1UUtuPKchMpJxz47J/y5tPAfxW+RnqF86zx7zfYI10j+KWuTXWAKKo9mzyTLiEcaFZTx
iqNgU24rkicEPMcgi1SHLXob8q9xPniMa4/mpGFt0vPHUmhE2eXBe9Cpm73c6mAvGAerOwOa1cqv
WSzMKogDxXvjFtXZo6xtNA53fTAA1cy6kyrLqlW/aVY3V0PbL9yDUydP5mTZG+Eylc5Z98HMMO48
8Zhp8kgf/0mWcj8m0ed6osfmZ28djVMuLNpZDu694q1x0c4HMCjIP+IKYKQkalE6K7YO2BeC5BEs
/SNOEypKDcdIoZ9IkyYUN1o1W721TlDcKfavbEHQwlxN5zwVNPbf2i5uNoMpnmYGQO7gYNuwwV2L
mhxXfdbJ0QvAZFKmxNJR1ir4CClkHl8rOgGEMO3Koj5nJd0c7UkTKBXpkzh+9lwHmw7956oLSOI2
UMLG7l0k/e+DW5zJrKSlMMRXhBtb2aMoB0XnxM+B56UE4BGyURYhtijzpJG6o5GoRJoLhv4N1YhN
7+E2o+RXJtrK8snRtMQ9hUDEdp7+MAbDvh9Zfpr6li7EPeVzS8hzdsPEAQ+Ns2o332Q1P3hFtknH
8NSK8NI4xqvh3ANn+96Y51QJ96j/vUroVGxuSNqRfnKaNEdubMfEgDmYxom73Tgtz5aH3gzFafIY
S/Mo+VrNcKwnl8Vlas0RSYj5J2FDS0icrKDSH0V01iN8pQwB9Bxq7nESILw2ee5rHNGs3hb5IpkI
7fGn1HH5um1dnEukoa1GqFMYynq5RslIWpdVs4dj5CW0yvwSsfZAMz0xUrJWM9U+k1oFJ7OjWnps
1IOIRspS1ZRwd7bAEMhpUoRrePP1EQ9RczR81I+xU3gUFP6ttXNd97nNZ+TDWEcg+KrF3OSZBDK1
8sOZdZzeRO/9FIwNAylXyHf3gAaUnKAEeB2w/l7UZPIxafMMJzg7FUM9yGWFlusDhhpKzeu8BnIn
Ftk790oRwbyuLXzoLnHVq9RoJFYlnROvfAioHNZDMecA2FMf/KY9CupgYBhGqRd0dPE1heohZ8tz
1L8u0MRu1l69gk9SAN/I4Zrz/0DT/UNEclUkkK21CtLIZo1IkOWpJDzhDqyXoXTyrRd+AiPIx8nj
RgkolUROKil9z6HBAYMqQ8tcsz/JkMWe6HNK8WqFarbkNw1WqXKh/vfrAiijPobd3u9Gur2/v3yi
3giNPTrdjC06QlCi1b21UweOyq5qjsv3lmfLgyZK4JhNzvqIUC2WKu5BuqTDZPMX00IoSSv9Yg9G
fGIuIPIDYSgCT5cmXWkG5LL1n/WWSAaT8CwscgjhFZdxATqGrjmvJpVF1ToGs5F6gGlxdEJN7gtq
w8flwSZhDvIaHN/lE8JeKlBcj5Ds2kSsu1CjjGUkQOwq8518ssrYIgcdMf+VzaZqdMbpfiCsRkVT
sfdiuxErh2fLiMpTvpkpQ8nY+a//nwKwsAT+g1hP6JgD/4kC8HBt2+u3qG9/dN2fJHu//eZvmj3H
/xc2f8/wPFKJAAT8LtlzzX/ZOvVXF8gS3Dx+4o8UAI/StusR4mkL01KYot8ke5bxLwH/3dddj+UR
cDDnv5Hs/QUB4Bmu7rusbGz0gbr/C+7INyeKPxV8Rr2h4mTpm4DwOzeqzJ3GoLiKsVv9FH/+CSrx
R5Hg370iVmHL1F3HJBbml1fMCnIygA1Xh3HbBhToZ696F879aA2M20HUr/9wTv5Gk6hYRT/JFnff
wRSiMSE3wzF9U7dcgf6Hw/9HllHYacHcVGl1MLIdiXPFmg70pZrTK9HJl//6pTwTBALqR4dP9yu7
b3AzAxDNzKa8TW8EPN8CLb7FJMin4cc/v5J60798KF7JBixBq5Dm7i/HsHOiGRokcCMq4aSLKwZO
G5GKkMr4Px0/g2v+L6/F+sMCN2y7UDx/gUGFlZ5bZcSnIkxErFk3XEj5o8zqEGFB4ZpuH+EJBMU2
eHHLqd5hXz6bzNmzKB7++VNDvvjrO6FXLjibxoK/+NOpJHbK0zqfVbXvEz2XBtTLp5cplBdDmy6y
ki+gt34EbJP++WWXT/jr0XZoyTquB5qDpsafLyHNYPPrGiWXkJbeJcQgUlKEFju+1J18aXqMAkV4
nxTzhTYKzQItvjYWq4Bp5P5BFL4iCfMtcdK3/5e3ZZm26btAhUCN/PltOU3Zg8EoaH6DW1yFADkc
l1frzFEBnrrvvQ61C+VsB5YVbMOSPvE8sXrD6DG8ephSprnfjU4I4+T//KIK/uMN/renyXYFw5Or
6wwvf35fMxbAiTJxBYC+bg7VINDc9cNmmkigHy3uCJdsY9F9qUT5m7D8/zq2GL/Ij9XdzoD5+2ur
//8DFtLzfGtAsVQdpG0+jiR+rHqWfKtQErTWyAt5FhyKRB5Gx/mI4/eiCbr/cLX8zXjzp3fwy1kZ
U1biQ8E7mCNwhkhOLo5MrnMJcTVhSPjnQy10469HG76M53FdIo8Vwv3l4iyD3PbyssoPpV7t3Bq6
UJneRiJ4UVIMxs4iZLUuWM3E730X2CjAtA4Z1/hiN+ah87G9Ip0+efzOlE0nP+DaMTX/iPxnV7V0
r8J47afDOdT7F9C0LwCXpF1+kgxwfpxcKYnQBh0kBaod+OZ7GMI4pIEVoY1cqZ/vHXQ1g4ljB+jC
ZJKnTlRXSbOi9cgtmU+1wwWapvyQ3dHUMNlDz3RGXdvgWrHXZQCwSt1QchhfLIu2tnBgsZNObFAb
jswB579fPOCyzClCGeWmnq5jK59inNRaaOIKk3elz3ss6KbN0Ms6lxWVHqFgy/PepG+Z3uU1nM3A
3LXJfOlq/WC1dLySa+bqpxSHL2alXWylBMGN9Aj85JYTC1qK5KauJ+FzCRsFnyEunk2b0EI1FKsj
o6essyNBThKbJEpD3zQXSbU+RDcnQtXkug/kGQSrkc9lSOdASO1b1vVb2243DcdzGTw6RyK7xl2n
NZW2llN+ZWkP85sDJBjxRuXTHqfpBREqJ7u/jhofzpshdCe4XIaO3TAY4hVLQrathmTF6HJaShKB
ppy1eMAApg5/YCe3MUUQXGpvNni7NYW0W5O3O7+JbpgNH4Tp0vRG2L1OIv0UDNU3VRNj5a2kWww9
9qwr8MM58X9ID4w7zIhLNDJPCLq7nc+4WPnHOjIeq7IHGWfxTgJvfpYmhjImYd8bXnwf6FZunyLU
9ZRpIdk9p0hPVk4VXvGbQxanolfE3+tBktqWXdVLEJP6Eo3qQov7nXq9eKq/Qm5l8Z9dzVk/2epI
sfg5y8o5u6l+0cZso1naLS3Tq5Hk18G1aUjIS12DAxuiFYrEZ5OYMUgLBtznZmPpFOgIuAL0HPbP
yLz44yaEyol4TTIxg3ybgVArqPD5xNUQQFVv2NRBumAaLqJuV1exBis/uSaE1lJ1qx/JgAN3wssJ
k5PVOP60r9Nz+SM3tsaT7RLZ0BXOkfvqfnn3bsrnk8bwouZduALlKr6KChRwXV9H0PIUTO/9zs0A
9IFSh828yiL9oi7lUU3OJvl3kLaJwgnyA5kmXKcMoHurRi8ZDBdzEQoB97pLoWwYcdHcW5L31mcR
ifDKlZjeyIpGOqcH+C1KU9CkTB6Xy5EEjFuibtw55zpotOwzeTbPbkeJMXB56WUoIQTyNjry4mfc
K+WB4ZZwpvFiRsxTBEyrGCeS9bR52oVlQNqVH12hzHFG05Kb00/30wRqhjXhMmwNaqqPCIAeJZdQ
RZiAlBnthm660NgsN8iS9W9oJAeSFSHsZave7V/WfRoR41vVqwyw0Lprwq1bpe8uVhyttg513H21
4yNw29s4cLmAMrx6GmJcXZeoC5myCFcfmcINaopkTOyXH/D7fViP3GTucPHUmNlpvC3p8NapafFX
eBWyzMlA1sxz69UaepgTDKR7pI0lWR8NYK7d3MiT3sTaJvVBS1OzXvmz1u9H/WD7w1Y2rtgUJnEn
Y8a4rYFj3dmNJLiiLzdEAV+AxnB3OWhl1YiJgpRIioo7XTYR6YEGuJOqM3xszAFkD0i2wcMM3Pg+
1TgwlecNWyT9XmmNGLzbYq1HBCaY9Z3bMYq2kHBJVJBs03Ve1tGhS041jlBCPCZNw4DZtQ/1pBGC
GhU5CmbrNaIlstKgLW2zKnmX4UDBobDyrZ9x4DIDWIfGfZVFHCtnnC7o+r3NckEuixd85zc1Heh5
drPJdtR0Dg1DXNdhR5w6/Xsd6K8JRclBN57HAFhTn+xI5EH57xCF8PMUTd0nOjl7mYfH5eInhKTc
eEezx+ZDXDqTQFJcDYN2vaGSp9sp3aEjKNY2l3Ukh3ILPuVHHwz+1i6dV5p8050yzWGqKnZxPis8
OTIOCZl9Z4bNe91zRMI2RlcCmt/X3E1TGx9O39obYCz6yvAJgmg70ClOAjJLH7nmzVDDw41XcIJ/
vLaFRtMx56asZrGuJH4HAD5Hd+T2sTXuQ4sknyEEOwVaqEQvWW3ENB+S2UBXqbfTpja8Dn66fxcX
NMairpa0jCi9KsJYQ45ZUcE/8waW7d70o/a6s+gZtybmTEIqfzh6XmzzmoOEj2AFY4dEIw/mlGnz
YgODOe2ceuXFw9ZOlQ5Znbsy4x5CRnQrrEvb9I9Scrl0eeNCyBfXNJo88qtiDSNTvRGNB7Al47TD
Gb7yi2focfG+cEfCAyCGLGsiio/ffASeW3I0QCoA7vBTs1tX5HJQ3I1CQKLsL6LR3Fg5KUyUjjLY
XFGy7n9IeNwEQBDUwIdKrPKl6BzA09wC0NpeZ4hTQo3ltnOeCQJa2y23aDian4kG6MCNcDrsntS+
xEA/QfRn74o1xqRvVWtf8Gr+yCS3renp7+7o6hgz8YCZc0XIQuwPSO55xlkhSdKT9zXbg51VwXis
OOcmKljkbOOu6/v70BM29JjirXOqeEs0EyZUshi2FvPihmSd8jCH94hXDO5wFgY99zKOYmnfA+CK
VsWr6LzhFd8SYzslZDF736Z8fDZcb/xIaEQBjzuG4YQ4fNuDw2o7bXxLSut+GMzqwOabTPMx/uy1
g37K/WTERmYj9qF5apbJSdTDnhy9mDwFiYOBjinq0RBhaYZFyozKb7E/Ye2vk3RfaIRcGxc/ZJCe
Yn8tZPZOxrO20eOdK6HXTrjJCHrK9no911suaExAxNLskU6QidTQMnDietpMAlIC0Jsmop3Yitdi
dPSV+3XZk1tc9jDjt13vUusNjF2Yy4YGy30RQ91vbPFkS7I+jbJ8TB2q97YGIhZvBEnphCplEd2w
yQNQP5Ug06tNndITDfP+STcGfhhcU07v8WTlNbqEvt71jopO66ZhW4CAWdFg/o5u59wX6DwkMV6x
Gft7WeUnrJY1N0X6AiYQP/bFG8McKQv3ZyOZUVO91dbgYilNAuggdciDkhbdbPdbJ5k+9H40dt2I
UycrH3EIU0UHQEhfGglystE91luDtD5bGtiSKWQk1yBAIGNkY1KbHbe+w/0/+dZhyPHoyDLauyYv
6NfgG+bK7tdxyhQwCPTZY+xBQnG5Lqet7WOpIR7H27sTolqovUpRhZq/K0f2fGBmmkS3D5FsdiP8
vvvIaFXPsGdGkrueduje8xuyBod0jZB/2hSoDI0udbetC75bH4YvbcydNpPlvsoG6rKml20KL073
vigOrlfpG9eNmsM4JNsWMkaNHnnth028H3v7UGpgbxtmmE1HMPfGwWgFi8Ig9Y6Vn6EFH0Obcjmp
mApLvbrTdXtSheKt7UQ3s3GP3INYZdRMV5jQySsrXndOa2A0CK27uSFrOaROwHDmEzNUvIjaEiBZ
I2QioYns3dxEzAp7iUg+lCJ68J1+heroPUPts5uG9iOrtWA3hXlEtDiqG+zSW6UecQrQ3GLYYTZj
UdTFRKaQo+51zpvnpjF0O4xmAansztS++x6BOQCY6lWETHPjBnKjC9YGc+8dPAm0rUBlgO4Aah3Z
XGj4GcU8Qwz7ocfdwfZh5fnGpRBpAPGJZbrGMtmOAaFBWryqCfNndambCaIhJIz1D6YYxuuWtr9u
fRpscZyQRrOE5jyl7owkc9ZOpVYzvwvWWVgvsAvgZwO5S+8Kee2ybE0jWqrVxDtrP9EkYYZlN5MM
XbVr8vFJ+k671l1/T1oZ79TkBI3aKmWNt16OCYrCt7IonxiTPpVeiNiD2wSIJpgZgeGhjZOL8Fi8
QTx4MZB6ix/dxOdu9PrqV3u1UibW7lKgYgP3CHW90BHXqNzaWPtiM3YwCNJdDcJiS9LuQf3zBR+a
MIPb3PQBi3hyvUMyvzXyBlZ+wbfIhPBwmPU7wdKuKVho5Dah6DXAZG1jek1zH3lbi43pjoSodULS
IM1sOFYmqwuvZ39HnjcWh5wbl+63ZtTbTOM0Jmqz1ataS6+OQuTRyu1j9z1ok4+51C82Jo51aKZX
gVAJ2HPLjpN9Gs6w5FhzxmiPJOBHif0SBQe3zJ7cQZ7By73ihzj7VA6BGDEskQ7v1ecSSg3t6fli
M0+vqxhAaFJhgenrV1ttQ0aZvlV4LQ6IF1F2eBggnLY8mUNB0pKV78Lak1tASV8m62wL9peuTZAt
UfZq5A09tqamOrJaysPPJVVXPLv0fqqCzddU62TTt1BgZiZUtS11Ov+r6BTsn3NqGT+v0LBvsSP5
8ynJMWVXARrHnHOt3jZmzmpVIscaDHYL6B4PwtQfndHEGgUCAQk24YmQb1+xEODCYqYmEfrFzP2R
fiFwPHN8McfpFDcsjnuXA8/Kng3aDsLHDU0W3u9+eElr1j15FtLQKjF39exMAb3PQlyWc9DHeQCM
aT5Eis0zqHEV/xt7C7U/1qPpk+VM1z4nXbpqAPp4gW8gRJoQGKtdspnNtIu0s64sao5OsXrmPiTZ
mItLvQnRlhtfbW0LJ39QiymOE8OT2qxWyXzq7XcXQRMilelYCHHv1NwTgGGea624d93plKXdo6AM
MRkzMZ78ZlrwE+pPq/qHHQ4fY/luoVat+inbJFwjhRk9+WX2bCIWKXvvazUglKkMeW/MLHZRiFwR
0SDaVJGiwael/La8eUPNOZXF9SpyChUJk5QRi1vnFJux5De1NKfOiyOByrPa7+JwbLng09g5k6vB
xk2eoEw8SyN2KMHIBzNhxtTsR0VZ5ci/qwGjL6rPoG9TndHGlQYOQbPhIuXwaIo042XtPQsNFsHs
9YhgBMH3ulST65BD3dhfNc+heCbYXqbWRMSKcyYTZ9XNxY9m4J5Wm/qhZMneG3Qr3BICLyDyzuki
4iIQ5dahh33I9LcdO2GuYH4jNGNE5HtDl+vlrp1VdazWs+9Vh990ueY9sz6Rh6hutJ0nj0Xffk0l
GxA10FafwAF8b+rhRQ0l6qxGc39wSvsqs+iaGN+SAlto66TrLCsYZrTHyRQPul9C+I352KoEMbTc
PaGUL7b7lvbRt9rYwfvQWKoLojHMO2xu2npWxwTwopzlZ/UxHU3VlBkUq8452x7FTFfj3KvCZd+C
oGHVykTyLrg7avAm69Gy0i2KxWiz9AbMrnZXQSdVZrBZrzVjvtRae5NV9gI1fzejhvEjbn9wX2zu
o+IO46eG+Ca9JQaygqYVx0Sn6DUUnycHRaiVse9QBR87jG4IgDTAmLzriDghWj17g0UiwdV46dRD
3KjiFP1jMkJrHaeSDjDUyZwzhJ2cuggNJhoWW2eUT66TIaNWda7oLbOnCg2m167rkQsPKh2Djk+k
S8UFrtyKAr2iWgn0vWGwMqPOnlL1yDMQsariYfr5tWj6M9rk3UDtxIHztRTlhMz3reYQ4UpxTi7l
MxU4TgYqaQUPY1fxwRnVfQ5OIviYfETZjB8UD7d1M26zHokzzGbGJCP/TLjFw3I/dEiTGqdhZx+z
oUL1twES+R25AXuhGsYy+8BdKDHTeJ/Q/h/IPeUSX26/1n0zyZrbLFvtIK5X0syQFiS3oWTPNsks
W9MYDtT2nvmemNabEzJwowvd9iPbIsdL75qxf0G/vp8qYW41iv8A9VUA/ABGUa2oEde+LDutUJXK
MsnIUJDF2HW5tyHND2W2QGWpaqQ5SYdWTNGtsO9Hje1REjEaOCGrtwJnzVCFFKciToidcUnWs2Ag
pXKXR4jg4+rA9lRDx4/OhCl0X/cDe1AfGQaJHq+tU/t7DH4mNosmzXBXsUHWzRK2BavJohu0VQBR
AT60DUCfzIf3LkTYhsgW+Y6dfS+awTgve89idkjn9RCetRyizs3fm266h13OLBX0xPR2AC9ouF5d
I2fFcA5N62zJ/LZUaTSND91kBINUZBNgfPb2dqyv7YipraA0uUx2LBXTbV1z2dpsjfEE+lu874TZ
ud/dCFG9r0pyeWBx0STeDy9ly9vkGjNlZK6XSnZFmCPsMo5d6hMNmrFGXhU+tlQ8JWoomVQvoMJd
tML488mSzq2XoF89RCAlVQR0gbekesonphC4CxTYys/t3D1WGltvgBhsojKbAZXpzQwnIL9mfFr2
zASaUXJWc1vqsIzuXOcH1lJEDBSrZ1WaEjb3ZGGm2MzKR6oMK5rVaPbbHieLv9NaFiTCTpiz+vwK
UZ2iwS7SvP5huZcRKLJHrebHZTW3fFCWXkSc2hZjM5s8KrM5Km4+OeIrx9L2QyhiInHrl9arPnwa
jPusxhWgfyH+mnoDTYAgzL66cYVAPjIDSg7Gz5qAY7G6Hus7NE7ZWl31Mn2p05TFF5ykDVfIvi2m
L1rAWgVO2Xn2n0cXH2AVBWC0MvahnSOgJD60zKUMpQ2pgUUOvTNBKybvdK9iU9BM3wPT/aRZRbVj
e763w57BDRHruvbzz1XdIQbOIXDwsTwuLbuAHlDAg6m/VZmGtNN+DAZcMXr1ZVa48AnP7z7oWrTA
OD6K1NVw8+P3sqfsNIpYPEhsPK+Tnr/nKQ4TPNTwBKjXaf5utuVL5UdEaVK+W8c62I0euem6LzXY
svNuljZZz8R+lbNZ3xtmBky2tE45tYce9vdOH+rzkGbKajBUu1QM3s7pPXNbhb29rusMP6PBsiHp
5WMbm/o96DOkZdG8w7dAUQlR3iFMxremN527PG7XI8tttkfXYjQx3HrvtpXu7LxduW2lfe1KFP4I
/mGlVJ5PCl76KQdPvh97O71HUUnci108FcCdDSwK+otT991u4ZvmSp2yME/t2a7JKsU3KhCDLg+B
yj7uv5TFYBy5FpzfHmwUkV0ysfzXfUSoYWHiM56q50wlIS8PjvJc2Nw5YxiWdwtNFW/JI3LpcDsN
2lZ5FjaRAWGmiagXOxEjjVGH6GR0Rrsg9XH8ljp4/iz71upocPtc/1KQV7bLkhjXWVSA0hoh2y0P
cRp88RvgocIkO1p60R8flu+RSeltozr9iEsEbhkIWI6mdexygqWXZ798aeLo3Yd2c4zLujhZuB22
jl9RSS0S/fj7QzUiKDP8Cp5JHVDCqWXcKlgFCwNkXtrQA1pJS+7+esRBCbAEJMJ9GpqvOeaR3Uh4
ljSl3OoRJiQlfFse+girStOq+4qCP6T1f/9HEvBCWUpFw9AQFS8PlPvRGKsv+zQ1CTpRT13A4PQP
BbAYwE9PqKxo7lXQXlIDPEqdhLu0oDSognaionDvUxG/m05T31sdYZmjFucHLcMeyll6KSHV51Kv
XnWnIem0kYgie0S0aZbc+Rmh515cwLnxfDw7RWMSgKSJ5zhC5uYkQFbxZRSbzrDbHV5Jm0EHRA/N
X6/jglJfUmivn0ZeY/lKjraxpcKvbUa/IF6p5+2E41S9zGZevUyW5VIap06xfM9lG9b5vfNkaY8y
1cvnuT5TFJt2+O+/WHqZPcKLYGvo4PjELQwE3kpxkKrD2faaipxWT+0i+m5IeB4OibFsAQzzuDwj
ffW3Zz+/pzvtbgitz96IiBZiAtE6wv2i6W5H7nlanwBXhKfcBmhCzvGgHpZncoheKZzNKzStrL5a
XR5DJ7slNNq3iyJw+dbysMjflmcYR6BWZFW2ZdDL7gR9BkFNEnvUV97MczpwlYsSLjPsgvP07HcB
jlj14E3TN6YjnGMIFl8nsS/H5tXWulXQlBOpd+ZWqLvYVXdnR+rUvreSeziJIZdfsAX50u2ouN/b
k8F3RIiFrLZ1HN1nt2/Sk21SDjcblK0xQ80mqtX6tMGRbIRHQhOgJiucstPBrcRsZtxZ8fMigBtS
YlWw2gO5W7RwZVDu47T396ZVJwZOmCDaEITqrHT2lPtMijMcsC2tRHEIuh25WB7i6PbEz0KncgYU
pOpPObh5dknuPfaQF05phjsrnmVJFVwDze8U3+oa8d20X6SAg9X0eMD4RghfKWNJyFPds/CuemEC
OQi6GDAO6+jOunVcni0PgdX89mVsV2KX+x4zZ383uTApwX0Ox8ixeJEx+u3Z8j07fB/DYL6jekw6
SCApj0fxXHAJoFMUARJyodnWqjXar4RhnezYZYqehqcqij9nUd2uTWJYoqqZDkbYvYvU5czLVTRN
MA+4mCk8jCEmcu8oelyjxD5WZCzaFOkAw1pseQqwXpu40j8Cjxh099Qm+iEq5VcgWBcwgp9SyYrR
mMzDyLqUna8goVWwhA8n891OAJSSUp4wkkSPBKPk21bTqHtYX3WB92kY2u81i/KOWK893tJqezMr
yGGYazfj6Nl30SScreEiIzMwjjsw5csUh71P+C4omY/W8T7YmJBM4OLN6cMPWQfXyWrW0m1fCmTv
q3K26YdIEm6iO/UBdIg1rMs8bgkZmfs5Za2XTCxue69iYSTctw5kFUWWNdjIXcyA3CSSsQ1agmG6
5wwGT9o4X+PM/NLM/BGVWeZJprkR82gcKR6HnX8CXF6qcLQ34YcfpovKvTCoez3H0LhQqrOCwzsm
CEVoPo9aej+bx7kWNOME/V4nb3b2XLCZnTpxn5fxZ0ahh1SPmjvNoD3l1tVe9P2TqCvScmU/HZDR
r/JGs7amglOMMRPcjDmfXtywap5lYY9bVrPN/exQAacVdUvEIH9WeSyt3xSlflIfA/IBjeXkbSA5
dIUgkRV1tvTrAmVESMpDHjTPBiSo3mX7tFT0Ej+8qVKQXDZUOhUWMnXXnQhg7kLYSOzx0vhE2tt6
hV+MMkQXsIE01zYbHaGxb7ESqBSt2zyl9bg1nfQKi+YVSCrpDyF7Zi/v1rFL7MdAXcBeSkhICXrK
QlmcXUXtaasD/rfjP+ttLIUv/JMUzNfZFSBrIrRJkMz6i76onQn861vlkiOXsVDkiMrQo60xNytJ
j8St8g9WegHbmIzpLKc+oUpNPg21HtCeHyX2tmXVTYEiVlQrdgbLoSTQdWV5UJHGOzhfAfqDQpWF
27NMsHr1uH7g2bPfrmwUI9PNMbkI+oQ1oe4e4tKGmEe1p0wcY9fWXxxPXJVxca2NqnSQ7WaGa5b8
ySbvtXsHGcs/HxTj17haTx0UNKSGa9lK//gL89ENIS57lEQOTW5ceuREUHipO/GWVPaA4Z5mELt+
s5Gy9zb//Nrib17b0B3BiyK5RxT7S6Zeaw12Tqk/O1Sq450HVIx4ISO62JQZNGGfSwymDmqRSRoX
zxV3pECA6o9vtEVfAh8Lc2NBw0DXQjD6Q5P5d9Ki5PPP79L5iyjM1w3dxazh6SA4aRr+WZZWNLJI
LSflsvF4l1HHBtFrIYMwDLOZnFR5rcDbVCkTEpC3q5KM1WN6U2KOOOYs5gXdkZ4cx5IdMVqDK5Af
auoZ6k+3LK5Jk1+JVrxxTewswaIsTKKvZRuzuH1aJIihrvbtqhzY1da5/pxM8AxlyKZw0WmwTbjR
CHbwf0crAaMMnBZ0pYQJN5zlCTAQL2aSt90OtOJkkz3IxDqMk52tc3t4mfLoR1yMj198J3tRGzbq
PFenGV+wMw1rS34SqsgYO/WdXbC+ja7lTOuxMafXTEaHfz7Wxl+Ca7kcDdsQpu24ru78RbBaybjU
iJxOD7GT2gDqrC0aVXa/Sm/SqJHMapUqKq/uqNGQOVVAxUrgjAFWsHaO1EumAyrKnhuzMibU6ISa
fDy0g7bP1Mw9kfWxm/PMzY8RfAwK3sOLBVBrVxnl/dz6+W7Q51s+a5BeUKXsnHraLcXmMKJiQTI3
gY3XUGE8iDWi5cypUw3FIqZIloyM/Q17FB2Nygp66nkSqvaciEPlUn2jzFA2lNscplBAUE8k2/ss
7+By5GX22Z3ZEdPTvuYCtpIyilQTI08TuF+zzmVVqP4fhgx1fqr+Va/9AMVX7ag5aAY24qTovuXK
BDdf8lywUiBbGMA5qLcrIdtYT+BhYeCh5aXn2yJUkAHTVa2RONyNhf7OQo96FRUfi9JcKhoiExtI
Vey/iRbqXpZae6WVZ8uF21BpP0rB5VMUobEpA/sLblRiXC3YE0nKBktHV0YKFkKWsoQ9M+41KEir
WnG8aJfgO4VnUV2FmUzHEdnUOs3si81/0iE4huX4YY1Rw+JsF1j9gwkJqVIiASem1dD4JAc02tdQ
oa7VW63JQYl+aKN86YmQeyRz21vhn0IM0MuLGdiINYhiSceuOWLjev8Pl+vfzCj4SB1DxwkAYUp5
AP6oWA17NCYWcTUHU31kNRuA9/8f9s5suW1k27ZfhBtAos1XkmArqu+sF4Rk2ei7RI+vPwN0nbtd
qh3luO83wsGwOooCAeTKteYcE9tTJT+19lS4CZtWzO8ocuBDlcvwbhmYlYuSzlo0DLjQ/qDf/afi
W5qglEBb61xF3Fu/vCQM5INTxUa8z+zwW5Unt5TPh6X1nWFW0dR0CBbFWTn0z4v0Kvey90CvX0zP
/sOx+S83dzK46LBhkVicmF+l513c9YFTlPG+jcYlMpyrqoNtAEgGZUu7Rin+XbFV62f7u6OYv4RI
zpulv+Es+jH0FOsGdxaMR+8ROs+jsKLJpxMWrONq/IMSV/5DJi8tnXsOCnlyHU3rqw6XAttiDD5E
+zElv1Vjio6yYqP3TbL2ArEMs9nWz5nj+jZv26nQT5Egg8bVLRyi/CAN6qspJd2riwF6oJ9w12Lp
RsUAIzzTijf0Wc2VjtezKzv5vCLpLPd1cnCPHCGNYGnZHIZ0fCI8u9zoM6pYkSuITFDTpGbLZ8le
SOj3Qj1oKelNl554qMWsPpCmfuFJsX/3A4217KUCELSHd9n5VRdHWy4LAvdAKzm52Dq5vHaiaT7L
fl7FmPgOmjlsQqtyjonisjHriixWw5i3sdReVNVkmxj5Lmew/kp0wdnVzP3Sc7xIRQt6ap7UHiMG
uDprRATKpXe4Ic9F8SAjtFGhmU+b3NQOUrdviy78aZd6t3PIAEoy0EwNTnJwmcm2dhQkp7m+qmVV
3WfTgjVJuVuRLDvuVRz/aIe4/FV9/H+O+R+sUeSWepz//9cU8I+AVLKt4iZ+L7jz/Lh4rRYvzl8/
9b8oc+//eIYj6PuafxmjfkeZ6yTN8U+CE7cvlqn/RZnDKxee0Lk/OcKVQuIu+ssXJXhCmsjMxJhY
6Lopjf8XXxQZqH8v9Y3lKsZ5ZdiuTU6e/dXNE09q6MrYUITV9M0mjhq589T0WM/plp4/rSjhaH4R
pXI3KeiOYz5soUVU67rf6FE9n4EsbicXvJl00ivgQdOuqM9j29l3xJ0+GUm2kcXA2md5GirJttm0
LfOIoGK9B9dyyLFSrqyWQQoEbkeobxlS/i1Dj567l1ZvOpV3a/Xi3TS0G3cuhdaqyVGpl6/E0czb
IkEcX3QGjVZgl6PNcqEF7tUsB3qBs7UmK4DgypqC3FustUUpV1LxIur8vSabbe9Y6lHVTUtKJX9r
qbd4Ry2PhC4SvcPeXgU182Oj0Lofrdvrhy6Ev0Yh4Luo6rNKm+iYuO0qKph+5zyBqqbjWE+Ia5g6
Mtmqx5OBy518j0p6w42amr1uQMQepan5cT/sE2f8bLxvkaEQeLlauMblza6vFCD5SqaZNHzgYxkm
Ah6E25LB+DY3CE4sCCknJs2DFOHQaQrZ/See9TaltvmnQvOfJwiOAwEeBj+Su5Sbf1+5k8lTzKAr
6hBTPuotWK7LA+AlNKVOU9Hn6CTRjN2N3vGiLEQt3NX/Opi/XV23vzag/2K54Vy1LBxupsXmmzj2
r7sgwfZ/hHtcHS5zu7gqvpnG2uL2qHW3ocifNFn8iK3sT0fgS+2y/Fqci4gNDRIEllrh70dgRkKH
D83JDg2gZJ34vhUndjAzfUyU37ZC7UCGLxLEGdqsqqnamqHYBQN8JK7vQ13Oz/9+HP4ZP8ArsqSr
Gw4XrKfri3HuN/9PosOny4smO1xqo6TQrHVDjwLYZrsbL+KGjpaTQzAwbWPilYps3mpZSlwa1fJI
MUQbWP7o0TGvyXQ0dugrdpengvDmj6ZgBxQkD//+or9uWC6H0bbApVkkw2My+1JvhVwBDKgSXrRU
rJrNtG8T4j2Yirr0mByDXb4db8yBrT1NljXihmoVB7qzsqRe+kp81s5U7EwJQ6vTyjsHOHwU14jZ
TL8e8YbD2g0E5u+sTj7akuKZCND02AdE147a9CG75rpmprzVRPw5amMLXx/jvR2Je+HVrd9l8vEP
f/FyYvzWRln+YskQlk6KqUvLsL78xWMaItdEKHwo2uGAfMpaKQodNHtPkTeLKxPqgSS2Ga2dlUA2
mfU16sCAUSoi84ph37YyERf1fb51HWIpdWVvY5I84xGBhRjlY187dLmC6y5Ie9+puAnIqqs2RRYg
MwPVYHd1erSZUmwLu3uvyxHYpobwo8QSXwfumjhk3+qDP10vX6yv/Nk2nRLceijkePxaI2YG4kls
R8mhVfKxlN3AIZ9vVJB9aF3Q7eqfBXo7Ou+aT7hmswmhafrKd5tw3sqFbTc6J8j6zjrHzHv9h7fk
v702Xh/VPnsQy7rU4r9dOaqWmdkqJznUE17g1D3OWflaeqhI68Z5rDQXYo9m+5flQPS40Z3Kwvfo
gIfL0LLTVdLa5TLvxFvjRh/WPKHkDZ07Tstm0/U1Ou3WTtZ0yn7aINNIQ3yc5cRY5OR59m0dGmqP
Q0D3S3oZ4M7z2yaBgq3hP6sMlNVxEr/FVuD8wVJq/PMWZuNDNijacVC6jr58/bc/O2X0ST+7Sg6z
E8DiydjsNLNcY5esITXEd3i7YIW3u6E1ccfxwTwBKSas9z7JSV8qYhLz/v2dML6sK0Rf8jIkpQ+l
jG3oX9tpVqwNCIglyT3kQOFamW90uv87lReHInOtQwRrbM/2+ySkh7bcVdexO2Azyo0/vZLlMvzt
Mr28EjopnA60PC376/4ryVtHQ7odH9o4WNvWZxON2gGBXbclVnlYC+5D6RSFxxmIaojitywj3Kh5
NdIkyRwIze5T5gmCSbvZ2YJV8UtH/OE1ml8bgMvRsk3mfg4rH3eT5Wj+9gYij26wOozcShr7WuJ4
OSqCASxZPmsoiN5Abc+hnp9cumioxT/cfmacNQj9GkTXNQXlZ5o0BCJWhAdIkCaMfnDCo0Dx8luh
ZSHyVxESIAEd2Zvz/pQI7anrohozl2jOeAT6jafAhLjVH4/+slZ9OfqGZGvHyuAKR/96RfZsKeMa
xPBBt5B51C15fnWPBtJbwmmbBaW3IMTFBVxSU1Zk5L0E5pQf7YYNoXCH44ASO020P1wz9lfLKYdc
sMpCLsCELphe/f2QE5rVl3NAmM+QyJ3bTsmqScqEtX56tPUhITE+hXmXzvfA4Y3lAEYrcnvFFlM0
goWcIjRkYXMLe9OMgXaAyrYhOs2FxjQZjCwaVHHG2mG4fKP3+WIod8JNj3Ft5WnOPs7i7tEcddqh
c6K94zM+2GZPNMHUfo6pVfnWbMCTtTqIAgJipZ0DjSlhzJQxo4kSbX0tsDdIJpYIf9vPoM9ncrAx
norUICOA95G9b21X7bs3J+eRIW6R+WVLZp9EdtbJEPFzOiebtqQVCmI5Pwa8kLt/vwm4/+UmYHMy
L65eop5050vHmHI1GGZX0/YW5QcqelIe6pxkspk/POts59bM+7tAOgHdhR4kIdQ8mpI0wBxouAht
xa5R9IFlOtoHl3xzO6KPM3n6ZurL6gBj+0fJVHRLjPxLsADhuJ69NU16+EuUmatBDvHBaxGSEX0B
JFKvboiYt75VwSNZcg07p6uSmEuyzORrEkYO1H4RrxhLBIRymwQzNhZlh2AopV3iM5b7w3gaUgQC
HXDzxm039mC3q5BybuPoErBjbbF/atR71Ew3M52mtfLYL5gubPFGhvs2xYwUa1G7DgMV7c263YMY
JurV0XoCyuWbHSIIKMrphlfcYjlB3KiVyRHWxNGrbPkHm7fxZb3k3ujpnP86OzdqVefrG4TtuCVg
hKMEGbfDtNncpEGh7ysgeijwpl1ityQUk7GH74pCZiwenYxkEtdD9GYbtFZdcU61MkPhYDV0OJvW
//dT6B/YguUVso5TbwiPx6+bAoZ9nERaE/+qheuhf8iDkNhknbWdQQVRbwWOi3jaDkE5I3Wi/gnr
8g3vPhrTycR4XYV7a3bJZZjZgP3h1dEv+HJ383T4JlBPbOYi8utIZPIauyG+iLNMCWsXx7oki2N4
yxI33QaL9r8akbRqVjudijxmMJjsc2JMVr8WvQhs6b+/IPPXjv7vN1zPNHVwKDZbKV7al6o0Q30q
+hrmFzJMsbHhC9/jQGJuS2BtX2ivfGnbRnFxFcZxtMurHzIT1btZfjOSASCvaarvHQIETYvy/TAv
huDyB+VMdwoIttjEgZNtySi4DfJ59IeIbG0wtFzXPVdFb8w4zbNnBgrlsY8Q/TM8v1VQ61c5V/WB
t/KcjM1nWZXJ2UlgUTTtfEtfkes87IOjy5HcRiGOsFn25o4ghQ+VRNHVaNcCRL3qfZksg3CJtCpx
b/EkISSgv7bvFTnGlvcdgb/oi5UFmdYyR7mvi/DUZTxVAmFwa1vYpxI9vJcEsh1KXNfrPLRANwV5
fKySYFibJCPuor75yduNbjfpza2YvE9TVYWfock79jkAO0+HlRHN/Z4IubXIUTKVDEI3sJOTR+F9
42BHZ7MY7gPdCraAb0HQtym5VWygoXN5xpVTtTbEpnB4JlB9C3XXOshCbeKdE4qNJyp1YkHFTjbM
d+Zor0icC317nhhTDZF9hLtosytP4p1RZt9AGI6nOIPIOsQIatg2Fce5t77lhWVT68X4ckGbpppz
nkG6nXIPRzQpC94eLRArVpeNtJiDaFeqwHmdxS7FY6Sifjq0ufg5zam477Lk3Z2ngT7QpOFpA245
Igrp6G7t8D5Ym1dugtc5TuizkdiHZmiDa8I3sBOTVbNOxoF30oP0Lpn/mEFekdwRtH7lyoGsNaB2
FtqJ20rkNZ7DYh8Iy9ixuxG7VnBVz0WnHWYLPKqpBfomKt3nkFHqZqqK62YYtW3smMm61kcMPbbz
DVkyhIqwgFkWS0yK0DEjK2PaAjMAFyO4BaNGDpkno3pk25wjMkxdfnKCtK2VKGd6zuWoKNsDg7/P
we2xSGvkm3l2hY++mMJNU1Y3NC/Olt0ANHSbkzmm+V5Ow5OFnX1FURWS99dtQPS1iFYMw++Fa2+y
yjlZsqEtNDTORjXuTljqrCdZdE6xiK8EkdCdU6Apxp9GPJXDvrjKx70TW3fC7NutWzA8SDvYhHPZ
ETQ0xvYqC3AJj3l9O3fLr3DcKzcr9Tu9Nk5Rz7axFYjllqJbFcE2kR15IkaOI4uRIwNDFBtuJA5l
VuXwkgw/1GY6b4rhJgxh4SvwtTsyzz3AEdlLYBS45poAcB9yrduMqBEMFSxfpvdc9nV8pzC8rTqE
Rdug1PuzNCaDsRMXZCSehIbnXTSCViBoOVjtI7OFKBLAf0OxLR0CGAhIvVoYNA5Inm1m1uxrx4e+
mICJd1dVkgd7+v/zzhmtG0SU4ZmIsV4fnNVsMdoaUxme3eVFx428MTIXS2mJL7Ih35FQuZpep4kO
rY8IOpGE4XBX3tVmFF6L6buTG5upro1zihQKvUaJ6tlCN60lCMgJZWBo1RkhUOueNALE4mWSXPWj
afm6xlIu9WjfNt46Kxz9qjfGc+AMCJaKSL/Txm5jLH94ieVsZ/Qedlnkq89eRWxBkMxPqSGuqB+1
PXG16sYjiW9DXlfwErXzszbjbnY1aZxnr+5A4qNKEWR958NsPjNEjcBbRP2pN9nlshrGETpcLqtt
BRP+yjGRHrlxar0UIiStG478aRJAQOAu69/qwGpXSercNnK2dmzdOU4e/QnDavbodxrfMMSwNkbv
Oxku/aYILYhuSbvw0t17RVTxA+RmWh0TEUyGnbwR0R3uqNRaSsnrJXyWQoOtfz2/WopbDxL6TYbc
DCTqj7yna8Cu8RNmTrOtEfUfcIH2N/GsOIS5vOuR1nL2jeiaWvQgNjF7nRxh0ZIwwGW5t93oMR9G
daOXZbuxYrNgP25Wu3Q4u8ENb2V2MAb14coR6opuVIes4z7Uaz28R0N/hXxE8FPbHAfMjGcyak9Z
jKMyq+/siGsQ3DZeOmmP3OuZ+KukaY6YEjCndjtTDe9FaT23g16cU6KeN71yCWi06mNMOHFFZ/z6
8qxjw7BTj73AT8dB+TqCg61lvFmj4l412JAHM30nJoUvoNCr89yIg8mIfNPi39eEkwMykEdCQDjF
+xE0gTEUxECe5iRRd/WEQt1DeDkbAXlw8I9U7oAQCPHE5FI52K4Qc82lc1/B/riJaIe7ndetmVIQ
pzxjssTApMMCKPV9GAKl0fTBx7xH+e1IKLBOdsJmu+5smq6os+W6K+rpPJTqKXMramizf8269zan
ecOOBf+Hl16PERz5RPEGxzD1h9x21vSg1Jb7BY5I9MdUlckN+GWiXZzkaohyRbk2CESKFk+TRqxq
LIJ1XpoPuGJTy4AGOhH5WatDopX+UOTeVdPvC+RpaKEw23DGHrJIvM7ge68iV8c3Gh1Rlta+kVMC
4pshkkKWLdvIrt3LIj1V3qOM2D3IaaHpNgYGEZZbZtn2Kkk8TLPt6Pp91SNsyDt10uFDEnC9iAJw
CxRTZe6NBofskKKPkLP3lAI4dbuoOEsrOs5kdG26pALEDlgFeeaEUqhROw3PsJ6CIOkT22Ef0wHh
DcebjPRU2L8YKfufTasnt+ms3WeWinxM5po/pVG9ydJpXbl9iq7ZFqt8nJM1uomDlTH+dJnhLMPT
aAswiQQHfagOMlHPXjy8DdrLmDtjiEgFec20RnpoP0CThN0TpAeuAm8VSypDnERP1YAqYaMVrrtv
TL4Xy7xxJXLf8+KHuKPNyCVHnCG3ZAzV+TLWmXfmQFZZ2r7rMSRMVmJgPjc4cYl0dQg4g7KMJ6Te
Tl7h0IVmQNI4z+Ewl37dBDY9s+DORcuW5sgWnVbDZjMGDG7HcNu11TVIfsY01E5bZRCAY9kPlNTg
QZ0BiICGfSr38DSTUBV12cfkB0X3UYWKEDqaMVNjfiMZiD17kKHbTR8VrZGVrnWv3WAhKmUZOAwZ
4sC+hSJlm0XGSB0LsBZQton0pMgNBV7vkgM0E/c24+BRUyFXYwoml6mAvTeFHq9d1NbjDPpe7zfV
y9BXKetpGm+qjKU5DsXjML+Krs39NOwI0jZLzMqpRXqhm7f+UE+f1WCOtG+dT8OqnpOBUa89NgGM
lQROIeVEgM1gSkufgMJvcWQSokNODeqjXRIjMqHDikQOQm4kxitdIpSdB+3VIgM0xvLJ3t5g5+Pt
MLHtrYyU9QJ5ZJSmGCwKoVZogp8iNnCUFa7P92174uc2YVR9GI55cp28Af4JBb2kIukLWnaJs0tM
q103NSN6lchjIZ2TYoYez+G8SkbtJi18OQNdJvlu5bp5jD+75rB36JXGPLiFcLKCg5OskzYjJXUG
7ZrQ+SdIKroxw92Io2/C6zayceoi9ypbmkGyEu9xVy1YlmzdpuWV0rLvophOMryayNPhakQCZJBq
vKJyuybfpGW5htwdBR+pl907bv5QOWrv9NVTS78BZBBNDhIEID0V1yrFM1aA55YhNz5JW2ZFti8X
dp18T1vySAeQyXP3FLXA1OklGhszSNmaaPLgpCh83poyL+5yD4Qst4IN+gxufUs3UO9xvJOE/IAM
OcLCZaszI0AuiRpx/jSrN4ojluwey7YTyScn1lk6jWLXLfHuzfJwSWLwimBaY7+jVGniv75w+ZbL
h78eFlAv7LllWbv8FxSy33r2++X7nEua/OUbJePDv77n8vGEdXG5C0G156l/fSN5ZXIrR/3q14e/
/arlqSGDh/O6joIAZGDPPWdIdlWd81b8/ZlFiwvK//1pp0ZsaMRDWV9+1+V1Xv736yd//bLfniWU
IDTmJMMS2cPTvrwMWCcos8IEDfXyWi4//uX1/faUX77nckT/892X//12aH59ZXnasCuIJKYZNYXn
0Ga7brV6frCbpr9hKrzvE9QBgzu+SwL+qFW7hbVgoa6OcDcrt9sRDhOvZ70EWsQdbZs0kNpDoyc/
x6PAT/LhNY+geqXxe58W50zRBm0qG3V/u1UWYbqk0j8PLWFlbQrbXG8BtMX4enywBC/YWOXZxYNe
60NwIFipYGmzsMzlmGOKtCKmz+xvQeQpSistP6ggOuJRK64IRsHRUBG5QPyuiRQUg6VfmGzB2IBE
vhcFxsoR+s8mkuF9on+oAX6YSGMPspVVrkgeH7feYQbIDAppfod9fJeOEfTqfm3o1Yj+rFzXdPvA
DnA3JSHwnKGDP2QGlmU16KcEX4ualjlEQL4lYJkWgHMVZ/q+7Gd3XU8ZWymvRf7iql1kOY8B58qZ
6HMcj0npI4aNdp5224muBqxRgI8iYm2ooLdJc0+Ym3Yf+ood2zosrWBda67LtIuD1gQa081uolLN
bjP9IabVvVGz+93rceK3plybDcQ3Zzg4nDorV3xm1Gzoo1mNomFr2FXtg3sPGbm1Z4QTJnxHLd6N
RacQisbUPT0Qqly7zsda3mjeoc6HM32Nd9AsO+Q8mzAF4ZyjiYT0A5fSbZ8SM/CuIsSUseLomXL6
Vhny1maatFMJArg217b9AE2HUlH5QZfE9GjTu8qEIu6GErRzMN1aGTdUKwuRWpVoMNX1UNjZoQiI
GVPmi+hxOJEAEx1rNy15tbTTzaS5UuyobzwwKWFNWFkQX1mTCS2Bsx78ilfvgtzCXNMQozZPsBxc
eRDcQME2jwHBEPpTKvKJXCEt3s850XBFzSRncW+Qdk0+JDZBY/B2hSINzZnUwetoeURMMidZbNwC
ln3esQZOGpByT9egIC31oqMRHKhNRrPJRBlgwA5jFM/xJ/70Ypvr5mcwJdEOdpuxN8gPv47MJW+B
V4zOhCRyN0ZT3lW3/GnNOWeaUDBXvtYSnYaG+6PJELhoJJmuRNwZaPPtbg9iCfWnX1Q45CCZcWTg
+hvxeCokJ5ZXh8mDO35aeqMf+CFgB2Oeoi8v/al03vq+Hk7K/UjmBzXP2b6ePRr4ZnOevHXVx8qf
QyKZLTG/2xaVZBEPN2SLPqah9ckUyVLuvI7c6ZDa2jGIyIqo8yzY94R9rCMLnjgeOwa6gY1EfoZv
z2L3OnYFp74Zews+L6BrVN8gmu2WztGKSXN6FRilHykmArrtshAr2A4gi07CKg0/mT88ndZZQXB2
johBibTY6pn7IhpYf0C4efd167Fp0rtlPECC3Miq7cRbM24eU0xNtv2hm+Rx0eW5VTO6lihH5gve
voIZhhANp1kLRL6/Ubjn15nI8S3oJL3Xtf1W4JnYelZIDq+NDNglHWcthrzzzap9NdLo1LrGuOvM
+RNuKbC96UFUJEX9JHvUgH9HNEdHNLzjGj85AYf1MGbUEIn1bLjDNqDOx5Vq4UNA8buVpiC4ap72
AU59jHn0a3CYFyYNfrbJEU7tJedRZFANP6gxxjaMT2VmHWcn09ZxK3G5sX8JhbqXhL2ix5yeM9vM
t2n8LHWcEKKojo0eYKlPjHPpjrt+FkfQG3RRrf5gT/GjBvdozUwx3Lh1oDHPIaZQfdqoHp2SwEdk
SvOmSESJ0Nl0/S7vHxPaFmYNgEDz7rxW50QLiNGdZ8LI7xvIg9usxudXTtldnubnyRZkWYd7eFyf
rWkKv2nbqzysXyTEy1USogbohvyxmvVgl+SJt9EGeuAyaB1/nPEcu1q2dcuZegYvn7JoJhit7+Dh
QPLVlLco1sKzpl/HevJMMBrTCXN4D5BNkJ2OfH/qEC56c/icpBYpwRBlmqX1NM8oIwtKiiYT7r3Z
RlvXXOvjUPt27Zrk99irSGkfTcL9YXBfiSpiwwJh/ty3sFds+9k18JDVb5Ouk2MBt5Gb30S0onar
47rcQfU+zov1iTK8hr3I7CwKVLfTCu85Csf4VOv5N4dCr251sRUd0t0moF02jM4jBpS9EZjOquEK
TWesTI6WQDgrrXUEaHmNG/baLuHl6niZHWLe2NAH75EV6Ssobf2+y8pz3NlvHQ3crWxTRh/ujqbo
a2+08Ql37Q9n5HvJgwIJyyYxDuS6qZKa+pu+sBdzZkbShrUi0GIjyCMwBYFpsZiRAMJsh64ptj0e
4IAc2DmAokSZX3sEmaZxius/wD8DcADWYt3eoyImtMTKHptuqzkaqnnunmxVY8hbvTpkiTBOKlq2
eA1Qi7ZsHwEjzSvCFyGCVHaPyajXd7FFxc9SddQbOYJFmtgPoh4lRxGVPKG4ewipP8GqHhCquDtK
EW7LA5PtuVFsIlqrW+t0EwlhEMwfg3wrSxZO4DKnMQHRG/YI0XtU3vmKG+diXt4UKUI8O42fAhqZ
a6zS0BXj8VZY0yPiWJrCZjxsS51uHrfvwSFsqYbJ5YbmUWuiJbCt3CtHtr6dW/aKhOpNv1ykuiTn
mN84BUm+Y94a02/DuuWF+zSJcg5sUqw7Q6OmmQgJ1Y3Q9nObDgjNCrXIzwvGdFd1+KOIM2szK9fz
EwG/jp7QfdItjlkDKpc7PkCaKT7pi2d1pK+RWVTHmQHtS5iGL53VwuZMGoojoz5pI2N0MmICEtPX
tcoIh5fzTQajdomAP3ERfdpl6DEXwQ47EYe9qk1xrQ05AQ1hza2hF6+hAWwRQ0pu7dnt0Khrqre8
wdcsyuo6lnZyXbug5ZKwX1HND9vG1YsD7J6tR+ZC1SfHDRs3Z+PlunuSIjlD2ZH7SZ/uR/IE01Tz
G6V2TqJ6tjMRi8SbiPFigZWrJg6P0UEw0hgJtbLfKLOr1lllPddyuJ/K5rmOGGfXkfPSVaPYavNN
ZwXItUV71iNKEuCFZyR8JzA0txppt+BEXMC80Y3D5U+sk3Od2Asy0yYVxlv6nU3zEnRYAsvJ3Vij
tYTWsDTWS6IbAqFx3Y6zbzeI1lyj6I/YaMuxfWROgNpck8inreR+Nm5blS+STRRPdSvDlTUtlAVe
Tle5+1lTV+gDLZ8sb0ouOS+leH0d6FV0tvPhvjN6ep8l/Ugm7wbWZ5IlLib+YvG00rqlKQ2ZL/ST
xXH865NLQEWtEAcJl9CKaYmvyLUlySIh0yIUzKi6JeaiaQi8yAfcBO0SgtFd8jCgvSV7h4yMcknM
uDy4S4CGFVE6Je3w68EJcLRES+CGveRvuMtDQxoHflpz3xRasSq77hWlH2yIJbxjWGI82rYyNu3Q
xKfBeWrjiDmBRuoH6lw/XWJAjCUQpFqiQUKzvAo0neyQ5UHTCRW5/I/lymHrQLzI5XMp8rgleCQV
RJC0SxZKvPwvaJeEEmMJKylJLbGWOJNL4N5w+Qv/87G5RJ5MS/hJmC85KLgeYZdVrUnnh5gUZwlM
KeIlO8UcAIWt2iVRZYlWoSU0LVErl98JAIr8lf/8+pjuW7PEtJBjPRxpWcPvkkuMS0eeC2gBokm+
MWhWx2j5+uWbxiUEZhQayoKFRIPKH7or8g0IHuTGOEuATOjisc+WUBlviZdRS9CM6nEUasQVEptK
QvcSR1MsfiNwbeS+/soTXIJr9OUhvYTZXF+SNvNLys0MsCFegm/kEoFDO2j/64u/4nEIymnHj9lb
knOSJUSnvuTptEu0DsPuu0sc3+UhWQJ4RtpWK6G0msFVRyhNkmxQ+14nuGX9tmqTDVUcGeRhqY7j
8pBqDZIZxuXtXpH/c8EexEsk0KB54luKJ+wAxnCPlts+umn4Dv1L882C87dtc9CIaXu8PNDP3hgY
TvfdUAMAyYiPTcgx/fXFy/+y5UPlVUxSWhmhxmboGWkTi/jSWwP39txkFaMcEEfG0sERUUVx+VQ6
5kQrrf3GGveNO+D3YlghgEJE02c2hadALgDDRev1n2HJp+d+uMu8Uxroz1ZmMc0Merq8+vPMvnaF
ZPVWjOaLIQzCbcB7YN9fy9y5B1O4neYxonXeHaiJf5QhdfNbaHevNSRuVH08tV0UN6423KHAfG7w
cCDXeRodKhC3f9d7ye82asIV6w94xu+IL+9GBcRWVkC20Cwdcq84YTHhnjTQMheCqDyzRcBOaTYz
0GLUl1Myclcqj6U7XaURMcGXT/3noaEfxdChiw4FTMLL5/E51zvygY6Xr3351jhbwiwvT3n5st61
rq9GeIjLr7o8/Pox0PesnssnLx/Pje1t9do6l2nOVKjIiz0eO/Azhf6ztoezlaF2qWX8Ch84xlI3
rfNq0sBIc/K5uWyPvdI3nnbKk8A7qU5Ddprp5zEgUZ654J3WeDeBIqdMgdlqarMFWMIbsiRqx31w
b5nLJMzWtmEq2cPq3N1MvoS5RUCzrhkbt5X7wCVn6D+7vmxvyEGPi3GAVEzQLjePK8c9WkMMdi+N
NpPsk3szLxMqeoqbokyTI45SvNj5eG1HXFZq6d2FWcEco2o/amSeZKu7x1rkexoJYq+V9SPbfpea
rt7ZtsXtjhRwgUYZ2F0x+05nPBhJPe6tLqToDliLPWqMieV6ZwLgUnJPWnVzO87Zrm4IHY4CcVB2
5G5ssKK7xBuJkmJvIiMU1xEic4Irdfb6rfHTveR6W9OmSZkkJWbyWo0lLRpr9l3W/Gl40Q2vP7oL
wj3O2q1wnO9N5p1dp7lr6+zWacNPGDQErkbaJgyvKpbypyEVpD419iHxzDXoF1K7ml1re/2B7exT
rjzBbJhBnZFPn1iKnmthhtt6GQQ0pXvN1fEUywi9AZyEVQ623mujj6QZXrnb8yeWB1KI2UtE0aMl
QZnZC6NPYzo2zus85TprcVn2ZT0wc5m7HZKvH9on+6zhCozfo+GEg48I1d3gnXjEcdIebWvC69mS
IQjv62dVDsGumc9B0SBbU+aROWYuMZs3Ktja6fxgsVnJbWHsjPzFdKzvLqZKLl1mH8zVJn/RQrdM
Y0dAveTgxYuWiuDojiES/rpqhwP1llYvVS6bczPyB03su6a7Ksa53NoaBBzNwsWrx7cwX95cM7od
wv4W9xVYEDaUgxXJTRCECtFYTes63djkl2rWstP8H/bOZLttbcuyvxIj+rgDxUGVIzIbIFiLVC3Z
6mBYsoy6rvH1OQH5mUrFffEy+tEwDdYUCRycs/dac60Jsz9Czb6Gq0JoIkoSVccya6rDg6/QBM6q
4KcE7YPqgnTMyhphUnsa0uG7iJmuBlp/E+fmbWVQq2j0O7nvnokl/ZYFwcmEoBRRs9ejwgbTkL5g
14XP3BWOJnFYiJ6sryz7wa+PxVn4t0YSvDHXmlZwWPZwBa8Y6GE5Gz/BZF61Rv8+KOK9pSXPAA3S
D0FbrQPrC9sbEH3VSmnqZoU94MpMx9e0tn4VCM0LhAR2VckcncqNVv9EA/PaKcaL+tC02P5QFJNu
VOZvowwEZggIR4C0anp6v/KH6Iy57TsZqZQCVHoWdfc02iqu4xBeLqwQDtGGCoVmOgjcv7NfhutI
hnfAhPs8+vJTYxmBG6ETpg4vb8r5ddCLVEzqQTSPQ3yEbHoPHnxLVxUAtyWlK92rZQetziwDNJnr
yXijMwiCJLvhCJiuNFOjSc8Hj2u5cGUBSbpsCgLMMlr95TFom+9NIme0/p9Di7yIltMqIDyKfR1E
9moAel0VTgMJMhi0cou5mTJoSY0CDbmS9bbbK8NZw93nIDCIxjbedqCADHgJtKHy6wDA0DBeF7Nt
SJSPFUVeA159M1K7MucxS9Vrx/eCPbmlDh5dn9KaeOtlZDiA49zRUgJX9VvmvnL7QFbgXY/BvqTy
OhS0T1p4TJlE6RcnD6MVO2CkMIHlD9tJlbXjKJ11wvuor29bTfrh2dYd3/DITIRze3cz+gw9abGW
RsNtAyAWbXPdxt4h94EZq1S+enWdp/0TBSbNlH8hfs5amw6BGd/l+XjfNdNz0RdMx5Tk0IXpVZXQ
AJH4eTod/aNCAUsJ3xCGxIl2S84SVJ7GfsVNUM8u5GAV9OSThDKKGr1bFVlYb8Eeo3KtkZL88NHS
OXbnvUwwAdcKnyPhqCRtUvdAwckTghr6la32SmniOOn4lIRXvDXN8Cyo64CRNVhlvBctMrTK8Ohd
mfpWauqnIDQe6VpQRGupIIdJ/97kJedMxbqVIR+35XePWIgVq6yznEqnSJnerNB+Au24tugUIohb
ew3ZwcTOPklQ/6AMFm9+EFEKBLcuYQjadBaY75rCPokaLE9F/Y1mElSfyCp2WBWweXUdujbc4Ng6
xr2qdj89AJ+oeaabypDhDQUpkWUYx6wh+yVTFuXk2t36lcdBiZpgjEq4dsHDVL9JIbajNq7YW5qG
dEqPnQhB/yZJ79NKwThWImrLg6TFysAUOO1+jL4ZnkK7evYhcYDJk+1rn2qqQy/5VaEpsMP9FJKg
mKf7gLEEYIq1RpiQuhJON3eS+D4jDwIdFLpkN6naVT5RZ5WhbbtdIJ/tWUYvF97BtwjFHgxxX473
Whej1MuRVyio8XSviehTGGv+SnQ/c3mpNY03j0nNsZxATkElk9YEuWyn1i93GguxNRzqwEk0eHhe
gXw9x3W+kmVZof1c/wIVsEtsZE9hnDK+qmrhmmgZnalCWpW1aXMIG4vYc6soV7piP3hWUtxjyKeE
IkCCM92EtNW2FKCbODxm+nhb0s+7skVjXsF3Vzd4SwKEYnpONLVduL6inmw1efXBYl15+Cj2Az2x
3jbLq3a+sPKwWQ8KPy/ePQKGZ98J2MtjPlAil4spO4YaC8Q4nitLqCUP0IDszWzDHJNU2VE/uzYi
1HPLhdVOTGZTWM+6vY11cyQvXEMTRFnfN3qij1pOogpwQ+QINfUxTiXn5UIZUe5JNkpzMd1YNO4J
IehnVyKiT0dp7Csv8dCKGAPOwigNdh2qX7WEsj9wMgT93laOyIdxNbS1fM9ctbs390UgT/eWDlwt
kXX1aLS5CoaV7leX9tVDowzpBlcEs8QoUrdWxC7nN7pE+syj3+bmzXLF8IGdKnMPP5fgKwq9FxwG
SAqEiqI7ruvpHEwB51Vw49tCBmNqN3w9wA/FVdBl77WAkq+plXFFVMhjoFThzqBDR0JmPQE8Rvxj
etrZNgdkcy2QayPGFpFQCV4JsxfrqVebraqy3IOiazjEowimlhLN9bTh1cgYF1NOl3+Uqbk09nmw
tr1WjPe8ypxAtBs5qV/HUam4olNyZHighSAL8JpbLwyVK3/kFFerMWJGVSr4kQnpok/CkiGY9tPY
yjuvw1xuYzEKmE4kkRId24GwucrYRXZ5B0c1oBCobAh0tVeY6GhiTNJpqPTWtQLm7kaL8g55TONy
mMEJbrydNEQTO2k5IhhdNyVnprDmyZrsb2ADZtvCoBAP5RIAQw2/te9QXyAewEQpDl6IoLLWgO5O
YAsTcZN3pINQ+GMGJdW4l54smbXHYuhtZyK9DL+in1j59VqLP48T6FoAHAPPOu6xH5zIJTZPQTQk
26mprotJgA9Js81gVt/jTvppi16gJQU568/ylhwARE2iNX8H4sHKi49JhvmYSWDqWAMjzNS+gjE/
T112D0gxpudJgEte+5Y7Uwy1nNNmhqklhNmhV364tlIAv0knfsVeX+0aqnlInECwRd5x/jfNaTGR
2a8gXJXPASIx2ppB1SeErKsPxRiO11ZPikfH+K+BZRrGAHRAfpfXkjMokL8GLUbhReY2J1fyo+id
uWHIUC1yoboIoMgtzmBuNq1wO8t/TaIaQa02UhoY8+kUhW9Jptt72m4UUI26ZpAai63IkGGGHpZi
ydBPcVayIgb3v/FtimBVfKDwWqPViqBDzfxu3ZPpkRnPuGSim8bvv5Ue04+gbXeZz4Jt6qMrO6rT
dZeK45LJwmkbIjJTJkNp8h3ZcT6zmSbYaQMr6yiVsUOm/kYte++gGQlHpZw0d5qi7iLxE5xkwBwc
xfVAa/XoRcFNq3fS3qMn3QBCXdHTx6cUKJDSBnie1gzuT7p0nVIjnPdxeQ1oDbbizPkbG/DUGSeM
cbD2QVtUe3CF+0gXNHu66TZRkpugTI1dZtc+cw4lvMp0AGnxYIIHlR/lofjOISTvA+DZhIJV9t5U
fCIqqOSpav6k0oUi36h5zaKoP7R6eIeqeHabDFdjJE5GG1qsgplf1BmkrpgEKYPorpGex2BQnDV8
Ys/zpiPbhg7JNL2UXQWZotCvahn7gChYUaktxzddZA8rZXRg/wqp5RU3c4T9ULaYf0zIr1Ym9u2E
lMa/zYpO4B/Xjxb8IR3RMl0J/TlBEQHsiLSgqsPQnYlXZVKkTRZb1NDpSKzDoXDhkL0u1vjlG0sB
Cq/j8DrAmOTV2EKnx0LfyUSyOYVlHmu+Wjer8trNBVPERIHvGDOzQmGO+xOFCHVgihQWyMLa1m+7
dmTGNKNWFrOf3Df60WAHX3n60Dqmrk87HUX/uRB3y6OqpkKhaeNpBVOA2DtjDtIFNQqooLT50b2Q
xTRCBNXamr1hb7FhMCuIrLOizQj5UpDlnEUnGGROWxoIR2JLIYPPG08LpVlnNAuacrNYM2VfevXH
9IG1Pj2zKdjReznGSsxkEzdNHr8GvS/vFINicD0p61gPXzOBiBVJS/DhtVdgHvU9DdwsRcLktUwv
wwWk0WTbYM3oAK5oRglgAMekiUxPEmTpJC8aSNJVgGyU1CTiJj0anFaGec43vycU41asMB8iwUsm
WtGt/NLbJxrfOLqoA4kailPjgG0NNLNh8iDKgbcmY2iumexE0d20GjOupObpgUf3mwiydW17rbM8
0oxZ0C5DaqyXpE8J73vUeQ9+A4k5oIeEfI3V7kzJ723pl9Z1NoHZxFR1Ex2aGAN1hTUEndVqQmIk
lepPxtPZwhbfKAW1OLWH6kbKJKKsMnKDAClEDyg3jLqrUNfgSjMexXJ1zgNm1HKBTVdlnA/oHyNn
5FgAhN8LfiRVvyNmzRv5VFYtPQwJnvIiGr83LWsxo6DrI4X82KKQ18EYMTGSUJnVtTt/MzQjI4ff
nZbEIIVE/w0rCpxbE3GhlpI40CrB63I+mUpzn/jZfoxuOlV/A+aIopbwiNVSvqs0NEE8dGAuOWTd
t2Dit1NyScKpmWGHRoQS8vMB3r4WipZtjWJIj5EdKQBTxk3dNsMmDVjkWirTeWBj0qMRNMOhV8hN
k+XzVBv1qYLwe8rpuaf0TPdmnEFYZg5sJH15k2gMmuEovrd+L25ImaLtqVYY/pK1pKndTdzMHZ7J
pddG9kA/RLusNb7XfpUclwvAti8B5MTDKBU6UXvhleS3sreiMte5CouQYzaZz0EPdxbZiHoaBznc
eRNOcMbRO5rt3XaCeQPNxtgwluhHrfWOiFGYDw21W7DE35VW+UJGmUpAjXIbtOyizSite4OT5LxT
yTPWIWjFN8mkmRg18/dHee2gjzjThHeYBEVQ/sqrwd7T7LG385p/HBrTQeAk7xtrZ5aJvaXIbzho
EWjclbKb9HK1H2McT4vsVmkJyFRU6Agtvx4Tg84hO2bdzys1tVLJ+KYB0+S0/jgQ/X0uh9+iDiVo
bOJmYP54q8fF2Rx8LGWTW+HuqVMTtWkVsi/10jlnJoPEgUlTYsT3otEzZDjvOOzg1GsIsBVW646J
dojPVowrMmTWZW88NYUFNDpluuSj7snq8qliZrwqB0jxy0BEeSUHrqDZJINwOvYSSedgf52yeTXa
mqz9w/C6KTn6TfoS9O6Z3JYO5GIWt1q2T026/lTWurWZXqcyyJLeG8udDCWCmSJ6EWhNW7rAzPds
RuO27p4VCcO1x7RMwIVhqk/LGGR/k1QHXC+obTtOqsv3ZBjfpB5tmlDwzKs4hpYPXEwDWTnMtuTe
f5yYCLpMXTnXw0BRgCyFNNE3AbsAwhTlfRyDweWYdKVc4MZqEUtYvcekdaCQiauOigLHaijr2BOz
iJoBA5aqMNTEyH2aBl4xtZ4OkSg9U3MPtR2wexEcKjN4nc3/TZ28phl7E0JaxN6KNCe7YTu3untf
aZ5Gdis8SpBUfu+CckXTO8LzDX7ygXD6mBErHhkf4eln5Tm2R86P1j5Ugm+46GsXAjf92DFjWsKD
8sbcjjDH8WtV9ora2ruMgZ1qGQDJiiHfO6fTyJhs9CdK1+PKBAezClF+6j4iE/QBNXlxNt8AVhcl
vWMdfyZdlVqKgmBuHq86mMWIItDsM5LXIwu+mIeLiikfBhFKlWr0atfjaSmpYyMhbIBVPDKJnBJc
NBLKaVyZc52SoX0CnDVTLuL0pjDbU8ggAzD9tVEA3gcef00Bfm7KBL3+CfBoHbg65XOQdvyOH2Ni
2x8kJe43dh+9JjStVqWGWSZR3FDttGMSIaDQe3uVDBzt1kgKjRGcS7pQTkrd9rnrghK3SO5vEpMU
oxTPodyTk5Rr7XtIQWdXDrp8Y+Xy+zDc+3auvlCoQPGcTdNVKIxoB74YmjRmdVeiQJXLcnKA27YP
dbU9aUO3TzsWfwS7q6eOOU6aTOis89Hb2sbMtvYgpGTIN9H2szsXIA+c0kxmPDUcraou6e9mrzq0
yEOXcDzOe0iltG+NPT6q4M9gCpz7HByIV4GexfQOgFzsqX2zyGkV2nrUmQEYRo4ulwxSzBKXKMaB
BAGCYBnLEknjkOKIE771MrUjEGd8zoaIn+fxkOME1YG5BiH8GpjeQx6Xt9kkvjVj8DNJjF3QZ4xq
kd46VDVWiGY6flLzvmR6rfVUCLVwruwnTHfFfBCVA29U5xT2Jn22QqbFtV+AvUbx48QF0w58tyQc
jhTfZEZkO6lCNzF3ywnbY20rq0dMc5DkfZ1MHBoebXTsjmplvRaytY+FjTtQ3QdKiD2rKd6g6LPP
snPJrf4wWPTJRbrCz5zZ6egQsucYI2aWKePka3Xs2oJGCie/6NXATO34k72bj101gsqf8nEGyXoY
Goa7So4ItiHgEPgpQ9U8nRg0byNK3MpWfu0VHAwyCQJVTalb98U5R4fnLJ+86nBpR8Z4DbH2vu2E
RDse+xuziGKyz+rsDR4nTgSaiX2zIamjC/BaDea5jNn9FxDVcrj4ke1gkDhJaKepLfL7+pgQ2jaK
VnrBsOQhjsew8WTMN3M8DE5XaS7GEkYH/LVuCvgjV+zVSEAUGVJ8C8Ik/MCXvV+hmDKCWMVZHpFa
MXUFVNshFUIyVHmwSZlQ7q3xJGZW+fJe82NrBjjwSE7uFzBz5uVOYcrqStU4ktrwhCNqrtJz0gky
QqMsrUFDRTkkk+iWGAy2RctOYeFpSoyKHy/lHNamyasK766KLexjMycrCrNdYlJR9PxZYEdICmsn
wu9GQvvmPK5gXtun0nSKc/1NL1ipeOTzOYSOOGZACkQikezCzOepsz3CZ1jcsfc7CYkjq8WaO8Na
2YHmSiGhyV7sO2XNUjxNmCKYlu2awI9o7mDIkHrtvpzZ1sjbDM7i1VyuIFBYYikwnzbZOeYYxGmL
RUNaTyXusxjXRla+5Pxya5CXjzXGGiWUbsMagFJIWiMrkJYlI+QtD0btVilD/tC6vhd9+9TMq6yk
Mo9Np404KDhNWzLt8qC/ifB2u8kUvvYqB30ljG1rT6zYYqa1JS4ODEjVzkfij8ZyQlJC8Nx62R8/
wp/yjuhs6dcyduOlo9CgoGAf8l3XZCPzRn6yQdPurbKIzuYo3pP0FYzZ8I02qDyaV7joEOInaHpx
Mu+1OBwPpVKBCfeE7epmVKyQNcTXEbWHVUJawppfG3QR3FFfya172jmrrA9Ul5fYYBRGHoT7TuEI
gjierHt7eIzbMXDtKkaEM9a0+OUmXFE87F0kPWu5V7yTNDFiqeb4YGloojj4cWt0tFZKQqa7ur5R
+IzHyETINuoV9Pi+3FTjdU3Fa0K3ZEXek50p1b7AloMOxyDIBNfgVMDTgBmhhCHpcYpdbRqt5Rzr
MwHC3JCviMKdNkPZ3IA9wtQyxsmdoqG8yRm+MdJ0iPrUNjrVrOChwKZuJsnZzcBq8W5CwNmiJ/lA
+vwPnfBf0AnRnWvgNP45nfD83v/b6X0I3/LPeMLfT/uNJ1RkSIMy6mMNrpphwFX7gydUZPsvWWd6
b4M+ESYN5n//t3/gCc35STINa1szoT3PCIHfeEJN+UuDZ2hYGqBqWZ2ZV//nP96G/+W/5zcfEIL6
y/XPwDfL/gJhkWFdC0W3dKHD5bF18QUQguSGoi5Tz6sa9otfQi9ytKKdtnEyzG1lhP/EcSD1Ue2S
vdRm1h6YCkc2zb4grJnjB/qbSAOkLfoVa47hwFiGQGi+gDY6HMjfEmspHV9SRS0PsPfLg02HFkXS
vJlZdodaet5svaz6uH+5Sk2ZmDEirZ0azc0hVwcYf1p5QyOp39B+zw7LhVLXWEqXzcI2s32Y/rTy
LjvYSvr7wvyztdzWphqRLkgWP5grrObSAwMPySwK2ZvOstlMoqCQYY5uMzuD2tmo0s5GmsvVZctW
egoLRCmHs7zIny9YL2efLvSW1UcLByD2EZcNsyhrucCrlh96CaXGFNZXy00FdaAVWi7WRt1I/bdb
5E8GmHu28/wO6leFOx7rnCM6URw+NrFc9/t4uNOLCmeVNivFSlH8vliuRiFRlpwQflVkMPVHP6Tu
MNVm5466FA1HQCIu8yiLEqfnTkX3E1HwjdSCYjVgpzq1nZ6aoL0m5dXfMA0D8Yga3ZRoSFRt2JB+
0T14QbRVvIoCkZU+tAHnqyKozr0S69vRLNdyEfk3SBDKpjpOWVwdxbxF+TPfdoryw6MFbHJuW1e9
6DYa+kmSA6cU6MmUhOhWoqTO934EH2f5bSIDIt1EFN904oxKPgS/nz9N4SYGP1E1NyLvDVcxZnsW
6lRSKMUocCIbNB0zSp4U35HjEa6xbNl/ti63UZGCSHG5vjzmcvXyvOU2BLKoJsqkW1cYIwgc/8dL
/4uX+Xr38rK+GmAEWjY/7scYOaEHvLynvny4y/XL+/33b6sI4SAdcvI+3nF5gbRCB7lsXS6W27ok
mrbwfze5ufnyVh9fwZev6cvVIYvmCOO6cZcnB71SbKvaOyTz4RLOx9dykf25GtcB1tTL9eXuKovi
iWBEnrPc8/GgyzNFOG3HhuTyQEXx/ncv++W2y9sXBLcSNPg3n+TymMunIQqyoXAwNO7lzf/ucZfX
o+Bkb6rYvrrcdHnq5bbL33a5La7Va6QrI3v4/J2ohvmYVxmyhQLsKUJkxsU6r6j5KwyRlSoRQPZ1
U7XCgjRQ/zqakw5VGnfyLNZGUCghSFhe4/JqX64urxXD/+KgmN/M5mAjoGh+c1ThYteQpL485u+e
t9z28eTlMcsH+XiFy/XLs7/clqdUSeIKkn4/J9YU3otYg+UsDs2s5gvtZJA/roc0VSes79z1aVOf
BYHJIuT7elfR7lIt3DbzoP7h5RxRlqzCEJfN4l1crI3Vckr49CDfnMeV5T55HnguD12utoZQsA8j
Gm2T8pDMF1ASi4+LWgkZoRWpajfTWN8udyyPW7b0eshRs/x5yvLky9XLy/SzOHW5Gsg6sN1M1XFB
8O2Aoe8Oy9ZyoefEy5fWlK0+3dHUuksrDeG2gvyUEfrzxd/d1pDtewD/vRg2F63ssoWolTPifG6M
p/m4We7xlWFX0KLdDhg4qIPRgz2MlmUBIgjPXx/88bzlVoQVvEQzWZtITYIP0fEiKkZVxqcvfISe
szTamE9uy8Uikl62ljuUmJUmxOJnuaIsIktBfVguVFPGi4YPyFrrtv9tmL8qrQZDUtSadPBlAmEG
Cx8iKzcWcj2D06IF7wVj+OViuS3IsWZlg7IWoTodBtOjAT9fwHRWtnTX9rVPntQSS7dsRaz4OgEh
bWyR//bzhTI0dIsJsgrktJdXqKSrjS+muwrOgwNsnczJ+ddfft9x/pETb2KHWW5sl31Hn0+CyXFK
SDKlmqZWjN4GVIhFLb58Ex/qcWHtBPCHrTeRDWW3Ni3neSvQyYZatkZkBOsYKjVQqAyJoGYzPKiT
YKbBDDA/yAP4JjXIYXsJOaK2VdY7lUq3Poipv+eLyg/01XSnKkwEYDrtgbWNXQINC7p5IlTRYkjU
P+spBKSRtiB3LKlfDZYJTjDDKjMgravmWR3LImZvc7jeYbneXG5cri/3LBc49HhkQbsRRBT96I/r
l/s/PWh5keV6MkcsqngnPt5nYmbo2l5ElUhi5an0NCGBjaJhmOXlGhObj4shxP8EKWCnpGhzfH2v
zvcvF9o881q2ao10ame5vjzz8piGXAsskMtr/nn45TGVQbdGxTkG4aJAoz9fTG3ImLpsspdhxynm
6e7f3j8SpEpsgxW5Xx6zPPr/47blIR/vsjyFwvFP3/ZB+f/5OMvW5U/tBlQvYkwxFM5/1PJtXf7c
L1eXPzSWtvp0izolP1wulPkkdLnqz2cQbz6jkLiz0arBYIedTy35cja7PHDZGsiAm1aX51zu/njZ
ELP77suNZj1/q1/ednnMP73NYA5Pz0vbGDL5WmrFnr5cgDngpb5uLtdJ1Pn9oK9317rOT/nP7//0
ol8f+un6x+an1x5UtIS61GIkmd/6P92/PHQKc3IscS/+7Qf/dOvfv9PlQ8ej8jCSGLn59AmWzctD
Pr3Ecs/X68uNn57+cf+nz6ABx65ZgkVSTEz0n4vkzxZ96bUopXG33Hm5/fJYU8geaRfJy+UmKEvY
RvUEZemyudxD9pHy8Rb5yAoxDbcjU9XDcjGM2HSm+SKOBGa0ZXO5cbk7wfuVOJdHLltBEkCvIkbP
iS53E7/EYnm5/9PLqVlaH9S+KEDWzZvL/R/vtFyPqulhIp+FhmlLLe3y9GXr02tePtLy6svd/Nx3
Ei3ljZIO1H4r9Wk5Vi5HxHJV+IYCy3U5LowuomV8eZScFiaQVWYhnE5hT0BXIpp4mQH181zncmFl
5KPbGVUrcygFpyIbrfniVFkuJOy6TGVm00o6xTrqxXnTfq9QhxAyOa9nk3nHXcwVwzxnu1xNh00U
HVD/USmW2hqcQvDCZIcKwgjQ36rb97FFIMOJPMnL7RDnvqsr96TFV4e87b6hL02PgM+VTaOIl4D2
FwRsjuGYl8nto91ogFTmv25Zvl8ulhX+hGBhLXxOMxJiiyOsQLfCSk5oTKwdDI2TudGYczO/YnXY
bnthPCb8Lbo+HFHIbWSZSRj7jlKlydoy2hWYa5ppMWLPf6xdl1LEsopNByLzSqipKATJql2qUP9T
sPuXBTu6Uv+qYLf7kRZ1EFbv/2/Nbnnm75qdKf+FxZRUEap1KjTl/r1u/ve/S6b6l65bBvgxLMC4
Sma+/u96ndD/orqn6GB2CfMTukae3+96nVD/oqxGFV9DPKWjwdf+O/U6/SvuFGMarwTin1ACCvDG
F7aokIwBdJA5AdCB2RcaJw1nK2pa6bG8SnamsZrUTWlSdVvnZHs8ND/Em//QPEEVIdd2JLB6JLZj
ZUrPTXFsva1iOEBwUJTo0Mih8kRuKmEldoJHQChlti+8u2Sbuuom+6FFjqatlYiWqxs8Kj/LI42L
PcX4fwku/4riXv5GG+CZTnWU/76guCsPfjNQz2knT+YTC9Y7FK7b0tJuol68tVX7S5IwYxZx+F0P
lbtPO8TvAunngqiw52/wM711fve5Imrq4PWpz3559zz1cGT62rSzHu3+KP/K76pr1EvyS7NJf9Fw
nCMTf5n34g5+hjgGdOrvpY11su+J756uS8DRtwpmqqvyoP5Iz9M+vo1btz6H+FpuMfuiVDqPPyym
/Phe7s1oi2Um3w1v+VNwpd3I28J6n9mTa8menuJ3RK3kBX+v3T4nngjpoqOfiEWfTMcBh9a+lI/p
I9BqSdvrqZOaa9N2scQpxUpBaVeu8HDUV+lVv5F/0qjTduhJrNKdLej0ytzqvjyDG0BGuLUOmpu+
5I+K7ARv0QN/zmZ4zn5R8rmjtBaevJ2BEgET2Q/f2sEDu5579JvofdwhJYdlv8ZcERfOL/VIHOxs
EY6kvYyI/hUFbIvGwk1fa0gQgPj31QtygRS65SPKu1ndphLy6/gPOdlWj169TaLb8QZKDTwgPG/W
Q34bv/vCQc8onfIHfQsOHAvGc9o/yOSXwc9OHchU37IfxqaPV7Mq7hdgAPNkGHtG1thfZ9HK93fE
mSPM9yMXxxpumJhm3PgNq7SmnSZ8JImC5v5WyJsRLd5t9dIfjdf8xrtu8rN632t0FinC7kK0as3K
vgu3MGgO/dk/dNPOvzGOHaw1tEqrWlsVP5JDaYEhdYLb3NV+RWt0nu0G3xJWpP61idZxB5CIZq2r
r7xvar0uCFd8aIKTdaSpjVAWeFu0btbZcdqKDack7FoRIkqHcLuf3gmnJyTZb6g1bTe9hhn4EpzU
EwE2iIoLpAIr5GkpwToQwrbm1QA+D6T60XoGKJYhvKba+17dYnYZzvAmxLX8Xe3W+p2/p00bmPhw
V+R/9ygFH9CemLTPm5VpXlHuQpr6o91Xq/RavVMKx3r0X41zWx8b0nSfvUfrdsKDeB6LVde4Lb7P
vXFOr/s9i8FUuzJvaYtJybrYZa/9JitW0a7cJd9sl/EElle7ik72jf00ldiut8ADhjU5gRwdTvLe
nQXf5lGNHtAmltf53riuYZTrlBNJ73HM+NDDfONHE/SpOwdWu+cm6+aHsaPHj7RnjXB6WtfSKt/Y
tzrAKSc4kfyGlUrv9/OC3jHeqhWmUHVnbLK1uZ8T5Se+SEfpt5j7d16xE3DmV9U5TVftHlws8ROC
MVBrXFBHKI88eQWBofPXLM2Un8kjgscdpiyat1vQeLvhhmmCsR2Bze2jx+ZldHfjLnhk5iTRZvBX
/jUYcxyB+oP3o/4l1QeMAIg6uv34XByGNR5f+xa32zA4EhlRe9jHw3bwVwjIrWutfbRvu1PzPTiA
/DG/j3fys+ymLiJt+U65JoLgvx4fv4YJWJai6oKUVri5nOa+hhWpYIX13lDLXe036B2mrZqazxYS
sf/6bf7TIDy/jW6rJsAXIgS/UtGrSkJ07CnlTlf6h/kt7HHYjz56sxqC8EhorzyVnOL/NO/+ZuhX
gV1/Hfst5DIyzTBDmBZ9OU7jn0MgNL8UxmDXNbg1LJA4xtY6letdMeBKzAxNelFQEyRM0T3ogb4t
QHr/yDWg3B4sw86UjL0oxofc87rdZCH2TBJwmK2eOU2oyVewg68HH3JNSRzKhqKTvgrlUKytQbU2
laoUm2kiMCcu63MzMGQkE9leuTjKWhJdZ5NG3n2PChTw9iE2NsTu1E8q+gYiDkLCgWU0CgkRfmvN
mu6Q+0ONKTjR++MOerEDt/Sx0c323tdrvDRJdiyjAkBFTE2mEj4Ey4Y+lJmxHkJytPLk4rvd0XfR
rxPQAptEf0N7uSLJD/WJIZVAe6gGp5u8JIMpjRUkNOSHt3SuDdCskP6gbxoeHqiqggSKcKHvia0C
MXETZvwJ/OwNwwHpLTbCBmRrh1xOkSQF9jPsbckl8blw8Zn8aqsGWWlfocXP5fvY8MQp7KifZNMs
OMF35OTAnWJrxMNTYc4M45UM7Z8KDk4BHaUCSOlf6kOgeIypGVI8djkPxzKtfN1XNEeVIPAKpCgb
AAYbSY1RLuGPPDW1eULyBklL7jnxmeIaGhnlO0m8oh0QBISsBcp3xwODs+s6laTVRq/3MfLsoY9u
tFx6s1U+WaZPD7r6w+fzOrmV/qwApu30wuB8NqnXUdecAklPsdUa+kYNjac21Ke1wKuBiBH7FWAv
qs3M0SoxOZNh3ONMu5cLBJWxcpatYCeN+o0y/ERKdjcVEvZnlGaDUTwVQ/IjuG5lwJH1UN+BiL2P
PP9BDeufmKZLoIzF0yTQker187wt+jXpr9Z6CiFh6qnm+sOkuLos8SfGYgfRAUFWCwLd0FYqtguh
QpYCkaDB6PXPQaE/UhdFNCS3K2HzS1vqASm5tCWSSdpVeYUIFuCqFuPQqtr+KSNYXLb6fDUUvrWR
hveRXV2WkoehUH/Ccjj0Ywa8xI5TR46JyWhHBGdtxYnCuJGxiFMvdZLm3PELjB7mE76dBE/WWLhF
Acy0vy9ATDf4NS08lUWbuGIMthlikvk3kz1pMyRA932MWu1KC3S3x+BTwS1vrHInbowi4ww6U0sn
TO/lqohLYC8tTjbP6QfTiap9W4WAR1CrKi84M1Ym5l0A106mv0fBjwmeTae7aPQerbq/srVgb5ny
RmCWNuOJsugIlpzz5BAax9SsjKPm+0QXpOn1GGCbx5xqqmua0Zw0qlaDIwJBGHzGedLQpo39Xm+E
R4lQp4ULEmevGhmFkbTd1bFH31pXhhYPdHUnQWLYitxHuxpH1SrXAwXc3KQcCkY+p9AsVIud6u/G
DvBLWwsnBge7+r/snUlv42iXpf9Ko/f8wHlY9EYcNMuWZ8WGsMM253nmr++HjMyM/LKrUKheF5AQ
JKXlsCTy5XvvPec55QJUQhN9IOjEMxpBPqw3+iTLhzSq2bPJVhtuq9a899seaIegIcdnNk2HUCnh
7ojJcVSH5GDo7zFugwILKU9F5msOJeFQkEN6XJ9ZgM+/7vXyT86IGKcQrBADuDw6e7V3g5rJatim
LJ+jlfqHsJO/qkAW6Oj2kXuPzG/aiHfzQzPYbBfZAoD/cJpzccUCGm3J8GPL6N/kZ2JJbzHCf6c+
kzd9lt5RpTXHhjgAy7HuZ8xijZ3c8JshEjqN+Bm+6y3MeHYIJ+Vi3jYEbZgb8SaM7JbC9+aEr/Hc
iRv/UnzAobjHX8HQVn7jO9LfzGPzGO5UJ8JeBWjRvENBjeCOlR7IOYzpWCLczxlU+PO2cRHvkQlK
bE8Tp9YPbGd7nDXEtBp76QoHINiIUL5vUmMjiEJzycuQJBh4ZTbah3lvfgJA/Ir6G/EGSewAilU7
Xth/V4qrvQwnsHU5qAfLzhN2PXbSOumFnJ2X4omNfHCP0+rF2Bpb8S4i9hGtruPnbDSU7/THHG9R
kH7MP+J5YwBecDEdIoqcuDZxydOd9tjupIpSxUMkOWJePqQ9C6hlm2i5CIrWtrp0HBIXtew07EbT
U9hdDa7SHCV1T3jXxNnWEo1gi+dFpA50ipY2g7dqg0Q8Gje4wNifL/L5ew04HW/vWrE2HTN3YJTg
oVxcjFWQ7nK7zu2xcjCbB6UbvKbttkQ7uDGhxKAOZxOKBLN+k8utInk5vlyAiskGsh3yD+1OPpgY
MA8mQgKazuRabmB3oAnUneGNzxhl2DRtwQbWyk7m89BPY+cBZo9pMvUu8MMWVqgbXYksytldfmlg
G+tj/YE6na+H2OkR+jR+/U16R1xGAp0l2On5w9DvR+smXFjCrIumHfSbULr9jsMiE/Z8xEawyYJH
46J+4owUE5eSrC0Zj2CflCCd2ohFjUteYzS5mNFR/9Rc4Tq/+HfUT82tzqjaH9qnEbg2LtMfbH3f
8lO57z+pyeA+qF+KF130c/beFbaobNrX4TmCAaLb1oXThqi1YmcONkL74rn06kdAPchFyM80N8pH
RrGG61pCmcqXRrlpV89V4KqOdkmeNbaqECKlox67wBR9p37tjU0w7Er+/gN/r9id8SZwTrKFQvPa
ovPbPNWJXVUbo9pWz8hGpmDP2+RX9/19IUFfsnNzY5qnYJlaIm6k+bYxKCQvSW1rJ6lyMccdTCpQ
k7qGb8rjd1SJwxeUO6L/0iUvwbyFnKIn27Q7Ch+Eb0UPgbRjkoC1t2IjdrHuJuKPZxDf53HfnxLS
agKPI1fd+GRlbdGpJN54YLR3jgOHnU36OVl2/CZap/Tk5ztqW6KTGBpDCCs+amjGVHMAdmwcTsYb
xxXTtREBPxGrxUbYyawZ3Qe97B3IlOYU7nIIkBDz3tJtC4L2vBRgDCVfIsh0dy2EUAShDopqQlmF
0F44CKY9oD2mZtBdwGoU5LlDgjJHDSUqfQE3/VHjNWbYptnhlYqcCW3y1G/Z5VlPJjj514Idzrg1
bWXf2NIbYoAtbcwtzZxbRq4ol499eoZI+ZzTV3CN0xGu5fw4ZO54D1kaK86VeubWevEezId6TljG
AodoVRbuzzDaBLvsovJ7+zd1a/7gPVypdM18Fx56KI6boORdp6AVXGtfFM54hwRhqpm/eXnhiRf/
AdlGa+PBoAQcHMry9qG5E27VUXukH9++mVer2PwI983Rp5HCNuHqjxjJKbbtsX+MJ8/cziz6e4gJ
H7KbvXAJbe8xrUqn0SsuwaX+ORPzbFBdJZENQVYh+sRVn8sPFMdnVlj1SblEz8mRvCL5ECi0qF18
nkRfTuIuTU5luy/Fe/2qno3H4iWDn6RsIvC4cMM56rRd/UlpENJQqffSmwGF5I6S7sIVhlYINWL0
gfCaEFErcENO1gXUgh/ezjIH9z6fOzLyt+oIWLtU3fqNbCdF4TAwLxqEbckzhC1JkqGwGyWP78kP
Pd5LkVzF8VSoe4BtFKnYjP3Og3NM8lbBZuFEVSl9NtUHuwqrcor2pF7DJ2EDhl7yzKu8tR6hXTA8
L/RNwFiCdNnIRonVbeo94lml24ynaBexI7Au1aUmIVO9VLotcVZ+k/ij7Dnsgtf5Z0YIAcuc6gaH
7AfdlQE70I8s2LEtstzpPtvSgr8G0UGRPkJQEeY1GM7Rj4GNF+PshXzG9AS7ZseO98zij1sgSI7+
8ASFxA6E700PnhKgW3zP+mOBDCNJFN/C4+SGP6VXwXKoCIZzeqMDobxJdzRAeqx3d+l+9qorKviY
/dw1+MF1icVAUd6t3uvO/V3xEBFl9LP18N1lryLwB4sMMdtapGgQBy+8uTagFAww8brp81g+Bya7
cBtdm8W1pfC4qEisdrf4xzIYuJPZl17HN99/hNmfsAHdKxyxMRFQtdO5RM77P3CFE94FILb8qJ6L
H4V/Ul/K6CG+N8ujpe20XXxbNp4EVbyPGIhQ/gGJkjbJIQZ9s5u5ULxKu9KD1w5GBOesjdNp2+4p
T3G4JE5Yb4EndF9LnmO+YdkMKnLuN93NfBTni//I7Mf1b91XW25KdgFPCOuXIXbtcKIEF9HNng3G
OffFVbWDh/KUzXbyrhM99q143Q9E1sH3dMjeZeWaRSjKMaXzsffHgdB5NuFouTfRFen/PfxLDffS
IXKnH2rnVM+s6krGMmkH9MYuqNoemSNzFVF25otOmxKgyR0NpXfFE794IGnbIcDJ6IS0WMetDwq/
Ah1n+08y3cuj9lDSLAm9EFjrlzKzi3WzL82AZnadLWyrHpMiUN3GhRjR/r7X9z6XxUn8odJuSdWP
fgYLCLJYDd5mHT51wgVKdWEKFZx6EYUtoodNNYCh6WoH2Rts45pC3TVg9TQoChE7yhv1PFGgv+W5
7Z9r5bupf9ahU9/zniauUVih9sEXe5j8DtdBdMX2CNsKSgqAwdYFNG0ldnmLO/a4G/XL52vMiduh
/Nh0MKaId96ET/2p/zR+Dj8w7iSBPX9UX1SNFmbj2va/G90budAM1MwHesnaK0YMrllibktbYtnO
RN2fsm3G7tLBtj1cErYZmF9zdVsInkR4AoL/TXWJ3FmEK+Kpn+KeLWJEOKgdHNVztaPhx/JSucEl
veX7eBsCaPnoSpcJW/hUHQuCErE8n6M7c1tdTPMobsev/su8cFSS8ZY9kVt+zn9aT8Fde87ijfph
7aOX+tRzFPibitwKb8q/pfl+AtucEm4NYmWfY9kn2vGnYW5LxhQWpQz2Hw50gYDhiDEu9n7ZVsdJ
PM6yyuc8VhqhoVSxoWaIxyFIpSNZBvwPSWzPfdYKW7GZkPYvgLJu+b/rzfpz6731ZcYQLCC8pGFR
7qSjNUYSIVLLTxfGjMx2uk+DdjdkcXiFU+8E2qg4iiluopB1pq0a1THFWsaaxudVYogh0I2o5XjM
2MubC1D9LghHTuwMD1MGaxv3QnIFA3bU8Za4rdXSuVUz0esFriAzqXIbP69Io0lKtH59AipQk1k8
9MJD3cOOSjAIVp5EtzFMkB21SDPK0njLfogJIm5vUqKHbtU1w6NE0CNZBvDmZDrsKMF9iHk6gUB+
PFIJ149No4AP8M13mYguttWAVibFwSVGGnpNdB32yNodUnJJRxLawFSP4UsUeVql4u2IiWKJgra2
e8WvvUpDH1EBDHPwqLUPFbsjcnccy4rNTT0GFGsjqWViMxzVjut6mcw0UszhGMbpVfCr2e5FHBdh
o9x0nIbQIMpD3CULrY9OpirED9DLyF80jgYXJz+sCF4CmzinLftHdshD4V/TCH2gkjSHVib3oBgp
n2PWPwy7Xpp4w8JsBCe6TwJy9OT7thRTR1ZnWuJylrhTlFGJTGwqslbdE979HGYISeOI8IDePDRG
cPLL8Q33i7zvBzy8Wavf+/F72tXwOi3pSy1TyrLeHN1+iuMtvHeuv8I27tT0ppoUK0RIL16nUgCw
3Nau4I8Pc3DN8lx7y7q3RoBoMYrtLSeO1JYGfOL+U6V9S/CNNkqQvvTY5Tjf4fANtfVd5cZRakYm
0YJP5wTlvJ9NkluNCCRl+OZjNr8KLWyhdlSiDS7979nHwrI4iswgdcKhD3c+vbyqm58rA8FYFwvE
7QkmvW99YMIQDK/T8o+RVB4kEuE0FniQESg4JAbLxb7tqZIFzTuWRZx88o5YghFehrWdFzNmkkMr
ruVjN78OlfCKlP2icw3tLYVuY1+8ti3F2PraLNa+F4vdAk8osRI39NMiY6TkT827VBeXHBjxqRXV
t3xMdl3lMlgXVLb3YJbYXFsvrMrhpgNILJbGT8lvXgttOIQZBTF8K/zrRfucV0SZ5CpR38ZgfdQj
9ij/Q9XZGgPFOhoFG+YyY4JA1Kil3nBxv9UdHceE6XzTRoOdDNOp6LvFwFzbhL6yswLvAHEg3TLs
D/YPocZQqZio6MgO2hZSRDEDI02ujKs1GS9CPFA2GTX7afGWlMNHPHKlIWoE7Qn9oKzdaxGAT7nL
GfT0SK3iZ1R4SCgUlpQUN5QLnxVabTS7baYAw5vkdmdG+AwtwLmHXuICYARPHWiRLQjEnro0bnso
hIII5LTzGqLrbSFadPrv5Mcj6peMxDXbdi+nSrJVGjzBKRGyttLTt8CRm++bio5exASRJdJVJnyp
Na48UWHeFnTlnWnl12ion6VqWtpkkwl5TUIs0j6Qq4QdUxyeMxX3YiTrVDIG8Gu5YWzht3Y8FIyT
RSPYAX7WAl3wSqm4Kny0HJ1yviP/IrkiVCScK+leIVixH0mZxbCGZyerelFMSjQpj2+AzRhfxf50
AeVCTon51ANhmfWGjHo18cxc3BYFtfTYh7JLZAXG5mSS70rmgIJY9J5ugWdKIagnFrQvlay7mDQC
kHLWO2p+g9TZ7HlExBj1fFfYdOrFjg9mJqku5K1t29b/Io3BUfrulSzN2G4mNQYnF8duCQqbjTJO
mP5gNvKPcGQjW7Y3UT8GUom3kwBpg3w7s22+yBB6rkA4iA3UKCE/FxOOhyALzvZDYWp7wPSPomVe
xrLe9oPOpK0Vh31W159lerAm8T0I8OHQlYeBH804/5uUZpOR3hLBa8gk38DKPKcQ02mPYhsJKHGm
2zvuVBjNFRv7hgBqoorZnQnyCaAERF5YCUxdh4eIDKlNEkdX4u1sLdWynVIx9h3Bxc2F9RjUceal
3cSFNSFEtJn3aLIPflyLx6IWCjsW04exb289lHZyFzAOgregWGZPlOX9FXbE+9h37hQqd0GfH5FO
3A2jFfBtdMgzY0pJjPCmQKZBipfIVjUe6plc7/xE3IYGNXEeBA37qNRwCit7hvTFUyVttXroj2kY
PIvGSFQkvuFGk7bVkKaMVuERiz1Rp6xmGzJZaHeQSyfN8kvaTzrM9qTbzOlBg3n5DuLiKAUzqBxR
umYme1D0X8/EIlBE6+3jqNDB9Qfj2i04ikllgZetraIS50G+J3UTs9ZApazqoeA1fuklZL77UblT
FGEblTT6lNSS7EjK90paHnsyvwTe/wt+RfiWyRua+ZArcchukQuZlCsJ07ZB3Kt490ULjJesZLSQ
Y4V1qlZh25UU9pA8KTB9ncs++tt9HFN3zICVxQBitp/3/V2CIrOPTYNcTujmgWw54TxInsJc5xc6
L5IpDQmzUhOMo8OYpXZRJnvSondZYeKdbDvXFIiGDjvyVHMo6Po8OgOKDWeAcpjMcmM3cFNs+Nqe
ElKXSYhYbD8W7ie1JdinVCGEmgTWdWSaVIWRb+NB/h6qnjZuCubqqRdEDfmUbldTTOnQdOdGDiMm
u6E7E046me0jMW30Ndt673cmvl1gxEatXYeMS245d/totAAZ8DdEvnEqddgLxApFMUOrNI0eq6nh
jGm0V3kEFygm2Q3g8TNJYNNWI0GhjaxXQwSpJ/ejBzzXtyOryfZklb+pwKWxIAsozpSEIU1ubCTV
8Pi6AetL8hu6Y9JfdXoC5tKz1uT0YRaEI5zcR4yrKjtdVVNdqeQ0zoBimnmhYe+XPruMeBs1brb0
8aEh4d7yer99CJp9kRofuhyJTpPrhyCbvuMiCD1MeebG5xMqVNXtwLlvMBWQhKqGso0oHrQGZ7VR
/TSqiiubziERNj75cSNsvgR9YFLZck+6A/z3ZxCAwanvKBRU1BHFwu0hMPAxyeLOY0DTQRBBFVQx
yk56JBCzF6U++R1MNKaBvkbQGmeZRFlMtyWkIaJRO+vq+01ht9M8b6O8vyPAFx42c/mwU7ZznauH
JhvIAlnu/ePhmBbTPgSwGVTJR8RkyIXtinreDP9+sz4Hus9yIxHO9CKuW2+qnjOABUtys5Jdmy/J
N7ErFLDM+U+tEBvPIkfC6UWBgLQqAI4b9nT4QtKkAolCdrEQOmMvAHwC6aamVG6LpL8PArC8dJ00
QhZo4qZ/3HRTeV3CRTx06fqhiac638haYSCbVwAQLjfELkiH9mZJowFH4s+bCHmBOmvVPm709pAu
NxlGooMG/8YzNPEhG0y6YoqW34v+IG/7TktOKS797Trt/h+R4H8lEpRRlP1NGOC8t+//6ytvo3a6
vGdf/+d/X74+6vcmef83feCvF/2hD7RQ+6Hy42wlUEFELMDv+0MjSH4Pnl5D0xGuSYayGnf/1Agu
RmBFZrlTLF01VQXNw58aQfG/owmUUEX8u24B/7AmapIKSRu5BLgD9d91C6nSCeLkh/0p79UWgJ5d
+fV5FZr60Z/i0/Xh/+dz6wlmmdGfBtn/9NfUaih4RVB0MB4lJYu99d8vKp0u0vqiXkVH2BvgO8ol
MC29+ulQHFNrSaCQB1R+rDT4WZ7C4aUwC3mfzwPBoAovNyXplgnynt8FwobTkROsfs0OqmF4cUm/
Qn3vOiEn9mEzauztFL3rt2I40sfo5+1glVBIw7eyA7FRE6zVCspzS984a6ruXitZ3KDMBBRXxXTg
UnkG7/Ji5uS9pLV+Jt6TWt+KtUM5GHtZIUk29OkmlYXoSmB8NiIsZSfIXgxLfx8GkBIqs1SHOGm7
nECqayKOn0QWbtmSNE3yh7THYQtJVPmUSDfJhp4uSK1vOkVOPHVExIX94GwJJqUU3KCNTx40ibs+
UIuIjo2Oh0mdiF5h7gr/zjMgciAJUGmel/mLHAc70kC6vSr031C12YgM+WNC9M4GYXlHr5rUbQ06
MqxbOhaExfNFuYZ5SFRfdpCzmDsgX8AJdrQxS03QmJzll7xP0SERkpJHoI/y6dMPBwvwLkujiocc
QVZwMjTzxQrwiRS6WSFCf4ILggPBgtUo0pGZInj+Q5He12GFK7r1oE1jBFKs1z6WHme90DxVLbeN
kV3n0rxBOmdghRfYzoNqsRv3cB0BH5FY0OzHRDibsbJXKpCubM9/Lnh7d4CbsImQfsdWkjj+QCBp
qr+IA73aIhcJ9BZpx3UGSPzQYI/axY5gBIy4pAv25VOTghdB9cEcrLRmm4CFJKaAYCBeidZ7r0u8
+TIkN5ehdl22Puiwn0XPBCbW3gUjbLwUDb0T6TBm6wQobb909DkhySDl6tDRhGijorwDug4k14zZ
s0sh805dvZtHLvCZRjGqZOg4W2XfRUO56QezcAO9eMkLo9x1MjuDru8Hr0yFvZ4pblNl2CJItZFn
7WGcaMsHtIQx0akbRaPoUkaQVhU9PSgp1AWk45KQi60+0xfGkhxesgAtgpQKC9qvs/lTQ0eqjI+0
zj7CqoNrWPXY2IwH8kO/RBGiU6jtu7zUXV2bMJSq77lBXYGfQHN7eTpZAzlD0/wZ96PvKu1V7RWZ
RhGDniQ1r6CUNnKQ/kjCBPMpyRwpo+uxqnew54tN2ebvZjlRSLXUoIrybGKIt7uB7wpCl+YyIBCs
j1EqH5f1dWOi7edLU4GGEwJcDeOu7XSoR+w0wOaJ23z06XH60beeZA8sjy7hRfG26IKC/HcL6Kfe
QrWXaaG6Krh8OS+ZReaAXUU80Ysf7dcN+ik2a69RNnVOHMn3ca1fk5aJQ0wPCvHMkozXmeJBl7ex
L0T3RtJjDLBk9l00KSOLWipQSerlnDDikTF/btLw7M6xkjy1Wfcz5uxSBZhlPd+YhGSDKOQuszO4
D8cKKdccvRIkQj+sbdiiUMUQ7ALUOSPAMcL2jkiMPSpSyJgWRTwPW97L5xz0KrLw8TJGPocGWr2u
YpPTMsHDOcjwsDF2Bu5XxCjPAPFKpCUlcEtLOweG+QFYbjjVGlP7JN6JPqrdWDcfiohkwmBRzwyV
4RKvhsxWuROjkbCSXp9dghcnV9DoVatzM12jfsjv/Ir9deuUIqwYXY5vUJAOZBDSYRYY4YiMz+IW
YQQbXtJ9TORqJsm+0vxVZtpO77th26BHc2VV/VEuePDuXE9uXEEbKtUEoc+E7zjMtHsEnJ1EDHFU
S74tD0hAm0TLyI6IHiSaRSR2K7bZ1RpBlMJHp5ok0pZw+mQV52cKQNiRe3ISS9O6z33H76EEItqr
N1hFKKjUkc31BDibhprdI/bahORXzGHLbEwlZSf2veXUGmdirlJNn9wk/pQzce9r6qGeZWaBeg7J
qRC+AIO9sSDxbNx7ViedirD4pKl5x8XgVC8RPnHIoksj9grus3WDAqIsraZ6+I5k/DSkB9BwCDPq
u4FLZfs9+RORRUn4FLdNueuJ6iyoV6Eetd/x2I7oBKDYmYYKbbJ8yzWonUaEwkmIOodeHEd5nI50
Ic3vmabSJg81cNZgARvi2GL0w5lAi0KyQBF1qXYHNUu/KNiA7GkMi3OoSh9guB7qaTpBw0UU20/5
qfe9lqKcAJr0RWpV6ZAnSr9tc4ulNpruTT9/rkQo1D7UZVujL4CcDIWIn8EFK+lMDP65rRiMmuWC
L3OURBvdAnA+tKUvC4isk1DQ9IaMhmZWj1bCuZybDKMHWgJ+rbwDkUICw+8OjO67tDLmvGp0Klp9
BogcXafshdw96cAFCEA3JZKYBm4y6d9aOlLGKRLTIrl3/LDmY9KMB37ltuoIAg8HQsIjcZkjy8Ep
oaNJyRQexdLKaW2E1o7uEf0/ecsPoyauKuTW7QOYfiiITe30pWXYGapR+Ok+zbEOPFpU9JduYppT
StJX1VuupcqMvPXyDeo4HKI4/7YQWjSDWG1btnQ2FcOijEDH3jSQz7J+ICgeGlhtVBu17rECQyuj
45fB85aIb6mYNugsbEEWHaOAoU+UgB7TIlfmD0aI19+zj2T6OVJbW3k4bRSWY7eJhl1rju/A8ceN
WTSG1yvDV0D5UhikYiVwZ2fhJsekj5IH0cFiM3VacypzydqyeDNIoulBF3aaVB9SumzxzHbnC3py
whTL1Mi8m1okNMR4WE4XMFPTBSIFMphOKlriKchaCMkZEAeR2Gu+LLqATb0xVXIkyKuCR09fmc+P
RGuz+uo6FgxFAQ5oRIbmsJZNG7rgQPhwJzMzrlBsKUK8bY2sAGJSkgxIzd7pIgfQiEikV7IvY1KS
0xiRIt3uxCH6zPkmq1me2F9lw97AiO0NKYoUkxzY02DUhMBpqBg00o4cXZDdqZoYVs5cWcvAcOMY
aVXKv2sNs4r6iq6eSDYG/Mw8dVo1Q606ioT4KEhkgbohpZVo7MXhA52r5KQJpewVeMk2qs58OoZq
PaX7akYEVAVEBhP592k0yecci1CKjUc/HFO7VJkCJB1WkHA23dVuXsdodiau766mTc9CGZGHliNw
qX3lySIxEfrWJNnlQrXuP9XRcoU2zPC+zzRdU25I0N5yDcN6EhXHXOl+yi06YMuI3MxS2q1eCk9Z
ZpZXlFyRr+3NalFO5HUOPNs8V6Q+InPjQj4HCIzhtIl83UF3aujl6THRk1VjMFetIuGYoo4J0yG7
03Jx2GoGoqtpCDMb2LPh0Xvrn4RRuyvq+pLQ0dtJilrsxBQ9PJYOWfQJxQ0Z7bd+G10IAVdpTGIM
NAR0jrqQQecrGVyERYX2LWRno+ihgggYs5OEwfkkku/n9Un1JS6Y7CZWKhpr3AOoc6doorSXhZFt
o0FfcTSGid2CphB4PLwKDCS3A7mRqtZpl9DgxKZ/v5uIItkPXDZpJaS0tUR6CWzSL2OWoJMwl227
YSE2VNjKyQUxh0LgnyepG524LzVvwEcVY4nccaE41Y3RHlN/inaNP18niIm7MfGZ/4gG8IEWWchY
zYe2Nx7Svswdi87l3o8r8SVbXFISVGJpat1EDkKXmSG4I/Thk6gcCRWMz5VvntFm9J1UnJpiFu/H
KrQVaQpPnaLf2khbdIfEK9ArfILwbx6zsnrUSGGYxdzYydlDI5rz/SwSWkFeTEWrPfNdyyryLe1+
ZNaib3iDOceHThceYR2gkqWy8HKy4OVUlF5b2e3ZuTEIygbSn/PiLh9OgY8+eDbZnBYLx+JvzIqF
bfGP58wk/RkF7Dh8zOeH0uy5LJI8gHKAfJDhsD7LOMjJCtYzBK3jQR/94SACus82vx/3WRTtdXmp
H2QI2302AajNg+9YJAEF+yb+0/WmyIgY2Ci9fAwq5T1qFaJM8sUgLFSE4FlWttxdIv5+PW6r96AE
ibACKn6xKWDOjUCiUAj8A2ShVI7QB2S/qWPYH1nI0YCgczPGbAB0s0CifiXdrXf7jJZYJzWv4UKa
UhcGx++bYfG5rg8nQbhWKtC5rlmMKQEOkzUIcP0d643Iwk4BYmx/P/XrH6jhZZIFJDgr0GP9bcQW
YhZb7/5+0lIj4mrEafsbhcJey5/sFYNSW8G8D6RTVqScDeHSobNa+c+7/sLjqpJo9KZQuFthDRQe
ArOtBgTASP9gxWhYHT3LOhRmStQeSbC09OzyXKTeqJbGXOEDBzW6sIPVzUe/3gjLB6afkkpj5pPM
7Bh90fISGYSStXxV670xU0CYR4iguGozdaMjvvIv1nulqPUMeUbjrWMFd5VULA/M6ctDAROtoPsM
g8C3xN0K6AgViGZJnqKfWh/LNRgz9ifzTkFZtoYEtpX2R1ygWifdDgMGzO2hPjTLzXqPSHrVbeXx
1i8/6otO22bhIQLi/uvgW+9FTHc4QEeYiARxk3iwHG0gfLGJr298zZa0rCWgyKA3jVBgEVXBTOks
bSwRL6TbMJZ00knD6leSpNYDskAlD3AEDNMgBvl2fWqeEfDicqUGzp+1FT62Eh3WYEXpL0RGrpa1
Oyrdp2aKrWdN7bVawxXj5ciMRfJvaNEsd5ebKYwjJ7Ey6RdGxgoEjoUVnbPyX9ab9eEsED+s1bmV
n7qMMjxaCjFx7k4UcT4dXQ4cgZLBDf3sLQyXEWm9vIP1Xa3vZXzoCoi21crm+Gd+ZCznoMnp4lZk
3hwMAYFeDUOo3kHoZymRHzR1QJqwhjKulvU1dzHhRHHqIsZHt8CC1pvVIL/em1bQ2O/H65Pi+iRG
98G1Jmrkv16ni8QowcBeSHKdnNVv693fr54bJds34tdIVB2Hucpx9+uuSg4Aq3jH3mR5Mu7xoWZ1
xDr/+yf7BnrMuNys99Yf7Eeuw3RvJjsQOSRkFEelpme79ZG4gA/We0w332g/G/jX+Cm4qBIpA4GY
b4a51JxSyBctA0NEyPt/vEJb7v3jIWgB2MOsKoNJkYre5M9fryiN4CQqepb1s10/Vsvk418frjfD
X3GY/9GPhMWs7fqcFR2DdnmgzQSppZB84uGCWt8ZNDwps9XsrghZPEepGuifBRyDKzrQ0FDz/LrL
5PwcGbHuEa9XTFq/X1mB/ro4rXRAc71LG7dy5oprQltchfXbXPF/f7u7cufMmko6CvstiEQWSS7h
3BZWru4SlfizBeejMKxxS0F85dJXMln8889fH0bLT6z31puwrG7z0CmuvPB4hBI0Ss+Shbngr8f+
MIlbsxO26zurFlzOei9n/Rx7OdrRJq4dWcMbuT6/3mhNjaaeHpQzBEisya1gVM/6wgkU4qlZ7o6C
AvfEMFv790Ti94AC+xsVaLbm9eIrGqR+36tAktYbhas+a9PyeJCEC0qjfx6EyzGJfWeBEvL2Nfpv
ngTH/2/H93qXFj0T50E3IXLzc6USItuWpOPffm49ssVWukga+UF/O/jXn/n9b1QSkI08AwG9PheF
AedTPrKDjVSCpdY/cH1Jo5dk+Y26gWdAHGbS+hYWVbxi4BZORLjc+8fDaPkfCoGC9v9MZNa5yn81
kSF/DpP9X1bN/2ciA5u9Wf4ry+jfhjK/XvfHUMY0/8XwRZJg8RoSO+m/DWUs6V860xoFS+lfxAZF
YxojQrvWNf51CyXbX9MYRfyXZGBwtSyZKkdnNfnvTGdkWfqnmRWOgWUtf5muKJZKTNe/T2ci7JlE
KzTJPu2LaGcN7Y9O1bFbQGRW6VMe8MI6FtSUbTYm5g4Y9T4YJ6x5bSjualleYnBi0gym+6RWsM2Q
d275LT5oAav5WBC6JXVfI3nNWBdmhNYZm9whGL77Qs5PzVTepQbOaSNIZq/JYxGDI5jRCTRn3bmh
0F+IRhWngm0ShtV5bBaWv5FuBzpRNMG+OfPBEWuoQtlFHLX7LphmkJ7Nj6wKCPLtKsNjUK84GP3D
jlg+ksyIfnvUcwj+XKESRwlCWvFz6g2iD2i/J0qyK5MtV4cQS2QkgNgqrLs4IdVrFvLciykALVRt
l0TQkvtRa7AUEni3jUZcETNyqIOUBT+FWrIOKp3yp7ZVIkju/i1U4uhiATa/GH4QOS0mNsdYyvbY
mBfeWC+yhGV7NYNLy0W4BEEQCySjWKWysYxApOAhSrhmyLVlt0jxrIS7/8vemSy5rWTZ9l/euPAM
gKMdvAlJsGf0im4Ci1BIjr6Ho/n6WqBupZTX0jLtzWsgigySCAQIOtzP2XttL+wXKmTWXcw0v0yY
ZNd2qi5c35p9mVY7NAfDXRYR0eYscLMkTR89/XPEOauiQv1oEAbNbfg2WD2mNvDZa80I+x1xgsam
HjY1EqvtQJkF2TE2ltQxn4vQs3DRTE9GVUw7v23Y0BJ3oU0u7XkV0mtQJ28YRhAJfKAMktOuhINz
mGs0PbOWnX0We2XDhoWniSAumw9BU+D66qmLbmwS0U9j/JCHSwCXVXOd0bC3scGE0tPaYw2MngND
90R+4ALpJdq+SZE4ms3OE/yRujCOU+ZEkGOl3A5d/F3hWjx1y40eDX/dgGBJ/3h4ffb6uutL/tXD
6xOhlaAktq3z9RFVeoxzaixxmfZosf72O67bq67PXO/O1JG2tXQe/rYbVuJBTZ/7l1q0+fH3Xvze
FWYIE+o0JDq/f/b7db9/7fVn14dWKozA08k8vL7j9xPXh5LaQvnrmT/279crtfnZdjJEDjKdyAH8
xwv/uPt7J+aWrNDQBohg5uU6Ii3ifL1pDRM738z12mFGcB5kqlaWoqimlomU7dvEtsnxCc2ck6r0
jxttstKza2JmwcVdose3GhwV/GwcYFeKcOfWw9v1Pdef9h4NItrcc6DoY9hD+4LguAwQFEvsHwlc
wEmdI62+xGNZBBEdS7TXuXaGSaidr/dElGPdC3Uq6sgcTplL7g/VsUOTUGDq8BQVKSlL6IucfBZn
WNjiTOWae3ZsnqmhSVNUm7bPXpB4i931ebMzmfS16hy62nTCgMqhdky5VcBxz1I61vl6D8lguGqn
6cFH2duCeAw1TqzZTOyzJB8AjzvH8PfP3KgPILGzXFteMTXh98aPiChIxT4eBudU5YVzioaF4Rml
5RYrvn4m91xQ7SLi5hxRQ/fpdydNSJCNPaNp9/TFsP/Xje5kxq+HwoOXXA3pqwlUisEz+xjCOt9R
Ek1XoT8Vx5kweNPz7VNr8m/S630e0do1pNiSffk9DZmikGyRbwsd2U3upvipO2fX1AAN25qi9FTC
V9F7DKViLsez67hLGlvk7fy8fIL4iGNouRkTs11VRuMH9vIKs7kb1CxOiJMW2ld0E93FQK42WtgZ
yOZK+zDG5SFiWXVOlhs1JqhrUtA4I92FTGjkUy1ZzC4bVHGTwjNMy4so3h2hZ+c5JC8HRW3TUpkY
mK+eNQJNz3rYzOc2ydGYYYJCUv/Xz2GS15ShvGR7fVmynPnXe5+1xXrdK8+URgfNi9Cg0zMQCAfO
COR6MrUq87awdHWoOtw+utdsjZgoSqUaNOm0Vs4UFpM9q5nC7h6Ztq6ATVvnaZyNAyXfvUW/AA8p
OSY0ewdOfk3au0rYz9cTqxEaVcwoy9FRh9mltsr8MrcKM581IYJfHlpa224ni5WsAkVw6fym3Awu
jT0NcaLTYlePE3kPVeGuIdguKF0v3JSpUrg82m4tkio70Edo16PW+itatsata2OgEiJ7ibUCsEiY
3JpOZOyvENbxuua4FoR+l2fg8oK6QQi5pdqrB38sza9Vouui/NcPfz++Vnj+vnL//fT1PSYfz9YX
/e31V9OEcldVjHf0+uT15vqGPzb9626RZ9/a0Iy25e8iwfX3XV8+5znrs2YIK1yNoDf/2Ik/Xt8U
rbE2l2KW1I3ur9rbteDmAcH+VXq7PrwWef72s+sTPSF0O8uKYCzvTI0WINUhiC8Y6wW6cm2iHVaG
CV8457Mu5GcXynqj5/WnM7vvxtioCyEo3SZVcbZL5lfoURRAZHbIRocvkJXmkA9sczMmACVIcFqS
Nd1NNaK5Uyahep2VBeMcV9s2y6YDRhB8aw3VR3pB7byxZpr3ZoTdzXarB+XgmCymh84YxlU4qMUE
F91iEzZ6DNipLehXlkRCCPhFGnr9wJG5sbZIwWWUmJNDntlnOw67PRj51g1LciaOPjnzTNK8+kDc
z0a3lLNpOzYPeYLCNNgqW5qvQ0GzXosSl1yaIG9y/eKSSbSuu/YJkTn98ZdI9WBo6J7vnVIg+rTq
kUqbR/292aZpBA8/197zCjMFKAt/LUdvT7QvHRDbyDclRFjcWnFPeYdLLQPhStcduTFKkmkS/UCC
dr+Cpos5lNu1787x2i7DQ9otDvyB7lVYj4coJnnbjCPsG8QVkIGRYN/2xCGy1YTCQx8Do27Jup2p
y3ltN65qH4t43A4vmcEMLMzg7KfCvdf4HJq4TfYh2JNVngLvSWxCZIYo4iAM2UeFziSlvdPLCJWt
+IrtMtrm+iNCEGTwVnWZNKEDwGlfHdmGkM2BFpDXQaCW7x/DLCf6g7jqTaxpCA5U+lSZ7oibPam2
3ey8y1nJU6RDghk4PZmLOZih+vwMIf+9eHZ7suPnrNoNGl6rXMch4mAy9Uf3c3D1JkC9ukm7Jt5V
zkj9GnWANxTDxhw0JhWj3Lk6Xmmvrd5NPcGGc3G94a5yqzAIez87GJO5nod0rwZsilliW2uve5ln
JO29v3fLtt6Q6LvW4945+LPYc8TEBeT4uNJPxqyyS8fpiFJW3wyDz6IhW9qf8FIzTOBWqTff0MJE
PgaorvzpWg15oWGvn4hbGYbioyzQ6ZLuuW9somOw29Dnds561WMY07Od33AEhTOuuwLRl0+euhKN
fxKxIveEPJbaEO/jPE33DtLnJkqbSzxwLnlOuHd9os7sjhPUq/RblOyPeX90VWys0PExfZ5tqouh
zydFKs0Gi48faX1QW3ilE3x9HiT/XYyLRwheqNseRu5kweEx6GxSOdL5xRGaELUZ2fzvA7Y2JRYI
99lKyJPSQ3oqjS72/WAuoJL4iLNkbRcuaWVFvfF1as3EjJZGeetO7KOt6KjSazEIB9nmMqEJIIa9
kZLdugjKMgvSj75XOByefbv75ggsoY6WYYxJ5SZ3TIGn/aYWloMUmmHFjhdNvBdJuvuZBrkA44au
+d/GVjwnadvRhs58/IZ1usOS4aCC8+cCkAyiOzg5IFJz1oAtIJJTkt46mMjQxuJfo+09kxSPo8hS
iBHihK+lfMU6pB+Gdnwd6rIOvKG7iWLXOyNGfvO64tbWPR3X3aImGjqwWqOP2p+2+raI0bLNOGJz
FPOrpAKXZtf50lcciAdFWmHL9NnOyMSCPh2vzQq3sOlzfPppCiaRaDvqtTE91QidFWbAoAjbyzLF
yYATOTaGnMIlLLbsWucYOxEufJnhqprmTV9plxmMQMiwnxIORSqvtukG+RA6vneCHRpUGbbNSKP8
pCZb3ziGCzNRencaM3lKR9QVPzxJIoajef7eZgzREhN1QUFwo6EzlS9Malbk4h08/acZuiE2przZ
TBJ9GaYR/vY+uTVUB94V1UBkgg1v0eFNLv07jU8jsQlCFXH1taQld5+eoGJljQ6y/3h8X5JUcJWC
CinmxToUlcYytQtxBBMJZoUoyROhLg1R9SZGQwyFDlttdXExeuy0vqMOnU8HckiHh2h23wrVwJ6y
PA/ODSPetUrY1cmrUTRkV4XZ0WP+NCPDZv5tRYGGdJ+BPYP06sEWaTx0AZr1JfsjbYHwseWgr+Rd
7hThKQQfBcfB+hlRwliZXdzvBdKyIXKOjFRYtfw30TSHJotYpmvWu6k1yRHnGgvkiKG5fmsKLkpW
1/2sYhypOQeaCA9lbqJlORqZA8CkSDHkxE8NMP6AycOdwPmzivX8e2hwBSSHBysRDoPazpP9gPym
9LzATex76WskSYmNlQ3NblLo23wDeQvSbVSguHeMQsfb456FlyNt8h6KIb1I/QF9y0XfjBkaRC2S
Kwm6pMgYTnTrTaJ0GWw+Bmfh2I2UyTP5bM/K2RXOAPGgeKiWvC4y6ZhtVuWmwquAVGqbGPRoBzdM
gqlw3q2879al8vfIOVHcR9/NBDhCbw2gBusYtyICKr314w2UwToV66F37lr0Hb1GcHmDmwP0DvCw
u8orReDVzmPh6fcpkF4u5RH8iKL9ygq5H+LM2nWj/R35qP5gaT+8XO37VvoP+GhRRbEackZ7J2oc
5rZ6bRImFt50N5gQ0HGzfhQ9p5eWIgnMI8kUeSYPslqZlbXlsEMYMxvADlX8Y6itN6ejbsIgMq6T
KkwDGJc2Z8oJgX+6tDX5EDV373sgV7gwFhtihsibtcuPLvdG1KM9FMIkenNj+0MUoCXFSGGL8Nin
qKBoI79V+fwVzVUapBb+tt7xcHJXxr6EjhCaMygUPtcIFb1k2bCO7fG9K7A4YBtJ9m1HGWF8iOtu
bcjiu1MsWac7YsjYqraf9OK9q7V0Y6MPhtFfHuOkuVFeEh/aSM3w0qAs1NY039DCxuWVlu8FNZpC
Tx+moXjX7CrZx121mdTU7LqpQVQl5TePmLL1dcplLnHTFobYnZGwOs2Wte9s+/U29r2jW8udZXjI
be2L8DHRZ7UGtNBWWzTP9daXMR4GdHKF3qz9MgVT0M4vZQEMQjksgUYdU3ZXQTTBHtNmtjgpUiZj
kWKfGjA81VDVdqPCv0HW+52fjbfT8NMWHZZruP3roUutrTfXSZDn0UvfS2tjNdYjmOfnidTqnRex
hE/6i5GV4iTF0RZY0d7TlPwY32k4zI1lMwcFCDQU2LBtBF1W/UorEYCs7f4guO6HNBk2w6XjTu6j
sY5asN5RbpbbDJiSbw2wWCh1aPiUndJi9RnB57E8mHqet/cksXmhhx2fCW93bu5JT9QJgk+MTeaV
810/WzddjRbPrT3y5arZOdVV9G0v9PIdwaqcM3HQQLPFuOACPffHdb5EcfvYs0pKHSua+BVeMVS9
KV9o07Xk7SDEJiV3ts0b5zHurZ8o+9RqjLH5mN2EsLyIFY5NvT0zrytT2BZMmvpwTIMKQ9I2qV1v
lbEo3a5ia5wvvcRQz7f/GEOqDDX+9CkZd0PvvqShz+zazBV2LahBqTgbWbrJPehASBFRHSOiOHiG
uOia/AaRTKCcQyjf+BkeMSd/0+zpsaMVz5W21gPbb94ohjsHuFYJPt3U/N5TmdnY5gyUQZjPw1ST
KzQB32yEt7b128ywDDAAiC2j/uQnPRdFTV46Wd2oVk0oahom1nZJP7yqz6Zn4xYmJowcy800Ynwj
J7Rf2Qv3T9V3yowedN/KN14Ck6QYuyddnmkNqqPVIvJvxzlA3crRN8n5df1+kc1jhLOQXoeaPwJf
6F9IWw+MDo5narPCCW3nxkXQvkbOfevkuksVGGKXtO8waJzsvLsYEbvDpOrCcQK8Fd6akWVu6du9
TCMC+bFsnyt/eEgr67kWPTPezlfk5qVkavU4ripayhkRWQORZu8ZepN17GYKphZeXodEx0zsphFH
ZBJ6+0qLLrpXu6e5B+AKqSVPgJTvptTc6qItDj0uBrggCwyssQ+1oZKbvi9ushbl/DJaVBWBhVKE
Yt9S5Y8Q/pqvvkTCHQ6AnCth3oyFDqs3SqHPlOg9fM38wjLmnlgE4Sqg+F81zJJnu4QmcGhGNkcG
5UlLaR3kYQXHxfafFbXrF0za9I+hQa4B6hSU1r9E9tjX6URJXno7kmweYrOC0dG4XpBzccAn94Po
WrhCsh9QKa/7pBo3uptjyKtgTIdNFgcDIgA+xQL2YxHvwbezGkxQPWpLCQtbMnXygFUPlBTmxFZO
cGLtQPhakh/J2MWTz9AR1ipd48slHDa8lS4YocRTW85k+xBiljUTddd4rUfouYaA39eeXGjXoFmw
G6a44tD54BdhdtQdhiTfzxF6yxJhoLKAFCSGeZ4zB+ZwC9yPZEeDFbRpM82nRCq92d2xrDxYnfwZ
6gqvOTBkRvJ4hQXSWeku0w1r9o/44iFzOIzBaLMUiCGs8LXfzRRkuqekbc1jG7HoIdTXOOUK3A9r
JUwOcAGkS/Rn12+xLz4ZjsDSXXcPdB6Bpygs623vUIszcgA++Va5XrFpQy7vvXtUfVts3XhiElx4
4FQ4oQih37sm2QLSt6cA00weTAN2hAZT7XqCN6b82Vz3XC3rbIEuGvYPIgPjUzXIN0R/Hjk8XOys
ZBv19nuXlYwfmWKJARs4dt2PSVbZ2st65sHusO+b6can3ryWbWKtpzLhioXZlSPG0kY4mO2HvRqd
pyYstI2BFHpddbq5tRn6Kz1/k3JkqlJ4zzJseo4xBkPT1+q16Fk8o4E8pn1V72Qb3VfGfGD+RvNI
Rw041++CkrXRPjdZjZa1b8sLFMqJj+g1nRCmykb7bChSGPoozq1Ro9ECYA7m0ctr90HLbAKZMAh2
xVhRBpxCyhDWDzzdz1Pb5Zs8GlPaSTiyTTF8lFWbbyM9ATR8I5NOXpqoAL6MWnU7MzcPiua5ADrI
9YRCjqtl286qt3ZGuqscCzA8eUIQNdEtOzXkT0KGPRwzpqWmXry0ghrwPILqSOcvloKzbeoBerNL
NWX3EZ8YNe6E6/ydGJhCdzhh0hFoUu8791ad/ExH61bl6qnR8Du5Di0PMsln4ksREvhSBeKjDRHG
ajXuUSdmQToLp0GkGj8B1lAHw/If+tk8Fu64iz3z0ughbgeTbAUPylsSP1M0Iiza0p+piuLYsbqH
bvmSUo/cTKwX10VmHYdOxqcBNvbnrJrlVENabwxwSEsR+jg/s3XSg3LtI2s3avDRBczFTnOnrd9x
ZsLGN3Y6vf0hsZ4HR9qcoaAZnWj+OQ+iDTqN9KGaOPH6eyjVTkTDo6egg8vxy577cRdN2rHx6tdw
lH1QlMg0I+FTvwr9n3mPdrSq7fdZZMaeyyYIgwynK82TW04LCNMTCDbEQuSl5jJaI1pENDxpdyRk
YVqqP7NWnhuvehJKh2YetuOqR/7atOm9rltPQzZyerVtTs3efanNlCakBToxNwA2AKCJ50/DgoOG
V+UUNb7BjI2lomwsE6pXEWSEdZ+nCDUa5E1AtyWRy3rI9xrZdzbIiOpx9toI4JgRAuk1F1sIBiZK
EWosGuQf39/nPS5ePQ+P0p0OooE7WuqbRFpftuY+NVl/m2mmDexr/Cg84KTGhL0KEquL9P9CeRJU
ZJvttfxRtZ9JHQ2nWoj3vCuCaqT3asSwyIXe6gdn/GKOmTy6Dt1Gu1cnEpEOvUIdwuFmUT4EKgJP
btss2uKe6TNVMOTdCnRm7P6YAbi5jmXfLAhdAX2Yyktxh5Ueg7EFXyFqBnaNERtBpnfjI9DZ2wl/
fqaLr1T2xdZosq8upQWOtyjcYKKkydiTo2wxvYQGqEEH1LBvZAxoG63TqEvKAtcGmOF0lhcdGO6h
bJgfGgOAIE/u+AJBzxz6o58h5NSiYuvFCBPTLObUqKdvU9fiCDGNbDuRad/FdXK0FACxHDbDUHr1
LurZ49KebTB6Rny2tEuLOYPpdX5rJe15KigekoJS7lxKx0ehqL604qUMBzsYC5v+g9PcxExf7Yz2
eK9ZuCuGOy023D3fGKoGXXrv9wnXTDDIQT905ADk2rZOjAFhut9BCvHvukx/c2yyxI2o3CpV+mfh
fMtiH8hZuyyPwPWuFnIt49Mu16Hcd/1l1g/mrHm3Q+3fjFMVUhbU3jsUPhdFpWA3ebCSRNZeNCeS
69EHnjXZjtoiOkbzXdyo4iueKhw8w8FsuW62AneS6k0uJ9Z30q+hh5ePIrsbevDmuBuZz4ayCyrN
dQOi6MN1bU/FWqPKoGkPntgPrcU61EDzZafAGMeKujnJ9lRLAWP6BSfUwKQ+E5fYcp5ct9nZXtfv
mgkTU6VAt9ZAD/Z9RG1gPJM/C0m7t8uNqIz7wptOdgLntRpddYiz8WJ6dYEBiNKjHUOwBDvDCpIp
+hgHIi7u59T8oDdlrnBpltMIdZ/kCyONqUIPUFpj/bOJfPnA2PzTjZDUUzmNUO2bakvWaBo0xiH2
3Owuzsszln6sqLI4F708tqGWH4w5bRaY9h2df4DUSZGvksRg1hA6FHIyCtUK+qQmC/+ij+olQrEa
zF3KAU57L1DdCNSgi56ZiYiNyUltgpyL6iw+zC0l1Ul7D912G7aWeoWYstN0NdzFrZWtLafTtpNe
TkAOISmFjdvvSi+aCZDFvU57oN9xFaf82Y4fLmcCDYl9RxoN5wfoAsvKEACbZ4xi4LSm8lu/aJqu
2TdXUZudDzQefz++3kPJ+udrrm/xrrrN63uuj6/3fr/v+jMSxGGV2bHOV4EtFJB653U+J9kCAXj8
YzO/fuu/3KRHlNeKjHi4edddu/4eroY0oX//8l/vdJPi1JVDwiyNQJAI0bpKPcmEd/kTf+/fr+0U
nXFGlOhv/9hs0/Qn1kzx7u9bvj7+9cLrX9J6NsK3UAXXTUeUnhY14//8lt+/6nrgrg+jvIig6iKK
vj78fUSR6CGVF8YpbrRvobIpNvjUKuOkegfKpW0i3Sk3iGsIEYF6gSVDY+WiuGKOAEBR1HDRNQ1o
wopFMXPm+xtHOPoGiLx/SESyc3QLSllHJWya+28ZI1zSAew25HeW/DDJSoxXXGKHIHEmhnn4f4NP
+94k0DTEEDtO+OKcovjm9/Uec8yjZye4DD5VhpHDniHv2316g6uFlsmEH3zS3GLlybNBFrqqk+9L
C6OZAC4lfXVBBv+RtiQW97V9Hkxr56MlWTHFcO2tVmg3uBQZ72ewrSKRw6ZVXbKmQLGC5XGnCwbU
BDsizkicTuEgV95cuWu+sIT/3TqSIbIAVjOXNix7/9jUwM5jAQY5JqqeXjyW6ugyxjNGKAezYZWb
p6HLP+eGw1vS4hLVInjFA+2L9ltXmM1KprRrXE5a4CzjgQvbXqu8HYU02EYwUQS1vGnQXtHpaGtp
jmekOeAkkSUpT19MIM2uStshiCKxtdvpDVkOKwdobV4rEXglOLvbEPtpQ8vcqp7zzPkqBzFuVD19
DW7esUDEU4ihSa0SyTXQ6Ls8UPNrJM2nMmN6WzGSbZSq0k350utUQUcMUHC1TFOP140W2/sh7cOg
MBJ/5TU00JN4rtAdebtar9geTM0wNsi7pzJgESS97jtGU5Wx3OgJfDh0WFdXWB5e6wGsl2ulT0PI
vMLBRk2z523OzBWFNMxsevM5AYLKPicuaoGGxGPbYewzYmc4u40Ji8R+rClx1mND+IlLVz6fixuG
scAfES/YnQYFNMcH59Q+Au/wvmox+yKBK8nrcp7xa5MWSQxKoWX1tpu2PEubyW/mld+Xtx3YrxY0
n512H/kY382kZ26sqH/Tx94JbAP6adjhILpqnpzKbf9DBoa5CPb+jAiiXWTaQiwQB6ZK6Pr+WdAX
hdaUxT3FqWmi6ZIrzT+6KZ2F2MjuMh11R2yFT3YFh1vLYQBjrwq3nqQqnCNPX8J62sbc0UOBpCxl
fzJyzb+3xglWtJvfppwIpds+MhTI/7Djxt+TlZYdd3ROB+HZwqHu/887DguocSZqtAcawelBc+AG
FpTzMDjROeuTjtJg4tHTz6JbGwbTcRLY+/+Qbv6LlA3jXxw86h8O8fVIIT1mef+8D3EdJ84Y5fEB
scZ0W2Uk/BpJdGDmR+jM7Gr7Mhu8bcjqQKuZMvSYq2/nqKje/v1+iL8nmXAskIpaZD2Zumc4f0/S
SuG14clw5aGvCMWKvMY69B3teZ1BcGiTVzUTUF5mzpPhyfripaTbxhRbVGWRitVqF+V39ZkJ/QpP
93CRCGa4XoEri4wIT7lkmEYRalxCF96gZR+9bmgvldaa68qlH95o9KSLLCyDMjY+HE+p/UiiXeqX
7vl6Ey/3umx+/fd/9r84d13TF5bhuoank3W1fDzfPx5YMrb/7/8Y/9XrnRd1KpIHxzDz9dBWZQAs
YQoM6W4r28SOPYPpREFvTWQb2WZ1yMeC/n42M20fz0Uu1T7XB2tv2Lk6hBakLiUj+HBVqHbZHJlw
CobHPizF9rrn/wus+c/y6OU79O/l0QBV/q6NXt70P9po///qvu1bruksI9c/aDWAbAg7M32Hr+E/
lNHWNf0OPoHpsoJHzcl2/uLUCAfRtAWdj3g83UNlZf3/KaPNv41HhO65kAwwhTGIupgqF+X0Hydj
A3ai7msZHc2uX3uWpDZUdLt0sXFlZLgfpzSzd3Ya7q6Prjcon4JG12ETTGl1UMaXvcTWXm+8cmoh
uy+PdVb7wAfmmzTON5ykFLy6zNkjI3vv9JD0Slk0Z4OGcIQH2IFXJRkaL3rNtF5RsJ+W/kCDZpG3
J2cqEuShwI5yeuM2zOsYw4Csz4shvGiGak0yCo08gwub18+PajJosc/zqe9ZPTup4x+wZ1EG9XKQ
5szsWsR8LQ78DfV7dGTmmN5ConMG97h0aF708VjU07BGp3EuU95chJ9t5TgbCS169lmt4Ul2Wkp7
zlyjqaHvvza9qdggIwf50Y8DoafYt8OwUuQwg9uBwCL20UEBSADfgF7Lq4etqcUYH/V0Hbdht818
WPEKeK1hhmQURR8G2r1Vj5MYi5H+Q5hPfmtMW3R/ZtBqUxq0Du0gLpLaavZo9ZUWQQDZUoyt1DfK
gYjAQ7sJPHPa9uWpEgi+E5n8xB30kCIePXRoGGJlAeATLvppCf96OnRGQrnZqTB0IU21EMUYJgwf
j/Qu0BC3kupzHOhuucgHylNdxNXGWaABw5K+FJkyBA/h3mHswquFi27lpy0qEFrosUH5TaXssTtz
PNIwfZqLpIcUM6gjS5ZjXj4kRj9/tOZ2rIcfox+HhzzUWTo6pHVMTbZpM7B0WZk92gM+d6/W8amC
/q1BCAG/joD2+eUYzG6IVbyBCpF3jVrF2oBcScuO83g/eUW0z0BHLmlCTz4Mx2PYafD8MOM2FTyX
BLZtXRonaYsfas6pjKG73JDRLtaard3BDYMQA7xzImBd569rMmq5bgMJ2u9dStupQslkEeMhKxqB
syymA42ZOEgb436eDRrWiRk9gVQMiokkCLOGh1pnOlOzrtNudZODmabyQCnibextmgSET66zpfoA
wyIYJrRFrdowJUK6rGXlTsGZww5HLYFMgAg4kEz16Xamf4OKwv5GJYO9N+0jbJJ8XQpdbhQFe800
gBCL5sGRhAdFJoTRju+Zh/zvQLN/eqgAs/Se9ZVh93uP2oVEeuotME8TPRUDLbNlzCzvvSc5F29G
0RtQFWNrH8UAB9vyQVZTvC2tdu+LAoq31k8H0yG3gvAmJjRwj2is7HJ3A3uYTy8i1KXTFQKpqKTW
MpkkSPQnFQP9j7PqpoRc3dX4FLqpxfJdrlWz62d5J0ZixW1nS8I9q1tqQ0yLl0aHGem7DtFB5Zq0
C0pmFcBPAnRMdFeZCFdZTmnDmtem8A92FqUX04hvUXKVgbWOYzHc5NO3rtXmnV0B7dE8zNaafBS8
/JIQraLr3purvEM7APswNPdc5tbdCKqPGHdfnSrT/gQNuYnnsto5LZ/xGdAkU3furzxb9w8y/hYP
SAz6tIm2Mm/vQ4PiPwYozHIDsJmSWLWCTJ+s1zLCJ6hcwFdhGjDfQp141VT0klgpmmqrnIK5rUsA
Xt4WIeKG1v0negFq9A4kqMwLTMBCgSwIjdR8KKUUvGgFhHkMdZ2FXEBl/meUKeyp1VeYTuGNiZBk
BZTYpITEsqAZXQdy1hxtTB1JeYhaaF1jlF21JVkaRb22QEJvOnTX68wdkKPFe3tmSWdB7Z5n51bE
YUXvrqqCtG8/rZw2eun7P+Laeu3rpDmYBcJ9ml+3xgQHJxrnehOZOikx4L8ojiebgqFtM8XOIaLk
vZ2m6WMi3oi2w7wPldvu9bxUAep/chfFiQqM4EqEqjqmiFYXQ7f10pzgcBReGdAg6OCNCPeJq5e7
iq4qonRWRZWcbpbU6PnZHVm0hq2OoWD2voZpSTbjEoFT5BwN9V3tynoPCferVvH3BDvqKVRUm0ut
IEdyenG71AuaCZeqDXy6mbqQXu380cSAso1mcdoaSNYqykmkyqfwm+Ns2Kf68HMayzIwUusytP60
hSwL7H6s16qYtaAYm/rApeVetx7rsrS/3OHZibPXzsXhMsAKQlLHVdNC3bDO9OFH5+fqvkjUA81a
b+P5LGYK4Z/amZWyZejvcXNmxXFB83DUy3EzspJuQOps+tA4Go5cd1UG3SOU/sY10O/4FUepU+p7
br9Aw5WPelTsy7ZlVMlvJh/tmz6DsBh9/Vm0971oMlgVYCgBLlXBiENp5X8aRAAZ4JcRgSDFmWLx
qJc5YXJRxMBcp/uOmuLWxfBrjeQ/xHFtwNyp32ETzfi+TRJx/CHc6qy210zTRRA54zeaGa+xVZEe
CTfIGJAJcn68l54pghJ2d8dicT07EiaKQY5nlyXb1ii3rhgLvvwOuBVjlhR6W7QRMWJv5EevwjWT
k+1oOKk79Cy23gYN4OeN5dFjQBkCpP+/2TuT5riRbEv/IqQBDocDMGvrRcwDg7MoURuYREmYZ8Ax
/Pr+gMyqzKwuq/feone9gUWQlBiMAOB+7z3nO0xBkZEE8W3ABewMuFbxPT2W1pCfw4KP1a0ZAhZL
Nz1x053C2KRS2MOOnMG6gRHZpJh+jzmbDTiSrBQtAyzW2geQMiDVIaJlGLYvpsgowuxhN4Z+dYeC
gTQHpz3VTVgsVlZ1cEvzja7DF5ssBNAmxd7EHr8Z04hou9T+iCa9Y+Z9b7QVsxiRHovKyrYQITr0
gy7hgMYzZc7jwGkEOOuK8JXLOG4Jyku2thyMV98ElW/rEEF9dw84Kuvm7uLHMSkfsbc4OeYvacXF
KwVSqTBM6AoX7RdWHQB12DV2I1Z0Gku4HhpzJp1ppkNnk4PLbTN8KCFftRXoeLfFRN4w8DFLAEUd
7FbTKNqDVsswvf0azOgOm8mNL41j/Yw79hnBXJwSo06OjhseasYaTJU98+yE+bx3chC/NSjXrYs3
8dFa8ASGQ1YIE96l/2BtXUAl90xG4Bv48AVdd07vUnzCu5y9wjb6Ylj2F17ltG19wO8xaSNvrQPp
yvWPMoTm3ZM5r5oSkKBrRvs0d5ILl9fSygZmjJnrDNUi2CLGQc+dM4IfPPtOYkvbeGnMKliFBuP/
lB3pINKnshJ0Teh4mQouQm4d8tkK2YcqBGvM6FvLObXatqjtrPvEj8XVHMHLD4780QD6OylkpLPD
jqV3Xjk/yZgeSBeZsLXvcD5cDJ17pOL11pnFmzNjgQEJeuCe7xVszU5M36Krb2Psz/uaDYwhfoYp
k8HcQgPHpHU3NgQ9FOlwrsNxFxag0El8ng4VdhvWnGg34sXY2wgcScOd9xOZXaiUuHVmrg+Ao32w
K/l1FJwrsWyus59D6U+dr4WHzWLCL/RKU9zciZ7lcX1aM/XZ6ISrER8SK4jvPyY9m9PJcc4dF8eu
T0CyJ1n5YjayQBIfz3eQErh/Z763BThArpKCji2H8rm2YQeLNDukWtdveYilWlXO3qm7ic1xiyvO
LG5Jx4bdcSIC3epdXT8ZJjCerHCjAwg8ooQoU1pVJ1dVuI8WNcY2MBrmGnzkecKdO6/igJOwfNN1
TgRwED/Y+fy5MiTRJZYhr6QGhGJXe+2S4YW7ylUO0YRJemwDVKA+5gbcT+n3MYFjnOGU36hxyHeZ
L64SCuUdG5EHPyL1yfJzuM4wwm0SAry4r2+KdMeHtr4LR1Xv09Y+0lah/nDR0QpFgmQ2sqvGHjr5
OIQas3wpRzvYW5GN2A41WGeV6m5I53Hfps1RuvznTO2FJ56JOX1vY/8sIqJry5LGaAqkpy8RWJci
hBbPbXS08BH4iX3QVcTYO454pbfGmOlCQ3zLvDnfOuHMada2+5nIs2qaLg2k+YAKhsLhSwPf4dgK
llXR6SO3xo+4yeVTZuXXJqdNzH7pbHcj2KEKCqN0qlN4ibBNHKNQfziu593QN/Zb6PkYwyXhPon+
kfmgncCMdqj7nzWS0LcIrsIxjn60xmge+roZ7+Y5uTK3vYrpMsuxBtL07tMzoZn1YM5+fMNph+qT
JHP2ruAtG43xff6i+dS+TQlSsTEtfoV7sJ03PvNpC7YKXUWN/qdzuaYjryYeRIhDhquE3uiBjj6n
knMmsRQlfiPCc6PiU+X14Z4PnClV6H0IxUhxMAQNUshTm1q3n8IKB4RD8ofFRRoVjb8TE+fR7D+7
UX9XhDBAE3gZJ8Rs51Ja01F67bNh4ij2R19+I7+BXCagiolR/BBJvFUaGlRT1TU7XELz5pwrmRp4
Hw4ps8oRf15MJo7IXjvsYbC8liR3ywAmMepsa4gAe4rt7JvCZK/M+7IVXN2QhxhXzplVHlMXwdrU
PlSKJhPohaXcD4+miRkwHRFV5SyrU9k9jMP8blf542iK/k4jID7EomM/28ptVhbLxqoluocgCYc1
mTEA+uoIcKGAd7bFhvBGLqc8KIr7EdfBoXHAKRWMIEddqQPd7fHY5yG+GyU+Yz9OIZIMw9nIBElI
1kfreRnXaf4rQVcSNUl8s0CvC4ptdpmpQaNVtGcd6Fc/tdS1kd28i9Jl+m27u5B9wV0hBjZjeZ0x
DAjYWpbhraran8jA1B6h0x6FPHpE3uzEJlMbXIe5myo6AH5R1bc6IQxtaN4aN4z3PveBwyiVfbBM
bd2QRTQdU0ddw+SjY78dM1fCniPNpo0/N4pU09lACW2Y4iXq8F+02r0w4cE55LrsdQy2WK7RklCA
t6ay9M82tj61YyjPJC3YTXg1AwLEuooSxtyTnmFEu0xzM6n8HhuNSJ/lJK9LQs9hiNt8Tw8CA+uS
dGuNRXk1yW5BxYcSIoVfEZdWjdyYSXNFZppyik+ijH/Ogv+OEAzKY5uLf2QE4SXfhIBFBgfsLmTI
tClKrjYknhZK24qsXjwW3I5OanLVpmDzVrur1Is/oQgZ01e1+RnymI6qkM09AeZECT+QshgPKdjR
ALQu5JXHQglxqU3yULlPuTlx0DyfF8D4+mg9ADEM+gJVvCKwb4LCBDeGwQ88svVQOzX0weWwPuXm
DYhOwPTEHycu1XKAhgYlrmsi8lJUchQyQkeb+Y94f4Lz+tug6yM+Ww4VGowLMad/vgizI2jOyYiU
H91g5nsc1kf/7mk7NJuyMNrzCkwzc8e8tO630iys8/pk/fIo0C2muvlpNhZzd9Rl6CyJkF1f8fqI
zJCHjG3+oR8DqEHr1wyGvpz24Tlb3qQ87BEmLY/shAgwS1jpVvaJd0HKoJfpmwsqLHrsOryYbicI
5DHMDjka2N0F1FMuh/WRT3/u90cNH9P6Ex0bALEXDZYiNaDHYTfbgSFBUGa3YY8Dsxx2TBaQgs+L
UMRe/t04thSgfEyoKQEsaCKLFuTYvIDG1sOIbo5IvH9+UbOicJYwIqHWffwTMbY+8huIY39+rWC3
fioQba3EsU5Zw2U9ZIbGIOfFr6Na2m2u9RyS8fI7fkpDVNlUPVFvYmyqy58Ha2HGsMmuLmgPB3Km
whaxrYrPlr8kcBokb6zgqWzhyLjs0Tmh0U3JBg5VQbLQlo0XssTlqZGSXcVId1HY0SFMcjWAw5LT
2VLvDKGGi4ka/lhH8d1ok7Skl8P6da9M0VuSlIOjzpsdNP/FsgOeen3xUcle6sxHgGOk4Obm/N1K
bsNCgklHJ2tPkAf7i+F6JEkM8MzaEG7Xn4dswd6nCpVGORZP69f5/QlANbyAC4EtXMg0K4GtKsyI
Lh4ovgmnwzGEs2+D1MBcEOERaReG/j8PxfJLgSii41u/+GgvILcVH7aytFZ6WD9l0H3W50vUPPI3
InCDpnwtwU/tE0kWqoGdI4QS3bkgiG2TMgn6GODhECpg1L35C1w6XjDTEbxpvYCnE4KC9rQfPsQC
pXahUw9QqgNchICCwFYHi2Y8JZjPWaDWw4K31k7w7rnlU0hynza1c+gT66WGiD0taGwkokacRMey
Rrc+AciQVt3dok4Ck4CsnRgvAEzq/bggPRXs7QkGt50A4+4XLLe/ALrz6Ue+ALs9ruN8QXgnIrvP
DIk8HczfYo/BYUTRcEoW+LfyLoYABl7aUMEXPDgsSiJW8kPXAw5vmf1wS81eysojITzvfrGl68+9
w67USN/iFAC5WlDkqGazydkRwA75d2mXM5HcYFcCfOsBMk9K/ltvgZszYrvZC+48r4f0kDREzmSD
JktdQRaxf3Qw0tFqU08s2PQEfrpcQOrlglTvYKvbC2RdL7h1BXfdyN7a3J1JW1TGxs8ouIRXbXpF
Fk45uOd2wbd7C8g9XZDubtGc00S/+bDedQP0vV7w71gNiFxakPAtbPjWsD/VC8V1gcbng/G5xIJC
ssp8ZJpHlVnoowWdAfICrjYH9Py7huqygTpzyEAYNp/jBVNP757eBuR6RuzvIBYR/ilBmmUxCoLG
3pIFd08na6PEwPwPjby/IPFr2Phj6Lhkf5DI7rK+1SRJ7F2r/6Idj+1eTQOqU98Y2GTfwSW/I/3E
+ORG37vZjTfVbIAhH/gwjLBHIzUU33nDoVAley9zUWyKiszY8hhq8QPd6UuMvGJxuoVh8DiTwL4b
e/qePkmMHVmFGW2JzahGAgLR/qW59LiDoxHvk9Lf036H4HgKTLzOjg7Mo126IFTkkEDlatD/jeFP
TCgOwL0S5Um0dNf001wjIbVEigC4p7ID17ixyuyOFKV6Z7d4M510JHKJErNjjxC3X+kVfB3GBJq9
gzoWVxLFks1SEsXlI0q9JXGzNU82tGcxRZ90w+Ad0CiNKvqr27aIrrn12DzPgj88ZWDLFvx9tr3u
oKrJoiDVNEJrDFDlcLPtNNk7YKG3zY1Li7PLkffJRERY6DjvEojMqeifyxw36miPb6aVy0Oou68E
tWc7wyFXjt2jRVZkROciYeMDfjeKiveQD4Y63NmR4iIPCerpbU/F2HrJuSmgLRcTOYgInBlC5cHr
PPFKA1yoB8sF/2OR5MTFtVlGGRmKir30pmyrc/cMGaBCvobExc375Fk+Voj5dzbAn6W1FdGLsS9m
7X1bzFB3QakLynPnoRLkRzpJgI2MVt+E4QMVzddJesYlqIjQtqZNE8bIkqLMegK1RiJ2+pXG9pJk
iWlpqM6VZ4VX7q2IdYkqnvhjm07tIbbCfMSNtYvQ5vWsvUcH6eViD3uNGKxQmvzAEE0YWASSQ4/I
PFm9MATb6uBlxocjwUG72vzVAAQd5tF6A+I5HyKxcGlk/qoGTIQASugUBGm/d6WvDnkwmttJ039G
bM89a7Ek0ejegMuuHkYDE850qSJFtGYnHs1TW+/bkjMvQFJMDHFL6pShwPSVn4ox26Vuh8u/Ri4d
euRgOpKM+9TRu3gi7nnmxi6yMNnjDN3bIcsprpF3r4/0weumO2E799ywBMIbihsBd57Mob2iuLyP
sjdHx85WNfWbmJPgYtj4unwCelsrnt8G7ZW7LsDROs3OuRHqnigwWrQCxE8znbJFnhr7b2lFFil8
JXG0EG7SD4GVPMU3nYbImdl+yqzau9H0PTTaGSL9SNi5Vq9sPD+bkW3QxhqPrs/6X0YNgkTA8hlZ
Y3FMNJ3pfwbgmUCdyvBLj8NbFFR0k90L6QkUI5VPsOjkvkCJ2c8w6KSY0JUzj6HgcypK5fJbmenP
NZODhY+Cxkt/i8tBUNdaz5h+wPQKco/IJdnmZTjcabN/aPPsJ81AqRU+cKR0Wi78vIA+blsG8XnF
rq3fWA8rdi1foKdJmL3R18TWMLNLWQ91zea056br5bBgkaeGJ3IV7gfyyUBlPud5OxxRpINIuWQa
f4Iq2TOsB8g0/e+PJqjXi3wjxmIXWKAb8FL6m7gSjFZ6Q1+nQIbEEDM+xcDQEz60j+lJMqaTpNTW
qK0CRn5kfs0XV7bjKQvSW56x8MDlfIjgTR/9xPKIXRqa8VJl8pyaAFQhlI+X0R/Q5NG43f0LG1Fh
rBVJW57Xr9cIsI750FDUe0817XtiQRlPxunzEHQK/1HuX2zszBelt2PnxJdK9HQKc9BcPqMsIMRs
hFRLyl3WOcO+MIhaQoNa7Sczy6/27BHGjF/4KsOBjgjlVTjF4G4G1fkY1/AY+2qRbImWAPMQnN/K
1lsfrYchWUio60Mks+UFOXNkpuRZ0xgaF1xSllg/q15Wl8nj2s6g+FNZxf2ebtmPcCFPdoaqLyta
cn1KqVdtlNGdmgn+8vppuUH8x6fl6pm4g6S5q0e33nl4TbZzk5C+5roTDfsY1wfF3zZefpUcC3rn
YbGZeTsQGj6ZeWwQ1gYJMwkc3APsM/882AWk2VbEtHLXh+t3JgyYgaBeAHKRX6MOkSnBgPdFVL2T
bVFcJhMi8zaNm5tRDO7hL1/rVHvTUDm4UKn81NyFh1FoBqqc8dbyT9dHzKM7ojXehkTZF+6c9iXX
IVdCujEWPYNcCJDrARJJdZlnSWJzFHQ7387pzSwQW3/hRa6P1oOTjKRQDCXwpKGNr0KTRVrQp8bP
SnY1/byL0R6xz4eX2CciTNmji9++9ug2L9t6Cf5kI9yGc2zZ6q8HN+79Ayl+99AHxKWLvZ/lRJeU
Zf28kBV7O2IbzhauiDl3ymUb7oatS9ky0jZYNB0M7EiJHVtIxX3lunC4J5IhF6jsnwcCx7KTRbTf
WEBqAWM+5nv8QL/kAqw1Evi168H/5yO79h3QlZyjAPO8Ayz3+9QOiNZaBCQKskuWquq0m/C9mxD2
TXHqlNzqpUbMl2rRxysJEI8+7vpBhAuxNpsn1Bww1hU2RvrsEZs0hvhsyasS047XFGhOUfB2jIBo
UOajcZwJRyCIbKaf6len3wXCYVXqYz9JXNYgX/MqeA58vzisv2dYqTe/I0PbNpCHwB6eOm9mnOP2
7NVRhtmO7HixWuKqw1iylDGVAdZBp+WX1bKP9BSpC8Bu0DN4RpYIs8uywF9WMOj6FC57d8RrcCaZ
gbKOn9gFtgkJYJbcKO2lFvSjOmbl6KlAWihNcIP11gN2Le3+uxLTczIn7WEFlK7gVfAToAnW52Oo
6Xk2Me+FLgmvAep+rmgrrBKcsRijJXGAl1gu52eDQwpXlEbly80hqr/gO2rO6ytF8UdBZIvu5rZ8
hHqFnq780zrbMZz1DyG/pDQnIC/qtP6XUx9zKq0P14OZYgFZfjejKqDMy0G0C0X3z+da2y0xsPOT
0adfo9A+qgEkVqsnTjOxnF2cIRZA+hkT+bjcXJavNVKR580UYrf+xdLtUTOv70NitF9m7NpEPcNF
WYr06K5AjHNxl6S4rm235QA77PeLcXkX9FTjCp1q5nRLWd7k3neShD5lS3ukrafwqJZWyvIM8PsP
PeZ6785BeQkYH25lFLRby9VcKsvLWq+X9el6mJdvDD0wbCJ22QEtPzJORn2wbXHnt859KDPUJXy6
iessnwrE3Mo+pJCoCBnqzzrPSQi3ueRzzIR00L+wghmwTgBHYysBlXPI6urF7nF7+Gl/bxUW5UMY
APtCiT7Sa9nAubrp2HxkB0EzkjuXyLps12g0w3ENXQ85an+sLbj3g3ERJe+qqPRHRV8TYm7+7FXi
S9Kpd5V593Vl+TsqSuTiFb4u13HuiGGfj1AwWc7N7gJK4dq61bvT28w7HPMZsFu7ydGKb6cIjUGb
fw19gQ1Ai3yfVfG2gJdMp8Qk8sFLj3UsP/XT1a6D25IvS2gAccuiv0+G7GvZZtxn5a0fcLZi/fmg
Hd8+a3qVOsMMNEbTcxaYp479GLJQtOZTcXZro9u5Hp6vJlM32vSPXhLgaHqy3GDck1aDslfFD+Ni
VYzJOYKqgJVaUBizSWWj0g2AgsoPrsgZRh2bMhEH0KBMbGptIpqt1yJ/YFpQXKfaIc2dfF6IMv33
0nx03EB+RAH+bOoTVvmSParOw503mG+hNB58Ghf7xErTM6b5X5bPvr6O9NNYQ15pS8M/rBcjTef+
lCSI/4vGPELgPa53Eb8RybxdH4JKJ3ltOiNDQFEwddaDlc3GwY8K/zLmrnn+/1rP/x4KFzXyf9Z6
FsXPtuz+nk6IPf9vYk/p2TZXhfRx+UsTgfUf6YS++5uwPYa7njKJk0IL+qfq0//NRrvluNJBTiQY
a/1T9Snt36Tv246P8sJzaMc6/xPVJ78GUedf1POmb3EtIC5ddMiWKVaR+l9En2CdaZLIwrwWBMVi
BWSyrRv7WnLXsveM1rvgqqrO/hmMEdyQCj8WPRnipyP3tU5EHv5CIjI4P0wA8MYnGajaexvo+7a/
wklm5bfZxaj3g5BbCHzJDKZ8tmfwWGOlKclqz1MLHxVzbwIkQmXtS+O4k9iZTtu+xYJ22D5p6Sqe
aOghEonCBgGH72U6+HCifkTtAmlSXKtIZw+p4cGmDAYjgodTGh2LqNmPxGj4fr3qE2NrY3oRBF52
ywHrTeY54oikEXkZfwmMWrPPiq+m5xnIFajXFTcQRzFZU4h5iXUOZQwExOisn2IaU5J1kV5CEItC
7OOIsTuFWQbDNO2RvlUAEftURw99IcVo7IeOGWXLb0smsz1HoYNbLU8yB7W5GzUI/Wg/01YwETZC
NBnSNDkTvTI0xyCSz3JQ2IbsGbIiww4LLCHNCOPQlEH6XSA/szeGBD4BIoIMDQYUbiCak4nTLD/m
c8R6aDuAE96LHKrzgdAjECUtBmQCs2JruvjDaBOI7jNy2EjlTj7wjsgdPtGGrO0XfhBVmIrG6FPo
D9mHiculPbZpTbRy0jRVfOgcYM+4i+3uq4oWw4uNUuc+9zuy7wQZNwW9EpQUThHua9i/OJYLs/S2
/Fpc6FLIp0Jl9B4sE3gVMThlkW7bOnA/9fDRBnJKqm7EtymwZ0TGclcUYjKtS9Pwp2KUsdO031mt
IPRIzp2qHmEmQ6aL1URvpKmR6u4I8e4pB9tkkQD20dwiJzR0AXOlNrxfDpEyLbo4AGzVZpk1FJuc
JRDAU8zMLt/oOCQbJw8VfL0cO8fSlaxmr9oVSruII/0WA5UWrvSOiTfUzqbKMsMhC4X+7H1Y9ZOA
Id3mADCYzUM0qrT1kshKJITWOEN9yzowXzdjDEf3rXAMX5ymGq7qJeCOYkssKYo2xz6GyDZHtPhw
NN2rgS2pmGDDKBx9F+y4xhfQF9OLdm372WraEEotzY02lcOj6U4hUe0ABKrOcR6sRQ7M35nFPzIp
0lcwmMNxKER0dMQQf6+1CrGTQzrNTa9C5CUJk/Hy4igqjN0goqr97KkS9LNZNPso62xiUqz6BvaT
jJaisB9ophs7PzbGV/q64jjEXnllL+DejZSfRx+wBsNtV2E+l+RROeHwoohT2jWdMwEds5JTyDbi
DL7NeTOnOog2kR879+1s/5T5MH3rYT3fS0PLp7IfgicQqWJbkCT1RBxTyPvRRtCtdPvklWH/XWdW
de5NxGZRamKkS3s3unl0QPcqqxWJdoP1JSf14QS/lTV54lLJ+ghYL8KJUwoniG2MRwxhG4fpCUDk
tEfAHN4h/Y69DepgrHjcIR8IkSu+FqNM9nXvh49KNe6xR3a8dx23O8RFDBhrGpsTPqP2JPuqePLp
wO5it2tuNqfiUdMfOsg5dR6BZhjfREyntUYY86bZoDx6CF8OTWFMDKoSBAs0XNAnA+cLItRcjhNL
nPUd6Eonkvl96hnFLkoS81duJsVL0+ftvTV6eEIU2n9CTc1cnIG/GJ/Nam5vnXaXoO9pUjT6o7R6
jOzMffI1w45pQmkvbOS5Ifwj5hWVv09KIWda0+iEbFN3tEO4zHurG59nVSOED6je1BBMJiLdajoF
ofBIwBz8Y0oWEpoQB1taTiDIJu6pOAdnLj56C8kdmxZut2YfveiyUfcowtr7so5Khi5FexJxBYsk
T8ezqDDfShRbhyqy7Usd4wNKM5q4HrHNNxhwGavVVDARAFsQ5L67KwLH/WgGSZT0XMd3pp1M+JAr
Y+8KG56jB8XEjkmpo5XU3HtoIXbDBKkoaLPpFvWkGjEtSQ71PI7HLgETRO8G2hKav22SLw1EqegT
cSkdATG4tyyfvDev7ZPj6CUOGO6xvnUp4BIxD+NTgFXvnvfA5ZZcJMkxHcoS9Dpk9KSy1IlKVOz9
wBPHqaHXVYq5Opg5aS0FQb4HI7SKc42PemcxtLx3J/RzTjb1l4g4lk2UOcMB7rqL4NKFwFhqCw6a
Dm69FerDhK4RlS6o1ZEr+iBDao+6ohMfSDPF7NyIHzD7mnsnaeGHuA68Ga/Mj54Zxdsqpctv5HO7
9TwE9EYaSyQsfQKPxq73tguZQE2TRlk/OKcihyxg27ZFwhz7UDrg/mfXzdWntPHEgxGQuMOCSSiJ
jwk5Z8h8CWDl7Li8uYl2E3SfjtWicqIJfK/t/YqkGV6t2EwPxmw0z55Hi8J0emufYHPfWdqqmXzN
gKFmxkX5pEjvRUR06ee5IcirHx48gx6s0ef6Hkd8c5yDJN1nLqDSGff2MZF2RoQuwZa5OZPeCWwV
dqYdYy5D+7jFppVcdFthFQNqsMstm3wjKt3d6Af2zi5RdPq9xkM7Z8N8DUsFXAua276mqwsUUpd7
x1J0J5Mh2KsZzJKLCHXn+glpPRZXRi4LXBz5qrPzOYfjpjl0CS4PBexuWyVmf4yGfFlAGEFNrHc7
KyQRdayIKBjyJNxlTPmJjkS/tBmcLtknGoZLBRT8Lp76/tkwEpiXmD1PM5qvczfF3cFY5jUBxSfI
DG4z0AaMxavuAKqiPIoRiR/nVGl/I6e0/Qbhod4RniaPyDhsucnGfnC3BiyvJ62y6px5HsUcltrm
c8Uk7mCTUXMvM2q3QyqlcMFmDIM4tClNFdy/Eg+FGYdZf4gsBblqtFAG3eEHZNRCx051r6Ocq+jA
/rLpAJ5Vw41FPcPXSzZveVU4PQGB1KKPYYKA1gcbjfjACSqmI70B3Lt3PfkdlqsUc7H7f1IFHX+W
S3J5+78WK91HWU1NHEbd//770/b35+HPckfg+d+e7NfK5Kn/2UzPPyGp80/5j/74yf/uN/+IUP8v
vWyr5/Q/edk+ohiU4N9zPtZ/9A8vm/iNageWDIMdxxP40/4sb8zfJFZOn8LHUX/ksv8jfJ10EAof
rG6+vdY+FEV/mNok6SC+YxJugynydyvcP96AP+ysvHe/vyH/zt665Iz8tbwRmDqxBmMMlh47XsZW
fP8v5U09GmNXZ611NQLrpWvq8hbMGpCb7TCGXhKMx+Zi9qhZIZWa+5I+80NTTwhjZ+t+fdZbpXch
L/QJQIZ8Yp7xpS5n4j6XZ87IdMawovxgVeGHzM2fhWifSsOQd2j37O1sVUywIOxexKD2/USvmrLC
2WDWqDdGzsZ9cnKL3UdRP4+jfq9ojl5dpZ9b9nAPoinsT0GCFBURY3uhhhvPJfGMvNePbWeMz4Wr
4oNaGB1IiJkPs9YH1y4ZTwSutQ9SdOqe+W8uwvDJgi8DhRYOJypyJOYoa2CXgLIfCbC2I41kbbSK
lzoliHNiBdrHYyHPOKWZ3bm2fJpNOlEuUGQdCOMFmeE322nNp1Ej7Y0dgxddfygmSS8uvPojhAkC
miEblbWYvoYMNbY+smdEGA6ShVw1B4qiK1uWZSDXqv3EHeYlD5F61p5/51G1bfDj5Gfyf2fCROgI
YlJy771JdzsraAEbWkl050n9UEE5bIoO4UxHdkrZAyaSYfETiZh71+OkePFmtUVFjEFKpy7oj8R8
KEWgdtj+822ssfrRbtF3qlMvyowCJkA5O2UIeQ9FmW1Tlq67sZvYCMfeHYjdSxHZ5GCjuj6U/Ph9
4u7IKG4eY/GrmC1wTH4inZ0w6G3y153RuqtHNfOxRE74RBuIIZSrnwlgcJ+doTtOSnT3TKuI/rUz
D8y14zz5mXXUTpKgLDG+ksmZ7LvOr0G50urJ6jeEHuXVwgW0jczqGebMsEWQSsIorA0GO66zFaMr
ztoLWxrVmFgSZquSkumxZY64HSjFj3AwaBvZD71VDZe/NED+3RVn/+sFJ7nOGPC4piccuhf/csGx
9xkyUgSa60AGC9GS7K/yQN8h6cW/18c3HN3R2bHjlw4k6LmI23cZJO0uksmwsUKyK//z6xFInP+v
VyRNy6KV4khP+dwJ/n4LMOLMrpCJhFecgcM5Axt2cJzK2GbV8Nyjnjibmoyelop26/Xqa26ZxhND
92ujrU1NGNtnGB2KJdMCopx7xHaTRo8kIPw6yOEOyi6R5Pnw7vK5IYFIwlf/owIQt5OGD4OjT/Kt
5XhyI+GvHgv6IHQ0GLJ32thqkhxaZNY3BV28hnuJsId/GCqSWkPfh4BBdX+2K6IVpWtYm45QWGjV
yU33+QkVnEu/Xnu7AuMU1KtrpG0MmdD4t0kTjvfSBC8Z5N/hODgw4wz3qKAlNthQXsO+g3oXYXEM
XI+QGVhraWrZZ2mpW2pY4U3BUGb+RKZ3X0UdlsjiRUDEYWo3PXvNAh023xgLyLuSWZ0ShnycGxTa
gRWRJA0vwIfo2CWVeGWCW+K3k8lonq1weB4pfE9RB6U5TBi6ymg8W4abn/TwKw9Is62T/pPVKC7u
2Gq3tW0woPCj+wmtF1Q+s7ziNLlTSeLv7fw9zzumvkPh7CWhwLsut775yM7RCs7qmPb9Z8htMJ87
+q3JwEg6h7VOQzfcuPi+ttFC5M1bnAszQ9YW+a0Xls2pSW28U26/b0Vx5iWVEM5KvLOY8ml4g2mq
h/GOhHGxX0H1VV/TrMXjKizigH1ciXECaLyL5q1lhXIvcgagJu7AyEnKK6kXUGLa9hqlHpMXJz1b
DidI3zXvLrrho6HQwWUhBhAAGvWu62b2b0Y67NhcwehYrpHGMU4zhmqIZtNnHQHu01Ny6LREGt5N
Pp0u5HK7sRUBxhjEKT5VGwBulIaRRO07T6/8TQ9YY18AKlLQyVjf8KTdZ3NNvEo/WveZjHlJDGtc
pn+nLupQNhMxehCQGXEk43eYnC2GWuSyE+GyLshB1YCKEaXfgdA3T+D//TsncJ8iVCqHZLCxYmfk
f9cAq+9CB8W55dNi8z7VDudA5k/JxrODb44/xcfQD1H+W9HRGmLy59D398bij3DrG7lbm55Ylmen
2FL5ljuizP2jjwgczVwDvaP39HGU9R6u4GvbWeOz5xLUZbACQIiYbtMiFGH4fIbH3dOBdF7s0ZIP
7PthIEIBscWHUQs05jN/ZxoHrwAr3sqlU2fYxbExyKmqQUETRrOr2MtbbT0+woXHPpIW91ihjF0g
TH8fFPGbsAp7qxWJdyzFNMoSdtpuhAWqnbSNLLYie8Py91jPsGTquEDAwV4AmBxqkiA95AU5Li2r
FMQW5yVsiLeqjdbYltkTexIkPpYp6bFg8qZG9ymry0+hnr7Lqm9O0g4f/w9hZ7bjNrJt2y8iQDKC
TbxKVN+ksnOTL4TttNn3Pb/+DqoucKrS59jYgJD2rqqkJDJixVpzjhnXigP4AlKKqDJHOhC7SqZv
SpPoi5aVp5rrt1B3CwhzmkkLof7U5+q1Qf+PomnOdmOuSW9YPoeitk46QhUvYZgBdsLcWf6L032p
FV5Wy7i1Oso2zRidVdChnsFl5HrKbsEZgZ4YdJDsIaSvkJbYbijlD2Am8ip+ZLNZUDOAJ8P7Li3j
1xBl3IsA4qwmfEf9bm/U8jDmvn8L7Xpv5EBNAYtDhkIEdV/jSppbBI5SZDSOOJdj356mNtqnY6Wt
M8OqjnKo34phiCHxre2yQSynt29lVlQeFhQCqKrcXcW9uUsmDkmK/uUhXp5cVLjHiWiDTTlwFvSH
HEDVk+ULZ9sR1ItmwbpiooHOsTyR2eJXncLiCkftWDYUVDUqN4IHumuB7/exrzlmLQiPkm7ICvdR
xSg5sPF6tD8z022uWdchKOsWUHZ59WvDvSk9UDfOuTUR5oim5IDQuRfdeeqwb0lik2b6D3ZlvyFB
LZaUhOTJnrSTLKfmlJLhXhRRCF6+BBQMORrPdW8y2VcvfirsfV5mW5HOzrmCfFBFpufQ0lgiFcwL
aiMMvTNpwwNM9xPdr0PmzowFksHaTp3za0BiuwrbZDFDRvqpz8VPm9V4n4zgD6UxyrWtoJZYDI89
qhIfy4+VH9PARQ/QBe+JSvJHgoYBwBbFV5wJ8bEW3SPiRADuLCZXmu3mKepmbaWVCxsMgFZKGMSh
hdZgNK1C5AUQRhvQYuXXRI9islnzlcjSY5Oa/oahcHFqJekEtki/aXM3bTFaVKtudoKbE6jLFOkU
ZPg+zz0GzgnIGpvRQw4Z3wsb0/VIduIx6XCOzwKmaQ7VgHiI8jroYXVxXVeimB6+da1kyNnyECLY
MolpkdMpctuzzZq2haAZg/RLCDztpwHdUtvAjWZ8EUvUoJVweG/Et+6khtTNqWssNjFy2dwf+7MW
D49aES0NK/6EVBmhjFNGO7aa3EOtJZ9TM8RXPeuo4PpolzP5ZrYInJhoG0/vWcuNYDxgmfMfA3Lx
dJSfrut/BiFMdx6P2rYd9Qddx5BJ5IPazJb7LXXKdNNPtMqAUIFdbFredyBfp/qt9MEEF8sCGy1L
bRfEJS0MS18rHqWD0U1fMEzg/XKREcvS2A4NOLQgZipAH5Atvg6ndRg+ta37M8HQekrI+HlpegOT
OVVTSklL3VK/G3FJW8kxrqUwXriceJ8n0c8x0Ntbb1sHQULyqhvxcgVB9drQJAPm1AIqHv12B09v
9vrla48GM7rSYPuUDF3psRTp0bAJMkvBINcOyGIepEh+RToA35CEPp17VRJT9DgSe9CDA1wRN/Uj
sAlUTOBQCuKqNR4yHkJcr+24mZYPd0Lhljq59sTWJe3JuDKcveksu3s5N2hMYbASgJI6B0tlX9Fe
1CfYHo9zWJE6UCfsgGMnNwVWS+pOwKiWgnqv4w0xYhYLkXZqhezRRNBeb00ViNcGQ6eqGYWror1l
Y02AFWTnLfGD+en+whjlnZkR/7gWcgCrgwkhFO6uPjvFBE2z+9PzM+cejlJVr7VR+qzDvBNmaeQK
tA1RDK1tFed/DpB15MxPebqNIqhDqDTkoYywhlbz3CH1xyulo05aTbWQGz/Mxn2I4XEVuyYpK377
kELu3ZZogz2nZIzCsCBeunHtfkZU6Pv2krjTAyz2MTzbyG0P9L4ZAkK5U1FXfr3flRjLp1s/hGcs
xA+qrGhFV0EGS9IqwTuM32lMu+u4rYEH1JCOB0XlXcqp3JZO9dnkdLceyENZUV2D2cWuhCLMlt+4
Mi6vLTHRUdN76M+zXdwTuDOmU7idxXB0lqW/dXFQBzCRV7mZHAo12BxDSy8cB599SxSnIscF7pDs
Rte9WO70ea+07DuJ5s0VhF8HpOcK1nQi6GcjEkrzprefBH6BDR3IU6CpH2Nn6kdZRz9lVHzniCtP
Y1M5iK45N/RkYsRllazGOsbhmwxgREKRvA2YkNHuu/DtdIdNjkeZvydcrp0KEo460Cp4zoi06LD0
mQfR98YZdOh3Ax0ENEq1TArNTQcBdxXlw4wWTAnPifzK60PpYiyjtrLcMPIK2x5WhEqnmyp0HwGX
BOw8KtsRbOGfrTeXle065MYT4NqjZmB2TP082DLHO6RWUXyyiogoAVCtq7l2xMM4vpmE64jHorXd
PVLtmVRM86pqSo1M2xsa3iKo2/CXcR0zCfTF8Qe4Xv2aAq/ypKpspmus7WY3HyKd4tq3g69V5tbP
SIafW3fadV1FdNw0EA/Ch0WPHgyNGaOxDuIc31IQG7tGyl98K9GxKhP4jIUIvQC7+mwM26LLxcps
UHJaYfYIg+KTHxX22uxbklvs5SlQYDhQE02eInLMTxpxtkgmWTXSORlJPF1bArBz95IO2PgLROl7
vdaas2GZl6LzkxMX9g3VkvNo+WYGpAQKREYM9EWn5t6C0yGgRd5aeEI4/WqyTSseb5FFAPEvrPMI
sR2zPox5e6UGSM6uhdUmah4mQ4RbwuWmm04jx3Cq9IgAGW5LHuNsz0vO/+nFYrhxGkjM86AmnaxK
WhcjsZp/qrmcKJw1Pe5L6juQzW1ODlpN86CldqcFLqKdMzXqrCfaeohd43R/maNNLWXy4IeGviEo
EvAnQx98MvrezjnUxubwnsDzPg49BaNJbTVaofY05LCGhrrpd83SdovKpfE1w0y4N29UjcCRgueg
FVN/qgs8DL6bkMw22uEpGuPodP+pIqfM76P0qGSLcbEotRWJm9WZCs3dC8N4iCI9fqI/ScxRl93Z
sSTwMulFLYlFzhm7byT0JTj2ugT3aUhMJiOJDeiNrROY5UOVDP7ZN1vosiBDqEW1MD1R6iOUhdGy
rl0SlsAI+Mc6xfc8mC0c/NaNf8w2M9yVlmdPNEBx6E+MJMxWC1CZraMqg32S+199iJHnNlyerNxW
3t1l11kcI3qnwj1Um9rLkOSfqXS7XQR3BUkAmA9uSSj7hb+pymh6MLK53gQoaNc9fKkTjhTyCsbk
SSswIafk56xRVEMFUsbJDc3sYViaXtoorv1IfAMcimAXdUH0AjHdArDAtWiRHr6wSs/nqQjez2DF
nWe9cpznsKpZEowczMpk1WsCfcwd23j8uMTERJB2T3qRclKpWRun2EPSUr0VM6E3kUV2WMm4Y6dF
mXnrXP+558S+RcQS79Ow09aoo7UDmQiH+5uORbItApWvmTtdhFsbl/u90hrGgdPw40AtfCvLFErY
0oQsTTs5zbQyPDxR7z6yvBV1crqvfGahPmrpfLhx+iIAA8MqzKoaE4A7US87yFUkjIes0S9h9To7
ZFsCZElwq9tPvkOVVlmYUgtN3xqVkmcmde3PeA6Lc4QpG4QE1IteA0Ta11m8qym9oBxHzqmwkM1P
CqeVCkA8A5tysiXFNQYi7yb+eoS57AVuC1sw4C0ZEWNlAmKQeLnNCyiscV+PScs0eL7aDgbpMPWH
SzZ3/lqiQoPYwagtxQV2EXpcenrjgiach0yuogiSVO8/oQp0z4xX6n3Kgs5uq8Nrn42feabKUzOk
6TKkCtdpb2hwLYWXxyo7pWPL4A8zzmpIW+d0f5GF2e7mYXi2EDCc+gE4fZ+N3f5egLjYwOeAFKGm
GY2jMAhbBlx1QJ8XYODBVoNkhfXCpBND6ss8Dz9LlT8h/z6RJ0paT1R8C0RTUD2UwcZkh8LmhAEq
CfYNTQ9UkcI9oJ/N9nqM2Lmf+2grhVXtfTI6mBd9Qp7xWpc6A8xBvebZhZTNHmRLHFwzBv4XS0PL
MpJbxJYB1HNiBa2Sxr3NjNiod93HzlGzhxA3OSu4rJYbiVNVlw91aBVAhpsvojR4vtUAToH0BKhy
8gCjBeJA8cKoGSM/B8miyTg3dtkXMI04JhsOt1oGz0G2OclRvP1mUSYXdvEtauafBdjKrWo+a+O8
mm178QJFFz/Qq+3kUu5ksAGItrPn3Vxo9hqBULgnSCkKGgVSjd+G6f4AGUicC61/bPMwulhB/iWE
W0blqb5ZyxGP2K90KaVHeBx8xhkThXhT277ns8sf81NjDfQUYs7qsjLpN/nctIhXwPnRzu4Y1WxZ
aJptyjIOl6OFlB5Z6dqxzIqJdWVu3ZK4uiHVNhDAp9e4hrJg2NgMCqG/BFaJixzMCx2aginn8v1T
uk1ExcxYHmX5WetbZu8m/AM0WvHWsGvqZvFpyijCpiy99nRBz4qAExUESzAI4wUMM5K0t0ZcppwM
v26QOyjlkkMFjcw6QaTZGE151nBZJuyVD+G0GRIT/6FNz4ZKcLxhyfNKrS53fg0fLrOnX4NpV5eG
lanpFsMWnc5dH2gBLOfBOgLQxK0FF4xeUuwRIcyq0DkslcIFsZfXeMZylx4BPhjgx+GqjAQ2J44z
YwnOLSbEax10TgXIyPQJCd1xTBhIc8ro1CVxDZWUi5ug9emqPzY+dkEjoItJpRMdNyjwgsPQiy9u
os9X1MxPJGGhw9aDT1ZoWXy1ihxRgje9tmiDvWz8d1yRHudh9iw9q/djVPlrZVUABQllgLjCV8UA
GCcbLQsOGXSGfzm5UZ21NNCeO4Y7djGpf5opnV99YezxVI5JvyE3EnLoPK8YP5vryc6hmnzCoSUP
4PNIKq4praRdvIsa7uwEkR0/QevlBIUdoahknhGWezLsOA04uY4wz4fuUhg3tEuhZ2d4jKlm8Boi
9XNs2ja2pL9D/x17SRU25P8N+Uaz35KhIbS4YN0ZTCd/xDy6DUrrSOUlSaGK8VT22QAeklZQbEi4
dxXxY8U3kKnDm2qtF5SDqI4YRMX+RUx9/qjPgYcsGq9IUimOmUb51TUHVMsKt0COb8vrwYMBG3tp
kTUfAtlGp7FrkIcNs33kPv0y0s6K6ILeO/eC+9qRUJ9EGz39E/k5ZzcCDcn+LMwQt6OvPvXKvdbJ
zNnBL1lA60E7dWSrru8diU6whjsx1RZhWQMy7KHeD8y/guAzsjCCs/WYhBOJThGc9kzkjYr2KC/9
owKu57J80eOyw+ccIMhKVCLgGAPyxhYoZZpJ4rwk8hOVQVmenOXFitCg6EG7uxctoTk+kh+KMjiF
e2ty67RwuHq6Ri1+OqOJuW63OsXEDi09AWBryk4OFn9Eh5ad1fKS29onG9nhgkGAlqUGHWEOhteQ
pbptjcfESEKvEb9crRV7oBxvIqhduhmS01PlzCgfzSU8IXBOtElv/iDz45gQXNWAx9SnMjjOsf1G
khbpTkUZ0z0Y/cdmiD6z/38vqlY9J6xczEsqx5NUlPtklvgGwjF9AbhJkG/cAxPIl/aRMnclc9NV
KbjQ2unF53BufyQNh2+qIuNoxoTbyjobd2MCnkVhqM7cjtDF1sATJOxsI2tIQPFYZC+znuHecbMD
MDvCvseO+a/PiDUpC+uVEmgPdq7cDH3vb+ZU9y9xV9OfMRHjdQPEHOXOLw3koyxWjA2U0+8HNL63
Ns7e0DSAN9bNl0q+A66yPSdw9NscV2dFJOC2MsEiJgXIbTnQBRNz+wpsw9+KmvyZ3hgEFM7iVXe5
nWE3MdHsEKcH4/wFQRuaLOuLKBKbLRVWiuMTFUVmsclRnAJF4Q4hISk56g1WffqawiRXs2gZRzKl
hWUqb4HNR0120fh5qPxffjJzHKTrdnb7cauzlH7JS/MpiOndJHkZbkgFXzIUlLaLiFJEuwbKLbLO
PB3GJY60zvP9NtmGOVXtHMGLTOHxBXnoPsE0A+jW68F2TtxyG48QHeIY+laL78LpK3QuaYoAphHa
sV9YAPdVUrVUmDZquu3oV+XXskvdk/Lnwbv/v+yZzEWxHBAWc7a1Aio7w8d1OXOekN0KENf00GUc
0uKu2FXWdEPC3B8CLTQvfRqynUzDjecw2vGorxmL6aTnWd2rH36rtKldm4YvD75L04QzUe0xwiov
0proUytq+S4nVslBYvrZKt6nMID7rxU0wX1JBHNUhaegC4nSjrPxBOQJWGDlPnJ8ownLCHCup25j
Z7O85DYwisGHpdbFGk+joztQuLIzmIWEkQ0ez2iOKUiqunnAsSTOuvHLXFJ5lrF2ElPhq6R78duo
fnaHz7pt3uwOQXDDMgI+0f3Rpy3d72h2V2S8tM/go9SJZs5Nm+b3ocvbp0BsaOBj95DVALLNpMVo
xL9GFiqvrsS33NRf4Onh7dJVsvVGiT52WmKlpgAWdzuKB4nCuE0Bb+JleYit7lma/SHm8LHpOxTg
hJ/Qb9JIZEK9FWoGqZQdR4kK7VqhNZeWsy2fZbM1tL2ugxUYGx4fclJOnG8iPjbSlgqZbF2kzDtC
smq/f3SSuEUCEHMlffZuAM5g9rBeRim2MQ9bI3dHz8j0N/gc/prhu7se44mHPuoZH2gp5vGS1DkO
JCBG37QyMnlkKF1kso5LC9HkAFo4S/xLGNoEiSw/BYF2RoarDq09EpgnUtHv0Xd8GQL3dQjoElgC
56pdhQGjfV7uP91ftLnRj70JkgQS/zXIs3A/tuF7hcUdm0xahVckz4em6CcEKsvfYZwKrwNBDLtW
sk8wbQVlYpMxMBROSRQDFdj1/qKbIth26HH++TsfHuO2bpmQOHIEVRrAK6X0nw8BQffJmMfX//n7
+0+GXtjUBDVEDWerRxrtlK504yP697NULie0ovrJRs4SWxExRQ2ZkClC9FjcA9jivw/Yse/SvaAh
7KGuJ96mS3TgIfLNnBRPj5FUax0vYa/h5pcg+jxzrmrgZhS/egTkER4CSZAmpHkiKvozylfP0NWT
bcNonCT5aSYrgo+qdEsv/pbxya7xdlI4p9cop0MmfPsNXTSxDEX0Wujlr3yIPokh3HPyP9JPhn6n
Jg7PFa2cdhK7WmB21mo4bSOjlQyfllu0hERnjKeH9zz/atv9N4PhX4fpYD9UO9Mgn5lEqhQKQ1ST
qV0H9llNNIs521G12R38yTx4apijJpYDnkARJDjTOVshemuA4nXYnAERqX4VInIsEv1bPqpmFb51
xneHeREnKXkshhEmcAWNwOgDcrzi5CrMHMJDb+urvEs1NLdWhs7ENFZjv5eyGB+QYC/a/a+zkR4n
xyXE1CB2OHSdx9ROGfGWKDvnfsuxFbcDpAx6a4TzMY4mghcwdUixSic6tLpHXB4h6eNwCELyrLX9
mI7hZ2GVDroV6oOYolFrJX28Nj0T2VMvGoavS0CeDsWYZRceHVI+WscWcef8N/V0ORU2+0Sb4DsV
39MebWlsicLr57z1NN8mVGTDdVge9AhE99NtVN+TUWWroMC4Dt3JhnthG2ticWjbbJlaUQ9nDnHz
XcPRd3kXtXifB/+VOm/GOmg9q9IBuxu9jwbu2eW5qEkzjiPY+LJ0fsxwZ1dFmqS70B2e0jIBLOw/
MjuuINJBRtGTsdratX8yEc0y+OBwBtxhjfxmAoFkvbiMiZTT0uIJjYG0R+unSt5RljM1Jb2XPh1I
ZnrHkWcV9j4LsA0IP9/ZZQ4KbWiKjd61R/7p56GHOKN11cmMJzjiBNdy7pLPoRnhFMYqsCljkk9M
XdJOqz+bRbIbrYEkXq36aTn6nrJ9ayY67Ic2gabi0IwPtxgR+QZyskOzuXoya6uCKWltXZ9BktDQ
dTsDE4XAKen/tqugD8oN58x3gFy3rqb7KP3cEzlMM93C61pFPx1p8EVGncew0t06Y+xheAhAI+iA
Hp16Z1r5Q0ODR9jEKaX35JFEf2Mo+ZXPNSofwMlwg9vcVEXrLogUBvSdtmFqzR5T0EYpG0SlAVmf
hcb3s+TvbDr4e6NJtGTYNnvOnDlTNoshTEnTPulNgl6HfaEVKc7d+NbYy5k0sYx1WSnlLeLQnrCp
gdT6pn62TcrmhhCxWLabPiqYG5L2mjcd+SULuQzURT0ESIVjkGPlyFYROHAVaxhy1QxEEXsFZlJ4
ODYADW7nCHnTJgZmb2jgO12SGX0rnaG0qY0TMdaZltixoM+ZleX0t/BwXRmHko9nzBXOfbB5g9K/
tynOQ6OitE9A5UI2J76rfCc2RRAiStN+tolgzfzXAjNImtFLqY2ayJo+fu4MYq/rbVbIH1mQMl2Z
vqFs+pawomHMBCUQIqhJm9reDr7+VkEf3tLBAF4oPnUDuT7OS9YZ7XbOcc+7495x2kuRMaolBfgi
5JRhpSg8a6k3JXriQ4QpwJwp4nV3SEh1equdPFoPbejy8TTP0xDBmctRUhZZAPSfL9XW7a1skgMH
u89xnHwnfQOuCYtxjnkCCki40131Mo2nSvhfTVYir2UctXVH+aTTrg+hy3fS5eQbJV+KuQo3QWn+
KIvgU8dTF+OUA+uEBR2sw1umsp8O4uwd9lMfDndQ1l8zu1uyGHtGDfO5qAWt09CkGVGPXpe11rbX
+pvRZCHHeAC+xE99z/wYtq1kbl7GxZl+6TvqgLeg6IeD3bq/+ln9BKJsbKpU2w61q6/+LE8zfhen
OY7gf4ZycPVh7PmvOK3CTeDGaekfO2Tw0eR+LnHbrdGMputwwBVtijCnLbFw9LBWJek4MCe8JBz0
vQ4z1UYmgIxTnrBdQHX0l4tzflPOORgX0fXaiHxht2BQ/Ld4VvoYwUJmCce4ccWhXtpftkJD7oRy
Q4uefn6qLkp00dLRAn/jYr3D4JXZDGY1g7psAF6E/9c4tx1KVHN6+ssFoi7+r7pXOo7tcHkKpaEJ
XOm/F9iHhd01KvCPkmMeyv2aaiIPCSgEKFFx4euwIb9+xETH5H9A32TjaxfF9c+X8ZvGmKtwdN3g
ezQwdMoP36GB6U8LkB4eUdMwpJgTcAu2V2TWW2FTdEIEZksMEZMU4Gf+/KuX//S/3Jumi6yZ4A+F
zlk3yA35oLasAuWUqINtSCOMpBvGhbBuXLDUKiU+k3ccQOhBIVO4/6jh/09ltbl89x9+82JZNbhz
dWIm3SVM5F/CasOFM5qnmcUIKqoekH0d2wHjl98Ye4JLd9MAwdVoxpd8dn8VDnYMV96me7WXdUu4
dPQrG4nVnlRP/y0fST2au1Ma1/BVSZ7PbIp4tA5/k6d+zBlaPjB8s7qLu0dyy3yUp04ZLR9FZXwU
XU1/RSO2b1EQFAwdvETI/oaBiUlBjf3Lk7MAk2/O6RkBLkC6qp+2qBLjwSzOQcLMXYNhWnfNtE/M
+rFsy/bUwW/pavR7jtB2zI0Rkc/vGeCv3dDEDBwYTawyBBfn0gzRyoGvoRUdo56ITVi42YXC23j5
8y3y+93pWkRWotVzHMib+ocvqshlpfNJ28eOvvGq4QFe6Rh3qr770ggqwaimAQzUCuBoom///Lt/
X9343Y5BYp7N7BNJ8H9vktQ3B9TvjX00CO3NsWZuEWl2m9IhcHRpm/75t/2+XLmWowzXws6qlhSb
//42mzT1CrWkfYxM7SeslVc03sTz0t1PjOzXWPo///z7zGV5+fAMYP0VOvld3Fb0BP77C5OK9Jky
Kqxj4mO8ighbpSTeGY0kx7Rbmh3LiCAqaPsH2lNZ1jkyL2AsfuHSBFzGo1XtyIMIStLMFzVZCXw9
F5yqCFvXCksCruEpaAPrIWjAaGh0cv/yDn5fQF3bWhZRTmKCnz58ZHmE+3lIbXmEJouvB5zkLm7q
m9G5wXHExbQ3DO2LYBBmE/V2QlDVrfDG0mNb5IgDPGGo7wvQGpCYnBTjDPviauUnDHsBoS6vvlXN
uz9f8v9yO5ORxGiXj539/uNnrnCp6jPRWEdaDTT4LaYdFimkexSAB8MvDC9fjA60woNMP/35Vy82
/o/fN3eyYwsa0I60P+6HDs1bfndmHsfFPVDlM7ZlF+UOFrCTIZjmw5yaLkYL6FDGZCjhOGSSMOoE
4zpd/5e7/e7M/3D3YZCR7hLZZNuWWK72Xysw4cm5CJVtHFO7Yr1a1EPzovm5cf+Fu7l85VTOA0d9
qDlEbvz5s3B+f7QVLh0LQZ3DwOb3ZYVZl0vmkn4sdf0rPcES5YiYvljuLhPp0xwxghYWxsTMX0Y4
OnlD1PkMSUL7zYnMvZ9qxveabF54udZDDxOPc35k1CURw6gZApvo34jB5cMojdscUmKUvjwGqjNO
SQ8f1rJgfZkYK1sLxhE+y5mDf2tcA6LdBX2W1cJk2GZVze43AbyOilR5scyeetHuu0rlJ4YSy9Jg
4aUH7KfsvSxRzRoTidV2aCL9aijTVW2wlxn5W6wHT+bsNttYMSgcDH8ftGuXGwUbbwBHOzbt3TBW
5SootbMh+ultHMRei1ElaVnyVGsUbhS156YHn4cek2Fnw4kq7vR5JUloPudO+twGya1rQoPTGSz8
P39h/8uGrXSMUKZi2+MAcV/M/nW75BGnxwk+5jEYpHvCbLxDafA9Dhv3sW/1E4mIpzqBiQrzlINM
Y0FYjfMXOMLWQZ9rhssMqnB5r1qzS3fKGOgToGVkWFLWh66yXvHyaiscCuZfLtz6/YlXusMqS3ms
XIEP97/3eZD2yFaoAY93maiFxmTWpl/gcK3vWVa/udp0TFPLuSTz7GN9SplJ592tVZCzOT0YL0ho
Muov1qwI4mIaga+3BerBelwz7BQHCEr0FeNPAdOqTc+Ubyf9GstRyayhYaxlqC8iHpDXG1omTyJl
kk/caXA0xvJ2r6xw8KszcPNcsjCq0dyk5hKRymz5JDPxOOKa99L6R+0jevbGNGJSyJK5r+jg1cOk
ttob5ApMKVkkPHRYvD+qe8En/ABKEXw7brB90aLzwqL/9c93hfG7XUeBEcEdx4LKQ2x+2MJ08s9m
YIfWMXX3JNKG18Zpqw1yNvxFKhWroM0wHC+q0aSQoLgqh6CXEFFEQpjFrk7+srobv22ptuDTlwYW
ItY2+fF6qqhhcFlP85Gvdzg4DZIKB09zoZPtLekktI8ge8n3KNE9gikFOohSPXcYvEVh0Zy7yAj/
Uun+vupzSS7WQd2G1kcl9eEjcmdAcwHNw6MZRgKZ6ULFxfM6MG9IoA3Tq0Be59j6dKHfPx3stF1n
em+ehOGI9V++rt/q/eVa0BobOqwoNuwPa36GO4dwVn06WoGBLxB3wqFpq13EGHA1dHxpvknURMDc
02ttzfCcjmvTBpgnSUpYWZXdmOv7/DsdeVucdjlMRvEJpsfbXy70993JpqBYDiWYmzggfDyapSKM
YCg6C43bVGBGsSNlgX5GHYuznbHjngYsNnM0/w/+Eu2rdlXBo62iLDxr0ZOYMaEMjvUaBnV9qPuo
g13pZud0Gi7hdkTo+1RWY7Zmubu2qi2fWSGyExNLDEdDuTE7luEiaUpvkkm9mQv11c/bn/qM/BOU
p78Fap6hsypz5YU5gnArljQXF2F1WME+6F0LZaHd7ARKfdkQ5GAtCW31lDmb1oQJW2IWOlmQnk2U
aVvZuSAfGuhaveHke5oFAnkQqS5zkUdeF89EsZGURVdyONIb9ZE3au66AMl8GgVj4ftL2U7ttp8K
ubsfQAoGeqhfRXuecUviDsnth3lCggCKoXPMV2OinI+T4DUzy69pwxE3iNKNhsX6gIPzVw3eAXD4
7K7pvVyC0ILb23Xq4b6IxjQNT7rbP08VOb0QlGsdRg1KqzORN0+N2WLEGdFSODK4BOVnBv4xngOl
jjb00/tJOvLrX/Cp8Jqpnk+DnWCdz4FxNdKIPS6DmUEsw19qjt9vfsvgpI/fWFlC/+2wG+U4ZFBz
NUe4bpzW6vW9hi6HjYsHeKtVDBAIxvvLjbw8Uf+psmzL4LEnm5YhhSM+1pttoJttP4b10U0S3POF
vKRdr04EbKSHuLcJ+3DFrm0jujSosjLMPP/oFazOds9/vhbzwwFHUqY7rslOiBnM0n97pnKsH0ZV
W5LRtPZSOW5+5iFiC7Zo2CL73WHfkAc79C+a7CZv8WvMDneiVTjqUwx4OwSPeM/HjaL8O4UIjWMS
wUqEjqOWUTspRvlz+AjpsPIKlNmkedeE4TSbYhzNv630rvHb22GNF7YteC+geKlg/7uxy5RJpUS0
fQzHKvLcJZlhXoIPsiamr33/M5ZF43j/KSEguyFO8DAsOQpgR5ij3n90fSRPq9TNUjAX2qdxTIhZ
WF4iqngk7oThpLXl3f/K0gqah7QuVkHVzkfCPhkotO1eIIRjCFIBkkgwUDyQU1jDdz1OMfzPyFqS
NsISCuj//1FHmaIFNJ5xjotjHEIJsezmV6Ym7RgV88j+3ixIwSVGOxuLcCVIstgMqcj20krg/pbM
tWPpH1Pk2r4LQTQjYHvVLj9OmIUYSBzz5eX+k2oiDpR6rvOKO5liVeiPudVilqnj55Y8VdTYVbDn
LJruR1vuTFdHZjOGz1XHpsUqhmKuesmIL7cqjV0gNOedE76GWWDtnAo7G7ME9OKaHa3MOny5OzP/
sV+hF8RyF3RrC5zJoZsYy8DKrW5a9M1oicwUWXWdJZFjbR2NW4FNC4RVEewzPwHogJbEZLjxBJjY
eMnBITZoWTaAohkVwJtdG5OsTwpP0C5llV5PmeuenUx49J79bSkNUtq4e6ehvEmYN6sySNxtKttw
32IUu18lM/BLzuz90MG9XOtObj23iRl5ivijLccXJvNIhDwbatdZE0V3jhE/cbgokdwDslnXLb2m
Nu9vvl/pL3GgK9IMQG1L5T/j+V8nFc+QrlWCfakpNS907mo/eQnyIH0gu9AlbA0Flj3Y9uFu12Hb
0lbBwOhKq8kKS9sce/uEXR63FlkXNCkXkuoeZ2u+C4HHrgICW4jvCwjVan7gnd2D2TdeBkmUeVIF
Gh5QWvJTYWVnVC6L2sk6WwnKswAfxa5F5ArsOzZWUcv5SVUNs0fffkEwZm5i1DW7IsMPmXTF/6Pu
zJbb1tIs/SodfY8MzMNF1wVBEJxEkRpt3SAkS8Y8bQwbwNP3BzmzsvJURFb0ZR/HYViyLZLgxh7+
f61vYbdMFfo/8Qs1onusVpShNFCmRaId9NLcxxz20agDoOkjcZxTSd7PJq9a7UdVWi9mVf5wuxhh
6ZDgK8UVf9AHsVNGx9obsYaVL64PtorFv0lw9YlRf0U4y965KsxACjPdd0kgedJsENOVl7npbezx
fyqUao7s0BUPJDDAFMe2+W1MJXZkp02t96Sj76IJQy2ThPnqXE3Dfa3B5a+UDHajRF41FukrStg2
HF2G0be7GNZ2fzVhCflKaqe/RPKuxosdep1WhDJB3wdkGXBUltTYWjmu4zJgvC76jWCS6kmiESdk
o0gQJ/Fl0Q53GHk0ZlvVRjdCdcEZJKKWxJiuqWDXb5BbtitTN9t3rXr2LKUiXg3fc1ZgXpww/AWm
Mie4sCPjAb0AT7+Ix1knS0m11ADONmYvG9hvxsrruzktz/pgznbzCJkhBujSDjRPTAKIFjqsVbHq
j7DebnvufBXLKQKCYm/GNWEjJBOy9JJo6fUqEkiRnCmWJAczYxbqVG6ICgz6Thh5t+1RjWxHGlh3
YLMo5jjsn6TLgu/QofYIVwgUnAUnGc75V5MjFUXb15zVNF2VKRhOCoSVZ6+6cVLpz5R6i4ACpOe3
RG3s3Np0/EKp44M7duwySWh+Yl/r125l3tgxYVnxuruqH7SLZygZnogHjDvlBjMUc0zXLcV27D0K
KuYkT7z/5GhXup+q7nTNrGq+oqBKGAELvFSn3Vlm4l6VuNPuG26mluOsDzg4O6b44NcCLqjdVjln
Ln7imCbZoP6om4maXCWfct2LWCnneds38T0CYvcxz3+xMNBh7Qz32JecejhJtrGObRMxrxn2mCzI
i0IIdfUmrXuiLK/t1JZA0jypiuNUxKdyIiw7dbCW9O/FXIkwLY3YjxtYdQJZ0qmu3YdOncAWe+/J
EB88fDLH3EMENyN+36W0tTd2oREfJMbyucyfh87wJ9xWpxQ1+X6EL0uXMTspFkuc8KwID0iDrtEx
2VY2TCkPSk7CLWlejlZ793WvOrtJqOAE8+xmVpT6+oYbv24q0E4qnrQBhfkhLSv1EM/lM0s+ExUa
Va62SqHP6wYMSejbfPbEHhakadwWNIPDmOimKSbVZ+2mZg0qItPtTg3S6XQzeKHSNtzNqnUhL+53
Htug+BL6sTpdmsiarCBFNVXF9LsRzgI4Ktkut9HWrsy3qJ31DTQEfde7FvvmIr9Hdc/HkDXqtoP0
QAdY4vxSwrjAKIBbbLnQkqTQRpLEVsNNvEuwLQe4YsowWlq8Ep6Wn4R6pw+qQVSdi1YNPs29FAZO
fmStaJPIDXWp2YdTL7a1o7tnBHRDUFt1skO6pYZc1/3YF/OubkGRWUaL53z90TSFU19baS1Id1xu
julRMgsFDlOoyxz02OoxqZrxMCGeuJqWYT22TJUl4ZfXZa6rUI69hJduYzghF3uXRAPhcxEJtFxJ
si8c0HjJ3K2WkfTcpxJV3jJl76r3YucXMx2cnza8jc5qC/xatbnJJjk+olID0k7FuM5T2iyJ9V46
wCyRESUHT+mDNlLMu7IyYdqN4sqR8lNP2707esuBADOTrRQHo+kTOQfuQ8KJHUcD91tr1t4cnAvY
6YtOjfte7+afs9lE2yIuznqnentdlKAADaS2MfZEAIZSC9miBUO62PsO88SaJwHxzOTUkZBPZs+U
GfpuTDg124cyb7Vt3ZqP322ZoTfg8inC5nVXb4aKgqMf7XNftScgcOvUim6nyM91ZhIjnA+0kyPo
xswA5KhBmNwbPAvhn5IQxzpM40Q7W6N9gq3/2faZd4mQBRkUeMJ+Edd2MnLeRkTCTLQMx1SLtsly
qmavuaAvQ1JsEgxO5xnIiyq8IOdypEAaKAVBEJizh9pzkzsL+4Q2a+65FdDKF4Nc+Ui+fzvL+xSN
UVsmgVi6c+v27gbk1iXzSFT5bob0DfntAwlAbbtinJG2BlNKjaimEE2sC4PDUSUpOeQuuqV2a6iO
ZMMv8lZbxAimiLxDiqYEDn2TI9DDcG9WWO/tBuu7XC2MOETxCQuDRl3ygbR42sN1vaJorYiqFQ0i
gCE6cshDJ4812tdaV5wB/DdhqlvvaWQYd9bSrUal7KCrxY9okuaOfqi2SUrMCw5en1St+hOY9kev
aPzczAgvKQnlsGtOoHkjHyujU0+DCRDZM2e/n82KYnG317D96mzNH6jtPZWzrp6KBb2KjPJDkRYW
7e1xJDLUSC7ISXZywd4MoMQ5awM4sUWCwKT+qAWYMoo1JavkwGxdbSV9YRoXR0nx6H5hMTaQtx4M
l9DRrs8vw2J595RO7BQBZUpHEIElbb+2G9+o/jU3+/YNOIlzZ7p+70MRTe8Kz0jO7PcNpnEk3Urb
i0Dhzt8qYiEFyonRFBKIfVrMrWn2wwGRRwc90R1viicP6hSrd/2gdCjhSRAiBphY3sS5z1RThEpZ
YJpZEN7BLECo0qUfzpgvh0kOOFZhcgstZ0ErlUc1NpswI5WH6R4i9GJJzOBpdPCmtnmoFkAJmmKv
K2e8jxqeaxrz19HoHttyerE1GT1QLUIP1eT6/YjJmvIQgJk56xDz5W6573JOLXibsOaNyynt1OVe
HwAPCCKX3majuMeJNNiK83uN4BRoq945Dytbofdnkkt84impgva5dhB5xf7GZGwUq6kKB1jX4Dwa
7U6eDfyhe7t1P6AD6DjHTm1Pl2yJ5vKY1y0sV8jHGDegO/0RAXfACRCP0k7FXLSx21ke4fg8t5Ye
JGDJb6ix60OauATIJ8PNNUrnXXKDeQu2oKEgZDhGHPnQkBEkmE0OaexiP57I5+mxZn5r5ZupTI6Z
+cMGCttsqg5JctORm9MjWTt2DSz9pJyvcbvUO9Ncoh92gtpmgv9dZ+M1Hk3uuawzLg4xo/g3VsB5
ol8jw7z3rAkPiDRIU8JL7aWF9+QaeByR990NrXlq5CxuFpDB2ziiiBybxfTX88P3uJVown0pYLh0
JEyGg2NMD5MU2iUbDO+F1ccLrBk9PEaf3UwyYzCij90KZxBbT86HReGcxwn7xfSkeVJKFYOlqlch
n8zrRGwCPTpm2ygD+uihDq1EGd9WpEwjEMfP+WQCaDKmx7IHWiDzcW8TLctewXYfC/cnIVsAUDTv
UYJf+cMV4bYWfrekLOtru2DQsT0x2jAv1hFtRALIkg6EbFblYkPhDM1VNR1KlbgoVxBXZo6kquE1
DuqB/UDRGgAuinwJieCCblDUJoFUcDSURkeA1FS/K5fv01XR/U6UZGvp03xQNVwR0WQZuwyR3p1R
GzvEPPmppNl06J2euFpSKyaaLK4lrvw4xL/ZjIQ5z5uw95BqTGqvhGKe+7CO1MeKHsBppiD9Xd5a
uuRXNdLD9XC+gucnxBeLNVOzbj/Rgn+S1XwhDJctIzu4ueoyHI/ENyldIva1wOuphUqhdsTYwUTo
MuslTfHgtF3RBdHqasKqT5oqSbBhFXv4rDT3xEQyhvir3Z1O8WsLXPpd7wcDJNm40E1AubMZ43UO
q2blWUW+HBNT1tszMUGufqFZNv0sLCwoYE+LgjQ8oufsiNw2M24qzltVd5F9nx+1PjqWfVGf3Db/
iPtWCYuYCNfKpAtWG/TDvhFJPfrZANlWsoGU7KeUoC4wcXaV1YmbkbGRjDLxMSfezFYbXZabjpsu
KvF+6vRdbKLvtgBS+tMY98YRfCoFs9oajmyH07NVnppoie+mNpE7TADeRtAqQQIO5sSmyWolXMMK
FZVP3QK72SQPgyPsfRpNlxjB5Z5cu9+OmK070MXn2cUXseYO7ts5k/sEWeZWVYw3E8VxYHOi4NA0
khrD9ds74kW6TA26wbI+SPnwDYJib0QGZ+NtiIX5g5lAaq5dSIPYjG1Csow1PLWoFv2uF2XQuDZR
bC35OcRbFneUkCNZT2dpTUeXM8SxAQE2oKwLUPzmULVscXIy/V6TbvfA+ZzhuRpky/QyuuXRzT3z
Hl/uqR6IOQCUFV+p32/HzGsDJ47Vbe8gq5yVpD2Lthn8QrT3Gqjp12GHpnzTqLG47xCim7jWnHHp
Ls5gneIx4ZMHD7GLrPpNCv7it/XQkqAyp6G6z7EKARhFfUnIOv0et39pB+NpxIaMzWgGdmL6DlEK
BxMGkc/M/1EqCR60Qm/vJM958KT1otTeG3uVTWu6RYitlm0uRY2wEBUGmiK7a8n3/j5limr+Uygt
Gts4kFyx6zRar4vF2qWuVUtvLC6tnrDhHYrHyPjSgHFhD29ntlXWHlq4/upG71AUP+IJz4zpAFlN
9AJ/pMaxfwK9H2Cz1LZRR8YPzrZ9jDuGYO8uMEfYMYmX3OEc/DQHNnIAUNEKa9C7ox5HEIJp3Gr6
U25QEtO0wf5cQLK+KYsR39VJxWnH1Z48Aj672P5pjBZxwmlB0rZTnLK2fIgFBy/g3XBfoukmZ1NB
gaXkQZ/brt+ljXtIe/3UDfEcdNKw3kcttQJltg52DkCbs+iZIV/b3XSgUq1vlRSP8fcOrmZ21Yjz
2aWojnlLHoI2IIzOSHgyfsFwUZ3fiUY9ClcmRm9yr/dy5l7tUKwmDufXWjLteJ3xo2Osb5J47g/G
Mk44q5Qq8NQ5YJpId0RgnPSZFuiotZc/IMhVQAb8adpmkWpgcKAqMRFtuXUsKu/RzNgcB3TGhJGS
qUmxsswePXu1V3YIB1H7hm5rKlv0b41vKFHPzpkMbCfK7nCNyU0cLaSdDliElmX6cmzgfIuaeVQE
J2LfG6Bq0dR9Nlkq9rBEsJ6Py4cSwuXB8eNdpD7Ioy11on+MZCShhjYSVAHYSROy/VjvCWPRKdZ+
iyZpFJOtQvFyk1sAXax4Ck1HUIXlWOdWTRcSlMg9WnCcYgmyR/S8FcbyTU8UgR7XxKL1+fvQ2+kd
W/l2I2yDtYt90yGp+5vsPeNgkIWyyWf1u2hKJW/9nirms1Zq8dawqnEXy/GnNEW/kz2h3HluU/t0
HAFoXXLQm1aLSi8R2iQkKH6v+EMPSaKux53gtNUa+MIYk9hQgdpNRSl/2J1+SE1cz456wUSrWlNz
qIheYooAL4ZVA7jpdEXi6WwcQaeUFJJp0I1DxCQ7uHZ3WlT1tri5dpECQMggFBzbUnLvcBB118NO
0UcfQkJNcMXAaG6BbLhWVxPnJrMjIWOxv7h2WKzNRBVvHscoiZy+bkP6J8ahwR60WSBm7KMFY5UW
tW/8GeYXfQj6NNXOnWwvupzsgzJjAKeWfvWO9T2RgJZNtaihOoXT5ZDlarfttMbdgtJ/bEhWfihE
Zh5Ks6eUqJRXARrfMm9WHp+FW/9S3cINmtFsQxdxAoUKF456b2lPAMiHQ0XXoxb1tbBguckUN1/E
goDB/ICkeX5IC/AW+eyu+o30DtJ761oneyi0LdPH1bFncAGyjX09Y4pektk+sxMd53tqyFtDwPDI
oJ3e0KzSpGvteWPZsuNuzOd7A5cbxmGy3PBBGjfFZbI19c7dR0Bm/GbA0chZ2aIVsY7cFioMVt8h
BH4KoIsYBRrh5KbXLLn4sGUSlJNOxJlG9KOt6JSrvdT+KedPl2AKtkoRR0x9Ki6qKN8jr3obLIom
c/FEJIH+rI8LblP0j2A9mpNujZ+c+ZMtpinSqFD/3rNabU1br84doJKdgWt7Q1kbpkJsPgjLChYm
zseayWhO3KPFpmmXTOZH087pC3qDH67WBGB+xZdFvTPOn93KNc7DoCZ3JhOyhqbsrA+0D1zKLXur
Wr5kWidYGwo6V8ZovkTRT05ETyUVo4c6zo1tmuT3/VCodDLSebckCQZTIvfAdYNnrSinK1k0P4pG
5fbpZwuPdzuQYSgtkHfUpBI77m54vF50tkB3RnNWdDI9tAow7nEmvIJuUPuSW0O3bXPRkiTJYhjJ
Zrpv21q9Sa36gZ+uuc5197saoJHpMiuguCvOK/mgK6FuUUiKxPuRk+i10zl67bvBy9hAKd0lnq4D
FKQ6dIqIQNAMUTAlNh8CCXOVvYIKLEJOzgL19DFKFwqAM5nmWGTw8yCTPaDkpNDlFeom0atHmU2v
Ua1MO3LZunOkyZOxlkbseRzZbXOYK2sxX9DRzRedqWyrTBNV3WF+zgnpvo4zP3hj8tLaVrLbLUjQ
nQixfSTFLt/bI6n031+SHTU8qt7BtAv1vqiTsHZq7TlOZODoavlT0F0JCzAVhJFo/bPTlgc2/tvR
xu2+CSK8yoxHCDWgIpV3rZl/SqAnL4mHDdz13GAst1bR5+dyQUZGAMnB6aFPcYp37f5UJwPwYZ4b
BwjpnbSkM/wO4OsGOwgf+PX1dR034wb/O79YrwO0liG8kJN10a/uU/Fqf1IN1gk7kRtpYPCH5ELb
aNuzg0i3qW9i0Qk8ZmHoAPMevLE4S/c+lY/o2MnTysQW1WxoboPgElx+XnCWbd5JfPWjzRSQv7Gz
ju0hvabX8cX9YfwGe8Out7EBC1LO8fGI8mX20PbBYNH6CPJy535MtKv26qE4zVd51Z+6nwLROj4T
PFEO7CefwnXUbXGCKf1uICMz2uNeRQmCg0S9JDPhx1aTPCVDsyM0hCS0mUbl0BDUAQhxDKNsMLHi
CxK7jVk5uLK6YLurLwSi/pR1OXGj2gF9a+MjZyNAnhYFUsy6zj6u6nORj/K9boABDJNS381I7q4D
uVVLXO06ORav/CZDmVTH7DHT4pVKsm8JJAi5lbR4y03z1RhtKmYZ282sOhkYPipexOOrCOwNHpt5
dyU1HUfm8ZoDrooer84NN2XbSIKKu5moyfWhNRsewH3++dJJiD+IG1w/mZ6JowO1jeSQThy/v/z+
Xd4xNIayPGu00450vs5Kci6p3O6+w968fw1i/OeX4h8JeNka1FeXDiSPJG551OiX7abCffj+kyWy
LT+1BBVirSTRLzPODg3C3fcffsdxtWuE3voKpNSV//L9pnIowuHBqaRWHr8f4iwqubl5+Of3vn8H
1mad9lmzC1zL2vqcXcV6HS2w+v1/xtaZ9HSJYidFDdTdkcDIOpz7QnQntdGHsAbv9h19+P0zifup
/jzPX76XtQCcNFEInz7p81K1EPcdHSNTl6T9lgUNIpTS/j0QE0Y9nJlsCdEx6kw9eoJDiEb1dwLf
Px++vxc7gggEao3fcYHfD/RjqZ0Szc7jZE/gbhQkEobKrD9aKZQt0dfH74BOSXv/j3ZwRetDxL/+
0Wn8AcL/J2r/L1/+xxN2/br8V/7+N0L+P//Ff9zRAay7+nf/b/9W+P8P2R/FiolM7d+Q/d/TCrX7
13fYwOHz//zvv/+Lv2P9bftvkPkt9Ny6ZbtwmpDp/T21zNH+tvonyMZ1SCxCiIOk/B9Yf+dvGEFo
jDiw/V38OAg6/oH1N/6mWo5jEfqBX8QED/7/klr2V9eUiebPQwajYj1GLkis2r8qR3onU5Ue4uJ+
YGO1wXhHB1zvCfDa6L/IhnobnpQDRjBkXQeS1P/Lhfr7kPpf1QDGI636jivzF808T04gBcNZ8zze
DZKkf33yurKQZqnesjcAO6kpAv1TIS9lvbP7kA7FRJaM/aX9T+aG//FprX992sGMLPhqPK34QZ0l
Ke8HJQyGwqdRFnUnq9mxT/j37/Qveqv/9kb/Iryl1SeitSGEJIFG101zMLcGxEzOKXDvl3//XCZS
Kt7Af1FamS4aVNdcTSrIfbX/JlDuCqXJYkqgKKtldExsJ0QVfD+tsHCjctu7tMuTwKhdNksEddNL
zLM7r8TpmTh0jokQv3PKaqGbHlEqw/DgVzMZZ7Il5mYRpbXVXNwLdCCG3eKor5ED3r3ONHU3E/M0
ZObnWnKa+OA3hkTDV63bTWGUPcVSrnDeUl3I5H0EInpLSePOtDVSjFaBsDV1FdwSklL5b9up+FZr
lUaR/kDusslJFgfaNMe0faxpA2aErlOakAwrtpUpXnPqQStx5tlwm9FXCPWe2B8+3g0poj+9SfdS
LiqUHRX0Sx2T5o3Byhbv3Twx8ox3wrjhAlTzswUhHT1c75sF9WqyyXzN6O4czs5g+oktGA5S738Z
tXfRI0hBHvhevBNg+do3Qx+f5Uw0cddR1ZKvs07Gi9NzZZHiOz7cm22O+X2QirmhKsFZzxqDwv4Y
0MTQvkMXuXDIwvQsn6cOoCtOlzcUs3wweu1XqUKSFGWysnZoBa0eW6Pet/kvrdK/DIV/Jw0+CT1P
t7bOj9JjgqhdF2p+tdxqrQ4bWdCjHKjucNn2Sjv/qBQiwvMyAI9uUx7wtRKEZkUU1Or9D3DEvzlx
jREuD5xh/sqX6TmxjS1HfT8V0zOuVdhoURPCB51gty1fhlE+x80nUIl3UEAFgbAALj0aIv6Krsuz
MnBk8xZRElccG481cCLDHp+tpvxSZR2kPdGq688pjelZna37ub4iliy3eYd7GhAQ6VXu1u0pZtvJ
A4ZmdpIYUpHL81fqOuDsd17SqOJUVcjtoAASKu2JsAfDGLdlx1VzySInK/l3p/MeD5NbU1WrzS8F
sWCooRgheSRHyXvFbqWxcU1/d2B9NsjPUEyjfMrBTvklKBnwQ+JHZpjUFOvu06tRnJCWOAV4T4+Q
LcwNFa4vtUgbrBqMOR1yuocxWtPqxm9dXkhrrslJ6BB9lbS1TM30u8Jz9q3dortpec20tG+eJh7M
hWGCQITOLED3UQH7aKgrXEZJDj3Ht0rXzB0AX35uztEjQZxcU7FOIxLKkrwVDBn+wUh7bv2gvbWf
0kbvnBmu/Cwoiz1zfMTFkLoIm5UNlrREgyQStap+mx028+vwrXSv30Rt/UvLbApDbnGLwfhSLgdL
1ZvuQy7Wcn/Bu4vQVW/qtdBjWJiaHKRr67iZ5uopL+VlXqF3RtG/aa0N/U6hQ1E3xJA4wIDXXDjU
ZCpP4DR+ZQ1fhQKec07UPTSuHbfvydEd1HMq5/zGsIMxF9e0miCUDt2d2/TPSiXwNQ9cvu+Rp+IE
Zt6tIOU2b8i5GQkgJcOMQLlURDENH24T2o8MmFBl6wZIh0Q/kKN+a5KuMFrAx/QmyOMY0lO/cHfm
sUXfS/0qtf6RI+sl1zE5mtyp2vpgWAaYXdCyg0n+lGfL59HhGlMAw6kDD83xhht86HgDzCh0q7hd
K8+zP75EowAua0kHhFLZgNaAq8z86WtxsVA6Kg/rcHIB82xnncks7lPwwOlzYbyIVjd3qrs2qkub
0ha7ZpsbMsktiA/zS980chOpfPJJtOBWZ8r//jw5Lc+dtioF+7vBGnJae8mAw4g35bUb1eZJstj8
6jsmqnHmEylcJv8JQpAekWnMpcj4UM1F/xIFvmD8JvvFsB8SYw7x5j/3E98kVOCWmulNjDIEB/es
6LnYiZSqv5euEaYMiqXfEbny6unyGUvos/BoyyjRvWoznNUUJFmcTc/IJnexkz7SowuYVBmM0vzS
a14n0jHmGAEKKrWeW8g4ccPZQhhfdTY/6xajkbmMZrFxk2Zx09TyVnrtb28hagYFXayv97HJJ7pM
XK5OyXfo3IaN6q6nw7aM4TLMEMY5ZhDvN6hcCvQbjT9k5y7hsk7r5D4pzEGOW3NZaWMilUKHKO2W
XMzZ8YkFuxNot/zFi2nTCf0rdRTmzix9Kvr7kdzopX+Z8/00Mn/S1wa6CyZ1MykzHArxtl6SuWWJ
0SmUQeWEapoXs5+PABJ5g5pCR78d6LWuA95q+jcMsMcKH3PoLUHHc/qzxjqKrTKEjvmTFZlkNx3V
RMYH7kVkxKldeXPM7o6l/S0x4h8CG8Ymdczwu4gCgm4zOIC1vTQKPVLPoacbwSCKj0WzIV+ts5oV
qfVGajlxBwIyQ7FQD05lGkRS+rWU+c2VCN0B7NGpa6IMI0J3y2bgTzWGsMAVdqgl1lk0FbdQImbq
h+VNVNwU+iSvZp1chqi7a4nz3EjK6MW68iXIxoysv5lKPQRIih5Zo098hBEIHeLYcz32XfncTA6t
DAs4Y469GqSS97uPUUkIVoCkVGHiVJCCXN5Cn6T1NrEIt1vooSvcsVCvK6IO+vnZc+jv26kaMMti
Q8axSMUjieEL0CXuTkI+LaBlVIdamg5ZAv/gsnUn94doHeokuC8B1Gz01sFpoCFidcg48/u4K8CC
8KNYVD87i4CE0rxmYGhYAKdzzv+4RwvSo/p9oyMAJUaAFmsZFhSkFEoTwIT74ZTZLaMUEkNVAoBU
7IKoewUcRmq2xEH+tB2GclsjcVIn/U1qEjpgDu6NEnAtluEw2shZZezdL2K6JaQVMMea79Dgx01e
xJU/SqTBRVGBYDF4Uyg9uZyFXWLby59G5GUbOImRnxfFB4iwgRUZOY/D+X0DplZl0hbQ/c0m8+Ey
4EiPzWOn84pG2R+yluqsR/6AHyPss6MPc4ZIlBPSpPR0bhNl5mrM4z51/DoG7TJh+94w8T0owCkE
7NNtpq9UnMbaVJTtnIwNHG+lQX0tZ5Tki7uHi30Gi3RvEPh76pb8JVaYfMZJVwKDHKjG9CdrVPcu
hYidjcWnQfTqTw7tIbuLpg2wZNpViwVB0JW/FqepjhltHndEHDNarj/345PbD+bG1ZUtq0PNIFJh
ganucTZY04UplWDpPpntEEyNuBqNhdCjaYBQKIenTBtIt7Gi93q1wvx5EbDN/JE6qznf68py9qb0
TSu9dNuqkqBco5DcHwl7g7rufGI2dcgI8S5T1Fcljohrx2NnG5O6X1bYp6c2FOmrBMBRL8KaQ+gm
T8yn2UgfjMQptw7RPUehm9VWgAoODA9YjVaz/WlGQ4TT5BI8SJhCahwFa2/WRihCsqRBP3eYaucj
cknmokugQwncasv0OTrcVECtm7s0Kw5MwGwKekQ+Li0JKkEN2Td6DRM/Z5fUdr86bk0oIZ9pyYBI
xuSXqdPpmheHMl+hUjAEteqx491mYFcCEMC5NX0u6qgFU1VQpqRBBEyFKN91ym0VD8v0ipr7HlFM
FPTS8UBY0R0k8mzrTTvwOiRQMnvE9I4khUV9QD/hmnq150oY60kC6ZU2Y8GJo/Q8KRGtjM+44MPu
CJMOrKq6s1aEnzkw0rppwUVHMjKN8TbANfKR92MRTGXKCQR4GuRHJfCgRG043LKzAWQMYrQ3KGcS
1+bEHSu9Rg9d0dXndNWpxTpBmpy+fDi9DjVw9IXluGWzdVhcMV7LdGYaAFRlxRECTLpSWQepxCD3
fhIsxHLKPzgVjb6mw2JvCAPe5iUqKGPwOD/ErOjAuhjGlGsNdApxbe0qVX+xdL0FYklHXsQuokuS
V1Jg5Uaica1I9sPnmT80ak9e9hg95fWQYFWlBSAGti06uXu7MWM+gs3sJTmzYjkSPG4ZZ0QkH0kl
6UIuqAp08o8KffQn07zYtfU5cGD14fV5UKD1PnA5bgnT+SxjUt+I7T0Ki61tU5NR0+p8rrbZeeFk
twfboteP9znz1Xx4LezxwWmcbqPVDtclSg6xKxgFetTf4GxvR0eTQeJkFyUefltiigKroVtez9mz
oRYEwNKSO7BHvVgQ6nWCTPzUNcDb6mN76tha9BqutpYMngnEGntKNGBNp/lZN3DYoE2Z0L3aclLY
2XPahbGzQiWn0S869wdyLYSKpvKYNs6D3oyrLxDEXmEsCJycGNRVw64ZASjyFDaxUJsoNu89Cnh3
hhU9RndFZVkPXU7jPYkwEVXjMQOOZKo1kGIyH0byEjhzONbWWvrqwFcfzkL+FkK1nfRGM4g9yISw
xpltxtAwX2mF9u9T4T3aBj1qdlY10aMoLLhqCI09hylcWmc2wmU4TtzXnvTuEQZyIqdkkAz0Ue1O
0Fs1XHfXq/qTpZv3ijt9mHTmto5GkbuIL5lElFcJdtuFLcOymVCjoSzpE+4zrVNrOoIVZ3e3S7Zc
XYZ7LwMkrSA7zRj6n0Ti45pi9TJMnOK6/jz16+2WCbm3kaIuJWJgfV689bTJ8KQE6k/Ee0jHUkJQ
t4w0wENb3FG4DPWA597JhBOjQKLCoTgFBMUZAxifcRyAGyD9RxrcuvOOjyqpQZna2r5yVTKIHWoP
HfWGKg+gYDLXYDvvK5WICjcHbdLc9QUNSc+eQz1iz5c2+TYhlWirJrtmmqCAVsbPilad0Mb8OJbF
h6Mkb/TBc+qmKkhsdjWbxmrfaxPC/UoDzzU8aGp0HvSSPPApVMaWUnVe3tSl/crn+WCyBPueqJpN
kqk0tWvGL/XCvd1VP9XVYl9X2BTr5lanynsTEw7GPpu0bbVlOaHlPgK0s9nmbOCVPPTJ2G3vSbCl
+yPEp4qfe1M1tF11SGehk7ZgRB0ca8Pk+XX9MFicZKO+TmhA5x+ZESPUrQBxoh1b0Ijlj5VJ5TBf
iKeOghGz7dYeCCyG+XkSlRqOiFgmpwoX20p2kVZedJcSWAoZlt4YuC6M9AHIy5oeLZDq4avsmoex
TB4JVXypwBz4ZItzZE8w18YFk6qjnAzVoh+XoFFOrfqVHHYioyu73kVugGSaDY+0EnI2c3jX7nJq
FsMvYl4BV/c8CeOG/+vOsPFaCrXOQqKid0NhTAfynIOyIAfBtEwY59ayr2MEFRGVlIyPjV2tcW2U
glcZowMwVyf5rJihyQll69COgn72rFbUT/4vT+e13Ci6RtEnooocbgEhCWVbtmzfUI7knHn6s+hz
6lxMl7t7xiNL8POFvdeeEHIGU7J4aTuobFvyq96SFCYxTdrMFe1dRzqYy3ZwtvWRQzAgPVuvh2un
sLJq2Tg6vai/6hRJ4DbBmCANcgy11w+4KdmQCaI57GY0xUiB+j890mHsEkGJWwXPArFxbUiNZAAF
yhYTK02WbGmOBkesJQxyAbuIHnV5nha7FUPsMH1+wQZoeWt/l5KcsZnrh8wEw9ETgMwFx1uSmFsE
7bhhIn6Cujr3BrdjNGfRMWNFZiPI8UtRfsrG9s0oulXtDjhpyOdzajQWBwroFiXWt7ORLuRtqG4v
SYUztu3szjFHWEQaQ1oAklOi1NbTaThN3YSzJo5qXENLS+IJ6U+zVKL3RxlpKfyuzCrl0Sekktbj
6C1CQ+abugAeShFlJYtlKyLq8kFLnoxQyFfK/k3B1kMMBUq69ahPRcMXg9ITpqTlnkuoWI1ActqZ
yS97eXAkQogZS5xad16Ur6ht7ixULrIRGQAI2Qla83zIJNjTyEBYJGvWaSRbYg9BfD/I8iWrS+0w
LbKrhvW4rXKervm8GhIiBk41kUMhjf36rEaLhySVNi2J6Josiwe21mLrwJCEacoQI6JG6kdJilze
q9SaESf7BDmDVqsfEPuaVHJGcLVgQOYjtpZc5Eaq5OzYkPMKK2e+TOP4CJKSDbgsmuTfRCyHiVYt
DaXZ1+O/czF5GdYXD4Yi8PWWqWtThlsEHJ0zyHm2aTAfYzFiQb4oG3kKnEZvfqpceM9SrrM2nTJ/
SXkqZJrFbpY3kBX5noBwk4LS9FYMT5jOJOBZsbUt2AQ7KP48KQo0ry2sV5QvkC5U3tMibduNZpLY
x743mVQ/m5uDruW3SGBq2Fo8MZHxUrGQAcikjXem8EadXFSuGlAjiNJL1Fi2KpIHEKHQnAekB+p6
faHwBK4PeNKW8jrbjFw5mSC0tG/feqAyrtPkV4wHpzgrNm0YR9ihQ1qjd3LIxmPo0nGDucY5X+bS
SuZi+FgsCfeKlP0Vuj5gVUrIO9coy0kp6TatxDXPxT0dmPj+aH3NUBAmP1Mj/M6KcBnImdKn6VgU
Uk50upyinBW+CpB1CORdWaw+rUYcbFiKIF7bUvLDD134k5fKQu3AARy2c2dHJOVstQRZCkKJXQey
cgIom81zdJKaHEEr1xw/ClVWP95ipQD6TwNhLRLqDRibxcT5PgNV3RYvmGw3uVEFzqAROlQbdenU
ExVbiupz6lH0KNJgOa2RAxyIGM9pXH+moJ81g7y1RC6Eu1EQnRorKEM6MYJlHbDAN5ocvKLOJMgq
1wMoxNiE6OLfdxY7E6T33G0m8NRIdb/HkVBEa85v8fy5tFayZYpy0mHiUpRbnCbZVyxYgFoLlHjt
IiEW1sjqMNYh4MJsvBzryygjNafZAxgxli9jh1AwbFgHBBJPCalfa2tZ9xoJm5LAALpDOWCVTj7k
d+FHC4LDsnSGk5Pn5+DvuSG68fCQrFhj1dOGyKurat+r9Wet7ecmJfG0piVvteBLD2IvSMwzxZVn
qeARLBwARixZuErNhzIpBz1rCSGaSYxa9+k6Y+wag2PL/T7yU5hl85k2csREkOOU2Whv4xFvhh84
dex6peysE2CJDIvCPQHhXD5N+lEhppAR/4TmQIPAyG4cETGy9YpEvrBi6W320l2oRE54CKPD2mRA
iMYgGd2Ahu/RsBDHW0YltbSyqg9sta4/TejCfODCjQr1k2xZCJzzI0EMxJ7g1kocdqMAoc7I7EVu
Pqd0rpyxKnc6xGG7mUqI1sEDVNEdighZPAQ/deNJYOdopwqS6rDCXcoV/9nqy7MqFO9qwx+kAq7l
FvLzrAnUWhawT6ECJBthUOdhmSJh3ZCmDe5VeuuwGZEgAR6GawEZUPmtCCjCOvQxTkM8mDO/5pL0
Uc8mb4tK7lzH805OVQaeJSd5n7P7r4EUFcQl/XvukDbvNxneSvorQhR5itSkJ5v5CDB3ik6DFWwk
2tqM/RB4UyN0NPWphJ/4rAQAX2OaQMiXToHd2Z5aM902FTW3xppFT3BZDR3m6WY/c0s6VhAMxHtg
cR7N3HCqJBlv5VADDSXdKwFhESuXlvkSfGFTdSp9utJIGszPSe3MmTXJ+ilty+VEDt1j0fQ3EYmD
K+eUThGIjo1anAEtE+UXoUgcEjp3MewpOpHFrTLYtVvBXrI2eWgJGVQPlHRi4qEe+GrAFJ1bjWM/
FlYfHQkouMkGZ5lxEHcG8svAKp+lQTGRAjLRm0O4tYU+V3tZrmD7Bp11G/OtmP+Og/WFJO0qyNzm
mlW/TwOnRYeObDDvQoNxI1ojUP5F1GohcboURguTaZLoxpirXiHY1f7X2CI0x6CY2xK3VQYm0jby
m5mR/9gnHJBTVCLq1un28dA7hmTcByl8wtbLAJXIO3dGyrEWLHXNiEhCbXPQhBvq5MYVauM6Jehz
RjYON13cD4r4mo9S7LXI8H1tih/I7kNfkLLWS2cwGOSSoxsfBYRX+otWj+oug+yfafG2CfTgkFO7
oLFB91XJuwY01YDW/qyb/b5ER7JdWuD1qrRNzAXMaKnco3n6aQWQyQJD/wPFXnPQFNjbE+rjguBX
FCowo4A3euhBeeiGfBAErHNSrbG+BgGS2dDcG+0lF+Jwr6hauBMeNXIgqWNU0Jg+oRnIxdc69d+z
MBT4Bon8hAKAp8Gkn0ONR7bZg8EWGADnDFU3mXaqFUDj/5JahMq4a6rScj9H5PxYlhcHLbtRLGxI
VwkAXg96FAtoqMbg1mk4+uso/vp36ULso8UXM40QJ/THLgRjokiEv0wi5VMlxVgk8FuUIFXn6XCO
l9Cr87ZjHRj0GOuGD3UilX4QGSis9zn9yp/S8LnLyVcD4NfO6gpOVbQxA76t1UbQOatScYM52v67
Gga8QNb6Gsu13KoJTu1MRhd1uVZEzBHXuGG3LEBgRzOD0A7XQ8W6F+EGQTAl3xL9KA1W1bqJsni9
ZOog1EDjyYn1aWGU8uNgzdYx512SUgEkBpp/UerXgygpXMIJCj4c2Nfqs8JgEfj5woAu23D8dJs4
63FENLRqInE9C0/lpe1ZfTdkE/IOJcM4+9IMGbooFlc3DO5BEkGpT3iRMv0GrmthByLetmraJ3ov
KkcgM+Yk/pEIJW2syDL8wcB3groeNb6vtCH4NVlVoCx00/nfV307SC4XqsRCf4o9K4gzt0dl7mSU
AuR5kiIdkiuJ1l62R6pjp1JMzHhz9aKtqd9SujOmmyxwzyZdrtlh1GLtmubSn01O61B6yHFwYF+Z
+dIgcCdHjCmgPeEjF5VwX44DTAVYlSTm0fXwfNzBcbvCJDQYWOTxpQNvjoGk8Sa96RkpgMcN5Oyt
ThSAOtZWydT3Mo2m26KRNRnE14jJjBcuyU8hGqxJZZOtjQTvog8+tAELsszLd6r8Yx5BbgwjeNTE
OBUwWZaeVBq9S86WRUB4vQw5hVL9KNKAaRTNlOCLcQvxXUreZl4592SfHLSG3q4KLTdOaVp5aB9L
TPfM9RU0iTVEcKPUv0cW8Jqccc8CsnQ0E3UfmtZ3o6yv4/pAW7SLUjUiDzzSkCMF8AlrsMKWYghs
3XBIOlKW0EVcB/oIW4vbdwjkEBaIeKhixP3YyzJFZPQWabGdW2voVLjQHYbBI+wE4cMYPEOBLpks
97IeCGI12l+LvbxL/K2pMu/FMUg0osKoRSW205tZrbpqEuteZ2gfciwvvpiWCy+Kdr9gdC7F9bEq
CICZ86HdE/14zqta3hZyjR4/bb1SYYElBcOnMBbFfeoZxVqg4JlrvRQzHsIxJjSVihUvAZw30WL/
if0CoV0NHKUazgb2152mhPOW6madghPWq1ZqhG9oU1QqFHraMzTn2CqD6C5hy3V58JmUgTP5IfyD
C+zMdtwPdDFktpZYfkiQ5CyhIqoIsM+6nglelknbkavRzbh4vSANl01pDM02F1h+qkUKm2r+k1mI
uD1KXl9mtrRV0+KNXJzRteSJ4RBbfrTY3hDomDlqa49SMNjqWkd1JMvbKRG4+BaS5hIyX9jYDqx3
hV5EbRLjTA1X7YSE4QecpDUX43MlroGjGo9QChvLadj1mcZSPxnqJuprfduX1nWUGXTq0G/YuhA1
LZDy1yXDJVVHySdU3HSYuAKBDRim0A+FtUbcV2ZcKiOUaDtwO/j/fiGut/UVqSBYAaXB/7+URS4w
0KpIZKtK1b0a49p//1P2h/zVv38XP+6ivP37DrF4TwLZzhAr0FkghOxU7PgNnyPzeL5tknexpyTB
ixhW2n4pTneSZZpLNpKxJBWQt+lscicYZAsFymLdLO4AR6mk2Z6iytqR9pwKxeqCCS9W1AifTzqw
JMgVWLpng4ulkL+KzvhNb3MoSBh+shyTeHCp2hFqnLVc+RliX6x6rmttY5gIPytxsC6iXFWOZZLs
HsrxrYjZHpMTlyKA+YV6QIicqBoI21L2+/z/niUe6IspPAcjiVeZdRRGLJtaV3pJVb2nUdoxSRjf
kxye/BQMJ4x7w3Y01Rx1APRU7MynsIFfNpMetFXi5WWqxt5jr49Cs48xTRKWZMW8I3kFtk3OteFU
l0mBogXzeEmvJ1My5UnhkSt7aOIA6XicPuVIzz0hLV8mnJHRqnhd0H1xNk98gnn/6MrgqKfV85xi
hZbk7qo3aWeP+ojmpG0OzKQK9GZ4vv95bwVZ4IiRUnWvoPtzNEL/+G3JgQAn3Sj/GC1SpGvZwypz
N48ND3pQxcfrN2HPpLS2SwlTSr7e6SryPEuZ4qcCBvgwIq+NmBzimGwtny3+vhbZLo9y6XWNResz
hm6S56zckVaZ+sxT2EIKNsYjSQiG0mIhp4IK2+6siHK+XRYLQMiUWNuWtRrTB61/QaWT0Hjjiojl
as8AMIaUbe3GzOnoSP1SmH9JvUsfCCpss5D8IQqnfdGi/Yih0kGYnSdn1pjlFUM3bOAA9F5acLGj
1rLrLK8P0EJZfVVpiKdTl+0ezKibVtUPaBrDq4haqqqRyUTFFhfPNBylVYY0RFpyIFrdy/KG0DPA
eW7cjn8ygOq+zDN6PFIzl/IvUbRXbZy/yS5CVhSrR0gUB3ZvLoMhhpGSUq+TpQeyPDj9fXHnItbO
6iwFVNBZs+uiRX3Wr6YQ97c+Fmm7QwaWooR/S8Ry2JaB7uJHN7AM6Cyw83yTsd3yG/So3CqDcQos
ddxqRsbQjIZ813S5eYDDgRO7FYCtk863r5U28keNH4PLP9+vZM9DKZYtPYglHwEaLIR9yQpkxsr0
UmXQzmXAhj2JTi1hF2f0UPKmkRPxakhBsSlqpQBIKxooXP5l8LXhk8Qc0tUkbXhiAtu7o6AJTwow
ogFclgNkeHruVFbrjdDF91rFLiY0oKR6Cy5IqBr5C5KdBiYOsWF5pLPkZFEOp5iGSuUOw1UYYD6l
jXHyJG1erabhCtfi6jUMqE0nsS9eu5olUjXp2atkmimTAvbCYlPhcxzb5LVdvylmvQjbSo1oTkrD
1wBAk9NRpL5MBSKCLLHMFw4mBvJtZbwgr0L8PahAP1I8E3MpM+FGHmU2KBL//TaJFvmsBUQ8TvFb
n+m6XY3s1gNLYLVYC9co0TSyIdrxHITqcAZ+NxIOXeHsidhjrn/e1WO3wdExsKcytFMrgYVIyLru
dfO1S82XbkQXWSxfxBmAR0zX9QJhUJhCwvdkIYQ5ixrWx2ELumtSJd6lZPLKMW5wwWO6Mwc+CGGC
9YzW7Zt95ezFTaMxptbVTV2yG21EaT7J1CUMRlJlk3b5JxlXR8xY5ZWojxE68nkcQb1kdWpcF16x
kOjHIkx8IAPZU65xHLMBzpm9WpxnQ4EuitcfpI1xSEfoW1LLRhBgMLO7QlsFO0LnlBGWPknYNHGk
owswINmrA9uTMTB9RDvksDb9UxcmBzLMl23djmxrtPTaxPGub8bEn1bNV7BwyA8D++RJyY6QwkcH
UF1QGzoG8ZjKjnKKh0D3UYBt3LFkazf53PyYQcLALT3L66kdZsQk6zkMgL7IXaFq8C8Ea1/LloQM
YxRaylqtFUMLpYRHgx7VbP307QII10MIViEQgNlpRoq1QUWp20rZUrBng8hVZS5HRdP1U0KxSdNE
uIYy9wdJHUmoYAR8McrkyObr0DYNZOOA/M3KjOU9B8K04/LTeGEXYZhqRKyLB7uD4bmBH66YW6Qg
BlwvLYvwbek6Pf1UuOJMHRItA51DwmJRTV5aXaqv4TzJtsJQjGN72SplPfu0QnIYvy7LsIBmqsgn
qtG2FArpfG00Rg4sLKfHT+QjiXOKUlHZ/WccJSEuiJ50wXliJsAPueyzqFuuxiLJTOpOpiil59bU
vXns1WNGbNgGX4bpq7AfQT5CmM/EeUu86NqXyRe2gghVFeUhJNXvnDUv5IYZXFnzRa9Ylk+apJyE
hRM3age88ZxauyzUGFqWzGrh+R3FoGUokMz4gayR/BxKYo5jMhhyn2c/ecd6VDjiPDzKif3ILFqz
E/fYMdVJBTeMO2UrG5dOJeGmjVjY9JWc+wIYMU79/jghL9ubM5FUiUmKNpXZOVwCwj253litp6sv
o7zT1hF3k+uHhgxpv5vUhtk9SIJK7TesY3uPziTz8RE2m3FGiVeG74JoIXtnZLyd+/o6TzmPhga+
HM/QN1mmDYqAnjH82TVGc7ZkAfxAmyVeUeMSD1LiCCwip0iLD/3ezHl4Vs2tVeiABwoCN8eTT9Z2
pLjLhDtRDsQjlQ0AGWM4GgYGrilrDlOrX/41jryTdpPrAiDXZWdkeci4AAXBoG3RpOo3QcfiVPda
tun5ebxMNk6agRw3KwZ9k4r00WRvoQwXwvMCWfXYLrQXgjLnmxziLSoPa42HZ+RKAB8z0iR5VcIg
80n52euirB8svTvOidbt1CS5agCY3CIjJlGp1X5vxCO9UBdm0iEsIZkvA/vBan34//uzf78M698G
i4UsDT8lw+q81Qi1NZRdo7fEIRniARmbCXOwSTw1wHGnTLN4iNe/+PcV8OvMLSxtnYh3gWueCCVW
b0O3xVpHOipKBQISFhuVKODvtxG5+z10cbK50rV4Mz+Gb+sosS6MHpLgYe9isJu76ivtgnqruRDg
+d3M+RR8Kondjbe23lpoCQV7HavMTqt6EcSE93DwYNTsxF22LTb6N39wKZ91/lNk9BL9Rmnnr/It
bs/Lu5HY3BiI7LRrAfOB8fWLcYy95QQAUNi9NljhSZOlwL/kiQM7Berml7GXz4niKM/pl254KmlO
lS1uJ1ybbvFT3VMGbfXJqC5D5Oq38FWFalN/DdWJA4GAUGKBWlaZxUFqNzNcpzXli0Rkuz+hjM5D
m7E1l5llrrGWdpN5CdTwLVIY+an+Kgnl2+XZyTTugvDNj444z1Ne0s5B2sOMafypgV1A5nOizw7H
0xn2d9U4GNO2dXrPn6m61WI/E3WHXJGz44aHBC/ya/IqfCAlYJSE7WFTbjENKq/qVyYfZHL+JmeJ
fruT8kIUD5cqtla0x7uQZaI9HIhUzL2stpOP4TMnMuwGH+rKDzc76ve0HR/V5A9v0b1/JRJQcZDa
ngRm0os9P/NUQ0K0peOUNshFhrNq2JVDJhW72uJFXOMpbeGeCDYM1WnYDJ0bdOfl0o5uAviPfQ4L
H8aVdqaRium0/vI87rC/lB7LHiHZsN06GJHNZzP7xTF/lS7avRgdVb/1BFuh8D2puMjsofcn9hDP
4s24wxmRuXCEvch1XbtvvY83YGE2nDjCMT+YJwbHNJL3ZJ9N6xUQ0nHMu/DBwo6Ur9/mVL8Lt8nP
UOhv8/2yUQ8vCCc30Snnh3mArUBQwzT5u6Xk/WxcZn9n6YfIX5SoxBa66aXhGfeBHeLBAZwTMI1/
GfSNukWJ0fFQPVv7CPF16xj7OSdHZZ+8YGjv6WQnn7z5glvV7e+1V5zpw9ESzPB2/Og1W3XVLp8I
0KawcdsjfkY/fJ5ehG1yJk5wb7w0xVWL9yTUBqH7kG6wg/bUpmltFw9SZtLf5gAPmzADhiXMVr2Q
2DSUoO+tW741h4Ax4KP3gPk9xYR/o2Ozu10UeahJovP0mfnNybhW288JWslR2VYbVLm1a7rTI/3A
EPJs3NC4lG/k4jGLDgmV8ohRiKDn/iV/WWcjniAiGRHiWVSu3U46MPQZPzjKlC/2fKugHgX4lul3
hizvrPDGoNTcFc/Wl5Y69Uf5IjisTKqteu8O5ojcYSd9tR9iSrohxl3hVO+hJaACtRzwP281plEp
csZv3S7dZttf8ufV0YMUd7HFXfqcjTvhzqyI4C5GYL0r3rFaf7dvyWfAmmpjbLXbYtjNo8pc85k+
cfmToPlnu/woPis36xYle8ZgwX5hgHzmHaJZT/wUWswXKPluS7lRbFgT6X4Eg0B/A0bzERybQ7gl
ZOSvhc7nJF/1umkiCuUADpzCE/UXeBeRhKcde7pDbzxlN7CEMYFjdvbC3P5NhA55SVRXo2jCabPL
OYAwz6AG+gtF3PBO0vNItI0fdJwzSEHzPCKtURzQSM0dz0LNs2Y1wSIHs2HSIH3UqD1zGxwL77xd
vUafUB2BkLXfdKzThkA41IksYzM72rQ76RqhPt4mqasfejhdfNhcTMUatOEoq/bBNi/VTVxDMN2A
R1Z8EMatgQcVAD+Pmk3rBy9q5UBtE5snBJHTchWeZfaOT8kLem6BUbCd5dtW3UineYfxTt2xje0c
Tt3v8GyeSHYeXHEDhfcZ/utxuZDGTiKoebKOoXYKfkfTSY6CR5eID0O580QEllG8aXfjaryHzzwS
3o298iMc2x33X0JTz8Agx4/mRLvmtfERA8UoRR3xYm0wMzjRu/4HhvNmhCxfbfldYtA/AjmzB3ak
O6CjoR1vWeRafhuiU3AQAIuKa1kb87mBX/snhhvBTz5EPtInaS9d6v4zOeaPgEubGhy9MvG4oGUd
ZDKly2/K7pJxlM3BruY8FEd86C1owD2G9eTP6l4hlcKvHXlkqicQWix6BcsNNVDH+LX4q/49h462
Y6WEpoLQb3EvnFjBorImPhKxDAuQ3XKLiq0o28UmdDtyhTcG0uybMttAMl+tkyRuQTh0rmbY9XY6
ArvlNpEuwhvgmR2lu3yNf8NTUrrmjzjsdc7U6ywB+fR618i36IQpgtTvYtcd2HHm/Ij1y0Bc6ejI
hTMdkPlGm/JcvFtv1OjSsRZsw3BYAwqfzPmR4wY/2hkfu3xNVbsJFvQsdvdlrXgDBManJuBYcIWb
/hwON33yl0PmttsWJKpTb+tTaA9fxUO+z2/wrc0vRj+Rbx6Kc65u2vfotQKU880tBxC1OyhfwhPv
Lj7yIHJ5w4zxwhuB6z4GjnVPo51l3ZLR7uEas0brGGvyKXFP28pDjH3d3Ex7LT0CgN5J2wWRxlu3
61DumqCLbf0ngMoxuQAGxUMgusZp+OvEXcDsS2YWtC1eWwSDzvAivC+808MGG31+MQ+xwr5pU8xP
2SErDsHOove362O0U79U69ZfECaWExmiXvsd7BWAqrHXPyXaDoZp+yLgwMiBf2OgsXPevAMGxXkD
TiKsduNF64+E++HGkI/GX8m1HduaZhsndvLajVAhRQAk7CIk1l6b24hM/qtAc7mBQDRdBS9EUoOy
1kCZbKslKe/UK9XW3OXdrlkuXGHtNa/2UuFGosPCCvkDIWyda2JFKnz5iX/fEOwCtwEAxqdpOBip
t2orU5uzij2SHnlK4ZmaT88e6zcqhaR80dUTWM3WvNNICv2Jgq36bZ5Icu+SXUAZ+pHke+nGAYX8
SY5fGAoWT+0lvhR4KuGdbMLn/pHW25TFi8YZhXHINfYmhUv1DaU54qH/ql0mUjFnj64YZYC+C8tz
nfoM5yjnUCHF5/DT/JBPHBLZb3IbPgxmd7tho3yUx3of+f2he1efqmw7sxFGU/qsQEeGkY0HKlp2
Ue4SZmTsrI8u35ooivIDyZxzcQFniAUwcszgEi7P5U/1UUU4N2xav9ikNP8NtQ12j+IPb1eu/uIt
m9/wLmLDAhWFSg7h4Cr4rmwSFC+NbIs+Y9J7sY37Q/vMtjN4EOG4nJa/8qg/l2+J6QQ78x5SfvnF
Kx5UBwDWhDfvVGluxYeFdYT8dW5WPiUuths82gYFipO9UMd1xWcY2SWj0dPEXO/B68QcinmAx5ef
ousmIuuJjVtQPTTwlNf8GafMpNqU42yvE6SiX4g9l18ebDXGiENIKWGbwUF8oFt5buk6fAESFLv2
s7lrEUwzV1wc7aad0NEnr7MXUKN+ceGvEe4+dSuGH5eBefERE7r62x9hjXHL8HhCVYcg/7XgqPaD
HXWLm99S+BEuwaJ+5kHLOpnHCi+YSRXsGKfoQuUQfnDPZIeh9CssMECZRbt61hefHJ3Vb5uiYN80
1h2UJWo6SfO1s5Hb04G5OnMKdRfg4Ku8lDtCdqpn1r/hh8SBRUWVuBhLikMKs+w1AC9a/rwLH9X0
IZa3IXPrN6bOIanJHhUU2InERkhNeTY192nlDD31FdgTyvoOaDG1j2hbP3wYPFVTyngamr1sC6f8
Pr2YYOQ+LMNtfPj9TNl/Zs3W7hha2E5KqrtcG1Z+Xv0Qd3yMwVOApGjkeXeIKPxkj0GwKe+iF27Q
EuW4p/r5LdwisjU5P/1snx3Lz8G0w0N2D88VLZRFrdQj2PllEPCkfrGfoRGlYF2TXF3riGIZQBZi
cT++Fk+8bOkqfog35c4wg/8t7ih6hHe8PgOKZOTsh9LlwxUOGTFXUIHd7LcNDghI1i37PfzhNM4F
H0VVdzYfGHa/kr9ml7DS24P2/A6OJmZNcvDwOYC3PVlPeBmZ61XHkewHR3PJov7JE3ZY9EO7zkYl
8wbxY8Mziuulf2NUwPO6f2P00dVOg7HFld3woj4J77knfouzB+2r5Va9wlXHJAUx8tR9wp9Qv5s/
nlpgs7rFAXY37uGFKZvgOzi0j7A5JIh59/JRcA0/x+YWufVg9+Ze9Op3S+ck4g7lzf5DQi9oNoQq
Hj5oJdxg8rStdWtu3Qtizoc5uyX+R4Sf3KsoQr35GH1SVSd/nH5S5pIZkn3NDPhC+3eoUFl6lE3o
s3nKd4/+FinH7Ed74+p8ij+Dbb4DUD7FrnUwzhL+wh92C4gurOU1YoC5MWBRchp/CEdxV2OU30Cd
iV1Of/2g+SCcT1xWU7sBeOdHWOCv0vN62KwiMXo4Yy9dq7WJhYZabJnnhWcMem9vtcRa3mXsw9IW
zzkPxvojQ8vuTJ565sLhQ4pu8iH6xf5qPmWlHf8l9+Gbh4DwLHnFe3Gf15gdR78F22lvPHNGcVMY
P2zdjspx9hOMwu8p6AZCSp/5ZtN7F7r9sgeiyvB2JkZxT0Uc/KIcp11He5v8AtnPqYxUlJN2BEXQ
EZ845UN7wm5xAqWU3Mtz+Ykc3Tqu802Brc8meAqfI+4nO3hkv1zDwxsl9OyjxxRv8YXjSObIwXJm
s+5qH+1De29BCjrRk3jASHCtvfFB76qeiqPkGYd9ehM3xlvD3VYjKC09Dk8OS+2d2vpl+Bh3bGMe
1QsCNcElMqv0B0ppb36jYQ9iuz0SSi7XbuuJrPxY9r1aPlfTV3ODj0t0Q4ooDBzn3XwjHNlyh3Pw
PU4PUgWEfKuJ25KQK576TrczzkRr0PqtDh+aONBGki2+rzfQdK7HQ/UXeJq8gz6VUwH0cOl34ZZ/
sdxqh/lcXTgF0Rxa/syLbbbNk+ZPW94B8ahsWhaCL3iMIxsENSOJScMLtI95ULLcOq/lM17Cr4Ky
LIJ/JP7U5pZoGA7wh8BBvgoX7GpnnKrP9g07hUzjKd2El1iDxd8N3Eq9ujUQQY9WFvjCypr+91U6
ETKtpZXltjD/XKPhlka8j6HpI0wDPjwFlhaDhliKD3hlIzE9xP/+HGaMk6ddzaVipYdWGswNFHkU
QCmNXZxgmFKW7E3IlNYDK8XPrbeC7ItawZehCUtZZXZWJ7hLYmovVMooRMf+mopJvc0KXk9UDVid
Z26Gcf0lQXYD5bYe8XgvCjK49khYBeXSVP7vl8lsTr1a6dtUj8gBGIlr6VQKyqzJat/6tX7L1hqO
lrCCDpFzMYRFn7DJK4FO5d8v+vKSGUK4ZbnAEBOBMfHsDQjVLDIfiCybXVRRmKN7xILI4FnFe4qS
gxHtvPyIWnIX0mvIxGKsQhPRgIT1uTmPqvxDTjxE3oRmTjdvAT+vH9es/+q8B7VOzxWQAeBYuLvr
cP5VquAUdAHppXD9MI+9JbrccquI+I/5IHpV3qFXBi03Ljwep5vR9ul2wWrBZIbFWVC9qu1jBqvp
rF/H5lSjFml/hCQBmVk9N1P71AlLyhkJxG7KPke9YoQ6P+ZKIEhJFXdM1j1pNq7pHO4qQT4rNJ7W
EDwVkvpsBDRHhqyRKDHTsTTKTs6CW8ByZzN25mvVk3afhqiBgml5GRf5wsdBAVOqkLTm6scUBkLQ
SddrxOnblDXBt4IIR1/0H9LObLltLN3Sr1KR96gGsDHtjpN1QXGmJkqUZPsGIVsy5nnG0/cHZp1K
m2KIp7sjMhmSZYsDNvbw/2t9a+2K8rpKe5JkcFkxz8TwPG22rlDSO3XwgfpiOsGMMazcolm1qhdc
BcbUxazsGyeW/a5N2WRK6KqiSCgHKaOxIo3sx0DReOHotjsLEGfMPchOV97L2Jg/DaIHEIlw10VN
vDRjtguN2mwxsN+Ghc9pmGiHP/5G/Jwj10xJdb8TVhAvkZtFRLXUeNIToIvVx3raKg5UUAM+RCbB
FLSsF7obbKqkniVJsSqNcJuTowuiYnj6/Ok/8l2mZyfzXnUsOkTGCTfH7s2euB27XKtR99Ptjbla
eZQOQqoYyiRQckuLapeKV/rz59WmHKnTt63pwpaOSXPL0KcX9kvypVpZea/3WkmnhUDSEqdYaa0C
u7sfLLzwo4qaPilvsOHdWBI9J+1kTrYZnFvZbS+8lOk9fnwpU/i0Qdy7LU+ugBaZ6oA8FI6pChYh
LBSwEMq7nzmoIu/8Oy+nPzkBYRi+Pd2z9smc8F+SnXDrDReGw2n8luMQjqehRRWOYery9LWYgavp
ShbQKy9SDFUhC/yEFYiH/NXHi+YqjnHhSohzA1DH4mFjMVEtIm1+vxIRHbsxz5VybaWU++wuebKF
iU6SnVYz1og3+fhtrf6W5y7AGJKFcaIWPVt75AC4TOKtiN0QiTFUQay0s0hnr2+Y/CM3WmK7nThz
5bODBiQfUKbWCZc3b2iBF5AjOBAhDlsETr3//KKeu6a6EDYWWWeiXp2M6wEcP6uSV62dhIXQAg8z
s4ruws1zHKSnI4fIR8I6Vfhbtq3//tH1OJ2HWk7JP6V5gE2zbxN719kUv2vumJwSrN2l+zFvwTEQ
yjN2zqYPzRv8Hz329Xhv+YyouMrvu2vXINpEwwftGO9EJ7Ke5d/ioryBYQlCxypWauXeq43/MyuT
cvn5h6V/oGcx6oRumTo4dE1qxkmapjSNXvN0wXFAsjX17AxagYXGiVbLkHBNofcm68QWmx7akzqV
lZ0lOYPPntYhcIwgjFj9uyf1dycqn6qJuSAIN5yNnXfvJk554R45O3cIg8bdxBzTrePPf5k7RCWt
zA54uYysq0aDaoPh6mqcsFNa0j5FtNQnT/83snxCQe3SQwBHTYY8OrW+9FrO3T2CiVs1UNQjDD0Z
Ah7CEk1xBrKeTbondhEN84k2MvjUhAod1LHJ/VS3tNg92hidn7x9fu3O3r5CmrqhwnmzGIi/j0GJ
3+SvMdgjKJqXGulwURsgEh2enCYMAahns2q68/BlRQBBpovT6kTRUFeacDI9Njls7P07eTBcacT+
V3Wovdd2RMHVu8mJ3RjsmFO2rLH3D4fWd7/Didhho6RgGrbbibJUTxiqz9+Ydv6TdSyb1Vg3nA/z
EhpUBpBakk+zMxtK7JbAFYhqbdmDmqlDtMSjJkkj4dQE+eXzZz+3LjLCJuKZCnBPnKwJRu8ajZGw
JgwTp0ehNNGNdFPbLlxpnv1E3hUFkq6+8J7PzVqGCjHJgO8Dye4EJxdBfG8HAs3XY8+1RHDzzXKy
Cymwl57j5J0FZq3jE2XAIvK7Ga1yZTjJhcn37Jg8phdL7gua3KdjUoawWvSam6LQlqKjBTAwi8ie
AWZm6b4/YoKMAGBwc4NfZo+piWY8+uE4viY2cReU7U2r4g91dG3eDTFdKpuKgT/434LcW9YVCuBW
MJIbZXjyc9bmYQJGefZDHrjfJ+CY46LS+HxInGYOw8ITqmqSds3cI5Hsn6wphpk3ApQ+hzfE6bOa
ZXxmxMlCRwR1FQLYBLQVP+HupuUA7sYjaGsmcra+uUznn7+Uk/Ttv16J7Ug2q6au2aeTTmHZqjPk
olgX6U/Fo9nuExkq7Vqjjzvs+7J2dwJghS92nz/vx90JqkkHYZ1tEXnqHD+hXyZe6WlkMkVxsR5H
f27r3JNEvGACzVv8aEy6JTlNnz/jNOJ/X2GnRGbHtDHOm8I43R0TsxmMw+DgDjMI4wxRZrOV/ZKX
4fP/w/MYuqpxgZnNjemd//LOLM5wQpZ2tnao3YyuvlI6zAyFe2Gv6Yhz7+eX5znZbCkitlyEI9ka
JEWtSGOO5ptTvjUDBb3qtMygr/gQB9kmq8KeeTv/aoQbuwgPvH1qDW3TLhU5aa5EshDosTThq8uQ
nRC484RXTBwvP4N80KFgKwwAN5ClObbKHvt9rqYr+KHKojdVFL3QfRrisebS9R69BB+Y7k5ZIYJY
5cpbju0yS3z4uQYdOq21M5IhDATwWb3ws/EHPnNl03GgxDPZIY+kl583P1qHLAM78j0OxPjFAIq8
dvac4ymtNsKL0as5XzUbpQTYxxxzU1fPsw0yJO2Aj3HreDCRE0tFuApdx+yNvZf7P1WYeARo0sG2
TYca5qjZy9I0v6hLPRzvOTQXK5cKa0YM1Ky1sNuEEeIBp/efiXE5eMHd5yNFO7MwsaEkREFlNgCY
frpbIttOERzTsnWYAATQfeDUcboXnf7olPI71Yh2pg7RHjvPi0zC+0r6BpCmDqv/dRaY2yE1HjGv
fzG1YqH5+dOoxN80S8Ss1DVpELG+Ggefwk5hzQPVey5bK+Xius0VpsRV76pvZYW/2o722NroUhn+
M4RhimYAQYX8Hnfdo1nL27FuHnUCA6vWXZLTRkMkkbdl4S8MbIS1wT8ISX8RfTP3O7yc4T7RjWu8
JHu9bh+xzHnlWzikGyG0t8EjLE6xb+HBRDNR6q9Nqq3yntZjwMfuunSxAhKR6AYU5Yi4As/C1fQ6
daOL5pXdPPqW9nb8d7DQq6zao76dVy2ECh05Xx3LbS/ctUlbsCG4qgrbtdszp2nGFyDbG3wW2zhI
CfvU7z3TIDQdNoRfPhHoc4PbBeaOT2xuF30t/Xy8rkEY666nPNRpdUMo3ps0Lar5TvlCHN14H7US
71Z6jzUue+AMyphyMVxdGCHTnu9k0iIoSdMoPpmoMu2TycRNoJbq5YA6GgxZ5pXDtoZcemVJ6pBJ
aS5JQnwLELAjySiRs6hc9qjqaYK6oltfeC3Tcn7yWoRuG+AmJCwPeXpEocrSth3RlWtwIMjTt5Gi
BJNRLVk46OUaS2u3CO/VKyXvXnu7/qFl6mNVoqzxfcdYZG1ON9FRvE1X9xcWMe3jqUNwQlMtS9cc
qJinc3vpDa3iN1a69rAMUO/KHaSyNF4Ql3s7ty+/uskInRAI9rqy4Wz5CulCjepeWNQmOPLpRwTf
lvXMcUz+Pz0r1kPkgPtvwMs6TxABkhX+v0RZHLkhmDpmfdgPuzRGnCiyTTnRNOrJc260EllxHOJo
tH4QlBRjJ6As39/D+xtvMldB/oSxRCf+llDLReiW9Xy0lHtBvtGVT9oMxDnYWoQXLt0psjOhYn7h
4n/cQgvORwIkg0ltQ9dP9mEVYRVxhKcKQmtzW+uS1nv5CoNq1sbloZhSdJsB6Y+AI95mr58/+ccd
tDGtppoNEtqWpnmyz4zaHHeTFmJHcWg34Vea98NwoFq3DKziutOTh1FBPPT5k54ZU+zawV3bNhsj
oVon7zivsqzxWujoWYTkEy1hHlWvo9UA/QhJK0UnneKR61+T0N6jon77/OmPW8Df7zZDFbxtXTM0
yzJPN2ZeEJPeGhcxwHeCQYClMjosHemdekVp9Y7o4X2LOYD2NimQqQLaoqM6UbTGrFedl7IRB5I3
0J4E0d1Q4eXPe4eKSfY6DA+iuQHjtw0zLPp2eelqfZwmeOEcOsA9myYvf5rSftn/FCZ1a6tJeOGY
7n2BG3h03kJM+CAoL5wOzg0MQdGPOEidnZB58lQ+UmHXqWW0jiK4BjYOD89eEQ1wY6PzxjLGibKW
L59fmI8bZt4exHQB5HyabE63XUYOWFNxIpRA/HqZv2aDdgDJMFdz7en4kUcuIfS6fWE8fty+GipH
cqFOm3We+OQmMCuKGLVrR2ulabZD3K4NI7oLLPX687ennftMTZVyl3AgC+qnZVy2XX0Q8LtJjTD3
VssZPuNGo+DGUpl9LRRxHRn6MiSX1IEtYFTMsqXAadUMmwBRIJAqEw7caL8o7qWRdWa7xGegqezf
HV21OBH+PrR6EgDTMMT2W+IDGgP/UZg9c4BLiFi9a9qvmhsi8glhRGmXhpo5rbSn9+M09dkmkDBW
mpPnZgGpJZSjaC1N4BKEFtF/m1gLqp0xr2fdpobpRmQkZayJRJISCM07QFWceHdktrKDbd3xCvjg
zRF462gYAR1uaqHhPe6TCGINK4EXkJloUDDT9HKOMw5RSN6kS7dKH2IDE3k/EWSO0LE6NzDQ4ybB
JxZPjrbDkWWgFM7C7IAXHf86QDwJOwnoEyZySq3g4LruW12ZW2J+2Ohn6mSK95Y+OM0r2McgOYLv
1PVQvvXA/ZSsXQPikle6VrwCeF7m0zHgwoCbbtIPH6wjp9KMRjDs6YAbQxiuvsFENxBA6pI6Bp10
YQ3bpESNVgBEcacIwRQSCaapN9w5C5FX95+/iLM3F5EDtC+kDv//ZCJJjILNg5fFazydSKp422qk
HRy7vnBoO1NvZARLi3Mvk7pFre/3EYzbTaR5kcbrjrjbEm2i04DsYJ6uinbLFuoA8wA9+BSZLMy9
3+jXpduSWzNeeiEfdypThV6jTeRQ/OTT//2FjKGKjRg061qr4F40PMz7clV5r1EyfDEnK2dVxd/L
wrydjPCJ8/3//gPnUzBY0A1HVU8rctwGFlHYzGZD5L5Nn3eJviwp3QuTtf7xkEwRjJmRPgPle/30
ru2rKNXGjBmDZEQb5gmC6ziPUWcRTjNoUB6Ys0JRr4PWkrOuZpQDJJ+1aEz0Eop4hOGBk8N6lGx5
p/ZdYMiXBGaO7hI20CMPrDQETpen4XOzDTEUhkbb4UxZxrFKB4RfG6HsbLZKV2+VPH/lo7xKdf16
UC/O+mc/J13AugN74Xzo3MR8SLZF9Ws99HeK1oBEjvLXhrIpSEgHZU0cfG/i7wbgl04BV9WxI7WK
bZAigPl8YNjTHXA6HXChaPIamiCc5GSdk40O4MkrojUmY1w6gP4dwA8QKAuolQHaL0xSWV3d++wm
2BLspVOtVOer7RiHBG1N9t57WFeChGgutkshCySoabIwRx5aqaFs780bkrlvhlo/OD3FjJzBoIr8
1aijZynqxyTPXmWvXueA6mcVykmj/Fo65qLwFNS17JcoVVOClIdRKx4EtKZcBhN4+D3IaLb7TiIW
mW5d4zF+aAUImNwud34jwFuoSzr8c9e2AZ5aL2nAMZdhr6I47VWwlvq1z3AgcSmAtfPt+LVtJYvj
p5wXVFT87HuoXlpVjbPX3tbENP/h7Tvd2pduNZUUEla2otymwJacqN12NDnn0w1RkiYNUWVYm1pT
coD5bvFJh1I7hGX6Gnrlj8avNqNqHJSAXWbdMWEXZfEIi+N+NMqObam8ikr/R/idPLhx1viIEqzh
HofXOoNFFk2cKTu2UEYr1lvL4HJys7pqBbrHaS4WNj9SIeCDl8px67Q4CTLvoa7oZ9nKhWXg3AZD
Uw2OkRi85XSM+31WjO2mDwMAImul1mZanz54vbtVw4XmFU/krb2qOVodN97LbLhwxtHPLEGEmjMj
m1OzVpzu93WNu9rAvr0eXe0NXNsXYP/PtuYvCpk+hvm3RhNrsR7erclYZiLc8b+omX2dueLVaevH
tACo5+R0/fKpUrWqegQUupsSooc2S5X1o1/Gm8/v1XOzKzUtzWK/z37sw7G7hbbal16WrbsQRZud
boqG+k7SPZINvhnzaKt29lL4OLRQaQ4pLw4dyaxTm8e4Rh1h+1hn/LvYHn+EvfElcdS3ERZc6Dxp
yfAaVeqFM9XZy6tptCXpxXCmO119DUWSMepU2Ro73W1hdSWioWevzneqGuw9Nltp3C+G0FsNjnkx
V+jMxprnnirPumZK5urfxxZTXldXRsHYIjzlSmc0a71xzV2zMrO5qYSPOOu3/qi+5bH6Rp16CbFt
lXburak3j1jzZ1HtIGMGPk3S9s3nV/LcYZcXx3FGsAfj5HYy6yZuaQCc50qOdfYF3NhyGM0vocl0
6fn2jPPptZpSW/JM89by5Jbw+ecLr+DMuYoro0rhWBywnNNtYG4bQZ2kVJeKoX2crk9nybVXATGv
vxiyfVTV6DlLrOs+cm7JhpToPLJQfAmr8a22vb2SGl9SIPuKgWvW1i7cnWeWY02gqpHCYE360J1v
4VumI3VolNAN5+rs3TSLQ1wxgAKv2DtNeqkZfG6wCGK2dFPTdY57J4OFkeFmejWma6oDy9JDDQ/P
ZAZ5dZ5b/mPoD/xhf+F2nq7xycpLv141haADbehymqF+ObjnY9eXqkvxCsfyy4iOsccbbtc3xOJe
Knzb5672r891Mt6kEkahYUyFMgkfqwpcDKYapC5OOFrwWvQZADYHWaMhVr5a3I55ZmPCcXbOILlp
rTmW9cNE9E0Me+nRzytzouEz4wVQfUInn3QScEvxuMq1JgDDo24qJT9gifVB6IuaYi0UiZ29y5vy
cCQfI9FMaD/C5svfjVRbD4J9odmCXQnHTeVrmyK1F2nW3g3Bm6fbC1mlKOnsrYMHm5KL3mfrOhtW
aiF3edneEna5sJVhVRLOrXTFIQLg0yhYTTGAxu1N0g4b0eBSK5qfYVgf2opX6aW3fQrBJHHHRzOm
U6JLIo0yTNpXgQ3CJu7HWf6dJOKI41lmSJgvrvqFKJuvUWWtS5BlyiCGK0Dasp+3KiE5AiLNssCP
diRcSt7K0kAliRvP2FpoguzQK5ZJj1JaTV5zpFlUFitysOrd6A0xLNSUdcQqSPLJGIHgBVaGGHWg
SF6w5Q7GCUqrZRV6HcLNuoNNByiqG0ICIprooUnYJAppAAaJ1ZhfMVH3kSXCSjBv/d72V5CFkIxT
wZ4RwvDFLdBZh1KsUmKBHCXfg9HDo8OoH510D+p8LnL2Y7bab6qUpdCEGhfhF27JDpLRu8QeZAfV
gVz4nemU722Q7b0y3StVjZbCRfNkYGnPflSO9qLH+BbTKHsO+w0sw5ltgbulcfBiA0dyc0zeQIql
v/ZNfhcZliqhVg3gAOGby1rZTEOit4q9HOydYw2YSHmR0zwAJH2FvnUlIriHrn/dBc2XzPb6edoM
q8+ny7P3j2bbGpODQLZycmC1iqqoB4sJSa/ceWkxI/vd/ZCTeIFKyBisRTPKHW/xwjx4bpNC/YPT
K2IKtEonT2v6AwwVb8BFRvtHU+VtGiXU89MLM9HZ5chkhzl1bGkjypPnMRAHAa+XKYnKct10DZ4o
SPAJbl2qKRlyOqCb/l6W+k1ALE6hXd4pnJvxWVRti8+YKuzpwVHmSZHknUlHAQ9HXKA4bdC/d4p1
zR/fIhTg0OfMXG98YPJf+AGKV5CI12oJINmh+NgQyFPX5X1EFDGF252b6HSwTGDJLkE0HeTMWaKl
3IKVu/bi9C3z6ofG97ZwxXdyaIEpkDbVmiUOhZRqvkdQiIeBOOma+ZBZB9GAgYuYLpth6hGSCa+X
0Er9YXI6qcOrSMd1OhK449tXmrRvE19FyP+mVxHCnBYDPrleM1sED0W+L50MDbuBaUCtx9fpamaQ
wfB/9dHcCa1njlJRYgFtGMBnhfsS3hLkXnYi31ylQ7gwdex85g0BR2+ueQGFmja8cdikklUQglOg
ClUldj3Xw9ajygDGUQMhHLvBisgPUggQqNdx/o6RCjCpCpubKGPE1nCQPDLok9o45H1XLAc0/3Ze
e+AdJA5tDQ4FvUe7tbaViokyJmy36fHYtuHzGOXQN5JJJI7nM3B5ggkr+Pk9eG69tARHdInejaE6
3aO/rJeBWplJGrUp9EN6TPpTYhH826mrSCOu5v/rqU6PaG0ObzgD+bj2bUiK6ZQZTo0dTOJVVysX
3tbZXbLFuQpdCnI0jnO/vy+10POsMEreV7QmMZYg+nTh99ly2reH2vBV84gXw8kObvjC2zy366FK
Q0mKrRbnsJNdj1UiK0hjppeeti8E9CTB8lLXt7Yvd1rO9eX7zz/Y889oUsmfgk0/VBuAU6NugWO4
LsMSA1h5gCrzqrnDSxaX7zVrCFSnxedPeZw6TvdZkz6WWidqZftU/DNWOVR/EhTWYR/7VwYhhy0a
R8yWkqBRtZyNtfVYwWYiC66LHx3nUERQHMuBPULZTa2+DI95vSd+d1dhdsVnmtTsSINxJQekDaaS
QZ0gecROzF2E6I1Cl4spbtxYuW1djeVI8HRek2LN/dbhSiNrgNr2roWjO+de2QUBfCmatxU5xY9l
jDGuhgmXSLHOEv2pl8V9qqTDzKUSi6B57tc+NGGpRHOd/ARqsx2u48l9XlRAkxAAEhKWXXH6TK/g
+H8NHagTJnC8zz/Vs6OWMStoBdGaRoP6+6jtepesNF8m667I3+PhWUIbidxxA77uVjcWdTMP8TuO
lwqZ5wYQPCAKmRR0jQ8ng6pVBj/XrWQNofo9HLl8cqxeh7h+TSYNBpnVe7g/h8/f7LnVn84Tind1
ejjurn+ZeVRZRgiSIR9GLCEZuJoriU5rWvrLzNyGjkaWe3GY9iefP++5Ge+X5z09P4ejEbeZqSYY
m/uVEzPGQqe67XTtpcza28+fS56pUJNCbCES41jKrHBSKq87h0APQpnWIg0f+r7t5gGydY9qrE6e
PTEu+U+TMDe6T+NqUH287A7MDOqGGhfadSt7ZlZr4b3FGfQjy+rvQk/sYVX2iQvgVMSI/BTtzbPw
YlUGsDzX/BqikVzoOrK8nti9CsbglE+umeNT3YA0GaNH5kbYvZCnln66YU+LLRq3SYVbm+S2l6O5
xHJCldgnbHfyNspwIxUK5w0N/PWMkxcF44y9vpIeiNmosIRQd3a1ldeaZNzVFWl6BEMipVqkZve1
HY2OEDiOPVptrpB73bqWB8m5A35JpglLcA1jIrrydBjCkej3Ruxvp31zUYoXhx1xXzE2iFRYeH7/
YngjMVj1IcyaW+Ie8oUdKbs+Ir4e/Gyg+D+VkVB306+3ZMzWt2bpkxaF+ZWE3gtLzLmbRk4B1DQe
uFtPRZ1xnFfoLnPq6jmnq0y8tOAoatV4MXNzR8P3pSai7MJMr58bvBJNBm4Im1bx6XjifOmRW8gE
YcX2rQ7wHtmtq8+16qqAhBtM6VDa1IKrArm23JBIw8S97YMwXHth8lg2tDVznbZvQmqHHv5M3fwL
envCrdpxQktEO1i88BIagOpgsxZxiwVYM6FBfH5fnHEKGHgs0HnoTDfUKk/uC08ZYjSVMcwjN1mi
n8LhrlLx7kvt1kh4V+Rv5bMAU58ywF+PFJ+wPSkRZg8ZFXIPI6Ii61XbMAvX6SOpeui3sDqtSC3A
iQu/nUiP+LkVS9cSwONziJe1QgBFrE7R0Cq5r0Hrrz9/Ux8Tv0E/IhrQps2UQ/lnGjG/zGjSGpyk
1kW87vVwUVBUB6XmHOqMKItS75eadPN5loAOT3Tt4MNX4AyfYu/1yAap02gVRBwDoFY6vnNhHjon
xEC0Teto2iXYHwqzXm+Oudsy2eaOf90E8asSF3s/wxhtGhiRazJOSjjeldkfgD/e+X19Y9L6mrUu
J8+6sp+7ZeKn73XEhYJSj8wteR9IK7A7fkWTOjtCa1D7GMrPC5+pemYGRRuBVACBG42d066mGrqe
RdkoQZ9dEqQU4fdrBqYNV92S/IxGhE+3H7Ng0/lb2YEeyMJovJEq7IbOf1OHQr+jgUZ3O4YYJNwp
n7MpUL1pw6s3crsM8XfyIdNFl9Z30FHhnpCsKHNqHKnF3WIGrTIP4aqS28nNNkAdN53ggckKQGWa
2es4kgZpuylnKUdsM52EHOFTF546X3BT/C0ANSB9MQWKtp24pu47PsWHl6oQPlpDqSzUIkd5qogH
xwxeUmRIM9EY2qzL2Ss5inMdyR92xxRshc2bZ6pz12Q3k7ZrhGzzwvoGsfTdc71t78F+8kJz7ols
P60nrf1EDOa3aVNYx+KlKsuD1jRvOr0++uYvbaBrdP/5xUKtDz57/q5rNzKvaZD7OzN12rkXdD9v
XFXcSlYDzwijFdVCLOllQWSKtPfEIXN8hAjIFNvC/Mrr9RhP3NFB/ZZmw48LY+HcUECQJlREKxxq
T7tqA82EuKpFsu7DLAYLKWbgfR8Sr+pXnOf4fAK5bw2FEM9p/sJnEyXaBWXJmU0LBkEHnbk5rein
BV7irosimTZoMuPydXH+bNkghltZ8NkgJ13LoViM+EhnAazlS3fxmdmfUgk9Hcq47BBPq+8pPfam
S4J0HTWESOZpuDYyGGY2oPu5KLBXZZiRrh3z0eQeWCauDzy0Wrt5Ru6zXzsrPQ1v3abQN2KYIgBb
CYSQXC7V3LRN795Ay5wTmHQIHIJD2Vus2NWwJyzLv1ax//Wj/9/ee3b/1zGh+td/8f2PLCd41fPr
k2//dUMsW1ZlP+v/mv7Zf/7a7//oX4cs4b9P/8rqPbt9Td6r07/026/l2f/96uav9etv3yxSdDXD
vnkvh4f3qonr40vgfUx/83/6w3+8H3/LYcjf//zj9Y1LAI0Y2/OP+o9//2jz9ucfuoHI65cxPz3D
v388vYU//7gr36lDn/kn769V/ecfCi2Nf7JYSpX6Pe40DJp//KN7/+tHuvFPZmSTihZ7eFWb9IVp
Vtb+n38Y1j8521vm1I/T0WlPm9Qqa44/0v6JaYIleGpYsA6r8o//fvu/Xca/L+s/0ia5z4K0rv78
Q/tLcfHLsRBdJc1XtIZo5iheqqf7k6hqxoidGIAO95ujAklPCzjmVgzOtOqG9RB7Szdrnn2BlWCU
gGuMMnpyeurRqj/VUQ0AwFqSbv9+cLI23aLCv+5Zj+ZxL+4DM8q2x4dSRLu6yOJVaJs+KsLRzbZ9
ndtLrQdNhWp+e3zIbBgoYxKCIMrKhWxLUi/Ji1/UPuUiNIjWyiL8a5bQJVpWEfBUIi2jdSNamHXG
jzAmtbRg4CxrIZ9TB0bH1OCzXPvekkR8dsN9UxTBPnKSjVsbt1rvONd6ldzg6ik3aSu+BxbpYO6o
7DyjowQF1X9ZsEpTxKIiuC2VIt0ev2oqEPCkDz3nhDrMi8y6E22ar8wYalULU0DxOcK2VQV/zf2h
+sLa9uRmAImhHxkkVoeuu2fdaAPrikr6MtU6c5dPD7LtBbbU1y4BIFK4nkqOJjwJj3ejhFtQztlW
TA8VIcN/fXv8SpvSB6I64pJxDVLPIizDxqlZeN4uGqH8jQ2IEHIQ52mnAVCf3o1EMbQeRgOQr+ON
QPh5cyrPNlPAQS/arg4WSJQOnQivQ1+l1jToUzHQ0cnxiGhFNBBAGlW/Cwx4O+QKRFrZbzVlgETk
6dTRKj+epC0tUW2txVIE/bPxsnIb1NbGc5FRpOQQgXCvoQqZDStv36FccEcAmnZEySkBO4CajVR6
u9U2+BZ++ehPrsTfVycLImOhlM1PQZiRSkMCtD6Lnub05FHWabM9PiDDKBdOZr6jpoPx1HTV1iOx
aNUUZrm1ppvh+NXfD5gPq60ek3lgDCaxkUqxPT4c39DJtwF+921JAhhbSTKwfAonI0xgoA1/fUne
2f2EvCVcRf9qyCDfjhzbt8ev/v5Wm/5stEsDHzCJTdM1z2j7/HXNj9/+PRiOX41DX3B2rNrZ8Y48
3oz2mEoAJ4749216HB1T81wkAd6daRAfP7q/H/7+M0KS1U0UQqsY06033cjxOMCqE7GTbonMTf/6
STx2UGHzjmWUndY2+s9DX9W82uk+TwLE5jO47rDGbD9Y6K2Rb0sRQmHV7Dbf/vJ9PMXJ1nujqrpx
KqQmW5+84REO1qsXIU2qW9AlAdGrM1gdI10hbdya08Px2+ODLsNqZngwZBNO2Bq7Uc1d5W2KwjSH
mu301LM4FBB80w9RvXUAS0OzT4d0lfZwxTv3hfr0osl0eG1Bo2wdIQ6DMybLrtYBmR1fFPUdqtBb
dbrZjn+gTTPh8UH856vjt5L0upUs1RWdh3Q7TP9Adyt9lYTBDQvEPC5ILo1qL9uRv5zNFFUBFSiy
kffNg6oow1YSUrgcjf5LkJRyy8HZ3xrjE58sgCUK1u3WFTy0vkSnyw2/dH3EEVXt7UrbODihSJbH
l1hMV5vQdyRNlp7M+2kKOP6gDcKk+IIYvtgMXWFpt1oXHoahJsBTU6t5NO4rWdDB7Ix80bTVbTj2
30kcM8DiUA5R2+vAY98xrXRX+LDeAqnFm7EgVrRIqMG75SPm5QCnRPOsGgUZspgq9VS+JjkhwWOX
7OWykUTmBIl6zY4phuLM3yiCek0db5w3XUjDboBS5tjpCgHV174bYX1FXz0jkxvRh2JeJRCH+nwk
32QaCn1/J1CEXGmN+tWlGLnItATYUNPcBnrmLbMQXAtYY2sWtFNyMe8OYHJuLMqBKnOqkzHip9cx
GSNMEW1wbdC6HMG3ml4CnBpgFTUZAMnKvI+MYIOs60Yr+kfHJxyZrIh4piYw49jY6ouhYX0znX5d
mN1uDLtmmzsZMWS9X+1kNDzTm0ivhlAp5+S7vkWIAehDND8QbBjbMdfshXDgJPVVRWxbu3cdxV/o
sn0ixSNa5eFwp5C/sPE4di+DPtU4uYBXtBT/TohQ7GzaBZs0ckAWCqJjYZ2lSWItTJft75RaFepG
vR2GbKeUcOeztGivzL4qVvBXkitREQUEth4QVndHDixlYKOorwSOEEq9dJj6KeLUZHPViAZEHDVA
5vCMo6khxFLQLrpykuidHBp15cnh0MQ0c0qrO8TIcgGRKss6EzYR4rVY4rCdDRbxq1LTmzVZcDlR
g/xSEO739Yg+lQvf7/Q0Um77gWhFamyEr1q3Tqzg7XbzZkVCHFEjdb+I7FBbYkX8loWYbbtRwSEE
+dq3au8eL+5O1I66HAkDUJRSuW2sCFJb51AWS7C5t2bUP3ZhWS1NoxnmHqZE22m0GwRiiMO0CR3F
Pul7bHEKJ0SSUA0BaQUTnX7FSegF5qjf7DJJ9W9M9U0GCwyZz1vk+eB5aLITsKrcNK1+pQ2QrVvW
83XdcwO1qf+1Stp8ro4YDtu80DZK2g3Ms3KhR5aCF2x4sycrY6sTB6CJK0Lj3rRU3NuJu09z+yaK
+UwtNftWy+qrA8PJ7eVNlyVbw+a+jXRkdrTKbpEAO/Bt7DWbS430HO5O30dtY7rQ8xLNfBptV6Hr
5c6IYFQ2Vpo/kU60acDaNGWvLS1DaeYxoXl6GBbzzv8/1J3HkqTMmm2fiDa0mEZAaJG6MmuCZWVV
oZWDA87T9yL7tz5tZ3Cte3gnWGTJFAT+ib3XnggtXi18bvBVmjnHiZ4YIQHSGg6+SFZkC3vK5T1p
kDpIz1oy6pu3ulTyIVgwSY7426gMpq8E3wm7RRLAl3VRPhwx3f2Y8B+ErWZ/zC4HDVOcjTu/Dlm5
hLNm/yU4wXmsxYtQ6aVFthB5yVAcBRSfkLrUPKGc4NPN40NvkVQeO0UVtf5BoOd/MAvQ0InxkBG4
xzBg6q45+XOZSmDWuH9yZb0vbWJu3Q6GFW6PyNZHsU2QB2apfZMGtSVDggBri9RoyXToe/EE6qnM
zrrV/W0bjggxkoTdQBnY5AaJZRbuTtjvXSSE92t24nuuBd1u1rsrEfM5RjXyHebCuAxyvlmKrDlZ
F4+mVzwJvSTvfRxebBlaPcK1IUPZyXBXeMhNEqeZj1MB0Low+oVbBTSW8CdwdwMgs9jvjKhrgSiP
c/9jKhYZtvesYWzlunVKZrEyDm5foh2Q2tV3rE/H+WkptjEi7uqNg4tT03nXDx0knaooHiaPUka3
k2GLh7Wv+1+jJN/SW7TPpQZiLOv3lJSng1xscHRANRm8/Uj9DsBThudzseOwTSd5kK1+1uYVIIrz
ISq07ne9BMORb0SJ+/Le4qQMALo8LIhxWDKnHsyRkmQUl8ktCUmZt9GKDqYO+NPQKlGGjRDbTKsF
NsOJfVZE3vN4kjfO0gRWy4PwCeoy4kwLzZqU9hq3/uQagsiLrDkgv6DN0ceoYNuIlYMCbbJAAjpr
ffL98ferpOB3vj8kIWXbE3p98Ney5vtCbdr+16vvDzkSieTtoZ3ZLeV3VecRF2ejTyTk5WsR9X2Z
1tro3z4kb9w5JrA5SRzeWpwmYbeoZ8sSIBbzliDZqc/OnvT8sO3Q/+KVqE9wWkq6JNDMvSvFPrUT
MlrKV6tBUK4FRKUyY6W4YZdJxnf6lRhWf8rWy6LJfy75PFMB+5RBh5qfEjKE/uTZTh6afWayADUH
nqG4t8r1Qm4Ns880uwi77U61Gj8L5sORZVbHbBrH/fcvCwOjiGeOhwqf6HeWhpssCos0l0x3AN1a
wOSIeMA27Zu/Vbn0kV/bkmowIztr1E/SmMT/uAxrVW6S6r62dVd3LYW/L+1aD1ctrLjADYC/dC7N
0VpPD0B8sGKvH0OHU7ui8u4MSFqqRDqazfdLq9SJdVqr8u8PjTVXCr/xWtlPxZABOF5f8uxCIaBT
GMppD5ptuakelG9mG8+O1bzFZTEi9SeCdZz15JqM3XWxK/vFTsCiWv6DVjXc3I2h3XMv+y1Tq9h3
U+OdVS8b/EzgLeMhn2/+eonT4c9SuuWudDyFBr/SI0PQHy2pDKawHA0iKGL9Z1ZTPhnuV5Yo4Jdq
JT4i19o66y2CpLLbK3zod2Mkjr6mXmBv/ykb27l0Y3wq0yy51UFLa1pZ5qbQSpY/7tTveqzRMy2X
h1DkiTSMqn3WiPWpNPHDGPLkxfU1JA0taeV046Q5OLXzShRcQQvM0sEe/6oybq6DMZibvmyTqFj7
RR02SmQ7UJ8ZEgr05om4Ty5J2rPeyL3IyQdXZBxmKY9MNzMIHakaltOZ65A3p6Xz1QzU41z219Zt
bvwggkNTOvmDbfyxelHc7O6Y17D8p7RFn0e4KTFWJTlWpKEQLeyhAWHAh4okU/d8SaedgTBmLAxJ
UtQ8P1aS3Zg5d9cRKfrV4YbZOBOpOy3km630ABLqS3XWkkocZ7Kb4tomaESRMCEJ0iVNE8lNyrLm
2rupv9Mn8cdRDA2CJN5DVewWKC+9tRxmZT/0md+crXKqQEfTyVQ9n7qDW8sOeAQnAfcy9f227fXl
zFPh2OOIe1EeJFanNM2j2/S/O3NBymcWSHmneAdzDnczmaOkx69IBUM9TIH3zgT0IZWzcVQQg7TJ
cR4xOgFwLeZPESQ/2aDD2ke8c6vh39VerV1Z48R7Epd/Z8NSgoTUibKnx3q09Jnz0CHwl6plT/lw
G426PNfOSD2HI0Qfmkh5WPsnCzmOUfCkynlzbdkQdneSJF0PB082XBwlYc+Z2lmXhTrYcwV5wXIj
hdqNljTPyYkqAfjKcn4suqQ+jBzSExe6ZnXxZuCKVBTRyHwLEYFhkPnzrnxUmwaBfGREEMKbSoQK
cmKrlvbEFg98RRs/7z1urnbcYwMPNlXHZ5OtQDIeM3vQQhBdipivVARNVNCwmgwdDrLLfzQujeyC
95Z8Kq2IH21G/x1TmgP/bI0ZQ0JmKmvuTOHt6wZjDz+3yCjm4m5mEGazGA5tPFuRqmx2ov1joc/T
RdTedPl+RYtish3L9dB12Y6geUVUQ5lK38OKa9Wd0fVdtTQpQ1U+EQSDtinW8zOABD3UGnbMHEbG
qVHQeZtMXkmWQteEyBtSWRTn08hyIiDsedXmVZ37XBQyfTKSefOjK8DJDs1X6ZeIhdYeR0vyuwzu
8zDpV90YX1OYB0BzP5Cc5Q9NQ9T3WOm30W3iiKcr2kXxy9CXHkQLkVQ1Hqt0a1bLcerRUpqjpCab
jPLew8O7+21a3Mr+16Qn5XYeLHFMkUu/tAuZwmXnHzvBP1Hmze/JuLCyhF5YIxmrxDDuykQ0N6A8
+3yEJJ+Kbjg3w/DplYZ1CWSO6EAKqCOI3TdVGaPNc3p5cBrtt2w9tZO2V8ILdt8KtAEHx86f5RCI
m5ESUcSO5uX7Qdsv/dOaeXPUEme6GTlUYV8V+9mLF0AHYqs3lTrZesmNINM1Ptd4sLMpuUrH3CEB
rh5SS79xGn30sYF3xQdXCZPlmjXcgQOKWNni+nEAxcGFZgoh2HjD95nbHfHDrzxoyqOhzCMt8Ffr
iPKqEqSzg+vNu7gcvP1xCeouyr3WD5vJPJl+SqAQNDCqFVCYJs9I7pj3wqbZFeNwzXrTuGdFQLpy
MVohU2MSLirN2GluUUFoJ6mvNcV9XiZywpimzodS5t7XAE116N2I91R/yNwO2VuTrfdws0/qX/ak
67wdRhjoKdoF4xclxnQoajwquuNsqhwdwuL6GRrTnlwSQhdmLZv32EEOQen9ySnbX22qe9nRRaaa
5l6hZadt1R1UrT5zj2yX2OWt5I5kEdrEZ3KsmPFrca0C50gQa3kbi8Z5pLwet5Mo8iibwKlqOgpt
SHB/+4Xc2NpFh4BhLdt6ruMhq4hZbTUU2NKoX9CLbtSiNFaz5AA5s+nvBqKW0DetcS0mBeziUs27
aznQwczcgXu6fZdi+gAMlLRLYB5N/zaUvhumojFOgWO94gs92YMkJqORHqOGBPaATIqQo+wyJlly
cab5XGSKYQzFOkLM7ugQVha6i3NdEN0z9NHCIluqfSLLr1mQ41Sp8ckbzLfSNUkh0OxzkMvhlJbA
MqsF4bFXtkffyeMXfIAz68dPe1rS80S0JvxCY+QxllX3cWmRQAb2NSABhK2bT82ZipCQseXkocjV
G3E1+ls7NnCqXaK5HBTkz4nlwdrNpwOjKMTkgTdGTY+3OM3K9FaySdp49lLsAtrXlecqjFTbyrb6
K/QcArsfTJ+OaJ+yAm6K0xUjC7SYqI85fllUYTHWJBCosPP0Gniw+HA3s8Ze4kj3tPS4UP5ssyyg
azWf6aT+jos+X7weSTMdI3ztxiTgwmRsYlrHaakjXWlZSHaqzZmBINMaGHRI07Ei/MjzWUoNawZK
PXwm9avQ9fkurfju2p9Dnssftsw52ZZSoMfsv+BbpeSzBMNNG1ImUeinz3WvdvgTxsdOgIf+TgDP
DTveO4XQQrsVDDl746nmoEu6KrgkY/pDlQE1Yucg9Ne4eHHTnSscYz0LTYJay0W/0hxxHs5lE6Um
RKFGltqFffC4gcYpDpUxHVrDZtK13rCWMMPCBnkMVvRqB722L+r2Xe98mDtTnp4Rmq673wbiSWWG
iJINlEHxZ4XH+lXxRsxGn4esE8xPWrcmEWrJcx6jZO4d7rGa/YeRY6tZeh9mM5jWLECaNlWTjWOb
1qfSE6KIOGiiNBYzKwvI2MU0WocpqMdzKnCncsxrJDVZiJ/X/6VncrvB5cpB2lDMk9e3KSqCnMXg
GC8WC0ZCFvtp669Bj1Xa4WHNnxq3DqKa/xQLeg9oPqNCJTfy5ie3uRSkgBaClM8OSu5QlI+Glk27
YOIH4AWDE06JRgskV9UZLfbWV5o8ZiYgkiQtrwwmyFMKtMPYmf3ZQhqAkIqUmjGdc1ZBnnEc3ObL
dCiKjNEfoAE58c0l5W9bdkZyoCqC8pbwHVn6LMrw3Wxsc2yPTkPwd94IAbF/GUNv0sgRR4a4//5G
GynRdoahbloXb1wr1s8evEmI0t7ISbTUGdyizj+gGbnEmSce0RBuJyzxhwz9o3J/ajbxdrXfvOhl
vhycxCIcJgk2ozIHCJvosMrF4CmLOR+uLRPFimjYHbUyA9K+eMdXv8DgXqxLXFXBvlPVr6EqxEZX
gXcIRr1kHlmzObHqS+ZSXMSMV0N7Fvm5mZqdobUETMxsLI+F1+pHR2fp1OR3zuTk7A9xeXWJSUFe
2dwGfdhZfGUQkzIaQyd5ipltXjGN8FR+z+psuvjFgNgtJnEPL6F7KpEaMNnTnpw8987fF1+MOf8c
ag3dsqu707ZI3aaKx3lCCQncWOwzonOvZuZCSjKOvsy0u527HwTeBsd4/Wjw8g/SC8WZpp5g0Zln
wWS5PypPq2+d1BuSu8ynNpkh7mfDCMDSHNCazVFrqumpXi9zAFm8lk/BSKdaz7m4d/Zb6wXybDtN
F9I8gOn3BvjxXYPxrcw7cA9GfmyCYiJwz3gwU21+1hecP4VacjiZi7XHKkUgND841Oitd9QkCRuZ
bu9ah4XlCHh0Dxy2J6K1spGQx8RkVAsCF96/TTP/sscuO5j8UG819jytUtk1SKS/tVPD4F+V8Nod
+zHnNgw4kp/HuN2kpX7DoWyQQc4hDOfr0rkkU4wLxXl5tBunv2PtKnei9fRN3Uvo7BAJpyRTzLft
4uzWlI0Og9tSBQSpiBC6BocBrSkmdaLuCkcc24qHcFVqwzWY6ViYOD34AzeRNYqCMvMiRU0UHqPD
zJlMZCTWy+SYeJCgt2t5kh0Tn1AjsxtYnpCEfi/UeF+8ZDyVjAP7IpjguSEAqqqaOQ1epsnGQJCz
X+0NkjRYYAYkm4BmmytWPIOZZ5HR1FbkuM3I8yPgfT26f7Nc/NFzwLJB7f9KlXea+rG6NQPm8Cnv
5RbrsowcsdwEQSzbJbBIN2I4jeWr1PZqnoe9jQd0k9M27abKWgduXbvLNFQUnUdUpZnIt8oRF6m5
1tHy2Dcvymv3qjIyrA8TiptyeNJ9iWGiGfhcZ8r01pcvbRz4Fwa4L4nBWVLGoMuyzAgiV3pHTyPm
rWuPrnKsIz03N8cKxFOOBCDDbNdYMBtJIi3pHv3HAczVYXKKdKNpoF5Ujz20lkyUOqP/YyVzc647
L0p0B2tpXkfEbIJLk/2P2m0+iFYftrGaPiUg9dmf8+j765B+5+xXTsqU1tzAWQITwpCvqT9KqHhb
jbXbfYnfCMhNiBnrFh6BLgPigM2tx+Lp1AzYIoozjr75HXZYhrTIrgiukP+14/ve9n0v//619/vX
ryWxfEm7ut4xzWXYW62zpHbdxsq+iWTMEKZJifD1x3TL8qkOtUCWPAnI/dJGoJRoXatt6a0ahO+P
V/Q8S6vkyPBQPymMChsLWA3e75Ty3bbnUz4EZZTZwO59PXlMJMaNYdXWfu/th3XTTQ1FbpxIQ33N
uB1wpFWWLxnLaodA3EH/l/uE1fFpWidl+mpfiZM22CK9nU6Igquws2IDrOMwnb4vaYlgh+zivcao
5tQrQqLsmZsbolZzJumXTtkxH3mzEBzhdm/OMpn0LFlKqAeqn3NeGsmWpX8VAjpmjOHCazkr3iFe
WqhjacmZITS69tzMxcnTdHEKFk5ek2TPDXPQVyPH4ItwtCeRnOMv7oASZmlib2lB4s33V/J9Cda/
Wq5Dvn/9mmaZ+a5Qzeu/7aFjiyqpoBtx5ng6fX/l36+atp7/x4ffv+G1Kg8Fnv8N7SFVsCim0/cr
/79ffX+Yrt+wxjRflqG7pYhbt1UL/IMHexkpJyXFYb0ENbEgpaU54WgLQhvXC+Lr5riQ3+lDWzoB
08Wt764v25LN5/fl+8MF8jo/lybY2NV8Gf1Cnftk0akD+Gasnxs4Pu6+8FuGUXyLFAqezkzVWRqz
raDgzS1B3+en+77V3w1laVG6Dk01nUvxPS+lBulPgee8ySBP8ca2w6ky54GQeF4V66u0Lp1dP+T3
719ikTgfU+9tWL8S4IP/XIaWSNFpReOM60T4WymTuP6pahQOCI1kvsUl885naFa7+JXKQSGU+e/L
aDUXaRpiPxJLfbKccVWKrRNhloMkLFs59KYR0uY6ycxm+8H2C2P3rXr6PwnE/hfSr/+dhuz/I4GY
YYJH+H8JxPhaRJJ9/k+F2D9/5x+FmK//hw9nDknXylyDm4wG+R+FmO/8B/ouCGP0R7jRvu3Y/yjE
LCyS/yjCLP0/rJUuG6z6xhVR9X8RhOED+neVfEB+wDoo110DOzYqtH/TRJtNDfrEB1lYtX+anNXh
Agpj6f6yqDvBwqIvDorXrOouugWyIKX/9lPSVilWrwqQsZeWY5T47Elx8umcf/R02CySw0R4NeZh
L4oFezwDqigKMwMbu3bzp57OqrH0betbf4XS2xCgwR/u+pPuagEQdBIWy5RzAQjmTePpH/ZgIUEZ
GGI3UwDuRNrdrCKnvqtKskoYvkRLz5rYkv6tMt8nohoHB9RhT7j5xm2ch1Yj/U4WbDhcq79SePk7
oSEB4W+yAc9zSvXYOpZjpW3Swvxdz4yjcyT3wGpSPZu2ojBvNStmQyim5w2pJflCnHeufyIhfojL
GCdgX5+qAATFMg3bIpd+xF7wPlIMAu7zsBLWka+maQsK0NgDP+vQcqbPY0UXGnNk+EGD/yrzv4JK
D00HXKk+xlU49Jibx84hFi13nvJiXdi3r4BEp8tSnBvsl0d7GtFd9T37RmVFZWtDc1F0XVSWEwDy
9JFj/o9NM5onDNoda19Uyc6sl33GfnfKbVYIZTvhFSe4r0bBXz4WLi3C0h27ylgYWfgP5MS/+WmQ
n2LVnVy5iK2RUJzhQ6Yf1sH/d6WxlYJVr+dCNAUuvVUrp51BzO9qzG6i0P6aYxwO2qnR871lpntn
cb4CMz6Udf2jTogZa1zGJM5X4SXTVhvaOwqHMF7EgycHMjNtVr71lpSdJHQLaC54ggTh1G7IWPRx
wa5AtKL/NA32hyZXmE6zt+yLOcjfLflKxSB/8LS/KBPhW+35LEGtPgLOwmDevtjaZLM1JQBCCfwM
2Z+hVDvfSxk+FMUTe8bf8RjsbfjfI9rijaUWavmK0aGNIWIuk1CZZnKeAhX5vhGEAxz0HR3v8VuH
55b9sxMDutbVl+X8UZK59ZzqQWQtNI+JrUcFNIRNyfZp5xnDtW/t9qjgNW3iaZW/NGzeZWzs2Cea
u55Ylo3fqKc8zasdO9b0KvWcyCsF7AQk3FB0Bx4s1ePUnQfOo/OQzS8zh8OBMHjkHaw6VOLER8hE
78vAqtVXDgq8fld21JJ+zjzKN+frOFpEMWoVQbN9Ei5ejuMuIdYadz1ZXal51jUJ74UfZhen3r6X
Moh0ye2r4v6lRyJ4TNNOMSycfhoE+ODsLKhvtzk7XC91m2tfID/XkuColPGaz5gFMs/dMWFgNrcs
l1zLLmAxAXAa7rI3xuUjHQOi+0ZxqQebpLN4RvBChORg2/emQEfuTZDag1keYpa+UcxTaie9/hFz
jH4wfmuqDRgxkJRqmLPLbhozc5PGpJwV7rke1i+6nR/8OmddpMZxyx84JFUXHzTXR9yZBvuJ/Rcl
Y+9vEX6wxCk6timGtbxY+F6sIP2VaRSn7dw9z8ov7q6uA38PSEz2nBbEwNjxe1Yf5nlxngYHhUAT
dzvXey9Y5NzAtIelm+9YYjoX4SRf/VCMe0abb5PI3AMFEFoWFKwbthGsMKYxQJFjmKHfT/6uYjai
qsbfyBEJyJAwfZzN9qOUnrOzNZtQqRavTkNq+/xlL1X24uC3XgyRRy5bl81skExqwxmI0NN5WwzU
l0mjanUXbGNtQiK5hqzVO49dy35t+R17QkSd4Y5ROwbXfBjRlcxmvonzkkAg3d6ig015WLrUPJbH
Lom2oiPhoTeL3Tyk4qlJjGNSBGzaWoJDg8ktQ87Ccw+tbqu1aXd3hXHok/oV6QPBZ4G3t1wan0b1
RHRlPzlAwV4u8VPGZg2k2fyod/QrCwbswp0F8G8cecuSwSdf6uptqOtPWA5XwD/T3VgbDT+IvypW
cpEu8J3XIr0a6S8tr4FB9UsbuY5wtr5hvJp9/lYJzUL1kJ1Bks84tvpsH+hTyfSsvfvcBqY7Ys8T
BEvhOTpgRFFhOtZm1INs35lKnv05KXcyjoed1iEQytIPDV/yg8r9U6qYGcB7I/858JkP9/NH6kk2
nl7yNqrhNAWoHliNqLDN/XQLKiELB5MRywJITyT63Qi6pxT2A1vwfgLj1JOuJrynsXFqJNZ8qkZK
p2J5UxoavgAr0WfLa6PpD35XzRjyfHiNc1ft22AJG1alpL+O83vaGlcOtP5gCis7qfahZo4aqcI2
QPLG/dmFMNab6bwhH63f+2Pd39PmCAGKCDIafTRZza3MnU9pSvp9f0UQD+LDmRgEpbWhh/gaKiJu
p4tMkLbEibqZSbtEg0OcVu80vzhr3B+LZ78q86XEsnLG/glw1QyekXI2GxMudrGUX6MVByeWbyDO
iuCw+MvOncLAXEAXAUXZC52YwEYQnea673mKcMdo89uESOs0ndxhYUtIMgiTc624JD0JYq1aoLRE
jDzHp3oEZG+Wwd0nuy20ghlKh9GhmuQwLitZ3PzcvqZVF5x4VJtUIuqm1wHcesRlLzpv6C0qyo/c
I+XW7gDYC8i+IfEHFt/YhB03qtuQpQlKhYUBu1dYTABaWBpOWzO6dUV6knnac2QdVe6Y11lMe7fR
9jF31VGwK9qCL8tublkeulEc8RpSZnCcmDi0znOG69T9qJpUboum/dCDUt7M9aL07tMHzWLEu7lF
ej3CoIkc3rRt1aJ7sgXLPaEZWz1G7aJ8TEaiYYLVBOa8Xdqq3JdG/rPQELItbrOeSyWJsr50t23g
FZFVpGRrgvfX4oWnJSD6PV9DShzmGwlA/fBTsYqkx+0Ri3hMSrBWP+XDOYC/Ec3omvYNEXIbMzWS
SCBc37LTh+/iJsXdrvbK9fxjXScUcrNFVCyliK6zkh9zjHpq1k5m1VwNbLxb4Q3ijBv2M01IQjfS
9WdcIADs8udMlOcYMTGDXnc+mgm3pgdLN3Lb8g/lUHAakg66buHHm0LwzcC6xqG5mD8EaWfRYDHz
tjRN7oaBt4pthiw0ze2AcIU8iZOOjPKvadeh4R1G4oTe6UGNvVsBqcC3SY3VuAx1Y4xqmTPOEXVl
fCD4TYJOm9qdNFsRFnX/lftWcrBapz2Y0mFGpZgck8MtnelaTjdczOqsE0/0uN4ybVE6j/P4NHUa
fL+lEKHmQuh266WL4hj5MDfb1paZe4LszsE8lk+SaUmUUt3SuSbXeVUJmnO8n1q33ErDY0hWYBpO
/TX4CuS8YGBU+P2j7sFBrEzR3AckG4shIQEs1guBCC+FmyUgA1pW9QZ5gnZK0J1RWogLg3whGWAI
IsMTQH343Paui1C0ly57eq/9hfa5OM9usIYy8scc0G+RnRZsnk3zHrg/KxbIYdya5cGruppZ6/xO
KuFFVeaHY/EkGBhobSEkjrxRSGfQE7KdFYc0e2mDbOXajpi8s7PTqxMugHtT1TquN+/nqIKtQXjG
flnyezKU4WiMWCYF0tWgPs6ULlqVR3UWPBX1+IkO4wgeNweAEl+1tv6jV/ah6946I/jlIdHyarmX
6DWKyf8VT82fdJgxJH4EvgThRIT9SLvxJgKHgPfPMXNYQA97yJFHVipXatO7ptvHmDA/XJz3eZ4O
ItXDxCNqdyi0q0URIclB9q1qK1S/I2RhP2T+ttP6PSbq3aAN+8Fd3py5RxeGeUa3CCjHhRsay3LA
B/SEnhf5guf9ctjW+8lwYQ79zB/Uyu2Y7lqzffQrKC99Sjxu9mek8Ca4rf8R99ZOyHRA2RqfC9ZL
5sAmephIZ2B3dW1DYFZv6x8y2+LVdwIEL81pyKenzkYNUTmsiVFKNYY49ybgZoahDkHwnLQW7Anl
4kr0T9zZf6WDZTxBwFi0u7bFHzQOJMTrcteWZFGRPuqL9nlokh+TeEyCds8d+4Kk18mJQDb8aFmS
c2fZf1zUNpZVENaKd8bqD8ZI3xEs55nfdwgOwnhcvnU2nn3+XxrqVTl5Rdn4amoqCRv7WQB93KJ2
2U1aakb+DClGnwgiJRZ3o/lxVE2u2Nadvr5BrmyRtpM3ha5i8ZNlx6YJaIgTFN1tdkAWTuJtc0ys
edh0egPCxA72Dplyi5ldK7sfvhqbnG/f2dRF8DbOaC1r4wOt9zu+zQtRqzMM5F6Mr6xe++LJI2Ht
1mrtDmHOlxao4+L/xCz2I05TWGbVSy0zUNj9z96e2UrNmIyWSypIH5rTQ9s3vyylP4ymeXUFBQtg
Td9NIX556rme/RdX1dZeS8x3LymurrIOuSGP1fhcDSqSlDgU9KtbBq0VwK9Vl+7U5Yszlof03goO
1wXJtlZZKtQE8kmtPtKRwRDS2APnTcsUvGWa7+TDLhYPmlk99DF3SmtSHuqro9mD3NPPwb06OdSU
XiN5O8nhbDOh3LrbBl3WRnsizoE3pMlOzzy5BrptHhGyKa4pWZ2tgeq+S576auKbMczPla9esGyw
V85ObiF3ORtlRzo31oN4J9q73qm7MMGOlA0qbL+7dR6xorRhbpaFruZcGA38GB3UptiSUrBM3DkW
YdLZhyz0xxyOkjKq0HOB2jv2k6vJd8xoZx5C23Hs/7DoOttafQ0QrmKWuPGVXkgAPcyIQ3Sj+qk8
66Yp/4ak/k8xvwijeuj0iqmBeUpAP+j9XkwUegu7SN//3SZdCA3oIXCTV83rj5lHznUVEBfNnYb6
l9ptl1er74AztayqBzGTHm/ZYYL4fxvb6mNM8+9HZl3au77sP3pNf3L99FMfQhgPcOfkV5Nkke5a
z1XTwxRqfumWs2PGGYqxf/HNfVqU98BPdjrBo3ZPu1VVR9/OHpu6WBtGzCj9X8OJH4nh/al3m8Cf
f3pD95bwgFsKF36u+yJK9/eQ6kjnTf91rOxX3eh/B4P2KxnUqfaasIn1sAmCS24gm0AVblZ7Pcca
vt4siZN/oJX6HHyKN3TYFdZilsvvTvxS9waeJJ3w4dE+zl1ytZv23I7A4OYJdt/i8LZXVf/YWFC8
DPXXnHjLeZ3+A7dPBvt2rYAJAPKM92HwXyvwFL0W3GaKibp13ierI/yh2SbteJMFooPyQ2r5Jyu7
MA6KZ9mkUY6+QdnNSIh2DXQP8Z1Oj+7IZx4YCeQNI9TamZFsfdLc+cEtxBbM0L4nAgvj+z6nsbBg
1phB/Jzn6TG3gXOYCsURt7Y7R458mIN6Uy98ikTV5rREprY+Fg/e2EVp0TFD0HoAWT+9G4PGu29S
jTAcIwQ5A6SrsresQx3dlvAXUIT9FmaCustGN4QIjoY3dMqZnTTVUgfjHxGFuyFr96nj6VpVAHWc
wATSMP+uyvytTUW+TxA8bYq8ZkYyPapa8HQrtBfBsbmJq/aqhHnqdGsHa/dtabmrFWSIOtN3SPWP
jeHehuCxzbvHwrH6Td/WH70FeTQXNG0LAF/UKAWGcKU/TdiROqvbZa74EczNY2eJjsEX0dqVvZoj
BFHaKsuROk6HRDswkcNFAnpPMp3Qc0aEczsNe23ofxqN+2gU26U2bnVW3quhOroahqxhutejdq+c
arvGbSCZwU3UhU7xak/NK3KMs/LGi7TyULGbyfv6PVD/yd55LTmObFn2i9AG7cArSVCGVhkZL7BQ
Ca01vr4XnLcu86Zlz0y/j1kZCwRFMEnA4X7O3mvPT3GmPaLtdlbVdF3OBBcjP6xXRhUjYIlZEhWW
NxFNlC0TvQr9ZMEy0LT3LYOJHfsb3S52lHM2AS1VXVxhkXoNjR38JNZg5oNlDHe1QEuf3SpRfopN
rris/lR3PE4DMQQuoZHGq5Z2TJPNU8MxQpDItrL8YxzWr2ofP9Elrs1dwBjRj+Ka0uPNHC2n/aJo
YnpeR82bYwfXTICZaSGQaqxN3tv3Vo3fZ3mvXCVenipFPtnjuo2Ue93eZKL4qoE5xIY88MUQ7Jk4
8auk9WawzG+VFS0dvl+NLo55Y+AYg2rjTj8SbSAzxNiRaRJq+WnUe89Rq+8gsZvVBMgBF/CPusqv
R2P2kLQwxenvbNSj+G5LMhPHbB2HwVqM49Xye1Vd8bO3+xdXb9+yJr1BFb4r03TXERkWlQ96SQvH
UampEeV8nU9fqRnQKU5WrZq++4LW7VybycY1ugc/YSlszrQDceKhVPGxiuEioy9KGh+rKNvsmNEj
IwoU8QgR916jYYRgVazisZqZYRWPbf04+2urRaiYEiapC6Rh+tjsExPWvhZtGyrZqwZP6crqhnmb
l5QnwfpxCFDdnKstBZVoXVlkCGqD6rk5tg0W6I+x+dZYwy0rVyZM6dLqmu7T+SBAMhdNwnDVz681
XZ8VIRA7Mi5pjOe3qmL/bBfQ8UguOkSur6SZjmP3HVT5MoC/pL1tYpZQdA7ZdDcYLueGRt2UjNx0
oyB1qH3qCp2DsKpmVb8Rgbsxbf2mMwfMuT0Ugaa/LjiWj6nFAj0Zq7VAdHQ0LVT8WaReU3VmVldM
3lDZezFT3S4K5lgx8yPIK7/SFnpX2Op74EA9zWhfvZoZP22NmZGFecQ0QveOpO6Fcc5Q18wRDCOW
8MQPBv7KtXx91U05xExtOrACWAGtaF0cJGnr0ExoHsdCr72BBDbPaoJ9Z/tIscLgiRXBxxxCEqma
uD50PSXzIDXWog71lYF48FoPJ1JXK+jitnvna5WOkMi4swfztqH7Sx9Veanc1OJnDJ5mZbwz/fzF
t8AkWm3SbMgfUxB9VuY+LpNxl6ZFsMJ+yLwZEBgUH6ytbujhNXHWydC84JZxN+okfugQtLdRPhLH
hFPItF8txWD6w1IvYi5HanWgeGb1YC0Z6nUZ46DsekDIJOdmAcCZumE95eh5scoWQF3vIACqGr4h
GMWU2dsbsvKEi/qzOpDkYDwX6SdNBqjqN2Y3rxHJPtcLrCSPnH0u+AkzdHm6oqxNRjSUsEZk2Vf0
NZkJLT2cwGUxnsN/pWiQrEUYDIegiN/Rc3IGZ93BghTK/K1ES5RqFlGS1cFA5btBseW1fjFdxVgg
+TUQX7iNgzEt9t+sgelpEJXRWmlqaxci28X5Avk2IWcdAI/JHApBiDUGaIvt7GQVyWPapd9xPxMO
4jZb4i4g09ktFzX7LqzHX5kDWs76kRUFK4ACZZfxTAz4SxHq6hqf5mOzHMl1TVukdSKuiZpZrFJ8
7F7ntKsxoC9c5CqaWrENEw62ekal5XN5yrpww0o1HDPAePVdHBtP5Ca/hJMXmHdQj1B95bcIpL1E
45C1eoKRGn/4iUj+i7h2GyCHnYbVqlDIlpzNw1yk32g5Nyna/k6DxjtZAWi9MQcigL5DsaZDp5un
sq0+uMRdqwMKWU1lhWvWOMyCpr4uEBwNxieGYt3EIlV+ZHqz6RwF33fPwOQE8S7xmwfW19i+2vSl
E0vpsNTmlRu6hMUbX2lJPyw1cGKXiuHhx46sfeqUaGvERg2VnRmQBMJPkHECZ65+GGk6mIqyG0bx
1Jv9Tx9iGC6TFbD1g2lbBzvQnv3Iph6naAcu2daKI+ZmwDa5omG411vS0Ybxi2XVIuFL3+0k3ySk
jq4GbIErNcl/am5/cOZhM6jawxBHX+qAhWAC6B8bH3o9XcdkaGC/GD/V0donzvBiRCxKBOaxuXlW
B64+bv2pFD+M3gwPPlfeprVRqnMmU5JWVi0Fuy1HY9gG1GUtLJysLips7RZXxdg3bHywyocI1GMT
lw8WqAWKIKuwx5QTuj9QYYCjICE6DOv7iKrf4DzQQ9lUqr9VFXh001w/BmP6pGfdreb7zDxC+Hvp
yWr98mpo1QMVZoTMAsMW9ercW/THpWJjBB9phdj1geL0F9KVfTIGmINHtDY4vVzieQtbv656bO/M
76H7WvdDMuzGvtoG6sCbaSCBh+/UTn5afvsKZfu2hXrghVn6GETrxI6/pvwb3y4jLPNGs6WcLqyT
yLRrhUQ33VBWhjEHWOC7m1pzUV3N0z6tx/dF34PdGgGZFmEZVGHB2r3z2IDlNEX5bowstVx1Zh6T
ctChquTgvA6GfkLDj6lZ1cZdVpbfSlQfJ3qK9azfIPG6j1rx0+3dZ99Od7OVAncoonKlDkxGatiT
SnbnKJAn8AG8BBUtxbjfVc9BNuKb6rF31eHenlNADWPxTTLHgaiEuz6fvEhr6coiWRWt1vANw8ZS
EsDPpt2EG18KUZYb+IXD8XJXkZKU/9z3x1Pkky/75CvOb4BjPJkMWk+Zw1TUfoziQtuqM19hXRH5
4kskioRw0CugxTw/5FjLSDRxcP4vN3LrcvP/sG+keYKkh7KIGKLkAMS2OE4hVilkAYs4Kv/dgSjv
IrxuD2J+rtWub0/xwmRI1YI3cEYRbKwwg9Hhl+m8BoTFumT5uCaSu9k7uwozAedBbs6tdku+OwYF
J2JQdrMRbshyoyxshvNW43Ow+vYew3K7U8sK1XrH55Uf87yZLH9F3i+ndinY+StRwhGUxr5xYYJc
HH9yn7wrHxAOyiCGy38Mgc2yJRZ6BtcLHMimQwKkfLjMX8yxb+lo4gD8lw2QbGFTXbTbi4WTdmp1
lFuXG7kvUyrl4HYfTtnfgRj+SrEGHuwa1KjvJFekvw57YUQfM+2bG0NgobXasEUCG+AG2ifuxFKU
4luqMsQ5BPg4+vBNdsLAKpUbh3VP2iARL7Vp2sAt9aaZYdKwcsyWI+z4JNF8ZJP5bR+V07E2J1Rp
KoPr1N8kNdQSoNHjmpyonyM2dC3gIshqeVWM1g+1n9IjrvXreLaKG5FN8Vpv+smbka3uAvugpASh
C0glo2Me3W6YbrDtPzjxAP7A9NtTWARHqGsfNdbXfZ/7CWvrVdwM+Q1Kxe6mNSsEuKN9ostQrCjO
e4XVHwRGwvWIXNObF7AaDFR+/iyLtwGdS+akgkuVozQ3xZRt7KzJqHzo+G0G9d4YcCKAmL7WClQj
c2EfSn1G0sXK6dn20/RaReEU5K1x0+uGcTO1AWe/MR59xb6djfKXyJIITe+Mu9dKkLab13UU2TsO
7LuoHZ2D0Az/KtF9ZkDGxlfGN82ljOKU+nejt9k1BLhVjP/ruiM2RvD/GMcC1YKJbzVxKf+GNSO1
27wTSxBzmSWFQCER4XaOfhUd1pe+RgjuUF2MAfx4i2tnbYFEXINkm70kyfKbUIjsRlWe6C6N19Yc
1JuwTGmpUG7LZ23c9lo9rFifi2uAlOKaGukhiPIHPUDLSYlturKhY6i/DEoEMy02DGbI6XJ9DvCh
lO1m4sLEVDWbN0nFUoI6QOZpJcvNMJtAGdEQziGCR8snofek0J1jeqOpApOpcLrdaAf8Kt3YgszL
aq5EbgqrSH/leqfuKdMRBTZ56vIj0lFCaUJDJaMnx7PCnCMrqWzDk/vOD8tHrEyEm7EDWuYgmN7n
JVnA2ZD9IPPpq7PnqyJD1RrExaNJVl2MhdIP7WOs+M8jkCllfLcr41vt4qcpC64JAkNRgV551J6i
NshWram9FEaC1dkt34Q+UL5BukeL42GY++6UpQZmPPXKapkpavZwBVwp2itiXZEVWxrRVZMzz4ur
bRemlJ4NGCUC90qk9ta6EP0Ps9D3fdKSXAfQY9X6jeeGobG2feapQnEfqgDcdYHrH6V+TwdF659c
rlXK6NwPmG8pNkx3yHGhPehHlrcrA3fwymmtl8EfrnGV/RwUk2kqC0/Vbu60DOkMnrF0T2ubacno
er6Fgw/BsgkSubxFWN/SRsXI1bs6vZQkeiQRfpN2lK16AcPYyJN2RfH7c6iYhIlMfevKcpeJzPWG
wug3inZyHJzgAJR+Wazt0Aoj0LWC8cGPGPknIiNiK2jWwB8Omn3n9wEBZVa0VfRiPAEIcBBd96+d
bTyY88McctiEdXDXKXp6FbtoNtLRX+t6sip7kCERyVilcgPDbmQghAqCcB5GifLDh1pJ+y6nt4tf
tbbmd9/ndEr6+sHRTG+IHyzrhhH/yW1zqsMif57qbEOSxFVVaZnXWfa9o4WHso0/Te1u6FHcRw49
i8Jp33IUHwlhTttJsPTrxu+8hABT0yG5U8ZQkOJNS42ME3wCW8MOyv0c+MnGYp2HBiS+nUmN2mQD
X0M67UZLv1JBWSeNfuhohI056WxN62KGy8s1YDB+UBY5RoR3BmMm0gwVikU0XOOSEMzigMqp+TrN
ksqjQKGvjaz6FoH5IYRvrTp6lWpnUJOM3UeIDiPRDjoC09zSTlXw3oea/qOzKLhYzTETIjhE3Whs
pkT5oSk3FfOzskCBYtbVFyYVhun+WJAmrmmM+0IlebdO71wmZ70OrX8K0IopWAOFj1OrYAGt4E4B
Ts8stpnhbLarxlBPk0XLThdR4dl1p63rkUpENDXvEGSo1JcE6/qITAOXDnnw5TR2fhJ5jlSNxc8q
sI3idqScsNInZy/sudqz2s0f6qZ8RjH10ZvxN8BLw4SX3OuTj+st2DPumncZX1ZmUdTLdeR6rPjp
B4zPDp7sJb1AUDtr2+27auXdtqK8jER39qYlg7GFbKqFY+dVNs3HykcXmCSGdWW9h4oxby1WlPzc
t2WgWT99S/uuwvnWjjL9kNu148VjQ7RS1q3q0FW9eVA5t1tqhbbOtJmiRziVAR3NDkRU65ub0EBo
iwAdTovfYHueObrsoLpPWXp6io4tKoe379ViwsjSfOp9vguUdH5S5vjAiBQipc5vrALtd6Bqj6HF
nFnP8nGNtqdfi67ahy2idz/Nv0clGVZNPLEcZmSjpGtfxxYSncK/giN8gwAZ5ZuLK99qsLrmi/bL
Ch1P6PVbN6nuzi7re8qyeIVhbkc0pWorfEgTn5AZOhWeqwYP9Kz3VIacm0AomAJaLD4x8eL4VjpQ
mCUTF8fCAFSkRbZuxuEIq+eXXc0v2ZD3vLd9tGz9qvOn+CXtbkOz+QrG/qlCewC1tN70g+p7ta/u
uti/o8ribKugovrcTmtGG3PXMzdGKK991Mo4kDixrBYq+7ugAgwFQAzeqLdo7N0vtUWT2XfKwPxH
/fQrnHNYjfZmbjpwqdE4ZinliSVrGIuquq1IU+dftq7x9HqTo/lY87/zRiCvcxIDUEypnyKuu9tk
pN+UhIpzHYJmvp5SBVeAKdYqPDavyECUwN3FxdMayl4VTbcJnCpetbk6HEVOrQa3E1OYaygxmAiC
nljvPt1ZWHuOmPx9r6qSj7SDCmY2vr1qTKRcWDDTfJuBj9uIlk8PpSRGehBkx6H4MeIQPJ33LLvn
elkFhE+giWeM9F239hGHney64lIVlM247erqx/kumpNdbWJSmPzB3LLIprm4TP6mgI5FEp7klk0R
ed9b8Vk7T8oGEk4po59rCs4ZjmzQCNpLPouWziHKenkjer/Yxnn3yr12rw4hGg2ADU2ANCJctiKH
pUubGYeJeiqnYH5Qyzk/gdEuoK/V7ir3Ce5atbZNEKGwS0/vsO8Ii76wGOe3CQAxw1aVnxjcT2Eu
Yo8f6KrkX3+ql5tK8YdtaCk/5K4kdPw1ypJ8XbWWmSy+8uhQKaSyNrq7d4Jmi5q5OcmbfvDV9Vha
8Qr31l63G0yCNUYyP4/V45Ca1iqlDAJ8UqdU1WNUnKxdwC+OHlBBhpXzhDjOhk07B+WJdD+4awFT
jI4hkOM6+9CCmvz0JNl3kXMD9ojmYjaiFalic5OoSXNC7qhuuhqpQBZx+FgqSrwoGKOTERQRnzH+
ZNnK8YCK9DSwPFnnI42LuAYWrwF4ob5Ne8qcypN0eLRqh6KDGD3NMMj1nd2kOvWlWm2oLoA9C7rq
pI+Dsyva4KqNmR11CxcytxowUk2wjC4BjRC5U+Cb4ZCiCB65OSt3AeEQWzatyvCUOCa1ncVSwiAV
iso6FqNRnPrlS8A3Z+7wxVxXgdsd6kjF6sdnjyk/neRWG3FtxUhLWXWqb2FtRfd1z5mm1Z/gkWG8
0/NN9ajeFb04tIU6btVqOIWm6ULfYD6jzB2JrnyACOuQTgt+s3hby7zBV6X29nLZfquAfqyaykqW
nDEM3DrUEj/YYl1Pr2lrlxvH2RbohALFQikFOYX65AJICMA+D8OIVAJcf61ivLw3H/yBud7kVpBq
7Dejb17iDCG0ojbbrERy2c+YS/SGgrmI4zME+//bIf5vvFwN0MH/yQ5xXeTte/4fdghEmctr/gHm
quZ/QaK1BZ4ITcdyTULSP8BcWLqqxfSGxjkMOA307b+Bue5/ISFzVVW3Hcsy7QXk/g8w1/wvwzZJ
PkQwZFm2bWr/K3+Eof0R0aRaNs4Ig/8MpCEOjo3/9EeUc8HiEkXxrT019/AfDOqXBYlyFVWwTFEP
MyvMbZwap6xzYnj80ZvTOC2rb9IaioSGfhWeOjXvt9rMCNXlvxyKi4C4rZ8s1B7wmsdr0ZsNTX30
3RrKHNG6OSwG8YIe8j4brFsXa+IKhhSEGJIDPmYEmYWIZ0+LFmNqbfwMk/Ez1/OdbWbtbZpM6n3o
KpucJUai0FdNfWjblj0jzULG2rfwBodS2xjJXTXPL4rFwg23/a74FQyFNyCBr6lerLTOzLc4wedd
lRKUE/g443jZSgttBtMoeE2XlNRITF+jiaiEb2/t4KVC8+RADGtYerjTMejfx1lN7omO8fAjc7LP
dXwldHFaeDb7bqbwnjKZhQjJpTByIQ90zinvUxLFLdrIPYrtRt2puNiL0SWizu08VDQILtJi3Oml
v2LwsI/kcjDAuQQimRq9bcoxK3PsuitqDGVg2VubWgYpMhkizSHxdKsIN7E+3YV48emD31b4+pAy
WZvWREYWGe4jKx30LbVKNRnxdaeQvDgnYbGyy8eFAeIppHWsdDN91epm9Co9fdc6EmQNvHfbyKWt
ES70V5/hy4ibn26cArKbjcLLO/Wou8VwVVbhVnNML0bvywW7LpaOd8csMPpC+9QxYxJvWto/2DTH
Ie9l6jo3WX06vY6Cf4bqWDjTbTWENRft9Fec0I2kkmduzAnyimvusdMOHqrAF5oVFKpYLm5gTLwH
hTUSatd7Yxz2hxTi5UYFb7tP0eLwwyIiMvCXxBTmUZIisMhVa4tUCLuKYFFpq9fwmLhYxt3OTsRb
Prf5uggDqiRICVYqzr6ATGdCjknTijcEHi3Db3xTaWit7RK/zGhcGbp9VIJyWAHoJcMnraJ1CvxB
DctDmHWvKrA/r0bRAa/LgBRJuxZUAuVDOzi19r4pPhOlzY5xzprUDoucsECLQLQFThOFOpG5tBoo
6eQPpL7KWZZZQehsI2vg84Q0PjNAEg1LEtpR8Rg9sGZQEUV5lflpVbs8BJOg1rdiAboFGhKKFmZi
xvmNQ9gSDktaGBwhLeUD2ak/XAM7SLmUpSLLX9dunmwUU7yTMP7VMoAx/dQUpHv6NsJp1ExA68zJ
+oZrSQM/572pyYEq6sjAjPC6aBDdUKFrNCOwCm41qHi9W5YIrwsAzClFMtgymkHZIX6tLGc8iNKY
7+qB6IQub+n5VoFnZg7dfpf0hRD2CxL4bkMfnl8tW5UUgYmOrMEWOgDFonZTsNqfHGPLCLz2hfXF
N44RpdW1UzLctVCpag3VTN8KLMuBup5ypDYcszUiVR+FFJgRHfrJ8A7LZFs03bi3OpZbs91klBto
V3dRxpq0L4ZDrIevpRveqAX+cxSmPR5qDjlYIurGTOk+O0hd3MIMYYqCmWobREdmPiJOz9ZYTeBC
wLVj9YKgiU7WkI8GwgD/tiIIG7x+VzfTAbC2kZomvbO+3eqm8o5s8gH0x7uVR7d5Zli3iqiJBfbB
YlfBdB9303X4HEVemmrTRovbdo1YFM9Uu6vgoW1VO4LHDzmkxbKzp0ALy2HcAKHoUE3fhrGeHFub
ykHe0eGis4rCdgUVGf9tAbcudcPmOED72QFyOl12yWc0ZGPogPTka86PLS/87b5O52kzzViSYkfp
j0gr8BsvW9pg3M1EWBuJz+zd0Hb6ArST1GhrYdvIu/ImqQn1tgLzV9vPAyRZQQjD1Li3tHqo0icF
GUGjxbmAkeEWQNLB1tHS9j452lVoXs0M1Bs7FEBOdaHchGGLJ5DIjQgM3xkA77QLF9n9Nwu+WUr7
M/+k9QUrLanjF7a0fEBrR3Dk4VCu4aKJe43L6CCCZhMuI2E81w9GVBzLDGhNoM9PADloERfoWax5
HzZRSgxeh/bB0KAkc1NagX40g/DQ0ZXZ5XTXj5V14rhKjqFl39lB8KP1s/tmpHYTAJ3HcnzttA4E
YYGTY1WXQbbH2ue1S4MhsrRqW7fB42jTGl7LfcxO+TXraTgM7XOW0q+DzeCgtcAhFO1tPQ+24+i8
wyjldGamng7Wr2KaLE9xqKnGork9Q+8Xo680yqvihtYNpj1DyYu9vrRxhP7p9ra/F1OxDaAmbqo2
BGy4+NDljXRvd1nDB5abWsvwSCJ261XGJPZKnXpVayOfHKGbDWAPV6VZMOIGCr8Qc3y6MIv33UiS
5GjeC2t8NNWsx258DKlns9QO052vqVdIdOjKiv5N1dRim7U2eEf6qGqq7bMc5X82AH3LTGpMPRRq
73wEGHCKMGL10VrSweVfutz8sQ/GQr1pBr2jXtyCOpTw8KyJF49BEdNg4Fuqo7L0sqj6lt/N5WZe
mJuXu+etGIWEsNSH3sRhLW/mdmpg5CGFi+dCmdZmFWAMr+Ekw/YfKZ1Co7jYrqX32vAjgnQ1/TVP
xlQeDvMCfg9Mo/QqVf+lTzp8kaDz1Ry5vDNF4QfF5U+qjw55QMv3O/4bq325mxHamKH+BLg9CuKS
PPkQkDZ7CccEEsYaLSn+9Qz5GHTtrdk34YIbRWb+7zcmS4auim4ga17ezVjOObl1fpvzn5B/Z7n5
7c/IR7qse3YGCOF/PE++zfnjXP7U5TlyX+FbnjkpTgC5XLz98eD/eFc+8Md7nj/q+c/Jx887nKWh
+Ns/47dN+SyfKjAzkDEZr9JaKc5f5+Wtf3v6X/8lf3/8r0/924cWGdVBuihbzLPpGm15eBohXOFG
00YElSox9PVc7+UD/qSV9vk5GUxcenXL0+VDVvbMScIpH1qPoklp5s+gAoB861zU/7rZlEzxlApX
cq7BNdDclPyYsaXPIuBzHKnOC2Q6y0vlfXmjhUQO1b6Ga5KWE6IZp91QW+qoYpxytBlbEw30qmwg
3KtcRj0M1S64BbiZEqs65SP9ApMLEalCJRAZuLgLHbVYkiOc5ZCTd8dI5ci93Jc7ZVtYbv3xkmLA
x9O3TIuWZrO8qZc+ttzSk3jcmDHzgEtvucgKFyDXclT0foiCRv75TO6Vm7/tHRzjNbeYkNgNpuSJ
WHXk6tVPG0X3UgUnpzVWQEv1JRDB2KEFOyb6M6li74GOxLZfTi95g1kuP8ZMhmFiu7GH//kjB7jg
xjD01Xk8JWYJ4JS6U7iQfDUQlS0WzNKhOUcv1ZO9f6P9Iok6O8g3ZGHKx1/e1QdPCbLiYEfD1zy4
d1UGtE7+O/zEfvSrIYF7vwwIcp/8Ghh7xYHXXT6fvlwx+4kAg8u3WMpmveywZzguiJzK6DQsZFxm
Sq+9piJansE5reRTUEoyrhrpazlqlqfWKWh5grIKrqEj6FhHUPEzHmiA0iDRYBNSdczidMTXQQiE
3lU5kgH83qtU6Boq9EUNkLRwdhJjK99ffi7fjsZDq9O0hcalmsb9+Yn/KRvIu+4zhji9Io8B2eUS
BbaWf6VbrlD98vcUjJ9ctpb7iYyeIMyBAJUJXEaDalLLbBTwhMoNWJ+FCd3wH5gvZki86c30qwyz
7Pz7yl+ikW+9/ByXHwYFxHcKZ8Uk6R1lBAAisxLGOj7LJXq/goFTeDQ2X+UvIw/rQO2NtcXywsfD
If9x8jF5My0/+eWufFQexXLf3+7KBy56istr/3irNochMrTX8pSTx5r8MPJuVqRc4S/35dZ550xW
HYksIj3/XoHS2Xt1ts5Pln+WtSZnstwc5al23pTnt/w0zPz+OQET+YcuH5m6KY1D5okge56kqkWy
FEPFV2ZPniaUTdDkBRNQ/pqIHDfs0YY2lJk9+fTzpr98a9HavyhH5JEqNSOXm8u+ac7M7aTpWD+g
UPx7TJL/bHnT9iTRrOWmK+encvP86ct5vLXi6xFi1BYJ021TTNhGxwUKVyHVONjmx1m3YtZHsoPV
w0XUI7cu3727DGby7uJaWecB5cXLk+WfvNyVW5eby8942Xd5vz9eG+XPXaI0Z+2PHDg7Edb5Xn43
8szjG09w+S9j6vnDEyBBIQXhxUa+l/xNL8eWO7/jz8kP8hiLIJFMnEr8BmHXMZWRh+nfN+VbnIeq
ES82fb50ky4CI6kykmOJvCu3zsqj5VF5V97YCzv9f/U8+eTB/xy0mqzw5SokP18vD1C5KXeeJUrn
g1nudfW8m73LC357ltz88/5v73p+r//5pb89rmh1tMbgQtQFjLvlO5SXEbkl3/Fv+y5PkY/qchYo
Ny838ve43JVb8nX/47uWMqrq8hL5xD/+1N/2/fGuf/ylYBnwR9XDCNixRqeD1VJJMFCc7uS5frmZ
HQPv7bBcTy475dZl3yzFbPJ+1RqsIM7PlMOtfPPLU397RG76JgIhFMcMyct8xD6HG0lw+zIC/Hb/
vCnPq9/2yvvypfI8+9cp5or1SKJ8l8waJT0mx9Un/WJbV807EnhtFk/t1spLUkkrim/u8IxiF/Zl
06nPDCcjsIlS3FMXptMyd9VzmcAnqICLz7h0f+Zmvkfkojzrmu/e9TqwQd3vH5O4jLZFjQhEjZPw
EEVUHGzrATIhfBzDp6jXpOXVPJGvQrJFfKB/cTWLiHIjdZJ1ODUBIM2s2g2Cal0/2ltFjnF//oPP
w8mM/L5bFlVzRuB2NpAIJS+v8sJ6uXEvV9vfLrly829P/2OfvHTLfee/8LfXnf/CkLhXdrNTIaZm
y7ksbxwpL7zcd5d530jpnLKYPOGX+0DN/9n518f/eLmNPQOPnihXSrsMavLlGWEy8a18Zp9UdBbH
Cigb7zvJU/Dvm8DywG+nxacW1TZR5YhfGqJ20qHtuGyamIOG8FPkAANLfujiBZKO2Ef5a5IhMo6a
ek/BDkqhaqRr1lFHOKTmS1NGd1ptXzmje2NgMI6cuHxzEGXrTWb9tDrrwR/VT9jI8FcYnpG6ugux
zynWzSzClRnlAzkzBJ12GlZhJVCaTQUCEFNJRvZajP24os64a+l61m92EFpbEhSWcGin5U/cBSlg
Jn9oEy+dinoVzW1LpEsxbyNiKF2/UdeaBe2P6+yeS/xrYuvzJiqEtVEUIIFd95OEZ2UdpCBpcWxD
GjEVqnzEVOYUwleVs1TggejQ9EccjkIGwpk/3fRhQJXCRkQH0Y/MjYSQDp+ixVSyZWEhM4OBuPgG
sgUN9tRDwfWlaO6tqZgYZ3us46XyK1PGycsUHTFgyCdPLRDKWMIEhbmqLMQddsf3cOoDrChL0lTu
NYX/o7MrLM7xxomjap3afKt9Gq31D2Ll2puOsKu1i8wAsNJW1L4NTCr/gn1wsJSemNpwHLcskjvw
F/ldBWPhlnXfp3BD5agWAkkMQshZp36t0YEGHRWWa4FaucnLbYWSrplhukDGQNjuLKgTJfVYtlE5
bzDhFLmN8No8KnFvb2k11zACEqafNBEAAWZbrQzLDeb/vHcgAweULTTy9oyWiqeSG48gYZyTNUEs
QK+zqavm2Z19PDyYeECyuo/xiDQjUZvoHpvnaxjiEMhG5alwocjMjvakFDkxRwSYrhig4lOn+df5
XOfbLrApaEPOnMJIPeUIuTzSA611N5g7x63ep8xCgTMnhPSMiB4mpJ5XUO8hVChw5IGaTthE9bRt
VrQkKJRr4jmbtHdWn6wqzVTb5k2/H/3a5587UnTOKTN1gLkyrf+whxTNt1kc+1Sxrypj2CINAXTK
6B+is6Lwgrl6RH2Vd9Rk0/yq7gKyT/AstwM4WpidqqmgOIh+mmMwbhMKrFUHdvnWbAP8OTa9Cler
f85G8wV1HHKYZj9h7oGRnH+JUgs/JkP9iMsxf6x7nAI50p6NXeDj1CPtpp2oldNvASw1nNw5ch6x
MlyJgZWKb5bbYgiuxjpv9gNk8rGgw9bpBbQ07FhI+++SIfly0HREDaYLIJM051r7ZlqYG/bwqHfq
x2zn+jUjRUIFoUMuqpo/E1T6K71k+K+r6hWoiulFbi3WGBBYHMYHa+JgS7rwfW5tUuCN9OgWaYyc
wXwttnoxNPgBmjd7oJUQT6/BgP5lbvUre9DfFAdgU6FE1G8JEGgepvIzr6zwPlYzyBJwHrf4Tig2
wSfpUVBeCacmAcgefqL64CChRjyBEuWQFp8a2k7IoRnQI6naAeghCq1EHyuepsDMNlqjF17hj+B9
Jn3tNowYusoxGy/xKUsvMQUTvy5L9yuj1JaNw670p/kqDfN7USUnyrHkPIlDYrPW1NIfbsTVEL4n
qp3VBHHl0UHsQqV0X+jUPWF770wjuded1IaldsPlz4bpjaZWHAJ+R2Rmj4Va66RPLYrGH0Me+hvT
CdXtkPrrJuWLVLSUfOJ+BGKkYdicXnSr/+EOmbJNp2kRMvGj5N0d/lE0qwykhvLf7J1Zk6TKlp3/
iqyfxRXg4ECbWg9BzJGRY+VQ+YJlZWUyzzgO/Hp9ZNuVWiYzyfSuhxPn3jqVVREEuG/fe61vLXh1
mjI5+g4+f6vlqVWOELxp92V0axNG1usCL84tSHYr+xeHemelr+OLWuyL3xk5TZDowY7SXd1F2d5X
qFM1PqMOiQgMfABM8OivEJJJ+m2mW2cyIvKuenaImX2pjNsF5WI331DPbEDCfDs1ztN2RO8Mqw+T
vn8YBVj+1HLo0y7VaeiwsJRaVafW4URIArxioMlTHtekPRX2DGaCL3Vutb5GzQBBgiHzvmFokwZN
d0S1mGwyxCfrys8TSFQfPxQrgDEZq4vnMJSdHBDhwe9mYGZqd4yCYjP+Bn7xGS/jgsnyYdTCO4ma
BHanQ4bp5PlquOL7S+KrWOxnF0cBKp48v5C7fRbzR9sjPC1ssKeAIq4aFEvowB8/MZTbIFAnSytz
DkXLYsnSgE4Wufo4luQM4E/xYw91Jv3+V9bHC1rqOIxNbtQK9ZISLFYkrDU7NP6PdOO3AyaVg8kV
2+YiAFWXJ++Y028zOPSbvGdiN3RIfunlX21jvF+G7BJ0LG8qkn84MR/6lmZtkF4Zits4l+W8YazH
IDSKr7a04cO3/m1kGmkouiXZqNFiWiWnB1xKCcZWh49VL0dRVcHlbK0cjInHEd7aM/ydFr8tDIQg
wrsm0lez1/4Ol2vEVB+1TbGfsDqiSlLHdH4ZTQnTwnhoizw9g318mGZxYDCXJ7HY0zwiMsWeb5DK
G2HrBzs0PkxvJvXOdJsHNOIPqp3SOEZg/dzSIhIuGR7iCIWNXdsHQhZOquAKVSwuHYSki2W2wcZA
JIj/aeqDR8IR9KlzIMaVhJRJ4sS8adxozHo46PUxM2e42Hu3qOxNFrv3s0xHlnHEkexQ8HyCIdQF
9Tg2B+BPaR02QzntotRi6VvSJ2WTBTOXkmq6JWptVcBvLKOPdzZmewRF7XNk3XsLSnc9Iq94F8GS
h7MgAX0gL0IkC4JhaGE0fmAxVUnW4Iib19vWWIeWCmoIHkKwx47xhgHbO8RC89QXRhcSHfkbZemG
bPPl1zQb92nfchkqBJ7cJID6YU1XdoM/3Hd/zyg1prK5aKOwdgWG/Y2YyuKYjvrF75Oj5eFpGjKE
ptLLCRYSp8hrDSb7iToFZNq5QUzBjAyLIABCfqrNQN1E7t1WWM3yiOucznCRIDdfYvPWMyLCpHS7
J2HS3dkZ5X43f6zZbpvRTf421XIzCS/aMa/lSqTWHl++FwPpSUF1A5xsxBMqCX/TY53cTgMbaiER
8eekybfNcmZXYhKsWh7BdMby37+NqC+2sdv89rGHBMqzIFH4OF2S7xIVPEoTc2PSlyALZ3i0ZxEg
/Bvd4xT7f5Iy/4UDNd8hiDExZfgDfAps36h6nxLvFSZ6xTgakF1XNGBsm/SmdK+e8e7FCeIuxdmB
0CVDL/pGr7Oq2ZAY3alb4oFSjNUUPEXymI79xasXENwR8v98de7MLMqt3ZK0A8ukKPRIVCjU9/Ie
30l20lq9+LP/3bXSQpYo4QGNLTvUfB2RAeREx4fSB90AH04nC/KFXDWn1LgPbAmBD3cED1R3whKO
Fz9DYxxP8mT3gXvD4YIzQ4lXNTqDpDFxXtbO3nirtE2hXgf1xU4Zppc+CYiu85SyOng+XrfuuVz8
raRNdTG7+xz57L4o9eeinO+oAjeaIgGCiZ6FpXMFOZltl2Y84jsM9m0GS0Otcl8XZIyOolsgITZR
FvDIKbtT5p1LSrJZlbWEhiSGxJgL3b8U6wrE4id6fa+m6UzEXEZVhXevn4ctF5L7PtAU4bl5MCY1
bgTwwAmZ3QPuFEQvDEKTY2Akv6u5uwVe3t3iAUdKknTGXRFjC2yqvUya5nbgAG35ZnWbp9PeGdaj
iUYtOfvvZWkzIBRwBxvpt9z9/nMi2+1MBTBFzWPmzYfacg7OCLlJiamhGduj+8QHUlTLDuE/XFZp
v8yt9ddbsGwiGeWw4EXFvnEF4JcyO3BseGuRbcM6JaYSlwZuJu2Fvmb7tBC5B1V3mBRKAqIKJ97/
Ge/Rs0a0cK6ye2WKtUKXOIyq8gP/7I2X0gByA4zSAWw7PGvuiHizlpsxPhWKu1Dbw3IbFOXTpPxP
13f1W+0Hr21HwEcvir9pZshtpFacCUroSXB/FQ68VNd+KTrvtUfZw4DU2g2xLM5LReRQJaoQwoXe
mxO6pKiFy1CB6Ric8qkfQAqURRlOC2KnLDWeq2yGS2AOYNPmcmf6dNFJ8XiVSdfuzKnYo5c+GNLN
uHPqfht3cHWw0yZ7ST3QzYDifIRp5LOcZyvZjoYgT1STgiOK5tDAytwgePeMsQ61XYAw8YIZyyZG
52LCryCRpaYOhY4N2yqMXdNHtZuRARo/2Ow3e8PTzGEAVA45mi+LvETam4hVLAiOAEtqIkrZzoZo
M7WoRmMizzcqAWeh6XYW7P7njsR6nTcYZEipA2dC87nwCd7CYZOSavVaclzKYkb5pHn4IZihIoyQ
sC1jiwjGHMojxnfsE4zFULpjfs/6cVsCBCTMt7sbYHdNBYcPVrIi78/Iid09TtuIYyJuB/zia0rf
IjfS4ZSMB/BQYm4FxTMf5z57KKVHDkwwnXio610WrYDxwVuFtNHen4RBIqcZ4occH7KyZm1AvJV4
DpOTDnWaGQAq5nTOA8cduMeUWyH/ca1zEohkH83Fi5kJlnk2LZ1I4xB4CdMRH6V3Vz9OgAf89DFx
hpdsqKuQxKI6zP39WGXyxLfRxb3Ekx8aRKiGHrlS27yfEFiplgfaExtRQxzAB/2SNH2yY+4NCSOW
BxRl1cEjes21shwtNGQva7GsO8sukdNFFDNWZ9vktuxmL/kuuJaQyubg0KT5V6rlH+b3h/UtnjKp
3l26XBtswc/dpOmGzcPRHeJDUK40j6gCMKLeSCnaj15wkwb72BUK+9vgXr7b1sjPURTzCTz/0eYI
shFx1uydGMdKhI/dXfhKG5dgMXbhGMok2X14od0JFhuNYTR4GKZbWz0vtnorrdi+rbl6d8PS3ZpT
uk4EiCqyIFTsCG+viBkST5m/zmAlHloLNFZpzHeqrbt9bwlzm7ZTs6kE4EIPsfTFt4bNj2D2/2uL
/y/aYks6vvl/0hZfvqpBfebz/8Ja//cf+idr3foHdHPLRg0s8a9ANv8naT34h4vIlDVMuNJxXGH9
D2mxCP5hOXZgIc8TEmfQqjr+J3ld/sMJ/EAELhkv+OVc+f8iLRY2wuG6mOO6Ov39t39xHUZIlrTB
4wkRSMu2+bDN58djWsX9v/2L9Z+FFElHemx8ZhHMqqLlME98+lbJyTjVTXSNgpg1Z0F95Dm/yqYY
6NxUydGcHlKjwE6pp1M1IHNBRwmWwFuLwYAI+2kgG0LqjmahKJ3t0NC+LiZ/m+TZE9JJd6epQbcm
KR9FZEJfpKd60q3+4hiWWmpBy/1f/tt//Zz+Nf4CAfPzcf5Tpcr7OiWR8d/+xXbM//1zcqVY2xFr
245l/gDo/8PnnHp3dnPblye0EhZcN5xAuFWPP1kV0RoHyywW22cQA3cxiKn4d91T7ZPb0DIGB/d6
hBz7UkXizKPNttO5MOrzLL1kmCUSyaEDvM9ZBdazHLyeoq5+qgzzj5OUzv3PS1GCJJcBw4woIOyV
KMTVJwLfel94TRsOFWEqpRxpTc5LrjE+1zDcDY5RS9mymE1IWyObtk+fMydInY9cNO22y+cAeWv3
yzeIzCN/ncg4dE8Up+FgVub554X9mKQSiKSnxXj4n78csA0Ca4eLnQ0g5qHesBPZy/nnJcEGC1Ag
ECELUHv+eRnX0baIogcSYqx95A7Iky2J/RqszO/62Hj211hjAJydGC1BNwxnYBpvtZkGO/C3xFIo
rlkVeFTs0jTPpIXFh0oGt0RD4wGkMHHPQrV0ANxi+cTSNe+G+qHIp/y8UPns07J4lAVRsk1dRmdH
ootCCoHqcf2/7FLBf3j5+TWj8SD2o01ryio5pKK/n9bf1XP79bHGwTMlxhZDJiqZgqjunHIAARa/
Gck8mdwEfa/5Vc4ZOpl7/vlfiJ7JV3nNjXbcDxaSMwkBYx9DjUZQc2zixUdxrhMySALi+Hoeh602
OHL6mMVDRywBmbvth50ra2eiCENES6rHLKwHc+CXFtPeY5tSN4H0OOImI96m9aWRiNB/LD7jaulS
NV6tvFEvP7/08wKoI72M5UIgnSseFqppJLSrVeznpfG/rboct9CBMMg771BbR2aZN+ThdpvWnDw2
+cUlKRG1paORYwIpp2GyXBChK2jzgtZPd1MwWgtlaoPN+A2EPN9NCRnCP2EkP+EkTWp1yI2MF5gz
OHW1zE5D4yArT23ijyo0Cwu10njRq7wi9pY0rEefc30fvAQSjvyPi6pHojyUizz12ZBc8JvJFUj+
K87gtxZuocLpXhGFhDwvvxaqTA8tJ9FkIvDMXgXvPBtHvEgwG4tJw3gJ+KtTshy2Oa1ogGzFTYG5
KVRGC6xjlVNW0btylLVfIh+z75owrTAIn8WaWjKZ7OagmVCXw4AzSAI+N6s/kqPKtJP1Kz/vnfi6
7DOUFnDYrpp2CTaF44DvC+2kc84CHtESy+3GxGJ/tlvaahnqumAiiLIHalqnSP6Hly4dPmCMGGfY
8ROd8VPk4/tU3nhRGlVkkoKkoc69uLgNRxq96MKf2/Vc1uAMxmfp0Fv0kN0ju3ZjHWxk0fwWOgGN
ymgSx1V/iOKkIxKTQISYS8RdHBxsYbHiEdf2Qhu43E85sK8x/qwBHZ/b9aUIHlk45lPuLsDFi7oP
fxZKNsz26JTjLmrRqi8TulaSwbelSYfTcVS8KyuAiz2QgIQ29EBoLGVf04UQooiKtkZjL5oCvIGY
z3CQxCmInxO49Ocpry5yyL+DOKc5UJ1VHhm73B6/sprGKKf0vW9nNzA4kr1RBG+UqcjSLPgncfEi
wNOfUPMSloVoxvepH+fVceinBg6JTH6QiIyapxHjGQe8TQZA/kvHzcZvxXNlc6KZGXAMNBZq1RJB
5kdfs/fkxNV7NLD4Ytj9uc3p6Z2LtOtXvNJ7ZZpy1xbxciYCc8RfjQsMBTEsn06+GXLhXcKcyyim
uR84gow9ya4qQY6AJszGPEh3234hKKA7sk48euKlt7p4bd1Amaob8oUWongxztg28JyFXlPIm4FM
bCa7wUbsbZjViZ7fMUtycxtwXN8uLZhRJnL0JC1OoCjjifPdTnw52s3dY9rQo1Wu2hWGkGEVLPbq
Cji2XjecHMXtVYnHYnKmbbVaLBLx2zkEWTbu+7T5knNy6/jwJOM+gyY3tafAqtyrdBu4/6oN+0Hh
kvbpVTT8hJgH79YSRICLtBi2Ub4scL2JWazppgnbajh7eIRake98IDnwz5ThPFlzj+FWEPsSm9E2
cMe7xosvwsxPLY7YfSaL3Y+IGZxKBYiyOnbznpHLfMwQ5iFOjO4KItEJ4mhfbSuh1g5ouUB6pwNP
+ZKMHaxkaMIiJrrKmGi1lkZGP6YYl1NuyGOGZz8RmvQM5ACbKlFE5UXLCj4PwryFbO22tASg7Ajk
jLvFCFiPiK4maIa+cgBRjGROTUywg6yn5G3MxjOOd6YdlWE8yH7975m8rUv7bKNT8A3wd/KTIwT/
bqQbwijekjRHB3EAS+uNcJu9ttkpBv67wrX70Fv5i55fhLqtfqcmlZl+nHiYNwCt2xAX672Wdvsk
m+LqeGo3FEUQdr7D3EYYuJ7jci8GnPS2LJ8rxV+Xv8ogoNqTK0CP1uxu7Lr7hXjrbY1qfRlJ8cvj
69JkDACtkudcPZho9g4G4/wLrkkX2kRaAIaOnRzUdsptaTk5+RSDVYRNAHwyprVAg2dXD3z9mElg
fnG8w05NUQhVEiJgn9+0VGyvRX2Hlxw/vr7Tsf+7rXraL8s68+ywnHHyJGO8CBoi2Cqj26leOAdo
AAtmTO8tswPUj0qT2lxK637uC/u+hFHt1NFbkpb+oWn0r1Zn2RZK13eB2KwmSv0m9819FlCRUdMo
jC30UqDIzdveq+Qpa8p4238b+eBcVIUhYIgOg++SGaHErqpKBgypU3/UPQh0PeD0TWUGVbiGA+Xm
UXuIC8xhpUEJrKLmDOd8uPGCli3kl2OX9lE25Y01tVff5sKkWRuEOB98bR0tkiZDgsf1+7ySDf35
xa+B3dIH2g0Q/zrZc5+6HPNl4wGAQwYaFH+Z5oUlsBiS8eDANoSmAqKjF2eRMWP0FU02H1lWLgAI
EHvy4cGKapCLxMyqnHNlQ6br8nYKFcS8BvbSgfJvQrQKTAWYwMZouvLqZbij1VvdlX/8AF6jT+2e
9X/50p9qMcJTBR5Ib+neMZJNwfga/EtmhmPglBCbn/ufOi/OjnhcANrSLYK/8IcRDATEPDlUrti3
bRTKGFfAgnKz8lalv2nhzl+lo8CZYzJl60XsRkXwehHh2PYYSYeQnb6AFFltLB+WyZf4Gu2r4UNA
gXS7rwcs9UNCBkak3qfCp5bK32bi7Qwv+5B0rsLEEafRGPYDb3mbS1oJcQktpWYcC/HF3Ra+0huz
MRXJradKQTGvUxt0YAfCzitUvgVH/zrM0M5IC4wrZqltQB5ateYCocax7ellmry3qomeahvzHdbA
P4M0vL23lN0xmF6gKR08RthHMUcYho2QSUZCZAJ3dndC6ITVUFQNgyGc9D18dZFD2tMkIMLZsAhC
BWDhzna209ZkbrEt3I5NfIz5lvcVcfH7HIVG3AaEHDqAI10iahcQ5G1z6wlnF8U2rS6YTkiw0xun
ipNwwr55sRxYI4H/VasP3dvP7DcHEZRIkVz13dgjUQ8T9yutFKQFS3ei5vz2VKH3cVkRgVuC5ZTB
NYBUYuQPC2X2Y085VotObqt0ebTs9DHrSpJrTbwwifu5VL8bNZTbNKIMGm3JfaiJK24eE0jXRmE+
06Kn8+VDAbCLmG8je21Nd2U1ajgZ/nKqIF+T+NNB+cSFocwF1ChjGQZMp9FaLuz7zQN0Kcs9tXGe
3chG/NFW/thJYR7A+HCSc9NrNPvzHg/nvT04eqd1yzrcgpdMqJ/MhaZcG5+mrGqPiwzUXnvAxZcW
8iaoKkJIyOVGeZkx46EpybjzZOfMoWb4KZgvgTgLE6x0Go87uWrd7TjjUpsUkrGfPbdF/SBczZjK
utc59XjHZ3Y74R2cyrsNOsKdZO1eQBj8XTBFRvF6qnJhWJGfQesqTQ5eD6mJ8TQ6l2UrFpq0TdK/
eXV8N63Kj5qJUkkR0yV86AnlqlmzFg4mU6GgCN5xl9hXJF0LmZCA8YhhKYq7ampf7DIG/uMajKBj
l5Wc1gA75pcyjoxRwIdUUXBQa+u1wZwYmJCPq8B4TCJEJFM7k8gadOV+IUg87DrnV96ul5S1UPpp
2EfNjHSNZn7VBxvwVSo0KnlXG8ShTrT+Scrsbn1VdOGkGBIzmPiI0R/vhGXfkSxB2ZbDsjHc50KK
q9n5n1GsH7ys8UJZsEoA/SqAYn3iaiXDMUXQ5EAjMRn4UFjNDHjQp5MGmpsdhM4Fl3NRHWMRI+Ax
mSE7EtcdziYjdsZbFsclpnKMLX/rp8NtUYHKIcgJ19i3mtPfIPH0JratF3LAx83cn1WiP5uB9HRj
PgbCIapHu2R5QJDdDVlKGKdeixIL1nSui0/VJzfg1D9rsLGClIwQMgpZALj7tM7CwKBBHLD82Za4
0Nc7WfW3Lvr5l2FQcxDsBwfoJOKBipvAlkOHRsyNXL3L5XxvYH2kA+DurJ6BX+ICs7YWeZATo3af
9X1WdrptIiZInUpBRUV+sk2z9CTslIwcc4SwHTAMoGk1haRYAnsowTkIFwpavuSHAQjdYZwmoMJB
92BAh68EmRAZavWesLKmar6EVF82ZxGn7OyduXe8+X2cegRJmcdDr9+BSxGHgvrCyG/tbOQ9FND8
RR1EoSHfPSp4Uwu2sAmPSRAZb7gFjr3DwaHwKsb17RN/MGVTxgLW+/kbY+gd8sdgFSFMBN1Q5A0Y
30lKASJXD7/TQlenMp7P1mwweJJgKgCzGmZ8g4fY21XRTO6UHd8qznJI6hpFmDoiowROZZZJGLQC
YSSOuNBhdTdGDpeyIDrXiHUVMjBgTNqMG0AB2baeYNwuS/PLjKtsL0ubAM8M8VKiqAGj5Xb9pzwV
QRqAkcoRzlekUg/ubzqI3K4Tet65AatBQTKr5ZSYyVttwL8IjPpS+K1P8hnqgwJk/wQnlTKCvNYe
wdZQrMzM0uPxXy9k3tivPoHACxfDg5QiIJy4NLNDM2+YFIEaGmg9gjez352FmNsoZ8qv6wZok9ny
RwTfRZI/oRRF6PBl0AtoJ7gnmbCjbeK4964Z1MjCBmBFLsMHuzRP1PYvWe0dfDd6DoREpRL4v5hJ
Axvv1gDpOnowmFKLKcpDl2NRyBN+1y7+38hIzXAhHzsIVWaR7YdeptWVDM0M/hgEjggpOeYPp4Dq
ATLGZtDT03hkc/xkFh9ta5uwF8cjxarPbc7y7BPxNE1HOvtAjckDo4gkjaCPIiJ9nJm+W8uJvAES
NMH+2C9KrKHpwkOlmcREHJFlJEoUDrL5E9h8YCNJ4XrwRMZjX64Bp5ckUuIwRwntE5sNiblX7MC6
tgg9DtqbRhufWvfsscN7mqBdbLxjPYzXziWZbL6yhgAfenKtgOF0WiJQumukw4x+IMFsDPhtmuid
6LabIhp2GqWiL97znPp1v+Sz/qa0SAwozZla7ekTDv8WsSGKTdiyfrDtDZRzwaUD/T2vuQNU+c+T
VZ17MhgZawA6LXiuMsl318Wi2A4sosRo9Rvc35uihQ3uozDc6uibumq8RdUAkT+Kj6CecpIlA5K7
YWZ2/bEP6hvihrgd63E6BtbyLNrpKerTO9xGKP9l8tU4sIihh0PVdx/don1xEnLF+1C46qV2gV2b
BOGhDJ2oKbypuDhe/jQInhbs2ky57MeSTKKIEVZVRsE2ir1LAO+sg9BUQVWwi+h3xOnGUCmtquni
Vgb2++EL1CGnFhPGmyhPqlZMg4c7c33WRP3VdtVr7XGWWCZOXOPwiT+TLGUw6xDm5P2g+mY3BsOv
rrLRbzwZEsKrUxvf/TBf/dhPuReVE3L3TORwley83fSZLw2CTy8mvoXpbWd8TAazTg/KIE+G+EPB
FuqUQZDq47dWpqdZpR6HaIXuYEzvIfnITH7bY37r4VfZNFb8QTLYfcSJM62bO2Krvw2jfKrXz2xg
AJZ1ti1RQvi+mYL6BswM7Z0lGrwN16Q+t5V/tQNyShO9H53hr+VMp4KreNuY1ylO7ZPImlNOmRqi
X4v2XRVYe/Lp4pBzMAOrVO+njsYZ/X1OIKApwFaDn+znlBZi5i8YKC6iZe7oAuK0U8DvST4Yp9gI
nlLOCqI12aWzFyOylhXry/SVWWrXwiOT5axOmFDJhOgbYMK5eRdDvBu9kkGaU28hF7ehn87hZMPe
LyiZ/TzmKS07/juCtD1xr7/rGVr72OTtIW+qc+2heUvtnG662V8iFPfMEPlC80V/4h1ekIvka34M
SjvN2VyWWP/JQKZ6NTnT3WqnfcnRuaYdB2/L3pup8+K7VDQG0iVYT8VtmxN2hrzuT9FM8FO5jTbp
WCFZ5ShBviZ5emlLht6Sv4J697dG/9hG0CFlmRRPk3lmIULR2yODWLtPx7au3+uhfA66ut4nc/3X
odYNjYdCEkzUZFzpCmFlMozTjZ90f4ckDkIndaxDPaN3a0XuXSOKfGqt5WMqmesSeQi7beFGaP35
vlyc5RLoeEtaTXZtwJENHcpEe2YPYQUFCntH9BZHDDUkGw915KFuJPABQdhptFjzsTsWJSB3hr70
0ixB4qMnCfQ0AXU5V1vlzcEqvkVSIy4bKicsZhqVA6Uln1vQtEV5rZopo56m3RwsDnm29S/bVNF2
cQoJWIbZdDlm97MRRJxApl868Wg4WMCx6Y7vIuYf8EJmn4EzP9doTZAMCQmLHMmPzAL4eL77FDDq
vaQxcPQsO5PkPl+oklm+ZuUceq/7k5bT34a2DFA19+w1xX1RWRnkJbhRTWS6B09KvYsy70/ntrve
86OXyhe3Xqz+TPR+Lm29EFIqRb+ftAE6vmNztEfFci+yjQ8D/9pSI0l7YhWsgRjmjL9HGzgNB8fl
pvfLr2x2i10k6ErZPicCJ/JdUiWLh96wnKsEbe/Qvt7nZLsd+CjHYSqaR93xcE9SnNKx1YBc4YZU
Rnr2m+ljyNoWAZNP3Rs3zdaZXOJ/0CMIwzTvEj2f5mltViLaQ8wqBruHQ5mgNe6o4kQ2krAyi7u0
9So0YVnAU0s+mvJayv0EnTY2+JB44vlxru/A4ZDybjbqIa1MHJo2U/KBVBLzlAAvO1XdNwkBGrtd
9Fe3WXPI6oVhRmAwszNuPHMki8p/E8xEDn1Oie8Z7XJVvfusbSCOQXNbodYHtEEdDqPSZJxQxvkI
QZRRk5/0zXkaO57Qu9YvhjNhxivPR97Qmu33wgfj35vtX0/Nj/GcPTZzch0W+Waye+SOIsN0ckFm
8I16nEGDYUKvn361sL8eGsbsHJejc+R/jwsDSkSaG7dJWwrgFnMRfG6MiQA/UAkS2KkenTq+p3WE
BjjVG9cY/CeyWqK9u/i/yNlBLl3X+qHX6Veary44pGrBzBavc9wXaULDi0cSxv5HlQsf4jj8yFRP
7i41gzdw9b+soRruoqnpoZyw/Yk5fovRz0B0ch4WPVcMWZKRIZjtbKI0fW2YEuzj+TUmaHmIaaIu
jfdbWeKxzxL8oStNvZijnVauuFJBKIT7NCPw1KVV+5AJU3MGQoJqeeMRstR8IrLZA09P+zIz8A9r
8oWj/uyB9dt19pyQEJ1cJyQtrhv7O7/p2zCtF6waXuRvrXI51rm7R48bI4zTtxrRSUmGlXs2nCDd
ZBHMXfqM0cb2vJvmmjOWeOwdDysGLXC5nibBRG1Bvzmhj2g2LJP+yzF4n8gf9/VISI00YStbdENH
f/kse0IKFHouEdWXKmjfHC2I6IlW5a/c10busiYiYnSUvHf1XDNccuDDW5lkkGcZYZZTlScVVnER
LmCHNl43b0oz+o5qgK8eMzsAUzP9uvw2WspPDlfgCNN478ngY2pswXQGoalTq20Wp9nJ674Q7MEU
ShGtm3YAGBfSzq0b3XclOc9mWz3m+Sr0m8Fj8ujd+YF6jydgk/0MucbwX9ty/KgTndzkTLu3Qca0
k/QUPAbeDZ6qjrkHMj9jgHGyRh3mHJsBNkRIXSWppQPICzHMp8bFhT2iQ+LLm3557nueLLdp6RR7
xm/qbLlOuWErsfOq3aOFAhALXwxSCGNp0fd7Y0IVOyxNtS2a+kkZ6Uuj9DFw0CHTWARGDVwlK2nP
ZGrt2y+Ye4s+cfZ5xLheTuCFfte0ql+T0eGne7XrzDHYIYmMb8mk1ZdhcLZZhz8i0ZKdXhMFmdc3
paX77ZISZZhA293aqX7UOaDw/NdQ5MsuQy0ltSgvETfJfjATxUJl2A9zRibOHDznhdMfp7QDCWkm
2E/m+mDbJpMbM/2kbFi2g49A1/bEQw6+epvSbt6kFhUIAnuOcB4UHkNT3KORC/WiCGtucQp0df43
diorJH/5cSgGGIKUcfdeXuidP1o0GzOXg+kDjl844CkZpdAsH92S3SBIibrlQMiircLR8SCGQlCp
NIU6CkQExrYdv+bDXae+I2rzh8WugtsebVglooG3XRN5AsVX2Yrb7aH2picxzu1xiGjL6Vj0d8q0
CKKdV6WkcdcrMGdU/DcGyTW3YzEk17bJsfeBznJ0+9IB+rLiwj7oyrqrivzQ2d4NZiDa28FXnnxo
Lz+VJk9Tgz8QCJmJP8I5xpoaUMEoPcx2BbbQRxDuZ6V3sBJ3R3wNKeJ15m8dQGoXn2Qx9ZotzTfS
JUpk0L1FJ34Hbl39FZL4PADKc1dfs8RbCebqQBhPewAmAoUMtOdSWtvGmJL94nociiJKbz1vuFKE
WbNclChoQmMx5XasfTrSJHwXWj/WEcvPMEWbmHhJYAHoJFIR//HmDID/aGEAypYr3mTa8HOQ7+H+
3Lj4zfbZVN4olSscGvQaaWjDMYqNU9Go8ULW1kERcXajpjfMMv3JpDYiHDTdTTIxb/KyjklJo6/X
1CreNo4/XPRoJBxJPb6p2XinZeycdbk8SJ3PUGmXP1QbBiEvH4WSWTjodSpUyXNs4k7h3K1JZ3IO
uZOx+c1W+SDW+kauqLK+w0emM+9W0i6PZja8bBTF3RQtHj0GEFDOzs7J71LNZ9YBr/M6uFNZhDQ+
5fhhRUscBr599nrnpB0mwfz1/b6pise0J9CMEKI7ZdCkcDy+zqxd/jCuvHpukX0tnnnijMdmhk4u
4VNQ4GDAmZMbs+mRq7ren6xHBKD8/CTNOiYuULH3QUniyGjtsv/O3nlsN45t2fZXalQfd8CbRnUI
elIi5UIKdTBCCgW89/j6mucoMxWZ7473XvWrgwBBEyLhztl7rblALqiUim64a0BsW7qLTTalsmic
0mkNGp//U+da0aK1pEhgrXK9L686uOKVE2MzJKYn3g9BtafrTtNYp6pdTODs8f6BEi9A1RUXCwjH
utXJzeySczZp6YOjHpd4ys5yQb5jfrZIplxRNYZ1z7HQouFgENvSlUyztelRIShAmCFGZDIPnzmm
c+SWp8WBJZ5BE3Mq+zWGxg6peTGunkoSbUJfEdUAnYi2Vk/dZL2EXXHysmhYEwd2Kawkf87JHG46
mu8FdgE0nxY6EtHpFB49fbD1pxTu4nxpaBEePZcB1+y5KVdm1I0UTYpTb9srL64fjX52Nm0FI5FK
Xd57ICcoermWvqstdN/jUHZ+TJQg6hPUhU46XVN98eGvkAFRThfbzcpd2irbxTPGTc0wkEHcxwTs
f19Sxxz7fiATnu6BXQEqdW0LkIS2BJtoZoAigjPB+57QpSw7ryD5Wx+SW0hN96maU7VeBoVhskfh
rjMpftkd6p5pGLcEfWOkildtlRKEY+sHrw3qW7lQAe3GEIwGy4gPJpRZiv6RuqsmLrPU5Ex0YUnz
DMV8RbpEsVMDqjg1etG+cIPbXm2N65T1+jkCC50alFyNIWJ+GnQjQWTLYbEM72zkTAWKormGA9FQ
k32Exx6+TB0dkBnod1GArkRPMIfLqUsywlws66xHcbij0w6LhSw21zLrTZ5VKb2dcF4Hs6ev9TF5
LmlszlmqbupBP08TF6aSLBHlW2Ki3aiUfNhSdxbOOW7uuoEktFqGiDDqic5bFVzDiZF3OMKcJFFo
uTdIB/O1xTiHfeo8gHZ4d1der5vfKoNhbaX4agF5cEaYfE4699gTSUe2g7eL7Tw/mrFzDZkjNLpb
b0D71RB4MmVvTRXhDPFP0iPhXqMX31ROY25wjGD0yomCjhZi2YCtUA2z3rLcQ2iTJ1QxkZ+pinNu
G6QoRegc3NT+XsQx1aXOu+nzJXxIaDwmGEQZFnNlzJ4IFhhvEX/pQPB0K7zQCWFGV7gH5v7cZbjw
04bdNAtps9xIKBaW87Z0SOhu82Rf6ex00g9w1A001OKGt/SguvXJ3sI9vvY0yCjfza2CRwl5YJHT
4KiL22bEoxT17Slc9C3YQBL51CFaNxE1lKoDSE65OzOIA1VmJ9vq/cRfalJ9y+cDbUCa1QwPFDq7
+L+w/QTL1otjc6+SFAzgv/huu4+GRmtIHdJzmVn0awqqG9TVPSyMRpG/5pnObJsakNfN90z5Azwx
dGM0D4FDE+jCKtzcO67KXKk9UG1BhZuQFjXpFqhtj1I87QjmyD3jW3W+LFHmrZLsrsTVSeRYdIyQ
8+08E7KhMSLvnmYmvTZ6P7JpF1sj4AAv0lrLuu926gIHx98a9LFyqa0RzbzFdXfJKZupLnmmZhU9
DrbwClTLnTm18cYwAlSY5YAL2moZui3eKe9jeJqUvKcqiXdxZ/70Zub2GVDXYSy1XQFeBLHaDMJS
+5ZqSbZlAj8fCTGauQ6xMNV+Bi0YNagc1aFdTQENU21q1xIfJxdSjYE0AS9dpk40oSM0Ro2R5FSh
UCkdmXHQ8IlLBqwR8ynUYUVXQ5a1a/pCPCWfl4sW0ua2U1y8JoIWlLBHj95UUPrU2mskHslNIeXo
ehDGLSFtw/v+FGVOCRZroUnFNYNCfNptGXWKFBqiSaGnSYQamkIEIImFTppMVZE7NRypcPefi29Z
x/d1BcO7UJJHp+m7LX7o5XOT52mj/79a6qKLu/n/oaWmraWBSP5LuLv+0f34D+TTvPP2R/7xX//5
UFJ2+o/1j7Ts/gZr/uONf+ipPQTQpqvZFiLoP7HLf8KaBccZ8bVhWh6jbeTWfymqTetfnmmqrsOA
SHNoH0FQ/kNRber/Mrmt2o5teP9zRbUGo/HvmmqQ0Jqlq6Ckbc2D/yxhzr9pjT21LbqAWIFTAviG
HlJAxp3r9oz1sflMbXpoQ4KLlLZ9oVcy++pMhOrUviy5cmUm76BOU2d6UIyMBtvZ6oMwNezndDNn
Zum74XgNCfJz4mVNX/8YNG7PKRqsZgMnkWJmzAIZ1dFzcmlGWOA3vIihbH5Pk+jFWFpyImTXj8ig
qdjVtXvVRJK9Wi7WwWi495OjjBTG+6423Lu88ilZFsqk07tboYTBGrrt8/lkFpwyAVX/tDhbKQ62
PHJuiKMCTqKn9/ia3oyE0elCLA/Grlpt71NU5Cs4Bc6m6sm16azSb5Jsk+mTddYGCsKkX4PvKGgI
Fr8islVpKYMsJb6UkmDbYwXLHKrb7WGYKOEGtEIjXhxnVBQ703yCDYBdI/2mOCHeIoPvbAUOTdb2
bilByKR9bUNV1d8XgmDmbqyRuev32FKPjIweupHgOUOYjJPeW7uN8tpZw2NVFz+69TCgTmhnuq8J
GRDc/JGklISV4YzThH6d+kq3ELRj9Zg8Iaxxt7NvFDLQGPXgjxluYDdD6hjzG+AYmyzlV2iVCuF0
MVyrDOoAmA3B2o32qXqwk+q+K6a9u+iMIPr0vCQWDdgxQIijxz/qORqY+sbLikn5zzK7ItS9WGH/
gOxya/MZW+yAkKLjGO8KhD3dgPIdDqixE0W5Dei00/Ge3po8PStCIlxnWUzp+j6L7yv7XZ3sm7HK
xmPHjzBX5XQ/T8U+mYd04725aYwIocGQ2gePNJ2uEfsat3i5GzHNWioTAXfC344GjIlcCgFAmx1o
z9FTb4zuPmq6G1qSxA84AzhVs91EWb/XFqD7g4MLzqIuAVc1RiaZcignGsNsYmmowmI3JgjNLutk
qzV+ZU53bUTOrYWlxhg0iAtOYPvRULzkbvWSMpdZFeo3+kjPVVplfjqgzdQd7nFF8T4PN6pX3OgI
AdwUpTbGc5A3ttMTUERJq3woR/sey9qhjEyMXNWIdEtdtzb6BCMMrrbV3uoFHtcwXlOxvl+ccvLr
cm+RnECMEoYe0rhoMVGmm0bNNzqDiOS/Fq0dm5hC+Yq5GxKvkKYFJ/Q4v3guvTdN2wRu90HMN3oS
lzTcRSCp5zp/qrjpecwrsN6FDCrN77UI0e0i7smFAzmbABAascZd1g1M6FUFNZ9q/MSBj9Fopgjf
RAeU+sW2EXYAKe0fHeJ05drXNoWOKMGdmSAsyUVvQhmUa61YExfjDUqllz+eTLhN15mIBuzNr3Vl
qTD+9YwZPp/77ePgkMInUIFB6ibilbHT9hyYn48w9ncGIPlkXht62WHUo3OLagWJaGF1NEBaFPWQ
B94d/NJcPsBH79tw2cJIxKhHQdaJA28fJaVIfBFkysorUckIMKVcgwV+nedU+yReyk1ykTT6bTzF
zvbr9bF4k3znzL1kvQigoVKi/NZdkv0gXe/yxdF3TayjjZPbVPGEfIlcFGFgHULcjOJNX++Ur4J0
x7sYEDH9MUEHi3d+flInP09uGOLkPvQohLsNR7c1lA9tbwXbtIjNR/gPp3neVWOa/KBO6GToQhlc
G9/JDA+WXhMBqO6uLp36qjExQ5s4mad8GHZ9DSCAGeXjOBNQ3TMT39vkBkkcWi85vlURHxhhAtjF
eBDSXIqG+xgjvL4Q/UzEzZaZCPa1Orld8sA8T/PwmMcKjdkBk2ngLMpaXzL32Dh6vdfD8ql1ideh
w3RWqgo1KuKcTRYnG4bYp355mTSyoty5pSZPqLTBLNBSYKK4kKvQGuymKeluS2BWqa4iul9awAsa
8J7CaPf5XL6ZE1P9jkwDYMyD+xSjGcHomO4pw5Bfpbj5AVjs9xrwCTre9t5WA6oPQrrrDhsHINPj
UvQxKYDFtQ+gMdtTVz6TOUzEXHSfJ1HAYNhukFHZCf0h9WXoogX8Te0eU48bbqv16+gnfa7mVo/u
Go6u7Zij9UQ72x418urWCALJjQ0hjhIozmnMbG8I8/BgTnW0s/XgBHyDMa0AeUZNi5xZPnZh3huD
dyBzRc33X+TNJQ4uw+CM29/QiB36xWXjmmCLqgHqu9m2nJGOM2iHLDl+8gQlmm9BVrS2JpS+kssp
F4GwMuDN52D8ejxXqr6r+nkXTSV1BkpmcI7FAl8rbc4jR2gjuJb4IkAH2YLf9xVq2Zh/xlvKbV8P
naX6phQ0TlUx4gcoUR3ngrs7fc6RhoiOgoXGAj11jSq1eNYUsLBYR3aUd7Gx+DaaWtKGYlzM2JDk
guBntL9fxE3XsJ5te3Bp4OBPshgV6OZQHJCFUmcVi1i4bL4eahETN7QEA0J/G176pPTt8XM1guFy
lI+V0US9n1bvZrgQI2Gj+BNzEI5IfoaM2SN+tplon5Hsuo4m5rGcR2b5CTZluV8/UXMSQmnh49/V
tsdEhb0eJcuaX7jaS2DZ117Gk4JGQyzkmnwim9MPa1bLjQTnlSPEMrn4B09RbkP8j+ermmjuignT
F6QVYxsMU7H4xLUGjR0SGVU/yX1vSk6tXNUYN4ACVtqXoGhBUTskkarxWxtWdONUssrSkOhv+Yvi
SxNzKxZYddNNXyBg+9omf+8wabWdNXX7QNjpvhaKMNt9PZRrcttif6/LpDu43UjLVf6m8nCTa6mQ
AKREWeBfiX5PUv06BuUT8shzAGGpnFi7QVGZjIaZe0kL8GL4HFFCi4WkRFrKgPBJPkadUXF9qj9G
TE7Hz333eY5+sQGxHnJpExVfYWCS+8ehYoYWQUBd5eJrHxq9xwje6fdy33zSIj+hxZ/rVlK9Owmt
WrljvnaR3G3/2OYUHibmrEipCSFdlGevhCV/MoblY/mMrkSkhEXqN03g+D9P3qblF5CPEd5x3sWI
LQ4M+1axNHvKU0aeShFsw8/z62ubFmrIS3VzJ+NwW3AtaY+MTED88eE0R1PapIRh6vMFYlsZdphd
LCRxVFRb2L7Mwp2/1v6xTWnoIyqM3Vem6y7i3tjFWyejbj5FS3Oix7LT5YVD1BPkWuFFGOW85lXu
wq/8YfkwN5FDfO7RKoZt1iYK2keusvKU/KS9hiF0DmT6Lt4KOG2NxFbKvQcfga72554kK4h8miUB
xyROSbullqW1WbSRu9j+BBmK/V5h3isE/13u6E82qTxb5eIT1Yn2hYO3T5mBCGarZ5kMGOWe/u1x
69oKzXGEHJ8M7M89LJDJldjrqgRj50MHW6hLgC78eXmWkcPyoVyTC7nr5baAnmdQ1N5vgGL0h7iL
XJHT8LnK538vvBDge0qCME7cP7iItgTDf9IRP3GIn8/pIRh5STGE45zne7kqn2Ic9sd75cMQdiAg
Nlt5G6oqit6CLqXSLL7SIDS4cu1r8e+24Z1hiPn1mjAXePB/9xETc5VNvkS/5Mdk8n2gQk4W5ejd
b2/7d+/9xza6qfZ6gYqBtIe/VT6rZs4PZ0RcKx+VBNmCRCG8t0FdRUuaQD2N08cMuQHJBW4vyG9/
bRsT4azWVQWwAnSmacxOudLnO8MW+0K+I5xjVuVb5Jv/3cfIJ357DzGWGysxzoX48lFjPGuR7m7k
qz4/7vO1QzVhk3X5NTQDh6N8Xi5s8fd+PjssgjfBgaKYFZeJduT4qvCnw8mK6vHQ2tWM/aIsmj0q
xw6nsdMe48hlWFAUu69y3iRv7pUsAnYlORjLAwXLGsIgV+1ajhIiW6TIBPlLo5rWJhBnxBx14Ciq
8VwLhHBQibzSPA6K86ygV+QiA/b1r4V86Morr9yYeLnG5YKIHhmj8LmQl225WknQqzt3dxgXuy2d
yZ85eVcbmdygiiGHI+4I8qEp7whJ8YSBMEf05pRrU1x5BqS8/GzBUX4XuUl+IbkIEw0sRZ7tOo8i
/b4Vg4FIjBJicWt0ib1Eu8stUDrKFW4MTPXEPZB4+9TvYbtg3hLJPJ9eYHFPlWttl0e0Btaygmll
6ndrXMyNLGW2op4p18C8rE2iAPcyJURWPOVaA5uroT+4l27WWFza01HnEEScWB/l4xEQ4n6GMGV2
llrCU+OAdcRFIddh/IVh8PIZ2SJ9r4u43HyuqVZINRuIlrHQCBTf063b5ijXyErFqLf0N+gaSEvW
bzCZcAKJQZVc2ILiWwDaXlViUIHJh+8tjdDYiDSVfhB2TbcPctxFTOPAgsFrMu3dko2hSq+Ds3FW
wmttlYTCy0upYO+i4ed66onVQKJozeCMLVg0jWCrqtSz5s80GBlCUujqvMOwQ2Q8ozFpRpZr7CPu
C18b6T4o8EUI6PyqeMu13E0cWETO9mu7rIR3ISr/riUisjItTBDY/uSnDWJIIde+FqG4KXVa+4xo
wt3ID8rkvUuu2lNOVo5Jj9toBmvfmUzGTmQmw/7HTWKJMbhc1PJQs6K1ITD5Kq50NJniWaVETOfi
NP/CG7hejmdUPrYKk9WoM7BdVMYPfdBPBcp4xuTi4JOLmBqhisg2/EWxr97olDn5aDSlxBcSjwkM
7uiF43RUVRO/2ddjMIDjPq3cddCgqkqSbsTjO0TCZoygaiW3xvQcN65VvBdF/YdRPgxwy8uH/8e2
hL6yB0UyH8+DXpQXuHbjbR/QT2z1DeMaCkVDDAbLDLZLPgoYtvKAcig5YpF0tpFuE11K13XnIAQg
jCCvt7O6xJtGdZerlt/PauHsTa9CClM/VO3inpKpfFzMINi3MbGQnWF/1zX64iPkLYh76rXvtfKc
hfsqcG8Ybic3hOMap0kDhpw4nBBhhB1rxlgK6DBz6StTzf3mxmR1pQOSm3Zw7pOpXo6j08GlVUHz
InBeTclAvFOw3KXBHBO64nSnahzOg0Egz1iL0cJobeNQRTtlKze9w/RjbpN6bztR6CujgVp9ao0D
Qo3bItAAkHotoWQzR7Rd27BJe0TQYQzdjJ7oLeZ7Qul6hVLw/DwaMB5GZ5x9HMwGALsJbqdFTnen
jxcqW/WpEYlCcq1P64/WoBtqAUI8G5Ec5OYgIhB2rEPqnP5SaZBwe9LsC6vWjjQckT7CBoRgbMa3
whu40piNb3OI0ELOT+qiyMSOwn3RNLfL4Fy4nI30xmN3O+sgpDTHQ0xARC4irTG/pDPuNL0RZRDS
mqxErf3GmRC6Q03QXRhLAxKPtWHqiU8ie7lWXPfGKGDKOrWWI3SzDmYCf8ut7qxKecw8o9u5TrzR
OgqpudG/W3h0DE+noY4SrM+WdmX2LIIuEs4F5JLB8BMCY4FC3neXsSIe2ni0inyCURkne9OanybU
l5s6KbpPogUWEkKh+/61NOkn9gXu2IbK+pyob3ZLEbcYflYAFVcVCYWb2dsv4H+Qn/Y3JCd2AFVH
fdtggj4vWXJf21qzM+qo2watAfDHQlfUIvZqxiJbLypYrnxugQxwp8CzPK2GLiTZ0KMpTxHcx5Zl
7SzcL6ai92vHwv9eqjNA07xczuEc9nTm435rzPl4qDCc+zlpqJjffg4ZKke0bgxhz4uSfOAahBnJ
sA/BaeHg869WrZOXN4ahJJSa+I/BnCHgAdZ1i9F6XtkxTiw0oO6662lmxG790VlivGmQ6JUywaTH
X677FB1Po4fczTuVTuyUw+zoOgDWJNxYGA+MMtPX4Bc3Rt3S3+MA9YvWvQRqfvIUO8VL3O1VgEsH
RChv1USzpNSMbv2/3bv/n+6dxvDo/9q9E7PGoozbv5GQPt/0JwnJAV1kG4bjeurvICRP+5el0qxj
s2t7mqn+1rbTxVNsh3UEBEwms36BkOCgOC5vsXX5if8TEJJFc//vbTt6isgDCfRU6R1ahuOJDNbf
2nYxBfok09roaPZPbel5xNEMAE7aJfFfZrNp/UHoLGyhuKiF9qIRKgxX6DFMhBmkev1a6g6lBlA7
KMMQk0PGAmPs4UkfCC/KWgyTHWmK6ILmCqi+q7fElHMd9rPwVOER+0a6tKu9w/l0Hqba4lybyDeh
b3Y/cmeiPm9qeIHV4GpR6sEIE+3yOuu2dp1AH4FGss+WDvhCm2mr7AUvV30YkbJUQtIitC0FIhcN
sQuEQB1WA/qXTChhHKGJCRHHKA0qGU3oZZQK5UyLhMYVWhrVOMD3ho8b7kehtSmE6mYkP7NHhTML
PQ6YERI8UOg4SHVyodlxxiyimimskwh6RqHs6VQ0Pp1Q+1TIfhah/7GEEihEEpQKbRATVlCtQi9U
COWQITREiJrjQ4SsaEFe5AqxkVx0SI9cLKUbTJz8DfwamT5uZ27N+zT3bJCz0AbyxFB2IJo1HBTK
vQnM7tbi/0MJs+wsxE+VUEHFyKFqoYvyhELKEVopU6imJqGfEobQWSiqUqRVDRIrVWitcHNsATGU
OJumiyn0WBCBfVpO07URWq0E0dYk1Fs1pEIciuZuSRWDW7wBoWjdBnGI0NqkD1q1j/lIk1KZChqq
44RaBiFGZBceKpESppF3cbWj3hTG00Lmw4ZMnXhjIuVNoPmsaqFByxCj4dPPn8l8vbhCp1aG1WlS
nBc1EAGarXmnjJhfwPBRlYHTdKX8jGnXcV8DC3tQAQIQmEhFgD23wVoo5XKhmTOEes4WamB9Vtqb
tCSn3rB12HXGupsghTqYts/FZGefC76aNeN4GeLsnAple9vgngyrS6gX3wNkfaXQ91lC6acIzd+I
+C8XKkBX6AENoQwshEawFGpBp0U3aCEgbBESYtuqb0JVu3eQGOpCa+gK0aFQH6bIEFuhR9SBcK46
Bc6DMyNCrqn/p0jDM+44bymhpHaRnPPKbu9RkM5o5vNwgwHLqPXDUGvJh+1GN4yaYHWVTEhxckO3
H4ZL3WhX+mLeqizQ6yxqD8tarTAp2nT11ek2HG3vWJBIThp6spmg/HPD1d7dHMeNQoiBmlrBTUmW
n+IR7+QoPe0tjzHYQrBleELPWpql5tPbHQ5VnpR+DBFhs3S9wdC/2aazbZ1d5tr49SLXZ86zncM0
IwfWH73hOA7xBj7lu9Wkj8gqAD+pBe9uVLzvlfucQIJkd2K1jEz34CbwUMx6eS4TDeFfESKHrcqr
OiZbr2BKMZWx55epstJKhFvh7AAbzrFj6AyDRnqdwJnwpdpmzn5HjBzZgAWqeXwaSrz9S0OfVWn5
inbcENQ5ipDAau1o4xu3/G96Busyr0Er1rTncHkxzFAmWrZT3aI4bG6N/G6qM+hThDJZZuGPIEmI
JoCTGrlvTfTdMe1p+4GPFjOR/rMA8r5KiMy6dl1xyaZqpGpVv0ADIfbaJf+R3BRgMuTNwxqNGAKh
RdtGfbKximi5qkWGq3F8qNEkpKa9xtRcruolWKNlYFrcE7NWN8mhN6I3SDgdP1761mT1IUT9uNK7
8VdTRPGa6O13PN7QYZsAcGczYfuOASLjVlkNtSkCSItd7zmpj7rtGoKdR44PjiMMHuiY/hoGhuuN
OVvrWAMYvJTNtViWnTLW18x7jNwupGi5PHsmNrYKaNDcAOnheJvb/tau2qc4q1+LKb4CFOr80FbC
PYQriFsLZnqSCl9zphDHCuE6ohecTAMNYnQk3Kr0gKTs0I+nwvHNaFHR5h47zE7M2lZ9U/0sPqIx
vGZRNh31Wb21O4sTeTJOSY6f0JkOGDLxP0PwTiJLX7sZ3HS9UsOdIxT5tms860H2mmVB7Dvh/LOK
1UM1zt/nigZZPRgvIQKAVVfHz6glyXLtrZ32UqlEYddNiHrXxHuSx2q3QiOiriy7fY7L5BSQu+uP
ITTXWoWuarTLw1IMvyCRIvNPfEGjszQcvoquMDH4VS44mLrRc/dVl+A5akNnAxSAxFoA1qX7omd2
cgY5zU8Mlng7RaWx8qLxonq3bodq09YhUSMY3AxV83NxTSTESdJsOv6vVddvMBoSGhy7P5jE3gwa
2kUtQFvOteVJadoH/O4MUJPugwLAyW0S5dZwgO944SUEIFdPC/gmrtwJOc0nSh37sYD4pOt4MLNB
PS0K9rmE8wOGy3BIZ/7I+FfcWj/MHplgFJtPtd7p4EHaDfJO/dDmQ+N7L4lq3s9hbd5ApWV0MYsa
SfzApcdt+fTWrtP1yH0D2jEOmuVpdkoCEEgxaWf74o3uD9og39B4Y1gzP1zuQFs9A25rhb6Zj3Ti
5u/1aChrBL/NWtFpL8KlAhmsvTKMKA998uzECfus4a5W1E4KJFn/Tm5udcufVzG/m9eew43DQXBP
O3g6xBpGtk5cw8d+fiLHEqsxGv8w/8mpuhyUaORejMrIZhfPuc5QpnZ2HjOc/dRC0eiVk+UJPutQ
fIxGdvDo8iJ4weUW2OpLG1j3Kg7mBoPRez3dBbVBBc0ukCnklokRVQB8rejUO6gRFxuLUo/B32p8
LbrMi4kfF/YU9w0uXYn20UNNnyqbeGLPN7Rog8CGC0/v+FGdv+ledumwXKlN8aZ31mvYfpuGAIo2
4kpH31imABBjGKMrHVlPQzbbZM8nfmE7u6JLfQ70bcr4Y0mxzDY0g8fmxzLj5K2nq5eZ97Qrb3S3
/KnX2CoFO67TcOMm8LuqZ212jY3NIaaCtiVVZ8/RuK3UJdoNqjFQLYuLU1y4b0X/q4vaflcKVXs+
IssIYURMASzId6NfdlGKT0ULnZe2CGCAWD9tB3TuFDgfcXZL+UHBYYfLqMRNscos7zsN0ACYCb8Y
kMeqqSyCRpTQn93iOuOdYaKPtaOo4IjZzC/77iasLH3jpp7r8yuVIKz0S0RPt2XoxwHr68Pb4mXb
xV7unCZ8CweszYmC0oNxpVobx+KnaYRX9HXdKm7zLSWky4QBm+/UbEOHG2mik7TdAirlCl4q1kpR
IiiRL0qVXpelP+dFQADyvhyQ1tYgHlpE4+NystrswUksmGGh+tRp80SMIpeWKVcfcbAcaiCh6Zjg
a52e4fQAZ/eSYO/i6aG/ru+nSDf5ky3Njztvp3kJOhQPCAQ+YfYqMwHEdjbjW6TCdKew1Ubac9Yo
3i4YtE3tme9TOuw6U38lvPImCZU3J3LvLZDf1P5tPwAs0YQL7CHDPAyQHFZt6e6X9EHHvrTCWvmo
EWTojwlUtaG90dtE20F+iLeD3ewJ/Do0KRc6AprmLWFKKxtI/yqvknHTqvT88HTsOGSwSRTiJqNS
vO0Vm3J1LVquctVyEX+ZwFlXiXiaOjtFRfmMfBzXdbQG3IBiQ7zx6wmd3171vzZ+PfO1zdGhRmvU
t+RHfW3/7b+XG+Uf9o/XpGlyMvS+2NGB7DTacPzv3GHbP1a57tOl//rI2tL2LghEBuvBET7PQ+mk
1VZ+sFzAXkASLL7h1wJQwe8P+8aIjrXqW+Srbbze/UF3SSgBxKvMv7/0c5t5VBmnMk2mrixFU1JD
BcZMowASRGuLwA0ghH8Jq+QLLXw9x8lucr+1H0twI/4/3v/1cEiprfWdgxVJKq++ntFKO93V/EKl
aEnKDOGoxqiuFbG7ltucYUoJs+io1U1xsEV/fzcJmpQfiaJ6JNtqcrWnvl6geMTiRtDQWblpTfyN
p8W6YT6RJE/UsmyfQWmA2G11dEnL/j7eGQ/4ES/4OUZ/ODFyCVftU74rAr96Xp4ZkerJqnwvVkwd
uVqsl2P8qFFXhxTvnsGGJ/YRpRcnzyr+SC7eLTao5bm/EdF22aN7NaZl9W4k2MS2xMtAtgagvyaA
BEt4NW77D85f5ip9SiaIn78SERSfkCQphKD9GLnwgJvPd/Yu144dKtd8170XFhSOFYTcBEHe8DoB
nCH3glvL2nhrbwLcCX67M565lKyQoGdQRXxwON+qx/QE7wgA/ZgTTosWda08CMUot7SbbEd+hPZo
mjRvdhPpteQBu8MtGS/X7OJeQQ7HSE5BTG5VKsUhk9nogpjjnny/8p68jyY7s7TOBVE1yxIddP0F
ksFEN9jFjKLcsNSclaus2g9cJgsYPZePGaaDQKYf412+y0DrKHvPt5myjj635KJJj1xHwXykyt7Q
DabWpOiqaGL92DcfwTGYj9N9oj4pP65tue3w6KOq9I1T9pC/coHOrpiG96WfPRQP9R1B0Ctriw6V
qRmM1ZXOIHflrPIf3vbF8S4gGyosIzPk1eCYbfN+7dnHTvVjKoWpvo0YgoooA5hD9HZ+gPXZN5v5
xbxUm3cmpuHZu+nG9fxCnqvyCpTwTN3SunuefP1CF/aMV246VhuXuYuxZnq4IibpWsMu2rvra+qj
LCS9rRJLyBiKb16Dn+4B6u6625vfg0f3QCV/Z1/jG/tg/yze+HfkWGue7UP2Fj9hUwx+Kv22ezaT
NYcqfp4NCtsVwy9+AGPv0X14xfUdHCkh2+sP9Vo857595a5Y4mY6EOm8KpmMruPX4Pu79+Re3as6
bCwQgEgmD7C1vXKdoquzrhSRUDvRl6DhsNqZxHqDqtmUT/VH+top/laF8rJ+LW8v4f2LtSJwmayA
E6Em2sUh95gAR2sPnggDFv4YEzqGvtb8yScBYKfdY/SLn4Kzdfth3N+jyVX8j67aNG8VJJJynVzi
jcL/rvn902Oy7q21dlpW9CbFWORuwsz0vTHWOedSQd/Hx+zhbdKByZHyEd4VF1DM5+pSAj7cp08w
DYZTzBVnByIYawrfHszoSYm3h/Kpo5j0qi3rP7dS0NiGyKtwjFJLue+ha2nb2kjWEBtW4XFZ1vUT
n5tc6l39gcaQY9nv9rHl45uc/OpbSxQlrpxveFR9bmG08t452N5vkvO0bdYDvYpVfNvfkJTw0KEK
jOeLezOZHOPf4v10gIy5/TAPzb42KISvY5hjm88j5SP1d56fMUddOfO6eX7HM7tXfPeRmg/3b8r3
bcKfkvsEmM9on24QUK+JDZuwKXMJ4nRmZ3KUnRS4QEfxY7YfB0rXK0I6N2lAGOGlKmiAHhxqHMcw
P6lH610BdeOnh+UOGEyw78kVtPewVOPb6Ar0kzTQ8mZaha8USeiPPMcbBPfb9BXm1pGienxkngMQ
e7vwy5U7BKBDfrdFyo5Zk1HKRr0BFxWdtqW9xSad376W1VW/63+B++RXaZQt7Rk6RiTI5MDK+dVK
z69/tLfx/Yx1lLN3PTav+k+IZqr2jZEupax62MQ76pPLWqvgMerbyt5NCyZkIvJ+DD+tlgi5m7rb
Ao31Vq/LGrmA+ytWL5iv33DE2T4+fuXWqrfpU7CeniFt0glbg5lYWcUBkyuVqG4VXSKKmz7nRP5R
4hgGEuwD6fsorMOib/pxwyUM2OGqvuFgKXf8KhuY9BxNT9FLfzfuaBrx6yyn2idgAo7YGwEfcF+o
FgFucbcZ03hXHOnRfDaH7+WNxi7CJvWSDuvC2qHYpuZ15CwM4TyvsoUoQT/eqMW9sW93/RPWruJo
uudO3yj3CfUaQoswfXcrYRPekeQwsevHD4IyVom4YzwYb9wsuQXW/nQiuo2LwxgeyleS4tL/5uq8
dlvXlmb9RASYwy3FICpYliXHG8JpMufMp/8/eh1gAwdYe25niSN2V1dXaXzKGCAQek246L35ayFS
RbqxdoB/OKB329wD1VSfxWG1571ka+KP4pAsrfo59sa9uq29GrOY4aXwx3Cb9oQQL5WfAC7z+wcu
YtVndM1vKzvqibco/rY3Hnh76DNHD5JSdBqw32jms8Og89CKWR/6PYzyv/+hDLB+RbZ0jFyvo5Tl
JIa9OuCsD46Bbcm1fKyeq2eY6LGKg6fNSKDcPlU7ulNm3c+/xYGe699VvWgEuz7K8IgK0WFKMwRS
KxWtLlxJIxaTgi93TEPxy83AMfKK6wdyDdznE+5SF9Y511t4aGxUSNwIy/Bd+mP+QzNZQ92x5Y7y
WEIde6XxuaA8blIecLaLq/SF+Ch6X670Jf8WB4PjPLe+ja1RD5kse8wnO731Fl3ol+QQIMNXeh4k
QK078O9Bb3yn6O2UBlgEtR/SyO3FyEaWOEh+tUHfpWhDVcZDbSDEIL7EdzRwtjXwgIaBjbTnK668
h+Y3xhGVk005Nh+p0+w4PDkzGjvGiO3LOE6ba5vtRcfhUz/UAdvgLfoMP4SjEjTHyKN/kxHc0Z1s
y4eqe9xsYnM7f0QC8YhAG20qyHAb7t/B5HA4ObPh4eCYvzz2tkmfNS2RdmuNmHARg5mSzxDuFneb
RCQpeN7UuW/LtPFHUCO7PprIJKQupyNyNxqOlkH+WRKicdYhMuR1PoJ27HzzsT4KnIUkDYIEWEE4
tFYfCGwR8PAvdOUF9dcRAS/uLyHb0X+th6eRIp7iScXeGG4GQrzTLQb6TWI630U48q6IRLymHtPE
k56ynbH79U19J+yPjuhjEX8SaD+yF5h1hdtbNrpuTLnioSo8fLQXevytR1S3XD/0QLOc0Ott7HHt
6UlxEnTo3ek6X8LpEjVfubErvhvh3mKkO/8oZJOyYp2FI9KmhxgTo6Rz0HyQhhq2cOHS9LtWD/qO
tVzszU9orPacz76w743P3GRxDAFWQbCSw/UOVcoVA4QRua6AqZDhAeLUwlOJnJGbCb5Qfsv3Flqu
bhekieh3mroM9n0O99b4oTogCWjOHjh2pH3ulRfcs9S98sXZxn1CIC0ZkCtoCNmyBjstriWSbZZH
uNI8Z1y/M8BYQKDKxrtw8sS48ByG32bXPKN+jX0YitwZTkI7Aup65PBAicXRKCKfwOORRloQLxvd
7/U4oikT2iaUisyRNIhOKO+6q/xMtyqRdebq7DGnL6+IcnW79obYGU43v+qvANtpp/9OvmISRrzX
F/a58Zq5fSB29hiAmNDFhG45oD/oil08SRpLeIcLGiBxu/GyfXR66QSYgaAjR8csdsV92ks4xdjx
yDPu9NswbPGOPB01ahEgQbgYlQiswqabD7N6AVJZcxQHPOEppIOdJuRz9mG8wVY21Yd59Bi+8Qfd
8v/Gg7Mv50rJXJX37HMn1FXAaKMqSeJxxM60vhG6AD+KE7aUNuW/etwhlpsJLtuf9rIMUovHfoYt
Q+GJu/euTnstOiHJK+/083IQYcnBMzlV2eN8REcl3masx5AjP8bir6BCvEAg3/lA8lDABIKwSHZD
FP5tbIm5n9/SYjc8tI/Lc4UOLXpk1dOIBAy2BJkDqCI+d8le6BGOpH2cIC1Q9LPS3RbhJZzfUVZF
6oTDJU/t4gPXJiLCV1p4bULw2Ea+X35aLzNkGURhvLxxCTCQvhkuBKjrsfAr1rx2AWg0DgO3gEiI
gcwcSd0ZsY5NjNmpnvObkN0p6hxwPjSnQIMcvounx9xbqLVnrB8bZgGJmbQf631bXPUYnVrEe+55
6qH7TIZWYp67hS8Kp5nc2H0JwPGFdYot5kdaHHLlcZAuhDPcjz0NA91u+jV/p9lByHpsnXTxLANZ
DPrcgKSqe4yDKiSxWtshIC3WLoyJ4UKRNhr91OBsQ37MVlqvzA5ZuzeKI2xjfJjn4R95wsQ5ewML
wSkUqFFGUwbTKWz1NMBvp0wdsfbzzAstdxFO+DDNKr0gdND7l2357a0LbIvS8inH4ECpfdfxUxrA
JZLwLDvU6WlZoDI4CErpmkOlZ7lGjZfHJ+Do0iJvPWVQ7XG6hiTxVCBeh9B0IjQ7HeEfYkT+o3kc
0YXsmQlYv4gGUf7TDxiREkBkj0WGqa+DuOUoUC45xpyD6qdpPLYi0gDwDm26KWr1a/pAldf6qgU6
H8l3uJVkbfcrh3sFsathLz5qrk7x66RubtwEsfPWnOEuvxw24oA3rjfhINHZlI7F3FeT/UK8LDxr
Xl94sbXXIaC8tpJbxCh42sTu8EV2aRUk8503zZmDj6NSHyKwEK4iAibOujW/zoIz3rkeuJ/s/sK+
MQ8KJWzvIvFttIHAwz3ijv5W7MGvdo3dPESf2Wd/+qiDyv6of5T9/Pq9kom9W8Ku/0FJSiBPIylN
PhMOpuXMJLwaxDQs0RdgAdRkHsll98m5uKaof4Oxg8yS3n0KtxTZwJvOIH2iyXlBqS/9JuyiUYhr
zDjdEYwTnM0N+dkM2q/xlbO0dJorTDZK7CCGrd+NpEZUk6giE6Xyb3kpztmBB7L7mwbr2u78dvK2
ixfU/SsVPI4bMr3sUF7Keo+E/w9aRIQ0iYyWiLhPdKzDUKyyY3Qquo+ZVVnDkaUDENzDdGd6flmZ
3TagoBJ8huC0GiTYzVHPfYydZjpvF8l8Y2/xSmTufvPMMVZdB58Nh4/ppUFsjTPrVN7YvOzI3KNW
Dl7AmY6GMw6jmzbxHrYbRfBAOsVI5wm75Relmh/cdmOH6AMHn+IAK41Edtf8E5+lK9udVylIGh57
iDw/dBQXv8m1uBrHyjegrdr6+e/9ROMl/Rbd9WR5XHvVmSC/rvf5JRwuZfq+GocO+Qc0lW3kv4sC
y/SHCgiBsHgrmA7PCgGV9Zq+kZMbHm3DiK/8AjAJXxnigd9G7QxX2SXS4YAsafJ0mIdyfmRp9Rcy
VemV8FLf9e9YptFyoHgXMWDGDb+9gJXQwQrylHhl44pEtAxOQkFqJ30DHCX0aIoIZntU9JHSxJHT
JrWoVCrCdvKhvyNnya6h0VYW7OxM0KRZ9180ZjCDfZ4nj6R9VNyqdMz3ypcc0zeqgDQDxpeSXVr9
khT/aN575cX7ybNY0VzHWMVHRxwqRPQ1I1e8C16FVR9XtXbqHyNUP56mhzz2ZBytYptoVlUeq3Av
vutgH/qjyf76ZQEFIYaAO3mHAQVH1oCcVzA62Wd7amW7vuP2K3yHNUyNXQFxYXQjz3ocKeKoO+w0
7MZBHrn0Xptvzcfn9B4fw9f2eeLCJOmcbGiZkWnH113U726t8VqJjlTtPucDbpcQTO3CwwbDGQkh
HAzTM4fLvsHQ4TP8N94q61SxvOo9MFeW3CbaSdGYZ0Xo98RC3hDU/lSPb9Mn9xkv81H4GrFQ//5a
/yt6ih/gTeRsqvCv7iiq7rKP/HavaNM9dVeikeED3ueAHph87AFecZ2q9jAugBl74ljQge53QRZ7
x57FqnIdbfFXOfrWE7H5sXDJMKmLOgMYpvwuv6ceEylmD9EDhkGDDC/xmFHRResRDMYjmeB6Lm/E
AsWHvPh3g2oYK7XZgYAAYID0cE7bCeizt4Edv2nr517udOcl8/mqKB8F1tAcCBQ0urO4gjW76anL
8JLYF8ZzHbqT+ojXc/1KK0RtwIaxZ+JQszsWL2Z/mdsnZv2MJmo9HLORR71YLZFA/lVxETRgcDib
0F5/xCVUXN5A6JCmEo1TWCJo+MV/IDIWFJzt/x6U8Fgo6I/Vz5ZxnbujvsWhevKIyeq+rvbIuCPU
+JMXeHAeeY0BxN8P/5UXVv032IhFp9C+GwPTwADe4UA7bUJW4CO2Pu5DD4FzxUEQodp3T0Z4RBVT
IbtS7PAdnI4QHnWfVyJesiUAS/jm4S5goJFYa54x0qLLsX/tX/m/DXHba6/WE3p7FYhzqO30d4Tp
SbweWPeot9LkIO3I3l5Hjp8Vt3s4+K/phUzDLD/FabS5qkx8nQZnzs+cqLwM8DVZG5s55lQn/EVJ
Zp96KdqNmmNNL/yxL5JLZMeg8AyXiHwdQFc+ajjfkm3a86vwwDWEZBUnDIwTCj8EURh4RfsC1MaX
swfaadvRm/fbgHzwjlAsR4oqItFNtyyaGxF2GCJ2tCb9nYDFmeP2Rq5e3wqyGj19mL8YrfGVWItj
DTHn1MbegvrucCUuDd+RufwmdSEuBsvlgEw8jiVjL6dHEovjLxan4Xui3ggxoZYn1IQ66o9fnG4z
FpT+yM/oSEkcEZ7ozrA20xugBlvrgag9R7PijPM8QoESt/SrRIfWl0QRGzscoJlQ8jI/ILW35wSu
CO3NzvgqTuy0K5QKAy2cu0iZMnOF5NKZrvDAICd47YIVqjD33eE8PaPLcGgam7jaY5MpX/0NLtkJ
wKMBrSEANd+J7pEE5kPQf1IhQgoJzIoYAf/57CUiV4TV4RKMSAqKRpcB1pSNTvq/3PKIqGi/AnJH
uW1ytRAMhrAEZkQ6ogzrVL+T9oo9OEyr6JAGb8INTJQjw8/iA5ASb4sJUv1x+o2Ac/7hqo57jU9F
AqsOwqop9RlRiCkZKVJ2IEkK35fprLyWF4QzL8zMtBfTV0S0WWt3E4QmQ7LMEcSv2Tbfk48sCjga
eDfF8/zFX+JYweUFXIobfhouOeypOz7YiH9UnlmdUJSWjzIH3Ed8m+hg31Zg9hLCveXpz2l2MTSf
P5Z3N04tmZEht7gp+/FWvFBJ1pYTEogvMYuQn6+jU82i/kKm3brNRzYyYDVMsAfzzAIHaTK5fKoa
RNFlQDi7CkIs2lr03ZaOwN2YXMu0U4uSki9mL1r7WiwIM2MAzmaWsjs/C7DTEFxkiEl5zDuzMW5S
re4MJERa3cDFeoyJ+BqX35uQ2nRmREYhdTkTw9T6/CmrDCLAUe2V6owZlNY7gtw97Bikd0GYkgNY
+6x/lJanQ8xXAyLnTjkW2qvA0c97FkIHO2U0wnJMlcVlWzzJlnlwZJNaQ36BIsGqLKn9uswD8t79
ZcXhr3HpARG4CVgqNwITFS17wIpqz7vnvfKX+UCRWM/g6cxuA0DabGPD8/bKMy/IScZ41Bwp853v
Fu2uw+tddkET+ZiUq3oW550q3VMNWa1xT2G9YnvHP/X8w6AO0zu/zuts6YrDQPek52hIHRlWnojn
qgl3RmbEERQaLwiJIsTpNjhuhV6z1XOM8ZG7kBFnvFRhzxilokPDGmEQtG3NMUwoDYA95MU1swhE
+cHq5G/q85V7LxSQk3vjqXPAxiZ7AfbnE94+yHq/hSMa35LBrTkpuflIqaWaC3d7TFIUDAMHtFp2
PCvZIGbrRI5MKvc8oyrzpgE00Cxmx1PxhtpSo+zl9COaKC5rqyVkRhBW3/EemSJOBZZSqHHCXYXu
hvW233xYqAZ66XfswU8Yq70o/FOB7VFq30tgaKMHTgJUOdAczqI1XV16Y63wKZCrrG1/+79X5hWs
PuAtIHcHpqHaPBlrkvSkVtAudzmreaM86wIjqCcZ9mc8PrApg43H4XBb1gPDyu9TGd8mNNrxSzw7
XWlMI4/Doldc3hWb6M/zesd0TP5MJ32yPTZPi4Aaby3vHIaOIeA9oorN869IPqP8gWrcxshE8HGb
taiGtumUMNvsbQLJQbEE2so34tKdQrqxqN9x9xAlAbTgtOAs5+mDFx5vVAkEMiaP1+Vx+G/tbvxB
HZhHe2B6wIUzsmZVvRnahV2hqQFbvlCOvRYMVAU0kV5dl4eF/8Yk8se2jZHs2KiN5gwNxbq7ccSg
uTc9JpYNwmvwg0w7T8hjqggYOyMd8ddI3gucDau7FtcGmuRWP4AGSvTr4B+v89DWvqh3a+jRb0lU
KN11+iZLAEbAhBtrnhcPYT2joLg5pD6mOEuJTmU88jwTS4l4EFn+E9PAz+Jss61FiCnAz/K2pDbq
K4g74Q5rFVrn8/SrtT68UUaZd8HPMQ0SLY6avQIpYJxlnGMYk8ozv4BS6GSdqNexPpjKGWuewm8k
n1ei5h5jCJrgjstWpwhoHadt9xmkfbwr3vZ6orDBtsjqXT8cWWT94/BEgTRqd9teREP0nkPxnBlj
HCUJW2Dp+JTYTMBs3EYdJf4US593xz7WYpfIcR68LnVFa1cj32iUwdNq0bq4t4br2L/TQ2Uh/Vrl
QaGeobRhM2oigC+f8byPcYko/UoMKI0j8QJjLJPcSPNE7ZU55m2O4Z29Z3Q3PuVxNwYXknjJnrg8
lPabeqbgSCPrljLXNrARXds25wPJEwzHtQ7+ht8uXBCcUsH9aGc2zxgS/DfCnKVCv4dTyfhkpUMu
nLW7qXTNl5kGJLAQVJNdpoS9yPhgZMmGK7eq0659VF/A8BiNbnU3JxTUValrFzcDSUfBZcDKbh9j
QSRvu4mqtRK7cHVyCJ8MLCcQn7eauyVSpYuwL6PO72clAgG7rXVL3hYHGxL5idr2wOR+eD7mlWUZ
UrdTN3ySNl7rq7mGPBOJE4sRwXYduvD2lnj+jRCE9DVEVt2ldxTv1WrLTeFHJuqhLZ7X9cjLb4tg
BMrcjcznjHYSjBNfBeUkK7OpXMglTiq+QeMtrjDjYk9Ws/M5PXe4AxUyXKCnRH9jM1rH+BuWavG0
rVdhx18ezWDRvbT8IHtgkZHgkgOrZG3VdM+Q1ZlP4oxggPBKAxszx7YzVU8ft5FWGAE8NLkgr9yZ
hBZKBxUOuV0KY0Giod0Io8LdBlx3Npc3a6e9xOQOnOXQu6gwwp5yFjbFchyVK5T+5g7OBpPDMo8S
crtSCUJ0NfLQZxts+0fdNZgnIOgL/e6xHQ7VQDuPw1Q3NKA1JBVYXEI+3k0P4QsjKm5Gb/sU5F52
2AEIciHlZHV77FzQiGnNr21dK1fmEqBVpCBK2RNBpR6gHtKLkCP3hBqsB+ESJJcTqAQmhc5VWNu4
LYt54ByWZYvTnxS/eTDg98uOZe1CauTjXlP9okcOw+V4rtQDy5CnGCOfBFogUGeDti4mJvoH6W6T
Blb80EcQwHG8YPO4fYqewp6dBiPTTDHi/RS+YaxwjKm/9G5a+9l8KjBSYkwJb6w3o73WnQMHcVtJ
QwCzXKF+SpByRu2zY3jWoxI9UNmLmuMYH5cSbWU0a+5b1QsoIXZjJCLZoS1iBQDpTxymrGv24uZE
8AmMYFGm8etmz8JkKliyMP6BpMrEXx7YgRpYH0GWYbNFyuiZy8isMKfainiTeeRbHO1bzBEH3VX4
4nMzDvhTUXzXeYQ6YNa4yUuR2/4gZE8YESHayVPwk1W92z7VHfyWWoiR8TGGbE07pIWI0G7b9wLc
z3cQEV7e6Bx2Hn+ZihP3ds51uqtkViNF/2U7QLY7OwdJw9uE9gHExp2y9Fg2g3ZlW0JOD7sXzBaZ
93o8yPyp1e0Tt+u/WfDUQELlytbtEw47hwUVp08zDwTZgV0hoF3eoE3vSz297ND7RiYMDsxwVDRk
tPfC4iEhFyNoRdcvhZjcrcejuu4BchhuobyGRFwcLH+HEZu1fszfWTNsKd4ZJ9E6bpPND7GYOYw4
OZgiZKTEPGDSOHkKSCs4IrGRecjE6T4hhHBAcd8JWsCPD/5E3ky8nO+wWicAq6QLx9iQnFsTnjGx
uROJO8IGXoxX5e4DLONTxpDgjN0izuSoj1RwNAvYfisyMK38VhHRmANn/IwfmLO15KTzhNrqiwCX
TPva4j3+FCFI5nOEbA2TwibkgXIOqmSsfoxFxCFgz4Cn5crnE5wASjJEYjy98c0h/wg2SrJOvrpd
3zBPgD83e8WdttEM+g7WXwDTAjCZy7kFYcKPacVNWJBMz5wR1911qlralsjhoVkoakUN6kZK088M
5va50JZUi0YNae685IBtmrXDv6jBRyhKiZD06QEl1JROod44aCpgE8r9TpHB5FwmMfFrXb0m9awc
sHRXDlYjQSNLIVGVKtacovqR9rRRFP0iH7DPsUOxyQJxiil0CzS1JHpbukJLMzQGveMhGsKosCeZ
9tSSpt3diDAKix3grNWl6bC02aXGrxqvNmakm9TnSZ/yXRR2Bo0VdA3vehUXzPjeqCaJ1NZc/ydf
Y6zaT1tEn1PIJVMr3M7xWvgD7cjENVGEeWIGaRo5MAtjPEO6zaZSeX/iX3+/Hur6srlMXf6+1GZK
QZAj3v6+VxTZgu4+EdHWFlTKyKMVf735mKD45jCe/nShsk0H4O8f+U8u6e/DP+GeQa5RMtwEUP4n
CvWfhI/S+ZpWcZVMS0O4IT797wdSPf020Ud2/ySh/v5pxwVZiv99/vfRiBIVbf9FsGw99jSZIg7y
92H+p/8gVHXql+V6FDaFAiFrsf7amnBLw2CP4J4JQSzEM+nv3ZqbRkPbZJgs/H3498X/fnH7bZid
fOd/X6yzMBhbcrC+A+tpDZiQf6/890+6zUz293b+Pvz7olY3rxZN+u6s0K0UFWJDXslNR9/w//tn
2j79/772992/r8kDNhipnviKMZ0KI5e8cowaqC7YBE8piVwcIWWWNS+tKHc2fgqG01PfkKNucsRR
w2hCh2VunYbU1F0N4VwfHcrnCWRmhSymmRu8nYIMlPO/LsfFMRTCL3QKciIC1K1Cq3enRqMwgm9W
kAKhpcYIgWAskUUXIMoo6krqtzXS4eRCO72JKLfR0dlkwONvkA/IlgFri2V6rHsu5FHEEq/EjRWn
OFKiHD3qrZvQVDNa5M0Vd1Tzq+hurQYgqLVSeRcphSSk6zimYTZqNqmvyTWFEEAStdWviyw9Ipta
+YoK8bWZQhvtO0JQOIe+1uoV/fGDTkoAPodctRLnqJWrXGnVODyhVWfXoFZmlofnuhgCbUT4SlIo
wrXouM3YABQmuZaljfsun8ChatW1aO5zi5mRjhYPwdfeaWnudlrjlEVSS0be/MyDwAUdEQahC4rp
AsV0tBKp1nMJ0Xto7KgqxI6UkhUKVGXWvO68xiwY1NF0phF81BIVr55ghBQSGUZRJS+V2Afw6RN9
okCbkj9XhpEE0goHqQJlNgEIdRQFKBMNH2PFoLXNpIK8vigWuUM5E22Klk4kNTtjQUfb/EF/4AA1
c4Txj9+TEr81S4juxoCwgDFUqp9X6ReG5J4m4SE+KwKXF8a0alxSgBkAq/SQetQKtiMm6wSnLaVp
vBrKc9HIN3nLumiFCEwgRKhedNAaMI+sC0bH7JpRMHwxnt4rvN4dAdVQzOvM04Du/oPI3WUM8aGc
o5XAHrJnHWfvRk80KmpfVmppqKtzwRUajaZ1Er1KOpkhPOYhEOTlOMTjjFNIiXi/MtIoIbbQ2VDV
zqUtvMepycW4MT/TDjZV6Cx07aicS7nGf2eAIUWhlxaU9YiB6FsjK4TF6OHXA5ZS6WQ6jennchRd
p/KC6ZX1igvAuGquhQ7QsZjLAJ/PPhhqDb0yrLI1oT0bhoYsRtN/6JEmedjLwlVh8+4awbgOUsK9
lyyJk+Muty0i8pwEs56sNn7Kep1owae3LVXVn0YgnIsKxUPkAqOEsSwxSzMgMxRdGQyJeIwNbG4n
mLTpuhQwlfDPktLhPUsEqkBrn3mpxP27qD9GZEz7qaWxj7YPdFQz+aBkONlXOdH/En5q6F+RiUzn
bowif7kXjYGTnGSd2ro50U/TH+lbOeah9E9ZOhpoaoAzrgBqDRCSeg3VJSn1hRQxSZHOo0JqcNF9
6nWaZ7uulQ8l5Aja/AITMTJ/lBeSpDpFFyHXuwMdUhhZhdqPWFSFX1S6H0o5N0HbPU9t+THpOS1t
g+SvSv6wrXQ6dS20YYRcPhnxgk5tnWAuE7tmTMvbRIsKcvb+TPytom2kSPspqWlp1mm1wfZudVoE
Do4p9wjmzImzhjR7T2TFG2kRGojR0AHbaEYgDMRbmlyJnhwZh6IeuViMcHGyIW52NA0HkiiswaSU
y1WN431aa0eWSPGVh/IZafGd3Ffzs1SQxw20uekTlbWpAzaM23e1m/eq2QvHNYGmIWwNkvW8Rp5i
ds+LmM+BIiqnhqkBcoT9HcUWxqDKL3ZHypWOqwlMgKhIkpaHmfou/rIkQvjaXjRVeW0tqQP5WJOg
TRRiwgogql16ckKasPQ6g2/WjnOAFj28wZgqsuDRCKs4lUKbjtjot4X+18MSqZOPxCqOpMgkHVYC
GT2vTkNSK9ehSe+hZDUeh3EWyOmzHlXiQx/WJxR4lKNMPUvPEvneLyNFHahYXStIx8n4mBfrByX2
BPmw5N+CRAwU9fi5ciJaToPK/BCSdTxZdXUOmyX3U5qO6R4QP/ONIiGG1LPMusWtpE5OmRS/lPpI
nkclY8mlsySsHJsmfhVCZsSuVNQvrNJd3Qj1WS/6TYRlIm62cGlLOpxdEP+4qRjL56uGV99c/6Zz
eEo7WYFOW+RomhB2VlPSnzAHhg5A2aVRKQPhQqwfh3C89wj5BREdOhQeNoiE3uEIO7dzkjWeahT/
OgOnNxr7Q5rUaQKdkNNSkszVdPm1L6LJxVB19qex1r3CwGBbQz1mUmXd0ybSI6NVvULMX6QRW8+o
W64oXFMUU0Y02Exs+KqqpPHR6k/yrBDbcrQM6ih7kygPJ7kuHqdpfZ8rfIiKDowgm5U9ev4nNakj
v998xip9uqmghpfU2DF4lS/IuIUVfWQ4hq6VQJ0LFBdBoTNaDgN5HnNSCxxAe42GJESNuWx7OceT
OL5My3xCQetBSHXLxeOcLggC+qZuGm5UuPNSCoKSCuVPibMEzkou8bv6GYr0PrPYn0pVAio3zCAh
Qt8XEbQOPcbxaLGeJNqQo7K1KJmYJQRuR6g6vCbG7tlCEgWCAqiipJNsrZH5naxEm5U5QJXRwalQ
FMHDBkgzKw0t6CdEVrxsJjmURqgmfQzTtOrB5syGPSNKg68aFSzzdDzT9Thn5T8a921sELXPen1r
Wnzn8ZfYNJd5fp2Ol3W1kvMSX0ytgNswvC+ovNrSQjYgH5c1PfZNO59aYRbhDf9Emk5gHrX9Syw8
TRp89MxCsSVMx59kUcObRWVJrLBZURG+OEfR+B11RugLgaLVe3SWdBoBZ2CAtQqagpA+k4ojHg3q
Vcu6b6kf8X0i3GhMQPDWXN8SnLeYH/K+ZWEbfxhd5yJo2ruaNFJulkKuoDV7kObzoiTxaagpoZqp
4k0S1vOIAoGDwsOqNBLeLFZ2c1XFtEoa721iBRgHvnPhPOmmnNnVpihR+xP71K3DUDvVVo4o0trT
bb5hTGJ1m62kCjCHOC4Y8OGeRoOvBkCvWCrlwU6h/1nHpbw5aYm8XoxkaM4IEwDrI5BvgRCY8di5
0lxfFKnXT5lF6XWmESeLUzpJ0zXkbMq+zCpMT204wA5KM1/XNSDXWUPhYULibEKPXMbXFjt1acZT
0FikV0XPLusw6Wcpb19oW+eeNGFvpjSkyzJHzrwA7i2l9ZjpTCVCEbCaZMVG64A6p4j+jy5dQcz6
vOhIKLA3RoXnjBdJCgLeg9XptebmUXdIx7F56aAtejX1ddQdnnBMAr5Qa6YsJ6AbRar0jVQCDbdq
SfNedetTxDY7jYY7OrqCZJDlQLWsR5yJkv2QdluciFD4bHTjndS09jvasKED82mBgSJS89rHYkF3
i9X2ONFkDGgpfbRqcykqBe/pdUXEkM2jY+VD8sjgargQw8klJBUKr9TnxVP7Foe9hDBC4GTKB2Tl
K3CQMFU/KmJfF5vk36ItqdmLUwElpI2PSbPHg2GDVCOOMeR3spBybT4NUhCOhblTqoJ+N47JcqLT
QjHplQ27uyLm5rkZQXYrudpXydaGAOGzlDTpiB3WgyiO0l5GHGJPPq1M6xYVQF3PItGb1RU6I4Qw
EuqDlLXZdUis1I8HiuvZ1hZZVagwr/qinMQw86Vi1EHNknCHXF+gT7QfmQZ6aCZqCAiejzH3VQYm
hc4/2rgK4YlvYrBI6/cSvZgaIv9rhmZfWklv0RvaxT2OMAIlLWPNTp0FnIJ1NXeeLIYPi5Ft/QKU
T0ItfxY3sTtdlaTH2qQZViW0QfmxWN25M+mUV9CCUHEYgwaY+jizl/u4x4xUk36bxUgO1lolICfd
x6DXuEKXHZBDPnlrhWF2C3PbMrry0AKjlREPK5rRpVeY3G7lfBZXEkNNBK9GARGSFtwMIRU1ryq7
N7zkF67e0SJmSdugXaCjk0UAOSWw/vsVCWX6X7r+QZDH6GyK6UVWJ+FOuqtwd36vLQZtancc9QTE
xqTWOAhPVWkEuJdSHhyoaooh13feU0UvjQeSIQdbzO8pi5FEzRLRTtWipOywmb/2b2M4vwA7aKRP
Jqec1u0ro21ooLDqE5bbEwWJPMhI7g9G3XK2NPGho9IvtJj5Zg0S8yiM2SYtzb6wIjXWT9qWhYoj
lsUKxMmImiGOhU6ZwwyVFLpPpKkIjKJXHtVpDEbgkTEKk3O8IPesWk3zwPrkOE2V1cE+hrPT7Am3
deFHprPgaErJ25xwrYoxu5HVwoYmhKV9aEZvX6q8DtorwuUTDlqRbuMRbvID7XulTIrbL+2HOGkt
RUUMf9W6Bvpb36REfI4xgQMQpCxvWlMI/Z9Sf7gseE6UzUecNJKrzBFFSrjmXQ39P26ofsTxSNpV
ZA9zotwEYxp9EXVQ6h4IKn5NEfTrJUbjGIH0guChzd02vubr8rKuKJnNFgDwUBUP2OE9r3G5F/Io
uuXaazeO33OK1TuCPKJdA3M4vN3alsFu5U48dHNBdwgMEqma4SuYh9HMznF7UiTxo12RZCgU62ig
NmBbmm7CvR2fOqsYr5k4/SoTbSSmRlfImFgaCmJZdtOS/E2fXuqq0n5W9VYm2bWY2yYYypUyELp5
FJ2pBHUWcGumnmcuJBc06t/YWOO+t6jloVszctOvlo+CEtrMEoxG9Fs+sSYICREmd1zoPRPg8LlS
9sqBNXpDGsKUxLL6WI/Jd1LlP7URNaC6zSMamsOphEs5cqsaeNVbnSi5+iYNkvTry+dgSvODOAgI
dDNI6FZUfqOE8ADcNk/kR6kd90ZWkNNMvVdygu8GaT7h3KkEcqQQ8MfntahGsASD0kW97mfUNXbz
stB2MCAckegBapxgLltj4tQCYix9DSCOunw8rQRTcn2hx5fSRcPejRv1rbSs3/9j7zx6HMfSLPpX
Br1ngd4sZiOR8opQKHxsiLD03vPXz3nM7srqAmYwsx8UQEjKykiFDPne/e49V8ukYhN3zUdu8o6r
kV9up9m81VIFRTq2No3Eqshib1faRGl0iTRgl1dE9DGMjzokEIfcFu86Xx89dJvRwuuRUAI+9qHK
CZuogETn8U3vlF8RY8q2zX4MfwhwyJNBhfwncabxHfldyrATKcE80XPBHDliGCfpdN819UeukILy
Qfw1VbGv9YLTq85Wzu/D545anLGf59vUuDgZSeOkk9ItzI8c7yJQJci+7CLR0h1+hpQ2d21Sh5Q+
Nd3q/0Fv/zvQm2ODPvvva5rEROrfIW/LX/hXPZP8h2JYFrg4XbOMf/zHP6uZaG0y2bMoJmUrjqWa
f61m0gTjDc62rtmOyd/7SzWT/AdKg4P4aNq2zhrb/L8w3mBD8qPKIp2CIt9//ec/DPhcGvteAES6
I6uWpgkG3F8Yb1PWtn1uRfaBKvXnkZkR5eUGo2lp3VUO+TQ/frLVKTrROX1qornBW2/wzZ/Ud6Y+
JGjFXhRV5xzE7E5L+y0Uu1UNXG0SPUasQboy/ZnErnYS21vrrRW7XZ1tbyf2v5bYCQPQYAJja8dS
rk9RD2inGx79WqagNcch2w3pA+VS2t1klSepGWHFDfkhCiIATLk0bM3cd4D52vd6iZRVtxbxQHyq
QW2fgtoCscp+3hA7e62T6A/x9ZbIlOZJBePAUkErzBPmW2lqPodOLN8WKpmxVGNeFQfzjWEpbmzi
PvRLXburcvPbMhH7mrD/jow2hS9lnCLKtfc64gQ8GwpRU754mp+FhBY16ajr064b2tch0vBDsl7s
RcWsMTDnzZXxMcH7WGr6WdW77ENzTAEs2AUUrt+Nfi7vlQ78v5ZWaytL8LYXarz1mcWyr5E3QY8C
gxwM9w1NJpUgLynlLSUYFKPE68oZIxqjcWVPRnSsS4vtOWOWVVFO85GJBg0b+wkRaFzUIGPnCHWI
LY/nCL3IRjgyhYI0CS3JEqoSl/AbXehMIM7WI8KTjgA1qVHndT4182mYbRVEqkqoVY3QrXyhYA2L
liVUrUnoW4SAWqF3dUL5UuZrJ5SwhgSTkJ8Uw463aWQdmcipKvKFQ/GHZ7U4uEpd/9G0/Kj5Q3vM
pfoUj5Jz8gd7Yz4lLRmU2RnPKZQ3NOPwQx+q3q1V+aALHQ8x40anPHWTG9G4i4pviadHS4xM4/yY
SVuZLSqk18GNhEbYIxYqEJkBDqDKIJjuGwvnUKzV+RrUeksDDpm7CL913yNHFqynLB0VQw78LwVV
e6fBjF8nQrlMhIbZCjWzRNY0hL7ZC6XTEJonRRtvuRyOu1SnCCqYiyObRLqShnbP1WpvWIFznFXT
IzZjF4X/XEy3qGrBnQmnucf5E9YMVPiAYbEhw1baL4akzceptnEiI0vgg7irhYbbCzU3Vn70GmNv
KHW+4H5Rpin5KP85wzGLzRCjtvzIN250kSyP0MCJ9Dk1o982emZ5DeMqMfV1aGXmSS4+pbHBg9hn
rwG9YbitCEOrNWgQ5vOqY6FUqz7b+zJ2g6jCQQHxSrMzJOJWGdaSId0OQvPOEL9pnJriUN5ntux2
PaubVEclVwhV2KY54Mwz6fDSsX1P2IxZaaKvB+xSkqRbt1Nj7Iy22oxWymW9R5XvSDNGQxpsnTh5
aVO64pHwgxEtf3qjSAsrH7XnDmwZCmoA3E4TppVKFp1FAHBEYMfnU4M3hA6uaDfEaEphhrlBVYk0
Fs0dSMMf3ccpiM4bRD3sotHGCi1/2yZyCrAdeAglY4ap2o1x9snzhguRWHuou/grmZhBa2CfbBUU
7hqk+tCGSLY2IaLT60i+PvEbyWsyBh09fNxRDh8zTtoQaFsMB2mBqtnC5Knh9a2vdYGdbPaxIRnm
iLx0DYicg6SM9mqZ3urNwBrOMD/7MKQWhnGK59MoujGEBD8lHaCsFptumzKONWMQDCYLrjQhLEYf
eN6alZsZ9nowhZ9EvzUdrAwxkuK6LxiYdz5VZhNYIQdK3LrNXsq5TjZcqKp1Fkd0BbPaBKx3alRw
BWkxs0ifvoyAQfxIW8kKDXiT6ZPtTmb9Zo58fqguYifUWiWDbus5+2YQkm6TvJ73NdSVRC6ZfhfT
yYnY7HRR/lmMuMx8K7lhGTThNGsl9EXaVnywI+ECNxqClV4Xzj7PVPz+qkESRfqeHfTDaAzRtka5
drXhmxUfwvHoMDKjQvuJa+4GTfUy1w5Au1YR2brpFMch56Q8+2CP8yjJ/lGUtisBkSSThmCG7v1z
NXYefS3g5WNIH7UiAm3qMUybgKbb/lr1ubGZRwwwmm4khCErDcpaD7uEdOzEqAgDMytOq5HVW9yO
/dOk2f6hi1uUYdUa3WEiV9ZAkd76jZ7dyBYRa01FRaHhCP+CRRKv0OeLn9QtQYnqpPj4yUdDRqGK
remCHlbwYUdaiQhotJARVzT9OAdbJ7SFNgCUGTaxC7xLNMBjMGCXp25DlQACsVaEt700gW+UHZuo
RoOBgQIp4Z6L20OP5Gv2xnyjmVTp9gAJSTJ0x8gfuCbYI5ZnKX20JxsYYl+x26df2w6a0LN69MBm
Gnu3k5EpTRWZsp153epZoYikL9IbFsCcfH3aCcz6HHXlKTMD/ajVFA4GanMymYjS4VTEtxB8tmag
3cylMxxUdrJNGCXHPAJoqUY0ahNMNyXwSKMD8owrO2VNeD/0kqE3qxZpYytANeLB5Ios1J8ivItk
Cz1cz13o8dXRarMdHWIDNn6QiXZtQbjqIECkFMM7OQjDKi7bPWN2N40I+SHf8kGwCQTRO3HuSl3d
1fdSVBLF0LRyNUXBg2+F+EwQjbamX/brgXapXQ2i2w4TmGKmcjL8irRbHBtntDCSguWmKqXxxFwP
1ajHc5oA5TSHuhfPMrttIpYBDiQFCYpCkEr3NuTTPZQbXEuSSdCkm9NThxl9qoLANdKJVgF6CTkB
UZ4UxvST2Gkad/ctHhIrKNVdMFvKvO7Tul4FAY5F6nTwGYU0+S1+hK62v9R2IrSo7n83DC23dIHa
t9RubcnUb6RNfz+KZj27Ix9MBxu171CpaW8xCf6jUtKPq7YHs9TeYlh65Nt6PIiYe2pOYju5lXeG
3E2H5TCnnYLx1nlPsqHBjdl/SrMv3B+iHkPOxLstimIQ8YtDZszdzjckLI04r/UwoGE3cmDTdEmO
qw9Rtm1sEAKMLDSG8BbXgcSAkykl6BaBNHlK2360rMFJrxVs2MWTHPMBo7pqtuvCx6o4dkYI0TaR
gQ881pm58QP2/rA7H/1EDBVFdcTSJ6M4zSkupmC73AtK+6TOvUS+kA8iaPHqsNwC3/7PW8vd5UBz
Dy9G5Ow60SG0HJaGoeXWpGrSXlBzez86hjbVMYVz1ZgbHCvfT/bAfuHS2srayBN8NbFJYMGQkTlY
v24UvbwsT3ewsOmFCZb8PwugFgONNtAVvlpuLgczCC3IzebzKGqelhKovgzSfOeLr/0Y1The2ctw
ba37fSwcIEtDkN7XPLbcbHRe3oTJHcMOPm+y8qz0SrW3RUFF3yvStF5upgZx6WrG5bi8rUvpk210
hLx+HZcHFL24zKacIsSPr4uzic8nlRrC4/T7AFaWJkFRE6TLGfjVuQAiNYDN+bM7yRA1Jsvdmk4x
uWwq7/dDSVkjdjqA35Y+peVlMJaXZXmtGtU4GcgIG/Uhp/j+EBq1Tm8fW3mgq3h2IzU8LodG3Grs
n6rDoRcOZP8SGdhOErBHKUTZw0gWEJ63uVvMUL8PjjBIUbFTbBIIlZlUSgf6gqRDOojPXMT3s5Lw
GIh6iuXA3LhGqW6+U1n0VMxDBcywsXaLXed3t9ji41nu2kvlhTyrujdK7eviTFoOliJocjb5YxaO
nPu6puKsTplfDF75YEbdDb3fwRaNmZmC39RXh6aEzfKH/VKjWVG41lYjwYHF+NSlpJJk8MzucvYw
xSmiFjUdyy3AjXT8LPdB8z9F9hBsljdleS808R71wn1l5tZ9s3To+EtvDt1xFqzYX46vv31+m2Fg
T9XAK/z9BxY+cNEkqHZVPqMn8UEeOWvQNERF4a5mQfDrBflbF5szltTh0Rof7tlO/HoJlt9y+X11
5jKH3785p20StrSLZki6ZU/daEjvaAGDd0WxsL6zWuVOYUds6UwpDbUWxjSKS2UaTBsh/C2VpjRZ
TVPxKFHHiHWAaYY603Xu2O03MpstilFHUZFai7LUVNSm5qJANYEX4DLGTs6/D6MD59tSomNjIDbq
OAZMKitWNZEQUdOq0tfah3aIjfZcSdWNSp9rbbJ3k0Iu9Hp3oMWHiL1qUqGh019c3AMZ4IrJLF7H
WWyJuliF3tiZ/tixP8e0ySqW8iQHZJBTCSzzMETPmfwUiwLa1C5fgj5/UUU1bazxFYAUe1OL2lpK
IO7kem2IOtthzE4RKuMqk/GYmL2G9sXOsxY1uKx2Np0FZU6eqcgN6Mod/Imlj9U/xKJGlwniudUG
exfQsFspVO2KhSptLCJUHFHDK3N9DfAKdbaVbxVNXcO5RE+zH2JmNmQboqP9IaETeBMNXjizhqvR
YTqa7P6An/Kc1p+jin36ShkUk66lLJjW4NAYP9iQgL+iT1jqCJapOhDcQGe3btsVSgQEL9NnjBHU
Eu9YTcLeuM3Ty0RfMVhiUqyiwhgSy3tDiQl2MLyltLafbEOg7nG9UIx3teu9I7Z6ohhZsaGPGEV7
SSwE/XDUoCPRowwn89yJYmUxp5XHJ98ifNQGEDhYZLR1zVcC0OSqqd2QNbNrleUjbfeeIuqboT7C
qU6i/dwWGYyxVk/eG6N/aEz7redFmEPyft2An9ehG7oWHdGZfIW0X6EuaF5Zz5+Jyp66j0GXxENz
pxMIj00c5EzyVBir0VNHd/HYq4+T7xergC4WIO3fda3VbqehZqshJvOmu+Aj8cJiM+vjsWVkxXD0
pxHBNKd1QhdzWyLKsStashvasosuhHYqCrRjUaVd0qmdiXLtiYAnkwekv49ZTa6xKOEeE/OcTvDl
bPq5LX/cYUw5tPR2J5B1k57sRk+jd97BYc7qx7m27hMavx2qktYq36NZlIHLohYcY8+FRo1tLqc3
Q4IXmjXptja7l4JGcZ7lSumdaRWIsvGcoCBuSqhWooh8gqOLUoJzrRBWSMrKJd6GYLiMosScrlWZ
gBZEH01UnEdETjW9n9aGbgBfyJxLNDYvM73olihI95GEa1GZPmAxaRkcU9xJnfpc4xRvx6Q/qlEV
bRkRvGL1dVxfKbgUAPEevq2CnibfJu0RVv07lghOflLn0WSEhWLmdGB2kHyslPxNY9trX3LDBBJq
GLBWltLoaObKQ2PnBDOqIXXDGHihWjPDrKGL8apVrJOBDWf9cES2nlzQ3buJge2K6pZxXQ9ytbXx
Nndx/pNWRrTuzfLF1slslL3jFYry3U5O44YF3juWWKLFHYhX6qTrroQFF/SViwIPFQdCWxJiahNV
R6BNtIRiljKDwSEnZg6VVsKXVkknWQ1OoUwwOGC0eim7ZFo7tbZtDOvqhJAEi17tXUsjB5gyNoon
84eVReBpXQ+lKr1YVK9wncArE92xL55Pih6dCgcwgGR2PxSXgV4As8KPfB+NWt4Cm3/FFVzAodch
KqsKeV74eHZIWEH70tPa8uZ4HrHpD4CISsIIkF80+0wfKhwy0Cj6bBIdiytqU/nZpQxM3vLzRyaP
lyZHjc0SaMZyq0M+VtMnrhoNHymEwCk/NcHAVg0jLBn0KwzeD1PWaPam8Gs9W5J504KykR0RXJaw
lUaZQSqy3/U0Pu6zEFmgJari+/ZPTHOWxzbEoOcxIq5nMcbMYJeFRvnSoFifOK250ci7aQT1D7LH
tKmFfV5Pyp3s+/cV56BD7lQ01g/rVoOPmWX1d4iKggf1x44nKojyky0zjw/09A7DDRiEnnZrI5NJ
ygGrqRg36QgInMg2Gct7M2pfut7+5pIOemjELUZfJORJSBXxV2KYkzdgWDiZA9fGmDVZp9PD3tgN
6tUmbnAzp1zS+CI1picRay8tkuYU1tcrp5eCQ0ZgxXYuSt9FriFxlmFVC1VdHlROg5g0qxkgcVcb
4P1tjeAMwIg6utaJkd2YOaZfMzP9ddcNILdErah1SdlYg1EAcyDpAxAValG6M8R7MlT6Wz1aOevM
btgWmQHF7RtPClgIxdk4RQbOWGkNImwEm1tyTSr6+ZoxzqEqwtdCrqABtK5TGeuwx2mpzViffANn
T5DRH8YEFIhIRCJO126xahI9ryx+YZoDC1lJN71qXhtKpxl5J/GuMnaaVg0nySQY5BhniV2Ya+oZ
GQX9IU+YpOVxAjC24IQWdP3F77U1QHy8gj7WvQz0ftDrZ41PNRbX7RwPkAS1Ad70pHYbEuJZWrtj
k+J9wK0vmcStlLQS89jgmeqSrG30I4I3LpxupRvKNeCjj30bN9zGsIbPRBMVDucmt41VzyTBTTs8
fn2nsmdyujUjVhQ4uGG53eLCk6LL1G+x1sgHZDK4qrKDpdcwgFtig46YOoaZgAPpzwn69goDZ3FY
DlZP9CLJ/Z2Slw86J7bBHawJqHWronghDpWUBULJNiICxz5lygkX/+AnG/3y6A+6vLV8GDUNHCxO
hlAMtPTMZW6dhJ1zwwCXPMyY38f9R9QefbUyvJYl0coqgTP4mvZYYwCwSgDmrZW8O5S/wLON6t2U
9q+zQug9JCcepG9ygkshSe07Py5crWfdUkfU6PF8Gmv4GkOs5wEms8zWvczCT+Hr74YxUVKdlyYb
5f0ss72K2vS7061rUeVwDRvQEVr8Uar6x4ziQaYSZ8Kos9UUaTrbls4w/2kmL3yIjR1xct4TTsNJ
niEQsHqXOpO3M6RiAOjDMCn2Csn0qlVVvK7hxRkZs3zF2ftmMTCrjysoH0JKGrKnWlELr7OaEjFT
25taJjDq3ZGyTvMQmvqtpQjKjx1LVPs4mFKiorxtYU7JAgzPbgCaWg9rY6yT6hSaDnmtDISDFUJI
M95pKMldWf6sSsi9Du9jVobqpjMVDFiy8z6UuRdjxa5EVk6f13zFcUYIwbxTppNV3QwzooVTFw8Z
FkP2V1O3Xnon2ynFrE91S3tY7ssVDdqq2Ho9pSL4US86wlISs9z/fYjKkNOFwZleyq3DOCnlNqQc
lfG7HLqT+AmSTBH3r25Bm89bGMUHSP0tJu/8jpnIuGHBw78gHvp96HEwgjzEcVKIpERMQVCz63Wi
EnJ8jufs1UbK8PCkdwfbYh6NqZQywTbHT5PbM3XcETkFq0gCFIEgGA4dU4fDIA48gdOsBCRpxeOy
+QpPftpHmTkcqAIZBIge3XkyaChYOo6rpmPgxmRkuWuZrbMmYmIKseyfpZqhXGXQ8VjOBORj9oy7
oNzm80D9gV0eDHFAufnrIW1lbMfqrAB6Yk+vi5386GtX0ias1KL0wRjUemOM/nBYDkvX4iwQmuSE
dr9rFkNiSL8KF38/VsjDhRk+YzNLQZQXO/ClaRHPpEPJkrj/+8G8Dt3CoBNUjofuQJOUVydmuZMM
NkfzWIZc3Sl2cmsDOFtRt+0hFUpRldsqrZIxwCMMnaD1mG5h/ywBH1AQW4qo1XJLF3eXW+L/qFSa
2jTH0t2m1WsILxdbs2KYrp2AGxBQOciqwq9o1tSYEuw6ZKaqHkpxq48rkLpMPvvGxvqUDDr5kMGh
kYns1PJYHHDmXG4pI4xkuSOP2eTdt0LsxltaCW0pVA40+Sl7euKWO8vDepu3+4R3rJUhQy6H+s9b
f7vLgpfu7hJ+zfL8pIJ8GIlOpeEXlkVObDksD09t6+9HAFzNDI2CbUKyLdP4RtFD7qbiyS7POGGR
sLYA9q9LmnIO+jQrB1MclrvLwaxagKL1NSm5EmdY6g5ka5Z//y9PQrxIpi1iM5N4HsufTHwQIqph
YPUl+HjtB72qb51+KtddWAbsuVZFJUM3Y7MyW/D+QXSa5PxEQZdlMuPA0mIHgPRK/WbOHIU1PZK2
1KNmN357UlQgOKMdvydj+sEaiJzfNKwmFdOmUgBONfLHouVTkkw4lQsFMFIii67BTsZVyss15qQk
/EkkCRke9lGTeQpCBUWE+rFlR9OOYHohG5luDePgB48j+83t7BPvUeuAAOqq5hEc7spjofTfkqha
Nuk/Iq8K9oUyIwDqqLF1bx2C1oRa1sv3kkTLU2UCSvp/08j/zjRiKXgp/gfTyNd7WPy7a2T5G/90
jZBP+EPWNf5TdE02sUH+6RxRFOsPVdMUQ1cd0xaWkpzzS/if/9CdP2TK+mTqBDF6OKri/OM/GiY6
4o+UPxzHcEyEE1Y+hiVr/xffiKWo6t98I+JHyDwvx9YUXdFs+d99I4niV52BnHOjTDHRHPybA5VP
7OQxJK7KCAPFajkfLocyooYPHfm6nPBSJaKqdrm5HPA6W7DFGxvLyb96nJeS56W+eXmsYEbDCRq6
Wzow19GEYL4cftc5/+UxKadV3a+PeUJIBLsUavzS5rzcUhvR/a3Xdsk1lBWOIpqcy9giTLnc9CuV
VXdvsaAvnme+EUSu68yrghoep2HvWDFdfN0ZPYcYPMPKaOuEmcOySWdgZ4mq8OWSZTrBsGnt7IwT
cp2PonsC6/FGaztm3bmJd9Cx9s2UfDg545VUXHpYAXWHaQj7g9QrIOHV5rJcbOo27w5cL4AGBFVJ
tREsGsniOQWx/dhNzh530SrCUb7XxGUzaQy2MuLKOs4OtSXLzaZuuLlcajXKGAhA1bT8ijDwnxfZ
KCpwqbabKg3mw3KggyXcygMlM31DIXY97QKh3yeCKjUGhwpn6G5Uey8tzX6jkF5q32OmbyG2U7lt
LIbRw7r0h3LPaoLMOIVZeqDfZ1mELtZmvxrMlwpqFkUEuXB7/Kqb/lst9O+7eD7zAz7p+I5aSFYD
S6pUHJba8uXu0l2+3FJt1cRd4f8qwl6e+XKwxNhhKceWZlI+Y4ZuH/eAKX81qsdsO4Nkq0q7hRmu
CDq3FSBa4am5007Eh1jwVo+qcU+Mf/wiCQMlklRxgaFRFvwE5juK24ME3ICxXTNAIlM+vVPbWtGO
Qe9Q11255XTQRdbZE9d3gByNSQvzbduz1m82vnlsrGOinDlt5y/Jj0J1QP1cnKEWEBHRaFBkxMPa
BI29mW+1EePTV2Fs7GRX60huCXQXSi4xrbNg7cELV8cRvp9M4xNIXirOe4jmmGqBZwBxAIFxBZVn
9SsHyiZ4MOtoynsao4ik0t0l1S42brb9YEV6PoW5Z37HFzDUsMNxgYIEhkaHwp/TiaHFuHGAm6iw
ABU2zisS+2BButFlZJYOqHn8rkTJnB2BdyCiLaxBBoMWsfObEirrF+4bXr7b/iG6M58kZ+XAmDu1
92BAeCUsF7VjJoxS4TLxEvU8IU/RYHUs7jAGN1ceL1/HleW9J3vwzkfpBqQdUfrytQMyQlmEvmbz
Y4/0N2KxXsseaGUxADg0rFf77RRdYHshFUF7NVdD/QkUznJW/Jtmsi+4RH/KNjUvV+RSXl2u3vw1
4BjyO1tYGAEVkuQNpRGsz0YUT1xHETxKjYaxi/qoPUMUUAzOIcx1ice6IBllhqvr8p5OS1LTMEQ8
II141Ey+m9fShi24KqmvoF0kcwfZS+/NE8C19jn/sB7zJweGWkzYBl5edxQ4CPaVu6lgzr5ifzz7
WzbcneXanJH6T0vQEx7tbYQAupYvE/aOFlCvaz9oJ+kFDAi/DB9b/V3/Hh9gR7CAOJR7fGcsKTH4
qQx63fQLCjW79Njfxp8o2rgLIljIZ1XjTLHTnxKm9WwHV3D3ivv+VD2NF/XNznb1i4BCO1QZrPqT
Xd7wpnY/Znpg/yWm1vjHkUPSDXBrAgeVdYTABSwseKuPXrSXTa94MIVYBQods00HTpCVkNeSKHTn
H+eQsuZdge5pPAvInPnjfIYP2rH51r+0g/EefTl3nHcYEpj3Ad2ipBWBjj/66W6kupAIeHEsL8Rs
wFEoz76Lyc4BBecNNJk4K/2W+ea+vwX/W3I5QFSmzuJdfcdMUaQ7UKRztikjL/wCR8/mpnS/+nOH
2nMuR8981k8h2YRs058d1/TUzMVaBzKI3TkBJFp/0jNBNhNzypGQ9ENFqxh1o5wzBFnE/skhtTzh
icxbT2tfGu2Vc4fPxjxdjeaXnrmpdQWKwQ3ifvFefacBnKw/Xykuufy4seDJevWrwqRwF3+1wRYM
PDOiXXGlqofXvHmfQd4rH8U3ua8APMUOKA4IoJ5TVE0NxPRIlBgPDV+DLUTR/bAZ+f3hcTxGrzN5
+E2B2Wo1vPXxZt6XQKYQrlc1iJ7cQ+n0fbIp+/KBchgfN9EuvUifFfzPdDVIHm893738gXZ0/kGI
QPw746l78uc9rYHyBGDCZeti83sAlSCtwURkPGLhAjCdc6HjvKMc0oeYD2XtBpIXvNsJyMeVUjM2
WNFdLse7xPfMO77ed9k5/gjjtfMZXFs6r24trGSz9k06a6MCUgGOMr4U/WNcnRNl69xLDLOJeRcY
Q9YxpjHpZElvzUQ/+7gpmlP9qdy3Lz7UD+pRLgy1+sANngaZRO6TwSK6JFcDy1WHzg/b6omthEwX
+XhryT+oAB3FF+Gak0eUMRM4mqmXpd9ZvINli/ys3o0vqI42jGHkp/v53u/fVGi1nGT59lYTnPcN
9hF4RymVljFtvGZ24WfoAYXxo5d0G04WVihOGQGYEljBzqpxeGfc1H8L+2cdfEd88IHJ/qR7/oNK
CZSS8BgQwpW8ZW12CD+Daa2sHiRPvwvSF7IE6g1+OfYf83nYr/2X+oClNeLSR8nehpLdgv7B4LM3
T7g8k2xPqSxV6TkvbUaeEq6Ap4SXoqYDBz/FuR+2PD2EAmYCUbZXaAeigeGWJ6t0+9ZluhSsHquc
XeGG7CPcn+bOQqtVymPy6hy0Q3w1j9NOv9Fu51v/0T7wiSY9eZRerJayTD7c5NDkdfnCUyB4Uje3
EhESeBDaTdlgzYk9xd/10U0uAviubhwEbemaesNDsTFcDfEVnqdCyKzEPPsUtTfJeBr0M+LcdMy9
ZPNEoIN30PhSwk+dyjYVPsFKQ8gpXJ3JGXvDCL5CwPaNCcnVAV3eHKm6rj7aQFTnrvEdh9JupGYL
YmSMZZMRAJdP0oEPc4FV76wgxQPoT8+Iyfz/aukF6R31tVTQJ9IaM0J55UTEWHhNxjK7DeuVzep2
5ezLbzqQ6kfpoldbBV49l15zzbvkg3n8JiwCV4WbIfDnaUtSpwSTCUEer0Pnwl2QqPEBpl9hbz06
yRMReBVyYc74ahV96s/l2XnN7BU9B+p6Anp1DClSvrFZaazt56p0eUpX9diTpDnBivjQnwtXPqV0
Crs0aVNh+SNZbn0TOHtwU9sWDv4WZNRW8/K39k7a9nezF1wk5QDB6XY4aq/V7o6ta/5dv4037ezZ
tyU/A+zQUd/lVEu7IeOI4Ywn8AUsuP9Q404HgnrkNcIwNZFNl1bRPU2Kje8SmcPwmQ77nD6B5Em7
YLvFAtepXg7ZEo1gK384rzLz5ecekOEjQ4j+LtuAZKY74MhaiWexZc1uTNvOhMiwSg+wEZhd3+nH
9G56Hp7rR15//rGoO5Z3DB3rGy4c/eiti33zMDwwheITW4J7w1SIKfkmP1hPyuP8HY64rHdZfp4f
6wPbABKTLd9B1Qs+u0v5rm/wBUTgnFQ+Q66sYgtl1r4Lr90+uJcerC8+OPVWeZTbZydaG0+KtlVg
HGJda4AxPdszXS5UvK37d4X9DAIlnGXclbu6vw7h1ii2IIZxtVFC4hBk3vj96oSljvQp3C9KTPK3
+E4E0yjE67x018mbogM8eY3o6uy3Jmp3thmyTWtutPeUIkxtpbx7TXVbfHGdRkKbso32VK8oYi++
cH5u2xsM7D2+YP+RXVV12z7KH0RCnRd7E8mbJN9g+LOoqGjOJfS8eZMNrG4v/bW+1upZYT541Qpw
p/vkFQsecA77WF0mQkPOprpPPvnlK80bbvkHKBPF5+VEh+oibJkjgRjQuuveulEJtkcHSCvNLSwm
/tfC9Epll1918JYWYz4P9zEf+PhtokjmJrn1n3lGHYKNmIIEt30BYNSNKbMbXefHYHkuHfhdSv0u
GbZ1dG+VH2O26zC+45h5wUWZaG63n+YNqwnllkqIYstYRT8NsyYwfRprzpAO9lWtzah9dWMfDKHv
aUB/DviuiVHah+VghblzkMjd2Xb95msIuX2IpDuj0v+6tTy2HJik9QdH1llh2DXk0rZojiVzCa0F
r1s32NPHpdtQZ7t8WFoNl1uDIgxS4rGMEBGMKmGfS8nqbpO0P46OHMne8sejobX57r/922T1OpzI
A+tIY2fFNlMV6YUO495Tc1aKJNpEPh0xl7BXccBwXVItzUvtRA3QvOmQ96mwm05Uwef1wcEsTZBP
3NRK9vlTSu2uesEiXbRuWzwH38V3pB4Tvv5ntmiwhaEKEsquwdpsIZ8Xveho6pgG8q/yTaZPSaeP
Ckrusd5plIhaB1gP+YeprOwTO564XUnQVVYRJQ+vBlcKXGKnQgUfiXd9xaz+3EOWgUMI6dLc8kN1
k3q1fmWt1XvzXjtPyoZaZslmdEXqd6XSRfSdP08XyWtZizrwx1nre+UzWQz/BGT43AmEugJXmt/+
hugd5WYUvJEDu5tCt9vor925emPXSazL1l3sOCAFqDpgPVYy3XquYtd8DQ7yRXkz79sPaXKDbzjZ
vNA6LH0qQwBq8t6DKkwNjyS6+t1/xRc2qWV6NagCM+5GNlrU1oVXA14+2Op8Q00q86d0XZ7akz6x
Slo3PxIT0JdkN32HG+VNcJBerTvdxYwMLHi6ib9YFLPTwzrrvzbfxRu8Hur0QJaF1lahOQawO4vL
kL+GKQYeJms39am+76k944JEvxdnV8DNIKO7O1qVqEBmPXzOvAG7kBtueLtLGs0uEyjwnXHXHoIz
ZgvtZlKQirzcwnnJNW0lfw10V8QYYFmyt/FuPPKv0fhYMSml0yOHLbPiR83Xym1e/E2JZb1wW3zh
bUnydE1vOuykE5/KEqMkQzexp+qfQ17OgZda8j7H9ch5LDr5D9CJ1sneZKJGoYFP9abH2OmgYd6F
wrXqtq1oztMxfK0rbU1FX75rj7QyOGT7VtJ9G3rUDiQ7HrhKV6oiEuy9K4SvRLqyfwYM0nvKUeHE
ch/fwgDHJQHxms4b8LMYxABfXsGH81lBx9a/KIh4JrSscFXDccPOURX9NdUj/QuKqx+Co+5RUsho
m6jwtrpSNFJGGz5GNuR1/Ej/RdR57TauLVv0iwgwh1dJFJWjFawXwnJgzplffwd7A/cABwe73d1u
mWGtWlVzjtnNFUcp8YfPrb0Io4RgteYWHsEBGY9iI23NngClDJh2hMInWww/aFDObmsbgNpvNYh2
DLxcc7t9k0FBy99/kLApnvTAln9UDt+cqMjI4wkmfC6hOT5zrzDriCnhbhQO+F+CqOB80y6Pbrlk
J3tOLxN1msiSl4punINAxBqcLQVlLV0ozokHtCtvwW3PQRZVc4bg7goenabN0milkmZEVBeBXQN+
8ktD+4mNc7JNzATp3DRz95rBOv2aaLUoZf56cJ7CXivXqNmsb4o/jqe6k6+nZhlMY8iLvq1xQkEE
QseAHgHYrLv4Z4Lm2XGOFAE8vsad236hwEGChOIFsqoqOTqBe5SlbKVo1b60NzlfqC9oetCsJDMB
X7+Hx+VDeyzFe7/Oj6CjIRaKEhHKE8+VKA4cIqQBtfTBHukn2ERvnHKOcrizhQ1ePl9I20H9128h
kvU1PUUvhBFX+iDplQeDXCxeQxpA3PDmTFdAeHL41t48JP5zROoPXPiFdVt7ox1I4gPwXqKRwmfz
yxLnfyLnxaeRxdRq2/ZU4XCnplq0D0ThYckiyeeiObHWz52Oy2gZnrqXRTIhUfc4myjBtAc4X8HA
7WKLv3FpV68B7wUXrUMfOEPoAAwAyrL5V9H/ilFwEhDBZAt7UeIItH28YNPtQYwujEX1xgyLZHkS
GcySO8RxJzyiaGPWNj6Sl3UZtAOQdxjgkkRA8DmOPlxWpgcTaYjhbel42Hn7qc3CEjoFBQA8Z3ps
eztXWMpXWGvk7V5A304HB5oO9AlI2gTl9GhP2YZshisATW4n858zba15T8RGMS9/ojMviaeAgmbj
3I/KitATgOSJv7GCJSu0sqhuss3phU7aCpThcCOCz2dhy7s7XS92oimVhqiXDm3irHwTwXGggxZs
lQfvbk1E1T4/6qfhlFmwXtABzZH2UCxkM51UIGXB0zR9u3OQX7iPRbcebtNKEc79K3eeV054NHvU
AgGRPqywkHnyN7sG8v+QqB9maRODPNpmt2jfnQwS16Coxt5C/O1hgk+hwVvhDQA8Upaivxp8wE5L
k05ogM9qhgept05TVBqB2pgZ2nUm/P673twYQBnnlkXA/GQGjyndQXcC8okUeic/4mEgpAAuP4uP
BbeUIiRbYZeAoQ+UXFeB2hIUhkUBmP0vW63ZEdCJyeKph1t2KFZRHqyg25MQA9e7/ugu8i8xrYSm
TPPDeQJzvl3Su4MvDcHG1fCG2/yDRGiQEYx2WZiCCGYs9v4hW4+c/YE9ozwJZumXDzWEScCz4mF8
Dq9uz5vGgg1XNISxBUCOKOPwJmpbCAnxusTamg8kk/I4ZVMWB9dKUG5UCx3arhVvLczj0FGFC5lx
SPI5307ZcdtMvVYY2iCgZ7sYKPxWeWm9jdEkTshGWxcNGRdO0S/N5NjwNP4ENsfjJUJXybOjxNal
D2ROEI8HLIIVgqK5iG1lnV+nn5mVBdEE924/Ttl4k4Jipb3JtqD5yQ132z1xWJ5xioLNMDH+OVWy
bZOAkBJNPA8Ab3TAnW2IltODok4JGjVZWywwqDSbDmjTxHsPOCe7GG7JRGH5nXW2fifyx6eGkrcT
g5v5z69UXS1zWZH02xzEf2F5U5IAcXPZuSLxk/TLQINuulAe6s07A879AUhgHNpti1T10RNrQ9Xm
kSQmTb3fhfQdnrxtRVJQtibgi3f0v1TjjLi/Gbon8UZcQA9+hEfi0f1Se6FOYIwOC5Wuz2VCzh+l
9wCC2CPVo+dSUM6d6w+C7s07BnvgGd7CPVcsJFM7OuK0CI8nXyy7S3XTN8lXdBFt/VVkC53EXpz8
/xr6RMFJD23Z/VklVpk54adzxjrpWui/pxwXxyMjkeUXbH5yY5Mc1aV45cLCWefdrX6pxSGmEDZf
5kwG9gIchtkUkKFuzH3+lMiI/YM0R8jjaN5q7HEEEZmiQ8cm4h7OXRLPVilfUqfGqkjLEu3BH1K0
efBirMu7Iv+CwS/zRUFYxA3G4j3hDaDA69j4lkm6QtiXbFN5piPQI/ZuhrRahDVh0wemj4l+V970
OxlxI/lzswAy9NHb8pTV1/RHRQs1SxF2TcmZ+W4414bt/sKmZQXXkXDSBwo3I8MPUBaLYROeiou3
4mn95kO6xbKqdzRL8/zITS427lqldHO0aE/CRvAy78UBK8I2IAoIQAXMW0Xm8aSp0/yxLaMAxQR+
o/TStqSvMU7YSUdtPA3DnN+F/7ygOL+wRpXKSp7yOJdCBiRoKjNIaffMnZ9z7lkShCNmO4527dt6
83IyDW8fPCwyjqYF129W7bu7SxIZb2916x8DyRsEfHH5fl7xx7grr1iefTT/NvnZ8gduaSrstfo5
vomqqpzhRmhI8mJf0tRj3Bz84ZuNhvLf3SkvF0SFvjW/qU4grKWpU4Zr/5JQPnxo55yGzjWS+ciE
+C30nfxh8Ew+2lXzC3WcQ9kx2qOTf0JHydYxyZG7dKsaNkntHPdIg4TEWgNOodhf57a1905EcPqr
3laPwNA6TjXhnQQZO59lO9DXK7iXJ2vbr/pL95Qccwc5ZtIrHoZ6qhyIUKKKx7Cy5G7gk8OtFdtU
F4QGS2+N8uTKGgmlRMWT+pbK+dCuKN89geMTPWcTbx+nMVY+qknitgvIMzCv5sFOcyyHNkH3gcCH
w7RY2zT1FZPsjSVKDGxjWb9FTQrXBO64uc7ipXlt4PcQWwgdcs4/ECmkdyyIrZaP5CqvGoPIzlvO
wgo8aeo2kNM4F+RVLNkUiEBgv6VNualf3UdLUC72syeekAU3nYqZ7AyCG9Ijpz4K00umzKUXtjry
ujnxbRkIrDlYGLeClWgfH3J/HWOaxjHMO4Kr6RNSk8ei75HKZfPsCF/uqnv2f3jQumwm7IunUC+b
7/ruwh4kkOEMcoxMRXCG2t3cim8aV1prqw9hU0qOf+nvXWlr9ZLWRfYTUiHxqejmY7TPxVWtbPRx
GY7oQRkA0NzkhtuIrBofgir2QHD98BHn8o5kqylAvX9hThN39H0GUjh2im045rV4enSUGEFRjBuD
ndCMoU1yUaNXy08UrLtn0F01dQlcDOWcT29+Ryf9e1VBNT/XF25b4c4wBdJ4Q3IMUYgwEwBjM301
0uH8gWz0p9wZerienXiOxohNWgUnZQQjtqh4LOZeA4TtVjUOSNeRJ59jcDyXQNYx2RvYoBeCo666
aC4S05MSTzGno/iNT2QOU4r+mDqHd6PK0/UPygU6/P4iDQvfpdJAOs2xkyPecIwPNaA7XpiT+d2V
K/4w54J4QM9uR3tW7ZjTDue9HzhevNTMFk9kKW4NtOM2QTWbhJeHUpmNxNtrdr7Mvpq79q53IeKi
ZOF9ibSSy2n5jf6yYZb81Z8mlggPQjrHh2oDG2PPjNX7Uz5Cx/qoNt285cA/vNS/nqjBYA5ijxOz
j8ZohdmYN61dRxdXOI0c+wmFJbXeRZ50GsmfDmZ+s+mfbrrt5dmkt+S20flvSLjZmNEG+7am7lAc
M6Qj4z0mloM43WEWTHvWTXqTD52aK8lyGFoqnuMaC8hwgumM1VON1uD9wVAxJiphhTrQE+SpjmAm
iuOkmaMRLy4qRbk2/avWU2k3TE0TbwnRCIs620LVL8wvimP3oBPqSebgGv0g9qI5EyxG37wA3+ln
Qm9NWLBaptZZ05wgvoMqu6J0HkwKmBkJNZNQn7N+tEq+arrnROSJi4hpcEwQJENDmtJTjjIHl8Im
EMw4hMuSw9fee8msY1T3tlwx4eLuUQFH54AYEWn6BCOpz2fZnuTYMhb+JduZ3ez9I4ZakthwGbMh
GvOWTozDkj1leVEZh0+q5STfpfCLx2xFjWZ9GbdEmaf36McDw8DscEfskm1+0gnArMJi9KLNlJz7
nXdgfFp/oE43weRaTvvBGZ6BovVZIvilYRI+CsLOaEJl/AS28Nt9m59TriSxNmxIhJJQbLygCLF9
s8Mh65oQUARZqb/EwFDirI0pDoE0KJ+ovbXr7moOB472JJITAxg7LG9StGTWD6AuSO26XKRY8rgv
rNXcfMreD1RyIPSI+GQmbAB5+WYDVebhD7G65DzhyIBYuE9Add47uz8KLEc4I5SR2gbQMDEoSHIn
zyLnMN40nmth5t+CZXWNzBnGtAj4KHi2V5zPi1N+y7KVIawYLjBxkEJ6dkuL8OPwNHR3K4RzT+3M
QkGxwUdZNu+IPo+j095ZMBbkWSdXdj/s0zVy8hWtI54FKjsScm70ZSFq5BRMV+OEPUQ7yhu2R2JP
luWyeoBwzwlnqubtDetFGdK33QU0jSPaUi0hE7Px6t3HKxjrRnkFuP35gIwhGGWt0MYxmDOQfWs4
udCH8tH0tUdAYWkDm1H8l37QbTLRJ+/KvHwGiA3CGzGnqh189eTAz13+p6wGItGGEwNzBkZds9Qh
ji8o4lrSTm11x/B0vNO5sBljPSFx6DfpJKyTY/ERX9jULdCDW2FBtMgPAyNcIAEmoDUDB6yAq+gq
qsdw0x11DPwoCn/dh/iAVBZTeK+Lz9QJNwQ8QAWeKUC4ZvWL/n++wb/cSHN5W75S27WFdX0Lrvw4
RAtKNlMOeK6oezG5zfi5/b137Pepg2OAeUo4TegCf85DQ20Xf5QfvJr9Bw8ZC55cLLWr8jRZuI89
SKu1VcMk2LXZp0gL467TjKmdrrehvpEULoZzgwBAeje/qQJ7xjbpCTErY4vm2lPuEGw7YJCf4+Xv
o+UAooTlBYlwtMyI8TPXRr6XvIVvwJB28CI3qjP2zDKWqMgSd6lHPP2kYEzzhx42YUOqARSbR0wU
Q21sW+Eg7dlYymHD6IurZ/ybx8GHJ8k+MphHz5TP8je4Ju8+nae/DITPfPspuYSbsAGEbHQsdfPg
UW3L3xKi88RUmxm78JarM/NiYh6sUeb/myzR2ipmjABbMmLp+n1wd/gZAUKPlGEPeUvY0l4/IhOa
i1vzwuywL23jB4bMwqUPgQGfQaE608Ktvm2/hu9I4h2chX/MOdY1QPgZjrs+dDrSF5uDpNgKRRq5
Z2fv2cK1oLNr7OGHMxsRqW1VBp3O2CwUYukkrENzkzBFaTa8gweHCsKZ0DejhIDaQorhRuM9RdLz
Nrc5Cdbn/AY3kJiqNauDuFSAp2Y7C2Net8LMJdm8BsWiIDzlQz15v9JlYN78DeihniOLuMW/At1b
xLJA2h78e+2Snx2N0L56iCvlxkhRWGRX4VO/YOEOV9JaJoxtLn9XlCg/ODXuNO60m+Ct4fM6zBZv
xuCwZAC/3/j9TH14VxYFXZyEaJpq53hWjx7xfN2KOUNOIFg44/0vlsFJcjCTnGqGb8KpESc0fn5T
PlWGPME1VhdYIN8DPB6aP9vmg+HJWEzXs3Tw/QwffI/6XJ7Ft7qNjuRxyxAAGHD+06P09/FVOgpQ
DeZKNBroi14ZMmvgpWzUb/KTpOur/+Kx864izea5eWTkkw+LZPf1xbE6osOw6tHwzutfg5jLW0FT
aO7zD/EZA/DDs+Ia3sYr2oCUqpYVPCOJeC2084G3843nembt/mIuqLWLHY9omQV4PJ/Z6BVDE2Nl
Brfopuz4d7jqS/9cbacKuWfjRQgwQ0Jyo2G5rQ/JUT8IC25p+Mp5sbbBsrzkZ2utnaJFceod9U0A
uNLNkIVs5ZV2Mi27fgYPXl1/Q5jMGQ/kguni0G/BmqN7oS1P2XleSOvUCdq5vATRMhgrdHi0WWjM
XxQWD9KygDE86ld70PlpGd/+TC1bsOo7ppTjwt8KGNK4zhzX/Vl6U1fxBYTBTvsr/C3vl75CwR8U
a+7zD70YXJZT3II2Q96B0I3HF+ENXQeGiMZmPCvyWj9SYkbFh7UBbjTxT2ZWseO5zDfxLSPd5kt/
87WG3L1flggeFOkzRE5DZf8o9/IC9E0TUBEtCvkECj1kUoN5AIUVSXu0RQegpY7CybbAWDLr/OkR
ET/KM7pPAYEdJ2oyu8Ivqvdc+WgpkkZbkh2Fs7s2w62y4zshljUxl2GmuHdXohn4PgHAzIp5p7p1
/YX21XwkH+GW55PhNTx0gc42QsxrvRc20UezRkWl/5vyc2q8yDt/WHRrKvWcpY+PyI7JAdFfmQ9G
2AVJR3vpk77uL9RhY+fdMcQiEfMWZv9yh7V1LL78Na/WSD/1iSaEuU2O+WoW7wS2e+RzxCIeXRSx
6OHu5bPiCN7BtV6wbvfPCfhLd2rj3VF0CDv9TFegpgH/Yqf7iDAOnxGWnZG5nuvP4kHKC3U0COAv
VmxhhlihJWPrrBzZQdhp9A2qIbVAhkYjnHCEmVTsvWI+nKmyjZM0AOQi7wg+43n4qK7aqduSAROt
A3VuUNneS4cF5tiQVbS1PmIgTQcRAQk7M+2P8VsIHG+BKGYLKICVT8BbAn0HOxpcUOjbzuBYC1aC
Z2ks+juz7vIe3q0bh9KasAk2m5vHMYjyyyarfvMkJyP1FwZ1LR1jvmrNqE8YqQ5/ATFVz/CDA8MU
vExqHYcmuziVB3wVfFJqAhcbu0ylbCc/9Rcn1aB1woP1cnFak0nHtrAGhOSLK3yb1JNut03zQyiu
9G8d2zXUtJnPRdwZxkKLVozRgydnquapDoxDbJ3BlXg0KHZhlp+6H5Ec6Wu4Sg8KLyagli/hxE6X
KMfE+5wyQhQeLpXzFPGsw67uVlZ6CeJzp6xcf1kwaqUw/S2Y/z2oITDTUWbgSqXbRG/l5n3jYpZd
2hxzXh9WaiCXCZTp3C4gqkZOUz4iMOEc9VSSKGalhFp2xVNWZnSXmbvSvGLW5M1ogsn7bFs78/jF
9xooq/g6S0tr6/rG+CRnDbD2OwDNRhrrSt9q+tzHj9qSjsMoYVqQR2GqaLzExueKhZEN2LsOq/qX
SKctkKqM+GpcMh/VI0Ki6q38bGe6c43uhwrpf5XFezi8yKhY+QTG+oj44BUC+v4eNv4up5cxTiUs
pxv6lt4cdAjEHZ4hPFs0zbt7Xx+h8jE2bXFZIkPdsU8zll56LDjeqhvwOy6UflMgggBf3kDumj5w
Ej8lF8loDreHQrRdNxlhFTTIVy61tTxdfjCq5CF1EOK2bX+us0sQHeVkj8NKyRCyzxEZjsJd6NZd
e8LfbjLtYgaZMZiANLJX4vegb1QTsdh9MGnXpGSNTzJEaiGKBIKeSpohlOyU3bJtBgCVZ9yOkajV
fmcJjouoDoTKsHLbha4vkN3FT/VinZAnNSSA1nNQ8ibxhQKIiFlK9Cqxvuq66nfA/FEXsTCDb21v
+rs9/RvsN9OI/39z/n+/lBRWdT2RiIn5fwGAb3pTd6RED8df6HWPmLakdDvybkhYm742uLq6NGrj
1LqJtTZJ7kkaGmNhxZuQCzTlIIHUICMxCP37LyNHUY9zUVsXJWRLlbPivy/9+015TBFs1rS2/31N
GlN+25r+xr9fW8QPmEVhOdiDaRmQdGCLffAjdZPW/t/Xyuk3Cshl//3fUOE/+PfL//3Gvz/3318x
VVJ/SPJpa7zCjLf+/aEkNsmb+Pef//5o7WUcTEI52rRaXB69dt3nnMbVAaFK464UPqykB6ZTdlUG
jKh2BjRAcljj6+z0YaGndnCLmmFfegNgSQygnsldyxJFO+ppcIxj/8tSyNRWhS9ZbOulGqsq+MVZ
E0T4/4TQLnlfG/fYp73iYFmCJhE/XQF2moFffBmjp4u8tnfGuoLvhgPezeggWGAPtBhZLIRhkbg/
iSPNhI82G3SisRIehCB6Jm3WrVuCjKBGIdMGYoMAtwkYXFVNv8LntoyD7isTM3mrusiiKogCmF25
K+sQlkupiS1IaVPjGaQ12p2SGnCjpTGSxzHxY4rM4k3CLzCGDVG1MMuBcGlCweKRgqMBWgaZ11EE
j8IoDhhZBug7NdQWVVt49tAga6w6NsKootkMAWMdZ/6zDeVNhjp1MpK4jAcaK8f8rtU05sJmyQVJ
AXR4oDo0iIKJBZSDXIOIUUCImK5t954u/1YicmbdR+FfSRhkmZfnPuQeeTR+wgQzq0U/Iw7Ids80
KH8GyoTeRPtS0r4JUVOQhsARQ5EkQPQ2C54g5iaksy7lxHpMfMR2CAKH9Mfs09Am4DLog0vO+aFC
LVa2HAPCwSP7CyOmVkx/3SedIPDvwJzSi5sRFxj68lkS2Tg0RcMe62epkyaw08UqTjaV9u6HlZYK
0IdYA4csDBZccrvqkbhLQTzaQdI8XdHPibv6E0OUD26JYN0AXoPFTduQzgHbHiAfCJlFWQfhIawT
u6mntSZOv4ICt4V0CPMCkUJmIloYod4ZkfHywZo4squ/LX/cD3JMU8qUUB4Dbx/IdphF/ESeSm9T
9vX+kGgET8SZu9J8mDsxr9raUBo7a/t+VQ8jam6fBI2EmaKiZ/eCJ9GWOok+ZLHGEYU4MmIxC834
r+z8cpubwxErs097dmCBTnk/3A6WpjaqDHlialfwtp2d/6mJ94NVk9ZazN4WSbSoZB5Zok2WciG0
u9EcNsao8JaEVANqWH0KJntBTgeN6BCqbWCDpH0Diy7l+EsrElpdZfg04A3Nahets5FfxYgjQSuQ
+9q0TFVF+obexF8MFevaqB5tvxwmXMlSFuaJdpQ4/cvdyeVBWriYu1XZI7cp91Dnxqi/079OiJqd
FLFyq7B3AAlSkQdJ4OgQPTcNJU3oer3jjlk0LxDdZjKgO5HM3b6OAV8QQs2GmrVxthw0fatzAdop
FzBpeMzakS641/nqypSR+I9lOCXleDNCmmwrzaNz530FVb+RVHRfIiIDllhvpcKgHKZc+SDqfpK4
ZUQaeE8/Y6SckfVGwEbkDAoG5KCMRgfqQ7qsTDyTPUpVr01p/pejGnAAjh7lON5VEpZyRlPkBc76
aED83PAE+6U5g1ZEaBiDz4D0UML9xLOhJjUcYI4wUf8tGuJn33OvM5I3gFlGNrLsd5Vxtt+4vsyt
HZSjqdJyFFRSdyT26n8SoIGBSygitk1IO3K18gJrVv2MaDfKCrNKg16wB2s9VoVNRxEh9zobTmXW
m6gNXnFDWhwmuq1S+QaqyJGpNXS8qvewJbioRIKhOFsSCNUmjLeZwpg4LKgcakmBBl9k5TIVhiOY
PlvWDVIhTIDubqlcgaSmiN/pGRp9ZlAyBOOyGUvsN4Z/TCVPBt7aPEu5uWUl70kzZnbdixzjQXtx
0Kr8Q5JzANUY2o8auddiRLOd05zR5Tnfl/UNmONFcD3mFIUQbdAiFqRf+Rr1RWgxJAfayxKZmU8x
ok3pJiEDfBwKUjjUq6rvbEGPb1Y/2RX05lWbvrsWDcrhTn/HevI71LrlkHJCfpxIDz6xfd0gZ8VF
WiLLib/A/iYdmwypuSVl0cJUOS818B5l2dOd0WuQTcCftHzrrmaYi8uYPgWvGUq5ighOFcSlx1OO
0m9eefh7mDh30PPWsblsYQEyyatSksm6u9hchq66V9ll+ogbCAQ8VL4uOMoAUz8kGkgY4ntgKXDY
U03ayAEzmjIdOsY4aDwki86IWfMqxhnZU1ZDMZ0y+Gh1oUECLc4raRDmo++5y7bVjpFLNWpoagad
YFw3kp/behWfkyQZViljns6sHBjEhIX7I8KGsZuYK4OL0D6mx2gM2jLBVRww1mD9bVHLLaSkPKYe
j7wRkiM8TG3qikJcBWdLbijIS7FFuyLk0kwvaS7nY2vOhYHel+yKDCFq7RGLNA0SczfWwmirBeqJ
rKuIsyOoMM/bcJP1+cbVvNjOUkpIK8HaF3p0+XPNbWatSzq0yyksEoKACRpHGIQnHZIFz6RrqJD6
iXv9rEi5AHdmSqruOdiHKl2PSufs17LDzgwGT75hkcUpx8wwBbTYKEeKoW2xMVc5OdhI+ODSHgZA
2OharaFlFtsw3w8MFYZJxr0h3MOOSE4iy1wLVwGDdqmPlwBMyd3x5Ydk0l0WeL7tmoZaFg4Bh0Th
ZsWVCd0LygtxGrQ/iNiW0/BOYuFK6lmQvabq6MNzGBFTedF4mF7SKsS3xGaSlMajijT5nqiHQSk1
NnKQAg0NzEGMcGzV2Q9XnCO7aT0wrXdPSGTEZCXXXq7HQ9K01bbz1krPPEDWg26ryR5Kc4tDfZvQ
hSotc2elyZfmuvB6Rab4WXjqfdPYKGNzG3gCeVgpa6ju8q5ycLbSemXSGIIeJCYXkFRLzVZmzJ8S
XX0mCYMsARFbaLgcfAN6WOTSxKjRpB8l0u5ZWUiLPhftvht2gYvos+X8QtpyHS9ySXXSCOmCX11G
w1gHcIWlAFGDLBWOCUNjnnh4fhRPfylVV3D6IqEn6GliCekh13oevRHDGMODPJFByUrCseHzL2q4
Q4dsKA+u4H8OwJVWOvG78LVCQp/UWlx54C5mCUGLTmG0dlui/xErJtuqGDt9X4VEMY8bGMmnIs6A
ZCm+4wd0ryQfFX8WFtiQAvg84XQEEogFIX9Zqlq26cA6eJ00rA3iF2YlNJZIaK2lmDOkj32Am+pe
F5KQEGfGq5qOkVGU/rSu/jbFmj/mnZBBD1vqOy5YfoP2ZK6LndXX6nUEsudC3s8TLGkjxYkz3v0w
UJc4wMn9BHgQMMxRXZ5aQCu7ztcYpgCWkgy0QoZcrgNSQmZ9JRecc065l2C4HbCSVho5xPWAtjbx
CeUy0F11+95il+iY/VSFLs2tATVk19zJBQjXRMWcECL0conhEkF9IXGrg7pXbJEsuBS376w1CmM9
GMVW7VXvkodkKEOzr6B/08BS9aVKpKNh5cSxWtZ2sDiuWFrutP0r1fYyyXQVVmFbMExGQEPAOdp4
+JJ2rWMSvBo+K5cpRE1I1BAFZPQxeOY70FpYRYMy4btrICCtt0tUlrJ0iD61SPiNai6oRp+ULNI1
kKrPskBiLCTVM5ED5hpidgjcQkME3G863txFohPrUddchQBGrCGQo1woVzERF3nQHr2c3p7kFJ4p
wmVu51ZN5QQzctdp/o/RJUR9eG+X3JyJ3gA5gmDTtM6Hg2JIh8QXYOKQz6EsVSlHcpzTVGs49bL4
W8VZtJio1EFWOfmk7A2LZm1BXJ6TfVI0GDa1ERio5lF7VjhECm24q32CWdEMaszHlWRbWrEtRGIs
K/Mzk9mHu1hwIoneUZZGKIUqmm/DIJxKrAUfIkOzLqg+kz6s5r7SoZvsIsPREOZHW72VOULL7VZX
2D9qX8Zkkib814B2TvSg8hkB+jQNaHUQINUoCSOZt9/iSBikUKf8pOe6wAPdYSnzpcGzdQ1zaNcG
yBQHL1y6Lke9UYmurq8T49kwq+VuZPNmAmDHYmUT/EhPvCjo55vRIuDYsVYE/SQZBf2uahmJA7Hv
3aqHlUdbsqU8T2mfBmRDsWnBGejWvMnWpcp3Zbz0h2bquKEV5OVB45QTAugTQpHBsQZWigDAr8/0
FG5CDEtETYhddLmBglTSA+mbV9SAlyeGA4aiL8yrWtwBZsQMoBEsKtJuHBBLa/pZ5zS0kbRzJzIQ
C4c7kJKVFYHKNXz4WqTzccF42WXTDruHJhFN6k9BX741+WWrO+bufgvZOJgd1TS1tlo2ropYbVDE
ar6j6P25bSVO3iXFjKuEtEIL80BwR47wxduP7lQsSzyc1KUIcqo9z3kCT9tivmu9zZJkiaEOt5LQ
nkJP3vODk3M0hV0JXYWHvS0Ohhi+IGtF4O+4Qg3ZuU6WohI0oovcox5vlRppycD1Faf77qInVSR3
K7tW/BB1wgl8od6GE4TeTFomkEMMxLEQ4PprzPpE5i69RW+aW6nWDDY0uIH7furzVbkA6/Pd9Nqm
hFG6tcyKp8NUGeuUHi4fJK0mxwpvUBhaT8izTjHWfnjJgNky2ai/fRFNRUlzoKg59FjM1Xu1XogG
3v604+rmNGeWXoNgpw4YeIMgAntd4Noahr5csQtggC4VdLodw4NC7/Z+ZixzS+umVgYebxlRXCC7
EFJ7sujcUSY8tkRf16gj4bVk6nYKanIyNk2nQeNSInzUMlXHVFX+DSy9muUPu6SJRx6LkmiJCvVR
Z2nuQnXd7lBF/qptx/0oypDJTXR//ZhvraauFnnpoh10A1sL3XNUIr4WRnkLB6hjsMXCpCbVXY/B
uIniQu8eo+eJIJ20e6sqiLnaypjxoXTSZhN/pQpAjvuekXuqJVslbTBK1Winh2FigwpLRcPXMNyV
WMeKKo4kL+coqyq2A4+nvhtJcu1T311wCn4gzcjFUv4ei6svB5I9rfoGNxSD6bwKDnIQ4A1WgnOG
sCOXURjmpB5UEcmwkuBexRKHyMhcmB8sluJHrCvLdlwrFd4KQQm2lIVnOiYjYovOSUX5j4Xyxx8L
Uk5STndp00m8AckC3r0ApVBhvCaTpZaama0HFgda0/pIB42XUOdBNRgWdpzhjzKLDeYs43sMAjQh
CN+bSuS0o3efOKhqbmJZ7gaNH9ZHUV3kab8kWY45h1D750F/m94Fi0NOTwpAaWPZRie/xJphClA4
srqfRsfJhWCTF2E01TxfVq76dDO8pViwNmKNzgNM3Vct0hQKYQaEWbgIZLiASciQsiqKJ68cDSZX
wi8iqp+l0nQzSUF4KuqpjMxdfCskj44lM41aP0RlhhSgMpHzSQjIuujHN4L0NCLVlzNGZdl0joUN
KhE9Cl/L2wkYJ8yOFkgfSzt3DMyrVjIQ6RheDTS/PCWQDkYmgbTCRlW1SDWjHD7dqIhvM5f8N2eb
H40Yz0TSP1JLo6upVD/sb5+JTu9Fqz2qrCNwx3JFO1PrvX4J0etTFVV0WeumY0MNVMy8VUNbjaVh
l6BwgW/Um7W8IGq3cDSPIsaA1VAq3ZKti9GEmm2MLjbnqdS+XTnM4TaiuiJvdz64pYvrul35Exiw
N1ne0kH6il3rRi4Z/pX432LF8MntD0Eff5pSBYhQT6pd0asm8y5BWuiBmCHIKb7aTnWmY8Y8K7XR
HnR13FpWi5SDugUSZLpsJXfPQkeCnWypMy9PaW6Y0kdO4t0sTnoBqSemOK15snkF56ivIbOa1tUk
pcV2RxfVf1HdzDRd6EOhLvqswJaaKVe1Zv0jJaBcxF7uGIIoOGhU5Rz7k2vGCfscPZ6etS/tyZf3
/o+981puHMuy9qt01PWg5gA4cH9M94XojSjKppQ3CJnMA+/90/8fmNWdZrqrZ+4noopBJikRImH2
2Xutb8HBXKeV3Fd5Zm8dlAcAEduNr1GEujg5TR8CH4UKfgSqJBHm+ORZ6nUBZxS3kTtNAo3WVLGI
s8jbmtQW5FfL9zDVvJswKs6TwNTZG+aw9lJWe5OL4yXNKOSlvbIja+2XYt2NDTNLL2tO5luP8AS6
pbVgRVii7Y2XqVMzdfA/mVm2cicTkX7HPCOIXqsid84u7WhWDeOV3TlPHuK7FKsfnhc5rqxC+wpx
fNPbLlHrk3YDUvND0Xhb5RVaib4wJ2JbJDNHmvWlT9k9d+1zEq/XsNLJMw2UMwOfT+4wwCl1mJEC
yKKQKykOHEh6Vz6puCC2OGPo9K/UVBlIWQeNxMX2RSntKcoda5lAgl8GBSDqcUq3kPkI3SFEY+yx
H5rtLLJsmmU64uPXek6kuU6z2azPleaCYlDQCh0VWOv6c6u1h4oEi40x9Zg67ApeQd3WXKxIoOh0
vDwim2qSATNm+xPtiIEr3CICMreNDOGsADlb8G7Eu90CTqxT68XT0Fi5UfE5sodX0Wgno7KPXGvP
Pd/sE8zI/SDMZBFkNYqVmmMwTSSh1c8Dq2Kgd3BkNNQM2THuMfJHSN/TnpN/gy2LC8lwxXqE67Nd
vicqoyDVXeTFJE0Ro/VP7wZjdds3s6EKfux+8CySNi4vV6Xjjgyq50VE149LFv6Q1C8vmm++P0xL
GybC5fG3u5cf/6fPf//xqavYru+PHZcJY7/Rtf4rbxngkTDZ4vnmcu9yo+UdMZ8z0/P7w8u9y79d
nv3+4l/+7ZeHl9f50GaK7l2fgZ8xVmEvHVKoegV/zTj/id/uXv718ngyB57SUmgfhkdE7bwllxv2
rr8HVFwe/xBYcYmpwEcTPjvpZG3jSVt4mqhB5tPK3CeEjPJXas1O+vDw4M5u/cGElgO6mqO9tPaB
CKz9FPju0nMpaS4Pm3L644l4foljSyYPmrn9/gOXl10eajSFNnYfHC7/FFqSRAvDxcnWipjsKhNu
z+V1l2cuN3la8eYsOu+i0MS4bWcYuqJ5My5PN4Zl7XLjfZSGhWDY63C32mgFQihiBwoHKFszrcgp
Geb7CdfismD6K6PmvokY0HTVWC3sHJbm5cYY5mCOIK8m9I0TChGoM07efAwaWguYsHQ/YdMfYi7g
smJiFtQ140KNZGNgY1viYrN9NIOisssOPj+8/Fua9ki3W6eqtpVqlpDxsDdcnulUphO3WmRfkp6u
/PefS+qAC+rY2oSZYYsjfITfcPndhdJm8ojWHfhz4MP+4/2+vcvl1357zeWpoWGSQsgWrtB/bBT5
Mn9s2eXVlyd++N3/8unvv6Fwo3pDQgNYzb//qh/eMw/dbRhXh0SnAIaZxenPTQEpWB7JBMq77yXC
RUPHZ+eMzTGm9QxOCnpG52YMw7SQ1uVrLHXSi0ufqUAe7ByAhTs7iKqj1vZMlWLm+AC+u6BbRU2y
0xS6lTIH5QViZel72mtXia+2DNJ9VzKIJwGULiiVCytOi1X2TAu1bXpizCwN0s+WXmYOEGBgEHVe
vfGZfWg2rYC6qWi8eQ8UYPkp7jmleaVAOivESjWxvyzggmNWYljfZRXCT5e1iByAGtQwPLL0S6dC
bVUVaKCoBZZAwM8tLboldnnURXb+AAKRXhGR8Sh9wLrQJVtSdDPvbvArholUu3LQ7w0nu6G8rRdD
IhAihNGWxJl829k6vM4MBo/Oukz4IXIqFz9X3p7JjudiFvrtadAZLLVMMHWTMV07q8ET5e27fBiJ
KcC0FWloia2pmDi0gOI4aJXhfowIJd1Cq845s0U/ugn8CRj35CGh0RtCtWIXnnjpLA1PP+RB3yI/
9RGj1/5euRhAhON9ipFVNsxBlkqFOIhaFD0kJduT9tq2ZG9XWf0mnHWcJCTbAA7EBxWf65LFdmQV
aKgD/LpzHBEJkP5BWp8dy3w1CN66tmqaaXLUt5aNdjzIEQbkN12M3NBJyk+4DNIrz4VzUkGSvSpd
+qR6HIKehQcKkIPzgybzYVc6rB0UM9i4CauD02sn5gRV1zyUgrpYZ2XaZDBM4K8vGAbD29ePvela
6McIY2rc/FprzHLdW/4NefdvWTn3bdkcjV2Y5oihXWlRCzIwwxgT+9lXB4B94sMyzlSpXQcZPTQu
ZzCFQsLP7cQ4KSgjpgBlX9W0A0okMGOhjEUW68+iMb/YsbbNFOYKfvSadgAHTDCdU82+7+xqONN7
NBTFWmyhALMtx9s68GhI5NH3mhQjrqk43hHf0BMQph0c/z6WnXVLDNtXy8DFHyaPigIFR32Gble+
dLUAl9JMn4KtpoC/EtYSbcmzQNJgN+8MA+eFX6+t3JK1XpNj4jPbObWSs5qZ6uRPpNSsZsZIGwls
nTlgQok1XuWx8666KnjKaW/5vlcsgz5clz3gNp++7tpP/T2JGTuamY9GKf1dySekET9BqzO3HvW8
OSbAmfl6OYnKtMdWJ61tZwbutin8a/K3qr0kmAo4SrqnJXAtMGENdfdSJuQ7F2xBWiCCTf3bItfP
dTCw9OPz7rRVR5b4ldmOH3psa9dViE/AqGnhAadFTYMOKw6RgUeW/xyEiKqnTMDUge29SPEAN4F/
nU82vV6OD+gR2jvLNRQVYpd5GHxVe5Ao7HqMPXUFUonT+drsofEVGnGDBPaVb6lN26AGRrw0beB7
En2bTmsP8Utcr51J9vdpU6EyjBDK8NkiYG4CMj+EBsBPR3Q7ZofGCdXZabkmE87ApxAqsh/0z27k
CdQwGfpLI34cZdhu6phluB441qkL/PeGFlqrWyAxDORdQ8t2lW10DpsCfOBk4p71W47uoeuQxYyA
6+lMWQrRVEcctjUNxqpwmv6hzXvGlv1DWdcCbWnwxYDQvihpFqwbC83voBs6NTy/lCkxGpd2diL2
HolleKaTOm3gnUTGSutu2ERjacCyRTFK60MOdbmZyciM8VHCDmN+yFTfgM5DTYqQYzNpmrXqI0wV
0IDSGKWxXVvpzjABC1lacEMibY9GayYhML1b+5Hb7BolbsoJXRjDqkdCyjA1dbd9XU8Lw6X3MRYk
wvlCyX3vtu8RpFQabdnHEIEk7ImOoUoTT5ooaz71Cg+SBTyzbMaDsFyMba2z7qKWFn5u0uAxnRkD
mmG2KIf7oTHQg8uQbrEGaLqYDg3imsRS6fUsMmPPdfIuPMbFlK6qND3SJ73RxEWAHspVHtklyw6n
2rQN+v9+mOL9WPFFe1N9kioETlN0Pm2E4cWJ0YAkw3AT07ff9wWDlZT0cWOITEzDBBSKIX6B5b10
huElsRmmCzu6bicNffSI1cI2sDCJylwoCyn82I3HtoqSfbke+/Q2KXTOqZn3WmQ1zfwGi69dPcFM
DtHMFPc2Q61sCqGI2lyZU835sOdD1TYY4cTpseo5gOjZUe1Nw5svoJ+LsQCaw18f4XjXBZZsN8WC
XAYPhJhZOlJdj6CWkCMFIQIUUH5duu9t4HaMmbFBzf92eWJyYeOVjnzI60YdvMB6DhPIhlEl2j0c
f4RX843ex5gpVPYYaEGwD9LK249yeA40QBV1Zo57nWoPeQk3lWaplZUiJ4jQQR3iMtN3pTeHjtI9
9GtjM8xrAOGwLihZR7p1rm/EDPm83Bj/uHd5+G0T5x+ow5DB3OryD11jUM4N85a7vf5AfhGQH6cn
7RNvObrIT+nQHIpszDaUj1D2+zFu9q7hcpdBen6V25m51D0NAEnlbTKYiGn1Yiq0/7qHzvNS0l9u
pMuuYMw3l4cEVtJBZ8G2lGRf7GP/s5LtMH3bKLOuSfMl6fQ2mPfwWHI9aKKY6EmOFhaXDDVLA3RJ
Pt9c7v3ybx1M+bq1MRhVJOIsonnlpGkFJa0yW9SXsXVSbcuCLpu/y+839VyjtqGlFoKJ80ISTJ5u
9cTN9hdEqiIzLubsuxnIEQUszk3kEIHIWZ674cxjnUq6MV5iQj3vYnT1c+zahcyaVndd4+o724FY
dKHTTwlCXq0pSYwS/UyqmtHzbYHrrMqt6wBO/eYCO7/Auy/3qpnoXfR2TjODVqyyYv5805xrMYsl
B48u23C5Z7O+JdgCCRdo+wszvJkx6ejYu8D2d1YJzcSIEf2qIsAEn8DZ3gXmHWORfJ/pbrkJIhco
W/0y9dR5rPXSBWODkq8wF0tfaVh2nNrcF4Zu7mszIs6Ia+hVY6M+cAxOlTM6Gdal52TQAiDeJD40
hQJBacG0bqylsTA71jLMMc+F74cbPSUgFvWC1q+aUPvaz+uKy00739N7HzH9ZNIY4su43DhZ6C6r
hIZIVbnZISNOD/8dFzSoXoWHEDcKUThzQ391lxOzuRnmOIBpvrl8/peHJi3FJKWZ8y0W4PIdXDIA
LjfeAEPFRSuwmOYARydhQWQEJqLSfpO3KF5KCl5vBgl/3wEvD8cIT3k+Tv6yrd170+xfigJPXTfN
Wsloiup1IIY3E3s8531n1w/F4T9S2dWBbLThZAAjnLwdzR3gm4orLz1r4JPxJo9X8YoQnq34PH0E
LCAi2oQr5NXwHFfeQ/mmPRCnDBYNkSpK7bkWhLkcURAvcDQ5x+BxegEv9jHcMLHwH4OHFK3Hxhkh
nC7Sr0AU54Ny2ND2ZIJY4EtiFDBemXLFEAS6dQQ4kmn4czYDx0CQrDmpT/fwpKse0Ou6FRuojkG3
FXfTTfOe83BENkjCCWllVyUzwBeDw1cn/GnZPPNWNrM45F/VlbjDjMaQMMUNjvDGPoZvQNkRLxce
PzQhZ8BvrB3wTjURaR9Q3jc4Qgy5Dqx3xDDAagpAow/6yy0Aq1V4bhnHXWEzRmjxQAoI5BNs59EM
mnKP47s6G0fUaYALVvhjIRKQL2p/FFzOkoV9b39YJ+Ne+2zu/Xv68dR6NXYsknX4xIIjNQOnFeMl
+jTe+B8D3vBPPQzsZqOOeriTGPhbMiEwJbCQXMtyqTHFQk5+BD47FSy6r/Jn9gMc8BPTCaZGx+QQ
veG4LBaZv9IlYWk4CnDEorfA2AvgoSWfOWSEtUAeByiqP1OJcd5AEu/dHlFbbIY3VV5Zd1+8Zt2M
SOWPIz5vt+RiuJXl1nPutWTzA679TEWi8uwvWZue8zBr6r/+Zrjw3KkL53/fffz1N4QnwhKUE5bj
Ik3VLcvm+ffXuxDpzF9/0/+jKIc+Skwdo6bYF3Pgwir+qh3ybfxGfN4dlNME3cJa+OfQWY7phrai
c3Svp3f2EOpaNHrJzHYZSQVYVz5l004j6Ir9S20Cd+dnZ5idfQFDdUn2m+aR1uxSN2wMJH/PEE1Q
Bj5NX6H7rdN1+gKF4xoP6LZ46m6ju/SheGroOCyMZfUl2kOsfU5eJQaXTXdK9lz70WEKdliM9Vtz
MzKR2Di3nMzQGmyRzWCnRj6Nb9/E2DRujH4hlxwdBOIsUZZOEndU8+Rcg2Ee6GYf5/zodv2l6j7s
h/QIjjf4ijEBQ4PzFQcUYdf2gVXaEmDaS/SGGFJ80LdG/trfM1h4KPnSsdrAKuYZjmp4DRqyfqRk
Owyz/tEiCQWw3FVwh9is/ITEwj3l6xNGCby69IYTPr89kqgXJ6TI3iZvaPXX2q35BAVz7a3UF7Kw
MHabm/AhmTmNxrNrrsJjuxPbYCNP+ELl55qIljWIqHDR3IIBRPCcfsohi+B6Qdm0Qu6MOZLj1MEN
8BatFuEus8C1XnGEjTczAuDBFIsvgMkIo6M6WDaLcLkFZgnskwl2gIHw0M7GiwM+BXDqK/2OYaUe
UOkcaZFDF5/pDey2yPhO45IqgzTfLUSGHX+iWptn/SNNd+V2eGUJzqZyAd9Y+/JlPHgvrCs3VG5r
avMtmaA03QAtnF6szygJUYiu9tHGXf2bPX+G+/+3Hd82hC5tx/Y8Q/684wOyr1F0Gf3JcLsTnqVg
OZ9j2L0eHe/ZmBWmVyG0rs/YZlA2YTR6xJFUz8TvWav8bzaGIIT/tjG6lCiehST74Nej0Iqawa68
rj+FBr1C/m/ELshWhO5Cc65x2HD9WOKzi6BjMAe7KZobxQAXm+Uj/pHw5rI5//k+/D/Agn+cFuq/
/ReP3/NiruyD5peHf3vIU/77r/ln/vGan3/ib9fhe5XX+dfmT1+1+ZKfXtMv9a8v+uk38+5/bN3y
tXn96cHqklRx236pxrsvdZs0l63g75hf+T998i9f/kd5F6Y9f/L/Ou9i+9q/huFPgRfffuTvgReW
/J3OnG4ZLOUcQi36L3Xz19803Ra/G9ImBkN3Jf1ik+//j7wLwyAHQ6eOspj1S9twv+dd6O7vniCy
XRimcHSe0f83eRe6Oe/R3/d4ScqFS7y0ZRu2IMlBumzfj6d6YXvJFFnKuBdFRAU3kj+qId6Exaxf
x2GsfUoy8D5Fnx30ppWP7oT6wPCqkSi0AiKAPj3RpNbBMWf9SoZCXxL7OhCpk+KRL7WDEPO1WunV
hs6nD20M0HnRNLu+NeFHlpa6611i88y4fggLwGhNuHWokfakINKt8ZN+qaHmajytWDkGq/ZWV2Qh
dShtVF9vR32wP7sewAl6wc4i8XACuC6mrrChNTJmvbM1Mx99SYfLYRpAYAibIXEe4MaO3fa2VDQK
Jmbh67YHxtHU1MRNq1ZTbQNtRnbr1eT+DVtJovmKcboFhNFaDeD8pshEwaYcWm6IBAYzP+gyovNi
W9VChMBCfCY+JHh16GRkL2/qrn+voTxoYyEB5BQt7NSesaFmvzXW+ImQXji7yrk1ZFXcdM2s3h5Z
BpRxejtaLHTd2kEeHjHDRcJo3fVFhA/CaT7Vro/KAF2gHXsQIUy6zkImxSpsMUSm+jLu43preO24
EnoN2DoKkaL07cmS6pq8N3KtHdSLiS33eT58zfM+vulb7VkLxbnOjekutQasOHGt7rOwWjeOTdR1
KYvrrlKY2Ypk9qqIr0jge1wW4j1qPPtUOQlnygFBqhJzOsQ0PZSDw0W2CbIN89TynCo8iT8cc3+c
nX4sWuyfc1suO7JNaAwHhxCeq7vz2fSHmiWdpIw0v7bvM+LaYuG3W7TZ1ioYCIP1rY4lkV40K943
SJPos7CyJeoSgFmJJI4qMGpguxeaq86yqs83Pb3cWycbrGU9dWCWWQl76kHPC+dqGl2FZaqDzCG6
zRRE4yoZ2rWhZ+Gmb/VTgttgV0iL2RdhIMM4gJUsYdVU6Fj0En28qaER6TyqzyhDgljXpzxFszpS
sNoJo246G+/oCV6dbqo/1UxhvMl5IsjDugsKHcJp/9lIM+wHSBJWnpp1OWZ+E+njHc1deAUtcdyO
6o2HKsFAkZkCcVCTevd//oEbYq4Cfzp1SFoPnISwnQkpLen+/IkXru0qXxQAGsuZzDg2zr4JxlXf
BeY1Q+WF51uf6Cqrm+Q4xEV3iJDwDUX3uRGaRssTn1c5mqwB2urdamnfsHLOtiYS7iMJ8lx2jetQ
D6N15MLxTOYbVapwoSu0zXXR6+TD9dai8nHJo3c461G+awOowyEVcybjfVJ0KJIJAYiS8FwG8aws
cMhXcInrA8DVqyF8NGjVHviUsqNmmBAWlLNPKkQYqhzOlus/KQl4oWJssLcLvUd/gEKfhFumgE7x
0ov6mCRFtklpbW2ke6yLqVkyZAfd7oFv69ziJRS1e7Z7uSfwCPX5ZH5kdnvsK0PfOpzc8HmEm7TT
geRkUf40qv4oEV0QGeqsGkmOLqv/q9YdinUQFbBKmUwSP54jQR0RlvYCiWEAFihJA7mPDLrJwj4h
LgtZQhATaSJgCwxclSFymi4HVk4HD8qs9+xY7Xs+0QsMTP9YyEcmVeG9JcH2NMgGkjrCeW/GqMgC
jACau5j0zoDQHnkr0SqxTQl5iSRha01WQRomezlKoGgGqOXjaLIOha0/2tmERbkv16KOh+U4IIBM
6rBfewF5LmGIUs4LnJnXS2cTUQO53QQyF0WJdjCWp1YtnWrsD9rsb2o6DumpK8ZDiWHALOjDOHYB
xFi1O6mBXGFaDMJJDHTnNHefmSyulF6gDCVl+J4A4W3RteN+HNU1toN0w4H+wWzMwIXEurQ1AI77
bvyeMW/dEvBpEFy4TJpGXLNfLVxsaoZBVgwRTuQCi+LQcjKhu5oBdoHDO5JohKRQrUtEiTcDJu8g
lWe/RQVMwuZmCBHmtIi6NhiOiuvLjQMGqChbCND8ZVcqI2E2S2HaeFZzLRN/XE69+9k06L2KFseA
XthbDoJ422J68karhpWUYUTtjWHLlJkA0UjFexNVdG8ocyMnsJPj5HB5ikkJ7rk6Gm5xbuz6va2C
fvvnpwECxH86DbBQRDpk64LcLtMzDXo/P58GDNX5vuocJugJa9c+0FHwZ6UHiygi+sPC4ePJ6jYu
3f049LR0HMicWOkDzQl3HCzosWJvPGDYsZh8cHilWfek0FaSY64Pu04NH5MS1n2IRAHab9sOx9oC
KWSVezfTQP1XBcGrRdHsNfz4aWA2p9ItngdPQnpArLfrLfZkTY3hom9G4+gpGvK2swluROM4K0NV
C75y/ZiH0Jbzum5Q9GI9lGb2xfbN9hAoqDOBgSUpL/zuMBmGDd6TgbfKjmUwlOu8QociA5/fP4TR
yqKZmZGdbPhvQ2qqbSpkiqYGIGk+JEQhwoVNHOO67Dj391oH6372IRa8/ZXVaMZq5MA6mgUY+4ah
62xKSbj2JHLT4FdYtkMDpd6MmSdlmnUoR/HUpcHnrgjfbA3NrNGphSdsdUjp6hWd0letNVrELjGl
IOh5TYCxu3KkBRcBDc++YigRFRGaKQ7gg+0Z+Nk6kKMhAZAwVRp53Wcm3M4xxXnsjdRlVqwOoeLr
bUguW9pDEnECQHoLuhNFZb9Fdxlfs3BhfZ4n2SJXPZHvKv7IHd3elONdqHnBWjqoKYSp1XdGJNpj
UtoPmEpQzaVHPXM3eVmkx3Zy1PlyQ6xN+/XP91p73im/X7vmndakeHaEa9tIOFzH+Xmn7Uu91tBS
+Xe1P3hLr1PegXxk7zA1Rr0V0ngqqhTD9zTcddZ7NHnjtbTWumbkCzOcylfhmxstS2IErAlVsDGg
eTGApQaxMRzTPoZSM91pYx3thwb3VFy5t5qVjC9uViMP90RwV6SY40NI9BsJZCssiUK0XAOJjlXB
VXCrbsmocbguc85lplNN6wkx4NFQKMJJLfU3bMYbPhn90FjxtBqYPje1eY15PiNA9Tj4OF7srKXr
0EhxZ6FNoYjmS7Mr8eQhhp2cSd/25kQyj1T20aIry5FzjhAFLXM/cTaOxaAkhL3y5x+8nNcTv3zw
+Cx1vm1DmI5h/XK2yMiBrHREb3eJPcFJjPThhFtTrZ+JdvbP2YC7RchAkV0NihTYoqcFByRWLT1u
9Mqj1OgB5aeMEdeqbJIRc2xsI30onoQPyxZvM6kisvPw14BUm+gD5a5unTJa60CfkoNOZbDzcyIV
XE4ZC4PU+G1uJKwJrK44JKMZP+jCuklil4T5gH5/F8C0NPzsiOznyuVyft8oFE4TceprqmS0iagS
/vwz0r1f2xDsndKRjo4X16EJ8euH1KdViMezt+6oEbliYtm5CfXbemLQVAWd2PCez7YRIe7vBsJx
22lguQKmrex0uUs7TnWaZ2WbuG4bal8sZqOfztOCUi0Lp4ADHHs6Exf9YCtvuhYeilbTpzlrZBlh
d9hF9ugWrp0y+kTouoQ8dgzS7iicAjQV+bC73kCH4Kp23dipt/Fq520MiP3mrDg9OHjnq8H0doUp
DpNbh8cOPb+Ox5gA02haF1SMS8NNh6XuRuOJHDuKhrATBOrUa00g08+9XDLxzNwjviEMfH5P7AQO
qSs3PkUqDJ41WpYYBD91WlsBQpPrsY2Da8eGwdOOgXwQOiFFZjzZh7QumK5WIyeSPUKRjizdlPWV
Acoo6PoeSvlaaoSMYBVHqlZg82xK69nuOSx71jqroacdVqEgQyaEZLJPbX0Z4YU95DtG42DnPKJ5
CSWuz7rsw5XmVdVSa5L0uq8ASgRBCPHOPuZt0t6FhAdpjU+jnPHqacpBF0ahoONshc+tCUwiBQhs
5vGbgdb91Y2NRdjQfy8t392m1IQ9pfgcV/7R1YtxIHEOT0uyzFJGPHpbyc3lCiSD7OxygjqSqn4K
C+0m6XX3BsdqtXaDJKdjDqw3YZ5r9btSMPLI4ZznqKfhd6CT0dDvRI62LwJ7J7JKPWEPwGE0huNt
WAb7CokUBl3yY5l0PfaDt4uTinHsgHwNuTQMbiOsibpDiNNozGwi1zk3xWNqpNFNWbLKMZpgbVje
gFiMM49KN6HRkWuG6TEtu/bQY0VD69Z/cXRC3kRuq3URVgL1K54pMwR0qwXH0lU452ral5eHrsIj
mkbvZp7mu3GgiuOQYtkL74gpYck+w8cuE+NItcQgr2+Y1hDmEowwYZxGIa0dlLjmw3Wv/vwo5mT2
66nOM+nbeSAaCCalYfPLitTN9LStES3eWTbFwZAiTyss0K41HZUTF6W7yebUb1WZvHFi7d4I5ilM
WRerpB9gHPglfe7IpqJgdYd/ozqYkWzxr5y1NLuVRpQ94Lm2sU/eCgM+S2iiZwlkYDziQ4G+69rm
ldsxfMdS9dBErrURNdfty3nWrBooaEnd7wIfy7/CY3Ljxv5H53Z3IjG9B6VoCPM1n7oYRKWhRzCi
aaAsuGa6iJ5zFO0dYQpUuAjWPOIGtByvUI10DueZ7W99vQigGCFb8TQs2knvrCttdA/a5Lon0BJq
26IsRfBTZryxym6s1jxoiLFYOuFrtDLVvjgAxCPGwg+2XkL8UiJYlYOB17W47bLGoiGTB48m4z8C
E3jfhOHgQ+rfYxrl1WLSrge06DsP8z3jfQ8Fn8/ZTTjqttNTce17YlqmwjxG/szuBRtyQ6X4qbZJ
CwlGIz7a+O2IoySOTo0iYhDgvKfAL+5UiwwPNZAibQjDJGzszDN7FHCUMwy8Rzo3nrMsuoGxDSXT
XaNPKNU6c1NjigRVy5UrBHlmxizoBn2imkcmuU6SbpNR7F2lTuqfjDJHmyRscGQiajaIhECBN/hH
6yGmr9FrT2FHdz7zC7GpRsCPDqPzVUvRkcMROGTGgxBBiRWrw/bjE4fp5yRstnaAYyHAo5T2zM9a
bzYrh2jxevrM8NXLZuUWbbxNPLy3DO8/BZHCFI9Ae7a6YUVTJITmiccatvaPHTnut3wOS6uO33sr
0e8RusbgC021DxFv3NgMQ5C3zlKcMn3X5Q1XXP8VVzLaQMRhR6X3yS7OQwh0nn/wZQpL1A33OV7+
x0S33mjYzFGhPGpK7+ApjIdlYu4TmpkPSYaMXdE9X9vhU1prBny52jz7geksigoBoItF5soX4Ja7
wIvvADQMV3HO8lvGX/2qf7NL174FHg0hZR8gR1gP2yYy89tQ+wibwF00TJ0PAeKZK+VkTJI6y13q
Incf5ZSkG7qIJennSb6Je9ZdXAaetBq+aUBA0TFWpr30M7E0A66/Q52OV8aUMqQZ8bw1cEt2iqDs
QuXtpp1Txwvx0JlEiue5Gb64HfEKFcGJKj9OCppug0BYNyP3MKbEwzsNWJIpDtdKD8KToMENZKLZ
WRoOCyVhOhlWMT7FPrsdxVEQNNNzOcAxwLiWLVMLnA1GruCYJnO6SPZSDNBsmYU4WyOyjp0s8jOy
D3IFuiE5F7K6b5GKrhOv1NZQIpLracZneD7tyS4cqMm0etyrNvqUhYa1cqmhFq3rpZs0w6SZqdlO
ZujBc4r9EfNb55wRX9JzqKDX2MYpUOgFhhBbUhYHxEo5ib2RHSK0BnlPqBr3YZtRG91Rrey0bNKP
rgweiabXViSZJ1FTbcuxx5mNIOtgF0wbW9ZPDFSlv001t17rFdNWE6jMnV6sU2HlK9HUoAmyIETL
VfnnwaJxKrsMHZGCUtRKE21bnFZ8UBitHB16AJpkg7NO3y2bsr8ndTm5Nlz8EWY37tM0Acs/l82j
9dokRbVj8X4/+TCex9GLNpAqjFOITdQbN0UbvSdRn4BTccXRwD0zIeZc9g529hyyq7JH/6j15XTq
O9KFvAIGZSclxazQ3e2kmy9O5mz1un5x9MnYinQcdp5OkRA35OLFodOfsE5/nmgW429ikN65/R0z
BI8PzTtzsFT7SLT9KSkGaFuZ+TUpFYiAQR8/yTG7UVABrmRRck6TMbHzFRm53hP6qOzZpXe+bBIA
CkPQ1lub2v3blfL/JksPY/Hlr7+9fqRhtgxnMfd78+OYyBDSZd35rydL16/VmLxmH//kh/6YLTnW
76i5HWHbQgpaPXOP9o/xkuP9TvVhmZ7FEMnVDRZif0yXTO93hyWY7qDjMm2P+dNvf6m/pambzu+u
67A8Q8UrHQgw/6s0dX1eRf+w2OP9hU1z2KUnzzDVlr+MUzPRRlUaxKAzprZftnSusZ7W+xG5Q4yM
Aa4Fevo4wTMEd8wiZbD3kY85LLRKXaEf+CCB/CjJlmMJHK1++CjP37bix4GBPpdfv2ycYzJbtQz+
TFfav7Svm8QLYHzYI8PlFk2cBJfbcX60mv5mbFDDyLR6GqWzkWk3q5foPdlm/W+KxPlb+HUjyLRn
MigtJoGG8UvafGPVAldLMGzHpgyR14wzERrOyYgzauH4DwUm0FSZJ7+yv7xF2JpXVgd0T/skYjYR
zfeV9LjwMof6/4SdWVPjyLa2f5EiNA+3nifAgKEK3ygKqtA8S5mSfv15Ur1P9P56x7fPRdMFGNmW
pcy11juZaa+MzskUrvX8nvd3G0LcOuh4zQxR8/V/P3sMSf7zpYNgmgCItm+qOleVv/8GuAzD5Cdi
8nrqEQ9RxPBDeABPpmUd8pDpfzpSvfhFcvYYmoIEtQjwG5xgZmbivMtey6+SdXW9nOs5AyjT0aya
YB+oLOxD5lTYo8jiTRj6bTTj9pQEyog9/OAkEf+L/59X8jR9nDz3gOSMeKmGxybbR/rQ4M9k0oA1
foL5SYlz5cHw8AAsYCCzPKZYRFYpTr55RkJD/WLalsn0Catxl+jCME7ldvKwKmRUuLF0ZW6N8qMk
qAIfNUoKknyRLjJRnzBmwtqznfANZEuHHlS/Ism7amMEXFjxmLxw+WRwJcozXJ+gth+yljefh74P
1aqG8wBDYnSajSeKfVrQUfazskUL5Mkd4mZjQd5dp+rRLWICN73WAfSofh5Q5miEzGY1TiudHeJm
ylyu9qytoenBJu5cf2vlP6PSSw5x3MDWDe12JczoO4iq9CgLAfPIR56POPweSftn5c8UyOoCDyEp
Qw4h3ANuPALztL7LBGlLkZ0Zun/lOnNVypFsMzFvXMXOE38+0Xew9zemMreGtz7OTL9dC9VHkr7b
Q9RgTQNsG0zcVZV18fD7U74818aNKXM77OH91N2XAaxTePtIse+k0UO8f2IHXNE5EvEqaxx8pL92
anQCWU9d2tXmH5d5P5dSyHF92s+QsmO5SzWhf2vwIpAZX5Fc3CMfOg5Qwcr3JCV+enfK+LEuoR0F
2b3VxdpqKBzxWLwNlkGKS4yFt2czyMCQdwLwmDgIqQLRWVJnJR0uoKOV/hid7L78pjD4mJgnICu0
XydcekgrB5+ZsY3vshlvSx9voFi0SELgIpWye7P1DvQntd+1KNs2LiY0ohSHzC6xhcjKdd9w7rya
27qZ42+vji5jmr+Z6H9djRCMeECL7fr4gldKQQTpk7E0loU9/T69eOuxeLQ0y+RyNI+hwYVY4lMk
DZxqejuC91fqRystSUtCNz2I2t8s7yBK4DDha/Rqy1FQ1HKlptgQrnSRXDP1uc/C/pbw4+xWXqxU
3uRc5GvlfigjProqc+GklHujZllqtS57wf0mDkfSp7E4L6VEiOFiK4IiHFOVGjkO/H7PQ+znhA9o
1jjDPqCSTXLvgH8dRagHvgmdAHpgIdYIx2EXyvkjFXDuTd0saTDF05wEWFWPPB6pwTQ3e9NzahAZ
oh0CrMLEnL+njuGcTGl9mgZmxc00ZbuoqN5aLA1YOf5EA+EFNZZZxxQDcgT4iOA1x1jHIBKWXtXb
NIRmX1lcvUlQyk2ZFG99IXMkVPxhUU6HlpkPktGAj9Qn7WJZxivd6VZdQSa3bod4BUt8xl0fa1zB
pcTH7MUIz5fFr8HBaa2F5hNqXlv3vwaUrascPBEnjHXcGmuvz3dOMLwPBiubn6IhXD6beuD6qIL8
Ps06zjDMzREsNJ0JuDRwk8gkRfYUsU3ESgCimil4T59twRaR0YvgAoRka6qxwB65ndMn4Unc/3q2
Xzvj1l4+kaFnYZYy3s6j9scZ4xdGe9COSpZ2m1fN+L9YJwcfsI20Nd5dGRLQYQqyS3KOHkslgsA4
t+Qzqsz0u6qXy9TlOu45KXVVYNVF8FL1Nsv4tz3hJSmzu2E15JWoJ6JK4Y4eT0wHKMO52Pdo0947
v3myUraX5TJhbyBkWEYvs4mcqpy5NWgJ4Kf/SmV8qpro53KJzJLVLMdwo6t8spWQuSRztPMNpDle
8hJLXqFXl/cgB3GTRvZt0uxt6o7NY0hHErtN5CLCyJ8cB4dcQeJMF0EMQ3ORY+JS8HoJb8E+OkNm
a8NbJwhgE6i9QisI3DPMr8jSKfqTuFira38Zt+K/inVMxfv09VHJbjBOkPaPLsfLsh/D43JhhhOb
dxJBwAyRX2uKAGZBX6nm7rNPwnoVmC3WFsPrchVZAcuKHc2/rDh7ooPdenim4rrNx9moCxyHrnxt
z8VlMvHaHEDFVy5kH39AjVq1XNstHT/ixepu5kRTjVG2a4X7UfLRAWiRsKWWaKVfLZiErvQJLWrj
4GuoflcX9SmLGmBULyCEkPxFQyn2kK75BUsxOhhY95xThqAcSDSYjybvjC2Y71VYqA/ZU2GV95pt
FR81CEgivAmYHpiWkldQwZtnb2BJ1h12w1ptHIFodn0+Q6GO2HdS4mMNbX4y7BIibpr+tkMeI+rm
rePchj7paR44wbZx+LY3o0vF1udiWIDzKAKqEdw7YW6z7NjMFYiaDeI/adztaC8lfnZJula+OXbo
vAne/Ub4pDWqOkAbue5HnW2Sz4TRisl6Xz5CtsUd3APwtMYfPXDTKs0Qck5d9p3Vw0dte9fC0bBT
7S8TejXYG6gJ0uy7HG9mVTXrsQnvGg5wuMzXqnQmg2KEEGSzJhPWi8MYcUU1CxmThWOpT+uYqmWj
zpmlR79EooT0bEPQpmBhTesc+5UtRCd4pq3/Va3HJBhI7eHszpJzmpgm+g9a+7rj5P5Vghj05QLj
JWWZwc+5LHofK57axUAkfaqtcO+aFhMGbnPoLa+in9+Jexm5obOIPPsMZ17lTQuHhEIW6ftaBA1E
qngDxAoKrMQmQ6htK5CpkLC01nqcGu03TYng7uRWGUKGSdA+zrVNkOlgjz+ivOWOVMuqEfPespqz
01b1PYhY7RrkjWvz0e2qbGXFM+sZ56JD972pi5DFxwhxePLkKiqoryyHl5COmDR5sEvVLYvjE15U
TrPu4bWRq8fBbG/6Hfn6sHJtFtKeVgSWABrN3tH+AC6j7cTGN5sbfyNCVeqiY8R8yTTyccsk5r2S
+bfns7U6mARuqkQjpyj4pt/YOXUQY2CqA2qYP5lieHg2QBCOGKZBJaVSnvazquNHu8OpOr/VWj7v
rIk3WTI3jYfp2JmsyprjuZtMr6CF2weMLyiLYhZQ0B/ouVn0VCG8WpkFF0zZFV/dMLyYzUyRBu67
YZh9rlPnB2FyvrDmR3P46NR6m4IJJT4GmvY4TPtBvmeDRUCP+A5zbp0ZAAmpyHDmFmRIavZPPYXe
KszjbyRVyrEjCxTN39Wl3GJreR3a/J6m5bXWPvORaBmcSJ5wG1T7aHXtI6zfPYAk283wBc19rMfZ
h7S2x3waM5u0Ijy+GOzzBH1FxxqNmRfXaqemG11FiZgR5Ksuv0DYFTL5TcFE1AWcLeZoy0354KlF
dannqrG4LmVQYn6AiJDzqxbj1PBvSw2yLOJpx+ZqpPpzaOFkOWQGdU/W3s0o3KqPchi6t6At2OHg
QwG++7e6SK5j2d3Tmq7G3AtvfByZR+PFGs2UGQs5sNBRHIfMR5fa13N7onI19nALsQOwGH7iDaz6
Grs7P8m/9ZpXpQruvMs+UNawaQtKSFcPT8mQfCdGdsf+ivXSJT4J1zyJcAWozJjaqz/jKjMA/JU+
nXaKQThmsL2N50R2n9XyP5OvGDWkzbEfUW342OF5xkcoWALaFjeazrkz+UIZPbmveZA9l6hBKQHy
u9fZJE23awtHURuSsy79G+P02wjNhombe+4n577sjrNG42q6w2MhiaunBKehSHp0rVfbzu9JR1VT
efNvChTy87ia8yK8mRFvWb33UQKFReIqVN0QoJVZRwxW/Sr9pkqkDWHfc2xi5iAg3A21BQRZdWHy
QRHQXNrOJTKQ4j9KnF9m+QeJl0q7cs9lbl6zfa1lf5Zr33Nlsk/CJICkzyPyZGNTK5MBQRVTDt1r
weTVK9X+kmGnUia44kTf0GdvuJbjSp1wzSChJWmEc+PL+SHRTCxIRvFZ9fesYcNcPuY5fsaSHDVK
Gs271omvjM0PYFDK4BBOylDezY7XinRtn1i1t8eaWyFaXzoWq1NC8pGWfqsWCYcftaC9ypnVbrmO
1T7c2PZBn3hZBXwpjGauQvoXaTxPOup7P6VEmszhD6Xm3XbdYdcJ/MGc/Lu3oH4JMW2nVvW5EqPy
RA1oaflOiUZeYpzZR9lfar1IHuqauNyaD8KufISWMxin1nxYifPW64SABsGjl1fX3OX+wkoG0YWb
/y4d5WfLlbt7ynSWmEbckhnvqCyWYo+Hj2r+dNWlJBUefaFcY2htMq0cZ+Kc8SCwmSuv4eRnm6Wo
VDMAo6Ndr5xxWNuoVJems4p2bkGiTDlTEBp18p6hmvYqFKRWLTa+RmlhuuEbPs0jBCRtpP9ik5yx
fwIfTPZIhonqNZnHJsZlqAMShEKb2GFDCw5xZD2VefAtQmWLhbIqzcipDQhyb/p9KLhrBnxrR6GD
5Q3lhc36EvlUYt2cH81IwjJuId6FDoq1pBzxszOmX3rLh6Suc88TRyg/+JrBMsFnrn/lZkRWFpDV
0ns1SMmInTcQgIaaqywwzh9nr8IRjJA/BuMA8mjwTvJa5nGlb0XhGyhw3EdXyfn+/lIrwaRejkgW
JZbBKzCGhBTKkB+SwW0XnnNAEwT/phFvlnrq5UWEJsXKoVV/u/xwCFHkwNch9HxsSXYQyVMjInen
K2mdUAJGD09TJT4eNtk8oboclE3H8kU3CNzN8S79+0d/PQS9aYBOQcn7ll9piwOJbiZ0wKTe4hXx
74dZHvL3g/8+mFBqwVF9WX62fLv86++fBcuR//7h34/5//7sH0dNipJJFZOaf729YnmTwknRp/z9
PMvL6zwSk/sePtbyi+VLqOcnSMEVU0Ot7c7LwbM+sIt/PynB7ypIRrwcCYgGV1rFULfJc9Mxu90a
raUCAJTjjoUQHn8PJXBdvo8893mo/WYXKvVvoETCkiQy2BLwQOL70Hv9jnOJG+6AX9YIu2mdx7l7
Gjy7wk/X7xE45r5zWn64fAFTizGrTbWVE1naiSlYRBcHp6jrRu8U5al/Wv7FcuqB6yFUg8R/cIwO
aD+0d9UUmSc4eCYoGl/CSTybU0BMrUuH2bUNUV+UjyENxzESqHbHge4L3qdrFA0W7TCwpZ5CaHR4
gzqtSKFJkgvc8lAF5IPEyJ7dkiyTxEZL6QX2G/ZqwW/o7OlkndoW2V2U+sAnIUGRZg2Hyi3crZ0m
D1jev5fHwJl1YobDbN+YpNeHoapBtHqnBKx9/Oh0wC9xiVk2J/LEvUrcbpZQQKhALeHc0kw81wJx
I9z5Rw2rsnXZBo+hXqFjfov06CTzXltbIdF5oYSo2hkzmRW+tpu0+CFz5SXpVNqB5351YXatLZu8
S98Y1r2YaWlwQzaVkn5wZurwMHoa9eTZGqLrrNXdRquGwzyYr4NPzDaOZREbnV/uLMv/Y072l19i
9qw1GoGPsvgdYHmw6pr+qykwpRUQV3DgpEKs91XSX510eOxqhd0S2RLFE+2Ky8LbOHJTD7Z/BCZ4
KHsJkoaSr7TkuJHDb9TL4qXrOsLY7JAQh8LbNjEv2eWC8HNYU6GRH0dHYsOCZVKbK5JCAc7HBeQx
M/MQipPG0NcGMZgpoSIu6WAQ8TJmO8SDmy3hsIXrUrRkNtYGIIpTXkDbtQnGjbuUVDl8/no4ukEx
obwSbNDCIoWRCjTxIYfOARI+GRF1PhbToyg0CNXp1G1g9u2wmEjXNmpKx48+mkYEW7sTGOP1OGkL
azqKvN3AIF/BbE0xZBR3w25DJjBiI4NXM2EMLamPTSkM5rbyUveWv+1rH3/zEvGaBWBeuDSZddj/
5hXQrxhEbWRWfYYcuSmFSzeSYCvPSEMZHuxtPT5lAW7fUdySWkNSZJFkxzlK+lsamDj/zN4F+BEw
nwo/q34xjyOMD58WoffOMcAHxxKouYeu/qI1PES1ebfZGoGe/RvWMPp2wLuLNoYZYtryVE2yZZyK
C3hkYIQF30Iwu+YCIt+u1WGak2lk6gKDGwwaZGXvnK4nztzBzsNRcVCR/aTjvlF2OP4anQF2bMl3
t4+vjBHe3BCrUIvFwo2bK5KIB7DdG8b9RN77RI0ZyVOnyemmdfonjSsjFcxrB636YcTEDAXecK27
kVkWXPrcrgkFToSPj0nzmUvi8iSJRvOEtzcj1EevD9BxSOIR+haXnWg80ql8Mhr6jOf0QRjQRXKE
iEn56D6SpjDs0HZbj2C2bMb13oeggI6JdSYZVxCUnrsi+2UMNQNZEttHCMSWazyWI9aNvcu4KnLl
vFLG6j51+aFtvB/T6OVPJgC8ms6V7twdm6r5UwRQ1lXTMZvTJSuZIhTziNI3aZB94/o9h+61tWqg
6cEi0zS+9XXxEKBTx2xLzR4D40kK8YB+fDjNLNwWRlZrBt/cqHm4csiE9Dv0R2ENkC3nZDtAo+kE
Wj9mC/h6YB6V6fqlzNP4wZTTMR21hBCt7IqrX83aaZBt4Mbt+dkSMN8xocfMzMWWJA6veh8wbIpy
FNGT+w4x/o00Fz+ke8GNcqsNUBNM+Q5wfaWSgxHruoqronzJ9nPS/QrnB6dIb01l71nqbgluVcrS
NsE00QPcW3uO+QM2+zpunEPvWqdAVKfChNEmNBUZRnNaRZhqW81rXUhMWAm6J7cKq0fAUxAOesQC
rC/GZsSsxc32XRxMvKse0uJkbGK+Mz5jWvZl2QIGVPU4FWAGA7QzqvgGk20svTeZkawbP9/LhlrF
xloFD2Y0I5W5Rv1yGRrnEyEcMxEmjIzWQUo0NGqEYYaPc2c+wGnCMMu4l4X5BLZF3kB/DEXxGYAQ
OuqSNvB/vggfClpfWSTzEUcYEVMuCuwMK3bLDyPMt6OnXZO6JTfDeogbnL41lo2gqh5SCL3C/IxN
ymCzaQ+lbrzLyHz23Gan8gMcK0KS7zoNzgqU5fBqHvGmOWdpBA4wHGxBzBPnvGirQzKbP42xvhp5
dIFy/WS6zA8cj0H7XJHfg4NwkhfPnp5f2ohaTSW2onZOM3g/BmYBcC06zH7mTZd7LxY9F+bneHrN
IwTZcZu2LeYz1rlgHlHa9rv6aNShYBgcGlY2n8mY2T6kPnnLZKJWPvaorfgIffdrbLxbt7EDBNDj
6EHhSdbDWH9M3ENynrdQBp0w/nQ694DF0ibMHRAvbAyM3DtGs4vQHFslY9gYWU6SnC0fmMGvbNvY
+YzA4b2j57+Pk8DICqZq7qvU4GiDHdov5ikv08sUERYd6TiOMPHEUx7ZP5bJ8Ry8aAUIBctSv8/z
hlb1PMMm2UhO/JSzsiXec+cXv8o5OvXkazPUybv26MCmwGQLpXis/epYyfqUyZLtFzZpzJgXgNw/
WJqzh6ozQi7UcBFsEYcg8MpeRmf6w0zsB6XKpqnrrzY5+ymXYcl2hSWsj+zByLbIAsaiOIz5yFy0
O89zQ+SrATM1yPzniQGHhzU7HbY8QO+04OymzRqZ4xW+hk5oG9ZfFTT5EJYu0xEH8n5DLnZ70riZ
JRGYkC+3Zf5IXR1tJhcOh5OE92Zs/igGiNt3mCMZkUuC6rYpUBKMk37AOJnVoOwVylRven/87LLm
k0gOqgKbi1DPgFgdhsr1pTDQejPl9tE/x5V3GTv5HYu62JeGue4cfNfDsqaNcqIPqXGtydkAWKU8
GAMM9jQRbQofs3h96FsM8uMOClpz1Lz0zZroj5rC3BejTXsRY+StjbRURZu/29LyzpABa6yzXphw
P7uaRdZzzkbvjsxoTXj3NkkQRmq8TBRJavKSbeA/MFCmHYy9dTUN8pBqOs4hmb1n9fsyjPDdichM
7GvxMZQWovRCJ0oK+/QKADUe+UiTa1XNH/qoTE9L9vR6EhdbFnjOs2PbNr7c1Q9hco3ItPgxEHCF
U77r7MpEpWQzbmNzfSBMh2teDh9THOOkgWTEqyB4wl6kmSV7I8KOj6Su5k0T04ObxG+F3uO0Amtt
mrF67+VwTk38yF1zXUwm0SnMTTw9IiSlSragZcnKnsV3EDBX2ThgXfDe41vjBFdZwFljJmdln/ZM
fU2t5+KtspoKeuGsSJ5TyKYytA+2WX+I4clAEuAbn80M8sp/E7wI6nXEZnCNWrlzHfFK7hUBPbXc
GbgXgPEyFWvKblUgPW8s/OVltlV/5rN3m//6XYJLpk153+aM0aFZD36x7rhAdJ7C5fDqaAmhqE1t
7EX8qxXa5n//1IxrViPIIuohAdjVCCeRp4OQdlCHGDDGy0iOnrxhO3E4Knn1rWmVGyt5m+erOm7U
QMLj/+rBIc8xEB2yCo2MlZBXNVrl+5yRuJTdSHBo8firmZ0FJdorNiTY0Juaf1u4Jyz/Vr/jvzpo
Ybcmewul2fJzilSjGbZYd65t/VMe2kpbWVa8/L8G3qWrgI6zbzUuRg2SF3+vHlIbHmwrPCq4HQOe
iwCuh1Z0RB/u7O5s2k+sQ2uDiZ3o9W/1wsoeilnNEdJEPtcpVjtIdnr+wkjPAd+KImCEU3Lj7JGh
4m2O2odH4858Iu5so16r0zX5di7Cu5UEB/XkNbFItXoDANdWNh7Bksem3KjDqdelnlZTbwcfreW9
c4zG2Ud0W+qvY19/akGyST3bqV+3Mlyr06PenjqF//tWSRvcmGhqI+ZmzUwzgf4zAVirRnvL+r1r
sEpGNLVSaW4Tcif1b/WYCrxfdz912ha7YprBQ2FWLw9PInxoEkLKOVwWEF2KjYjBHIsJRUPElPpR
xK/Jljioh9R9spnRxUzE3NlG/qUOpUPjVXopl6H71Lafsiqv6pDqMUH1mM9P6hHqNZXVH5Ki/vWi
sERcqRdMhOFRPRVP8SCJICtpntPOWJ5OHc7FwJLDWAQT0qK8BPNBxli44PToltWlaH/qFSAWJtvX
0WSw2EbzqbdA9co0xTO+bTbCBOnA5/zbo9i2uKtSqSFB1VxSwyNdY7ufrguAX/fpN9vtTRu5XMmI
281xcYtSMzjrhX7AfQ+cwwQOTuEH9syi9ZJL0Y/7hzQMxz10hO866A7oD0jCqfRkV2bhypVOc3Ba
A3pIemmiXykDPaUUe6Zb+CzEWAC4e08LDcJuuFBF8cgmybBMgSJ2c0M4MQJDeB1O0lNFI9+Vx3Im
97OIj1ZUvuJYdgsJjlubvUHfJCXjhvzUVeJZ/UfIIB6AiiamqGAdpCEz7ead2BkeTjwzm8gageO3
Hopql3hfWtA369aZfvRhSwQ1yj9Cb5h8z1RsjgXdwGo9KOPph1V6/tpt0P7RMKBZBCi8w518zSLq
odlhyI5JHdjdxJ5hC9o4/eiNpXOc1IbVpoZaURgauzW1px/pt2XcDdWSR1aY4mg44hUXTeGVhkJg
GNiRyqUikxNCXzU7wbmsitfMWLm8GQpPxXTt8S1dQSl+iHIKW1dBZjrM6XVXZl92i7CiiugeTcnr
L/9UfgVYa+Uf8CeQkPdUTID7R9kacEMBkMxEx1gTNn1f/yhro7xIO0s3IRkXrWXvZgOgpfeHam0P
+mudM9MGTLuHCFWICifkQIEUFbk4h8ai11nASWrnQ+kxOyiJVFyb8PqI7LP25I+CxOZswwFDlUlO
e8utoCGP4qwre4C61c9twDAC+1trLRWY6ZjVZRnhw7uteJkL86qCKoZzj4T/h/xwXBIgmGUbCoaW
Bry3vHqNkCBwowJF+l484nzlblsix7b2GA6Ec+L44AmCjzpAP0JfOioscOdBXfK15rn0406K79/F
nRzrOEG/XQ3Ef8mMupGYwkPpTPIBa0NSxjvnSfdOQaW9z+H4lfizsU2CdLc8dTPCv3AJ+NqOZokt
pB2VR5362imbNXQGSCS4QTz+phVUfaUHj5GbFZqbooOV5UM6J3LTRf65QEjD7Mt9z0e/JbSKwemQ
OzsRULfMyVNYVdM+mfhLPHPXiEq5E4f4ZilmhmSNxsihH5HcKCbDvnSaG7EEPoY8HmnTU3iybKy4
pDjiaIZG/IcTVv6qYbrhjkgJSwMjBjl+UXFW6E0ncw+n4dx38yoczZ+6ATgRy/xCH4gjLT6QO6Lm
rlZcfYF3IyaGFLiN7fo0hM116OKL4abffv4QoOyGZdCi0tOYOqt7ISQXBwIELjkk1K5rlzUAC9SV
KWgiDL2/BMYROb+5JciLd4LUylWUvr/gVAUoLiypouL1UORh4pzcXWk9GNT7mPHW215SHmFzlEIh
OxaMbeIg1leZQo9tVwJ1oSpD/H8ic5CglIpAckCDNoc1Q/lxzyiY1qFiLqjvdLu6OrPzUsAgBOwB
uOEGHmrzsR+sdyelgSu1vQ7kmInqItwGv59xp6cumI8csl3ogQhU5CER65XBLEeTx0REbOYZXlxp
UZWpJ5Eg0WVo/Mjr6t7lzitRl0BhisWjcHcJWEYcKNMhbuDC5TLL/RzbWv2Pws8WYs4sWId50rNj
wZtgVvwQTSE4LT2aHZMLmFzoPZgiqT53jJi/WcI/N2l2xyzyauH1Dpwff2gyLpUNwMocUm+HNof7
edySrapvnJANv5+D4YLvxOOojz8IR/yI1RjIETB5ktjBw01xZCCh3Aw8UVYl77Ad65GexMrWaYwv
MknG8Pmj5DcEMQtQ1cCeiBGZFrncCAOcCLeVBznkBSHoeXCBrb+rHfNiZ+JlBvpmdMgF4greRKI+
JDssKSOKdls1VYfMwHqtu6A5AbJtkmoYV64B0wOBC2If136yKoewAfOrHrCATsGQrZkaoETllwg+
gsCmv4jWhuf9BTM2BS6dodlCqhNErGbUv1GGSZjwFU9LXTFDS/dgD/7OA5MqAOfaqHvPxmCfOpy5
1gPT9vrvMvVvf5GnZPerrL81+ZxUR7IhzphQw4tVkF+euA+zaZx0RevsFNMziz2MrfF/iGu8o3FS
gDQSlXeF2LkKZB8Bb7bTlHwrUND16/fOlK+ZEoerfkMQa7VmEJysk9p95rp5KVX0k2ZTuCrsbIAl
UlfBz1bOP+XIAlSlYJ8NIVLY9NU4iOTp/+EdZ/2/piBgobrhGoRTQq328BYy/sEKbk1uNDiw/QFp
kvqwF1AU5Nf303LDDvo6Qw49FB1jRBsXDqTV64W7kA6cpFIDdVf0KL1n4RvZ2BVXqSGka1O11ZWo
vHztRZRFYeAdl++cEFVfCQeOc0LoFmmYZty7D5NFh6PXpzQf6N8EcGSgADzluUAD+jJHnLf/Toh2
/pNO/tfbxuLJ4L0H6sT8Ox26QoFYp/h80qYdchaOcTYeAg/yqMbWvJrbh6z+rvDD3JjIV1eNb1gr
jgTnokq5IejkYAVQrlTw7yZF84lhAmxBlr4pQn4hUKUAm4NPv0E2Ivzd4HD2ll2UARvRBgSn52xr
Zly8ijbkRoCCHGrJtyqbYnWdZooPhC4X98GFa68IDiVhHgQ9T1eqrA/ZsmKrFQ4vUlqiWOAm0iSH
LD7Xf5pkfmq13P4/TpqFj9U/6O+Gyxs1Ldd3AsDdf5w03/MzT2hWd9BIX1jNdXibwSg9VRItWO7Y
vvYmsNhCplzoEaAux8pmHKe2FhqWi1cFLmuQ9iZK7TFqzN1CjlloTWQas326U0Ubl58zDFI3JJHC
XNHjZ8akH3+x2WzrDQE/IDEtkiI3RDI5zFn73IuRTTU+knQcxQyl1R34368Z7z+vGcth0UCF4cNk
/A8JQjQ0GeYjEY4DhGTsknyjhTjzewRgMMuNwLewh1jI9ErgCZk5OS8kPc3ioySIGhK4YpOHU/jk
4ChkNd6Wxe+ArHSdFOLY1VAsl4JhbKbnEaZBpTaVyC7uk8+ZKQPipvKCJzQYt8CBYP3RzmEhwYjQ
YC7UIScllLWhrchrnWBj2W2lV53GyIdJlY4wPPLx4OnlIZ2nhYeUSpsQpa4+un4Dt1DtbXZskG2b
2MdKEbH8SODsgXPCQNbnKqEF3wct7M/srodwj6LpLYOaMHudix6A3RW4qqYgJ2ljKZRNPEXgcTMA
s48NTKzNf/9ETN37zwXMs0xEKyh+A8v19H/IQpxBs2pMvdtDWhWskBSr+95Px41pw9kp5aM7uxZa
TNy9ymY4uW6D04WIv9mT8SbRV2YfvU2KU1crnlXZlGdy8h58J3LXWsUfaUn5oyVcOSjBr/5alDrj
aLs4i+Jys9UM85cu59/4rd/hnu1kl9zMIP/2MxaOQntl8MGG2ppgKLDK0GmRqVt5DwiD73NR19up
Cfk83I9G8TjtkNmQJuJkG085vqraW9jHSN9q1L6BN277uT9rTU/siTAJkC8RjhrSOTvQXbPMKg4t
MEnMoS+iGE9hIMgXcbCoDiXBV0Xz1DGrO1hjTnwaBUJIEYP9Gxln3Jd4fzu5SnRkUxzN6q44+F7j
MuxkwVPMsIXOZvUw0B3rt1rxWwLVFk6P2+bfCFB3iN/h/6K2/ItJtfzepJCzWu1ZF9F3WZB0mFqr
0ux+LwUl8aBXVwPBbMshWi06C0Xcaj3nNocqII1bu05+eml7DKrwjZXyrlpTumhSudRsKM77n6Tb
Ee9eb4jEgtIrQqQjQbtnDHnBxoxJvkaNQBjjKpqrD0UMouJf21pMmeZk3zb2G01RnE09xiMmhUOf
WFThc/B7KiM8bfLDwlTt419VNHxqpjpWTA8R2CogDhPlohhpNwkMyLhS5hjEDvs8EqPoRBM8qlrX
u2UaDF7F6lIVZ5d3piKD5GtI5Rc/j48+dsKh/he/bVB9R0km8UovBvrItjkkcEh9hghezKhDEejs
GNgpI9bBLnm5ZoczOtgT3Hu7vg0GfP6mE2tftcJUsls8U/RdN1jPflj9DNUq5M08ud4370lj/lxu
8Lit441Tjs9xKmAA1BECmMa81ukYnrDGMsBVFF0bQ2u//eFH8upY+LGa9D0rR6Z7h57c11pKuYLy
zwhoiwxPfxmb6qVOquukdBM9UHJPexx0bP6LSWBihzeMAnHcIzGhtZC5L203elDI4AajgJny3lD0
x0rjD9PxGCfyMkS/mPRreOBz2cbx2SD0tDPBjHLLx8MKhn/aE+vXcpLtmfSEqCx/SqI6Gx8hG856
9hlk/G3I8BAboKc5WFFJmSXX1JTHafLloTIDBj0eLsxyFuFO1z1GFkP2UpWC/QSbR8ya4qtDb3nU
VG5CHeoAgL684Iz96WST+YopemZl4qLFaMFmRCy99+bHDctRW+Da2jNxUqGAelxgrFT3jLdKBrI9
Gbu4WZkYQlliS4fubzKEFcOQ791ec4D/B2xeglFNSXs6VRvgrlfEHkia5cHrnO1CDOqR9UxYEPFJ
bEcHQ0ZYZSd0680u08rTPCfupkUcvhq1+eF/2DuP5bqRLcp+EV7AJJDA9HpDK16SEicIShThvcfX
90roRTyJUkvR8x6UiiKrCFyYzHP22cYENd+H2GmFZKgdM5yWTjPeIiF66y0SmDuioEt+XYkR9Zzs
ZzEjj44/E6+IQ51dBWSdNO+jyXdtbHPQChjWCUqadZISF/LlK8aGRoIXv2bq97PhmDvoa4dSt8hD
c6yL4xXzyWufhipywJegogxTZeMxqb5UHtAdPnpFmIzwFfGlNGV9hvIwHip/1s6RjOWpnt+XvzTq
O8tXKOoYgtYCmm0+xVv2cRsCoHs9Q14/CCHxDOpmXGhz6zmqvOSK7ECi7WZMuozMZjQ16eegKXAR
w0m8GOabQErCdWLCWqO0g26eVtk51XJtTSwDPtLk1JzD3ryDRGfvl7NczsKSZBflVvNe+HBY/CKv
IT9EjFTciYgS2tB1MVj2PnP7vRlM4RHZPfOdKrlK/dhbk6AMZ7OIzrmut4cyBTg3GB5uLQMebwND
8IwfXoXdmmXawTGRtXMuVRHiGwV8urEhs7mL7kWAkeNg4yVuAKkk1J0MWsYnL9bxJZo2o2m+WUOc
bEmmqM+iauvzGBrfKsjpu2wsunNYkpoJQybYFc6E7Lg3jlLkDHNACc+DKeSa0NlIrcUPfuA+4QcT
IbLTobNgVdRnzpqMixwsPT4P073dTjd5w+sSesYdWTj4muIcBj7dkFLwEKAUP2EjMHMC3YyNRRb7
5B6nYb9vjBS1+tTu9cyhS66quTnZmmxAMlBbzwxRyDk17nIYTicI9jFRlz7cY5QLYIQGwQi0hQki
k5PLSs3GE8vN8jsCqLyHAVnG2pQEjKdReBMp+zFTaVRoxpCRU5rljYFtHYtf0qBEKYoWZpaWkxAT
AKvL8LBIuIq2BQFO+vcAg3/Fq7taVq1caTOgV7+lofMosvlxqS5w+ik2zMn2uJ1466BtPvcBbEeX
cR9M7vTFxTOHGAwSZZWewS4A2mPRgvJsF2o0CR7RPkRQNdnFbqiTr1MQnBd6dm6mzlpSSDOuw+fe
RLQ2ONoN/KjdcpYLYVpBRLOf3Y3hBlLjyQiNG0NUkEyo1+fOY/zVXJY6qZ7YPgbcXsIYuhVJlzWO
jXRnwDQGgDcBqPO92j4XDjniF1j9NWs/nwKP+PjT7IP+Zk3yQrQmWxm0c8r0+jJX2Yviwyr2uWPB
QEfYxChxxHGnfIkQQfoFfpsKNR8C/DAhxq4JIVK1CdScAoNyn+qyRYRoJczhSnIgq5S4h3BcdR3H
aaE+J2SprrSuorXiO4tIZg5KffWycPv7kM4da26ZghFkybA3uuEyE9R7zLMkWWG0cV2nGH0T+7xo
thaC8FgjI6h1etEenv1WVijLIFK+W2UAp6QB58yISF5V4+yuIic7GS3K17hQGlTPPIxadVPruLPY
M7NK847uFm2IM1yIY8fTIXqfq5R3lRFUp12SEcTBcdAO1NNL78JQafVqa07VHRkmh3xyEJrYh6WB
lopt3DXyFrbE7ZA1xNo2sLhaWZOdrtA0pQf0tGPt13d6Cn6TBXjNYKGIT/gJx7fNnFoPqQI0S6Wu
0WLwGB3PjiHsKFqsK9uEN0Wnj2PpF/XvaACrnGTurxiErmO9SkiTAkUzx5PlWwkDGSQZgf+9J/uL
5CKeiDm0wCIpI1exWd5QRCsvdzrl0ac/kX36LL12H0c1KWD2MWC+gq44GTZ6PKAk4qSbIyadKu+H
6gkbk37tIBggGXNGopu9kLG3a1LteTlAYPsQelgfrBy/lthuLkq0I1gfWG2rZ1V7LviBL6hEKjvY
qPq8qeqHhNE1Ihlq3wzQJo5p60OtuIpqQgLcQX7CXeym0trrSMKCJm8o2TS1d9GDCFIt81vH49J5
eolwJr6xTQcLYE5N7+wL5irhOhifdQNMx5RcjpbIc5IjIiwsJ/5DA/R5rU/yDXALPv+gRGAZDjKt
43x38bXd9uQLX7VKihopKZKPowuZ7szplhZR41d4Mrx2++CNSO4CzTlo9aNu+e+lNpMTCH+yQL6z
GWVBTT7Md0POufpTHDA9Ii1M9MVtyryV1Qepy5huI8LkjZxrqKpUNuytM8mXeaheDsXkfdGz7N0w
EQuo97Y1wnsHb9S+Lb8nfnI0FACSgfyi69WPyVS/9SCnljrHkfq3lF28ib0ZO0bNgzmU031kuGmd
5prUV8uELuYInUbjMGi8Oh4ZXhtNG4itsBA3dpXY26FyTxzj9wURcWE6BPgGk+GY4fbO0H35thZO
K783HtzEfXVH7wYMaqvqpbDvtnrvEmqgoKpFOlQEL7ktUEh2hIM38zlR6vcfa1nAjR6K+MUbk1c3
CL/noVOBRpcoqbscd2g/343Gbgrp5CGJsxw26CYInButgaIa+/uio8FRmrtGW4LT5U6JVlQ/rloS
e6K9pibjIEm4ruDPTMVEq6D09bH1GiUTgkGl8Fj6ozJk1w7CEvEMlpKy9y6LcGpRYBjqoaom7TEn
milHTr0AcAtubaqqWTaIUtoB9Q2GCvBKiaQYKPwyhTOLgZR5ixc1AYg8dKOBzD4JfwwAFn2Ojs5x
5cP+Iq8RKq3qOoTprrF7G/Rj7djUvVT25LsItM/3jnfTze0+Iw5+ZcA9OUYNjqKN4zLFIdcomsKc
reWxEw43wz4TCXs0BK5QViPTXew49GMQ/xHpYkg7O5/aEjNO3NeZ8bQ9qLf1bVKrbEIPOrSEU2g1
xHP6NfRkTslLlB/EuCtDKK165EhsQEmB4i4uilg9mtiJcg//Gej6RkMyIo1+NtDtLacgYlbcwa++
iFBHn87LrY1Yf485uysrUpzRLFYC1b4EoNUbioNkENvKn+6wOoWAgeqim738aJXERRQTQiLEGqdF
IDoEB2F3tEbY1DxUWn67DDiXJtfs0e1Z8qrTEubsoO91VnyxWm0XFPNNQ4A9PCG14EjmlXaFUbX1
tfPGi6c146YVCNSiMcfGWx+oTJy3AhnErs3kVZlDoJ0kQH456dax8L+SlAn2oJsoff3DYtMxddp0
bYqnNLCJesG5ZrcgPnaA+bVsSO0Fmz5JD+3ByBKKn+97kWjwP2XCS0cMRZrexSTREKtGGIWSGC6a
5UV5Qmz6kRXt4onqyzJymyb2OredvsyecRXr832fzfEKKjzAmIcRjhHkm8qLvyywFUpR9tWw+yr9
+XaEtz0U8tJW45NICcZKnMvg99d1Ye9d1b92QBWwxtBsKT0n4UfFNlMqLzVudirEspz80k9qOn4N
g0YCJ8GQQD5RAeEcI+OG/W7Z+eKyvms6psdMMzFa/6++KbGmnSDPzc1NqEvJowj4KEVcHb0ODp2y
R1PlXdWyPC+vXKYmMstQQw2Kuv6rdIwCBFyv9un0lAp695aHyyJIz9bfiJWH1KiFu95h5SSA6CVQ
yLEr4brqHrQPtSXjsfZViwuoylzlHyNpox5WUKIcpYnCwPrK1+yHZdK73EOoFszqY0Bn7DTXNeZG
nWQ20cgLgyZ2FlUjFTorU+cil4N/fRxHMvPUMJ7kwO+96D+3/nAPHMbAIQlIZj1E+CqirNLs5WnQ
6qjcLu/FgiGQ8Q0Kjlpf4ZP7SZefVM0MaTPZLJOLZYDV2q++2z4sWiIPafNKg9RoE7e0GV3iXBDg
PBGNDaXBD3c59TDYI+eKVR5C+BSbrknxKBIgqCrF0ULHB/UHiNlSFSyg6jhfBeqBLDt6Z1VLdxZ+
CvSgR63O7zxXaXtZeA1i4O2GmikKNBgPsL0phMaDpXY8F8onUu70TtVjVjGSSxhvlV4QbwiFfalK
y6D0XK5yHIrngbrTHQF8FomX8ShnB6vzRGcu2WjsYmSiUO0YfneeRPCuZn0RLo/YktyUfbxffpet
prpzySQ1rqsLjf97riGJHjV5crnz60VYnKl1nFUf2G6PE/d+wYBGWCcL3jwGBoRTZhJq6gL/zFnr
VHtMcMtdjPawGtp5p0aYUM2Yebnclqy+Q978uaG5nSvvEekDgwuwDBj15jWJxdh+8Q5VBg6mcsQ+
0JAFgTDT1m1RmCiPGiWJc8aCx98N7hYhrasE+ErNK7W3FJACFZO3R1tCmaHeTLdPXwCOyAvtf7gb
dAy0jWncJhRKY2yqi/G0jDiwWzu4pfMwhY/dd3sqnNUo2Ht8eYMu5yWnpV55QBf4MzBeytN3S+Yv
UTbcRd6E3DIwlvm3kLvKgnu86Cc1l03VLNk5M7JtJmUmkMkk35XjXqAHKAR9g3pY8cqEeKLQKVW2
MCOLNlPT7hZVoarnImWFYGXIX5UCcaGN2Fa2I4UAyLhiqA19CrWmRsx9sXZQBW3zyAc2jnlq1YvF
2Odkj+LeDJiX6do07ARi56EUByso3hfCABR7ZqakKw0W6VYvda0ZMMqzu2juKFAC5wUtzEFdMla6
z7o37VQ7EyltrWiyu1BSHavht1r14rLbwvbPaY4CazWM6ZvCIIeOGnJRcLN/PAV46eDkwHPtJkiD
dbQ+qk7HTHXRic6+fRwcF0ta9RHCfgT2zvE1LUJiXsOHZYKRq2dzdP3L4muRILNmj4T9SwZzgSdA
UurdOrHNF2+iXUp5r6ICPN3FEXDUGJxVuBfxc7wFaENKE71q0GgOZGA0LQK1OS0ENutG9WlKHYLv
6FubjtvilehjOzKZNYTEPBZLsYIS6i7PXXS04bu6oupooVXTkSlFR2PqPzDpDCdVpmflyraTqxwE
ebZzTAcVzK/TmBqbvM7eujS6VpXTnFCiUdvuUhxfkffx7DBWedINYBgfjWhmDAMWgc9VhwBXAnQ4
qpCwTWHg3zGflzWjUbr0OIbQlKCfXKFjOfv1uAMW33K6NHoM03/I4qlsSAmldXbBcg0clmpculfF
OE9rqo0ESQXdboAlL84XwESMd5TCIavb7zoDDw0bk7VJ7nWdvUMdBdz15bEzPPAUOjChBLd222/g
ksVoQJIZNkb/zYnjvXrclzUxiSMO18W7ZR7i6Kj+U8lIiRJsKTP10IXKb39zCyQQXXYVCyyWXTf3
T8w010OlORuFgS+WBW5k7+ijbharAkOJ4sMJlLewEUtl1JDL+4PnIwIOYN5VlmbWtp4D0se8i5DM
Q8tgvhmHxF83UQ2LTz5OGKxC435cwIQFx8DDMIAJZD4s5hh1OsG2JRjXUnqgPmEZJWCGHtqSJxx0
cffnyZnZbEjtCXbNZRZs3UmCMitzO+Qa75PAACnRkJ5Wtv0QMgFf5dp8GFuegTxnY9e93iDs79Ap
mxdSEa+1TuBB4kyv7vB9Uan7Fdnghsc178BqXJpUu4yuQpS6rtuzFczourxB5SxCDGjpiIDhy3Xa
8xIVPjBkyDpk+RXbddQyVDiFRsccLd+o6Tt5HvAgKHfHoXxqWZIVspIV4DFGeajojKQH6Q/y8PvS
QLdz82BZ3VM/jGJtcn+SJI32i8eSz7hEY2o7dNZmHMaQ9hzy7UCDIZ3ke1Jix5vqlIB4wAqpqL4q
zQd22Zcpyl7NkCWC6Vy/HmadtQ7KlikhZ2iIdKJqK0qIXEPqnCNfn6DUiftMMT7Sob+panNWRsM3
woWDRaYKwJgiT5WEeuY2byXg7LZnawkmR6xSvDIxfm3IJfL8zUK5aB2XztMOSHejssFuFp7SjOUw
Ge+5j+oll3mOQxd1kj5nnzEmxsWyxgWolvy+kbR53lCIXYmzXchDoQOXbgpoTxuft1+k6efRxnmX
mVZj9K9x26y7iFOW9YtlMpC1oeTiYx68q5nY4rwTOQxAKptfqgntXRM6zqIUlNzqiqrkeTFXiZLq
Wiv6B7VvkkzkAtx3ZxyqkJGrFj5mOiQNXvMmSL8V3fOyhC7rWR6/RA5NgVXCpRTPqRft/Qh8AOfw
ajXW9bVk9rqjzX/RQntrZOV9WH3v3e61rJiruzH3LDUp2SJYdetRIsC0kqtGKHISC81iFUIxXq5w
8wN/fVHdXR54BzcitB6ijpU7gDzBvpqvzD5U9gD4G0v4yzuB276m+fvMSL4uphyZxgqXKWgaDcGq
VqSPwHcvXksF5ltUYC7LuUK/JKYAC6djmMPT4EafYRwC7o14UPP/lIx61ugJ914vo8NiDLUwvYZq
ZQXsAwtxQA3/yOI2GEcn36E8URn5nb8SVfJ9MRayHXYUr7A27MDPXSy+x036qAyM1LapFzEijQIX
06K5hkT5tozrYPvtp6Z8nl3qIFx3SrxdlG8D8JniDPUtbEt8Zt9C9fLVbXFBonlcBsCGZGIHQLMS
nneHF+AtpsogimpQZQdw3lv/QbVP40h5j40j/FQlN+ulcrCiOswUxa8T2bWTeOZ6zrXvCzhsOkpO
PPbAU0QzONibFTb33Whgwue1C8damev0ATwZ5nOIirpdD/ltvTykDEb7td0766whnZhB/KcuhD2r
rj4PN7weBpBZW14BE14prhLqhcNS+y29W6HdRJm/ncks4SmJbDQjEv1XDfERYraFQRMUXZItRbLH
vfTZMFmSYZt+DRWlNjTqrdeYjEipQ6za/eTS056ivnxuia0lkwDTLqe9gWsGEV5ZiakubVSWSOj9
8GmPvijMt88IvQXEmncKXi+aSyPgXC/tTaucxpYxateZb7bI801nv6X2iKJQ2UmozkahoxE7IPav
xtoaVeYTLVvKj6WSzyoqiIAaEvfu7dTp12ExQxWw6M+EXZ1w62QZzeWreiHiDGqaia5GVdELAS5p
qLTkHH2pbuOahiJTHzRUFUDb3WoHp87yrT+6uIQYzf3i35XMbNeRu4M379IBmnj3MW7dOlDDm8IK
eZdVAirh2T9MIEtcpA3TuSh0fC7kW67Vr8rRSvWMDD4e0bQQslPdKU+RIrKvZkAPQGRqxlEwPfUe
sC39jIoQHSYrOcsd68pdNuuXxfswVafvaVejrunbKkFD3Cg3OpxEsr1vQdNtzoCYrwvKYoysHCEZ
I41ePxbg/AhPI2iAEYbSXMJpTkpOuf/kKjJPUfiksEpIMLRaVpo/pfoyVV8olKrxXN7cWbnrqR5s
wZ7AKE4W1Usqsm+Wwk/VVXbL+Tor3ZMsGdfNzrdsqJDJQNHVs/dJeR5J8WZG4726PZbtEC7KeJPl
nmGAw3PI3dAAmZjZEGk7dtxTUX1CwseGzhhP/ZikLzaCnMZWVVbqMi8VsYLTl/56lLz0i1uR+q8n
3OFgi1MyLx1gi70CyuPkPKmFQu3gaI6SFue9bowhSZDS202a0m2CbFsa+eD0w3QNL+iSv9gNC69W
OxTc+NRwJWZVarsKvsfr8tYZ0asplufcwbiuK/fTspPgcJxhd6RTyjPfj0sqER7RLw6GhdmcnYQf
4NnGEtVdJ3n3Ra01y95v+/ONBfFoC09UTDtlxdZBx1mZQfTu44OxsvXobJR4G0Z5+bktHibLviwO
Uqrodaz5Jc29Mwo8ZT9okXcbBM/tjd6EX0rNeivvxS4Rhb2pS26oqiqWzUZzUYNO0w5KpOurUlWh
F+ZNg1kCVs3k1eXDEZnULRT9p2bwxhXq+ks+fAozJslIIi6VaVoMEmOWruRlqW+1XGjrzF9Fjf1Y
1NXwA40jfCOlekfZaBKatNCI/r+j8T8cjQ1ioCB8/t8djXcpHn1vrz8bGv/3//mvobGr/0e3DNfR
LTwZHWWX+187Y1f+x7FMx0bBZhq6B8vyf37Gxn+ga7me65i6o9vC+V9apin+Q+ym4xFR50jHdDz7
/yUtc4l//cUyGI6ZsAT8TMtzLP0juTUATJ1dQPmDnRAZU+FwgDariM9NWd22DLU3ThqG+yjTkisK
V1Sr+PjjN4MZWXkH9SE8m11HMg2qM7ckZk6S/XBltyZ50FB9vC5vjvBerxu7cg+1nld7L4Ts+dP1
vvvd9vgD45LKAbteRbnUXRJlTfMDvQ3/hNnrmQnvdW7Vmj4YLkdmrjQf6UduUgjNFdJzT75Jds9/
HNv4kGvz4+Cea0N0EYJb8uHgtRX3BtSIdl9X4c7tC8by1swIK9ympoFMEg+M0kETk+BY61tR9w+6
6R+Pz21TvD6eMbGQl3/i6M4GOYQoE5kuuM2dJQZGEgNWBE3u0Iip5KDkiAIJyVAGzdyGQvz3a28o
v+ufnp/l81t8esHjbVq4VP3KER4pAhMKjXZv24RYx3X/KSBlaGVNYB2kHgEMWS3Bdy4Zuz2t9zCh
BcnQqerbPAM8wVdA+8cl+fMZkTakXi7Dsz8QcNsx9H0LrRwaVmVOEo/hNmeKf/WPD/7BK5oPbpu8
LhIqhmNa7kK6/OnCo3exoDf63R5SdIFJahHj7+nETzjFrhOnDU56kCsZfgHXrDcO3aANd7KuMa+R
lUnJKMI9eKBzjiPh/oOxrq75r/eEDALWB9MyoH06Ql2hn07NrnrTCo222zfVG5AyweFa+E1YBMNM
/iXCdX3tKJOEv1+Q3y+7bZqmZ9rYEguDVevXg/qMIAfXIgAi1qnyc58tssQcc/v3o/zpqpvCpIOV
uidsS/38p4+mu40ZG0nCRwtgj84uH6MuKBpSi93174f601X8+VAfniNGroRz2mm3d6mwVl2KIXYX
v5UxBZ5Fm7qaKFOjcLr++1GtDwbzy3MFSdyxLRfJofNxQZ7CxHGHgRcaj3d8Y7Q2xwlRP8PLyMDD
TbHqvVusmDrksMOllXgrTVV/YGlgXqMBuSvO/HaISaEfHLy5U8ycgs5kksK666IHIR1IBT9SgvSd
B5MOQn0d4EmEW++1P9EjEZL0znxyPkzJXe0WpAImNsan4BNXzO+D9t7otBdR2dHhH5/8A01ZfXJL
xw3TcGiezN8eW1xCHBOyEJ4GZovaY4zurTa3SG3hU2lhf9+iXa2GXoMcAeSfAjURTcPcvpebcbQx
SswfUuX7omueseokXmFKUWhNzFIoz1d5z8PCZJH2qoZ8ktrFjSvx8YfgVlX6hgwKxepAfzQ237DL
0tYwwvWD/3kh7Zhxx9A/fv77RzaM3/cuPjN7l1qsbP758KrGHkLF2U7bfVHhINV183mo4u9jMRXg
To8zBg0Qj1wwRNseIbhwOTT7ffKaG2Kld+Uca1dB8YaPgnal61/MyEHqXRpfQl/J+ywgBM82dk5n
k/HXkqZipUwfO//g6V9jzUWQP9J6D5J9UqsYD+Gcvm97sD6hpPh6m50zr2mhbPEzEWf3Y+/eEzT6
2HZXBrCayCfl+yivzVY3jvgni/Ecz4G3tkJprqKhOg1df89g8NHtz4iLasSEgNSFeNB1+xGt7UMd
k3rm4cyggv22LSSEdZEjl4RAXAtN7mZZWpvCpJHsRPQUMaSBcem24252g0crju462d/WOPKlEcgv
3LBvU0kgjVbm09YIqoxrRzGdnEz3TuIYkWmHvuwuQrfb9aARLT9EZ1pXQqbLxyqSMyKVFJeBPj0J
vYInM7cQReyalNde+wSJg7bX+xbW9rdC1ne2uDgFpsxZZSNFcy5iFp9lFjLA88ZjZoC6+RKj0ZbZ
0Kruu0cnQDsX2whAEdWQ/mBUcOhq7M3D6R9P1e8Ll0tAhmWyFAvPkfKDXmlsAruDPdUiR2p3ZTbu
3T7R1kY0XvwR2hqw9dpPAQT//iz/8ag2u66tIwBhI/h1ZWb2RDjZnLDt0sVYwz0d9HtXO2iGtEe0
b8+J53z++xH/UPugMWEngDKNzkaYH7acJvAQyMCC3TPPRbSHf+00xg/0ps22frWJmt56+lknloGB
8Xz394P//uK6hFeq8tzzdMtyPry4QWf38dAXfFxZfC5RL6A51Y4MrrRd2ZoniKkM/LRBZv+4zIbF
dfx1c+fA6Gqocy1LaW1+vc6Z7msZXKl2Lzp54/GGba0MK/k0mMZjkuP0Rs8AzoVXQBpClmDxhPWV
vjo9nvGd8a+z+X3X52xcw3BNG6U+JdGvZ5NEGrxlFPb7caQK0tWyEZQJEd7kJmcuOpd0aIybBrIK
Q/ACjw9/k6YudmHhcCkcM9+jqdj8/c6Yf7o11MMwdg2bTBjx4bGoMHSao142exNVDIQMwpUcPHf6
qH8qg+m9bwbIN1WB1swxA/a99Dmzik8TkCXqA+MLCULB6tCI9hS64LRJZ2Do7oBhcF83rU5iemxe
t5EubyhF+v04rPzWz65VqkEo/HFrJ/zqv3+kpaz5eNM9KVVHaHn0ah9qEcyXwZWZluylmL19vmmD
7gaMNdvCumdTBqImMRk34t5ichunJKrNjahWqa1efCDQTaM7ryQ+lyuHKMN1gqkcyWUbx2vIWcgs
TNNScpxsAr6SwLeOnXAvulnIbeCE82YUeDDX3pU3qmSUgg8ciGNgKYpCiv6Da1QoD/i/f2SV2PPb
c05nbFiWtATLmfr5T5Web9TY5LlDs+8BfdswPIQMSmWoTYzmDczlqnVgh+IYDkzRu5zghyJ8jyNt
A9ocbnuUmAfKcwYt/ojvVmWC3VuCcWc/QYOIi8/ZWHUQL2lm29DBc/2r5g6PdZi6pzQ3mi1OZdQ/
jrXJypowN7tHymIyE3X65ITCI9iWPtryMJpe54Y8SfK98V3wG6hVxKkOhfP296uxVH2/PQA/XY0P
79nQpgMh6VOzDzqDLC4memtzZjxYSDRTZeJmW9aFcj3gXOowBSWrGamElPZjH7e3fz8X+08rPQU4
mzSrELlKH5Y+d+rFMNldsye4pd8Pwp3OwkyeO9/bOpUxXUV2T2JdxPAB/zoWhNS4hTGf3EqvJLow
Pcyc+JWPTcIKm6uWVnU6Sw9RdT0zNMpUjRNjPACU/tU2+SVRVby2RtcfvUCUSDsdZuKDuPBrLzWO
IwjrmBaFPV6gWEAgNXdRFmMng1O9eUvIl7+zM+dzViqRt9dOiBnwBUmY20yWfsS7TIlU8bm00c7t
RjJOVpH+bAn/FW7Ho9PF7O2lx3ineu4Ye1lVGF1FlbUWdfDmGnH6j5zc39sbcCJcLQQ1MBJahTz9
/NDb5DsTTsly6orkNfDbYqPNergqZmr6v9/FPyySRB2h56JRXlKjfz1SkyZOXuN0vC+DHE5EBfUD
CL3CLUw5uYRluCKHNYRzIS5/P/AfSl4+o+l6pieI4fuhVvzpxa78oCtJc2F5zslv7CGJdO4ojmhZ
v5kW7gdMm3CJAvDHJRU+RaBH22yik/ep60n5KDaldN9gDkb7uRyd9RTW8baIdj7ssn8su3940B2C
sR1p4S0BCqd+/tOZtgEjCT/Wm30eKouKitTm+BVZ2p2aAWRR9N5ICBp/vzxL0fLhTQfxI4SKeQZQ
/ccd1eshMUYRb5fRdzdIOjes/RspsfhxoBy4PgnPDBx3JBkdQBk+mT5mp02ufD4ZcluFYHBUtxti
Evtd7VNoIma5RMZwbrV/lUC/92vcSJutk7AvkPKP5VfE3M4Oe9akwS0QZJT4kUChxH9bT4iAD/8l
Lf7jE0uL5Kr4WUgZH/ZAh8zoIOvGZm/l10NrXgvBUc3cuWFxtiCWQw705pFZy78e2N87ctcxQEl5
XLkhwv2w3uF7FBSGKJt9NrfPwyTuDUl3iPVbsg7HmmDtHKYm/WcyhtraUc6HMOxhZ2v04T+I042z
tnRMmdwEiZlT/mOrNP60ahiS5lHnZXbtj6vGMGG3GzYJb5QmXllVsAUWbbxLyuaavvF7GFEd98Ld
OSb9mpweSnzZfOR/WwnxAIQMstjEJfz7gyz+dL+okLlTdLeu+Pggt0Hvm1au1/upw2aSeMeQyEv7
mDZzvBknitem9TxMX9BfBr0ebCgcjyVxyusudrO7Cd89044erHH83sXh8NAZwX3oN81NkJ89zZrP
lRvezKw0V5VXdRsHu+V9RKF5k7MveLFx3brMtCIv9K5noiohUVDCwSN3tqHj9c9NdZ2XdAhE0Hf7
Y9O2r+lof2bIVBw1K5ZPZhW8zdjOJr0R7oc8HK9Tg23Nqufyqig3TUUN8PcL9ofr5XqO44BsSWpp
48PzjQNrNNm5U+37AOr3HMXbDqeQ7ZBjM1t09iUKO9wB6/cYH/e/H9n4Q62FyQXqPqgyuOd+BLGj
2ADur2W1Z/gnD7HeiUOk+T5RatifuIVDPHpdn/o+w8vIB9+0rMo+hZP1/95T0UvZQoeKQPDjR0gV
q8a5LV1R7ZNouq0JKYRmq+vbaMCLV4bG60j+9M1U5PCrYH//4xqoruDDusvBQXNpYiRY/oe33MSt
Oi46Dt7KyVZTwb3pFl/jMgiuMjwY0H+gzQhm8pt7MrxDBFZ/P4E/rDIYJjuewGvEEFhH/LrZUCnl
BLLY8KGVqqf0jpa/xgccV4Q4Q4+v//MT0wr9oZekpiTIUno4m7CO/3pMl2FlF8wGx8Rf72thSvyn
y9a5I+xPkTTqhzTv040xVtD+bVfnMfTf0PWFZzn61R49oXcXa695TIx1l0E5Q7gbIgCwgrvObK8a
o1JOcp22biHmQjWwtEcXWUo51aSC6/AstGSUTw0QU6P7JWnh6XMz9RM8+zp+bUdvZ01Net+kyGQt
XCDYAXXa3nyMHvO2HLZRmQUHDHmt50SIr70D2WcwRzhh9ETXjKn5RcLwXxOp7WPlpa7rn0BztIsg
YooYI/sp8hKCA2XnX/sRNtEFHL07W+/r+xlWE2bF1j2DjeqxhfOsJsJj7zy71lM3G/F3fMXX9QCn
p4sukg7ivhhs7XqoMW0vs5ye2w1971MsvYkop+mMHOZunifjqcmNKKT09D77OILvYcQCEZlC3GL4
8kQl0x2Jq4LfZ+pnm8izU9t6LzRByXVpjPGVO6f6ih0yfxqn+KLXQQdRbPZ2noGIIKRuy6Z2fGUC
nbJ2MEBvZy1CCp8O0Oq64iHGTg7ryfmbnhj3uZt+abMIloUpomucJqNrHGnfyqkZ8A0aUuz74NBt
s5Jk4UAQ1xAVUP1WpFPVGxye0aAZ2ehso35cIxdsTnNRUtV36XOLt+PeUH9bviXD2V3PRGFvLF1G
N+zs0U2LVPQ0AZMs3zLc0j61rrlPsRe9itUfhS76H18t3/MTNJB4wOyj0d0ROmVfAT06V8tX//tj
IPJ4Ww5gcq5dZjsydtj2zCK69ocpug7ECNYZTNU28JPiHEL2KCB9tMW5gseGHyvdC85vpwhfr9Py
1Zxl6TZNoaYmfTDf4sMw33YEPhR+dbt8h8nfdBulsTi4c3IoaueqJT3+7n9/VDkGnNQqNzIjpZlQ
ceLlgd8PzZSP1LileBwTzDRbme2HFmPeFtNSvAtoqTCbrp4m7sAulEQGkh3uw2HB9WXKjWctLIpz
A23B0iiT9bIkGrs0tE9jUd33qWyvC5y97owa7NiLCPoYNWtjowG8BGGCoxB24bCw+GtGiX89zSk6
yfGIP2mmkaCTDHeUCfUwpRpGZFF3Rw691OOzSQbFPdZWNuykMT2SQuavDQI/drHuxPei6ON7AKZ+
O04IuefJAX53+vBs6VF/9mcSMFtLek/pFKdowPCqbnPTf3LiRlvnoiVfe3b3DWSPp0lgzBUH/Xyd
a/78REbdSROGd5/pdf2UvaTqm6IJMervCPS0sICpaF8eMeP6P1ydx3LbTJhFnwhVyGHLAGZSVLY3
KMuWkVOj0QhPPwf01PxVs2FJtCVRItn4wr3nTi+uBFnsGe1bOy1CIpIImJFbQCnrnhUdLfHN7VLr
9viI0nWg11h5fpeGxiCpkQhgEGevnb3Qa/Of1hIq4fnES5RL3MS8KLEknG74kDGSLil2jpGQ0NR4
b8uMkuADJGGJE6sww/LyopdVTt7jU1+D7Qtmfu1ARcGbSioIxaPv7aycH6zSvtiMxtBcSNaeT2ND
OJt5wseyJGb3EcQeRZrpaH+qfjgZc1XdXAAI17rjdVKb/oiyqJSXbqjBwzXJn8QtEbPYscMMQm/D
OnZgu3eY7bNKli+AGu6TP7o/ysyvtp1qRgDUWvfpjO+O45XvFo5Aq9EYHFeZ2kVl6//ok2NrTi4s
OX0MsWTIPcCM/NMhPalb7nctqtyikcTYjhyrFvrBN9fG8GcKc9r3sLAbMWckUKY/OUgKfAoR/z1/
ycyahCfIee9JFlpxWr6P/dDfLT+9JNM7GVLGqy+C+uZD2ouhlb056ZxfM6n9fnyGYSi9VF1RrfCl
mpsBPdjOYfZ65yJDtKYbvQTLzSRtkNLJbCM415IN1FiBo6WHScdwad+YxvQWRK69SdPGYt9WT2+F
7eTbwtO/kP+CYK+z7qXH938J7PRZdKp7kcuNscTRjLVvruM4l7AOHMbOFQm3A2ZDssX4NOtl9oKI
aIND6GdQCrUjvtPbD27wOVpVTr/m8l40cVVrNinocZ5+dd880cNeaUPPxce3nyLXox9HToS2/Mpa
DoP+mPs7v5WsKQbRorNT7tnRfCKUZZoQPB9Pt9hvp9vjI5VQyNQ5+txZy8JptNjnoYR6GssmubnF
e9DGcVgqh0hBKzZPurKME8YUIMytN29czTWPrsG1N2jhuwZT6Z0s5mt5k1y9yatPsZE3J7spdUDx
pGEMU7buc6cKWdF29wXWSUyg7Z1aE3No6dq8Sr05uT0udrXNv5LuR6Mf6fP1ceOwNzDIlNhBjIvP
dkDGYmyYBzuKfs2pPLmJLLdZ+11raPMjAkQL5mz8AqdAdYe+SERIRx1sahhAqS3jk6HHMcwWsOZV
XR7Nad4L2oiVYy/4oGBnWc0fKKrPeQ4noS+mMJ7Tb20SO9EQfwVtHLaBzaOg7lMjnFKPxHpzZvka
ZWcy7T5kC7HNFH8ysNlcx2lg1qO0f6jUfcbBstg/+zvl/KYakaR4OelDk8JX3VJDaqV99nv5YU7y
aR6WrXJzK7x4ueqyWYpslCTQv738wzejvT07v00z2dm4m0ayaFTAsab9rVR6nUz/zywBG1VWvSZx
iKLV84c19on1qKPVZRWaImwjQc7rZ/gEU3ukGcqORj2/Ewbw1GJN2xhFc8jFfCAJ9o6X1Ab3mBbN
cBgzyK4ZTl5ie0jz0raTMnc51GSnYOXoTd90nHd0rwOed/CYZWMzgSwnmO4dJavDr9VU1Mp6flJS
DWe3ecvzFot65jxntj7jA0N6Z6iIqoAI1i1EyE2X+r99AzlzmgJinQt5r4Lo2SX/dqONk7HrMioT
DQITQ0ZvPTCNa2v/VmS9v51nYl6roDyA0TmWlqvYTWq3dBx/kdcVOjWkdl1M/EIWYQiNfmVUAgLI
31W6ufFmes+gQ8U8pMhqlXmQitcX1ySU9Bq6WiGET/pNezFznTxOjol121hPuiBjp3OAfysD26f5
afb+deoQ/iiHl2peLoTEPOuImGmvMEyrUB+B8bCqgniiKZTgtXl1NPqISjRp2CmQxhNeasgh3/h6
m03tW3+1yiLsx6ktoBfBNVfzXe8COmTDMUkUIhbIBNCTV5iK8mjBdIyYL+OEQBmVaqDDscw07nzx
sHgfMcGl69lCt05sr2mkb3LGce5UzpFJ4N+KUXIMCLvry28/A9C3hE4OM6FRPZUF1moR5qg2t7bq
3l1l/WyNBoEBFHfn2b6lGsvoOFCcdQPRyDqAjdTU+AM3IP80h6SdDMyvj0OkazY6kMyLimKwG+4v
VBwxjh1CyTBNx6u2V1x2DXdjZAM+u0kSyWyTWqaPn46haTtvGG6iUdYmZfO5Mtrh1NdclxrlHUoz
FbuIkDEr1udD1/a/Ky6AWTOldzmJm8pI5O5T0JRV24ynfJjG0+OjLtU3Ig76g+q49IwC8ghAjFMD
8faUerS5zBkdo2lOhW9rSEGSU1C19arVPTTdZCdvap2Z8UKCVGUsTn4fC1QGXYxvBesQ6Gju7DOr
PTUyPlvj4O/Y3bQnQxNMFMkMwcSRtyeT/oawk6HB8Kf3F2/5ga09La56j9PTGB3epUjlR8FgvLbx
ci2/RVLiw7a87DergfSUxWN6cundCaHt+o0SyuS4ivVNoefdyQHrjbxvkX2Icd6C6rjWUKTNWGjb
Liq/VAylwYsxn5aqrzFt80fIM5YLQWU7bFE0iDeONwE7cGAiZRjiIUKVPi7YkWvmSqMJPPrChWiz
YCj8oN9PDbKRYcAIQDRnd3rcsBcMgbAEe6E527Er04OQZCAe2rIg0D1h/98KvzqljvYhtGgIu+Wz
x1204Oe0wnc6i/KU1kDo5jKpTv44/8S5iRmkR1jGIKrZ9gDsVnU0ExKSLX/ltuvqjdHM1YmHVx1g
r2w8WQI19rnw49k5STBmp3z5yBiS3ewkco9o+NMHlRbyGRyG5aaeySGzK+O9KpCu68JBQb/cnxUB
R+XjQ2DMW8Z03r6tpvg05XAmHx9htoIGCXksGuyws41hnzZqSaclil2J9iPB3hj++1TDi3riJQVu
33JmlBR0eeTLFVqawVXiZtKc9DTWHwX8+H93+5IM9crNBFg2YEihtK2OXiNCAIjw/yja/MugMd2y
zAB11auCc1yRZhsQFut1lxaVMuYJdmj6wMaT69rCId8U0tL2Bs/4ilDQfI8V1t6aA1SjuYDO7uv+
BdQPNyM5xxnq+LDVGpM3eY5go/MEfMnv2TeiE0M+QeSUADFeHTK31UMnAsbRW/5x0oIZVjXOSMxU
e4K/OMBy/ffQawO4ew7WSQczZ8pw9ElxyaOUV5OELhQYCfL7JZ/vXwLf48M5tZHp8yauju4jly+I
NX+JjiVX73HvIynPaQ2cyxGjCm3CQarr/5vqZyWVwZti+WrdhQmE4OT/8v8e3/7xqT5Y9jojy+Tf
v/77Of9uH19aa0a1LntNrP/d+fii5vFw//t2DaarjTlkUNz+77GNjwf/+D//HgnE4w/HnL1/D+m/
/5hECbGgo/1Rm2SZrx8/Fd/HvnNGLtNxI48P0tPjo8KE+fTfp4+PHvf9v/+HlKMI+756e9z/uBli
gZL8v6/14s4J2zG5Pe6a02LeQmT46paIPhdw3qoMPBsnDJ/+dzNnNNJgfni2Hx9ypvdHOyAqwS+s
Y21QiydthydpaCMCKtqzgvJ7QUNJNMPsdBgIsnI3EkS2aUZsQvqyCxyziYxYW/4dM6DGGLxxcZXu
by5EDQaEKdnlAgR/SRaOF/fWk5yMLiyiary4Pp04mZRhicV5JToyK+zF+TwgsDLz4bvQR31HtADr
U39mfr8hPcpap/qXT+tySxh10Ge/lN4PKjaSjjnIV205A/CGbYTOlbPHzYvvbpRX4Zh3BCvIPkfo
p8RUfdRM7JHvz1qoz97PwHtyDD2sx/YrGuOCeEHyNTzToPuP5FsBllPrwRhk8G0ghqSHRMzuDq7e
SyURF1Vzu6e1eiJTLEyxWuGOi6LVwPDEIiGiEIVc+z3Z2QFqP8uN1CrHxQ3HTN7SOoDqCWlNeaWA
sd5+pS+Dau9wBsGQEDpTBfET5n7SCOq/0na2JbzWFdfPb6WMaJdIGg/fkhvV2ccMKBOZJ2wRRhQW
NHYMi5ixMBETVEiSppTIHqOu/XNpNT/G/tbr1XOE8XQnYt/fMIwMnjxVf6kKK0but3+auH/VZDtt
e30g6rwaT3GW/CqzUCuFxzO7yBJ7G0JgIrZl2++8GhtGTGj7mFIbGdWgEQXx7QIi3yfqLUG+9Rwb
lDNNSmYa+pSTMR3IWUKNZOlnUvOgpQQZiOmeMFHMzdilUtJTrfGaNX9qOx63HS1waDi4DDFhF+SK
A2xRuvJ2QSzgo+SAr0kYXRtdy8Ve5Iy1jPyqaSLew9r7RuOYXz2bIFNbgMVXxNhOjhruFsKztGw+
tKLpsDr2AMaznmqHyORLkTZ7R9lEaOfAesvyXeMhnBxGH2RNKtaAkT9uZ7sgn9LLon1nNr/obtWG
HU69iz1T3VL4sotLutJYy+OYwgIzemKjWG8iSG/ZKJYeDWFN784IrNwKpgP8Q/pKQwOYnzXRKmMv
e4rUHR1TQGVCbYDU4OQK902Zi+F7Wk0aYeCOvsl6+Bgzgvr1g7WypAeeqxSANzEF1ME5I1scjquZ
SSKqqOSHlxHUXMxWuiH1VZwl86HOR5lll0tUgBOjToe8MBoN5IivvO7FrY12WSQybOjmtY+ZMHSj
BrtZr6+6gfpDOUa+6pIE2NakSkJ8umCH9jXYJLkNVw1rdkc0+zoh3/NKRA6hLJS/RvphjYhL06p3
Nhl863VSU6SKuCrWRVuEmlZ0TD9S4pzrAWvvVE27uumfHLMQ24RvEjDnOvQ9XAEd52FPLux2qshy
J9X9+jCV5vpi8nQB4URwOfeF/mvRgDXg5jKNvw59HRP9YsaGl/0iV+OHVjcAMEb72EOeJwYH3Hfp
Itcq5yaMIeLyNuLrA2zdgHST30lKXi90yS0ld71J0sC7JABK0D/jn2wr5JwYexFGBylGRqhmDYJt
Lp12FNpinIjtqeddJknwjMzhT5rW050TECGM6vuVgKRzTMnkCie4N2sxl+5Bo5szUHyfSnr32G3r
k6EowCzdfLe1MgpLfC2H2ugdSiAChycVnYiqBDofZMmLHK0/kXOpm2uXscfRlANUILKzp7k2AhyG
FuBMh9pMkED2eBcNVjsc2tG4ebGgiQsU9lnP27nWhCyTQvnSLjcDqAGb0dzilJMEqO60VpxBtuWX
fzcmZ6O0gr9Rm1BgsYTY6sHA6g+YAN/Ma5NzXSFTcdJs7bEO9FgBMhxsyfIcoD10COdJLqORMX32
F2UciRoFXcpwnZNqqSbNnSPiQyCYrJhpiR5BI15ExsO28ry9O1VaKNL2IKOeQPLql21kxrqxGszf
fmJu3jtVuSHMSnhawLcIbUqgGokYmSuntTZlDIaCYW/r/a+pmpODFym+F07kKOi2D3Ys9279BtJM
05vx2sdGttY9WZxSK69JMklDF/z276FUv019JP+JYqfS4ReIsTKoE6fv2iQrxLV2Uz65zEKBkIFz
O7sdwAMq2CcDNklG24J5j1ek2Vuoa8T8iafMDjNQz7PMLknEUiMeymzHLkfj5YbRo+wJ8mTqFaK8
EtNrF3HKFol0tqybfzBshBuZQG0tgGBp42yyzQkAli6sbHNXSZMzquedGfA9LY7HG+SI1ZTcKFOH
sOkhdeOGwgGXkyzVZW+MvDEfBSHxZrdg9gOUtdgsPTOFpt8M1yGG6qYjstgO5dJjkTl9DApt7Wn9
+JR0AFODdW1Kn1zvZB8XmrgLq/md5gEvOlvllzHvPvM2W4LHzSSsexU6TM22i8mYfAaEcWJqiBHP
jUti04XUcboe6iE/wRJlZcChvYlje8aVR7r04jKemNSvHdTPty7g4mKpZ2OO0c9loJ6axRKjSO/e
Tj+wdJTPigUSob3VglCuKrCamgprCCDKl+F5RCN+UHH+ZzDiZm0ZGPh5T7DgKayvogjMnT0Izlhm
XXtDzNFWekO8YqF2YC4zHZxe5KdOkLBL0vFBK2fio/zxS3MC6wSCLTiP4LbCAk0laiyTZdsY1CsP
3d+VUYB+zouWNK0oe2ptetiI0DYjqEcCgvo6e7rrKV7NnPXqPnYyRRCcoc9LjJ25x7klnqzoWQmr
fGmKeFNksfmERqF6QRsP3rOScmP0P0QfNa9OlvWXMUl/8HZrX6XfU9Y7mFeD6K+psvIz7VVLEA80
Cn35FGVcuZEwiI6WqoEgF8wYWg/67jgYfzUg+X4jtyIYN6p1vM9y6uJFBMiUxKNXnerx5lcAto0J
oK7GKIm0kGxvmjAyPGOYbxZ/ZjJM7fJQVJSQE99oF2hFOLXJT2ckjCbz1b1xk/jKzvQqx6Z8BYS7
ZwRlIEcjo96RWL57EYd2qf/N5S1DxH9uhy8GEt0lz7BpSeJCgqQKjlnZ22unB72ZpeNBX/JwJ6Fj
39B6dcpYZoGjjXcloh52W5SdDyZNoAaWJDQv1ZJt9HDKRpQpDi/co27+TiF4OJOyUOHFxtZOIxrc
SP40yfNxzbK+OgbjwqiU48Hp5sOQQe9LMSvl0xxqhKo9qQyg82S5B5a2eyWHZ1JW5XXKhM4VxFBh
U0/mKi65ukaOd0C7l+wsXQ/ORUsNO1SfwoQ+Cl+W3Z4R7MvG/PIk6LUgsy6jxRjBGq2tO/Ri90hi
BybTr6wOl3Dv2+dyjL+x1jEQ9bxhm+N73hbVsCv02j3IJK3CuJAEZvVuT4IGBIoomgrmCSPcoDr0
VLSEAw/ZTXHqGqnh3FPCX0F2lB64+MwOwb3YG40VGEKTiVBdsgP1oSOhWhTRASnPYU4Kc0NeDbIq
TopBuKHFqArorN4cRO4QaBVN70lrOCcLx8KqNJEyJ2MJJtYXAM27tHkhDXzbuYyUa9QtMEbAibGo
IhMaveMtYDwOSLwD5crizQDoyYlEvCwpSww+VPLs2wkMk3rTOcG3YUfqoCwmw53lrOSUUvQNWbMx
6bLXjZ1SLfhcRvUSzoxp9xcj16YQRjr8Tdrl00w7i9w1YkngpD9NRqwH2w9+xg9oHJCMJEue4hGz
SNHDNWLRXlJceExUGro7Olqx1xFrW+TnAfI+Ipym8cs60t8Iz9lZKegt2CmQEcZDlAvcn503hUMF
D3TIn7Ks9a6iBb9r6OOb3q2jTGgfxshWxhP3DL5/qFnj74la8VzVNJ4M185+Fs3bHDnOjicm2gv7
I6qhmGpppP10hz9AON0PI/vdTFAZAmeczrav/IMAw0QAOTTgNE8gdeOAMezqrazG7hLJ3HhWw2uT
mxggkCVckszPr6XkJGGUv8sRnNzLpGc8tITaqOLq+PRysY9qGswzqJuyk/eICubvVAgPYuvEBNtB
vOpaqEZ9TR2LhvGCcoCMeeWMm2i56QBNh8KbvRVlY3AN9DtrrzMJavtYgMwR8/zaJDI7s6KYnoU9
rzUs3ytFdgW0Hfuz7Wb//rhhbLfPcvO7gR+17XTSo2zhpWtqd8xA8UQiQDZeuB6oZ1vpx8RMfg6M
iZlaKzY0Cao0Twu6y9xH5I6PmtigBuLPalX32sqNteb1A6Phnh075Nt1XaB9JsGSKGt3IqN8weSa
M1SJMEC7uLUra9p6rl6FfVJmZwvcgMz9+VQxKN6mpg5zTWfmCfSWdY7Durl1kp0xQc/L0Y0MLClb
ODFnvKPjMYgRb6fN8J22Q8vOaIYf2VTj0aFhrdO026ikxVYLU2LTJ2YcGj5jReOUF3HzUjnkI6OW
wrR0nsBFEZKThMJpIlLpwDjMUQK+Vovic+pXT3lipfuEBQMTUJhoVvPJ8p1TxK7ScMyycuOmciJr
aZJr9iNZaBZRv636jByliWWQ4XyhRdUOTtL4u9FIj+gNxOlxo4khWBPpB0azTst7OdVbUjGNV8U7
/pipDpBor6vjlPo/qij+1jBvPhXEaK7omg6IqWp4tNZAyQjGc4bHsgHG1kNHNNkct24Mez4eAZi1
8c6be6ILG1JYI5fJ3TSNzF6TZcefsnt2QplF3U4OVIdt6n/O3Xwp+hrZuzXAL/fShqVI9YkxVvKS
CAjR0Iyvydapf8kNPhJPTv6KAZIkc8u7OffiWqoUeEtUn6bJMMn0s8iA5RTaVUOubxRQENRDycfU
wZ2xZNFtLQ0BX+RnlELZ4K0aJhI3J/4VmH9bTwH+qcmYrdziB6Rbjkh7zH4wVyfpnZfYYLsHGmuX
0xvD35BYAPwtS4RJObyWRiYupAvOTgnZ0ZVgfDhHD1hgmA7scqnSPR771ypJmk0UmEsqH+HnjvTd
MM1lfyApGulKoLfX/qSX3rffm4g328jZmM70arulfehlv/L1DrHCklBbVhXPqJT0HT46gR7BG1Ib
6axSzY1Z185/XBsVbs1ynO4RhKbZTe2u1iRcSYXwHTOIjOsmjLJCYFjwkKzTFeWS8F6JCI+51ky+
YRVB8BFwc/PU+NVGELJMKn2NtZ9sgh2JSyOxUPW+sRcoep2QN4fOdFdE815VTbMZG0TvcEcHsF2B
3+xcu7b/AqDFP7LKmfQ7UWqRMGWoY9Rq+1ovtnnB4Mocmf+4UX8RpfZjLMffsckspOzjfl3N07gC
N2Qcam26zcoLLg1ZHWejlv4GNVXJQpMlKgTEsLLMFLZnsrx1gemNpSA/7ZNMaMoU79hKCPee3W6E
27Zc6mGB2CA89xblVDoN23qoxr20cMi7kYnkkpEMtQT6umZYy5ptbknOyirPks+2X1h/zPhpUtHz
NBOt3OhfCzFPx0bPd3k0eafYCQ2D5JNZ66qNVzH8Mp1A7rUAnLSsK2sXiahkG1LIY+3IP8zD9Z1v
teR4WAnhzSzZirz+xZrM3U2xxVhLw1pDFbSNTQCxqaufSoc47NHqo+eW4dI0sq/tcS+cNCUT2jz5
3OYJlIE8Rg7Ra/aLrH4Rk1SQ08C+T5aQb9ukcfb90tdrDNaUXGIzsfeutRTXgsMoHM9txhi9pXIs
vY9EC3zGi021a/Vk3LQN1OoyGr2Q0/DEkwVzthT0Jnpr3VRlHLHfwcqydWBqEyJxYfrMejAlrpOk
s842qpxDOZRPAeHp56oiGUl0Qlw9j5rTleOZQ3gGPZ4HtyJlDpIyW0uzllyNTr5SQZEkW1mIZZLu
YPlmtrHx8rP8jLcxCJ7dDP4aI+3Kb2uCQstWXHtvfjXYlC0TKe8Il6Qkq6Oe6Kn5ww3NRPvvkvYl
I+O1zWd55IQ72pObY7oZfvWDaayzrNbWncV4L9naUZBsTeBzyAmNr6SQBVuO6k9H074bFxqyVn9X
ObmNSOzItHOyPwNBjwhk4mKfYbl3/KEGGmUEoe1HX6ZZ3aLsMbdlkD2Z7Mm6BPNvz6s60HT3YFQJ
QNeA/UtZA9oFfKWdOiejkMVauCaAweacLb/Z89JklZQv0Zxx3VYMi3wtY7DQjBdL/mSGsc4oRD68
4TBJ4R0J4jPWhpPx7PgtW1EAL1sM/Mdgtn4Jj+CJVE/y49i4EiG/sTVT1R/aKutp0DlKqCPvVfTX
8ER9121nQg3hi23VACp0Y96ZHuQYZo4BDTUC1QDbSGwtF9YyOOTF8EMWZLbHcro3lbeORducC5wF
68yt2RDO9MN+hwxrgPMW19QDacEwaMrt35HBiMbOJc/y4Oxrb1Ar14ERlKvAOjq+9lVgJNbxtIaM
HLkeqMk/jRa/nj36sOOqVsKOt8UmZuV4C6YEMh6SLia0JN23pK16LFvyxD3GpQ+IeDLqg6+5xS5j
7Bcq+4cOe/bUjjLAwEqurWdfa4YsFtS+UdPusQHmFqIqrwCz441ciA/Li4Yjxr5618y6u65ZP422
y0LfahtUJA3nvi1h+Cw3xeD8aZitMftL25DhRXpgJ/MU+Y19ToT1RU2p/y6EfXciPbkmU+uHRgIA
Uw0Z11dlkJHgq7CK6H9wnPEEd1FBr+numbekHxkJyfPQw/NhCJY1y3pMxq8SOSsFU5Edzao8tDnJ
wLEei0M1Oner8sad2XJozXnLem/NJSMhvbdA5/FbUq71wv+ICkFxPlj5bsztfF0GZGJPk/WWedW+
7LtfZt3lr+C25Y51GQoPZbXXshevFFXTYYTinc9V8V5RI02JtA4qEHKFEXwbeTltWpN0nEiDvVY5
A9PJx2APzXuVSDM5Qmtmcwc1NNRaB4N5l9MKzLgwjDg7tgANzkjmwkXIvq3IU7t3SQ14amz0cJqC
nx7CtbXuQpq2R7wHWLf6dVHLfWvW1mmcYmcV0IvJjPFbDhaBQcNgwKikpyG4+RLMBtdBr9mVMbuY
KdfgkdHoXtwg33V1QKuDv5znOHq+FlHhhllAsIDd8i7vGpMJTVJFF/J89vpoB8eCWvqgSCDAOw5v
0DOLa0Igxn6MQx4HfbmWPU+1V6G3mZJrgGWQzDA/NOH47kr2lKygxu4wNzatsnbJ6s4iztbONpYx
NwdJCE/oY/Ha+DpB3ZK+rR3dz4L3CpHWoDjNLjlUKKhuZaNdy0moA7i77goTDvRBkxSXgfdlYo3G
0SlrxCZjBAgBLVySXxNp9+uucNJzTvDxelLS3IkKDvRYEdj7OPh9RTfpaQ3AUmmaB64d13SiVNTb
5qmOs5tlMvSdbbXgytSJJ9PjJSQ5yJtG3zd5f2EqT+B0K9yXyGU5kQjzpa4Wtv+A+EjlbIZUanxV
WQO12eu2qm7tH3ArCeyaOh4S/o5t1ZbWu672Un1LYtZfW0uXT34mX6sO/RT9sEm8Y1y8O0XyXbuu
+q5r5nvOBCVYoId1NFrhdJ7OSnOtQ2eO+cU37d0cjA1ZG3mFBtHMILvXybG3BNPxfvKuCSEFYRTX
5XpU/SY2QBFqrNKj1Hzt0gCY1syLSKc7n2oLkKHCIYiS07pKwfUjyqRzUw200QQQQc0o79YuN5Ne
EjPZifHJHgeT+YBuv82oxoEpv+OTC5YeF6zGUDxNjTWCZmz+lg3Bfn7mtYDXdARFhAo9DYERk3Ki
gwKsn6uIzhfGmXdymHNufMwMjO+TbG3qVbLV4t7b0FqTv96JFBMA3ra5oe4XaGkzilp0cIDTbUlT
Zw4aPt44/2k4xg13srbDtpmEpkDkxnH/0wOrSkVey0NaDzHRLiLfzmbu4qBKur2N1+klL+e/QLbX
qU9muR301r6ljyagy4ehp/TbMHL8ZJBBeRcO+B/TvL6UYhG22H7PanWOTqVo2LLM6RlDY341jXMs
WG7X0ioRkAR3WcQEsLi1OObASTc4hrqT70b6RdlVdzW74qC39YvlaIyfceYcfCEoaKSzNmFRr4wg
tt7GKXhm2C+PyifPAovAaoKt+IJG+N0e/IGEzzY/tW5U3M2ON3xtBenGs1ImZEzzLkEGsVyZGHTH
xCRwnaMOI7Tal4ExhX0mzXs9PkzBzqbtC/c8unF37XX9QqQ0fNW+NiEAchXRCka3bpyivEPbNLDA
coq5Zi7Yy2f4+vo9SI6du8NsVfzOGU+t3VHvnjr1RDZFcQbkqNF45sYnwkQM3IaQeMHm4YN+UQ2X
qLH9H1Yma7Y/XBQNxj9UhwShE2C0ZmbZ/6rGDOmi29jH0uh+0hHoJ1NwTQhSa6tjB/eGicBr9OQ8
KxxORIAnT8NovdY+tZ5tJExIlhufBRXIjf6ecf1+wgZxN+DYEZrlHOF1oyLKjPSkpsBbyxa/UecM
IGTjgVctN7Gk39bmYdgXfb9TKjcObeBkzxHCOKjIW49zcV1aaj65DDD2kxsPjGTK46BhC2wCK34X
KWPXuOyiM896hYOxZQBt59XPIqIQAdaR3kn9Nncd29F3dtvI9O5M9lw7v5klgrtSHhtiAN7Lfume
oQsItdewDV3sWH+LWGj+ra2WS6DnPBEI561Up/NdI9+6shW65wPFkC+jaTtBidrUfXmtZ7C8POM9
StlGv+jM+iHV9y8SgTJ/1yr9SFrGO62PX2yYRGgbk0VHa6wdilBVqubS5IVYwpwg7hDWsDYyJ3oS
pUs6ilvvEle9mFp8EwmC2z6vxl3kEvWXR/wYYRd3Z/L9E3v6mk0wPEenLaJ9VQD+Ufak7gPukgHf
wadLmsIuz9M7MaNI3HvTXWi9uDyiA+6/0O1M9w/c0NyNtkBJvevjJnMM72rHtn6BxrSBg80+6LOw
W3FyIW6SlVjpn1IoaP9l4p+sAXkf2efertBUeWnSDO224/RvCS9uhr35O2KqbMf4kJZqjr1D08XG
KhiC5mtiRTSlhn5OSBeDuhM4R9Oaia2pXfSdHat6q7R++0iF3jpGOFQDTruGIy/QVAzj8zS59UmT
0ffIOOg5jUgqbyqECsFjXlWhMa2axGJ3w/jKFV159qe/nqeN48ayUHYClQFoahv9rpWL6yDNrDdn
HpJ1aqr/Ye88ulxl0jz/VerUnjp4M2d6FpKQQSmltxtOXof3nk8/P0L3LeXcru46s+8NGUAQAhKI
iOf5G81r/F57rhT596pZ0t+hFjchM953e7kAFp7mY3aYhgmyQBZ8TJ0WPaflg1M6xUuv+sHDoA1g
LuL43hlC6Rbhg12JdSFRnemm0ZwQeJ5j3Se5H74oIhfRjaXX+zkm0I35FKbzTesYFuGUZHrCVxGj
ML061ikgDKY52nGwoEQFTl29zT4pLMgFpQc3s9/VNTEHBzQbwgJ4jyU4gOoGIOx8gZfPRj3ummzA
c2ZI87MxwYPMNTK5E1Bzt0dYcEt2F0Sl0RRntUD21a/sXYU89c5RB+3AiJxXgsHGasxI8PuTxGeG
ke5abkdcERzmsoytp5PJgB8l/KFnfCcpe0fR29t+ZspbJoH6MpF7aDu7e+DEfk117eBs1+hul4TD
PgeGtqrbxL8B9t26ZDVJsPq1eZuAKLaTddt3/rEPGPBmTfeLfycBwqBpeJA6bYvd2NIVK9odM139
jmllB+XHOKIgjMfrWCSu/joZWfJUBVL9xPgNv0gpDXcoUXfrARH77TC389kYCZS1k/XaaXL3DMSW
Ka6VTfekdpQzNuSbLrHiExQOgwzk9FGbrXISC6lHX3yCA0n8gm2kyfZ15fQ7O5qP/K9SD7Se8uAb
iCF3yX3Z+EjXZyPfNIVpjWlpT7Py2DqS+qp8T5vujN1S8BJKanCLosjraGIvlhpWAb8tHG67uhlu
M3u+gQHrOx6SNzHmf8QN0L9liDpDfCVNnONSWtWNUDQ4yslMr6w1LdLbkXrX6eln7IC9HONSewUn
FQKye2x7ZiSxqWBQqPX1KWzyW0vvpVsmDICAQvwKizmuj0ogeU3Jfx7RlFdzVro9thJIKFr9OzML
5QBxTDsSsgv246hkW2eEM1Onc+464EAJnCS6OTJVDS1XDfxqU8Cdg21Wv6DPjCF8n3+muho+z92d
2YaZC/F/cOem+9mX7cNUKvZm1IvhhFKFh7a2gXhc8Bw4lXzsslZfGZM0b+gn7B2Giv2FcPk/iqb/
RtFU1eDYfuGmbj7bz7/9zFuC2+fP7Od//P38s//8fwVNfx/yW9BUUfR/yEgeYdGjW7qJDt8/JU0h
Uf5Tw1RX0TC1USrVdbihsmXDOm4Q8w7/4++awS7UQ9ivqwSi4Dr/n//9ffxfwc/i7sLJbf5Y/1ve
ZXdFlLfNf/xdMfQ/yLOyqVgWYqiqo6Fiqv4nbQCmRSPQtlI7LbPluK8NqO2MBAPgOotnEiAliSBl
nGHWE36SQYeNloTGDcq5oHjV+tkHULyCoDFuiUotaITaxcAA1E6xpU+Z120Npr5QgX5JyviphP02
9AdUYrpGYS5IfF1uikOPJ0LaKTnYPuu5zhhlODHoZ0chotBgzKTYXp0EzamfTEiEhgULqZwIuUa8
7/LsNVqIRmrcPmrdWN3Uhv5kawE2n53fbpVaxgtg6C03VvsDklayp5RYXCroIbyAX34yMDSoyYy+
as4AZ2M8OzBtMWMa6o3WD6TKEXX1oFbfIs3GxN+oU5dBzHf61MD1fWZA0WAphL51j8FHdifZ2cpS
QtDfsBqOnVlhpB6n9xh/YiSR1ZtclV8J7G1jZT46Rrov/KB8L4rmDoI9dPsw3Aw9cUw1HzxAL/Du
awBeKM0yAnsnKt2teCQat2JKAclAeXACYuziCOQTcMYxiYaqds4o3uicjRmmGZxgXFrbEZehOsZJ
0U/ujDkqd22BrqkGfy8C3ZaqBOShTTVAquDO1uCo12GLEntAsnjWcn/r6D9Qm4vWDUjzNNQwak0c
/xxhS6Mc56kxbgdU79w8udUr0gGAt8eN7gy/rGZ4H42s2pNKcgNotKDih03UjeA0YohXTHiIg+cp
MQFf3xqJjIUT/qaMcTA7NgiChHy/UPTuQJ3IrQWPcJs3iUu6F3xIB+IlsgIyAa0cbuKZzE8vKXeo
6SYnbULcBCLciREbJnVWQnQ5cDDiIaR/F8RSdEqTvt4s94aPufTUApZNFUQ/lngc1hK8B/bU7YIi
J01AN5nelXxbfaNob6xHtOyDPW6+2drsfhk4g58qpfiW41Kwa+S83+IxxQjbDgfPL+XXQG+cFZKI
MKMS/zgj7XkomXKspAD0St9rZ43OW2TDSGjRDQzQssHIRIG1j2ojOY4KelQWOBMir2Qg0Z8A95hP
qNsHz46JLLZTgb90WpzKYQOdwQ00u7BRM9dXxv5U818coo4+J1LpvSCOb8xKS/eylh7MwcC3EKrA
HWeNEiZWSsGQGlCWAsT6k/y1iOLmxi6KnHjyk5aG3XvVoRUZ5M8yGcoNgn+oEEZjs5nH49gPwbFW
pPKAsIy1HSLfXk8gQV7MKILtAl3iU9Kik7IYUmJ33bilwjfE9vs9BJVDomvyuY5IpeK4bG1xd3lV
rYwpM1oCm7IgFYBfskEGJ9TOdmbfhLqKTSSfKwSPMq12g2CW3lE2OrWy3f2surK4sXAfmu2i3yZx
aqxCxQ+Pjcw9mNQQwTX4y6dIsuVd6BfvKonPY1BFozsgArg2GhiGmIuh/zpBcpyh7d76TtLsTSvy
D1GppyctBajZkS8hItz0G6MFt2uAcNugp9S5lQl0wq9zC+ge5GmZMMOu7jEdgRcSYC/hv7StHj91
2aIITbC3VyN9jdek7RH5AI7ezHdcZztp3Al1mlbRMgAr4uwmTA3zskjj+JQb/oH5Hq8b/3Isz0Ec
Dm1762jjTwD5xmMSRPomi1tCVFOPLfm4MYy29CrZ/JikEi3hIDvy7S9wAvbhuSmOtAH723hioS2l
Lmyw5ryui1IOSAeRf/BFv/cTpKy5X6yL/dfVS02x0aodWhK7vhTFrtEwp20zKoSPaUJUEdv/aLED
pudpifpsf6p2VIL7HAsyAIDqUV0y/ypKBUWxLkqiklhcj0ksngiMZKgIhZnDr7uux1y3iaPFDitF
Sd/vDMZpFmITJE/++bN/noEkzktUuPycaOVL8XLi4lcuRc2Jj7zu6e568l8u7npif/7Sl/U/rlMc
M9Z+gVcLNJJru9d6oGUeJwO2958/dbnA66VfDxGlP6uLjV+uTvz0vzyzy5Ffmhe3AJ4EOOXrGZZl
r0LFSYtVrUrcadG+WOhm1YCI/ePOi13Xe1Q6+qFMAdjwCXwn8wsEeDngUoukBmGEnogIBlpm0oJ8
qdUl0QC4dV0AP1zbYdTB2sAlR1IKz5r8wotLwrMEi20eF7H1uquF8rEzfcn7Y7tYNZaDRQvXvZdW
mqCmrS8t+mG1YhrSeGMFsW2Q3ViOa8xObCLSoihVMFEv68yweOrzyMaj658bcyxoD0nxeqkidojj
fHyytqM83PoJzIdjJ0GWDDKHRFk+zXz6wwSwlnNEMqb00A2pPFGqdbuE9aQ1MDrTeKNmXoKHaOQg
And9RUvxKSjVs0rInPtbHGtnprtK+J8xBs4PoGzXTdP/tJqffMlh2OXTRyqVqO2hy5R787KYiv73
wuyC4l+uXuuJw/hvlOTR8nVJGpbpVXkcm8Y66Fh0R/L4LQ8d+KIEPNKVg1UZ2Y3h3c/MxwK9yU1k
NvUKgEDhmRE8g7bnJ8UqubK1jhDCfhp2GkMcz04705MdyfQcKwZ8BYJ03QXB4IlFs5TsAmmtVZb1
wV4vAm5M11MZzQ+ByhOrUPwVDNFI1Y9meBQLkONYtE/05gVOtwgWL2S9JjWLFUM3e6OnENfEwpqR
UBx8ay+ITONCexKLLpJ+lQoTQgQhCsQ40MdHgci8qwcCkZM2q+tJGiE8Yuhqpr60h96K/PGcH2B/
WvM6l0hWdmaB5vXMYLOFWLCpCKl4ltVonkRkAEZlDCZPUysvroFWyAOSiWZfvSulCdMI4Zt6uW/x
+JAp+nRA9Q6LHVx4jJVZtf56CE3/IGsAKGfFc6RQ8RQd2saAHZhiM/RD6dMDyMpiKQ0mTH14nPtw
WRvxhkKYUy7cnHmLl6HBTY8l/S45+MyRtjJOfan1nvgf8GRXLQBqmDUMAGDwLPffWhYDSlaHKn2w
iVh4stWXngV/mK4r1fZy1Qw7cQ5YMhYeFoOEdIalKNaZpzM0YJgnuGXq8h8xKh9ragVj0XUUacG6
XUhvTjZmXxbBFNrTWsv08yDlCgl13eHOL8838Up4Z7I69XsMvdbgDr8+gOJR/GPb1KJwEY4BFKHl
a+hgdcWYcUugnuda6/XSU5dL+rJuohYEnAztiDxaPi6Isfx1OcvNxj/o9213ygEi6oyMgHicxOWJ
By6b8fcGD7X8H5anzfYPemjJB5TpM09csChdF2Jbm0iqO9jam69kuRfGPrdkuWapVWES2v/cOALx
Ab/RVBvx1olHSJSuC3EPxCq9CcPVWN8bDp09mYnSC1BNuSyuq/jKvQ9BgK3MJN+10QD2AOHd0rsU
NXDYwL8NfYmOQRGvJR5o8VQviz9W0QbZZlrg7wCr1nzMhq+LSQoZ7izbAugNOx4Lzx60JZ0/qD9b
eQJQoCGCIxYAR0p39Pl/NVUFJklH54BQXRkluitIkeL+XUiTy40V266rbZp7jVorBx9/k11nmNs+
WSRRZg0g2WARhe5MdTWWgFjjQSWzHBjIUU70eeKCkABh6qSgVCv3YC9RfMENMlDTjYpSCm9WPXrI
3W1joAW9rN7aPgxEtbdML5pIqM2T2pE7h9M7ajEGuPETyfDIDZoydZVarxGxgT/aJXYwgwXlg05e
ai+u5/IqSKDbUIwj895gOrroTHSgwupgkvbi6SC7lWxRAXlKbD79l//0Uro+DBa5Z09/zLGjXdcL
DZvIbn0kUodQsuY5dW4crWUhMRmUqjbBW62pvVb0as4QgSVd4zrneCZD6z3AkG0fdi9AjjDBrkHQ
YzPiozQSkv5UFeMGGZkR/uIQHwHGwI9ryvsqIc6nz5bEe46Wj2HoaOBUXYeWmIw3sM0XBMM1oKSk
BPehDIKuBNwTq4iP5MAZk+VjAcMMDpsv48km1hVAuCsnoaslheR7eQ7NSgcwuHZsxrzyMtYmWVd7
FoT2BQf1gkg7wYL+nGZ671qNQxa45l2q66eBNCTT3kVrntb1gs0pHn8b8TvDDDkIwsHChAiItQJQ
COEEt4x0kLjPGugg9dLPN0Nd4gVZSKiVKTelIiMtIbaJvXMMO6wGwBR2fGvmOXj2/dTfxiDzjo3+
bUanxoOqD7kJMEFEc2OeDF5U9c9koBdYe44JcgqohXhrA3aOG5LbMQSxRL0pSMjXxAVcOJ2Mwn+F
DY2GVf+mNAGGwAN4imAAwWKbwMMcvFqXL6VY5MC/QGrJP1Exwv6yxp+mkR9tv4r2tRdjgOCBimgv
pW5KWs9H3ssz9c48oHZv2WPsxiFYwJxvCYwUYNeXCry9h8T8BIHbAU8aMIGFOwDMzN7LfjNcri1E
KmEto0KwQv2D27csoJuwIMiySTs+M9P8WhC+DaR2ZrI9K+sZUgsC2MkLMmepOyVkNjQrmk5xm8Mx
La213dI7iLuTYTDC/zLCpWKWCmeNi2XmMdnMPFGy7Qjy7XWjs+zBq5SwvhzuxHZ1+cqK0nUhqpnX
Y8W6aDWJ8nBXKvwDlx/6Uk8UZfwCXcM0f12OFduyeDhEOb6PufE9kTNy/WlabYYCjxpIvNIGmNcj
yYd5wZskD1MN1DIeHuLakVxNzdF7s5YQGtB6wW4MZMRiJucbiOaXmTS6O6dw7jqE4gBR9hKPHKj3
0Sxfgy7HoEdxCVnobh2iIlbnAUbkWg+9ox5BEaf1d9K2M5oQzkeRYaNWEPzHgq4C5t10A0lSYpKS
DF566GfpYVbD7wrZOFvTPxrNlhf+mX9rhUF98hVJWedIKH5adXQzj4X5jA6nvyfE1G0BrPcfiQTv
iv2Dlg6uqQwp6araf6yU7hkFLgTkwoZ0WYa1dBWUzTmHDCtCLp+hCnxBRSc9QH5gVTaRcWhBhblL
POYTII1CBu8T63r45MicHuLAytHUns+iVe4aj3pk6CcHOMItWscMs5afa23pHXxN9jiUteoZup+4
2VRi39oxrl9koqPRmd8rBexjnhvdvmqc+WUoAdEsFzG1g7QukPW6KZtKuWP2wwvBeP3ONpEnaSYs
j3x8v++xJ1SOaDlNRNc4W/QCoK2ZyVsm1fPOGltlp6Rd+GaQKhVn1U2gLsPYVMnQpSShE5s0ubg7
QdiuIuCbd30wKWTdJowSlyYnS9/3o0FaLI/bPRYeJO2adnjP8I8VR4bk4t220chKwgN97PrxQ2yX
0wgficAfb1UQ1qfZbAfQc9wZJcSjJJWrZyKDxaEZ62yrgD/+NIbLP1iveJyiujEP/SB3T1EyP4gG
h9LIIMjaeEpOpXmGiB1e/oGGnT+rctgwLUxStyF55YFHHC//QBmbw1AdPmYTolmiwrogXWg8z+ri
ac7ZzCFGu+IR63zTvxWPnbhwvZK/E41WH3R5io6hDXdYnH5O5qpFL+clKkxk6FFqmaoSyXarcO7j
gACrA17/O8RuoAeh+jrac7Vlohx4AaDN+2CxvRc1uiA/GKYUv0mRHm91tN08xIaT+0YylBUWiMX3
aNR3vhFNb12UOy7Q8ZnxG9FRpTD3jsaDJtrJSJWPehq+M9qCZBWgQaE4fnM3tTahzaUdIyrceJD6
99QgEoZ3Zsb4IQ/v6hqGn6gRgL4J5N5/bxwLFnmZDUcmBsotYeJsLX4Fja11A4ngI5hAKbW+Skdv
Z9Wt7IcQr5dfMbEayVrD/gAY7oDiVmJ4L8ShMWzoLzW6HkThPDefdmNomzjVWxgjkXw2/IaEwnLX
Rr4BTmx/pgUicPA5IJoAbjzD9DMuTTj93sRaEeAJFeSya1A9qaNTC2P2RBfhX2pZA67mk/Wt70jV
YyYC9s1uZx5BBSJq36Tf098nVKB1hzqZdsJjDLI6v7VJ6kH5Rlzzcj6VjIaIJIVnX6r9myhqu02l
6em3TDqKiwYah8YAXdu57Gv5hiQlFLI5VT97/VVUaCZYGUAM9XOrTOWN3mQmPgetfC46/j2Iz64J
3dc/GJITihxa+cEKwpK+bW722Zz3D7MtDateMasfTepARer0T5Ab0jqNaKPi+UTwR7ZdfBKkFwnl
7EtrTviITZDx4kv4RJDNWjickn7mYXJ41m3/E4+glaiaaKjHQ+GsHoxC7/dF4qdQFQrjoTBJaIgq
OY6aaErVn7o1xBuAYDV4KH04JpC2XLUvq1cZk1JRlbfnqZPr9oXQSrLFtdrxqtkOb4fC0Rn55M03
IGErfblijUntCs6DdK9Mk7pn8CTtZlOLH62AkHTOKP9HxlOJCbf0EUt6DtQjlZrgHFoAzdoA2QAE
tdRXsOBncXtM1X7p5TpCRrGttmMA0FCN8vp2bCR5rerlMjJ6FTUhC+mrrleU+xHlsf2Ah6bb9jBJ
uqp7HCx4K6LaFKRuoTvThxQDaOu71jgNchDCVZXJkflWiK5ychLXAqriTe477dkKYbXOud16SPzK
t4qF6EtE2OY7boHiBlXM5Fbo7db3ENmTQxT2065NAuMx6mfmhMuN8c1ga5Ou+gCdO4Isc0gkq1Jx
4+sKiPqoad+UTDmKqkTqPiOS6EDxh+IIWS3bKdJYHEzwe/fmDCEpxJLte5fVrurU0nvSaf5maIvm
Jkfl8WzESbRhENl+y+z7qcsM3j8Ui3rHkm61TFa9stLDrV/03SvKmSfRVtjKv6Q4iJ/IL1i7ZuzG
fTfTdaNMgv/w0kYfOftx8pU3oOa9O5vhiH9SHtxmTSETReR8xEKsdoEjnW2Zh0lZPk3isOV4UUML
Lj4E/5Mb/ze5cUfRSGD/12afGx6aOvre/q349Tc4cF32Lfr86vx5Of53ntwy/+HIjunYum1qGFSq
ZN1/W39a1j8UBZUTa8mjA5qRUXuGZixy4/Y/HAdbbNvBNNTGT4ldf6XN7X/YsqMt7nemgccSu/5I
k/93afPl578qXusOOXhZ1xRD1Q3N1JYr/2pvMCl5AiJwlKHJoACD/Fjwy5iPRAW3Moqhi/LjgmmO
EWzxlZ9GE66a/rGDViDPP1TcfNFsdiPk24Is3g/D3cC3OLptqzdFr1ZtdPflNv/O+X/N8TP4+xdn
q5mmQobf0eFq/GHGUDCQL2074GxHkt8haiSQY+5ki5SSr79NTnnT9IkbzBkaG3spo3sgaFPO58nu
95XUflOzBlCdirSK7AYDAKLUP0WFvR0gN0+6jrYUJM4CkTiovM6tpf1sSsx/Rrww/FuaqXLkT3x6
zby8W5rDTWztL9uoQUe4RcLl+1KnRx2qLZdAc7MqDL6ZcBNkdBSWn0L5bVVqNzaQu2XTUmVpsiqV
3XIG0C23S1ODwcwM3rZcftdp/a+TqviyL+e0nKA4YWx/C9lwTStbL3Vw+MSTGWP5wdz4JXULiZkh
cPNIZTwirSrKzQDWGWCNSvSiCRIXIS9SgvUqzEy3NnZVyKHs1pHOCTAtrZaqiD5iJ7+eqnxjt7d6
Mh7UDm4q/XFVd+5ytM53SM78D7OpUuQOTSQS8oXu5PkQnSqOrYioBtMOBsIGBOZpaU6Nj10PCFnr
t0uNJBruK2oX7ZSsl5+lg/+lghAEiwm47xZZGr1AJLFBmo0G+A1xXvw4YpDbvy51+b2GUaOFvFMr
k1Ds98suHUz58nfcG/K3BtqBiuSSuADa0ZlpYIK4W27Pcu3Ljy/XoEtwPPJku5SXW+gvZfaRL0cF
Bn2GJ5lTYyj2ojMLRJkIMlm6ELoDeUf4bdXpvBoQ+EzKfXEXq08+Qyw54nFAZNrxwbu37rK6VG4U
KOKNvZ+wOATItqpAPOhxDzw5w709Py7bfbQaeuaL8fyBZ8JuabdJeviN2RoQg2gCseS1A74g76L1
clYmPKq/DrXVdo0GIIG+2I0iEoCUl33V0iwaHVwZrSV6xORGaR/ltN9mHL6cwXLYkG5N513BvRuQ
6R5npW2PMiBYmwKZJnCgJvkJEypB5fD436iglmX8MT+B2K/rLnkYJf8JRTYo4lr5kTQZitbmMii/
87OUuZwZbyKC+bltEGK0js1knaqa0AOUxDZOGIipp26Mug0aDAq6Bzvyw0u+035K8jcg5ESUI79a
J7GNQJE8fM8xuEAdMF6ZpIyB7IR3gCIQPA54zjpXG9r7VC7XJRAUyLHcQe2Wj1jwP/iyC0rs3/Sh
Gn649Fn/dSf63H6GXzvN3wf8hS6TnX/QL9mLvzVdk6Z/QZctwDMcPTCtlHUMqHRgYL97zQVshmGO
aQNHM5HBWezE/uo1LcBmsqzJhmIZoNDoB/+/ek37D9cEMGvAzGSNThtbIB7sP5waigq7swJm1MlU
JHI8SVBgTLYE678UTatDixR178q7FP+soKc7YOVWtx2aZCaDZs13UWjYq8bBUzC3unVmDs5LXxjD
tiv0G3TrI7TjpTvm4AM8MPuGWcBAaFa30YWaf42FFN2RB63XzBEiRptJvC1qyVxLiG8RfQgW6xJ1
2sVWcCZj0nlDGL+H0vwWKrEFQH6IYFctUd4BAlrWVdsMYaW1oxORTysz2WQdkmeNyEuIK7EzJy9u
RZHksj0/iqKezWl/tGcg273fNoi/Ij+7FrsIUP91K740I3Z9uUuiltgomzZ2LuQcUbJBwMBackBK
QtTyTRR9dMW2uh4+GcsOsUksQCWTI8uJaP6rbfrQApkQe1IdavalqItsmjhS7BKHX1fFtuvP5OJA
sf6fiv/9r4uGru0SDDYOU1SPh3aJYssLGESU+mVVlK47miXafV0VpcBA0BDPAGpfD7k2Iw4Rq2EK
jhhKorz+V5UxrZ9BOC7NfGnxslUcbgQgRhDh4/wiGBVzFV5O9o9zuv6eaOuPnxKr4fJQSEB5EbH+
63pKjN4Ihy/roW+ra1x54BCIQHIultGSwRv0mKdTFPGPXDQ+KxKBNeogy95LxXzZca1yaUPUvlRa
dl9Xv+yGOUzYultyHZeiqPVHc2L1v94tfuLLWcL7C1ZILBTop6fwoOMl34Sszu8zBLfO8NQZpHJT
twpGN2KdMObvSqK6WJ2lMPaGB3Go2HBtiUAhjYj1dGlelK5H5kIH9XqMLXXmqsuAY9bwGLSS3F+r
kEBYGddi5+c1BCOyimL/SCx8UxqOvBokunQk9zTm92TaoCj2m0S/zwzDgC9N3kfAnFAevrGmXtpa
rYRRYzSu0d0lO2Avkf5LUVki/AZ3M1nJIqMsimJr2FpHPcZ5R6yJhThQ1LuufmlSbBS7RcXrcWIb
pBVkmGMkQapgtvkco1nao9yELkh9nMG186UACsVcixhx2iIkzEdcLLRm5KMOKoIlbtWlpywst4IZ
3FrvRnT+gQt6uuWb+3zGM3OqzrNePeG7AsO9r0lyiCyiCcI4Q3VLpJKv+WOxet2Wmxpi3yqIfpFh
hwGZQzyvYj7stfaqx4wFwRuY+7CutF0QDqNHZmn0UlOptuRnnqJsZOpiB40MXZVRlmncN5GPVkRN
FgnOH/oFQxVtxGpGKk1vuQoVftYaK5LZi9WhXeRrUCxNesbGIocvkCTk3Zwd0tjbFmWWg9K9GFr/
qTEC22ZNUB3RUCyPDuKXawQ16SFkDWlCZX70U3ttoti2r6q58dDcaDxDsn6XGrvW97j7rbXlG21H
dUiGBq/YC1ph+Xg35QJOEkn+68YIKqI2hPP2Ch65Zvev2+pJQrEe2ILIQotFEta4pubKATzFxGQO
+0WgIbcVGOodupblRioHXoEpA8kNDQzys9xv8rq7U1HWujyI2vLEXh8/URLbqhQbHKtHoRzHiKNU
FCkSqeRBywn4kyGQgtd1UarUjlw7GdJpb2tY1Vn96CWltfyHNYSU8zxkcC7WQ5tdYwXqjcw86qe6
1ZJ197tqM8lAvTp7IMsjz/roXYpttXe6Rj2E87z1h1r3AjQGmMTJJgZEix0RAmOwj+zLouoOeHjS
IS+a0G3d2OAvZuSwUYJemJvkJ8cZFWlk1CSMGkZX40Um/T0yotkr032DncSjjH5aeGgexw873KHN
C30f0uP8ku6lX0W4Q0YDA24ZnfpunfyAjJncRciSBm9MHsuRJPR+6t7c71p5rpDrb/ZquMFGqoca
7Fp95CJ9YwQhCMV9DsdpPgfynTK5lf6j8z/7bGk6rtcaqgC5m46bFjbuBrVSGdFYhBxAjiAjOh47
e58G2zDfxCR1irdwOmTzT5XQP6zGMvSiYWsEh94EHb9m2j6A1IDOP+jPpg47FmEe+Emv1k8yWZPx
bDgukNhaAaJ/KsyXUNtV6Y2PFKOK69JRT27y8FTLB0jUNoDs1gX1rSO2Bjegazeltmu4naq0wrd+
pXNa5CaqdeccJHutAcH8NZYNPPR8NXRv9YgZvUuLfnkbAsvKtzh2S93NZD/k6W7oXjMJz8zgrmx/
mNDEPPuIXk6FSFW/MyIvxvaKjEB6QHkfCf693nlt5gXJA2lqtD58+Rz0nmnvG+IX9l77HEDm5MVO
7rwyOagoUzWHvgKmfgbe0/Sg89xUe4q0F4KuuPIBDkMtw9nJxar9pQJVeqtfbMkjiKT9is2Vwnjt
VjllzUZK9z6xidCNMKpBywax6pf4ODrucBtEG+W5PaFSaCMfsk58CEqrpEWT8jBqcOsOpOON+me7
aI0fg+IEWUyJoBhszfnGVr/FM0Nqb667VTPfyM59IW0Kc2fXu3D2ausOCc848vqZ9wIVKqaGcfKr
CIh1nwKeo2OJPf28jmd8qncx12aSu89RSDQ2fMMQWF+NoVcGa2RcTP6B/W4uj8Yv3lnd+BHOLmHm
SiUM4im/ivo+Tw4lGu3ycsO4T9LiCQJJOdssEvD2IZbQUF4jY2QimdGv24+iOxojernbIt8iMiXB
EnDWeXxiToraEJoLlo1d+V4hX3NTPhiSq+hPTurN8l4PNw0qUHu/3owo6BdHhEugdtTA+IcZ4N2m
BKmPKO0NJMOVO36MzyGCs6C8EKO8b9UDxEViBzdGu53i7bjjMgMTXcN037WHAbYuROuf8YeJfWU/
Ah/bqfJmUB+G7MYyt/KTKhENeZfzU2TdRm8GgtLzzuxRgWMEvs7e0QFpeBWQJlxYC6AlooeZuNWM
+CpvbR0f5KhEbxG4/1bvVta0RgxmGI4qaVNj5SsgOTzKQN4mjWDHqpVu4vobWiQJzIJYeepsSG9Q
LCBsA+tZmz9KAjDPNtw3VzuDrkDnD+vPwln5NSNIIhnb4R1Uu2nt4iVYti2zHdOi4m3JJvLhxKQI
Mnu1oZUGY7hw7aQb7vmZh9k6OWftiEDVvmgQ2N3Sj+P7Rmp91XDDNPDHa84ElxCtcPsWwQ3MJlbl
sXszNGSK9lbqtvvuQf3ha25S7zk1UkclGZTUPtfljnNCm8vObpA6NbUV0Mnn8hX9cz3aaUiRHGWC
aeiCq4+wcVqyfHyKleFmMU+Rt+G3LjrPzqbrDtJnyr+rIrw1gbGPziiW1uoK577oOX/FhtwLb/Un
yW3nB6Rg50Vg8EPTbmE7dwVZqpwxnAtbu69QWT0p480iub6QBtBEfJ6KbWW7lnR0MIMBtoK4yD26
t4q+l9ADLVdTum/vnNeM+/+9eLGOqb4f9+AZHolIktcN7udjAvJDccdXB33baScT70tc9AQy3mVp
E7/JGtZqbgSQgnRSk9LXrf1o7YQbeDISo2DevptSesIypJuf9BkU/f3ApLT5dOSbtqZjQIhjpS2S
ssjtoMsJFmo9zaCHHp+68GmaPZtcb4vIdux1KQJ1u7x7DOJfw/TeQ11iPrmKwtcMTeO+PcHG7MEH
yazIW60HdblL7QckS9MKNxVS3vueL0uEyNQmqj6H8kZBBSjBxgmj11UNgganGsx37BU4jaZaOe0K
ZmSqrPof9idneRu+RfqR1rHA8VeoSGmIsZur8MlcE796QJ8WQbW5dYlSpR34tl260Sq3GlftN8Va
wRxHkbDbPEElMtemp66lVbxFb77efDfidflaThvzLnHrg36PgOq8xeD0ON2Ztat9+Ps2XhfGGkYm
Zlgu4rDyj5LPwUvwhM6X/GidCQFy5gT3ylX4Ojob3987BI+f9Tv7R7kPTsHpZ/3agRk7xy2gu1UN
VQDjIp5YViQXQ8eV8YB87drfZ2vu6Qpw1grS6cP31U+0O783W3NzCOWVeqed8716N/FRYADwjIgt
b0z+Gr+iEIjNW/1/2TuP5cixLcv+S8+RBi0GPYFwTSedmpzAyAgSWmt8fS2AmcV4UZn97PW4LCPd
4HTtDlzce87eaz9pt72PnMgGXTmWnn+vlygCPRgo3HVYCr57vXWTrYIDHViB18sPabQx4y0cJvwL
8MuJ4YCNF7oWU6gCQeYGDvOezmFGYDzJXK/NFuadN6ImESkt3rJcApLsz/hdNpMXHVS3d3CGyJpT
q5s+P88HhSKm5L6TG+Kg/ZG9Tt5IT3u1c4dXP3CUE0ywnYHY+Sz8ILCKDmhkN2/opr3sUFy0XXYR
H4JDAnWCU4Kd6aBFzn1rFw/FFqBZto0u5gtVam6TnrLEI39+fjd41x5JYHFuI/OAgka+HL1PqpXs
szal0QukTa21QcBqTyJHGGUiVk8P0j0AaPgCj2h03HzT32gn6Gz9TXIkb9hlZ8fI7ah8aY52Qh9w
7m/qvb99Rao9n+ZTdVY2KPeCHTolALTeFYd3BsAXaPsJt0+NmYxzhr2ZmSBM+R33wOxls9I5wfh5
afdazwdH6nbwD6/N23jKzhhz0H5vmX2c5EN+CpFhbhq+x8QRvNS17MyGNH5FxdvmLi4qgo21kZ34
pt3rpAjcJ+fyXniObke3e4vvLTu+B+73WT2iD99rNklqGABfAjzKNr74e+ydOjRUwBPsPa1du8CC
3tsnRjJ2Hb5h/JuEZTJBDGyaVIzhw818W59QwpB4dRZ2mmuctHtcca7v5FvrJneijfGChEAgPRvO
gDO/0ChwRhv9pGOJJCba+oug7Ah24OTyQtHd2QZbJiV7KDN28xjft6fhMzmb2/5UvQGNLah8PYuf
z9k5up08/zN8yX9mO5FvYsEiH7Vjd2UJzgzO4S6/665y2dl0r+JDdNGxIzK22A0HVWTfix+5yx1h
eU8PQPNH+956715bmV8W6skl25lv6kP9Mp0ZCBkg1bf6hUQgZziTzzDeJcfkKD/gzbqpLupD4okO
X+pWvuLSmV36UvY7SCxGn03j5C61Qu0EX8vBfPS87HQ74Wmk1UcMFGva1q5eae51VxHyteWdZBdp
l19zSjxUH+yrxQOBfPv5GG+aB3zyjDHtE1b94oqzU/Kx7vftU3wNrp5/I0eROx4zfq/YbVubnEUS
b7FiwuNf4Ql29AG+qn3iNg4miv94NJfIHr4asOycsPia4Otwznif3+M7gbjcxPHB3/UbSbTVaYsr
sCU35EF4FwlvZhjVNuMe6BxHyw28sd24H/lBpvP4s36pWIHayob9Pb8HqqD8CHR7copH4XreSJtg
B4uuiyXA5rb4OCjPyVbcB/toDxAG33C1mT3lIFwpV20RecZt9jExtSMC3PqZTA7O4UzmlDneJE8k
ROrWJrxMt+LWuJ5P3XRJruojUwptpCNniy+FY3n9zr/5iC4DXzU4FTwmszswVT7E19FlfhrXAXAd
JXxmt5yIaN08FB+BzbfPJ9feOx5IDzangEHWgGe8D2CyHPWx3efuuJdYqr2116TBvZNvCmpquLVI
eX5jq35BAHfqr/VxedfzKYid5rYHh4qQGGzqnfEkPtTXSekk8za7LPODV+m9euUtIuKO4Od89NNp
fuKE2L/P/Iz0ZfJlMGZgY4owXAEQciePzido98Pkvfc7ZnisNW9xQ7q0yxgrQifw6mvGUk6Tr3N2
NUzb5iG9ZshLr4crvtdkJzrEH9CntqVr+RByhDIFcqRXcZ9i7jhZnrnnwFdL/ggF1c13I8ONvrWu
iRY8FztI49p98FRvSnc6IA4MGcYeg9078ZCetkVm7O/Gi37qbUL1nPia9z1WnsQgScLfhtXYE+l8
wbvxc35Bpaf9lF60a5Nzd7yxzvkThLl9ewShZt2i/RoMryN8lDywG6aD1GHYaR/GncLwXO9J6nOF
o3QHlWPLDJVn3t6YrnbLnGL4wExZvQaH/lhs5x2wBMaJXbYj8c6RdvGGYMlLctGO+Wa4RTDnSE8I
bjlaR8GVH3qOzAvHrP9IbZEfUP0gcyOPPPERreRbeVPfJ7fZuT3ljILGD+s6vDfupGuA1fPePxA+
cTYveLbc+OU9doXb8Qh6fKPslv/0EewVVm5Hf5Tf0hsSvGJMuSl6TLuF8/YsoocibpgpFAQ5+9kM
rzjTiI+wftATMi8+6Ac6zlt6leWe9cKFgJUz00z2WvnBkuwUKZJdED14Dwpyb80uCSwy2X7GB6pC
xwwuiT7xK86ta9y39xZEm4POfoQC6r64tZ54E+/Blgl+vPRN12prz8QKWoDC2oj10Vpxo0/IvrWo
hdeLr781EL4X/f9adFpdNuuWtJSo1q2vapQpdZtiiC+sQijjrkaT9WKtRH1fXbeCCY01oBU4ektN
d30/ppjiNIX9gdX+LhlmYPUBMUL+AAMY7KnU4v2SyP4k3PHYCK89xRxpRiSV9jSr5YjmcBEcTI7q
5e0DNNhJRlLsRDG4lqnJb3EFsABeLli66KKg71ejSb14xNatplFg0SqDCwAWhUG8VPUlGqFLAQh9
/LqZtGLEWWBguExBGuQhqILIpIJpPgRmnXlzQMN+yPPbr2Cn1SeypjtNSnVTq9QGI5TqhzXraRzC
/hCGWDho6r9LLXjfmTDlOGRGXY4BDapxXCblENuS9AqhKtOgxRpDVYuOgBiLhqNh9QMSSnjGOMOx
URQG3Eq4pka7q7FBMHDynpRAwZldPI29YRBBOmXO6rVpjaU9sm52o05JIwI0nK0l3bXGu9Z11y3c
dzTrhqo6Zn6Qbb+dNX/ntimFDqF+GGyCfMI/vHppVqcN+QK/Om3EksIVcH6DhQJ10PWiFASS5NdN
3Sfct8sg6C9l2q9arYzUlvVaxCXWM2FHYBWxVou3cFy9hf+9pS0Gw/Vv68VvV6flfuvDktWimGFW
lMyCQnfzkYjNB+nDDr1VBoDF3yjgO7NbLI/S4n206nPalnyu1cYxWWJ9qCRl3MaYJjNgUx2Bf/Li
pqwWX2W5dG3GxWu5biXYL+fFhxnPI8JtPZc8f/F1kthk9EdJIQeKrv4Gql91mOUShyZV9RTcw6Mh
mx0hgMu19QZLxF8XBdTsf/nj+riv6+tmP3pWbpRHUFOUWxnw4aHhhFwNqY22GOG+ttc/rxc5vUpC
87j4vvp9a9X4VFzJx1vv9v33r2dRuhrL3PdN+pBfzI5MwKIyFKcXI8npJ1G7iiy6oAsOOqHKQNTn
4tNtF4+3v3h3BRUXryWNL8Xi60Xruf++bd0KFg+4udqu1wcoq1F4vWm9qFYjsbp4iosSP916p/VB
VK8xH0trG3F5vXE1d3891fdfv66vD1gfuj4pgD9Ow+vm9/N93XP94/fDvx/z9fS/331cXNh13d/9
9pD1BTF9Ab1anNzfT/N9v9/f2S/X//adfb80+aHpVsZ4/vWQ9Sl/efe/fLqvzfWR/vd3/MsrfW2u
d/j6gNbik9dXx/zy+63v5B+/k/WVjdWMvz7FL6/8/Tl/+zDrHf/HO/h+ifl1btUH2nQvzXImyZfB
f17sduvFb3/77erf3YUeAHWt355GWptW33dft77vsz5tUemswL7v833z3/3t95dZn+K3p/26j6HM
ty39tk23fD5z7cUG8QTyv4nxwy02veV8u97621Vj7XDihsSptlyYaxd1vfvX5vrXgloTesNu+3dP
sd5jvfh+mvXqL+/mHx/32xv7x6dZ7/f9Suvzff9tXLpgq6Dmf/W7/0Z7RAIhwp9/lh65H+nb8FZ/
/Co/+nrMX5pdyFSLvEfSdU1ULFGXvzW72h+GaTAr+BLsLnLavyS71h84A2QNeo2qIemVeNBf4iPz
D1WVJE3k+WRTkUXlPxEfqcZvoCs0u5ouSaYqSiYKYcRQ/6rZTchVgrlkVbs+KXTXxL43S6w/TZgr
w5JGG2Va4wXQ3m0F4D6KDaHXvSGq8p0EBsrNKmpIQUOjQpOywIlpJE0x4kwS3DCHJkZ11OIutTei
AbKvbMhR72HSiiYYrTLhbDMQmnVsQBemSXjq0FRuhODVBKLstlqrO42ud8fIpHJFDoToEg3xhlzL
3DaGfh60KdtHJahZXdUgPLt5SClLm83Ai6biIymyeativ9uYfERa0SyD8+ZZHbVzge4kA2pUd+mr
KtTIkdVuO46AxSFHmlSPjcdJEamghf7ZVOgCMlmiMop5yfPrsCSwBQ9Zrm19xAp3RUylPSCcSOi0
1iEkiO4HXa18VrelEVVXtUTKzIThhHi2PVGa884QcUmoTXIjB8ErkFmWbORG2ol58uMMsQTMeUec
7rvCp1ZksPZt6dSzoJgrJJzMSMeKnsgciC9AwiAjYIucZe1uGGTM1WqS3PmB8UJ8Tw2Nh370fmib
0KtV6WPOQS/GRnmWUnSYFoT2ccLFIxMdY9dN9NoVXhTgWI8TrLNFJlEfitrW0wcPnnNJ0Cm0M73d
sA99JgMcaaWkc7PwxcqgpAMh8dtvRLl9zKDkQz5qWHzOwTHUqRWZwU9NSEIKpSSxS6F8IUsaB1zH
uhbzrzt0LJqjvrA3MKnlc50QlSgGyedEJSelNdeLVHmlIrvqaDRlqn4PYYxmSMMknGS4I8zCeWPF
1U+pgOivVZPhJoi7HS3ObkJeSFdG0Y6MlmpKBeBBli859TwoQie/J9jIByQZjvldjwfPiXxsR8yg
nXEoKfglOWzgAPoty0WZVksxZSdNfK/LDPAVaH1OEgQwYTCMY34UovFeLRAPi0euZIldJHtSWS7J
lLxWGuFURlHcdQRlGibA9IRCNQETRGU5pQLgzE9EsK8GwaMivsaI1nfpX4NvuB5hNvvEXaLt5pP3
VGJQ+iLBprVVZkQMZL1MIbWaS7uD2wt1c6cEQukRqI1StiiJZgsI1OUYt8t+3BFDqW70yth1ZW2B
RB3GfS+SMEkciCPhTdsqOU5xo6IgV2IAjuLgXpdMqvttW9mhmH3G5q3VwowazMorLOnaVwXmyL5g
dwQRX03m3cqf1OvslIk6nOnyThem9lbwqc72FV2COnxUcM2D0vykY+FnGSUdkgB8k5qMqbXVdaNb
u3i6m1A90IuXWlrXeJvCKyOlHYGn2yG2PNq2aYmhwCLkoyExSPcTwwsURIVA+QClVRUd+mapYjDU
JHUf7cv3OoWkq50BdrUHSxHOBoPOhiyUCLUv8nmYczHOhKdpYO6AJe82iwwKIKwZeiOm1LwkG7aH
JlcciXmn6+tFSRsTat+gV5dqSseTMpOaI7dLXbOdAmyDOfgDuFjbrAgopU2MTj3YjcpSd1kkOmIy
NRs/Ia/A6Np5o4biNSRZa+OT5F51TGqj8K4Iq5nUw/yuaRcOTpt9prGPGJ3QiM0UAtyLDqTuSYfh
zm9ieCgEs6GilgRQhdKNUUmUyafh3E8XWcHKn0toLJRQd8rMd01f/BFHfeRmsvY4y/ldFCB0AGzN
MhlD5lFXc+MYj3A9iWyi6ZaxRC1pfKQjfedSnrPNwBtQqpZ6YyfXR5k4Oa8V5p89MLXQx9I8jY+x
hAYV8x/J2Zq5VYK2RaYRXYyxIfdOKoCl+SbnDaPWj7KMeKLsAtfIHutl4Jex/x5Fif5NQb6lnYn0
smeC6dWIjLnEjy2YyVVy0tKUovwUUhjst0UyaFsULCODDuPoZEWzaxXAf3Nfhm2kNJ+ygRmlBKeG
KrwSjlHaoBHv5Rsh16iA9XQQEyGHl59W2TFMO4CkMS8n6Ea8y4f53MZSvoPjeKWMk3hEhEXkz0z/
OaBTElZWcjJyYokgQm4V1bCOU1+VOxiTV0UsatQtp9gLaxVHQ8sybn0XWMKF47pVzZ+hQdbNeiVr
h5GCTP31LlkEj8eEPAkoaBzLpXxAd0a36muzinQo1I+aVcyHQAfRLYLEEDqI35Iub2pVvoxkWB9S
7IxhQsd0wdmsW/lCt4FaQK0rJoMXdvVnplUAXieakXL8DMgOUyXpGWnFyr7Gy2eLk3pDYEniTRZZ
UO0kHwKkV3spBSoL0mI7CPNVNdKO+98J6IpI/TcTUMOwMCb98wTUKfL840cb/ejaX+egXw/7aw4q
MdG0REmHkvFlHPuegyp/GMwzUbMbpioZmMv+exK6KOA1TVKMRZVuGKtu/s9JqCr+wWSRmauiaYYk
m5b0n0xCTeN3K5ZpYMKSRVk1JUMTRfm3SagmT7qlF1G/gzhKl5W2aBdUJzVa0uiQe3KYt8+t8JnU
yq1JRqddFkufG7gEx6YOy8VEAxUJDeUxk5J5oV6LrXlP7EBywF0FFLr6HLv01JsqkihBB8/JkSBG
VPVxnRlw652pI9XcCpgIEPM42rD10caTW5jrRO/l80NkdcD/pfkshcIFZErEKdt4QxT/YFjyBS+I
iPxnwJEKPcW4ET3NH1pXLpm0VFBeAtikdp1lp2HY+Ir0xghSOhOYKdILOesR1BCpF2u67VPrvh6I
ip/z+yXwK6z1s67F791gcU4Mr6h0nMYWQa9YnxMqueSJURnqOl10sEA/z2F5D7WRBnj10qT1dhJH
rxGxTQNeeMSydNMZyWdf8+Z1rXxOiwgZU4ukqeBrNnSmSaUGaU86yTnfUxLwniGlPKuFV0YhIkh5
6/sNZvb83BJeIEpwEjWEkVb8nPb+NpCIs4BqIrpB/lOpYq+uzX0k8rWBqkViwUPIAi+RafhotDJ0
BGniKfpEnCA6GiI78CYnOxPXUBJmlSNWvIcUmNWCid2JiwdZHhBz6KZXiuZeHfVX32h/+DWPw78L
VycG2jBkiEgzzQl9ubH1dU8RaDXq8ytRWG6s1uUmCenlJGOw1ys9IpNGvYBbmfk55d3yxBAfTXv9
tf1G+KkC2pj4HspUaVFSmE9xRzxbQ9Kgi5D3gmgV+hVR8hntRB3dVFLm2l4jdHBA9dSonGeiZiAs
nKmXAuCaYmUD4AT3gwg6JiG51/aNjvj6Iv9ELom2KkYpFAXnyGDX4f9ti13f7gykpG1hPNWt2SOl
CX74lBxtcrLuOW/mlDWvAoWOcTria4Ls0YgxWoEM6r3amiZAuekG/PgPuf4hJZFwKze+K6VWaAcd
dXM8VRVTVsQPQOLFZEM0arSzxsNg1ihMGt4ryVf73jf2IVy59WDxLQuVS4jBuJJUZxY/S4M4eWIM
LlnPMVOL1n01Bk/EPp6TiN9X4gsStUsf0VmSpeBSteQjJpOfumrW2DGRW61J2misos70S9yA6Y+R
uXFZ5r2r5zKzzRbb3q04dK0jWsZCnx8cc0kOSq0Pv/XCKLstZcWTiMtKVfFT92kszUvoXlAxAQcV
ZrNQO49T8jlaCeQ4fF6gDYsnbSC9scDtuQj6xCeJchz7KO0/SchdtT6pA7uI0TOFzjJ+qyAnuHse
gmcJZ51LFgESnwqOH7lnz0OsS7awzwLaKQT/EGrBQeeAUa3K7OQr7A6Rcm9YrBH6MtkF0nyYk/eE
M21iZrgH+a5xC3yKUvCp1sRSYv+co/toHjdSIt2YpBA6psFBU/eoZsOstlnd7it1FLjiH1sSsJgj
crtuxu+KZKDmHC30p5X/nNfhtOv4CQ3VuJdrhaQRtfO4hem9RS8kAtzhpjrjKUgXkBQhxXttSD3L
aJ6NhNfVDdZMjLWwcwn7YPRMmAk5Q3mTL+k2WWNKmyobQAcm2bvAQObEbbXPSgaW3MjAE4dOKjcI
rIIK+Q7TglIMddam0i1yytSJYcjssiYuHXlhrw01Sx9LXo7ZrqSFHhnnMWawLOqaDA7rUx5TtB9N
6jZhNbr0ApaQDX9bqMLRxKe5bQOFVE66ViD6PLKbFinYY0N5wkuMAsvpoJwiMon5PEXjVmRHoEFQ
NzUp5JwMoCPzRdhaZl4F/lFkNWhbkXIHT8sbWwH85YzSVkoAI6AAVWDqOKGQF2C0NKh2/IK9qiF5
CHSyNvLcsMPJfBA7Es5MiZWVZldXYkaZoOgQDAEKahZyHcNbBlgJB78XhGK+HTCM0rwicEHKAYYl
ZoGK07qRFHmjKtcE4Sm24COGKf0fiUzqmiShpi7jn7Sb7pCzM3XVnocW9f4MKHpTsMLbVlOJIANt
dd5o9z0nX0cnLGyBKWJkRO7DLJXZH2NJ0MiXqU5iN7BatL3hnVh3P4EMPNR6KttmS/1F0YMbI/m5
7uWjtQOpF9pxTRyhvh1UAjLwJpDxQRBVpKApyAaG21yt95XC+nE9YVFRIgxY4I0WQuPTymT57Fto
5WItelf68nqc2jeaZ5+hStts7l6Kit1AktKftB+JlFSIbQvkbJupsuZFvboHX0KiiyVoaHPCYxVb
FchLf6uNeI8Z7ScffWNArq4v60SnGVfDQFRvzHpX9FExVcg7uwjZp0EErD+LH6LePppzQBM/nS6z
AsWBmPKXqKPpthY5BBxjREwjijD0pQjT1+QYq+lZaCw+V46HnJXimzgkT3WJqRwtzgKSMYlYKUXx
Q1MpRJn++ArDJbATlSkz7B1VVXunL0/a8BK2BcLUWmtQsVbgV0dkm4POYGMl+t7qeLTRtvlGavJd
wALSrUlQElJIMkbAKrkrGXwGQ7hv+pmhwgwUpPLypUdsUXXjuJmXARIcJmKKhjMxBsfUwV1XjXDf
AgTMEDkIIuvAJcfhgC4b73EqnRWD3zUVWwx8KVF+y+mQg4cYU2Yc6TL7iiMkdgIsz4gBEUjm/Ty1
zxhBqI4U6MOJuLdhz1+AsrlEuoQbGPKETilXWkvlKoHU5whaeScMfJbQulIa5CRJsSRfAy05NZIX
EKlC/GPySa3vymgaAVm7hDZJfF73HAtkCntA7ZCEcQhzQfeMEZlAxyluo+YAu5IZOl8tNNdD7z9F
cbZLVQ0jw9kylIQdSUXBOhqtS34PgcSo/lsiFil0+EiFSyRqMFrqKP8wBwnIrKaXm0r039pOA1LV
h15IeL2NurIyHrOCqVIiMM3Sk42GKMEoIL3pZR9vWkm95StHuajr7bGVxz8vqqlojzVYHKBfdc6U
ydPH3joomCTNtpR2zMBfQvJ6N0nQuk2TrZPj4VDXluQNRfqUiiy0hWZ5tlstNN4Ckio3ZlmiDvJr
igIAs6XD13WxmVM376kiyeXsH8IivY5jFWWcIt59e0pW41VhbFozwDfS4SMb1Lo7aN2i5o9iXJ7L
1fWiW7Z84u0akrvV90ECLGcsthxIpwipSHJxukgOj0lmXqv6pIGu0im7wJ6nZijhI1WgQ8m1uVnE
BeYAR8FAVtmoZykLpa0Y6bDJE+LFVbWKCe9MQLVnJIY3aqukcDx5Lznf42HM0gecMemmWm+oEnY5
PEoCM++AQKxWCg5T54HgW37PIOBI8ud9BHne7OrkGOZngHiil8vA0/RJCtCnt6eyg4ZXp2Tp4rYK
Tn6bnoRCFn+h31qq4oW6Ou50HOh1nt/52oc+5v5dgxwCO0P/A2tXfwIR2p/mSxpSDqyUxFaIMzzw
Kg96+FqawSJQIwA46NM9UEBIBzU7jNmII/xHHzfOupkYMlMcPf1cr9HBx1hIGCoarvguxtN7iBdy
5bqVIl/MjYD8cJrYcQGseZSNl1yYISexsy7J9s+GqDebYln2D2spgJ5FRhDFX9flMZCRoIU/s2Vl
L0ak2yCGXDbVBFiokTB39HkdoaYEIQkQCFArW+DymshlmoP6AujWtsjkU1X0wrGOwbEGWu6s12Tg
9zXLLETjI50Gl4BZ4bheNMudv64O5aMS+cggi9bwWKhElKLb4UhRTfLkgX6+aOj9MRN71oYGk4Ak
j1C0+yHaeVmDQFAvfmRRO9Lv0I5VlutfW+QTGa7aCgoCAP623qWrIE4280HSY9S2y4OU5UF6DqbR
qMvR6RpC2xTtyh/i/qPkzZajWL8ktQ+5gg7NefCXEGCr649DNVD7FHAazMzCZ3W4i9pGOLcZJaUB
aEOlDOmxMjrpnkBhy5ULPdiuV7U5PCsA3Yg6Y25WDqJ8n0axdGpm6klDnxaEBSzRC5a55O0pw2s5
E9o9Gskl0YicrpPxJesomJWdpXn4QjG+5HhCRD10yBYGxGHo97/UF/6GnCItq/GvEJX9z//7fzSV
1bqqKzSodHYWqDI0p37FvKTEEGHFqLtdmzX5Vva9Za0aJRPwxpw6bc2sRkGoH/WEOagRZ6//n9cH
Agpu0UR1Iv5WLbDAsU40JLpdY4wEc1Xn2mAyyUKQMMGfTPblBndFp4cHX5q3/+/XXpgw/+OjGzpV
M1UCxWP+9tJM/gU1mvNul06sE5cFY9NZ92M6gY1TJ2dWxR0wvP8FP/wZD/Rval+SaprsXP9c/Nrn
P6O3/F+ASX8+5s/Kl6n+AVZAgW0E4khUdZMf9E9ikmn+IVqioS6dT1C1601/sR+ol2mglETD0CRV
V02IEX+1X40/DG6woDRQAaNyZv4nlS/FWuAT/7pHSQojEXU3TWF3Zun5rwdTR3ZrNIejsJ98b6YN
meqYF4Q4yq79KUwQ95IkHnbGmaJD5OnxCBxnMpkuSNklVWPZVZhfqinhMQB3A6TmuX6AZLDNOh2p
bf3WNhlq/ER+55QwuWouXWr27QNZvG+VEYabYQgjp1DN9lgUVN7TrBtpoBQB085QPDVC5M2FwPCd
N82+HZ+Z9yQn4LXbslP64zQEh8iUazchs9rOjLyzlaw4YU8PN+HUn0h9TDZiweIwNcUrjaAlV5Bz
cDxV/D7JbQVLYkEbMv/M/aaimtXdgvqza2up00U9mKBMw1NCimurKKbjy92E0Nt3J814Lch320wY
K4IS2V4lqPQ14E8XwbAVAuZkXS8VV1LDnAqMfUy2t6ZrL/GS+5OJYBbn8rN/omS60VA+HbsiNl1i
ahiYQ82z4szYTgJFFF0gTdIPVL5ips1OL2m7oZa81BoUz9foVxZlthf7t7CzPhKUp5VsnLI02RKf
fi0GqbytoFVwMqgeNWBHJSt/6L8hQNWxPatxd6o7yE1RFN5kRDd6cqG+B2rYXocqkx8j0asdZYk7
4Y4JUbCJGmaqSlbadZt3hCBJBI3n1pncAfFSdZ9xe23JcvA0jAAUsyFJXMWQf5AhbcCRxx1dLany
NEPOatZts9m4nZbW+UQz9bpKL0nMC/YgGnWSvQE4G8FNk7YGDkHhVlAw9lRF8lOvNFphM8sJS7Mq
ev0sEiIjuy162K2hJM27kKhECjp+4xJHcGlMxPepDjC/L9MffoHzkO7zVieOEiPaILuNITS7yBQe
otxHeVcrl5CGCz9dNm2iKciPQIRJgqAB1jwWYGepDE23rdJLrlIMzd43UILKOj6qsfashgFZUCqy
zRs6Mto0wDgagnNu4VnsfOaArajfDUlRPmErnprENdOgI9yoUDcrMLoPVNR4bdqiVqXFbwCZNyH4
sl4fdq0QPSZlwewO4JQ/BsOec8xGSI2GjF1N3+lLojPxl/jnoZlpambnitAdwkxNN/GCq9UIq1bH
+4XCaflLFSmQJ+ycSBU7wOATQbtNMFReVlTX1Ol7AjVKE7JCVTtU5k9SwYKCkGaH8ODBHcQsPEVi
8xbN+lPXTFh5BxaGVvcqx/11PIHxNqOYZnRb3gpmoJ3S6gI90jwncYhdJmYCqfWLY8/4IAgn3g9Z
Dzezl7cEUyguIMt3gg+ZrU/h1pqzH0JCSrQiTNt8rHcyv7cndyEjjTDhm6s1MB5OBIU9IQEXpL0k
OIoU6+AEiWPSlwRZrdNvplwMdyyPQEgXrU4GkjO0hmnPVfscT9Ux7sxwhzoYE/r8A3oDnoxOvwri
0nfzsSR6MWgvndahNQ0sctkpkaTR5BqagF/M6DK7XVaquqHeVlcKX5faEhra511tzwrh4O1Jlptz
IIluHkzntuoDN0+0jZjNu8SADx4Wc+IZsH4dVQtMTzLnXd/GV4IiM4XSWQKS63kABK7aJVxwCnvI
iLvhhKaG9PN83MUBc1Qh0Ac3zqtLmONHZSZLvxjrb6cpVypzBS+i32y3cej2knIrlgahZTjcgyw7
DsJTKnfRBiDOk6Ciu9cgU1Kpwh83U50WLIwTLUjg56QFcLW4ukUCwa9DvbgPResZfANhTxKz6Vnu
sUrV1VtQyec+CgcPSc+jOZXGruk1wQ3Jua6H6EMijfpiWXkIy928z3rB36hCa94V0QBUPCPkowhu
/Lm7HSO6C4FO4oRUt8PBYhyXurxykxF8VzfjojE/AynyD4XcPdCKINU++jDbsd3qoP7KQau8WKAQ
E6vd84zHs5n1Z6vE7C6mtzD3blux+knoM4djn+GNHdC/pJzyoqlrD9N4LYnNxpTQA9N0DhxZKHvP
NMfCCYkfWyrVsay4pXhm5VFed5LxkCNuvzKlhppNGQpbpXrJRZX8YUk4KQmUe2Ja3sYqLrezFH4o
czGeYuNTmgP8VtY+F6bKhbqIdIP4l1jqLobC3LuarxXiY29VkssdOaFaNHYy30I87WoaU3bVRBBj
Bu06tiaUJ8Y02mJKc2muzcajdK8ExIeOo3EXDNNeFuCS6pjgFKLfwNJ3sCI6AcekOFenxpzffDWP
oTckj0y8h7MFzScoswiayljeZmO0SxIz3aoqowFx144ZBdpVXeWXQaahD8Ke4C3UEHZeC5CYxfKj
tHLxVCcLGyMio0/Wuze91uvDhN/ThNpyVfk6ZS9T7rZah0grzWnEtz5eS02ZHGQxxVERh/dZ0c5i
XIHeR33RqdZ7bwRkplamtjViudxoGc64vMhvBE0/SCB0gNHNP5O+e49pq7Fgj7Hstfl0ZFAi3UTh
PJ6FR8hsd1Nsja7gE9Cmdpwqulka3Kmt4OAxxREyvfc0ZSYPDZj1yFrPlfP5vioTwetacucyzoV0
rvWNXMClD6T7sLRkZE0MZ205xld1S3KjjmsByjVV0jicnDJpaFggonBHiVoyHmqT3BajFYlJMXR3
khQ7nFsidDJO0PAvZum/2Duv3VbWLTu/SsPXLqNyMOAbVmImlcNNQdKSKudcT++vuBq99tmn3ce+
N7ChLXGJIlnhD3OO8Y15S648cOxKZ/WliFjAeybSMEopa3fmpRBAq0jza9uEudOhZk3iMD2BtnRy
1k+H2RCv4YyHBRgLFOIhmyHuyx9BTRNfN3rjFA7gL9WW6plmkH0jqt0vKdSmIxX12NEyxFIanwTi
a21VtlQ2vyajL71SKiFK1O8dWS/btGUaCVVFdzuLjKAuY+fZKA6joSnBjq+E/CWKa9UzhrV3n1Ue
fRx1M4k4JdJqElxZWD7jNiptKSnODVRMZvdOApCgPsudJHtyFbN+A87XPEPHDAS/NHN9E3cRk3yF
A9/sqDomA9HRYQAEoVy+CI2QNzIrPfqosBMIBXQqA/tsVoFdgmHsVzP6OUQrb0LftSziGga2FOeK
mVFonqlJWzG2/A4AXyAxrkm1vikFSsY90JZsqr2sVGjS9Xq/G7R4tOkRMdKKECYBl22JLXw2lVq8
JPkpEqyHOO2EnRJ39JLgfaj1iCOgJaDBXPbdHA/OsgxOPml0AubnhYF+wnI6WeXomZnpDRLE8UJI
EFGUieCZJatAY6p3xHfKuy44RcQinlNVfI/WNAa62AwCSIgJjtPj+RBEWu1PRGumRvGAbaj0fsda
Kaut4BZ+RVO8El06XYRZ5hRdVieBnjUkk/XBYwyNLA4mBGhDMzhZuEYqmWpTul1J3d0k9XKvr1+0
ksKaJ1Cu//3z7UHW2NIube6V0cKK06zmilt8Fc9NXOqEEXCgGHCFpk6Zi1wGq9zqvShgW3uU+y51
T+WGWQRPxfrdf/bjf/bYNNCWsNIV67U+N2uyBq0RWrz/41+5/V5QS/JCvj3BqqyIhr/8tpbmWGn+
PJs6We5EZkaf5s+//OXbP28KIcyyqc0mc/48WxBklFEhrSDRZDH1++/+335KKcRErVUjZlYzf59r
nfiF/zhKvz/B7U+lFd7WXBGs3y98e6xsCp1mb2ra7UoFs9aSWFcqW+12KTQrIOf2D+V6Bdy+wwST
O2HAdPbnH5qG4cZYrzJoczkGL3SKpMmCN4qs1XBxs2bdvgRJcShZzJNBwFldh7q/fLk9RhpiRK8+
hTZTJItPqNL2lnf02+mWTRhoo5iqMyGf5DMVdeRllFrl9YTSgCz/EvP0J+WmWwX3N1LV7TFVJSok
GXp/Nli3HORaK3zVwuk2Z6wAtWq2bzk3N0CUrKU1r9Ow+40K3PMRbtwhhoMulyEtwX+Mk5pXu8LN
tfbnH0p8sJmxoMpd6Uo38lW4AA4LxvQYmxiY/jw+DJPlzaVMvDzmvd6o2HGjgSO3kHAmK9LvI4m+
nnULqQrDGpTb7V8Uo3cUaFzb2xuuVhvc7bu//UgwZe8t6oEr+ngzi63vIGuRbgk1gTypTHrd7TuT
W/b3j6So0GGLiLbR0aTRvTT4ouJnuv34+zGuOyfoN366u87esifbeHNdo2/yDg+Q9yJaG5+w+E0b
3Tcu2N8jUpbTy7RHnrqbvdppHc0fZrc1tmNPt827LvuX0fM7Fx4Z3iyXwuqcHBFnSNg2H/wh3edH
uFt+8NC42h29du+obwabKFmbjohPurCjbxr3bX2xI4Mz6PZr2jgviWkfJzvdvRC082IKnn6Zv3ig
d3hBEsYeEEMv5S8pd4X0gRvbz48vJIvjbmehE5Oua9rLPt6xCr7jvdFU4sV9/jbX9k/rgClxpP1i
j063GUaIwE4JqcZ6yJfUjjgW8F74dOMrsmu1uHBYltxvl2upfXF45lR0l2Vnaa/E30G0mS+FRXR4
3G0jktRaghXccvZEwWt7e8hda77Uy1U3diT0TsuOYiSLnDOvHaB6C92Mlfp4Rc/Tb6TAHQkXSo5Z
SvTqZvjBp0fNwsgcGr+i5JjjC+8jPfamz9tQ+00zbzASjp7OpLBLRj4WyNwWVg1didDlG360VK9a
duBpMBDHZM7nrnqJCl8cD9Zs58CS5g1LAt06mWyYvxSNCdejCoTpVHofApdHNYC0oxOETpM+jGh3
a4C67T7OPKM4s/hfX2xCCg7ZaVO+LgRfkdnVE2hL9okrIFDc6aEzU9EBL3BZmNdOfeha8Y7LAuUI
sWIYJxmfVvW/az6Yl3pnmpcsuDJjufxPfSld2We8k+/wXmq1g9xj6fz0eZ7t+Fm50PkG1WKjsVbv
ixN69OEU7QU+6V5FuPDIDhOc1Wh+il9iv6WuP5p+9CleCSfigA3fdWQX7xydfH4O7hkVN5ZM2sVH
7y5e9Dg4cWrPn9v2UfTciZH1WO7i5tQJrpV/V6UjI9SwlfvUzj6L/JSMupenzxLRiCFtatr09wSJ
OLED7OEn+GKxqHG+FvtcnSL50J2Lp6w6Crsf7I+benwbdlN218lbw0OSoYEmrAIbjT5XNDAYp0af
kiuKwxJHy/bKz/Sj8M435TH54BLoNQFnxE7Fj5+4/cNwzn+RJd08SwlyTqDPdjW7nKfkWa/urJbz
Uz1KuR/Wd23xxtNXWYy8Hg/1QkMrbBzOOkIDLt5pehcyp5ovXI+cst5+Wfbil88/QgNzrXcJqTB5
LmxW7LR1uZCyZVv8AC6ayI66lxC8FBdeG94RbYfsh9Nf4WznviFDTLpTqxMXFwCmyFhfUuPMmg/F
ckLXzQWPGDdwI06s0d53K2FtvaJThehFjwt/WU6FCr6qx/jFVsVrx4OK6SN9mOUfYWAv339wJbfN
TpaAVByj8MRFmRnIpmxN9Xiwx6BdFcg99tntKBXpPjWf6urRqr565VdU276V00rblc1OhA5FYavx
+JNxchSaTxyZxL1sNPNBaTy6VAOL+wHQVUFazzhvpf5DCa4Daipu+bxGuU8S2fReF29oj+2svMrV
yXygqVp3yH04IyP6Ie5vOutUVnaE9bg0L/kTUfnrpQDrjfjEDRsWYg73HrVAbdNwT6YeGAlj12Pz
tNUvEwI1nPZdv1ytd/PCGZabLcd1sD+wqV+6zTmO7jV//uIORmXE8MRtwrAwNtuOqisYqwsh2h/K
HawzkEo2Q3l6XHJGz7VbBoXKH/YoShiDGWPfuJR4DV/a91+MqySkcJ550rIvfjR+cHkrx+KZOtPs
QbAyoTvS27A+qsiWH4TvhkLdO7fKSlj8Er3KrYCFbdWUNfl59tQH/WKcotvQFPc+LmoGeqTGnDEM
wPv5tdtEZ44BdTeqGP6ivvaSoxMYf5m9kXy0R0bO+MiJQ0TF0TL6J96Cyi9rhj24HRevOXmzlwHl
/mL0YSil2cbnSk2mxWBLnKa/zhzAugc3tqt11Czoy/N6bO77DcDXBP85n8HwzfioX0xAR3uueuFJ
hZH8I7yXTO6CN+w5WZRx5IsuOWro5rAeWZdu8uT9TX0QTt9T4IpfHDoQIuATJYc7idtx/fPJC5UU
hl0tJrmdO5/uHWZ1pi2eruS+YNgEcFf2h/EOqWcjPBl33WZ8NTfWu3HH9Md5NHwOUPQxfvGNPxLm
tc4iKRiEzOs2BfMwE7vIiV5nQtVhdJD2whPN3VVlv1GKa4UZxLwkhsNkttyhbAQdtuO9IkWx8yMb
ey6HZmNyOhQOF0vJdLd+ZFv8+uDKY7ow7ACbQ31k/jIR0vrWHXf9wkzceouNvP0u5+8xH/gvxjvb
sGPFH45Gh19nUFB88SKchCdpz0niv5fkebK/OAj6w2RzXjhM2okjzrd8fj4WFz9T6LBf71PtsJKa
+JDSHdOLpkP/ec6e5QdOY3lkeg4ejBOI+8xWGKN8Cz3+OjIZJ2Y/7Y67LD/yZ5OPqDjInD9bDl2Y
sbwicLnQoV2H/8IfLa4ZLhb2pDyToZI6q8co2r6+8WTWKDmXtJUfGCrDXbFs4+N65hggnxkGpT13
Hv2SI5+MMeCVyV07vfEplHc+DbIh5lCOLMQwtxU8Xsp4f2vaY8yE+s4XKp4z3AknfOSyz3c4RIy7
XuCCrlzOC84M1Ys+SHBsmSd3uF4cRkkuVno+vAHD5wjnjaPcMf7zLHCxaC1Q9QRu9sPbYvLnJdiK
w/dotlVwbb+4rQPD56wUy44pe05ZNri8NHlNrhDvWEUJ5CptZn07mQ/rVapC0fdlLvSjIvpBvaNo
PLFYAIB3zX6oxZus9sJ73L6LPy+ggCp61OQiPTFvdoyp9TuW142mjVcOQXmMr8lMeKLfIxPcYcIJ
3eKAHmut6XPVd2R6yZxJ4qLs3IC70Z+IsqEYuEUraWvSvrLaI8WPgVpJ1Lb8XtN76qAfsigGOsEW
ftcZHk2tGvVze8UI3umPFe2DDMYHihHt9GE+sEnfVDABQSCugxyxR5Y9TufQeLrO9WuR+3AY4/eR
Ey9SDbBD5AGpUNqxZqddtzMCwFUcfAkYFks0Lx4fXsj5UWqPZRMGq95Gjys/yNJRzy8MUQZlifFr
2q9hu6Q9oX2w6YiQDcxrNpsxhp2SwMFiVoMAA6TSOlXlswZKB8eHm9EQkZBYE0l3tiZXHdbLwCxP
VbPWhu2nsJXgdJ0jMGPzlZW5OPpyeYq4XFkRqwfVIVe4ZPBn5cr5uQ9PWukqOFjyb5O9/jNTq/GU
sKPkAg5dhfs0dGj9sKZZL7AjKQu8+MMX1yzTOetsrt18C8ltBMLhtW/DbAes/DV4QH6mefXr3O/E
HXxeBvN+m6jEoHnMgUVBWtsZSeV0N5lnCe8MlhOMWIrr+z6DXNfcC09Ng1jHLV8Zr7gCJkhY1LQn
0GKnnOVQ6MTVSY0dy039crQXRgGGFXrrFMDkHU1BdhisViYYdCagQzLPxccRFZuF3tTh2vKj0iFJ
F/RJz9oNtdPGfCwS+Js2i3RmjLaHzQjYh7VBxjqFhfDIBGUrp2neQo3Mj+3X1P7kBc2/O7p7hcbB
7LS9/Ci9k8/rqoYPHzLN2G8cOjybLI0ZkNW9oiKgo8qOJOtaU5HuArDEn1YjseGP3mpZd5OPEC4t
W5nYesiSvdY9pz5PDNmieiiYF1KwKOru8veq3E3GXtWcpEFftoE6Rx5LdlhSaE2Cy9rS1bi4tixs
G5cLsGsAqcZHkQWJcmrfOm53iJOmzaq1u9dX0FSmE6Rmi5vqDOfti1uuTFxu4sTY0F0GbpLjK1uB
ZrAoQUJi5qHyhR3ihXrTTD0ejSjVoa/uh2nKOFiFS1SGcGIw4eRGqt+leJuckDRtyQavdKL4SLOz
vRNRRObvq7hwT6eF7knkiRQQWbqQobaEG3FwVd1F843qjZbYSLlW383YCEcIaVNDoxbz7VV8qyGN
EmrHrYzWpv9lolwnMMePCCUGt8kD0RWZZNE/j3S6NZjlrwAKAXROykmoDzxCfIHwDDZdO88F/gsC
WliaIlR6JVrRlju7dSBltta3rjMKvfWaLVXgSfYAQdGRQD4E+YluWe3vuuhiiR801Pkoeuyj5wtZ
PeuOUbogNUFePd6DuPWi821hIrNr2+AHPXPjGPeW5uff4dN8ZcKDGmriYhMPCZVdGQJVuB0oBDDr
5nCO+uKYKCxDfMGef4UU6e971UkPBdPgpngReg/BVvAYbNl0T73XR6AMSz3bi4lR0/8fafbcafct
hWHVSSBBddxJHVEL9TuybYrGwwL1LmTnFDks74UW2qet3Qd3KLmUX5li58/Bu0oMhQBNEdDWQ3ii
vqvdW+Cxqk8TA0exq+BN0ox8kBYYlA7DmPQeHK37rpbscgXINwDHkgQ04zunWR12sW/KqOgYXyYS
azdcCgbZROBGCW/Z1lDzunNDo73BLHcXa9dwfFyyV+J9y2j2o+hN4Q1Q0b3RrlTktzqig6PU2s0l
+1oUp78r3sZ3goKW2GEGZpQ8YChx4uPszMHG2rdHZmWZbDWUep/8P7pkF/mpu9KIQbyf5oTxQtPF
eXlG9hCojjraE+NF4gqnXMan59ZU2hAefDBitOMmwQQNZIkSLWJv2QUbeax2uj/vOXYErm+Cd6Di
R+0YMbq53TGUGAkBgLM8+DD9U7hdHpGkjuwtAfyGHJFh1xJJrL+jXnDq2o2N/TapWCuz37OX6KMV
zKtocE9VOxX6pAU8jjGTydytn0PTMU/6E0UWF8UnEgtVY4exl7lqXwBXBpJHPp1E4Y4+quUBzKzY
X20jT2KNEji6sGmyU0xKspceQhb01kU4HPDU08bQ78JD7YdPcr+tE3CZqMLhYkYXRlP1LT1NB1B4
yhbcJBgvJ7+H6rOJjhHDmUO0r3DQLpJDxZtRAc3jdjqWCOrCD3hlIpeP3bwWu4LmjxO81b4IOkD1
S7fV95WvHnuMhJv6+hCcNSc6GheBksLGuJRueRDnzfQQb3vBjViFysf8Z2J7d0ECOD3GLmlCox0u
r/pb+N4/oVUXo33i1E8qR3zLO25BNB9F9AiEFhGNdKpepHsIjOVpTs+lfChNt2kfONFgZhk9NtDA
UczHHq2tUdg2JUoMFlt+ecIesY6JUPUY889Vt5F3htu+Ji+MouIbHbLQh0PaKRinGb8PpYoOg1ht
vD/vVfyoxw53sXRfq9e5wpmzWdSdKf2w6jKbLWsEsdlBVC1Yda9me6qh4uaNrRPTHysEAhJYi+Yl
oo9msgVawuv/SzieAosiJzmabrFf3DC3212DMpAx8xBhZqOuwnsJd7musJ3fLLoNgO84vhpIEFjT
mi/5MfZzzUSvO/vNCxqFMiTNDATRJnQr4UAzi10VLR1abSbCoJVs2N+ppoN5Czk+jZl8g5lVLLBJ
7NDGIXdsDB/iF43BJ5ab7NDn1xQ2LdBKLOuuYV0X6Y5Sv7gr1j07ShI35kUwqQse1QzhNHsfXAXy
hiHOIFeRDWryDoUus1HCnqPt+IvWH7umYoPnGzB0+ES2lPpguN2LBYdxg6vluTfgaW3VE/aet3X0
Dp9I0GW88qZXlOQv/Sea/JLyuyN9aVRPHGub4hKw7GDeie0xnd/bn4wIOwXFBOO4dcJwhS2N++IH
yTtjHOoCVhxHCa8XDkEOTnukHCBTRoncepPtaDOhD6J8gAKIFQKjPIqOakUWVw/RysdEBK9tcbKx
M1rqfWvn9ysZOfGC6qO8a1YENWKcA/onikPWGQbzuMF4nL2Q49Zif9Jsy9gEvxKQWOkuN/tjq2iK
zWEsemfax2+9I1ApUtbdS/Q8QFGXoTHYyb2AjInts1W/Vc+UVL+65I6VloAQ/gpWPlTPFrE4LSXh
ijbTsmXoSPcW1CkhsYfdeJZezLde2Pi1z/b+yC0J4vKhe9HfIkZRWuJeGWo2s5I2bcMEdDrqNc1H
KtB/cwTYBf7k2Le+NY1jqh6V+4n1xJMBU3o4pR8y+97QXbhEyg3YN+7BoHFpEmAfxNX5WX2WX9ZJ
2zfs7KlrXJALoBZQ6oeMGxqu5bCZXJYq34m11kfG+Lqyt7k64q1GHcPXLlN1F1Jf2Hd7UfoJjt1n
/AT22F1XZZfgsVC2YXcJ600ASRhPlB581/ADFhxBuc2UBCa4kJ/MuNt8dxslgZ8YQiTNYSIbruCq
DG4bVgAMwNvYHz5hN0ORZMejEKi57w7TttsSxomPnOMI+NCHPshoYp3xWT9WXnlOjdeFMponkiIN
cwLxxsO9dQ7f6VdFqL3FN2T6D8XzBw0gfR1tn6MXllAQFUkLtAGf1k/mFccD9FLQFgz7w4tx1kqH
uvhFYSQHtkrxE+KzzD7ez0/ay/QLKlz5rtyXT8GuVzfGS7yfHrkSv+vkOhQ1Be1nNdwb94/qCnX9
quGBSxvjDBB1wXVyTvfCGRRFzqUQXCGeL07tD1hD7PA9R7K4uaTRFjSZLL4CRAE4zeKM6kYq33Vj
sE3HXWc9GqVw7ITw+jvKPp/Y+9++HZW1F9TMrCFFwwLAXCpk3A0pPSP6PnMvGAi80JrfQtpvj1l1
fMAUzES1ZvJEK94JiQQFGRxvESP/ONt//iVff+fPj2pIjFsiPnZikdvd2p27Pf/25far3S0qaE61
CLVlzTjwj89P5UbaheM+FmnsdCuK7vYlXH+8PRZUayBIZGofJHtSNmc7bPTRX371b8+8PV0r6RX9
+WslkDMvS9sHTTMR/8F3olG7vcHwbl/Cen2N27dI5tEo3r4FzIWBxiB/ym+n6PDn12+4u9tf//MY
aXp4Kv/8fPsdYuTjLVON97fH//z4+7soj0T79ow//5KqQMrrlqnpzz+YSseL3H6GfAkjsqqgha9M
v7+8/O831iJ8aoSZ26oNWUByT+eVNbgooyh+rTXcuJi9obIo6NX5LhnqraYZkUdnHxyxUp9CQiO0
OKF2tSiPUgqIWRkfWskCfML2L1XUnTB0mtMjn2h0ze46pnY9Mu9h4HyaaXdqVfndMjp/LtBR4hFJ
GwELSq+8REoz2gotC0uwEIyo1H9mQU1ttLwFBlV8t3Fi+kMuSVSMByjgg7QVG2QFaWBYW0VDJhul
L9mYTLbeartuht2ai4/VTeuTDhg81elJAY4B8iaB67NAkWR5JtZuMcwO0GA5sSD9sLas02uSv4Yh
6xSqHCObN820dkI7sVQkZjEas8azGix5UXyJ2tyDAMDYpYTX5YNQur3R16iLEmGv5s1TFQsfor7c
FVrqBeHnOCj0ggr2zQw4lnxZmqK00aiYdEk1LCJ9d8LNQAF0oagTGO8TclFcHcUVqVmIX7PS2Byh
jmQHQPeVWUSz3sIQsV6lUtApx0E4RRkGCuN77ibZSSv5F0qSkxgaryG2R5iQiz+lXxImpjH7KkaM
9WOBn66NWvSr/U9UmJ+0kYtDLypQP8Ql8qM49iphu9RIEzWN7XSHKTjoihdjTuiVS/umnveISXaQ
jH5hgjpOsXzfNsOVEGwijRrUUcV+TukIwb6JVsdbh8FiBGGLv5uEJ1SNqvyED2kwH3V1STalAc1d
W3xJNw8hNc9Oe+cwfZKwfpKs7CLJyafKaiubMA8vUujKQLQrqh6kix+URPqukv6zDXGaTRgHNiJz
PLESPUds1o1jZ0gNNhstOkSLSQyIhLcF6ezGqombqKa7OqzUryWlXRRo91h0XvOqoQ5qQQUalAyd
UfEthcSuRr1wGFvI2GpZbNPa8CdSODdaz55KXfvULCyTRCBTqk5+lYSEygYW/nx8qkxm17nDKFgM
LYygNIE9AK+n1Sanxf4DjiWrznELhqqSiYuRTcEZFPaTufw89VK5a/PlPdUXhhRZQitD0AAyAMFB
G/jGXp/uU2hLMACMuAF1rKjfXEmuJHXPwQhNetYvAV3pZXXtLmASpmk4DFnsNnqNcnfIifcQT7MR
PhhRQbyYAnHHovyhEDIyPTc5BZ3Mgneb0Mus5E62w1h9UnoTI44mf9RfomL91Gk+7NKSwwWjk0l2
PsiaFHhjzR+35pnJa8BarcXEaNUTSS0aIcHCeREDD4VvcEb8erCS7lsaLSBGbB5AAj+hJm8QYqK+
nevwtAzah14gX5hgKAh0xJbcgjTdQF435vJXMufuHAAxTcXShJ1wRvx8kWoc6lIzW54aBj+BMiZH
Enw0iWGuxhimZbruSgrd7WiWTNToVmFn+U9jEPFhjczipnnXQAKyoTaLxfCjtssDaucY0QvbwiAg
QC0pk4Outy8x1j9O1thtUABShiEG08nMOnWr50zKNb/TFiBWwnPEvcnR1V5j3ao8SaAiE4s7M5zp
VeLJ7fvkfR6llyFC/iU3XeiLAjtmsicxJ8wK5aEZBHY77oAJnDST+PRYhow+i+c8ylipjuG1/B6a
6lfQ0efBurTkeyUiBK2G/4HFK7QNObB7mDWuPIB2NqCFMLrRcQnmGD9h/14udD81gbKnwNgDQySg
YjbFVwg+71rVPtXFeOaYn5dG3tYsaKc+oWsqiC+hSdErtR6Dsb7my+ILVXWNAWUAGWdiaIyVOJ7H
P+r0oJSTSmCLjjmijK6yqqRIgzMq8mJqJ5aEqRKFqS1ow96SdYjpagqqYMi+hNIE7LV0P6pOeavO
6l2o4vtn8LY7Jfo0myXZIQ2eCJBny8/4ndVliZUeQBBj0mx0D20f/3SxPF+ljqt/CVGrqxZ5Aess
iOyh9HITJ1ycwQVP2vo1nQA/t11xUa4KlRChSjdh/q3lsmz/0lXaBXX0lnWfekREqCqC1ChJ/7Kl
HMaUnuzl/E4ImnM41e0ZdfWqKqWgLpUzO5ug2QYj1Pugy5+FqP8kaZWsA3ltda21OrVxhhwQ01gW
ZDrM41OsL4Q20ZtE9klmF8K5ir5nNSNgl10hAyQ4GQaxTypt4FQgm4OKedVRBDHR9k5VeVUKel9I
cYuNGowv4mTNcPrNXVMGqV1MxHnFlvYiNiIrdhE8X9V3FEIaUpQX+avEmltiTLWguYcUayuN1VOG
uMTAprpJZoL0lIRKesfuM6Ii5pZ5gt4oyIZdoZaSPQKWV/ZEZBlKQLtJpM0QEkzNuJttpVQLTiEl
RytH9Gko85eVUZ0SW0pGeU6JdqCgn5rnHICfEw29xbulT1IU08xKR6LQXhX3fVu33qAS3ACkDOUE
BstgYUCMp8mJYanpjQRTBHGY2/YV3A59e/NJ/X+e57+wlMmAOP9LoOf5e/y3t7JJ/wpT+vcn/aEp
mRrQI4wYKzDpRjP6d0+ZYf0PQxfJ8VUJsuV/8h+kpwoHVNJwhYq6ISkmKKb/8JRBU1ItS9EsMEGm
Zingkf4f8oQlPs4/Oso0gE2GpiiaqFmmrv/NoygNeg3mISx3MxakyyBm3X1ATzgBdjH2OZtMibSa
mTBeBLs/mk7xeckQCv/Fh3f9bYn8t6LPkZkVXfu//pv0T7423gVcKJHDxLGQVuPdX02iQysKS21K
VPoyq/YqLXgYrJwZcZbO2qLkq+r31JDvPRDqooeS4IZa9zNPFcs4jaWVKjfNb4LY1/Q/w+/yP3lL
8t9Rp6amq6Iqs4AxVNlS/m7ebHB0GJUpFjt5rmhHZuSyiGjO7SwzsDsniIsmyp0lbTeWyJ+qZiBJ
13TdkUwZ2qdwHxQG+QvFSOVD04AUZMTKGRbSs0JEPGiIwuhXCjVwfP+ha1aB5pRGswUQuB1lKSAk
cnr6Fwd5DYb+BzsqpjXR4GozuaBMrI//eJBrQQRz3DbFTrQW8aAYk+SaUUnRhBR4pYIyyKgNMS6d
5K0EhTDNqWCjISkJVDen4jFmAXspZPMlkEXL/Rfv7Z+YXrw3LvTVKrzeJOv1/tcLoGu7pBmB1uy6
cLwPEC+O8CZ2QNxnPxRZzbQWmnMg/28sWbt9plHBlsd6l+lEaClBulxy4RKK8798X/90YRICLmIF
5Y1ZIifqb2HbiShMldw2FqKVHbYEg9Gd1Y8mrLIiqTiCnd3MUWe50DISXw7H5yof6bAUFJkWbZFO
+RD9iwtTW0/TP5xGoGcK5k8NH6hqyavd9K+Ham4ltkkIvbdsCkiQTALhAD7TFVlSo5WIm4csOKWy
AjlpzJLHQtLdWUP/syAy9/KGDaMINok2fWlA5RCQaE6Zup8V9AvlIr40IyypIWhOi4JqOjPRoGip
+qjPE33rQdyrPa1bKWkIb7skWGV34DNoegJ4dGL8AbM5Ke4QzJ9lX4BaEazJa8vyqLYGreyq3WlK
CbekQ4LfAmbI2J6yCTgrYyN4MBDmM4Aqc55/4oSgAtA/VCeNasCeUKAZgEri6mxQaTsuxHMV48Cy
x3z8r69ErNn/dJ/g45V4nPsez698M+F+fdzHRbgOXf+9yHHPJ3lHaZo0DF3Oy7MC4acuLOsgJwo1
d/gnKP/M4ToFE5IHdaHbWhTXJMLV0jN56x30kkISwoM1NN9NbszeXHOA5v7XGJV89rkODpAlgkMU
GF9VncR+HM8Wx5eyq66OZEoJ1VvAfjKKTIsdodz6ZSDjzZTVa2rKj9YcDbuoNcSz0PDl9l1qheG+
0/vrYAG6VaJZR1UiRZfbF6gLZykwy91YIrfr9fJgtMU9p7E/Z900bdtOkx4HtZjvouAybYz+WnQ5
XI2UgN8FCVnaNnQzE+g64ywKLhfP4rRIAmQ0BFqXJ34lamS/S0RXUoqqvSgsafwVyU5Vl/TUWVV6
krXPuZdJAJqk8CRnkegtS5/tmOAckRxYj5ubdDi5SbfR3KpHHZlFckylsjvqJu+eQhCZpTGVbzjI
d3nyMgv05m84Ipxc86FoBumM6lAW5vmMI+pqajVbzApes4Tz9ThGiPxUrTT29NwNVqmVhOaPTlUn
5iu3BO+hZPYzNR0ypPtVj9Et816guEKlHqICpRzMM8FHMQxPZlWaYDE5R3oWgcuJFMkxxrbzFEV8
0yKLKkSNkGii2HhMunKn5MI5rLrCNTCBHplVd1ZtQDXtzEMO3I7mXxrfBcIQ34kJ/epSJButKWuf
uA7poS+MgJHZRGKAakKS9fCoER5+rs1ihiTF1SKrGMn6bD7K4EDZeKj1naVj1SyVRvT7qnuPuxA2
zoQwZSak1+4NFdOFxhbCoHulzMzyiRCibRpUcE9klh5xeSRHvKIKi/jonC5G4FlSF9lRKTHMmtM9
XD9U85oUXyaRLJJkQLyy9CK6Ir3JdkOkIKMuYvEa6Oi94iTe1XP/gdtwvva5MF0HdgVWmhKC3Snb
BY7wvSrWwiUeKWevPymq+FgsEwdZKq3LPBcbGN8W29ll14eWcbl90Uja2FkmxePbj4tVmL//IdX4
HN1AZtXtMYTyI62zaoIIU5J5tf4B0Os4psxCpcwdm8CK4EJVYRveNeuXLF/MHTdJtLn9ONcMplSG
p5Pa6P7tIVUsIlzv0r5VoMuBfoh8GefSQ1pEBuVzVUR9ogr3ty9iou2jbF7O4vobkYlCOTNXX18F
n0jRr7cvncwBndX56/ZT3phEDjPSTSwc93M70EiPowzmNF+mIXgzFwOgL4M2ApX/zd55LDmOZFn0
V8ZmjzZosZjFBLWMYKjMyA0sUsEdWjnU188BsqyiKtum22Y/i4QBIMhkkCDg/t6957aIJrRYp9pO
RHOdZkQzDFX5EKTM1Z0haJ+inF4X4RwI7wlpV1bwakid1Lq+6ZmqdmuDfNoyRxoqsCTulYO8o3Ab
LNCKIoQeACZRTaLwcJq0scOqfPMriNPu914m8qUdOYn1rlnZqfNqOPTI/SIjSMgWaBMq26PUM3zD
2RU8oA9IPfOLn1ndA02UUI2vCr6R7aodbAGklBR4c+of+7GllhUGKFpUkJ7SMD4M/C42Gv0VB1rB
wUnxijZ9C9Mrc86qBoAsvZq8SjuF/+RN/Wr0kYgEFeFdaQbZLOp1MH1xYhz0Uv40ubRtg7K3uXKB
U0x7rhO16bsrYwe9AKmOlaOcG8KbSLMvraXE1ubiu8/mFm+t/GuhtQIf4kxO7LKdDi6A7qr5Ercu
bf+xqR5ckd+k3j+HA3ipPqIIimEsPFKizVE0EmQIw/iCLg2v5/xppvakHaY5bpVJ8oHZPCFXNIiV
ah/0FgFTBd1xuT5NqW89j5zLdfPZ17Xyxp3qmlkTIn9JYQfs9pPn9nKnnNPAPGQ3pexl6O5uamso
j30/fLEbG86jbK7K7MGm9lwkQF2s7SlAilL2zPIRBArfr/YGnRAIo/lblE5PbhTZZxk1wSbPrWKX
gFfWhz7Y6IHUiBZaCaPB5i+M7MT39+BHEgJP5D145YREXic4sxoTUILCo7lWUKc06B4zFN7lYc58
3Q9JyPItBKgZE/pBwh/XRD6sas34CnMVYXagNmVMibqHxHeKOyvmqFacB8s4tcLvEXJukN3BW4Wt
k2O9+zRN+zEg1BOzK1HnEquFJcvrpHzEObZOKaaau/WaONLr2Yqk+yQLUIL+ED7rFGuiRHeekggC
hhLk3LaG9hop5BNiKHbgezyQEtH04Fe32omNI9X2aOvhuuW/N+m9tT431m46+UOdHMSI8GrojfRe
z3wX9fB0ocKxikLRH5Iqc46lnzECj7izjmURnMU8DqCxPbSkObmR7RynpvNWepTHxTeCEEDR9WW8
t1R5qVKzuOrBD9Fb3TEMrc8MapxDQnS1jJFxVTr+ZK0N7g1leUdnnICLu5mzidK43yvPGh6pShun
3LO5HfttBQMzocLSDvVDrWZQUe7a76Aryzfp0RNOeudoNTUdfbuUa5WiynINyyKZNCJ2KjxiFcYf
C3YAsVKXHPTKJVgdozyYkbwpZulQts8T98GAF7LD7FaWCNfwqSI78wp/7cVUQX0vrFFCzLb5Nmpu
QIouRVRqR72ineOMhb5qldQvQZbspigztiJ47rqq5jIAsN1qZ5q6b4s9bZy3SozapSVM1OYvG7W6
vbdj0WCOk9lpEBBZg1ihqWSMWqnO2gdWdZ/WHaqKZts0WnkourLbd8OP2slRcRR+v6ak/7OcfOuu
j7iBx8gMs6k6GFidt36EEhybqXXkppZvbL68VWBQRnWjHAp+4nng2LgUqnD4ZEKpXYmRPyGRGb5u
rdAOZszZNL9GS1LBKs+NascZdLAUUuVgApJhmxHETSCcUZ84myFqufdEQbDtU/ec5ahDw1I7p92s
yKudZK0ab8NpYpJrSRSx+yOFQvRAogY8Bu9gtoG/g7SFKXD0j6rEoS4kkbaSWsVdh8UbHln6rHpa
XWQNw0upTuQreIWwnmtlIAmp77JBFZ/CCWBjK4NncwZHyYmE5x6dE2/HuuO6Uc+hIAg6Rv1n7ZBm
GY5e/FirjDc3Wu9dp2FvmFFVhgb/TWgdUqm2K0+p5P9JMYmvW5Vwa2rjq9t4jE2tLN5rYu60z5tK
ddieTb5xt/NPouUe1TnJ8KSy7JBoZHdUALb8XPSn0nU6pOVueGGYalKCTLLPBvA+KBjdD8trDtQe
Lv6M7zJtcijrGfcFwto5BY1SG70zjwPTuGWP7Hv35EMVuasmiwyHVBJrvDxSLs9S5anuAqifGRDE
dAaN1Soq10pPZpElVDLXG+lvge/Z2LXJphZ+Dwwz3fZ9qW+lk32pF7BZJKPzsrYsPNEReaF7igjY
Qqup64MvBTqD4qWzj8shjYSeWLUaKXXBT6815brTx6vmxNbR1VyCD+dFnvLtVV0VgtpCIgCwAGUO
AvC1o0P38yf5plfxiDH4ajClu9nVw0D3AJs+d58iLB/11HT2FRUckrLH8nHZh3CjJsoYkkRTWhpD
ac3YTKOoHwsc7zBAq4dlKzRM4+jOzK1lM9o7edRuOY3zdeVmcuP6TrlZiC6Ja1q3MUEwldBKBueN
paym2nKoLPoCg2sMV71vz0qPqqdodtX71qNn+NERBH22t23eTl0b1dkPkhcj7L2z0foH3+6Buell
hFxYGI9tYuiPwjXwt/EGwxbvXNHrzMBwAFCa6u9MNf98/HxjAsNgulGcfa6/KyegKeto2r3RBDrl
d10/9lNBcuay7ZU05TxcmGts33cxE6STNvoY2rIUWTtFtKOtRY80lerdZA3+qRQDSmIGdqofJiBM
LIrUp+P5sS3GERF9RDfJ5HPmljm6P6TRoAmA9ehVgsa2c0tLhR2CH9GJcXkHvEncgTqgtTvU8ckT
Ub0bmupqUi7emtL5rOkTPwd6/GvGDQBJ3JjICX+24xMMr9LPdeF+DWs9OmkprNIAACRF6nNX6KCd
xuim9/E1mOQVazGWe/OZEd4e/MV1kLzV0cCqldJeu+ut9IwC4+A7qGzjEUsUqI5VZcafNMAoxqSj
4orRt+VMvWrrYDFG60LXphVR0KHMgm/OZL97E+5Tv3vRcviK3fRGPgiQmFyirwHegDK4a+MCzgxN
REHmz13fgKFoeuTl7Y3ByScx32FSu9+RK9/oZrUuq72JVy5KD2YtHhJo7bsW9pNu0mI2cuTLIe0I
rhURqfTjofcalOHdUW/090I9Ms7HUlIhZpsGRjVG7RmH2ArJtiYlpbPtZJd2mrFPXX5TlSFPUi9q
bOPqh615CkZG8g7kFB+T538C54fyDQwq2He+39Q9UGpbkea4jqkp4W3hcrksCItwa4FHMw5+NBN/
Z6yaHQ3dg+GjMLBt5+bKIcDYR+u8MOBbwAEC2Kxv+85H6GNp2rqMzT1Yi0fNEoAcqw4FXJF+HQLF
IH4u72T+qkr8V90MtE3o+hIFBjJ+l+bSnVNH5V0hExhiMa7SjukQMT8/Qz7qsodpONGuWmsGA4E2
qd6TNyueY250dG9RNWTbuYIM9Ln9zoXjniuQuIOaHtz7WkQLp/eqPfCvn72D+CCMHULOh8B5xYR/
DSrnUEjoFEByDK5awmZ+JawX2omfayXToyyZAttBiGIhoN9pVs2pqUrvlnjz6Cuvv8gcbBNfyUVL
w9e6IiFdwrlBg0BCj1tNu6Z3gNp3KXHPIqH9xjWESXtysj1jgCoBG4MIS3HV0gCGollf2yT1tk2L
K4LLD8gD/xSPHWT5ktuXH5b1Gh5mjfosFPs2RfUx6Y/BdFUlsJfGK8sbyK6VUxNXrRIX6SN9LFW6
5q5DJlwWYXbu0hL1t3rRjVY/6z2NMk5hTIYAomJFUoo9Z6aUML9gfNRE8Gp6hy+5/ZJTOMLp2kDU
gW7GdY/rl6PfW6nhPQgK1NBtH3xshvaov5d6T6B85NmnOA3GfaznXyrGUrukI293ci9TaEpw0Iaz
gz9NGG4XgGDtOwzfzz1F5b0mY/SkZVjdF5V88uyE2IEQXfUQzDRm6kkhrPWNn1BSjgv6XGpyT3bC
r//gDQkOmA5m7nLfIDLqBfqNdWCgcC7geKwTxEZb6HQ33+3DlyJGFViOr4SdYXWeMf76qCoK1UAE
Jhnna6NPboYWcN0aSCFFVO4Y5bSSZp+umiak98s5fWdF1X1XNNdEy3DVxDwOQR5xnx6GTIuqfd9U
5irMgYBRm+jbZMCzP2GfKwdsbqrgvpl5xTb0ppcloXUuXU/I9Xxyaw2gqncNsj/Zll98heB40J8L
FNNa0tvITkCcH8ssJRq6ZE5ZInJOq6/+lH6NKVAcJ8aA2BVNdFnLdk7MzCCkOHxgARYiwwcqALsv
xIb/9eFwDuz8OLr3AhgpvXjyod8adHerzn3zkgqrtp1iK3GxuWdjjvW8yoJ9PR9AZeo4FSCtKzwg
dQABo52JAsuii0djO34XzMEtAqgZrEFdUmRhaJhD3XtV0q1RsrvlYXlOgtg/5hmY9rTM3scMSAjU
Xp/TXmnkrd43WaCYaWo+bpIa4q4r+m0ESfoxhLF6h3sq2xp9dPN2dRNmT9LrXmrdt3ZLgLHuIOUb
Itx4dW2eiNZY414Neo/0KNoqQefT8c2K5yAci+fJQ4SCx0x2/UGDanHsLX+8ilFWaweE3BqoGxZV
7CdVlx5DXYDzaeEq9Y2ikjHmh8kONSrabYaieNCyI7F6tP0j+wn3Ug6V70huzne+bI9LtuYc7D73
0UTELU6k8TMCieDai8napYFLxLeziuUstKqbghngaK+7wqesm1JZUWlU3Dtxc/GLIj9VKifhqJzW
mg7xtSvkDH4SRLshZPCn5LObZfUpzCk2hLLBMEO/7Jyk+dWCMvZaBn6/9RgjQAaOuhtKs2luP7Tf
hgSZPUb6jhDPJ88T4Kf0MN+HQuSvyOxPeR5r7yqkekfYSneFKgOdXAeoyCQAyIMU7+DKXph1rQpv
sN+6SNzgxXg/MiycXQtvjmsMmnurO+dRDABZH/dEcbhfs9yavcCz2UmnkJ4q8RgMNHQ6NGQrJtT4
TaMmOZhaD3soszEhhsG0m3IuHaOVWtxbWozmFCYLOP+o/kl/kkFzbPLZYyOUe42qKKUeWBhrzVXa
2as18ANNYK+Z7P+0qmbPhNI9uJUVE0uS35MqYTxTbDtGFBQYowTEwDGDG61CPNVtqDbzFilg8COz
1rsiBTMwHk1o+W2Fi2vMnwVzhFWsmAVHdSZXsd8VOxuXtxtiTSAPWbsN0WWMHQ89GMpxXXO/QfUa
D86XfGjbK1FZxkAAg3R081RaJR9MYNgHVH343MsO1HydXfw4l2dI5Jiw9QHHj10gOhwvnRGrm5m5
74nNkNiGaFNQ8X2I9UZbmYKblDH4d5WrkAlwM0Yi5q/BKn9vqoyA+xBPgkZxFQebyLeuTgO3rsU2
riNE44NsLpafwKLroQFpKFj6ZKz3So1vQrQM0eFXXpeyFEDSHW0j99HQ3yvLLrd5UXALa/3PbpmU
pAoI65jKyaGKUW7JzOMcG4BzJtH0KkfiH82xf+LbGg9uHjAHSroJfbSaFUhjj09MAX+I9GkLNOfG
JSJdueiyp4TqcFNwPBrKT0HrYTKgjVSNukLd1Z4pczrnwXjzVHafO019I/1HUYGO2ouWoSyzuaXV
Pclhzvg2BiDS8kA/R0m7cfh48Xnln9PJ78FGumCnYveaj/2nKNeKB0jPZ7JR+AX2brLSB1o2CRKz
AKbzKjFJ1pui5n6itB3B58IBBI9vKipxaqV6nFwS+3zne0VWeO5gagECzGA7RsqLQHKeqUPCqzSf
8XG2Ub3l7VzXidZD337T+1GcJs2R66Ybin23L2owMFkxqIuoyB9IIypp5GX1M0zNGnH56CXAwaVy
0GQZwJe2AkyFkaH2+hwNXof336+M/ZjwcRAccJWZ773VL/DSMids70fwNMexS56iwZTXeCzNU9Ii
u69sfUMAN2ZvURaXUFuhJyOb2wQXotlyhrXaR0FBr1dK300N039KxeUnrvaMwvV4O1lx/qWdDqOU
R2XZ8upq9JoZJOEU0OtQvwd7xhCXztODaLgcQrgChV1rvKgZPfQOxYChhs5nh8ZeNSrZGkxCiBUd
OC8mPj8Gtu5JFL4CxRq89ENQ7SqzDldGnVsvnj2uufDwpBJZlghV0NFRic3TEMY/0Dq625L0n2Ou
HoGPq8+EZn8mKC2989CL7oTBV2ynNjAEMNXYoMW4EvTnR0LMb5AqrV0BGW3V63p3dXHglCUDvxhz
whSV3iEYilfbiMXZacxqhRKYjJ4yxNUPF56TUEtuPi+xlv6A9s2Kw50udgg4V93g7SXz/1PTktrn
BKN7Khgzhi2FI2JP2x0z3OriaGD1B0HV1CmMixTuq57ZYLVN65VWBbrkvEAlNMxDC6Om4Wv6DfUl
k7PP9MsM1B2Cv6Ht5Ya7Axx6FQG0bwkH7Lj1Hm1pTsfSTrqdLcezwYDibM0LaXJFriN1CntGhKXu
V3eKttRRujSbS2k891mKVS/W5Br7JJXU7ETAGzbWXvsJEr+iPxGWz5btd/egQXckFOjO6DwjCXWf
J4r+bZ+8Sb1DHpwa9Zkgwb3Xk5cBrp4wWYcbQMA8sR1LB+vDRD/Pb5N1SOHslKU2duUIa3NeR/aq
Mqr8NGgmE8RsuEDjnVZCt6116rhqWJuR/OHGVYr/0bGPrp76h6B9zaKCzoERE7CN8j2Dnkwg3tSY
rNZpBFgoKctNSMkC1RUXDN4ggKSGrsBd0BjboYso+nnxaEObjLpDTF2oJikHNz1yrXXYEQ1UoKVA
ec79ZTJDsAF2W/ZXgawRfA6N+C5vX0xL9iQFhrgr+5wWU5pb/QXb4xRwSU4a7x6vY3PfzovlspPy
C0aHkuy94Z6mJWP1CqTe1Zvb1PZgNBdnuDcjR+z9mCt8nCPqGUcjgQbEmie1Oem2I56zd/fo8+iN
Bt26q1P2hfnFLbrmbMfpzmcYe6pdACXllKQHEUMk6gQcxtpjBhpYcyA4t0lbx1BthzF37si99O0Q
79GmXxKSFoImz05Bn4hDpafdnuvetEGljh2Ma/Muha4pPCtihpwFT8qQl7yt9beQ3Ku16N18o0/G
g2qY+GeZAlzEB7lqiBHeAbTTjqWefukNU6yTPjiVuZPPXXPvNUDvzHj/6JH/+ly3xkn2w3iKHMxM
Ivag9Fj+t1HYRJ2FRb/RwPMI+kZvAybyyQWXWjMkvRplFF7sIcbD7GA5poBy7BjqGV5hfE36ajvJ
jO4Bg9Dcp/qXKY3AGiCEjwxULSxJWdUEz3Ee7AKM2ER1yPOQUk/oMvIPjLq6r/TinhL9JknM8n3o
SHmJ1DenyIt9GDTjc0l5mtLCsywtue9bikvL+bCcGaGO5ZEhx6ZsUxTvWRYe0gihJCc3Z3yTvNg1
cAOfcsauIUfnljMzHQUoT90asTFSKqMP9aUTM66R+wbJtnl9jmLjmQa4vgYKTtmUuduWyhbTPtqd
OPyaxy7J7ENVUKmIB7zAXV0Mr3ng/NAafFpxmuo7xpnmy0Rs2TqfTOTt80XYKugqSZ8xnTO033pk
KZesbvTd2FXFeszpbNYxGGO8Oc5larxXURTtc64H9oUoptekurn0/5/cxJHPmOKpUOfS2Ik4QCaA
e/Ro92VJIOq8umxbs/1lWZvGoD4um2LE3+pJQqsyp+WWIOPgYNmBB5VEpdVxWeQ5MJ46AWSEBGPJ
qwbvRudenzF4v1YT2tqHfrxQbC6Oy8KZ4Y3BPO1a1nQluXsULQVwfvLxXTzT4/yFBkcjFBrcr/Uc
9TPQJQspsqmlh1DCklsi7JdF4Ess9m51MtpKPzSW+p60GUDcaeQF+tmgtMS3L2tkSrlcw91PMVxG
3DEUzSBlz6vDvCojkzfqcTUSDeBY+srl0eCmdZzmxbL5scACIzdVQq9WOliZlhdYXvDXS/25r7aD
NZjvYp8xAZuI3waG4Az963JYsuxbXgBtOu9jeQu/vWBSIs5CzPhaUSM9Fm7PF6HFAmDksj0vIqFN
1JqxouadhbM2zfNV0zHJp3cH5nBe+9gMhcZAdQ66+fv+5eP/bd/H5sfzLdo8+AH/fOU0wvdHfxDc
3fwFio9vcdnWNPTI5PNFR05+ncaltI+EhNikpArXAnWRIcgIkl3fY6lhXrocoNlfA7Mp4TPMQMNg
Jg0ur+tNOfLzZTVcIILzI8uaISAB63H7bTl42bUsSED/44gm8BsIicXh4+WWI369ZjFQ+LNn+F82
x91QwWuP8Zyks6wti+UBNWfepAnpN7J8Cmh+HtpSUMHtXLLcZtAgOMnmyLjozoywhyxfs1jOsY+v
NU223fyjWn5Jg1TVcVl08xoRPgldEik2WtQPx6rMh6NJeZ6iHpsfi2VfJiZmhhpV86QNwTClGQbu
+Q+JZuDishi9OtpEST0gF/HzlyDukDqhF0gdGsjoXOq7WdeEfdlK6q3nYsUljJzCgD5ufPD8VuCg
2PKfNWJ8QKG6uzjLCYTrQLlV1fdMihcjzx+thBJsD/qFVv4dpXM8iJGB7GDcMUAzT77DFJ+AvdXI
DO+O1uFLKs17yMj+1hwTSBPMd2iEv7gF/2GGZ6VS/KbJfPvkj9aBNHnSrUIR7RrLgvJNFRQV2CWJ
cJNQBX01K+e+NePoHNnRVkxzsVmG5zBxxdHjDd6R+jw2X6nF0SunMXqHAIwsO74ZXhAVwV3TQE9r
gY1kY2VT3cT7nJJfUDLSPoSudQltcq0sdRnm9qrCVt648T1+yZM9Eq1Gta4jSpuUgXHtNOqTndYP
VMx2Knwx9MhYk073rXQ+tW4GzrQNDk2UfONqjVmh5++J5C6GHY9UYfw2TXTv7Yyvm8asPwb+XVQ6
L2bvvWv6Tid7ezV47TfMWz22Yk+7Mw36BWGTTMD56OAIk8kCt3Fp44HEdrSSChgI1OeNogZE0p78
UskK44DCXGCYw6FAbBHTuSEF4OCGAAV9+onRyFA+t2EBlOCzgrWVAtamm0NBBvH8tqeAarcaZndK
xkzdjBapg/+Upu6dYfHJNczEjgRAEwYHlp2+ArnfIqV/HhhvhbszA6ZZVsYQv6zDbdOFNwnnrxgh
6mTJyg4UEBnGNesWYBtz2rTx4zXDLxqBLs1BC3IOYpu7oaoUHSuqkqYpL0FtPY0tBvnQbdUKbcQj
JaoLfzsko1GiKMb1ufVgAg2ked3FzmTelW7+yq/zp9Fip6VOGmN2mwf4Bzvi5DIMcx9ONj0MS+ym
TlaY8PSvTCAafrKmge8oIsCB8WGxpi5/N2wx1HwaW4vsuUJ+lWWPWdvX1ygkQXA6HiCNzHgcPed7
6IZrpz8C1obN0PIZq1o3N1C6gVzlWbirB3tvI/IC7RfGADKrZNuKdoDNpsztQBDAhlGyucsFkYU1
QU8Q8YdgRZCF/TzMLpVez09TIFADZJnzPOVGc6Orvp3macOyK0rIBFO98ajno8ZdyAk2TTW9maHp
XLKpJbsyTgAy2JQLCE7wDhGBbc/EW1d00EN9S18RQacTPg+oiw8Bk0Ty2HJ+oBYY4hyVMnIfG48W
f0Fjl/nNdvPpSYgSeCimD20MGfHonDYBGj90LeiVLNpoVCaa7nkYxvjalfELN4rueVm0w3EYGv0p
hnAV8kpxZX2vfCtgjhX2z55dU+3XI26F049Ugmc2JV50aWmwobKtVYYm16o02HveNP9MNPkYCe8o
bOtc0Jj1OweW0YS3zG7x2Wfeo9Va3uNgyO2YTt2DrsynKq+/CT0LeAjAyTBa+b1rw4LsdaOHJpFY
XDUAQ9SFMayNrAZUFdREZDYWtE8Kh0VO2ItnvjPeAaJPGZG63yAZLtr92YtfsxLz6oThchM2A2dB
T2JVBuai6wEQkDJ96EuGhal+qVzfvmDGsi+5iVxxQNewdbXR5ZccOyuq2Cllf28lI2GcbcO+VV1H
d8mFHU+5CgaR9skaOvditf55QHe1n6ZKrrMMaCZOiXJdy3ZWq2digz78x5iaTygrxIKKFXiQXlwC
PjB+PTkQ/YSTfMqMsT+HwVheYs14XFQ3FZFfhSz0YzTV+87lv//XymLjn5KwfFRXnuXg5jBcCLC/
WS2mzowD6VnlPjH8ZN93NL3bDPcOmsEXH9Hi05DhB6yncevM4o7BbeW/eQvmP7k9fN/ngqobjoFl
V7d+k7MHoWgJFG3LfQY22yfv8d6Db73WyPVZcyN7S03G5wgCym2AKepqB9DVzQwOQVl0q6ayMpRx
kTjNYlO9M7L7zo+eW5rLB6ar+nVWgS7VqH/9wZmzov1vinfeNTFKuCfQ4duo3v+ueMfNkFpxMfDB
Ba27SR3DP0RdeDUssJWIF+yd0+EBHjoD4Bc5JEybkrfJ2huY52Q/nsPGDt4HyGe++Oqa+mtBMYfi
Dxl8fuyQTVEzBKYa89AUgCYyKafjv3n//2Ru4P3DZreJP3P5MxbB+V8E5WMT45khL5hLXc7Q3dYK
QEENf4RT02Qb9QOqjHyF5KnbTqn3uXMllwf7EpNitynI+dmg7T/3/lcniev95Pqfg7kCQjjFG7+8
h5jQkx0WOJx8mcCIGdtXu03Vavkj/t8C9jyWP/7rP98Z5REy17S1/Nb+1c1loAf8y9e9fm/f/4gj
u75nPPG/0/cm+Xum2PKMP+xf1E/+EXioRwNy8P4WKWZ45j+Yrht6YDpmYJLp9Z//8UeimGf8g4oY
h3u271g0XfmZ/pEo5vCQw8jKtyzLw3Jp2f8X95fl/f2axBnpo71x8EAQkGfTTvvtguB73UiFRbd/
TE37sx7QPojJkddOpemamff0jn6MMN42/l7lKMVcYVi3Om7ig+F5GOnn7AEyZW4RtsiNUtmwCRyn
eKrrrrmR50lcSFo+LYtIIYpDNujsRDSWT1FV2hfl+A+eZwBdaLugvWsSHSHj/IxI88ejIu4LAHAE
jqVEgW/JDo90yU0wpSb95wJ7SHHxRcvYf5QaKlYc2euPh5e15Zhlres8jevBrxdZducmGgEvAxYZ
af0cFG18Tj1cZ1WtfhjJQK9RqbexHnJ8Mo57JVchPSY6cFYcaPLJ1jtSAzwwKcy/QH4j+gADFgIU
ZyazD4vw5WPXsn9ZfOyrkN40lRMcl/2adBv82zfNKshYT6tyOOXzokmi4bRscqal+6BGZ/vbft8k
argvypSK63z0svi1XQwJjy1PkH5/qNNe7b3leOfXs/CaAi6EXeTVDXqcomluUR9FK3sE/7PUWbVO
oX1aqrvJGLn/vLqUZO2SwkawmuPF69zvL0spdlmb+gJekt80MbazhMRQarRtVUSUslsgNjEAuTqp
iU5GhsC0rIuO3Hn8zyVS3Cwo34KQcPsBoy2xVcNVDAw1+9Er3wwDn0Ze283Jj5X9aqBP9/qyehtM
N997Vh1tl8N6qd+KwkYpFruUX/98ehV1SLetSOxKTzneOtcMeUT7/PBrM5SJfXVDGKVZ6HYEkeka
FVz/3nXNkB8ItiRQABrG88C/92afgjMv8MWfhDLs08d+Gm/h0TMxZM2HLgs1TcG9naJwJELpj9cQ
QTTB0kI60+Rxf1bzotMdImEz8lI0Bpl3vz2wHPKxr5kTmND5gA/ACHJqLFvsjKb6tGypaR70Lau/
b9M74CGy5rwTU0YGwYrC+ceReZ1RanWI6jh97JTMNsMKUFDXyvZxWWAd3dWe5l2zXLWPqjTaU53L
GzqD+HtnNNdRF9m7Rc+ACWwA27DJaIXMnkKzFDB3B9TjYdyXJ09GtOyKQJ0ivdT6F4YskJ2YYGgY
nUgm16rR2A/dKB9+LdIcBHVqHP+ya35Q8ysH61oE/OTPYyWZ1Q/fTQzWfzx3fiSLG6AWeUoWvVkg
qySrCCIs0uLZC7ssbJPvmYhQe/OxT0J7DWIgEmQgto+Ic9RZ97VfTwol/DRPomogNsI+B2rKz0mG
Do0NGU+SjJaP1cXtNAYlWtva+uORfn6YAqnAJyEg5I8W8Dfqp+LqjxGot4rBgeK6RyFTXNt5vxMZ
7A99G7n1mBAivhynpvCPxwl8+s4Mjm6faHcahXtQJsTjeetl/deiN8td1IweiYuJ8bjsw/nzWidh
fS7mXUOUYXn0ks8fT2pF7aCD+NuLhr9egCSO+yoyLL5GjHF+2m4m3VSXcGLr165ENRDcvG61bKYE
lT8QjZd9HPux3xnzBoIno1aL3/QRJgotErsLL6QHBStBRNY3hoCalk5fMU1URGVlycUfsUL2sB6W
u8K/P8CJ0RswrfrLeODh1zj1b+Zm/febbKATewvWhX+ObZm/32SLBhtT20wMOOl071s+fawLtXE2
nYASlEePaldl7YtmGkAjM7tMNq2cil05f+YKUMpIU+8+UnxpRucUB30kkqmeH1z2CdLcaeXns5lB
Ohcjiw+ZXSf+IY/jr+nkiBUFvR1BwO8JFtHntKuGWwnbdNlaFn2HkVZlz782SuiwYpIPrei1Z6cl
xZGAU3VeHiwzCPh5XsOon19Lr0DsuHTRvNjP79PU0Y7WxKS8TPX4Ezqrh0hk8XdDl5+TRBkvhSut
bS4Tbzsa/jkTHfqoHqGaZLK+q1NL4qXojIudTeUGIFdOVY5KnmiGZAe8R+EHMpOj2edw4bvOftQU
C4zOs+jUCw/jEM+bXUqic3RetpbDMCVU67Tkvx4bcq5+HXag50QJ1rTwrPuNvRvcWNsFrfReEAfc
u3XUfQ2jhEqLGUwPU1VPJxVE4drPhuJreO09Q22MDBTnlJYMf9rEvf7rk8Y0Gf79ZdKD3dhDAeJ4
NhQAd/bG/zYyIywNRRNJYf9D2HktN45jYfiJWMUIkreWLCtblrNvWJ2GOWc+/X6Eelrdntndqi4U
cQBSaksigXP+8L23EQ5Puio+d742PRj+bRzpyJuV3SwUBIRZOCNVG6+GIhAN6ZNapM0ed1Vq8X40
7AywtwsFUNOO+wlim3jfolOiaCiqo1hzHZBHMibnye6n2PXcTwP/NvkaY4WpI5tjb8iXZrDNTetA
pVnZaJbjUVY0u1MK1QBki2K+jXb7CPLP/GvmIRekFr+1QUpJCTkVCw5nbGwtGHLbHmgYWLu5H7BE
QK16jl4OZVQ0Vn2nB+H+Mn2eKOOu3kNJCttk30ciWpe6Wm8KLy0gt2JdksaG++bkICO03PsRKkDo
urLYpK5A63Pe4eK9ON3CHMCHtkvpNimJOHk4JOV9VIA2k/NkaPREfmulEY+52E55NFhfhzJ293DK
0qcpJ1eBkTmaU5EaP0A5ih/UAlhvnbMqqLDtezC6GTFgBtReQ7tcyJicZyqlskbJBcHg+TTZ9E6p
bNtoRA/r75A5dOmBvBF+ZiYmp1WvrxmLMFuMjecYOFM6AH2RjWmU/a1HhRtZbJYO1wF5JGN12JJm
/7fhFtfAm0EPFJzR/r6gPGp0v64onhtf2P9We+H6P8xk0I7gLqwXO0ENlNTxE6aK/WMw5rdphGxC
oSr5vnApDUM41b7i07n2fEd/tafUwowO8HbvB+ojD5dvcoIeJz8Ky6ofXSssN1iwYjOhGMorTL07
CiHaV9fzI/TX3P5exE6x5+kzoenMQHKHnxXmkHq6yDDEW+Rg5A/xmAWHEV4zanCBvulr3T+yNA4e
sWY5hXlAIssUwSOgO3cd2RgpyEHZdEp1GitNPcjedUZphJw+n/XrGnIGVTjvco0m8rGs0VP9tvRK
VMuc2HO2l8Mo15ytAvoUpsb1cDjBW1Pu7NZAPtRqlRevCybyy6a1NgJHeVEN8rimw9NAjopqWCq2
oyAlminnHktfa57VZVP5fxzP9Vmn4ZqqMSmtz9vJ2T7bmkFB7icdBzQ2h1ABl/gjBlhwynUIDn3k
1V+LONh1cQWWIj5qYYpiaed3kKNt/RlPT3PbROjcJw46Q6ExqEsPp92VfLo5cWJsycCD++6y3F1F
DYy9ycYlSMRZ/39kKKTOyJ9vHyGUOcVEDomb7mfRjzFJS3cSg/cdetChdLP8ZcBZtaV2/lYbRbvJ
emiAwjDMt0hlxwr7jA0FG+anEjufySvMNzQuwnWI5eCt7Hptjkx2XZ0MR1EeQPU/Xs4uMntlNgH4
n/napZs/QEMyyf9m/Uc4TPXWTykZqhXiI0gycXjpN/bPo9gqi3QFEbzeNTkix/mYoa2d53j6Bi5g
3znPGbUWb8JsN7FjYeIxdLGzCxPbvjTRUKNFK/vY/ZbLqdA1zIAUvBTnp5+JkVXYgO8zNZgDg54P
Gzcvqkd+Q9/lhIpfN+hOxTlPJK02HnXbFdyB+j1BG9gM3fhLXQfxKh64xV0gAq6qrjKIQrCqBIiB
X11zFP5NZOBcPXMRIy0MDvJINgGJ5xvya+3q00AIBfD/JOpkIvHTx8+ed06POoYt/pFo1Ax/VN0h
Et+72qnE0cJQzu9EdRhS9b5GouFsuA0NJvLLINSDlTV35QDyMLeRLsbLNL/uvQ3gJOQjUPZF92ZD
SavRnYdIib2HuArcndqmL2CBPeCOvfcwagXgKN/F2CrJUV5XM+wHYgEqQZ4hJ06+/8r91drJM2Qc
J8z5qjKQ+aYjryp78gx51VQLdDSTeV0ZC8ANLiKrBO8wv3BI1b/065VhlCjWxU1sLi6Hc18eyaZ3
ELTrBet/CAccttG0RG/aWrcQHlf/e+kDCf4fNxESX6aGjB/5DIP02Z/5Xj3MkrgILf17UsArDr0y
vk+r5AxIItnaVDTvZYM4UHwfhYjr5oVTrGRMzpVHVWMbt70GPeHTwFD2zaYLxrdP8RG67rHoHz+F
4/nVdT/aNznozOv15bRaiYwbPTGUy6vL2KUxuvgWar5yefXrQI0F7FpvUn46v/4j8iijpHrw2d9c
49cXU/AYcBAU2clBGQ/NJgVNUCV3ECmwP+oDmiZ2cXeQ/c+HcoInUJpEWZe5vx3+dhr2AGCg/3Gx
+QQw8sgxFlB322qwDzOI7iCP7BTqZDscrKh9DAf/0fArZ48wUonVFfazVtCMHb6MgbOXI4I05F52
R/JTKwCJWBpEaGS7StA/17r2Orm1fyYDNRzt3IZUBy75Hch2vdC6WANp6WRPRaLvZJzNdLTqG4eK
RhBq77o4z6DWN0GWalNolbKUs/7lqhpG8cv//cXVxZ/SPPPTD1UuXXWEBVkUwaBPFZ4ozzVIM3r6
naQHn7DwAHq2re4c4r5aUWaLd7KXR3qgLgOogbdkXJFXn6f8NtJj1+El5SXUjGqoYn6DEIzmovZx
nTxMvnuZUxdxuh8jnJjAu96p/WyEGbd3oYYxsTb1DnogDusfG7NVO3MfZChrsnprUlK4MTNkIPW5
KSaBz1mkpEsZk/PixmkXqkClQcb6xN+lPI83ToX3UKb11k4eXRsZEzAMVtyiqVHO82y9REX305xr
97dhi4LIWnHZzIae+fn6//Xlrpcqax6Jo0B+55/vzG0a5F/4G+0QCVX2uZ0pe3kUhjUMd0uBuvVH
HN/jnzPkXHAm6LjjTM/ShDzy9fxP83oTmXukYK3lp4E8Lz04mvNVax/pdYd3u/gtKK8oSJGtXfJo
QWuZOw9WEf7DZE4nF9+FuKpXSkNcDjpDHAJCNELrMu96Btm3B6rdOGL8usj1NHlNvFhC7xEUrbp3
eC+3qtL0L41uvRtz6jsexLIhz/BFdFGHTUSAbjeZy9PgJ6iq4t3kjM60TEZYC+gC23skiKwlUFDx
7pKokdt+tHGgJAZq8jjoPXjVMmrWGZ72fVJ699QM14VjFy9KXfv3RdK8p15evkR+XOzbEs152W3D
wN6kcaUvLnNTeAJVO0W38Ty5rzaKvU/DHAGKrO1PxhBVyNiJ6a6wlPCxz0lpZzZybar7Hjl4OiQl
UEJPCacz5Edn00XI3VexMT/R2+lcmEjLC2DoaxmDmTOdxhAx3fkEGSLZj6FaULbLC29pHvB8A8ez
PDjIGeD2+Q+S4sKso8RrGqDSsgM/DUdwvgGOgwVH1/bIAo1ayVaeO6Vs5Oj1zngdgMS5snTy0tdQ
Ly9yvaFeX+kak7NxV/95eRytNvK57U84fkBRws5APtcv/fmJPmoWNQ0NrUo5ZQ5dH//av6wG5Lzr
4uDT5a7n8idAh1X2Ta0P/s9iwfizos0t10ILzdIsw9ZUautzse53NTRF8xU7T2zjm2/MOmhwqG8K
6CXrOHUKdDHnvhsGwamGl3QzoMa0vgSd0ikOA6IYdjPGzk0QGMFpUvGPGkdyI/IUiOIeuIgJgHfV
RyTu8YrPWJEvDQXslIzJRkD1uqtDFf+HecCaG7vS/bvOmTzoLf/7KWP8Y4tlsbkS8z/dsagsfpLx
M6oEPboorr+Zlb/RZ5A+JAN91ZbRD8BBE4bcZV3gRDYf+u5rUyj2lmeD+s1XvKec59aLFmCE5QGc
2dWuXR9Y0pvU9XMd71dYLAh1o1Bbi+4wDYb7JFJ9FQaq85aBkVt3NnIygx24b43Zfim8WpyS3E8e
fNd/J63/8L//r3MN9M/tJFh4yzXRITY1VROfM6eaGzv6oKvZNxFBFK4iCEhe7M0sd3GSPVV1wBKR
uVgkCjyjRSryB1/jo5WjaS+AMurpLCdkm6u4hMgsddeuCmyF0d+D0iIRNeuxUfHE1kkeysYaMS6e
Rpj+vuVRlBDetlQ6vLziRgUb0zT3Aap3s6pE8uQEJZI6bjEjCnDMhdmCWoNnIebgCxoyqcpOHsnY
ZOrRprW9u2voOk3ORf/Cr29kUKnma4Vhd/ShMT6z7LRWthNmqwn5kZdmTDHOMD0sQ+cuCLNXRXGt
e9lT9SV61M0L9DsDYtP0wAo0Wv/vj0n7XEbmV+jyhWRBpLKaB7L3KVnpKZo6ICiufA0Vq7hrM+XD
SLrsQTaeNSQUaKITbxM8Cbt/9RCq2Ro5A3SSrCh7QCYjBRUPR0UpPX/ReL4Ax7fowi7E0bb9goqA
B62ZC2pzgxI5pQSzOl5fA44FmkfcYeX1ZFwJq2cfybMm1qeHtvBbPn7P3bWepe1yxN3wORL6OYlS
uO1913/pG22dJrn5l5P0d1kinC96L/DJtVwf96GpWXUahEk1tpvbrkJVzhT58VoOMqeSt2po8e8l
okqcXYhze1kiGt2sPSRa+a8nhW2DUWXICfZ8gryu4kD8ml+lCRINUeIx/v0VLKU8hVbfL4oyb85p
WraHKqyOYaw2ZxniR4HrU4BQiexqnZuvSKP4A+4foy32plf9yGKUk3sjdB8Gw3mErCHeKlFPK0QM
S35VrXgrg/bQdW4ENilI7itUMXAsJt4hmQ0v0kk2mTfiZhsnOCAreb7DrX0lml45XJtAhSwkuxU4
QC/uyLE/BnpnQLv7u9E909glreWiz+yjcZzgKyhjcsqISt4uqAPtLlbJFQDEa1/1b5XdGa9qU46H
tFQpXM9dcNrDqjJGsRJVaLxWLAlu+i7zjz/Pyf3SPMMyFHcBioBYxgGWTfhvfENufFIL9SPEWKgX
SrfvqjZ/FCPpDRU2WzlaIGNDBRuEvhkxoenWKTWXD4Pqy61ixOkmhwfwFgFDkPPTQLP5dRYmS0pO
h0s3n/yeGdxDSeT+ROf8V7Va0Jvq5ychvzrbks9A19Ed7fPmw/L7okrbKv/q1OzhDNjn99rclBNU
jiYFPypjfVtUFBNVfQ0/FZbXr3mBU/Q7L/H2ZW80O6xr4IihEXvnj62LzVN/G3X69CVyMcroVcff
o4o2bg0I01D6q1NmCR5ImdjAKKhPMoQTCu4HVo0y3a+YHLAmwQ846Q6ex5ll5YaIvOTaClwlm8HU
AHZBuaDfgYY3KTyDI5Fd3y/gGItq7HeXQxlFnB7F998myMMCIZYkinAimC/UzM1l9ny2C4fhJgJb
vetM6MCm4hWPJiz8dR07rBzGTD37lcA/d7KbhRUh3xnVebCXjcfE/VjgeEMhI1teY/LImUf/a8yI
+3jniafrLDmVGhlGryq2hUFRq5Qg0Z+BY6diwJcAvG2Fp2+seXvmzZs3UTSr2tOAqMyh0U7yewWe
nDH3ZKjusmRLYQIehu5FJ93ueeyzEYUVM76XMNvWpo8pKRoUsHzDYKezgHzyktik7GegHDpP44OB
7O7E4bHPPOPcVeZZxkHD9LcVTgob2dXZ00VT+m5FWEXijeBGebyLrLq+6cYggLdH02kU4FEhvESC
1LjxE9ToAlFZ93GWFrvAanb60FZ8BDSKyWeTBH20nTRRPdaBr26rSIO/Oo8GUwe6QR2LjcLCYTlG
fngEplJt6yHJ75osbs/6pLo3bNG9r/jrLUIQyj+EKF+paVevKB5aS3U+qQyUeiF8Ea0SP8TdQq9i
toby0M7YJV4ahTr8Qh4as3JEEaHiQQ67NJa6ZTpUody1bzYxBss+kniOkq5lbSfrqDha4JzuZOFH
TbN+AwBm64DKeWURkSwQakoOXuBMj6Rwj9mcuvC9zLqNG2VAI8GJttYwoeJhNiABLWUje2WR2yd5
5GBN56q5ODoJYOEcm+tYHTFUkDdZJxw7WKEhJlvcd60MZv1lQPbTacBaDabvp/tzaBnnvkXiII1Q
yuvUFDqFm/cPdh7l2Err4XPiUuht4jR4N3Px3Y7V4tuQj9vOST1M1PoHJZ5wDY/p4F7gHWXjlCLd
R564Ve3OMi4DimJ5xzzT3sLJoJgtB5TW1Y9F2d1JjrY3Turec1JtL7tOk2DzJftVLep1aaNuOXO5
ZegyKvv8PNTLKXIeX7GTvNRQJ/dhBWlOC9BPmCK1e5SNxkIf2NdZ5FSgPPihS/je6DPNE/w8wPZP
655lr/Wy7rGsoq8WwrULzSDpWTiWdy8bt4zqJWwlnrS/Yq2Ilfvew44qrcX+Grdje961dj94JeVe
V0v2nNzL0wVbQ20lg3IybhzRpooynL7yZgMQJHkbDXcNz4jaF0nlE0YaX2U4CtEeipErXsluxxf9
JuJmdi+QN3lyG2Up441j51uq6DFqNU6C8wPaEght9StH89noilz7yJXCJZfKjQDzAfeEJCiQMs2t
vngQYW+A7/jQ8rAv1o3e4/12/cocOzRKPQXHsrmBG2/MskZ/9wdlwhKoLzFYn2OpHPajot2h89Xs
tMJONm2iK7dlpGQn21XwIqyU8HuDmfvQDN+o8WID7oXtfQ6JicoqMsEGYjwvQzo8yJkhcN6od51n
SxvRLku8ZOsG6qdr+Q52S7EoTnaP4CGsV7tcyUNziLFikIeDiUNr0fobFSGMnei+tTafTO2KbmP7
onwuU2gWIulDRAGn6hlj2ua25wmyYtlaPecj+htOgHuWHHXTnue+Z6n4GDFqOwhB1iIzEdihW6fc
0kxE1m5kN+jUbN92rFNkN+MDsxNTnP0JlomZdcEP1wWd5fWQ61WPZA1Y6Y/Iy/xFqDnZ4wSP7dby
NG8PeC/fKk7gr3ttobezXY59LEcUAno315/MrNFuGrsYv9SNumsrQ/mIdXMjybKiDpzTZIz4FatR
vciV+N0TdXrQYeg9of3V3VqtiU9TZiIr4CfjLrd4wozpXjYa9b7Lkey2mp3u+7m5TlE8MdxqFlZ1
E26yK8TSb1XgnTvZkPlGBjZAf+CmcQQFrdTBzhbljbVBwuBeNjk6vXComi/XkDyalArCRphrayXF
vBY/lvEjRWYKIE781NhhuZNxf44j5g4JfURAtzJ2PZCdZeXHHmKMQX4koZyjEcMR9qn5MenGn6Mw
z37G5KibAIXpvWp6M+ugWOijah0NMdSHipIXMPm6/NpVGBYXIn0f/bZa1Tq+QVZR6o+F4X/RJ1bA
wEXXgdtUxxwm2VEeIb9lL9lkiwW5Mj4nxWFYjjgiopwHUpzbMbHrgDx5rC2YOTZ0JzkgY5crWPos
05R7dyZeky6PMRC64T34OmrW8E8u3bH2+0vXI1V/I5Ri36N8u82natw1RY8VoGbHp6noejLQGCvZ
bJdvYNS3p7qxsXrVQot0SwQfHLltcpKpdVP92YXo36+8kbRe+sVzcr7EZWo8qXoevneGOaAXCaIY
vLpYoWBo7vJEhSnZYsKcOGrxAFzDWEylIAEeIl7DLxePCtd8ycJM3RhzT4aQbk/uE7uNFiiJV6vM
ohTOn4XhNIgRj9LmP2xVHpxCBGet76a7RtjqCkhz+x6kCXAy0T5p6CLuoZbnaPaV3XtjJ8rN0MKt
DnUxPTa6ifCo077riNSs8AIDPDKfDn4HQcQseiiV6E4W7klQIO40F+tlg+WUezmSA7ms8F/nmImH
CyeCxprSmo+6Ga06hDxfE36fuxS4FR7DQfMaGYht9oHiXEb5KDU8mtE3lKNqhrmwkTpPiJ16p6wE
1xeN6iFXvQgoVu6dKMtGh1xQv557MiSbLHsfB2HcmwAFT5PiFps4cU9qnIXINqf5xivr+kVPIUk0
aWXjCEg30YcvzdhbR9nLUEZWEY5ExIkxB2MOe2gf1RSrp6gsl0YhBELivdjPNbpZu4VD2ZcNBH0M
v6s6ub1OlAOfuq2NJJdXF79d73qRT3P/7ZroougLtW8D1iGJdd9CmV8bUIYQhnOUGEYJBuihGcEm
iV9H0YrvTcfPyjRC/4Zk2n0ZJsp77aJwPxmGf+7nb2vXq+NuTAoy73mvrbRRjZG8Ic+NzHq6swrK
8RV3kQ/fiu4rXymeZDwMwp/xTEvuLdZJZ7370kDwPJUDabeiGKqvjVUe7WjwXyyvZrGesQerR2d8
qcg/yAmKSOa7vznch2OELcPUFvw+/PprBoFlAJv2kSoCLfDIQSAtSPqzGFDXlac6UfTd19PicfDr
WbzXTlZ4Rg3vE/weOcGoFG8xNFNBMdK0j4UBqDqb31WfmOsgD/FFxNwNwXGUPiQgXDZXSQ55dB34
NO9TV04uUeFbOGLwl9dLySMJPb9e7/oaOgt6kHlTsQwRNFpZ+Tis63Js3p1qlXdt/FHDI7pz4HMC
GnDiD5I8uDXZI7lQYwLDgXG2nJZiLuCSRHnyRBJuM0NREXUbq93Q2xUCjnG9u3a7ORY7CuROOSz7
l4m/TrnGinzALCuusA+bz7sOyAsGsFDWlYWSpYZ/VxgbfAt0V3tq6+hbUFjZAUMa7aka8YdFdnla
Nwpyc0rIIwsJxia1FzKhxJ/HQvgi9H5LOTlDuCtDZCxkBslxybxFdfh6ySBdT7j0Ef3f1fNkdSrU
JT/pYKt06oIKH9KN6MH8PJpjihmVf5lGgVfu6O4NYbMtmRvZvTa5D/C90X5cI59mTeaA522T9MDc
cO6t8vocz9g47OR04HwNkidzV2uQqTPHGKNljAaeROVk4K6U96gnnV8aE569eaIdFC1Wl0ruZu9J
WSEe5Inv42C/GAIfFgRJrFuzqvVdlNrqoQ1LdVmj7XnTF6my1e0UhLanYVhgCAVCZPezGUwT5iW7
ljuhJf5JDjRK39yriHjOs8bI9Owbe6z6FUm7be1Gi6xBE9nw1fiH1myLwE3+Qqf/R6g6VLcQvbkF
3j4dAopx22rq0zs0p4oz0EQsWXhAf02GhBmcxBrp1GBQ+qbWZrR0M2u8bwVAcmMwb7WwWgUohCyR
SGi+lt1KIp7D0sFFMy0RWJpRfRq0nDGf0O5VElRszUz/2kzKfdDEsLibEJqcarJ+jbXqGc31c52J
4mOwredJTfOzHXfZWbUdFgqlgUD63JUDSlWvUzgZRxlS7JTqPYXAxnhltwzuQSu+a3H9WqUeZBd7
NsFw/WGrTnjysDXEQDAcsm9mvkPEDqo9TLebxtXih8RTyg1vvb5zKZg/BQ1alnJKPYo7o9H6d6gc
YumXtrefcMHZ9zzuli1Cdu8W9E/5uiTE+aKyRj0XFn6bdeb1x0FMP5sceNcu9TvoFH/HXWeISCZF
IPxLtk0ICv89+Tpn7CkX5KMGsTm2HkJPje6ioQxeWOqpOLoF6frSdWoH42L+E7I7aVG2iLxk2squ
FeOW2NWquyOZFrxYDfiGUourgxwNG++NhLR95FYavrANPhaD3ULk42VYidz5qR+f5YmagXJ236QP
7TjgYz0/vFNKWH2Mwbh8aMsYOv5UTStxuIZkHJBcX5JNboS/YcMXNWezaoM74JpftKYDPlqOeAzm
yfQN4PC0bqHn3+clP5QyN8qXdtQQTYhr9/tIkVkfc0ArpYF1AJlkNFYt3Gunsj173rwRVIDaQmjO
di7JiztkbJsHsupotAA4XSKz5uGQPYLlKcFaF6gxnGXjYgCjgoQ6XnoQpo+VUDbYgMaXCY6CYaoR
IWRmN/mN3+qYjsSo3cyNpzeInMjD0X3r4BNPte+95J4d7PoaUpkZT+5LqGOOqWdY/epz18VDdsHX
y93I0cpIvheZ6RzlqVaCJbVKuozER3E2EusySTiFvi8QKb6R5+S+SNZZmvm3KspgnsnSZOrNat/n
o4tYZmGXs8audmNESIGyK8RPRo1yWGlyKHdznBbn+Yb8CNKx0JZ+kurQa9F40lqn20ZG+iB7cLyb
+z/jqt6PFms/5upJ0su5RqDXl2lgVn+7hozLEPrMPcoSzXOupgipsRmiiqXfdi01dFtPw9dhSi7x
VB3w68WLaQPxN3z9c76Md1WeP1U+Ww5heLu2a0GRz0d6CrxcT+DqKDHJ8mFUpnVeTtyYfi06LZPi
xtSXOxlybMc9ya9s5c1yHsOmLEqlorzSv/7X5Z0c0BvrR1FrAeuiP9aT16VgG/com1ktUq3ijaRJ
/04GHBkqCyMRe+4GYX9PfpSFUBLpB7+m1CPjRoxphlpNPNtUkT3B2SZfz9NEN56VIA13ZmHCLklV
5R1ptY8Kma8HwzXiY+jibyLjwmEhx9a8IKGFiqaed2LbI6Ow5atHovsXb6PWUChI4rFZ+zO1g/WG
cvLwvZc9yf0oIrVaTb0+LGUstbFSnqK2vtWwVgCMop+qobIeowRhC8utyjv+vNYjSXN1VwoDL89C
MR/llF8nYCgTsFWOgGi6avqEsxTSZHgR6XMvrrgn4m35FCn9hKKIve3ERNouw2LmmNqpB80oPQ0W
AkPgHNBmTppdh1g164fmIFXGZKPPG6/Yst+8vqs3MiR1yKQEmSCptQDxGVOgoYSHijAyK4o/oh6V
t9rW8IbDpSvzh2ZcHNB7RsJ+TilWk84N1UGDjjohts6D9ygbIJ2oA4gSWoHrPU6xhtSYadi31dxt
PVYsZqF8mHFjo1aPPiWrq/Ek52IjitPT1CqXq6HFRt7ZRqOJMqvyaOid/jh9G3pVVCg/5OqNMMNu
i8aGtXIrV2zM6CUDn/MXmqrPmms1b35Q+Es7E99FWJsw6lO212HcUMQwxVHVovqhmqW5tKC9hDLs
pC4zmqGxcT9jUE6bT3K8WTV/LFBFmSF00IGdvY3UX4UMTfioVmq+ZkGDnrs+Az3k8GVmqU3TcjDQ
UPrtTDnJ8v3vcd8qi4G02rmqjYfUNMe3SWWrT/qoW8kufIEPVEu0Ux1Ol1laQ07NaYCdh2wU54Y1
DV/GqQM4/CuW+VmwoUJaQmNsTCRHcZDrVLC9yGvxIKzDnTeIYCe7splyP6OslOQ3ZV6wFJZBJBgD
BErnc2IwOGIhD+WZzYr6ZrFualGuk6Crz34ZwL817e470CgO9O4r2l2AASqjvkfXtd/6Go8nDAWB
FnbKB6WJ7rse6Vsv1h7SBAl/XFlb/67tLEroWB8vnawKDuTqWFB17XQyerW/1WdJsw4GQ5pY6snK
VOMZZVTkd+nJsR7GjRxT55nzWFHF2mXsn+fJMYw39edf55luApo8wNGgjgvcZIeMitrotRtQ5v0d
j4HiMTdcZDBmOJNQ/BuTnGAkmts2Dc2vPbiom7FN9ZMyVfmuj8v8VgMP81GyNism42vrzx+5Si6j
68L4CMxURwOOAQ2XH6GxY6p6fjRVjYpraDV8QUuEVuW1cYu5H3wlfAk00iZ6r+VrrYlR3PUQNzJ8
DGqi2camTrqfR4NAyw5BibWRpzPwZ55yHZVH19MCEx03eBDRkeU6kjiGePNtfbwr4ni4G9zEextS
DfU3M/3CYwoHEy2Nt4Lb8xN/ppPgxnfjB15yU0ZT9+RVAeC0uFVX7qh0T0oUD2TO62whRzu1ho9I
OsLAUA09PKdGesSIzxb02id48iSCVZz8rleqkaRY5fOFmY8ipFHtKi9u9ynurAu/i5TZophubfPh
z03nCJzF5eFl4hyMlehF45t0d50nj8rJfwBtB9W+qF647dd/VXPOAWbDd5a8HX5fbvJUCNsHQNsW
uLeF6s4MsQ4qlOEYV/bw0Nnp+DAkFUsigAIyJBtrKJEFrjEKn2eRwR4eLqPyhKBihdAhXHy9RoUI
ziEph+31GqHpjDs3qF5kKOVWgjBiD0hopgIDULdnAV5718zNtZsq/muoolnrS0axHADXrzYrc2YP
y75s6tiLwZCXC3mBz1f9rR+F/rnUTQdCupWuNTB0S81W1BdTB4YhGq278/xGQ5gfE6rWHaxtOWnJ
ZpyT674OUgndQKycsyB9DvBevUtaXMsDkSXPUVbqGxFU9WLs1eQZ85hgLzKjurl0A1hKups/y16p
gN51y6pZTG5c7qrIKAFjcnRtlNChRCL7EbUs5zKz9ttyFzUIkYVFq6G93j5ha5bepH6D43Ud1dtq
QP5WdiNhJbtMz6ybUk2H5zxAisEzTfig82R7QDEYo04Uz4TVP/ehYx2QlPiGXlH/nJHuOEbR+CLH
MEo07t2wOMkTY98zTiOSLXIMIyDrobSVlRzLi8IGv4jSwHwVN+OJ12Q/5NBgBvGzxt3Ij8JxEcXr
zE7NJzkvw5IlqsiIyte2seyjzI43Vluj0dCK7NnrR1yoKFXCFsifp6B5VXO3PsoxJwIGrEdDvJeD
/MzTBXpD0VaOKnaYL1GszvG34kJ5R54AN2x1ZUYadf/C2aEzHx6KP5txXHZqr+1leGrRtOcxPf2c
FuHogqJ/i0R3qNdLOQe9AeZMDSZhic7z9tKVJ8pxeXbURurKC1D0JyPjbgvRq1uWA+SceGQD6bES
Y2+0zrBQKKYvG89w+ajmYF9WHrhTOckJQVKrE8nFXsf461czDb560CMzQShS32hzTw7KeIxJ4whD
HBmmfjID/EYYzjRY7DfXSeTPw9u6aucFjfJXh83AipIvSN1ei5f5IJK9bAIfYHh3wT7K1kH67TKU
ltk5RNALPY5fc+ShokTp3uaPndvjcB/bGKPpoV8g1BjVL2HJ0x2rDp98DN1KL89TrEYn2TNbDKiM
bnxk9cJWI9+jbodUAypfS0+nQB5OijHfscyHoIzxRA1TNOPcKIiQIgKpZXR5vkLxDL5ealNp91Xq
Zpe+Vrn3QepMe0S9zQd5HafgAZ4Zp2m+Xh4hwWaNHpBzXkKGIFxN2zFu/pKhS3xK0CwJzHoh34SM
oRwErbfz29ug0/KV5uILiArdT7VdfzawMz0DtYqqvkjxShVeBQmKQFONg5xqln2PWLb9M1bNc+U0
edavuTKeOmO513ChWmAQMn5g+IUdXq6+DaHdrIfWbRDZ6i9x3xPTm1NNzdpSy3blmiUuIZ0V7M0y
6hdNWZp3bfofzs5ryXFdWdNPxAg60NzKe5XKV98w2tJ7z6c/H6FeXev07NkxMRfNIBIgJFVLJJD5
m65DlS3tHwMN377GvMkIKxQdUWFU3+3JxZI+ylSVmpKoUbSzu0cTEN+Dxv7/3gsgCPJRGLhLeXGQ
xj87oMQrqx3j13YosQlK9ZvRJjHEQpQR2aQ9adhmvgRfZbAOnfapwqVOXoDcfXrLMXaUfRbr/aur
jG+yzydde9Z1LHKQltQfnQ7Ll6n6oaNg+RyVvvVUWJtaQfZoyXQviuspZ3Pus5LaXjpx3mCESrNz
jGmLWEnNzYJmOnnu6c88+ljLeaKY9WofQh2uNf1qzDujct4tFZnxpEW9cZYtX23IBTUDesA5myU3
9KrLPF525vN4tRZ/jyd/26NQSSeCxdXFHs2rjRIZz0TshCZn9i0tRLwo+sJ85CFlPiJXIPBBcvN9
UwXiMdN0/zoW4U52ymGBNpg46pKO/7xK9E85ZLWbvEYvjHY7xRhKfF40aNWj4+nRWV7j4cdzcOYX
NufX/OuFZdOPsNStwhfL6rRrJap6pcaB94pcyi8ECKefgfGcK0YC8xrmMUbm00cT+thUTgbgIx4z
m7IS0zHOPRJrCpugHITkLbSRF+5tR7x6RbrzZ0s9/H+e6vlQ+WgnuwoImSxP0ifXYSGhh+IkW3KE
Xdb2wnXNZi+vcrs0OlWj+83GtD5n2pwtc1y2ILXsfg8buFjocRBfOmfQ96ndXUFEDOqiksfQc/2z
pn7IEfcQ1Mv4ItslVSaQcepRm0Mybk1sTrKoHFZq3nbX3KjZgiRx+THVRrUqVW081LXhvfUVyoM6
alu96qHb1mAXEcYlOcgEUkw81dxCFXWJmWHxmM8H02vURTAFxV7GDHyRHyFLRq3jP0LEyx89krCg
O/JuIfvkqAKhB4gZ6Lz3nXE15oPIRLfsRRNtZKxGrO+KmIRxtQP7xsZFx43mn1BptOj7aze9Zl2A
cQGXF0DF+cHjk5TGUGp+TFYsTvKgOC6pLnmadyWnuYnbZcruCCXQfwbVQ/t7OPVewQr0n2bgt/uB
yuwe5e/v3Dd+Doj1kPecppPmBSG/4Lx7gvBrU85XcUy27K2mG8ov0WGS46vltxGdtwXOx+JpDGK8
0xXbOkVGrR1C9JRmWLV/Q3LhEAkfnJZYGUNtfyC77my0SAxbbW4qFO9QSRJvjuHZ+6jD+yiPKbLn
AZIUyeQZOI0qxhtmCC9QDMWDPmTR80R1VYbrOIiO0mNUNn3Dc1dpl5r/9SKjiDGBmyrQWySnCw0x
uUDoq6JpDH4No3/1M39Bo3hnX/lhqqBqOlOIxxI3CRmuNHgJY1XVa2ysynfcMIdFMfQWBeYhfKUS
c7960HXSiHbaPmDPdRgoxnyQikHBA5zQJilG/8MYgwevB5OncBu9ksYvkdQhjtqNtuKHMSc3/eCj
nDZ9JIr3AA94FhoTKqT54LF1MbU1eMuT6pFA6dgxnjsNqwxlrm5XPSmgsTMihGKr+JnHC8bnlLmr
MECczmnEVhbH4bcte6o8rw2o9+NYVP5KDjNg/8B7q7KriZLHbRzFu5y2zHHFQAIJKNP8Ku3aab3y
o07Qo7KtJsLqhWg3efwLe3Kfdc0ddSoXctKpwF1AgA7Y1+M30alI5WvG+BTFgbErqE3m20B3gl0G
5+k0CeoIcdu4W7UJTGgNTddcmg4KwxD1R5KrmsY3T8by8Nz4s3I3LWF2HfqTRbxXrFE5VkWOjlaf
us9hOSpX4SYn2YoNc3qeNU/mLqfr22Oeo3ZJggI2ERS9U15Rpw9b+Iuehgk0BjXBe+q434tOKD88
r15SrEDMt2Gh4/TV+B2mdYIcRS9e0Y4JZ4DRbKIzdOs+HKqnSRlQS4WoeG92MJMfXDVYjZrWkN42
QGtmEBbWAcKml0J3QK0BreJGjrphT6NPy1VsIHIg+5SgGM6BWULSpDOoY0bE2o/YHeNTDKVgw+tS
1IqNZll07C+mMjWvRYuxtASB6UP5K1PHFP0Aimo2C9yVjGvdsMnY9COkXhcYsgswb4NhfVQ5Kde6
/sqveFgnAXRybq2/dC9ATtkpUffFP8FY1cbIHTgOWQQN9kEeoG8AyJSnDOQ0Hy37UM6Hv/v/NfTz
eqNpu9/Xy6C8/N5dNeQLyky/OS15o6GIu6+2CizERrZ8EV+cEm0JgNrBNXSV4KvuZ/qi7Ez3uSph
fIOEUa+kx7WtC2MWBbaqPipRjRSwaiWHCkeVG5JT3TZwA1bMQ+PdZKyHDTFbxRqbLkO8GQYD38ME
/R3M8cptC+T5faysrw4KSw8VFIYnLLS2ATcIdqstYvWTBRKZ+561bgeSRKAY2pOn171zHgtgDC5O
TGKkAJmB/XhsAEns1EDPd+BulMeg5zdUsG56MdAc5VdTp9TWvOptKoZhoeNKeBZzU3GVRenk4QuS
P0BMO/tRhptsQN67SIOVx1rhjWe8Byjf6HayF5PUX9By3YvslCHZbPL+aML4fxmGftphAeGsscjR
PsiIndvOE096pvlnO6if48Gx8WbpohnkwIvjzrhp88Fd63MTjF21q7wshoxKE2KCclDwOZ4FrsIX
lNv9ixaQ11fER5YHb3dfkTrTN2DF8rV0GDG8GUlrV1hZ1wrywRQnLibyvElfuwu96YeNUhmnVtjt
UzcjPDMEagD4RvFxnDGgqEn5e8RrY9AD9MpxUYOpEAvAm2z1o44eRArk0indGyDh4gDOznoIqPjz
va2H71qLI2iXpV8wYgoQ9MexsNIdFXtAoS/liAJVOSWPvjdkrZa1Qz3em0B12JWtryYX2aa6tRe9
Ml2sMjx5VZ2925EWgBaL24MwvPS9N3Fl5jH00tpWd+mLgBpCzbAuEd6alai+NaqxWgQ++RFEv/zF
pAFxQd91nZR8zUMdmpttGsolAtl5GAoeM/z+xbPua/7CKIviZiZBtEux3Tm7vfb7oCblo0CTY/8Z
b0BeJrgf78es12EgDMOHMuXXFozzLy+NV5WlJt+zkIyeVQF2gnWJhHzLPlEdVOxwJ15YxefqsSlw
rdARbvlmF/om0sX4y/C9w0g25kutz76ao++ehMCkQ4mrdqFCr34NjSw6IM0zLmUT30xrC2aFKt3c
q8cocgSpJzbg06pXCrf5ytZsZzfOvZZOwsgyS5I7cy+LIXjLDf8TCsmJ1wnMa14W8U3OVLRwEPK6
fwamMz7jIDYj3ngBQ8fzqsgxxRuGrwC62l+eszfVpv5JMThdDLFWvFjQadb1aGbnVCO5L4I0247k
ecn5w6IfA5F/jZ1qB0ev+ZXig9mTaPkS4UGyzMJqusV6CKlbSZtDVgTj2VTjHIGPVn8x5lKtA1n1
p4XO+Xw1t4AfqRWrr02S2IAJ3JxvHJz4BPLtdkC54UHg177UI3sjav6OwPi7g5I9AxrVwn1p4ziJ
Wk1NTgvfZkokZlwd5UF2fTYtHY1/1UG37F/XZAmsCq10lR2Pj/xSzQesjZKVVvXdCqVKrGqCGAib
7NawgPpXT8iejhU7Y2QvrJYXl51Eg9S7w7P4fhC5z+qobzZln4BXnTuw3gGYkdX6B4JZ3h4PL5pV
FOFjkwFYnYeoYjKRx/Q6ii9YtFIRR8hfno6+Np9OWb3NPXzwZE/ZeeGx67wy2MjTf40PnOtIguXm
mvUmJDvyhqVtdqamCKRsboaI+e4Mg5uD5nX+m9rqxoqkybSTvTypsVvP2/4seymqo9ylqE9iLMun
ecqh0ZRXOWXYYrMim3JKrL8wd5t7fZY39yllE3WIrTBLe8dvUD3UDdkqHzoWImVquPiMybN+NnwS
fTWk9x4Z/GvMf4qxYNnVbnOmwmMiJvDSFCmEcKNzHlrfdh4cuFyJlU+nz7g54H+UJmAm5Aj2t85D
MqMS0Se2qFD9c6le8afRLXy/5LjhYBoUZbk/Y6gRtM65ms80J/p9JmNslX73/jXuP/UCSnDu8+WJ
f8aCc4UBj31oBviEKBHBkHVcDNKW8tQ0cbO5R+8D5FiKefjQOB0GkvOl8lDJ6+Xpvy6iXGIfCg27
iDGwU4gCOJWEHUDdNKn8hyn1fTgbGsvKCphOmbkUH/90jLHtX6DPL+Wwz7gbozHL/QK4PalqZyG7
G1M/gyruMcP6Z2Il0sNDHY7vgxD2vvFcdWPXmFfpsTscOmFmSKXN7clJxgMexZ65/uxH7p5+OVQG
7+Pvbd30dXCBgEBRfVpE6jVzsumrn1vVWk2y5hCEYf+ka827jHtVsRDjONQ61HyWeYnu+7e01pSH
zEFBjS97s6pqS2HZERj1jtIj1oP+gOjsVDbWEZTlfbS8hMWle42LZ9mg9sdVvVA2LiWus4zJg5GA
LQbCy11FDbxF59Rz8nRmyeLgkJkkeWKsUYdMwc8phprqjy8eNh23AmtoXLTjV7Moxnc0E1An3GCu
rb40L5Vndy+11xmc63HXvUis8+9zy0B4MvWnKzRtZxlZOcYSRqGzv0IoCsjSz8po7ZMeJsNzWIHQ
DFR2T2HkDc8sdf1dywp8JXuVOk/O9eR+k51JaWgskY7gEhDxDqdqoxn+1Rg7EI1m6eKKxyFtKXIv
hDei0K+4ET5Uc/uzX57ZZbtTcX09tG2stttGCb1VgU/n0o2K7ig6chULz1Na3ORp2/NBnv0VcxL8
4xZkJlmIGUiI6CZ4H8cIcTC0/Wvr9L8PwkYueIimcvNXB4QBdK5KR118dpDf86+pmUVnvi/Lv+Jy
Ti/IccQIuJPPrzBYen+qPBLJMzdIsn0mrc/3wszhav1D+5FxwSYNKpokCEkiEWNwfsKz6U/ofuZA
MPqcTsbknH/GytBfs+uBf9QsDEZN7LBwRgwR6xBeu3PjNCpgIrQjZbo+z/edE8+ntOVZhlLqwkjC
kx4U3H1sz7gg4WVeTH3y0RAaV1qnFBdr9BAi1sJMW0UKZsf3XpP1Q9+5i3riiwJWmU9XjeHbqPM1
ykx8JGUz80S+Qryl3IMbjt4MLfqpz9Am2RmLR34l9gtjvAcKjA+lpoRvYBndg9UhZygH+UNZcbsq
ddANzM/POlmCh6yPcvAQeOeKcvTNsSzqaXwnZLhORYUsLe5W8iLdZC+nfLlDH4rso4yt+EFCGlij
1DciMHiSh0+kAxj0vyK59hHFXfwAWLi+4yX+7/PcX6cW759z9ANkMejKhzYbwRSQaA6OlerNVhOB
AjRsPsBsbGZfCu4TGXZ9i05po1MKYfUkzxoZnCaLzbneBOzc5kGyP6z15vf4+yh5QZxSUUfqDGju
X5PI7vtFkR3Ep/aQsyM6xm5bb7vWfSbBqxwDcxDVWZ6GfebDsCI48oPkpgGpAbSf3YGxg+jI9yD0
yIZEnnLED6/Fh+gyuD8ax4tWcxoRI6C56Cgrkf+5KCm7AASURzkSY/hN01fZwXQHBFIgqJb6jCat
2J/fZdju7T/dtdorPc4Qv0cPITrVC6nNpqF/VK8SrPr6UsTHQYsaf/up5NYY4/0FIkGV5fKneZ8B
BaMBuZy0h9Q59TftwxLCuMlDZentOTID4PYBd68uqJV9aFcp/3etccvqxLzFJR5ECTZBy8+Yyz14
Vcc2hdd5KtmR25g0jToVxs+Yqlrvbjw1RzmTjHNfXdXgx6ERcSUWy9GDYlf315OhyjEzyrPto7wm
siHcdo2+D9ljQd4vBsB93K86z+1YoZbRIkOwo+WF+4ijWuFYKAeMnr9SimjA+owLCzlInno+hUct
wgzscyFWzSu7z+b/w4Ltvw+p47pZAOhqN0PHxmcC3+C3fnX1gDOjNjwfrP7BH8VwaHnMC4BpxMrc
fiUDa+5lCyfv6poZWnm13fLHIEpQ1X9CcsSoGwlIkqnYjQIp4rgrlDMqq+HCC7rxLZmgUw6t1zwO
fYq1R6F4Z7fptJ2p1clBR8D5VDuTvzXypnpQTIFTcRqmL5i/sGnuhPOatEN3VFoVfBQFEgeYJgc/
HdJTgZleFron3fPpRCr4d6ccoetjdDL1YKGyMVYTET3kc2ExCiP74ljdWrbkQeEucEiM5kc3+nEE
DDXst7ieY09nedaqthLzUPuQzf0wULbmODnPnVKxac30YyPAFFLSfnDDiy1EjPwjh5in8a1Buhcv
3uYqW/e47x7YCyonChB4wuZZ/cWzQoFRIePVJEluDuLLC0rXYmfaPp5BEDSAJNQVFt9/ZlcxU1v1
GYXzz1heJ8p6MvCNltPICduyHbeU1flE87ViPgxZ3OyxgctxhpvfgqsarA0s7dmsp9FfWihTnIOm
236+59Yysoec9Omf15d9/TAiIJMCmp/ftgyhw37/dJ+hP5/w8x1EpkNJJPKt3f0lM7YbAFVYPny+
ZmTbKPBkVOA+X7ULFW8NFe73J5QTVmH2+xPe/1oh1nr3T3efWxc+6x0+nRwt55efsEY47fNN9vMn
TJv7/9/9z9IXkMCxOL1/Onm1aouD4jugouY/hLwak5kvkV6Jw+f0NmVHjI2VaAUMr3wCdzTzXdXi
XFit80ip7KnWbfcD8g0ae1jFHTLNK99yLVsWlpJect011+6ElUBjYxw/FzQznYxcMHncZcKYqmdi
6idFM77KTnkoAWMYOArfx1cdpPmGBOhG1kP7KGhPThH/+ByPlxJrRlwOjNFRV62hsNYrZ5n2dBhW
deTgleTn+iPKVydnaJRzNLfG0u4PQcQXR3bKYZaHZD2r7QAdTIZ4TYAchYPk8TyHPOhNMazTzi7+
FfPieuNadn29v8oY1eT8PX0hX0Ze1ZghriBWkR5kc9DG+gK4+d6SVw0Nckalhe+YHCFjAf5o4aQ5
DzIUIfiwQ0wiX8pOGUMz/FeuJvVRtpImCs62Xt/fqQyh7U4edIgDqn18IBkzPmK/a+9/EsD+xVaN
UmD8xpfBPRtell1qRYPAOvrhVZ6JJIU61VfFTjZtgY3WotRBIIRmE63+Gu3G6rCvYDt+TiBHyAOv
4GXj71f4DFtxge3hn1f47EjK9ver5JBQ0I9nPaR2aCSrQboGykxqm0XHRheKcXIaP96znEfMenKH
I1Vnh3J7VV5cF6uEQQ2amwG6YEU9x3pWAgcHayMb3kXdB7jcG+M3LKbOldN5v9xpdoULBtaEHVVl
lmb+InF01idq8N02tZ+N7SvvQYpNoGG02YsOr2eVoq96g7rE1tQw1AtvV9taQWcfbaVz9m7mVPtB
4Ztr5La0YWHlpXnf+XGNJ6BaBT5g8qix5G+MLt3LnsFwZ8ZRRi0Zd7J0PN2jtuEuBh4EaxAVGf8F
Df/LmA7W+JxpioZhtMbyZFlmczlbu2VxbT6W6A9tQ2w9w0oLyZm6/lV1wYOAL1YQoOwSPOLTBltb
S32M1PpFxh0/NlbRVDUHbq0anEpjlRW28gGeVdu4OpaUctjQn3O9RXS3N4M9Pw1tLcPsEI99OajP
0U1M+IbiSJ3gUem68Cw3LBNJQlLxTY79YCbHui4aOMrzKa7T3tYR2qHX/Jz8YoAnb1espzFLX1yL
8lk7YI7g2FbyUijYKlg5+A7Z7LBCPUe5+ku28At3UEh3z/JKNF/EIyrpS7SReRbPByfbgSxpnmWj
j4styu3NTV6bRtOL6YfqRbb4JCgRe0F0kkOTHhBgS61iT/pAeU7Zf+75KRQqJqZ1SK6eg4Gd3VK1
M2M9heHv2JTC50LhugYoLMjzyYHR7GIvz+RAq52Kgzfm4I3/xAsxJxo6NeZGOr3GuK0Aqy6Tt04Z
deT/efLLplGQ8zQi08d91EzeWAO8qqKMHqCrT6+tWMlBWuYmV6Po+B4zg6NH8JksjZXAfEniCMr5
igdKYO4dNW6OWN46Z9k7Uf8Gh+S/jKCrbsJoLlWTpG+m5oTHqQkr0vFclHdTvrHAWGzkRaJQFVC+
IZsHHFaOqPd7Gz+eDdfnQyR9eaQxWDJbo8ugAZaQ7ChSMJNfVU8Raa0xbvVbGxsVasthvM75C29k
Zz863pWy470lQ7gs+sssGfkJzZe7lLSPWiOoeA0FBUiEUF+U1o/YJjATiWB3H0EuAMH8SxP1N5Qd
gP2EM03ctIuH2CzF1vKmmTM3oEuo8Mh2W6uemdUu3vVu8bW2oU9pcxldazGLArr03Zq9TeM0V1+K
wKLUYuo6iWzTxbxcYDakTDOepAjXaMnmL3XC1owvZf+d/NrqPlOZxfui78yvsQlTwYIY/tQ2ZL2a
JEzPhppTuYsHfxeqtncNbCNfYYmYvoWW8iO1bfEzGW73eTC9uilYrXy0om8AX3XKzUX1AQfUCZem
IXmZsLV6DvGDeO5qnKBiG/7cHIpqc1rA2gBZPXeWbVpuctLpa9nLvTE+dWYPRHTuLdBTfm6On3NR
j5uzWnFzkv22m6br1uZLpnxkbts9j126KhFwfmuFowG/CI2FbBqFsDdW0JZIdzf1GzsxrJziAfrE
PNhIvQ2Fj+5J89LqEWrVPTxYaXDM8hkdPY9Kcn5z0EeG7ai24tgrTbIwhdKfZ32KlVoH/dK0puEs
Y/IAFAEH+/kw4aG7wtKJIfMVPdK9I9hVemRbV5Fo/eyWMdmLHBzoqcw6qnUSLdt+8i615dvnJreH
5WhMzldScAd/8KbXYsLAIffqcgsnM3z3zQlvicT5qkBoXmX6hNdOp0UPmJJr0Hp1+2sWjW8a5hM+
lY1F4GU9uEbMNj8PduOdaxY6R8iMpbOIHTfeT4oVLOSQJLR/D/ZDVJdNNTvHFtSmhUWqblGKpub3
L9vsLjZlyp8nFNn4UCNodph6oDySHdCNyfdqQllJMgcaWkB6AtScYBWMbvhdtdrwItkBc18zj/z/
uE7OYooBh88qvKoTVAGlphDvidh9DETvPjo18BHHusnIqJL0QSanWck+GbOcZjO4zXSVrUTE8a7u
US4LMIHLlpZXPyDTO5yjebLc053NhItUqAvrMcBjBQnNlI2J0ViPej45t8QG5kKfjNSWUNYefPZV
kteoNkZxtDYggJw1UNlOVUXLKIqrVy3Pfp/JGDSr9mkciiUYivCL2/8yrLx6twsr29sQ3NYy7Pnh
0bVbk2IvdyusY5AySPvwSzSp36Hsd7cgbvPLaIz2Qo6vMwOpiNzuL66hpjdPN3/KuHALj3VAaSFb
w+/MdcqTjHNvbdDOTNt9JFL/PTIpzs9vR+mVZJsgwbaVTd6d+PPuMAUf8AbmXaAwc8QW+ve761hK
LXsdD2GkVKKyz3+WtnYlI5u/T1EuVlY8qGevcctjmSP22Pdh/DJ1QBTI0+Q/YYMv42Ywr62hp6vW
NDykLn1MQOazz0PaKuPW6uKTa7X/jsuxpmq++qYTvHSdedQSS3/3hhIdsiwOzqXWQo9XvXytp579
NujJ1Qsd7Udk5I+g4tI3w+dj9VWuHCNj6s+oU8AcNYP6A6z83med/0Pzii9Yc5kvaqVkG6cg+W6E
jXrp/SmcRTO9L7GCr/c8FDkkHJ3con7GjlnZdGbrH1So7FfUo4alro38iEezQ3x89EC1Taa9NyJ3
xwYjlmJBb1NWNYt+GpMvogi/FWntfSOTcMkR6PhZ6tNa5bYfLNzujOhJHi1aC/kbGCMLqB84/qbV
TzdQHzBTa78ZXfhz6gKxUyy336g4jzx5gPfy4gm5iPypq0o2oKOnbWSsm8zqCnFsl+V9fh+BXCG7
58QkjYHD3JiHj0EWudciFKCY5zOY+PWqTfJw3TjIiawDFMf4H3CPlU5Rmscr+0ZRxo/33saDlxQ5
TbiObcSLKHe3zPPPJfcYf9X7JXL+QMu1dTSEzSZxOmURKYly9ZxePyYjQLnYz6uvXfQK/tj+llSt
t0RsXDvzv2CdTYSWl9Xc0Y7fU3jIXyOrj9Z+xT7AGoGoFGqPvFoc2d8ms4CR0QbvRR93m9CJ1L1S
CPXRiQIso+YRQ2c9G3AwX8LM9HfogzqA96zqpU21JzkASaJ0gagfkLO6rra6Eur8CagXAcUEXle/
22Cyd0qSFpsKIxi7jYNXFP/1fWK6/doZVPHFGttVaGfjm1dhPO3o+IbIeKV+w6c4+Wixc9u2wI+2
mhtaXxJMpb8YDhmFIVHtbdn2yceYfJN9MRznDdtqY4dly/Q2GvVKxjXBRjWqU52c1xC8klDeyZcg
v2OvQiXcGlaiLCsRYHXGXuIoz4q5+RmTHWZQ/R9DetM14VO05uqvaweQ9gd07PEuQ+JPHqoInHIZ
Fsa/Ylna51feRLSljoAX0Z/BydyBP4GDzrb48Vdcb6DcBn5z/ivu+Xl2bkH8d7E1LmtYy8u+798y
UVe3ciYnOmj4HP+EYL3XN8xp7iGqbBVJJFixCtvawBy1VYGj3s3PBSbT5oDgSYevcWGYxdllp7eD
FTsc1Yb/T8ri3t633OKY5kG3q1H5PAsPRZ0mLqhgKLj4xWghPwRRjSaAV/lPqdahEBuxGI109QIM
IL9WlqFuLK3zFlkmPDbW97+FOu7QSGBnalnZVcbkmZe44gAz6CJbhhthmg7UqTzXFKTCpM+u91hU
pVgIpmqyCsZRfYIM7h+aqQLA6pljyV4vWAKA7m+yVyRNubJD7EFl04id/lSM+be8StWn2qzaC2KL
p8T3UO3Vo5CKroh3smmaWr/Iisi794b9tDXd2Hukeuo/N3q7kqOcifVLZbKOV2ErAvxCa2YUE3XC
3otOQWU2r6FZLePRQI7ZJlM4mV27ls22iX/AjR8fnLSLbxl7T9EkgERd01gXVtmge8lFKW5VORWT
nZrj72pbon6sHLLAZhKeWxVDxLgR4bnj4S/75MHvm2rd6kG1tixtSgBCtw+msNStD4Jkn4VeepUH
zSzjlVpaGNoZeXaPhZg1w1byA1xALeCM82AZk2cwOKud2lLg/Ix5SuCtUHvRFiAPi2ndJQO1kVmD
J3Xb9BBBatomtB+4Djm7rm25Qbkvrm54v8LkwAPD+RmV3i+9HdTXtFImYEl1cG3y2tmhCB+itWiZ
l16Dv1sYRfmqRUVIfaPsfoLlFYbh/jKq6Dl6zirV5Ak1WvdDk9oo1HXprYxzLE3/d7ybO/+KkdvA
caVdJCL4VQq/1i8ueGYoGeq0NgEWnPPJ0MBGRj8ROB9RdRnHozz7PNhCS7da3MKixt7NnQ8B6xBY
j/NpZFTPnU6F+NPoTcZ1BZ6+jN0H/xknez8HD5VWrhPV9HY4qY9bzFZH0EZW+KZrioJ2oCr2Ue2H
b0Gcfg0tt77y4A7fzLkKntSvvmcPpIbTJ3nJVNb6gZJhv5SDEnawIL9ge5CF5Zky8tiYephFYrCN
FysytVUaj/U10fRkp6llCn7BsE5llCSboBq0RxuS2LKHTvLRT/YjSfYZyM/yi6LVwoPJHnosQwLT
qJbQHZtHs+YJkpaaetLQqj1kjuLvplKdrkWQjasRI9PXvmeXXLxzz0lPpigoAUR1vyDBpcYr4K3J
yZ9pUm4LFXIh2/IAJC8C4dBOeDTG//TIOeRwOeZ+jWzrCoqtffcx1mZ6C2bpa23o89OQlVcZiuYQ
CARxjvpmK0Py0Jt6eyVXsJDXfMblmT5rYt9jjLgP/TM/0mDb+4RqSp4ujeurE2T5SY5Xp1DZeGKq
AWIZ7laQ2DpOZVQemrx3ScG3wdmpDWMDvi1+QBffwZwe/bx8FA0FY6Ocn7kF5kyGv3JaeGdmbGpH
FFsQMUhntRCtauKNDEZa5pT3U8dHodkjmzYe1VEHgqaxn879tn7q+gQkuOmRrE7VdKu2PcKIQ2Hu
x7Qq99mcmYxQZNxMbpU8FIpMZev+s6nm6dJS6/IdH+EAnVBSix3CpLA5M5bK49abN1ELgIXrri+R
GvNye2s740LMgI+uVMIDG3D83uamHbTeAr6EcoqStHv9M6y1QRc6A4yZPDB+D/Nqy8O0jGEus8m4
nM2ah4Fr+fcwViEWOIEpOcVNU22VxKG4H4/6U2hZ1S3gDm41gSiXng4poEOR4FC5if5kW5m+y30B
k38e7GBu85RB7ZmHmkWaLzWwbjs5VFOb5NAqwLVl07QbDC/dUt/1NiUhZIPUpzRAWVO4In4tfHY9
7aRb703EYpj/fu1rPCElETTaDyXrWHMlCG2Tq1g4pLmihV9t2WZgugqeZl3HaXlTlNpc1i1U8yrq
0GhqU1KHFAG+QiI/50FL3iJydn6VO7+oz714Q1R+FKkolrZSmo8GKLlNg47q2YpiY9+OqbHDgqG7
yBmR+skQ5fJQze6G4GuVszrl2TXnju8zlinonXlGs3OL5TiLFJrAovZyj/OfdkF/xaiIlYcgJbU9
iV0ASTHKzSHDYWdM1yn6Q6h0K0aR3sKmyF/KtnzJe0O/jF6XvfAuc8CNgozM3DkpOVJ3jlEdZK/d
1hH6naLbyV6qHiXqTp6FPyfXkoYVm5pc91C3FzA0Jfh3I/lwQvUkZtcVy2Z74nvue2Zas9xo2F7c
qP4f1s6ryW1d2cK/iFXM4VU5jjTZ3i8shzFzzvz19yNkm7Ontk+oc19QQKMBajQSRXSvXgtgZqu4
HM9rCsKiol1UmlW/jRvXk/K3Mo77ha5BiSXn3WdKO5yTK5U/m7qphnWcxdriw8SHoVlWnLYojhT2
McjgDnGQEExG3Tn5NWFoyNc5tIYGJ/wi6L/zRAYhc9/9gPnwBUFx/5OTwBNMXVF3CePe2FXU5VDr
YueXhITwCpptc2vqg7Pk5423fWoaCgyOpmLDI9dryIsLY4YqKsLSQ0Rm2nD5/RqDRaB7+qmrKvfJ
9brpi6LWCDMyTFqnXJeNgeTF5IxKgLkdNR26jWnoNw48zogh37aycqe586XmWSwdORU/QHi0tCZX
s266JY8+wSbmPEFdpDdGqzzm4JlpUq+9Ngm3n2rFuaH3F0CSe5QfAkgHjFUeDd2bnCuPKVnGL25r
VgvVMp0XFMyGJZq7yaPcyMEa4umjk1jwBPoDnK3hmO17kDgwnyhStqzL9sCjhg2enVnF0uOtZNjx
Kovc9DGZmoHMApmGe2GRXe/kWONeZurs+6ZzVpXMGNHtpnxaNt1kBUSok1divhyShFgxfMVV455D
4vLLQu/tRerLT5FF9ZVZ8X8fSD9tTDctl4JZSBAHhaMHh0aWT9LxwFrlsUJfJVZfLJ0/z47UixjJ
hNBBXj+hqVpdFTiHD2WWlisvtYzPQ5t9txIjuc+dSrqDHpqkt9HxPULnYYpG3pNNrr4mfvPd4D37
zI9Lg/YlsIBQa4IljM1X1Oa7u4wipnVg2yCJHQvJTKWr9qVHubUL3+SAWhACQ/J44tvylzJyg0QH
BMW7uvU2pgPCEr634LvDP0YrJWUXKaG0IwD4dSghNk90CMgL+NB/1rLAEJmqufWqD7q7Reok3ZpF
3tz7Zn6O3UFFhkzj6F8m3+QaZheCzv7VCov7TvLDfd8H5hESbxghp8aIL17+JSv82lt4HfWiWdD+
6NSNrMnbPiicT37mdutak8ujzQHi4vESl2HDQ5YGg8MG1W39Uo6Nt+yIRVItVIQwRTt+tKibyKLs
U75oSjN+USaJVchT0oVr5TmfqGGTyfarD9fuV9sOYFbpKDjjByXcmiXMKK5sdK+OCVyr1P32m2cM
29IrSNw12lOb6g5VetK9Z6a7WodsYbAgHRkidVnXiEx3iW9vIzjJj1lf9TvTlg7umKVrZXCOY1y1
C5mgB4GYpt+0gWZuMrf55FtpjcK7HSyqdAi+wst0tY3Cesv58kDljAYsNOgbR6rrA9SvB4f65jsc
JjFzKhTu0gFcegQMpPf88F40EJQpRymClX4yRZIErVhiG2tyO8q5swblLHf5p97Or4WZEo3PyifK
x+MLxM7ycyYpL7AUWndqmFfnwSivXQiUJ0/C8Bg4b6HcpCcZ0gkn7Ie9Z8GuArw/00/SndtQqehD
69uBytiCTYeaaRpKg3mZIlsPptp2d41ZU7guAWrTpTBYlXLjH1WnOSt1Y8NZPyEOJxSi79DjEeF7
lPtgpAboC4RdNBRjgacXLmLs+NVfPPSnq9YdnnvUlC5FHD7XSlbdEWjlmzR2ZPi6qn2R7TRcUGSR
bMug/W6TCblHJlg7971FaaPuB0ueNrITvXsxCWl8d9/2FnDlMfpKWB+PTjGGvRNE+eI2DlSrXwyV
GgOqS9t13tvFS6GFzRoZzHwrhqZm8vPjKPDLeiP1b04+LLuaMlCibFp6vHUtTq1HV6fSbzmBKo6R
pz+QCpaWfofsou8c0mq4FkNoXOwEVGtXr3VH+865rljIYf210432OtYJaacMms8y+DyWfA9DSV0O
TVj96PTHzrZg+Yl851SQZlrAQtWu+ojimSZEijyQGneHNB4BJ77O1wQmz2s69UhDXxM1LijixCQm
24xCqa7jXimGsqond5JSfo1A9WQonT2VkdzyGwQtlBhagTeeB5tgGb9zT2A+u4ekyZaUQZhPeSYn
iwCYAInz/r2a3DgN40jjV9c3v/yTmJzwEBMOPw97beDqvzXrLJiyhyD+Ubi5fegLuB/tBn0bqm6S
XaBTYUV9JpXJJdxkHLmHjZZrxWW0S4tiS7khhuNdnbrIdhmP6sfUJi/n8/Xf8RtCci6DSgHCw/EC
KXO2doNAfmjGyEJlqJOf8vi+LHkAneR679s2DHetjiJ86Dn1ZQim5IsTl59VNz3LBd/0KO5RWwfO
RJRLW5oWkutaY+i7xh3lHVhplMwzNV4rhlXsFZPdAHdPPxldQWaa51IKkteqXJpvdp48KgMyQVUm
y8jWSOvOCPMfnPLufO6Fn72WV9j5UQZFU9DsyqG+s/kqbSPV7ra9YQ9X2bK9FRzQ6qtMglI1k/BH
ap7JZAEd58t8Nfva+mz58JwWrVI9kGBqNkVcZ2BdSrDRhLF45qquWaU3y7Syoq9F1i/9rIzfZL9E
BCEN4mcTaOCmhfrkOI4aLC0GWF7f6RRy+sNZrXX7yXYchVv2hihX8SXwDco7bbk4uHpngSfs3hQv
4kZpW0DxjcoECN+ER6iIwzWRm+Euccx80RrG11DJvSdKEYedAnHqFtJT55kzOlSRqfcNGgsAhGky
PAyJ3lH2U8qbMm2bV3hRD8IjMGsQ4wXxObWrsm3TVzvZ8uI9nBDmXiH/cOJ/GZH6q80L1BPOKoDI
f930BN0HNRhOKWHfRR847pOh64SDyv4wYU86DYbgogct2NfxOQCoR0VNWa9LA5lqj/dyZaL4uefH
RXppwtFf2K1N+nuarRobxRlDf5JlyEdJPPBQVPNDWgKp0PS22zcN0evRVtLPTmy9dSBNr4UT6tdM
878j1p5SAO0scnDUS+r4YFhwZHOPiNSw7dsoffDUKXKdNdU3E/KsJGiUN045b4UcWM8F1E9rRYk+
20OZr8h7OtdkasAsw6RK7mjnmpIqwflRKauxBLPku6VzFY6OYwLND0liz7Zc6k2iv9xYpl2EW0xc
6Wrf9r5tFpuI6zSXvu0INkuev7azPD1LXoUAwRhD/NRq8QnUxV8WgMlzoBnrzK8eoaAOluqonsbK
OeoJcVzLsZVzjqj7chx8ZWXUdb9z4krdo0MyXPKpCXbpQMgFlEGwyz0nQL2qUV/NAT79su9/UAw3
+h0ndmitnkvi7YuqdrJ1B0ESt8vYGw9kEJa+LhkIReXaTh4AscWFqRCr8aydG0npko8831cl/uQ7
KjQwNiIwmpwPp5Fi1WWikY4OTa1fdUZEhF4eLErqmqZdRHXzCFlQshO2uaEq7JdLZavdurM6bcHT
yFknVfBqVx1hGEsPXiY2ylWbGNo1cnxn41Oc7SbGlozUeKLAKN15Boo3nVrA+BPU567UkkcYFXiu
RmUP7JXe74VNSYC+wC4LHFSyrxwFrDdFJQw1TnJk9oOn8ZSM2sQXWZKGg69n4wE8Nu+OSwYjoKj/
1IA94kEw+iRVpB06inDXLQTMu6To7XsZQVPZUlsOPSjNU/dKrDTgjOMHzTL2kuAEZjjdByMBCxuY
x6qwRnWl+Y4LuUv34BENdwyTFP4YSua5BqHoUq92L2Veds+z9FTtjGzEaPLU5IHefTYRAkDc0Och
L67LZ1S+CKJH+hOfHxOMzhKG9/RqN5OScvNsUYx8JfKZ3JqCvPSqgCFsPUxeYiIsKveuzr+JAdKu
8pqEabSyrHK8wjDlLDSl7smyaOP1ZpMNc6vGtg7+FRcxwWlBvxhAJCdL3oXRUjYQcK+lpjz1jlWc
mib+2YuhWlhnBPcn0mtAysLn1uVOxOcqlttNzC/huTTQM5ZkI98miuNSVUnDx8DZN7VF/D4dz0Zp
8gOQhPd1IUV8/bkt8gRroYELQzfCJpSQlIZ1L2y1nRForKAtDW2VY1LlkqQjqgvqbzvKabrKiuGu
gQ7oKsNssNRc37v3edVbQnMx2cIO1nxvvNqAiU586apOWcErqPMz7epHJ1eTbR3qn1u/jc5++50g
eHkXN0O+cWwXtpgABaLKhXRT9OBUhiZHdOemtu76oh8InSI/0puyidCEBV+1FH92YUX5y0DeYmHo
Uv3C/V5Z1qHrPRZ2iVJbWLoXU+ZDEUSQ9gTR0WxQI1Ybg5+WaSiaDlIPqiCdrM8WYkrtiVun3Urq
YvWqVQ+BIGei3B3tHd7gG3eTTDhuT1UY6YuRohJOveoU6kPATRAsiabwFR4LfLPZKJ6s3QicyrpB
frVX4ReaKJyEX4euFXzR5inK4BHIQy9eNZaiH+qAen0HMNeT4pvVA8fphdwn2RPMj2tgktL99KDu
NpXyqsVOcSqTwL0NjTxJluHQhRsIXNBYSdteWiPXKm1jYLoPlZ59o3QCjFjadQe+a8GiI1N1b2QR
eDknHreG4wK4KqUXH22rh25IlnpTVk/eMJRPWWJfc8iE73JPKp8crTOW7TA03GEZ2rbibklRhCu3
du+MLO/ObT64dyny8vBzhq9eEpb7QPZzCje86NWMiE0Shwx2YjaijhqMPKkyMetKCFelkfQo27r8
wO/HTph7q01PsZ+BbOKgCUBy9CFvIINpaFW8oh7CfDbiCAJvFe5wKqrM56Qi9g3QTF7Z09AYZGWb
Z/y8S5FlPCdUKQEJVeK1WKs6rbeF4btZ39Y2IIf5tddg+MWZJ7xqk42uB08aW0VtH0DaTv2XGKqI
VK5h5pc3wjntwKTr0I7eZmUvSgnd+Pn2trbv3RWEP/JWOGsUU6xK33Zvs7FZNSuLMvudcJaDDtBT
O6VhxXVHX1rqdR1twY3uDMtpL603WJskGPOTHR0zInRPqH21itw9TZU0T0nZv5Cfc84ZzAI7GB5g
19f67tLU8Z6SdudoaRJsLMJWK1+Kkcqsm6nVuuhOB6ngyrkaQF2a6keyIwe7Q19b+KdlEK84PwcI
tqNuYqUdj3gBeWI5jJGtI3eRKP23NDfaL3nuqwija8aFuvRwF8AbVZMOuzZG9NzISIWZTqoeiKm3
y9DpvdeS0PFGg+dgI2aVCtmPuohRF5lmMx1IX5W1Vy+wtZfmS1Uk3k71M0jLO8J2YWKWq0oqyi3I
ZX63bG8cDg4yFcY6NKxf3Xjq6kpSqMt3Du+6eqLkm2iq9vKMB8RtvReTP4+i5WElQQP0ovFpu3dj
hIimkWR0+iX0hgcxCsc0uytA54kRGCvjpKHQswgE73kJyZPd9/CdT7si0KltJnatVWhK2mVw5Z+N
Lu0tiYLA2cwDf36IXcCUk9Nsj3U4F/0hMJcfJjIvlBeFmwzb2Vm4EI/grGPCNf/7cm7LgdEoFeUZ
YYIN9d3DZ3s03dVYO91pUFL5LKuEuxoV4GDIGdkfIJsIJh0h0RSTrJDoxZox8WAgDDtaKAoJm/K7
F2dTkrlFnvbDhHAWs7D2Ivox7SyWofnrwaMAkcV6BER927UitgzsiaRUswDJvIqGMT1kVfCzoTYw
PRD5Tg+iN0/MfvPEB7//wGXeHrgZhPdi/3mdGM4+85X+A5cPW81r//gq/3i1+RXMLh+2rzzp18v/
45XmbWaXD9vMLv/d+/HHbf71lcQy8X4o7YC+ox88CNP8MubhHy/xR5d54sNb/t9vNf8ZH7b6p1f6
weWfrvbB9v/4Sv+41b9+pbbnlzwdahmivQOPdsH0NRTNvxi/m4oqn1UpOcLbqtu40aPs/fi24N2y
f7yCMIqtbrv8O//5qvOrljtUaNbzzPud/t1+/+76HGY4end6yNP5fMXbrh/fh/fW//W6tyu+/0vE
1ethvBpF127mv3Z+VR9s8/DjC/3jEjHx7qXPW4iZePqXf7CJif/A9h+4/Pdb2U4JdW6pfRkkIzg2
UjsxJAI2O8a/GzETDUNxULWrMAuL6FViwexrumV4FNMlCaS9EyPLpnXeQ6Y1+tKrDGqrakO6z4IY
ArW6f+IUDJHtNIpzKglb8C3TvFgzBrp5IPv+Q8wLuwtP1GYsYcQSNtFUPWwZpg4IrIZs/wRd9AVS
j/hS2FK872wHweeOOl/bjG4NDJXxOU9hIJ28tChCSU7MBpYEnM2TTzebmFYj/a0FQEXkrIFaRmyV
+z11zrkqr2+OLqySq8oIbHiSDepLshGJHU724DARU934EVquNnw3BvXzXXHRCRqQtw+p7pmGQ2AV
l0KJi4uiNNrW0wug62J1q1XDzi1ANrxbbfUOwOS0+Qy5IDuKhZWZI0tk1PfzXmJrv9Mqgpre8bZf
kBTNKUxjaHl/XVK4pX3Xn1UeLG5u+sgRzVJ3jlz2FDGjF+RN6vY3sXrokSlRfydc38jUX41DtzX4
vx0B5Xonv5q07F2DRcIols/TBTgRR3L0Q9I1oCrsvKDoNIXpI7P2eWH5t4GjBA5omMmeA8eF4Irg
1W2FMM7LJGuMliQ96vW7NTfPaijXXZykx48LR2Xw900o3X/YSwyNzDwT6Tb2SmWgVR8jtDbKnXcX
NIl3J3qAvTx0W0tv6wKZJa/N7Dwh/DpnjM4jlaWT67zytpHWPth2FBM3DfSDaEZCZweUkfWD6CGY
NuwTKVmIyeS3mxi6uu6lFJywIqM4GrFZadE6MvAy1MZ8iMeaQr1rJUm5E9YWMbk1mFptKSZus5O7
6HWjTMhb9U7Cd/Yg42RupBxKD/AaP33n2UjxHxEZUgnY/m1SGzN9p6v2l9lugidU4dNKM7I8rrwV
M/PFHDQMQdV1UJhMr/r367oNU0r1KDW01+JFGJan8o6UCQxbtnsQjZFlKNbf2tnaRSbWjJoQooWT
bwKyBeHrAeW7Me6kdxvoRU7AIO5i6bbhbdG7DcserlcJhoaVCjP6UZ+aMMyboxiK3tx8sFGnB20s
B7HlPPFfbTAvu11D7Z1NBrVdysGn7E8JR0QUkNXk6st+eg2NlNNViKCEmCDeFqFBjUjtpFUJL619
oBRgTBdiDPb0p9Ey/CeEFuSNsIMecw7zitm3FMKWYhuxdvb5MMy9nmoMp96PcvRZalIyGbkBk5se
Ro8BALW9bRE0kPmEvRatthMeFHA5nLkd/2pNMPY0o7ouN+MSSJUFhf8EJ2knOEkzAOrJx9wk9Th1
hbGeZkRv9hFLqn5j9cg3za7C/E/DQEBU5p1iebxz23q4Hx3jqtdJ91Rw4D7kulquhzJOv3i6QUoJ
gBWhswGStykFJUfup8IAuBoV0K+Fde0upHrYC7CxQCGLpq5sd2kYTrKebQK2nFJVt07Aby3FxA2e
7DpuuNVsPvrvQM9e3UZ7mBe/3hwbqrirAMZcBK7cg1M4zoGTq54uRFc0cLEbQAgqNO1v1pIy7b5Q
jY02e0J26iLDOfmQN0ImdmrEcruoAwCWhAVys+phDE0hVJdHr0Y2J6juyhzeZ9ETTT4kVNumOqgO
t/o5Ef3uxR4gB5ic9a1wljUNOejIhxO1tqpLn8YvoetYkA/HQE6lGDWs37aQVNZFTPhT70/2pE9f
4t97RO0TYcv8VDt5dIb7Pzo3pbWqHEKfkHr9NInJsehG8CSVku8hoT3Joz10C+FTdSCoyXuiDJ86
EfWB015JW1fBVnTjxnizAzXbvrOJS4U/cnjBT6IvETLtey2B6E53DsnU9KYCI+U8Fj10gtElMavd
R7vUOod/svWG7x4kRJ/QdJ98brsKqxiLNaJpB0pPlmKmKAZ5R1a5NUzlqut+/lITb/ZlgOxm7OvP
RD1qs8lfPC+VUVDvwPXL2YuChPzF6MxHsSLM7fhc5jw05jrRWrPhRqNTcn30U989il7S5X8Nnm1u
xKgbCvfoVUCS+XH/5RL+7s22Dpgpajgu6hPT7DxxWyz2ETt+uFxNtc4qrZOJE/9v62bnn2sDGRUK
K9jIfpBti1H37iW5hIW+cOJPRO8+G72u/EBc2zF0Ur+2Fz7GVlR/dtqIlE7Y+g9+aHPPNELpaNZm
fPywTwPp19HvSvhu+BCfFLmy9p2UE3+CdmBRI55zCpCXGM4NrICbNgR6CRbBLF/DSHLWMWxdC4tA
OQnTJFrDO9acmqkhWfe+mW3CRZGVdVTa0n62iwXzULgJW5pr5m6MHLTa/ralkY/vrzCv10LSEXWS
XF3DoBAqRtzBgpV8K4axnCd3ThLfAbCN8mWTombh+aht+VoNz1ePApeiBf0CUq2OxPnfmgy9XvRe
Dbi9F2Iq7BR4rEU39xJUYAvCau+MbpGZa60LQbk5VbMJlEiZSg78R9E0OgQSaN3fi5FXQIAze3ST
W4dHYI2/PHhqAv+oIO+tFGm1Iu3onUtBklTUMY/tbtavhRHqTP88CEKkeHISxj/7zGtmn2qiXRIT
Yah5OxmsHgxCufYMV0jkKvlzW6FE92vwa6aQCmmTUh1FMcx039O8bB1C5bAUt8H5rpgNMOP608Rs
u91Hpwl9cAmkT7dV0cxbzRPzsnmr2TlDsIl4bZJyX6/HR2r9+4VNxv0wRujFqInlkWulpCi23KZY
VnCV+I360E+TEGPYy0YBmS18e8k0jkE16d1mWluQVgmOdqkGFzEb5PxH0gQaczG0yMzf6V5/RDhI
fiyHdUt9TAWSDsjCJHduZ9rKbUx/nyJ0cUosWLg4E+XRSnQhFh+qhZ2B7KQMtdzUQ9pXi0KTf7re
5uelotcFEwfDwFlFDImyU83UA8KLpOzBptr4zq015Wkg6bnUIkvfg5pSnvzSsmG791wUp3OowmS9
W5pT9tVA8nVvaMW3YpRtjquTDUyjBwisKffjlIcVje4p+j6o629i1Ew5W+EbULrzj77TnvNy0RP7
KplU7mHpio991BXUr/M8pfA+XPQSwIywtQrVmrXjOtuxyKS7nDrd9VC3qM31Xr7sq0Q5jKKJKwBO
2SQnuBCGd1PTfAbXx8FL2p894fLOW4uCT2kmlzvQO+VBlSGW/K02KCQHxTALsiNpEf8oTLVQJawS
UmemnE4U/L/0CYVzaVI5J/Uq0GMkC9+t6JX8aJiWd7xtIGbmXcYUuuvV75cxtBWJ8tGLl0aQv5FK
zR/JQBWPkhT/Ra6/PenTSJGNfgdkEimrySMv1OIxC5oV1OfjVfgrxYgQcU+JlJiUDLO6V2tC99Ny
sch1YwXAEVrftwvYcXJOUoPafi3Plx2hkoUZOdlROIMiGPfqQKWQuD4KEfJ+sElLQlxttdprU5Xa
2ZKAx4qh5UGqPNZU5Yhh4VjVQtYj65x6kvz6c03bKtpZSuAZdwtHe53X8BAbXlUVtT8fTsvAir8m
YHAu2dSQwlQuvpoY635SL51tYiLRM3QSIlR+xFA0wsXXg8cedOJhNokeNaO9SXBm3ofcoX1wUyh/
f1/u5qlSa+72DljX6SWIprd0GNRTf9u5Un00OHvmsA2o9VHty53ZecPOVuoaelpMsWpqVK2IsegK
622NWG5WJBGB4hbV2h/BPzd19g8LMpmazyiQdkrDEUI0ceu5oK6mcSVL6s1IucvP6dnxg22cVjRm
4/xcLKZ1LVa3Crj8j1sbsWMnaHv+bduc0pedNsDfCC9IvIpQnPmkNE7HL62OSKfpZZ8U+xlSZOsF
orPyXIVIBlp9nH5K3SFf2x7l5RyxIXou5YWVycrKmZD5SEGnR2NCboqesI0A0YEVTzOiyX73xBCa
NKYdI4aWp5t+eLNuL/PMfIKXurkqftJeVcVwV12H4s1sM+XCO1e5uxWmjqJLWGYnSldtsPu9MIom
hBhiawLomHium+vcmI9h7WZX0JkWR0WDIs6sKh0A91ywCE35nBig2SgxXYXQa+5ystUvTcU7VIUG
ksOTEjP1v1RXu0191KdhV4NgpULYPYlZ0/a/dIMz3ImlIGAvSakWVzFn6/m20c34QcwFUr0AgRM/
KY7iPHfID8Pw4pjSUwBT3hXAZnXMXBCp0yiB2uDWa5wYEQKlrfZioje88uqUdrODSYvnkcl5nmh8
aS8reoPgBW7CFxybt2k8gCmzr9gdEbki8v3b6tucXwLHkDRlLXmeu3E6Hx6C2MsuopENpKHGGgFd
MUTQ+OdElVdQ08iyt5md02kWyYlu5Uc51HO/d4l6Jbt4vuqsuyZHIOj3hFhhdETtQsmCjEmXNiZM
23uuY+5TBdWYiZxSngT2kOVCK1jQWs7jeRrhQggvxXio62JX6RQv+9G4zcj/w/LktVdXU/m8TT0t
OodoAF7IKf+0hG7WTVEf/kHCYZpo87qkggEwKdHitSvF1OmHDjyBENDuO6e2rsPUUJWLCnBJdCxW
AuvqJ4Z1NRTX2tZ9ZC1mm65IyokKp6MwiaXCFxqbRZ2qPhhFdhOTiucFt8vMtvkyTkvFcQs3zdHx
rXZPYTbF6XE+vpo8cq8SvSEeOQ1t2Kgo29fv+1aqHiPd2nqyOoI1ab1jDMJ0GYihbkXruPGqnZgN
iv5L6E6petA5zwWfXuEFtwrE9xwIEa1g66JS0g20HMFWDMewAEWp+M5ZDJUSxKeUvqaa39zxSxXf
FqHPAvMwTA1r4ZVrhrQoS/D8YphaEHaqCG7rBR9bM89QWoAOaF/lVrrlpqs9kmzgTg6RwPfAhH4b
QvyvcAT2Swup78sHXx2eALRY8E1jVN55fFxRvOusannUju3UiJ5oAqSojlbhuwUc6MxIwK0WrRbV
EG4yjMrqQXPq8LWLaid8ytOmfs3l5k1pgo1tFcV93snqE2XpwCPLiifFwNeeetAeK8/o3K2YDXTO
+6iWaAAwcB5Q/j5GLjCpaHIuiSFeKQE/iEmxPiy+xTanIWHx8/CzV0owXE/eUg6x/wixvGwY8irm
q/YgGoqvZMN/6Iw2f6CYcySWJEN2ObpRvLRjjquprkOM+tu/brOt5hvGnWqpb26CIFnfKfGly7hT
8jgJOz5oxEszNWKiT1Nz7/XJc20Wv0zTgjS183Nphsubf2N6h9Afz42gKJ3I50Vvbup/sA2J8e/8
5mVhyOc/k+p+pcdeBFbahXFn0KkYnmpO1cpXYQyiEb02J0+yEOMP02BBg50fuCdhv+0glnzwm23v
fHK4OjZ8H94UuVB5yODC7640LxG9j68m1YkN9TzWLf7oKHac9xZ+mi8Z64K7CkzdaAQsOxtWaT61
Ub4xJm5pMYbaJAA8DKBxtnW9hobRu/G0sBFGsWZuStsKD3neSfcAB43Htkq/SZnRncSIkKu64Wxm
rFo+N48Ih+yCKOtPaWMrqORQqTGYoYq+aapehE00bWpAcmmr2VoMc2kEu1u0456YLZ//pvRfQEMH
VKgpDVqBWbrRnaE5R1HlUKcSeAdpYn5lUwLXAIT8sfTAoHv+RfQMlV+bTGlgR/77BCpjRI9d41XY
zTEJoaGYXJT4R9WRSBJ7JJntQw7Rq9zmJBMFWWpDbxsL33IgYeB+ixEmOSZ1nB2tPrwPdCPZhr9N
wl6YpZ8vPnZ7Ktqx8kbfVov5d06/dxO2P2+Zu86v3evc2wJystdK56TnKg5aiBaoNMipMVkEZuu/
pcA8KSL6wX/mkwY31uuoZPXKVez4kmUwCULup+4Gs1AuJs9oK7Nt8iWl+w7Jh3o8+Trw7E3pU0pk
VVa/emcUXdFoHgD1ttZc4FpgtsF2q+Npnh6guG8WjcvbhG7yl3kigB4WJTY0L+Uke+DXltsxdKRi
RKWEfqyy8bMYiabL9elD05VrtRqyB2GTA4hgytHmy43JRTSbVG2wFnP6ZIL+RN2OktYsZ1uS1PZi
aAGrzxv10VdXQbv8tivlYAfK5MKF2EPYUgduWTfuw42w8XAULAs1qHfwjFyyfEDiA5mlh9Yx+zO8
medwGlEmXzwMsPBvIE0bV2IoGmL4bwDlQ6KTuMWV4VxcMt5ikTDVVFtvYTZolyXE0NQJ9wNIMhdp
xj5XLzHoeD0fg7t6Ggm76pv6kWeHgxjZ8qiDUlSHYmshubUQxltTyerFVZEK0xqY5oTN72TtTh/C
RZWU4dp0pOIuyA2ys1Dz7mJL0e74u20Az5by3JokUORW978PubJMIEOhmLvVD6keZF/8gsJVG1Yq
yI4kaR2NhXXSYSg5OJWsby2CIteWesgVFCzyq5EFX8lwlT+scIu4hrfhPlNuLarnro2jmsus8LCZ
TeMsMp7NT03tHMSsKUUw3scDH3G0Rs2dDBZyHyNxs9LU0jxRNv8GpYJPAYWCpPdkmpvZZsLRvsvk
hnpzPIRd6oe8hcv61zJqN/+X7f7pqsI2vULOXeraAylfTunLemqaKfMqGoqNViGA39NsEh6eOiib
RpX5h06+wibWiyGFoA/g3Y29GM37UiWTwgWyzSiXOjTAyieZ5eSpaGOKRa2/oLJ3LhUZtqFKi12m
ysFd2tVU/xqaeU80COUpx4VcCR3SBbIYxl+90Tx2EZ9gqa+WRkeOk1P+8cav+o5qVXQHJ1HXZaFT
KjMxq6qaQSN6UyNcxomdtZmi1sGY/BjVfLhwR4PmuvfbrxSrHArKKl89yI221Je3uyJwQ2Rs5K8G
n7FdalvQ72RW9tJTgLR17HFYi2HV1+0aoaZ0K4bu2IUr2dDCvRg66kR+hdDFceBW+eLBZEW5EdRb
hSxLZ/SfwTWn0K8Vsq0+90r6c1hO8VYxdCLHhYqs/Tkrhsk119eDJ7+14+jA/GrKqA7FOljfOo1A
R3ecYEwFxRL+mFUitfJZjEST+MlEZKG+hZ2WJuve2qsmgX7CBhrlMLJ2600P6xTGFB1JIArNxISO
lMNtlq+aTonS5B2XhrrO1Q7u2d/TTmFo+UrseNuWytrFkLrSukYqZtnGbXYwogSdQORiVyP486+y
AQmD6vwljZ2x/j/Czmu7bSRMt0+EtZDDLUkxiaKyLPkGyxE5FlAIT382irbp7ukz0xfVqEiaIoGq
P+xvNuLk2Ld++Wxl1ldEPItdHUXE6fRRdacKPxy70+Dfq8okmqbfXDstLTLWTovE0tg3wx6g4VtY
NiQTBq25CkxPO3eLnAfegOi+zKEtOYb1V3vdlJG9Gnzgk0nXYzdgmJoFgVYeZonSJe6L9KM3YVS6
jv+lGyIedFkNJ16Sl9EPnYQZUQVfwAR9MWrZPtvWlB3ZKhk3IJ6HLxnb49wKvthY6vDU1jqxsKbx
ZM/+DzWPcwCPb9JOHkcyHvFH9DbP3cS5IMn08dk2XOMzGaVodxIiclBHR1UUHIVir+YxtZwmVZE0
pH3qXYNAeOn5kIbr2burA3ejDqF+usi1ldHaCDv9XmSpfl+JEKnNyDiomipUZ5qFq4HcuLtru2Wa
9qmvrblBqlIXwZs7W/OdGybTSuqICs5A5m4Cc/R3qlpozqs0qzVqrGhiLNga20hjPjUzPqmrbI4L
sVKXUeRnYnXt0v2OQ0trEBnOlL8G/rpE9m9ld24AzXEeT+lSRFhhyk1rDe9e5fY71YH6Voj0SVJ9
cu2SjMO6jQV/64HoIXUZL9iddBG1WB44p0uxkHwu9cugHpebgdYXQKwlZlpFRQt4bgbHz9hDYxQu
tYapGD3X2dx3i3aPIFyep3pq7bvCNF91Gf7qBX2XHqcBZTj2Cf6KXLro6+xluza17Z8Q9g8i7THy
AWng+BgeXOFVD8qQn5vNvNKjMr5V1ciI45tGB03mZ96rGGf0kbL5sxv69TbvRoyPgde+L+1VY06f
SZkFy8pXGPfOuiFC6ljpY/Ju+xkw40C89BMUyCKRP1SzXwzxrrbGlVPsXc5oR8jdkJqXK/uf1Ukb
h0W+kO7L5WV4TLgV0uHAc//M+dc6l9EG8gLl6rpmFHiPHnkQu7b0hpMWVQOC90hZOYNx36NlbiPm
S5vqzfRxOKmiassXbYy8XSZSN7xTbaBBiKEx63alZhBkkmCeXlZtyjnbG/h/asRf0fomJ6nOh232
J5mLP6A3r1Svk6QfldD7/dwZJlkNy4wk7vAE1W5Clt6fgSoLDKSPS4DZF46xWQbaUrKhqdmEtB1O
jJ3WZu62hmcG7do09E0UdT/rGlO+ljfoBJL3QmbFbxV3/q3ouffDrw6l7H5pWwgZ/+rwS4/k1+sy
arRSiVdX1w61/n8tc21TQ64zSgeyCr9d3k2yvJtkkYdWo6/v1YnNp8gurZWhiWaDjaF6QGGsfPCW
K+ILSGBy71WLKuYYFbl2cL2/hgZ5N3Ee2l+m/FlhbKaC21jY36iZamnb1+V5wpalmuxCxiheODZm
5CROt3PqRMHK4Ll6V/vDjaGqal5R5xXuTN3e6hFp46T5yf6UEBF6fWfq1cn3RcPPn+Xu2hF0vbwV
GB0vb8PWFxEwbYOQs/dYYHbqAwylptP4j7kI7DviXo6qT1+aqsED1GFN7I6Wquro6n64aY0g2Jgp
+/A1J7hwJehf1KC9yxj+qPcu8J6TWoW7Qv+Ims21n9i/7gDV5c7zs72f9M65c6qc52uBC9QQOiE6
kA3O6Ww7Z3XlR611iLru+TJOTYmG/HsZlvO+4D8LwzczPH4S+05YycpdVlXjrkstcaGTV1fHy0sa
sDISsrI2w+JtHGQfkYJX13tVRescIWCHVCRV9QtQH23/jGCAf4u+hHcp/lVVHapNBmmyrac4hTxI
7J+VDvkKfZv2EY259jFJ8XnZtUnG1zC1fMwU5Jn83aYG8xTsNvkArUNV1Tg1t0vZe9gYmC9z/7We
EHG3qwW52Aaq57d2JX8VQe/dDmwaSIGHtEQy1e+ORbK8QQgBHKeTiqrdwi6HOQFmsDGaaKNW+OtS
LatGq54Qggg/NKSRZh3xKMQ3kcSsCzThuzQ4kTKNkW1wUEuvh0LfXOpkofqny6gpiCBYuPHXv3oc
Nala5kM95/hNniDb8Jz9it0i5jSTVcj+isLJag0ZZrx+AH1M45iNdXJKyHOFPm8d0yLfRtg496lH
WtVcN84Rn627j+zhSbMGsqyhIq+sWXZbDlDT5wwrAvmn07sZwUTgG9Jt21xe2ku3nS/tQ2H+1a7G
z4STXMbbea/doaoIkmUEnzQ0zbkF2f+SZxyPu3pKjrMzOS+Dh7SAgYDeVixiuxYHlz2/qHijeiPQ
rKfQzXhALXObcnIfdC3Z98tYlBP8ox+FbyBM50fhSmslWqg9sOBWELutL5bRI48RyQScuU2KqynM
VZ4G2Vkmdf6M4tJ9A038gzCrcutGQgOwFtQfAZnM2I9qkv3QaMfhj2picUeKZnsHuhoBoQYRoMFv
L02RGwMowpPf3hmthi2tIDxbDVZjVIeqqqL2yGMPIxR5onhhvlwHqittQTpXw7fr8qpZLXJtG+Lk
c+995GM1b1tLRMa2mV2SFjWOaxuESJs191HBNmrpctKsOY29xV28CNJ8iwGpWP2PWcRSpUcrsDaX
RdR6l0F2Jj8ZmtXuUytNztfCrYiiHqb1tQU8UnKGY4lWwpw4L5gko4Nquw5RV6L253VoGNrm2mFM
PtOwmkY7RxbkHS4vdmlUl1VLZAf0po2V23+/C8vDFNfX/Re/zYZjFE7yGOjer0K1qarquFb/GpI2
Wr76q/5nGW0O7XWIrBaCRix4nfz/XctbxmldHe/RbD6A9ph3yejFq3ZBaHWQ/UEB+PWm1gLrtowD
0FsKtZUBjbrL8O+sJyfB2Bu2k47KJXP0ij/KNJu3agj4gQSyEgJMUVQ7+zH3PHaPrfYxDMaBzDlo
3Ho84vxa2OVLezM3P6wMUkeSxua57uyjiPvtoMljKpzqa1z4gqekpb0mqd1sRqEND67uJDsPtsat
j/TEus+nGmk7E/h9130phJe+WrXmPVQkEpfg3l5D/DEvVXRUXaoA/UBIsy7QDWQ0+4pHIewVmrvf
GrSCXzLL5PlpaWtVcxAzevFGfmR+1m8m9tobz1q5WpI9R3Evn7OxSDd+EXa7vHDls15V6R13wDfV
qYoxCj/77BZPqgaOw9sJm9zNVMcstGYxf1ks8OJfi80i73cYgu+mvsPhN1fsYRaIj4SQTczJUoV8
cuN15q7JoQEliTbwEP6txKOEcYxcAHZ2iC+9djSi/oLMiwdiGSuAVsR4mcbsQUVaEWV433RF9qCC
sJY+sdRUX5Sm90LP9dXUsevwnK7GXZjpK2L16yevsqsn9tIkS5RzuVNV1WFV5AmnqXdWTcKR7cns
vJfL+GVSpC1yqRGHnnySab4e7O5rGkT9rRqCJ8O/72Z3fZ1g6N1a5yZ5Eoa9yjw2wVmdSAdUcB4e
gkK7T9tI47BE4OcZyTJ5LgaB/1/PSVoJQXnuLI+cBTSK2l0YGhYfYijWjRPjIlseprmZwTZOkf1Z
aqpQndUy4jrsf2+bJCp8oyC5N9NuKteHTsiZ2gc3cjOlhX87jnFzj0ZJs0altfj2f48oWGP85xq9
0aBJYlXRvsny7llM2nvIezxVS60t+3g/D6Ox1jRbPFvV2D1n+btp59mTanHQGEHJ0Bm2qi+ZAu9s
j3CSItE95qlJWHNjnzmbosxdSPl14JEdO1r63nmBtRWBlRyqTHfPPTcDd/DD25bHXEu6LpfjHGg3
fk0AJKrvPjjMGbGluTNfJ9BLl6opXfO1l6H3V/Xaqwb/19wS298e5m0xm91JFYEO+YCHbgXK8Xeb
utJ7iBeYgkO8IOUS4DkVyOrqkCU3l8Z+iSZNe29fuNZ8nGvo2ArK3qOAxDPJe5HGrO0n2ROqX5rJ
h95Ya6Cf8VcCJwkHS/xX00uRSKyJwckkYFcrOTuDZp4zCDIkN/EzORVRfXPpdNPOO7iR/ikmpQFX
T/hWCW4RgTv3O4mAzaYKZuuliW1xi/tDrlTVBA7+kIgMkZ5W69eW9ckw6/5Z9bUAFjKtic+qZtRT
vfbPc8Kt/AEGjn87ZVq2JgAAeZHJne5kM1tr5Jbir57lbdkpOZ9kV0MVMSFkuZMWv9WLINgyQM3M
FmGSdoTopGaytU6+zo2zLSfP+TQMQ72T2U0cgf6eiRhuvycNOodTZ2hvrhy+tk6b3auabr6JvtNf
CanrH3Gu3eV5hfJ3H+LJNPNorapmORQ7QoHdG+L03gvy4w9N65YzUfbavK+JujZzTEP6UjjxCHPq
z9VYQMrgMDBsVYcqjDp3L+M8gB+3QMPW1/m5wImC/FEvIECE8dYrUdEa/Z6TcTtl56DXTe6YufEE
qXlYZ7Xw+dDnaCW81gbHZY3r2o+qW7dvGv9yWYR1dWv4DiZor4bIqH3rLejcGNwqpIZGwsAnnlKV
NSCL03fDsxkumuGFnX7Lw3CN6bH/WaTywQZG9TFP/GBsq6kfuiCr93JwsREahXm20kbfxAYOe5jd
X9SkyT/UUIh+eM5QrGK9bF9LidB664Vy1UYogOMflBBF+c2JyW73Xeb2L9gkFq0xYttVb1vFEU4e
+5vq9KooeOaDUV2qQO78Df3u4E7VLFf4a8sfiDhblgZd/J9rqc5Gm/1/rpUgeGJbRnBnL5PVWqn5
EuWFvVFmN+n0OepGSffLXvdXXY6avy56iENi2Vt3JuyPGR7MHlaE85IbqbdtZJnddMteW6Yt6FuN
O7BcqvpozWes1vh9qWlGbT6P2aOaqBbznPqAgsfAM49+BIIasrWK4FatpVvjf79S9FpHCY8eKwov
RWR2DqGjcZZseyn6leoJZPOrW1UvY/RCGAfiPA7XyWnNySKCH7QyJovbaEuM263pom1GGCu+wJz7
69IULthzPTamBFkmLi+ji4TgWs1IjzOIPN03Phw9Jsy468PtEFXTZ2uGPfW7uW8g7apm3fvP5n+M
VouUi03vH6NVc5ym34MKtvGo+3LPycnZZdDoX+wp+ibddvoGJORJA0D0ZpupQ3KVo5O52XL86ed5
pUaAWdwOMiCbM4xrAtr7T1ZqjGsLD/wdu0nIq7rWVXeq3hM3PixcqGD4xtYa2a7K/llG9RldGf9j
MFvUjhqs2h721F0LZ+foiV47SRmYN3M1iBfA5gNcOTF+q1prufHYPzEM7aAOr/oymF8kgS3wSXRi
vJZPzWkJ9/iPdjTU7jq71l8iHxbs4Di/xicIRV3HX9uX8XIZH3qMV+urD/Sf46+vG7HOv8ar9/PP
8f+xvnr/7fL+vam6GXGgvFiB8yO2+uFbDwV6znL0YfwVmXQJwH+n3GMyML+hn/59TG3vCORWsuF0
nD30oHQb+uH0GV4bKLZW++SZMI+bpR3x4ukzRJ61/ae9JNHu0r6Mn31b7rGedKsCwZVbYWdtu8oL
zb1tBstDwEOaG9WjCtVxraqrVlhM+Vd3lfbHPh7H/bV9MgYHS1msPyPrDJepyMyPWopXH6/qT3i7
hebBG+vnYT+iUbMewbBs8zpoQftRoKfVnlRVXalCG3CXR3YnIKHwSNJI0arn7k4VWR10d8lSqGro
jM4axEu3uba1do8dW9UjbU63lh3NKzVPTVEdUw1VlpzOFry/p3/I2ULqrY1eK99JTnLwjEv7lII4
GXMXOU0dRRLOBvZZDuBfsrw4Nl6PinpONNcuKBHuht2unTD0kjfnkYo8Wwv/rpyfx4TjTVBx3PKm
Z9RB5mcf7QJSSiXii0sbaTcTwq5sOBKXND/XfCC5bXruxgAELmEZkI+DtllHo09GQW6eVa+bLHlW
RIndGFY8P/eAuJbTMJvJbm3pVvCextMnAy7hzzx78CAZRivXJT5iXvIEwerf9Dn7FrMi7EDq/WeT
DLdhh/JcfAYBtRwxrQEpX0hc4173YiIDDMBuelMfVW3ENHKvrpp7IZvxcq3xjN04Zs5nNhIIRA4/
WUNFROp5Q2biXVvWY7Vr5cSWGaDeGufkeOeQtlXCgoL0Y8mvoajWYz3Z8G5r7SbSi+SYGcP8JJwU
5Cxguf2oO8GN38Vi648oxhpaNL512QJ87Mr4YKb9+Db5qbHiAFiiw0Dv3GQ8URDAs4tkRKWk4Ynx
p0AE8leV81F61IIGHj0soDNpUPJVeP2avQhek9TgtpFFaOIsVfLsgd7JcpOOFv8ky1vomhWxxJjg
b9xamO+1tmiIiyy4x+HW3tpEl6ANpUnyJeN4y+LdqunIjih933xUBZv7e0s3QBlGsMsu7WAHbK1+
EERuP1Y5iSmJOYPd/j3FTpoBu2H8fm2agXTudQuD9nUZ/KQI2/BkvEwVgCnX+dyXGyNECLklGOcu
m03rEyj+JtK7T5VjRmcfmOdKNeuZiYKG7b4bUC3x9/tbJNiJm8owKG40cwlX1stDm7WBtunTljNS
VdrbWRrFvZ9F5aUokDpBGBoEtksoyrkisnKnW+iwOaKf7otIumTfGN5nEM3b2o6qH9XQvVetMb7Z
nj7caGYqTii8Daeqq5rNYPbdi2yKcIOLPNkLI5nfsC8QRhO1JF8MxvQW+/1njVgT0gSp6ZHD/qYY
nu2ys190Yqf4885vJco8D/EcPKlBzfKVIefBWHkJpGWz7HeaPmbbxobfR+7L+GrJ4KTx3P3i+nAw
rZHgnCRBdZKUTLh049B9aSZS6Cov9x9HyGK3g0EcwESk9pcG45sVePUnyPv5PvKiZCc6p/tYXEZq
ACq9MHCnUh5baZrPZtK89dhddxG2gH27gF+7wDBeloijbdZ6yRHRX5IggVmtEfsyv47az8bUpu8E
lHL3I1/8KQ68ZG/VibX3Rag/dhFsb8Bj83fihwBoad/ayM+JuxHmQ+QhWy2kh+QsoQ5lJdLbYCFI
qyKcZv1E7E+xnZbQimvb5coHMu13fKEuPc4yMDb4iD3LptH7sw6fjYsQKvJqTV2Ox2j2MC3++1LV
VWHa9njUSSP5n4P0TtNxO0fDeHTShlUIYIyJEQKVoBNkZiWGPEdt4jzW7Sgf0uBLalvIqudFXJ6i
KXxSfV7QOY9xLfV9WxKTOpBSkK4zJ7ZvZOUa+LCWegRlds2tuQL7xvDAhvFY+7uigfI31aaxn1tc
0iSze+yDDTw+Yib+GwFL2T8IkRD2rw9nVQN42z/Uro+FuczMG9WmioWngFaBcUbIhKVUWxea74Wh
dcfLCOfdLKIjFooZlqgkd6si1gLtmCX+sTG9R7z36X2uB4jMxP5jYTXeY1k43RFN7WSlqpE3mveo
KWLCk/78RRjDcTSJdNGCbN53mm1v2XToHwQggj/VDmLUHrE8ycfRa7Kj75jBKgqjn3adLVu+RcPa
eXYb9iYdfrPVCEH51czSfCPCRvD6OUIARAneeYINi+eRsq4XrX/bx7rAY1vJ+3CRKwAROz33PVGC
k60V71GEbLPnAapzXegC5Hk/1qHIvqLiF61kYSPsMYBUy3xhIgaREprhyeIFXCxaWH3qPfYY/m6m
kfBD0saNbdcIsjEIPNi7pWndSja9h0jyMfr6co/Q3W5vz0N2R/o3tyJ3zO6RWuSxyCngcVrETJqo
np+RN9MxjyDINnq+A3tlNN7RT8jIOORH7QGy7WKv+W7r06EuFwh/6JAx3M9IHBTxtHKl4b3OLvK4
Sd9yqI5aMqTNbBOIqH0nAgllCKsCPmx57XudrzgLRe+T7lYnUCL5Wo3KPXK+rdxHdmSZBPJl4+cl
WFRTyLMjwpbftNsihdpob34ckBQZYJ2oTPnsRNpan06xc5Z5naBZM5ZHEwmlb1Zdfnd0J/3QDcIX
k9RHV9Zw8bvm+UygrAvqoojas5LrMYH2e67f1NZKH4S895c0MpVJqzJuicWU4PDlk7+k46qmIYug
s+TSPAZ+Xj/P5C4eEZmWq6bN5H4kJm6LPJJ+n3VJAr/COKsakbIEpiwF5MJul8En5gkZ2elNYw3m
SqsL9wkci7maRjf8LPvmHhUIP1rxqHUXoC2vepeUGZkjTZlsS6viSTlYmUZwVI6mq5l6JGZ03h1m
KmveRCRcsU/sT5dqI0Nz2zkAmXzc0vwZ0nTrZ4auH/VMoLMFZnSVm2Fzp4picd60fPLjpTEr99Br
7JPq1Asb+gg2spvGQcwj94kK6ewoPedWsXU10PcTcWD8jCv7IZWB9RBXsjmTYAjV9XeTWK46CJPh
OHm31/Yx0+y1K2S9NZIsghONYOf+shx3RGJ3JueylFoYydH+JNrhpyFm2PpjXP0ozmLwux9a5vQr
22+mZ7+dA/6l9nDkZBtshq76yg7ARUUDF7LUyxhPGCl2qnrtuFRxXmWBKO/+1T7avb5J4Wpv1LBr
UVWYMOzyQbXYflH7m3Ey+rVpB+XNGB51M5JPqoh9PtrQlPpBVSGVGxB/IfGMQj5pfAufwFyWu8j3
UZdfZqk2aJpkrxtpcFTjho7El2wOt5cJy7DKjMutmMNpo2YNrS2f2lZ/Q5K0Oqmm0UdrVor0rCYR
u1ehNhLvazwUZ2PAEDcZKFda7YAxFiw/d0/zQ4uKaGu7VnTErGw8GTN4VzVi9MRXrFv6s9D99tA6
YtiGHVrBepUeRFU7FiIvZnhuOvL9+8A5QSUB4YqWwMaxF0gV0oQbMLDtAbul/+7ycElqz36LEyM9
DcSgrevQ9d+tWHAr1NuUU3blvDkh8ieFH6+7ioh5w/Czgygs40R8WrJL03S4r7quvoE2qj9hrXfX
thDpW9MkBnyZAi69O33WEIT4JmR6qDPL4tnmT7sknEPySij6mJtzUE4mpxus8W4IWD+fPkIn99fd
HMy3TSa91yR3b+J6ph3+ys6Y4aY6pTV+lCZWaQnWNcQSgQq5hQtkmT5VhIXF9Vjf9/XcPobx8EVN
r33T3RQOWHYT73WWFHcYm61DEBBq3tejPFueV97EqO2+OI3hkMJaJl+Ei3q0OvK0wyGRg/sTyMGr
42bVR1JVzVoXhvlUjlO0VSsOHD0uK3pwW89aMSA+NbrVSzOODqH9RvLFieWdmZkcolixJKriu4HH
a/q2aM9YZux/uInF32NwrZNVxPZzPBCGMeTex2ARyqJBHzjYUKSf9SjnFAmgYK71EkGv8hJFF5V2
f8udo1+rKDqiWvv1VH4N/SZBgCr0163RmvsooDrIHFjSMKCajL2GGOrO3iUaEuGqd8w4ocWEZK9V
r9WQ1O6RWoi2n3OrBaa/gVkcfc3jGx7+xtemNzpEuwr95CQiv580u1xS1caXJcKsrsxDK9zplbN+
fYzMNL5RgWX/bE+WdhWI9s/2mv3Cf7Wr8dpYt3gkC2ev52m0LQIjRoLeSl9jaWm7PoN/4IVp9jqY
Wn10TcQvVW9l5Brnjokn0tIbBCZq6mN+NxuLE6cTX1W4h63J/DgMYAqu0R+qDX8n7vg/0R/aaOdH
1aYCRFSHcPALCIJDPQvQcYBC250/W7iRtdT8aHzu7MJ0kTypPzoUr9/aBaCPERDC2TI0/+Fk274i
qlFZCuypt8/qylyuAPrfj9qcH1XTtb0q3W43/JmlOnCI/5oads5fs8x4/t7Owt6bhpHe90XmbSrS
fTZODWVdtakiIrVhb9YBqlYk8dyLVvZscMn9I8/LXss5k/wL/0xBHWwXNL1/exmn1gpDkia7JXHl
r0ZND92NNxPv0Dsi0TbSrtp9C+h2lQciRnBzeYWMV1Brq3Uus5dXsGvpbYrQwO5k9cGjOxtk2hlj
+z2wftRVOn516tJa8zEU97iWnWOMQNjWRG73PjYyB4004d1oRcDJ0pDlm6tLsnMas9+PS7V0WtDL
md8eVS8wB0koUzycJj0p35y++Bykg3smp7t8s1OO8vyqjl3M10bPeVUx6/UHMXzgjWI7PadaUDyT
OXSv2h2/qojQIGl4RlHpwxvqzRS45Ruy7/ZtPSS/pocFiLEEivrZcvP/nB4R1PLhztVlOhB2+zby
AnPtFRbRGFYSrrMAa09mTZwF/D79JPr3AKjRa9cK7SHKcaQXfvqpt2L/iImnQ9Omzj6NnFq3uieI
luJvsgo0V+zMKURhzmrj89ihzj7Ch96LCYkkLZrkpotr521O3J91jjpFkz+SmswWe0nCIF9jlbrV
2bfs8aSUdpUe79LE9x05Due3RO+fprZBs3Ao0pAQ1rY/tHnzlEKn1nfkBHR/VdGO6Q9IRT01vV6d
46wlwzAMio1l2xAQl6Io+s85uJTDJBuEA6cuLe4NiOPr1PP6raqqcfrSUUwmTsTWKi8LtGO7Cayc
KDxpTS9jiBUhtcQ7CoQNHvLJ2RCNtBgUAG7D5M7vRh5qb06XrzIn695ty9WP4ehrazUrisx+XTjI
RKte/X0C7/eOoSU5FTlKauR4d+ze02IzibA+ikR3N5g1463MeYLDGJAueYycwDz7clkB6hYE5J6I
H8JKIvH+Z7EoDtaCydmw9/ZX3dDyfIdRtsb6mL76XUZkFlqpPwpBpF7ofk8JQ8Bs7M3PVokM7Tja
0a3tkM8GKiK50Txy7p22Qq9oxtyMNx0+ovN14C6MazACbYlswm4Ma+9A7rZ7FknQbIIpN99b07lX
L2Qn8T4jFxJpOB6ktT4TalCF6b26ckXzXdNiD0fgP9qbtgsQsEddvMD0uR81DpxSd+RJumI4qau+
TH9deYOj3eoJoeIMuDb/ayjq6MOlt5cLV8WtMUxmuM2yPi72AVJWF7fZwB/orjHTd9VZL+EiVbKa
cj9/Uc4vT7O/sFUq71QX+gHlxkTfYqc62YLkl7WaJNCOxYg7Oc7M6AERO2eDUBOhTQnZ7KotXK6w
u99ouom7GJXCS3sTmmIv8d6u1IjrhDwBLRV4Y0OU5u9FkoK34idAfpaXUe1qViZ9exNkyJGrjr9W
5wXt+yTV60eOEv2rKP27ZJJEgiw13yheNT0Jzqrmiep7WCxMjqmQrx6K7mhN1vPJWao18cyrxvYH
QieYqQOtWZtRII+9mOVrJuNpXaCTd1BzsXgjLZna817NHXVu2NMQ27vLezAgjIQS1QQ118fJte0t
Pd+q3iELHUIfF329BgnOtnCRUJRD/Ra66X7WTe+za2vuJif4geShuH4hf/Dh0g6VY5Nxnj/pY9k9
+bb5RbWrdZJJQOcMuvnBLcm9lt3sfx572+Bu27X3cZIFZ9d0XMwQBgzBrhg3YkRWsvHj4YEszOFB
W9LzWx6Tsx4Qcvan3TGdeIPj0mGHxgjVETkGYhUlBJalKap1LQDsOt2XiJXcqrbCztIVd0xn0xy6
lOBvg138TROY0yHDsfkyVPNj1w7oBHXYAidPyBfXIxkRhYDTsNQuTTE0kxbmrKql5KuhZZ4Pt6o6
hWl5E+XxtA0zYhD9vne3pcrc0eOwX9XLJeLxW7uV8bKFoa1fsnsM4nrrTZfGBOEscbjGnO2KYD6W
tad9dNxSnYIdOUfrPZBRvl1ERH50RbBHRK165SEhbiHELgq7tMMI+jaheqMbz85QVvFmeoibxrhN
2GbfWuTJ+D0WcpOb9soZxvap1MpgH0/puBvTfHopzPEbpn/3W+pyH4GX8Kmq7XzrE3lxxJiePIDA
BSfjZu43v3xy9bH/2plI/Hqhm58Dg6AAIYh61bzCvoWNIFYh+x5uc1RVEWaDfbsYZgj3Xxr/ugxU
q9U3xRb/MMzHpb9zjGwdLEdNtvdrBAnCE/Zr298Mnp5sEk3zNn3ReWcUvHvOPCm/lrhu9tKyPOJr
6IgcQcCodEaSFLlZ71UjHi3/0u3EMckmgStXI6SuTW/AO9Etd35CO9fZLcJSSHhNXcHdePyBuEuL
TEM6P0UBB04gK2dVUxPwHuqbcTmq6lrdF2xs+3WTi/ZBDQl5hh3mynBXFjTgJ2cpIhP4RlRmwUFV
LRnl51jfk/H8QMo9Zv32zYG+EK1InH/SecsfcZRlyCUl1bNO7sqNXiAxUENlOXjhHB84LUXnPEjQ
Q8L28hxHjbbih999lk3+a0UTH8jvFQXcrF0wl/oNUqHm3jYymBZtG74DYv7Rulb7EJNJgNxj8Kaa
J0vHvFLMwc5fRtWetXPMxHjhtD0j+m46/K1pl/BxNyOx3EeUqcR7WWzU/5P8NIyuxZGXdDqvqsnF
zse/q6hbaiucUO66mGaElga7PaUaCafbabmUixSQKoTReGiHMKYGgNKtVON1jAW5d+fUhb5OSsyO
ShnYMKd92eGoSvlNrhxiNF8nLzfxA83kAUdVdDO0nf/Wucs3qPqEsFhwjobk56VG0OZesNvbxHZf
fZqaouPWGpaHKNSSjR+Gcqs1xF2bAUpdheRJFQ5yx1e2ei+BnvSL4dYmBWaT1Rnyn4BoH53Iy1ZI
m81feiJJeYIV+aOZZTnu04hsxT+oRnWlgIsXKuOlh4M2u9xwex0n06FYJ25hrUu0+Ya+HB6mpcgb
Hzt6VP/oCxggqqbarSghi7SZ2IvCX74MC/K2ua+ddzXq2txNbHCc/8fZee3IjaRt+lYGfbzE0jP4
Y2cP0vusKpXVCSG11PTe8+r3YaSmS109UAOrg0A4MlXJJBnxfa/R83T3PlAWBLAiBwCjPJv8vFrt
NPCuRhZ/KXp/bfJouCT1gM9VO4YPGViepW6DQh0rAAx9kJefNa15xvQy/J4ZZEP1lqeuq22zVivY
Apr+QRc1plKK9d0YA+PVLceACE46POp9PKyyojTvOiRgNnod1edWh1Gi9+ZM6Oy71TtevguGdikK
F4oeCTMyLH1Qn+VwDR8UZ5j+e80GcVsSDkaKJ4+xicvvp9bGR0cDxpUpBbH3WMf8DaNJrnbYHFrw
eK8w8+T0iDjLPu7qYFnVfb7jKYXsYh2Zq2B+4MqiaaIiuLVjq8qqhVHDJP/tX//7//6f34f/8b/n
d4RS/Dz7V9amd3mYNfW/f7PFb/8qbt37b//+zXQ0Vpvkh11DdXXH0kyV8d+/PISADv/9m/a/BCvj
3sPR9muisboZMp5PsrAE0oq6Uu/9vBrOimWY/UrLteGs5dGldrNm/z5X9quF/sQPldi98LguVqlC
PBucRzxRkh0J5GQlm61m6ccK8x2+ckZBJnhXw4tOstXXnvMI7R280W3UYGWJ5OVVDuT6ALWqzNE1
Ewh1mV2ybhujePVFKPZiSpqVbKI1mC0rkUanwSyK13YFojp9jQ2SQcmkJUs5SY27buUSCt2bWfiU
iewyNUN1p5lesXP9vFtoRg59XHZmpYCuFngn2SKkWt1VmjKus9qNV6JMq7vc6b78+rrI7/3jdRHI
fApharpwHP2v12UsUEMhNNt8bVDOAVOX3xdj1d33Sv4kTeGNDExRNln2RlrMR536LGexm0jYTLMj
8LXsezFzZmRhdVqLp0/8HWhedc8lpz+K28Ofs6w5UvJnl+rbJqq8arss/Gh4TtCtmDzSBbIFNhgy
SvgcNEn7kE0CMi9zfMWrL5FlEhW5+/WXYTt/+5E6mtB11xCarglDnX/EP/1IdUCPU8dW8etU1c1G
M9t0Y7I23BPGTJ6iPr8KM1K/ZCIlwdJaIfHsILoGbqIs5EAhzCe0db1P0I2jQ5e64zoeSmz2quYT
5qNYVk5J8NA1UbK/NYM5dSDzByoB2W2rRBjPBEkLB/PPEZljGNFzj3usyt4zDrKmK4Zzfj9WHvV+
0p8mc7z8XDnjvd8bgLMiHcjvHSjHschG/+jANM9v7cDAxpJvaytH7XnK+zwE8oLbEa484n04idLM
XmI67//DU0TX58fEX3+uruFohqU78+ZZGPZfr1CtajV65pC7OyUsN32qurgHof8jXAiVhBnYl2KN
dom8qjsVjQtJv8ubV6fWw6ORdNl9aEXZvZbg/pn0rrmXfbeig/nhBwWGpPM82Ye4bUrsomu3stmO
dnbfF7ogiJo0m1F+uOcVJHXzsltDCfGQwYCmHJtG1iyGSkGX2YipliDqCZGKehk7WnFykwIezE/V
BsHhXTR5d55ag3aPMr7xPrF23Jv2aRrKeDv0RnjNo0RfAxvt7yPuiBVGjPGj3xGiYpfuPStFD8Vs
mJS3JAi+Kirgc0UXJ/Smp0e4WA+VqTW7CWAUYc42vtOJdd7JGlyZb5wAZcY/u/IGkcOoSZ9NdxrE
7YCi9GFmpuBC349vOmiFHmG4UOFuzGfBt8nOy/gLYRWIyQ4iS75aOkvT6vH51S1ov3Mtdiak2mW1
nkL31imbAM3NQ/OHFZP79ZdgteM5HJis3SYAwiwLP96ZYlT2JDdjFKyV2lhqIsACABL9CQl875Qo
TXck3gwBnpbst/2KNfRPVUDNa9TYp8P7nNxl0baSbVu3v0amX2+9vNmHahE8BWpbrCxi76d8MsXF
JT+8NOZgd5vOhpKJ9corJt+QPTT3GHKTH/Va8pWVPd5g+hKZP3g+Fn0CKucM5B87lzhrDdxIDgK+
ja59Bd/f8qZiaVbpuBjVCPurebLRuKRZs/AzGO/mNLm9egEt+aPIMgxo2Os6W/apk76ou1S9RBqw
PGTbN3KerX1Xxya4Ok0szmOGNfvg2cFnt4f1EY8W242utu6cAR03NzfCz1WXQzzyRAI+xlQ+kWa6
mJ3nPRGT6RZudCBHNF4Ur1L9dYd3JGlNYGRuWVwNBd4AkrRYZ6dTeZR9GVhOtC614kqk4qkv0I6o
2IH6a7Z4BHbAdu5GRIr9dWGxaFMycBHyOHmIrLlBBJEm4a95P9ckEIRPuFnWSZDwxUZgy9bm5AUr
h+XyWmt03tyoxl9gOeRHy6vsa+3o9nWMQNP9+s1hGh+fS4ahq5rpaqphajC4zb8+l4bKSxu/d6wv
g+etjdlHQZsLIm8t235qFuJ2Hti0/3SWYghWFenxn/rk7BZ02DHOFRO1kflo2Za1YEBWXp1Skk+T
gbRg026IfidsIe34UgU89mTRDVmEX4asI6ugqgjxMEu2/cqFVeR3R3mM7L9NAUL0hJ6Vj6JOramL
3MrgsxkYXf/6e5LLib88vw3bMVxh2cLVdFPIZeJPb1irjHA3Vuzii2JG2dIhKrTNywJvUYBMb52F
gh26ds+5EO2ReDL6BXO/iFBKVAtruiaT4t35lvmtL+wRn1r2Lywn6oOlD+pLVBYL2R94RrgjGlps
ZFPLsAgFwfFI1M44mcFQ3U5bagUL8kZNL5MVpJtE13qMF5Jwowtf8OyNnZceeaN4BsV+6E/9pVm0
+Wd/jMW6xxhon6C7+BKq+Q1gHKFVeuvHzbx9SYgnS6Dvh/kZ/RIw7IZKhI7DMaxE/mnOS66KLDQ3
sqmMTX6FlbqLiXcVCC/rMLyDLt9HbV58wiCbDEtTfx9HRVv/+mqJv62HeNc6JMIsrpelk8b466+6
KmtDkMUMvnRBixO0lr9Mdu3dR2npXPq86heN1fZvQxuAH/BdG7ay0J7QyNlgid2/Wd2QbEWrh1vL
TJt1HYB0McCXHLW5EGTWjrIpa7IvsHRyNY5ziPQ4u2O9g6SLym1T4oV8h1ggdrEDD5e+VIuTp439
qcAs46kZrWtQRdMVUaL8ydWt7+Q7mrNsBXOQsimC+iibaRv2y8p1+n01H1n6bNX8yXC2cjQEN742
0qre+K6eHoIZcgYGsj11M5/InrXj22VT9/UJ1B5QS9kjx95nlb2OjLhgt5DVKE21Uf+Nh7495/dS
3SY/RmzzgfdYsYujmmBKohLCiFWmGnE3T60bf+d4kDNrd3TODlJu08Iyc+ecV+alyq1xX84DclT2
a43t/MOFlxf259tUJ0ZpaapjqCabNe3jQrhHirrrXd/4POp+tcrtAkStpfS3IuYHjxqJ+5xXkb1h
SxGd7VLY9+mE8K6DwKJskQdPrlZnAgdlCzybSnXr3DPDRVaDqxl7pMxkgVZUdhEOz36/MRUWo3iO
C1SnCLUMl44l8f7XP+q/Pap1y1D5ORsqTFjDMLQPS8jYtEphaJH22dG8lxpS87nhKfNTMfSo88F3
1FjITc4iRVz6DGqkX5mZ596VqZ5vYrb3GCmhQWpluXcoRWgfVCA0uy6ZprPXDdWmwJr5DvpZv+iN
sTkWoUYs3izqHaBrUELJtBZe6u1N8HsHWSvUCILv3Jf9Wftvo+997/NIrMX/8Er7282vW66tC80U
huXOm/cPrzQWcBN79rH6HKXp9yy7Ep73zkMU2ZdwxvJIfI6lp/EKxSNr9d4na3Er9JOGwdbtgBKN
moWsRtMMIjbKcSNPICfLAZRs5uiHdxxJWo8/oN4dCgNlMAZorYj+fIN/y6o61LNU05ise2Kg4A4g
jOoAeuCG6fXVkTomc58Tttr5NgXU161pzFN8NFcWaM2OyMDW2V1Vp4+6sMyDNBvCiTi781Wr2VmI
6ELAoikLOTdP49vcFLy/WFhl0O58Zdj0kV5D9xWttmiH8gxSXnwO1AR7egEYjwiJwybWejUb3/1s
906zhLmAuojWi7sqQYxVnwcQGyIcnAfZFWSNfy0mD9HNeSAbWeM13ogZuBXk53ZQ5/AQA9FUvJgA
In99mzjyPvjLM8BmTeMCbHUcAQjR+BgZQLIy0dCy/WwPIMfLOiT4hbvAOlJ657k0vX5l1bW9C+am
0oPhVo0mO8tRXt249xIVHgvLesxYYsru0QY7xcvtK2qgznOrgf8Quaku5aCrY8PicatQzKMivw/6
/hF3ovJilZZztvxQX7YoK38F5g6jyhhfp7oA9Ydryj4L/eKxUqoXOaFTsnpht2Nzj9xjfAz8KVkn
3qB8acKFnJDrmbsq3GA8ekXm4hPv8eqfT42f3iP7APuRVYyxGwwFNzJJvBSpTdjP77m+yBxtVS2q
78e5gP7zo6/KzOpeFkil/NwnJ78fq0RdfZv33qdHKCWxpvjLuT6ev3RABbGd1Mmef3Ic9RLACXlL
DOyF4nLI9nmtOK99hG587bx1DRy6pFMr1Jo8+80psQOHssgCvgNXgsEIImf0Q6+EmlBn9l2XDWhe
J1BDXbfcdwWJP4RCEm4Tw8cuGrp/BH2uGvsjC48+eHbz5pPQwb7oef3sQhA4T2YjPgFnM9a9i7hb
iBvxp9GvOmzu8D2KkK5YsnABYT60Vzl3mHDwSirFg7XKXF8jGVblU7KQo7cib5amG033CRvHkzVo
xlb/UyhF6p18kD95F1nBSHvaYsV8994lD/hw/Ifmh9O1MPpWpaXbC3mslFl5P1+K5dhBLbA0yp1m
3fW5cWcVWkOCg4815tow98lRtXD1W+3X83I0wzeuSo7NmzHutoS7y6qfe09Ga5u3AWLT2smVCHk5
KubZslYMPuAU5sXkiCYDEsTEWgwUtRrdyyL3GsQMvDBdzmiaW19jmdPeyWa48DyvnQu1aeG3xPr1
/dDIaZWLPrXLPhr1NepGT6Zwx3tHneql1nf1VjZlMWRau+g7ke67ppjuZZ+WAg9WID3JluwvRnef
i2I8v3e1VoR+fhvdZYbV3FnZd08jVVwnOBoRah1fsfX6Tr7Rv3MVzXwYtODSjM7wapW2AZoG9SYc
Un6e1cc8aaBWXsa0AJcPY3AZjUZaLhP/4iFt9uCqyvCp9iOiDaQMt343DZ/0cjROM/9QuF1WEp/E
AwqcC0hB5na5IiCj8HLS4k867wh0+cd7tsvFJ3VI27Wt9fpaNkc3Du+zsVzK1m3GWGpL09eVLYxl
Qow+sQSEvZxqY3imcQz1jtVfn+2wiXR2lmn39V4OyCLpgX1uXMuYtaz6aiFny5HGUc9BUpQPmot4
dtlY/Tl2hHbxWgBJgEjLrwkCZCmyji95mmbbDD3FnaXmxRPWX/dywudQ951D4NRKiBodvA63Mc+D
EAOxp3G4QoFNL5ABFrcZGiuZoxKbp/cZcppfZLio2Q3IZFMVLJYrQRQhwJp8sIb5O0uqo+YjIh+k
NBO7YcmT9cYatYYSZU0COs7gpV8NBHTK2B6+YVQEsBhLzYdu8pHHSRt750XqyLNXOLcpCfecazu/
2ySVJbviLsvScc/7OEWx4qWF6YVJ34AAYJ3/KNy5+d5XpCaXcSZabkC4uYuAXO4rVn1LqRyQVg66
eypAzKjMnWug8lqWigHTmDw4aamfip5veSp6FJ9Rbfw8iZmypCnDJVUJ6ZmYiegmm1SQ38ui0crP
8IZAHwVuDpembd+g5tpJVn6eAPlvvXoqtrKZ6Idi8ICHDWO5m0az3siDkYRc5vDcXnpFQd7Ji8e1
7A/qcNdEmvVUTGp3SHrTWsnTaJVzURPChV7WIx3QojuZWLYJW9Ab3kxsjBelIw2KpvEeI/fPsl/z
wW6D75bGBsNrPByDebreKOrOxbBvLWcVqnU1a5uULwjos2EXCoqd/fA2Wg0SAOUixm9t2cfCerLV
1lkMTT29Nn4d4/YUjl+syIe3XunfjCjbkSbxAWEqf+RwIyMCOteSHXuwIM296fO0+h776b0ydMb9
5IcZjGlruMuAzS8hTHibONZnbV+l9Xaj3uSs9YagXntRsqjQT7y6lpJ5C0ODIVjxlW7izEclP3rT
A9Vlh1VWytnrNeU8OOiAxXp5lF3v/bKm9l7PH8WC88OAGRjKeuLDttVg49A1xVeRhMj2mIr3NGZG
AqLZVe7cvPDv2eGIhQGFg0wsfbbfZxdLD+5JUZ4i1eiPxqCZV7XxrSt+IfEsy7aWXbJIAdpg0zK0
B1KRRLBblgyuqgVPfQzgFuhLDIqkDZ9Q6nCucVfyvGLQ9uLhk298z8swfCpUvVqJMcXzyB2a8zAX
hR4h75BVO9XLmrMqHIq5JgfltNI0iqUFiW8t+z7MK5MB20v7EdKOdqp0dTr2blpioFNHj9NAGtwH
fPE9xDejMb3vnRWECw/pKfKt/rT2QYzdDoLAV26iRFtYQKWPjo5wrAYjrUOw0uh2itnc3Zqoypun
sUYdZuGsTfh2T02GgUFVcJtEVlo9lRAF1xiDBVvh2+VTZiBnyVPdwS2Gpl6aGImKHNHLuRk6jrML
0JJeyqZou/LAAjO6NVFUdI/wEsEfzZPTyVbPeuF/S/RHL57UL0DBf4+AaL4Ndekt/MpyHpNKr1e5
sIN72H/5JuoH9Two5UCQf1QPychFSuwCiRX8fJa2qrd3MGzjncq/va2NzQVSnrXyq1Fjk91907Sg
/4NbQ6mS5I+Ild0ixhrhuQzHYF0VQIT/EJmermI74Q5QI9s99aW+w2aRG6Aw7eeszIxD4Y3j3dwq
m4Jvyg+yJ1DAyULRjAkRUzV9cnwTSLSvVAc56moZmovo2gOJZ1Tvhh6VO3fayCZZ42jbE9BbT2OW
PqFHZS7SVolPbl4HV13X/uBh2L2EQZrvCng2axthyhc/dzXCfoWKKgujbhec9KDJH5qMJ4jlI2wz
dzulWR1hM8sHavfSoHe7LoZa3cpRfiyo3CdVAj6LU/b9qgKm9Gwio3d1evOnz4UUmK7lMUY7bHTs
GW21qx9wHMuBJpdYdsV2ePGRWlyJKq1fkEt/gZnE7zPql2S83a9i8gBqzQdZcE+2Q2BhFT4fFAiQ
Wga2xi9TkNwOskW/FFUhvvp9ikCFE9UP/vxJqR78/EmA4OqXrPJfbMVXvqdl99MnwerdTYq94Flq
gRKdk/EyRS+LKm02/7DJm2MduUzW37LypNF0U7UJnAFA+nucp828IlBU+BROFBgIf7bxUa8y/TnV
o7fJj+orwn/6c2DEIFjr6nEoWfr0o7eSk+BiY2sM1Pp2SNCMh8gEVSSbM2ByiwqdwYXjFGJQ+hXa
JMZOnhGJSFAWRUySbh4dw+gaY0Fzp7ErPxD9CS957mW7IMFngdUawh/WFJ58N8kXQcSWMg8H2KXp
gDNWYj/KGf7wguZb90mOB9iO8NnNRbZCjVdROqrJYXSDZ1G7NoIpBrtx1d56laHMQEJxglsKPWhu
1koW7eI4isAb0XSTckBe03V2smk2NszQotGPgRg/8SB+1oWdPThxlz3EbDlAYpLJ6AruhaUfcfOG
WXqUoyBG2vOvr6BmfMw8zJlQ11UtYjU2LCHrQzgrcnialLXo2eEN45YA4WSQvZ14MHop4lgNZtrR
ubVU82hXGT8q/laIdh6JZnu07rzsq66K6KGo8vihxMR6L2KrIY0YQSx30RJVESbe1mqorMe86F7V
jhdzmxrN1a8FaivFtE8UvXudun7aTRYwzgBxuNfSQHljIgR2sU0ccsCH3w6HHtLsRc2t089nK1oY
sq6wy3OPPcnzCDxbHl4XU34oyKJjwMW0coZTZGZanVLQpy/ix2e6bh0fhZuZSznLtxD003g6HuU5
0EQiqTmuFBENy4FI4J2OwtxdgfmCz+Pt8t7lWmBijAHRNtknCw8rno2Juu7tUOSctZNZ2i8qJron
H3/FXW6k6L3Ntfe+/1b79Twncn+cz/2z9uEscehaW6DT5FrV+7pTvG0UhOGSDdo079Kmey0Nko3V
dvnqvc/X2mnVtZqxlofJgc7Uy6WZOt32vc+xBIJpo15urH76Bg4cecxas7jzfHVvGYSxJqtHqboO
xQP67/nSzoL2Te+sR/BjASAcZU0HBCZVlBej7OrPv/59/y3hbxjsEUir2bDQCdvK8Z8SRpnNJifU
m+ANoZowPtjOrjayRwhezXdbtFtrrLXPqi+sZaA7xrVEU39fBZO9heyfn3LU7xc5wMEFCCt+5HOh
IOu/smOQoLKp183l1/9l42PWxHBcyzEIbtqGMIVpfQic2ZrqhwFZqc/TOKwid6qBiFCYSYHns+M0
O7bJ8aJXvR996uBg8Y2f3UJPze7Nyeoj1D7g5hoUK9IIkKfStH/zwesvUitVzz2aYZ+UMb3aqdq/
FRUXSMdSZpcGK2jThZ/p57GpCG0OJv7aecJL3naFhm0iI7ImCzkRpEKPb1WY/wNUwxAfHkz84cKx
EVG2HZOsKHnGvyaPYNGDxMhm+wGbB6aVlPmJ/Iw/G3lTdeYi1f385BVwzglg7z/0y6ac8T5X9iVW
jlZrYuL1N5/kw7z35vuxuQtxB1ZThCas2T8YiJsfA8t9gzhADKQ2RwwaHN/aCLNmdJ4CE3Q5wJy/
k12gtYY9T9IJbVoG5Ul6FRunWoTmDjm64UEtyh4xjTsryjml0vHb9KsW1Zb5AHkSxSuDBfAJ/yhP
AsNsvMRYx8lBq27jtVf0pkyUHBNihCw5gTHEcyFrTW3mC2SW2/WHgSxFq30hJ9rcKktdQ0i2agsH
Ob14WgZG2D06iT1e+EIe2rRD3WsuyuENxlT86TZuExplkVyf5BggFj3LmlOe4Hljlw1arn6g4dlg
qKdEK3/UZJ8s4nn0w2TZJ0frxnT2lo86TT/5xVF1W4IPY3JvaUVBXPw/hRycBIL3m9wci6Nsvw+r
EZLGJA0GkrQufrvKpGyM+c2rzYUKfiXS2vQi5vcwMJr4PDXZtb+9hgHJbzBrbcEpzKOzmw8SnBmZ
RFAV8iRdmar3VruRY3JWmE7VHtXVkYXK/C7/b5+qdeM+9Mwfnxqlg7oUgwVkI50mFHQxaEyQ3Hur
QfzASivcK8RNcZXNXh+VN70nim8gwHDqBj27plnzBX9h44KqvHmRNdsz2QHikmGXhck2cQKEIwci
9vnYSNTlWjbfC3lEha7re5dK8mHRajEyKU2vnAECIcamZ2ITqLZyln3vRWD7wdIvwuRA9Dg+ouGF
A+Bck0WteGO+kFVyVckGbdRr1AbJKfIzFLBEka0Fl2FVRUW1TpHZQFUCPWiCXAPEt/YPv8zRz+i7
7FPdELfuR11d35p129672AbphunlSyurCL2URYcfHZMDt28vWTSdCP4kZ58cHrKnllh4jWm8DINu
r1urnraymWMOuDCnMb6WQe0/V6xYNDcxX5Jp7CAs/+Uou7tLIcmw3Gwi4gJ6/ZW7+TAC7nvx7Lza
5j3bnzwPChQtwwc5AaW3ceEEnn03hG53tIocCeHBLb6CBp1PIApFrDKAU0eEhfS7djSnhRwAKnZP
pKR56jy/QF0GQdk4A70eCv0gJ1glmtQKQZdO4KdaLOPUM7vH3mXT6qHRxs652swknC/DCuFEQFYx
BDaWzMbOC3Xz2ayBZs3DkYhBc9vsV9K+stcisIbDDC6G94X0nBIox1Iqzg3qKnMQz5LEDL+I90Fd
pPBy3eY45P4PwoY+dN/IJxT3eKCNl6osSU8BwXyrzWmthY1yRW9hfBhd4koFGNJdnOnDg47K4n1r
nuSY7Kk0pwCdFNhL2SR2cW+apn3AUzHY16FhbGJVy1/HrN7I78Ie2m4ZNFN9SZOSFN5oWbevFyHm
VZbl2ZtmcFPjyqPuh2AoP1kYPskjMy1GAq2w4CTUAJUU03fX7jAGn+Fq3C6E7iGy1ws0Og28Oq5q
UmZLu0IYQemQvMxMtE3rEp4c5NbSvVVGWcFJ6Fb5c2hU/3/m/P0jOE9Wt9W8LHj/CMXXrX94Let/
fyvjTGWogFxNx7Ddj29ly/IbN7Xb4ck0J3GNk/aKfUf5prX4Y3ZotGxlM0O2w650AmYVmcFl3xKC
HPuVl/tKF/P1OMUyQxAPkqASAYn/T00xHZdVxhhtZe02Wtr/kJpEpuSv29Z5ZUVa0nYwyAVCZHzc
87B3qMsCDPWjWfUIb6K6q1aGtnNMxDhl7b3P/S99cp6bX3ENXYxKSlYKzZhkHxKcPnRTSeQxcb1D
pxf7MZsiY6sNnrMZW948tzbuNBv0jNFEGZK3rm2SlVFXzqF0ERS16k+RoySsyuxsHwZhyuOZZjR2
33Bf1O6gMhmQ/sJvchYRgHRtCJzMZLPyHh0gLS8FsMpNV4vKviRDVqI1FxYvesv6ow4a/B/nZljk
K9/wqkc/ncx77j/WfDNAZ3RwXspdHDcDdnoi9pJtgJLTtSfLe3K8YSNbY9y6V1mrWqGiMoafXuwg
P72QnYqdvqGg5e3fJ8vjiVJt1PnQ21x5bNLyNpad3YDreOgbsGQNzdv6oVqyVumLF0LADkiAIjnI
vyRy3QcylybB27B76pqMCC9/kY1fwRJO+YDiVuZYb0UafgmiKf09nKI3s8pNlv2Dxw9UgADFHPJx
nhDynngKrZJHXe8CmZuXS7eqXEPpY8yV1ca2XpoG/4n3hVWltYW3fF9KoVCK5wLsuO3UmulGhFO5
Zz0uHkkT3xtGaHwpLC9GMdE3LoYRFBe/rHkJzQNtMF0KbqwnV838vRNW3abseeDU0e9ynNRzsJ4S
LOnNRp29Gbx+bbD8vyQJ64pec4svuhu9wPLqkPXTrQOJXGUl+/nWlxH2wK+zluq2b5166xSu8hog
XiMnJPhHrfXeqA7oq0ePWUiAZj6h6pvVUoyTOMMeNq510ZGSmQdaj4QvSlbKve7V3nFK03Jlp5Z7
F/UwXNAlfa6rvEa+rPCfLPYGha+NL53jFKexMtFPGrPxBZpHuGlCIwORz2hYIKyqYP10kaMVnCfH
zF5QWRouFbYJbEmYFYfTtB19BTGkNpxemqiNlyr2N0d5kOP66xbptkel7pU7J8NJVn4wvJe94wbd
Sh6E6WKyajxh75E0q89VhDbLNE4AO+p51xRGxtN7E5+oH82y8KojoaWfm3I0rAg5yGOb2V0pLH1C
uim5R9ck8W8F3iH0O+tHlVdfN/tTl95Bg8atrP82Jo9QPGttxLYKJmQfZ55nvZZDXSHZgeAcQFVC
9jEJmk6390k+S9N5hYqvlBMdi9GzPsWTeLj1J65N1A0ksWgG757V9HfZX7MkWaY1ggCQlpK7tCma
RTBDTZQRu5Y0EObVnsr+Ak4WP4gIWd2uBViDOO/ayRrncKviV+McZNsjGbPFdhONHF6yiOGY52xE
xrIuseq59ZWlfQ7VSTn8BK6Z+3ztfgTS7vGwYPkKyq2Lwq9V7z84kRd+7/pyi1NxHiyK9GuKQXi0
KNorO2MrWORxhKKFP32vR+9qV6L/ivvOt6nKtTd9MgdUwRC4Gwh7L1CJR2bXcxwkBRN2EBDYXN5D
qoeeZicIcs1VOUnWaqPBK0qIdCn7lArKzEIJOEcqz0EGIdyi3/mHHH4/TvRYjwXBlK87Lx0WLjLn
cE1jf63YpXlhj6vCZtW0feZG7RmMFjJxVlB/UgLWymKqus8oxV09H7TiQln5Wdfd2E3hTGqSzCbJ
YvL9VDsGE8ifmf/UjFhT2EaaL7pqcACgURDsgyZS4Fnn+hELEcisOqe/Q0GtO/hB/arN/myycGcm
ceunZwzilaPsklPtAFFID53T1ftcJ8B5ULOCXRJV1krXR/+qp82Ee5U94kyXmOcmUru17ubZI75Y
Otxbw/9qDEBgatbQiy4uVjGyPr/nQzwr8GnmkxsifijPVPnajzPls0GrYSv61lYq60xoK7fC4Czm
RsIy9Jz2U4KwW1+Gm9pRZl8ERpzEjOAh4s+5BAlJ1CRqdlTS0zDXIq1MT35RNbscB8JbLfiz78No
7tf9WoXKDzpAPbjERmHfzNXAVtWDYlHIpiwsQ2T2+jYJZUNLx2iDqSK2tWWuFeFdh/RmIozkBciP
fhBmW690G6ozehkogwVEB6CrpXciMfBhnQfQQytWvduKQ+kH7nOVtMvENgc8UqBIZH03bmQT3Nce
JznrEW+fiHQxBLAE9e0WP1e+albfeVh7nzFtD5dpPguUKUa1yZIwOyHLC5YZ2d1tOfndveZO4zII
YK+rCckHY44w+XOsqelDcy+y6uW9S9ZE2ZurcHYzVDH80eJUnHAkF2z64c2hNGct9bkp+2QxFaxc
FnAOsYgUiPOhGHRfEQBbauTDENItkFKQ7WluD7UPikm2eYv/p+2n1YupZmh+ZeqrCn44rdTsDzaI
iHZmFvslgAZBbNoPYIXtTSCK8Gg7qX9uxZxwUprqqc0z1C9Q9v3efk2SOP8j08GQVpUunhQeewAH
/h97Z7YbN7Zl2185yHfmJTd7oE49kIxg9GoiLDcvhCVL7PueX38HlXnqpJ117ar3CyQEONWFGOTe
a68155hZdw7HRhxKM0/9rO7rR06dID7yOnseCNx8/y5lqO7CmdUK4V7gsrT6P+/8Cf17exJTQs02
hUxb2NZ1VeZ2+r7nRY8yGiy5Cl70csUfLGp4zOn14YF5E23YPufpsvmk92CuEwLW3TQ+z4JoPKXF
VizpSnzXi2lPEhKRf3WgUpGVlzhp2n1ve6pZxX5eldFjVDxmaXdXqqF2kCVdPdAtINClrDI3HnoU
MBqmDE5NmlfKM9SvKZNZOvhxOGhhfG77j4omaV43w2+jb9f52E9oJ6sNlpouItZCORir+MaUcU8B
lP4kFOBahfopeUU5q94v5QfC6GyUPhCMBfNNkqOs4iQrgeLnTf9BsheCikIGmHjt9R3T1NzFWCkd
zeRK0wOqtxjbO30miSsYsCPFUKSPkmwycoeQ6hTktG5zlKneGJBPZUWZG+hKucXqJm/HIFO3i/7S
a6LYD7RaNib9cVcHZLqlAz65ZlNRe+v9PljibIcXF63Mgm4o1UsHRC+GTjLUpJiX3JbMeFIdhnNe
O5McL9cRaHQikd44R+z52HthiojU3KBjkjYI76rtrFrCSaOR0X3a1Z4MkI3kB1gy0ii+piXIvsEo
6k0RBoUjSXXu5aGoHhPUgEgKxBmItTh3eMFSJe5JZIhcCDfTAcGxfSTBEPB5i5GMmWF0TTFNutkk
aDmS64YIsW72cPg8eJgM85Nuv8CxB9ZQOcZExyBZ+pdcrtUT8pnnMFJ9M6JmMuoyKZxgmOsD3fCw
C/NTrmpPU2Koh7CTTS/VwfdStYRuotgd2ZFGy4zlxqkuP2Hmz081i/QcAX3tcWQ0SVBdI6266XqX
H/SYUXWgHWlf34HFMj6x9u4ji3B3csetqDiXqpF8bKTMV8xxJNQqbt2SceSDhphuaDQni0zUD1VE
ABwJejhlE2cYhu7cG4cFGcRmpXluCfU995m1nKMSgYpkMhXHwnaqAlJmZZxrW3PS9ENVJ09lHozn
YKYpm8LMsJQm2PWzeLA4jzosydYebClQaDFdlaTpL+8fhAk5caoLIviiBtFVLatHdW6RyqnmqWIa
ezeiRPFmIwLfbxJDi9jWHYPF6eRzWFv6EzZNx4qiY00X+yDl0rSf7eFzjn/8rIkJbbTK26gicHWF
SrAwJ3rEjegnvaEBkBAslvAnKlkvF6YbS+qLPNYbEQu2l3maznKR33d4F0mnR1+LSR48xqx2Xlr0
BKHn0YaGhe1noVl6QJQ9Ywq/GkIdfrGsKd/3DFjVsAKouqIjBsei8DfTJZ01u0zxo33LwWsdIAAa
R/QjHqnmCRFBGXQmokMCp8Cl6tA8DMjhzgjYFhZ+Qd1yf77I2sp3h//3V0NKOMBW21YYff7oJJ+Q
nIuB2/ubTU0MhaNviJMuXwcrWi00c+ctmp06RgI3xJqsN1VKX/qum079aC/7UrP8WjapoGli7ahU
pkMgRcifutjcKlEN5XyBbdgP0ScUSfKlXaJL2poKUoMhPue9yPyeXAh9834YJzjxo1TGgSOq5Bb3
9ZU11d6E1ZiTr5XpfiOrH+OM2MFEgyGmGSkMs7XdnfR2z+UCidPXhrxRwmGf561wI10e3DlUGpKj
TEwt6z8bw8g27WgeQ4xIpBDkTj6RTQg28s3u4sjX4+6zKBZAf1X5WFqafRChchhj6QqpKnlKuYcc
xbKf8xJ0nTr38hGViLYrQpazUsoSXw9Ec0zCTbOqbPv+TZ+1O+5OPFlNtplHaKZNkPYnIXcdCk+b
CAG5OnZ1352znHBgIyx7F3pu6qSyFdO1UO5B+UtME2JyM9t5efv5+6/8bY/lTlzvR9TpmjBN64c9
toTbadZ6WHwrTHm6Hxq7Iuwp0EaXKcO1jQRFekWPV6x3Z1WX0YNuJb/wxyjfN6De70Hd1DGK00cj
FOlHbTxsvsK0G7v4hhBPfCxnFIakKZmDhEWtMyXaENj4oaptqoArqw169UaSjOlH1HgkB6UnRU7T
Q4rupI+HGR89u93PL5P422OyDksRdfCsqMwgfxycKpLZTvhkl29Kmb0Qg9adkDtk4NjyEFknaJX3
aa5ImzPKCJ8jS7iPZmXa0ANGLzyW1jbWxTMk//48kS4LS2WWjhkm/GQuZG8cB3FaRnI0f/6ylR96
e1xaUN0yTkpLKPY6PPxBz6CknL8QApnf4obnQ071r3Y/Co+kPqgaQVjvC9NAU7J0T3q0odu9hzau
fimtac9ehwuW4D527Wq8SEPl0K60D605Z05iAfOH/u8q3FbUjpZyi2tF3sxRuQOoJHtdGx4VC1hD
QOaf0eYegSPGfgqX1qPVaPmjRXNs7DLAJDkBm6QZrVzs7GMgTcXWHMEXRwx3jzV6y00dBKBLwng4
mcbMAIS5Kx5fMjz7MmmdOpmfC41hYISF0E2lud/M4WRuS92KOLiVg9cmQ419cLa3Ya9uo1JvHtSx
yzHlZ+ZmIuhqG2hawhZuU97p4Ug7bOkwiKm112hh5wYVlZ6dfMVJF7X1s6Rp+rnOKMgkibxbxSJp
s8b/7phJPNM8Cm54y+z9qMVvPYUSNp/3YnOa9zBrq13VdshvaVP4bLEKGYT7GMrui6ySgwtRQ20G
gqjKLtob63BK43xKXGRMJGOk7dsxnDYjzC/XNvTiaoMx39lD/6rDHsypAoSyU3CQ3Vctpd0dih0O
RDJC00Mwn2xRpbuoHhVnHrR4ob1QuHqduTNZ4feqKZHDWgN/HGU7Khxa/dJDXHwqNCb+RDco+ZGA
SoqpQvHC8Q06d35tS83YaUO7uB09W1lX7iHCr7lA2O/KpWt/sVP94KD541bW4EmY9KttOHU/OKh6
ObB5Ls3gm9HEEeXHUDipKdnbFMnOVpHjnintMFwMQx8uWqgQiJmExzLDM8/asp204TqsCX1Y/W45
b8rPnzTxvfbr/dXRQMfhowiG96b2g7lTkUXW5HWVvE6EKZKCQUzvKJcP3CclMe/zuBMmwWMVoxO3
ot26zZTWUUfEye/k/WoBZJXM5HCo2VZVjHaLRoFOX9zlD6Vc2Bt5icR2WY8nRTrGvP2ZutFyndi8
MvrYseT84s/523pnMlzQbQQHiiHMvwFmVDEuSzqN6esY93fIhpWrYiN3b1AYuwE7pTf3TXbfQUND
JzG4iphxpCmW4nY6C7akkurdtkr5ZbJ6FLSpqSKCTIarOd7s0nqew7m6hcz8fyUWsX+sZrjwqmAS
o6qWrbGQfH9iNJS4zVsiC16lEPDNAlJxLM0PXZZQKoAv3RqTmJxICso9nh3GQ8hir9CG783MPhSK
oe/fD1ODrJ6ldkKvV+zFSFpW2XPeUcincELUlWY3tmdVqfYJjUNfscIVWIKxBmKafWjGRXbUoPWJ
BnqZUYp9VlML4UrXnJM8aHx6w+ktHxraZiymXT99/Pk794OC7f1GtDQOb5asC7Su9g96mSXvISdM
afJq5aLd2KkRsoMH2L5b60GNq/RoTIqxwSv1OksERfXTQZpb/ZhPzQb3EgDiMTqrk9yc9Dyq4Fsr
n0yC6+9VS9qTWDhInfaE2Zc0SMwaHurF2KnbbHBpqsA+ScL6shTBl17uWaMDDlX4XD8E+HqOTQ+L
/Od/K/fP395v9D8ULcLiJjUU44c1oRlzvbXConjNdF32UNKOF9zANkHbQ2juY8rMuzxOPXQyxdle
wqvWRW9BvQg3lYW+zTQ7PL9/KG1au5B7gD3oKCuxWyV9nz6w8gb7ymo/E8E8nSTavVaXb2KpuRCo
PAGqoD2Ku/Gi8druNYBDMffWztZCMu0zSbufGPdd0uJzbO7ZpzPSLMlxgGpQ2KqjVxZ2V1n9UBv9
JmBGr6aaciSUHC1/N8iQdkkJ69HNFNjjK5Otkb7XLgiTyO0JDXHasFiHHxyxlkc9L5xZMyRCTXJQ
KRh07sA+FKdupR6FuV0TYQ8QHC0NL0zvpSdpzmqPEcUd+sXyIqZb1y3xjiNnSJ/ewNSdFxUpw0Pm
IgQX7qJ+oCRE4tmOr73RH+26IcuHzQcYuMNQMb3LKKOdBUHrJiHxxMlXDr+hN0QV18WFmt0+WkYZ
HxlilU6XavpOiYLpMFvz2xT3gqlDoRyCNdE1EMVr1NegLuhjOoQGTKeKlI6gJpeyg+03sbJvdaou
LHI0PGTgPmsrVNPXDtwwmA7RM8dpaICKJdmToTVkWq4JvMKi54ZmCG+McmyjuT1rwxsD+u4uoxhy
wIjsYb2NvhY06RNC/0PQ0CMu52crk8ITK3i9nUKo3g3SOieZYUfQG5eP+voBh7RDQmt1CoPqGUbR
a4MPfKeU+gWws/ao9f20M6GpjnBp70SMpHLS85eib86aAZW+s8L7kZyte2CpbqvkjyRHlG9myNZu
XOjtmx8LZTGcmdHDsZDFZdIVcZ2VyJ+tKr0fOWPCPJu7HcsS/e0xGokQinDSotfbGTGtf/Ck1BZV
bm8SKpMjivf5HPa0qhbLbu9D8s9+UdGbfztVmIaiqzqboWkr6A1/WIcHkim567T+1SA+xk2jmSou
x5dl2T1rKBXQnWXV3JDtVpDlXjlJCPDEUEIvIpjRN+LlJZ9i3c9SgPOJDnj8C10P0wGTZe/TZO1Q
cXJiOz+REIkZBBQeS1x4xpvhpEYxkv4SGI5QsUmH42x5SjiD78/H+SS3X9Ks2KmIPh9BBJQECBb9
GQaJvk1K5e2dmoNrxCe7RN3rEzMg8GXp57wdMg/rGLtIH3EM4XeNeaxv8cQIH/MA3tAwLo8jUK10
zfss2qa/9olQ3GW45Uy+4K5NyUYuQChFS/E6WSiNjGno/DBgoJSut3DQxJchGeZzbOj33VI1f5xh
/s931Lj2nSL3UoIVQwzW/fDP/7yVOf/9x/o9//U133/Hf57jFyaS5Vv306/yX8vL1/y1/fGLvvvJ
/PY/X533tfv63T82RRd380P/2syPr22fdf+i361f+T/95D9e33/Kba5e//nb1295XHhx2zXxS/fb
n59adfmrFJ8T53/x9dbf8Oen1z/hn79dXsd/HF4boB7/zbe9fm27f/4mmervtiwM09Y0xBJQs/Tf
/gEs8P1T+u86lRKlKQpmJOO//aMomy4C06f8rhrU2xbef47WYK9/+0dLcCmfUq3fEY6YssxnZASd
FLv/ugB/4v/+eOf+exwgT9W60f3beqBrTBjoYVgc8tgJNeXHY7yomwJiu97sWqKmmmiW0Ou1hRPa
E237hsTHNow1p2jUjgcxusHqC4Ay5PmhhW/Zp0F9C+3usQ/JTkUKl55Y6Ss3HrvOSZs1axSZv5tk
ZbJtiTIFxGF80XICW4NYhqIx6VuFY8Qh0I29IrfpvraNyqfDPebN0W7L2Slz5J0lvBBP6QY8mv3K
FBdz4tixOl/rr4GSPANrwVCriRRbjAllCGl4yVosSnTSI5lvxwwkFU1wpFxZIhGyPBI62GfVvVV0
3cUasptVLedZxzXbTCEIxIxEGll+wjwt4SKwYzea5jcUDt4Qun2Nqk1g7XUNOMed1tZO3VO1ASm5
G2I7uDFAe5HG5Eut2qVfktt5X+Nnrequ3HfZYOHzcZZ+Tg8mUTUOcXOJe26YPZZCTc5JAyq0lZvW
s9qSWMOpJJULsc++0YpbsiicFwnM2ujwpwOtXjyGk7nfhOMHiup8V4y+FYyFT+VJ+IiRjU643vkz
WGm3LOXDIIWfIOvlTtvYtwbeDP7RW8kx2MlH2OdRC0EDAQEgdN+omm3eI9QAuWe7FaeyTTIEN10x
ST8Y62pT9Dplq+BfjdxhNlBcpnT8by6i13BMxNJbkATWii9aTN4jcBGEmwk7DRkUfd0lTtthUbEy
etEJ/BoTxItZ8cPRURwz1fjMkbrwVSg0I3VzKcdct3yAxd8M+LvD1NFyGS3m+h2jQUM4CXDrEAxI
flnC/8unsvU6vb3vunknCy4H7SnbJfcqdgct9JbmCfcwb0q0nztep6qWxNXY2g7b51MRYb7WQRVY
ialSYJjNtdM5lMXBWVlMZhdpdxpHJiHaLEZv1oHFqMqAbicd8SRNGwkgvz8PXN4Bt5Y5PdpNY2yT
mT0F5fxs2dnqOuw2y8ijQZamHyvqaWjjeKMGu3SpLfIXDmW0PImJW63RMp97GNsUAUQuRhD42Icu
T0AvoIxRo9FF9Gj5oZ0v2wV/caFkDhjQ2BNla3l0ZckOV6U7RPufiuWOvqt5zOqYAU2XXVR9mVy9
pZ8ycahMbSRXNR3LTQQbwjA+VYkyXHvpo64syfqmLgeNjEOvNiQ/aXDqTB0XCfbiJ0Cm0kHl4Oc0
c2jsNbVMNuBZyHgX5VNtplszbA1/ivFSTyVvAWYCfV8qzTXkVjghqqxcmdw7JUga1DCymzfK4Bt5
91Ai3fYDAftg0trEoUZdSLdGy8oc2WsA++EbIhSBxGgik1K/DMo16wLmYcXNk9PwGyZXEozFm7w6
QUnDTRxZbqZOtjvnTbzpeoOBnb1TF/r4lviidDpjVRaSuMmuM8LnEy/FdMP7OSccvLKK9mqpxJjN
DZNXE6xZ0M/l1uIt9bCDvhrlOgKyZG4WnS/rxEgmr2TYfoBQb5nGW4auifS+Ab1EFrUu/maWxVbF
GzGg4dEqAtnG0pmK0XaHPHuOB3Sa+Zx8QwWa4FSvb2QIZYSQZZ27yLy9SYNOkXeh98yWEVpTTNIW
neAg4ULQ3kKrjLfByPsMlnE3T8phMRssnbGdURJj767MKN1a5nDNMiV0MrVaNgyEVC8rrSfJGLlF
LWV5SIvNOEqvqZx+CJe1JiLnUs0H5C5tK28KkwzD8hXQ3K4KMDYJmQigKH6WCC5xjCjD4lWJvcGR
3hFl+ky/aROP4XYcqK1lU2J61CmDq1c8QI1I78quRggbBTynU156ek8cYjwds8bEubh+0RRaOVeo
2IVLjnChzmwfy5qHhGCGC5homwTkmFN8EaqAiRr1FP5zzZArzG9WXyzbUaWjhV7PIY9R2kMSIl4p
1iynMev+nCr2xcoJCR3HIPEozINtX5hEPsYj6KSybb0xDl8Tqdr1/bqoxt9CooPCCvOgJMnQipRy
01pztykk3C2jsTYzJg2fjyZt0pCGhob52S3K8JLKOO+MQte3RL2+xaYkTgapbv5SGJ/bSjZOtdKK
bUa6vTOpgXxBHApmPG83Ta6mzmxkyimIF0506pAxpe3qe3w5bltk0i5sqofU1Ko7+uDxqchCnzAK
VXZE23nMYB+mXh72I588WWF9yJUmfWjaynQSdhWplGo8O1IApnS+2ESir8NgaH+x9W2SmFZKIkDg
GE1+3Yu3RSRgJ3P+iEIgKyLUsj3XbUFMS8rS1PF4FgIBlx7H6qZmcNmW02c5tOctWY7rbUAHqMPZ
leCnIVrc1dZ9q7cKWqbtRZunjvh4vm6uWevMA/kUPPelcYmMPnFoNMhOED2z2w9usv64KUe113yF
tEJDMyVO3hom2VnkmtCeZsLtWsaPNklVh7A/9+BQfEoz/uA4+oDEKtrmHalMocyE8P1hXHowM1Un
vGYMNlMZTZ5uwcaCREXncuKkPS0u/ZDPGVELIALsC5LOeWs3TwL4izvacuvMIcGADUuNzI/lLk6Z
Hk+XvpBXlU7wYtF/Z/hkxa46WkztOIM5ikZbluvp5OipdypS9w4Ru6H2V3MyfY14YBdJyUpi0b8u
wrqxDRH72qmjM6OcQps3TRu0eRMnZXjHaS31Hr4tGhSt8sbGDDJxviT9LG0bo7/kibIjeyFz4o72
hZI3n1W148ZgtU2D6tQqsBKYlw3uMivPeQDiX7PFKaAsXLcy+MrdQcQT2X0USPpYm97Ebg53LPNM
WfgF7p4DuJCSZn3h0UOvHCuWtnHymUCVelMkEyGOfXSztfaiznG0HW044ziFJ5RsWBuWUpq9rNI+
VhIDaTjIxDOSQrifrLtmoSdWKjrYBnEg9cltWeSoTaR16SQuzBb9Jqv2RFtwipe8aJaP7IV0wiFz
Oiuq7iTNBm9oP06ubNT0Qy17BC48kaFdxuVd04L2w6VgP85W92It2tWoAtReerJt2sR6zItr2c3M
WEVMpIISj8cRFjkHVJik1iFnbwQwRbQa2dH2rpEz1Q+7bSwnqDZjM8b7XcNhThdWVNJbtKbyiKEf
b42l2qe0Vr8lxDxc0/I047TG13pI2nC4vX8Yq+TDjBrr8h40oU3QfdlwB3o7dbahpbdswyWQ/apJ
SheBn6evcdSdVhUPksRGz9QfhpyusAbGXAjM6PsAhr0zlzKbth7c2BLLixYE8jYconqDX8EkTVeY
+1QzM9dKUiIdls6EgiL0c1cvnw2mLxsIm9Km7UflkVrZsfNcv8n6rKPgTLdyobQPf/wv0KHc5HJx
nOfK0SOCetOQh6PFA0EaOrOsFrO8PyMk2qgZTcA+AkugSDy+ShYkdG74E1BFvuhzlHroblEtdRJ/
xUuLgdATqJrOBZIfJ6ywhds5Xg7dSQZzATVyiIkC5XFF0DwS2NiHyEeH1VCAzdYsl43E++acCAix
HhUC/hCRDR8yZjxOqTazCz9oO6GXmM30zuzHwMXxdKjGJnGLUAl3rQ5bdhm7G0nwrl237ZMxxabb
pHujsHHWAOCm4K8CLyjipyycm52GHMahqRHt2OLiLdM7wk5K5eMoN44WIdfMBCeAoC8/4Y/MSC9h
K4kGseuE3yzg7UPyE5O+9kv7WOS1P7Fr7RW7+DA60uTTtuUSRDu9N/zc4AoplAu7ohE9/USSp0Hh
5wrQs9oe6Huy2TnEJMmIzDZJ1ZvbKLa0baJhggSEc6M3l23HGIzNQncMH3m4baDhHGqhPGNrGrxc
6wjjVhF0oKg79jw3XWGhGyWoZFu4Eg0mG749o6Il+RSvs3rwnNO6sNYbOnoSsFwozmApaCmSuirj
cUm+tET4PFCLmCS8yb6V0lBWbwa0ryMKicTDUal6A0znRpi3gmbRXb0Uvh7pzxTnHeBZW+at7pnq
js9tWqkPLDfHpjYiN0Wf7RoWOndbCZsTpyka2jJ1j1B3g4RjL0dIZZvpWx5BJpoMHgGjTq+Id30B
79GiNnFguHM4Vq1X3eDZkDlN5qQXePggdhYoIikfH6ZYzneT4NGlsxlH6uxon0JdO5Om0PqDYZTM
OJs9naUF6YbcesgNr3qkfLIq3pE8Temx56ajWqGGZCg8F8tEuThk16AcTlITfKEfannx1F6HImi8
du6+IYE/LyMS9Y7uqzuY4pNVc0BNKyPcLFNF5GkEhCwezC9zNXCKnUS/x3u8bHQtvDekrvfsLAea
QNSSGxucIpAxyieQkxV/XciklOD1U7wMTPAkc09kahaG6mNNbcI2SGYr5EF0svEbbCZyFpbBr+Og
cmqQe1X0zTRH3e+ysnQzS0DeMGgumrxiD7nc4AaouJy8I4LDnTKOaVrE8ZYB7gbTHsPKPviQhmRy
DmmznxbCd/Ex2MdmSvhUVFFRSvNtYBgeMAX1LKiXu2DIPXqi1dEOKxqDtGnHUvtsCXVNjBMXDQbY
Li3DuxnR/75tu3Mg43BCf2t6miYqt7PN/G5cjLt64tBnK+VXyoOX1BSpo3B+gFlgTuWyMxcMlGZ7
C1NIppRwjTdqUuVkad+5oa7wyGvSk17oks+wCgJRzXKBnogdn4hvoNIGVUutbJJUYZFsyRgBn0f6
MgFzPnLQFVwV5e47JX5BqwadOz3pzbNh9t1Ri/qzWlsYDXrKBmFEl0L0OBm0vN7boEg4Xy/Wvh/7
yaO1ROcxoKS2amlXCqq8FCKrVJ8j9qM9d2TAHaqcA9pYHnOSfU9ovFMo44Ahp+IZ7e0PiH9qtGnS
a5FUz4s0pXsWYMMVPLE0XanCxm4FAtLyd3Jbvun1i9XQgA+Wvti9C1MWPadI4MXJReGXrdH4Q9+7
BgcZbYHrh1gb4YxiHya7LFfBs9imEVt52FM1aiuIq9DoNYsem2WTfS5jv5qN0kVSDuY79IT1OPfw
DzXZLDdZY5GfFDGpk6PU6csAk9wCAqHTqLMX4pmnYVPVOLLn9pjBT3WpwhSZNiEKJlg8EGQ6r9Y4
4GWt7S92FFKnrPr9VjmnDGQfLu08+Rxcn9i53gZkB46d2g81kYBOIvdOAn8JyTO2SxXqjjdZxa4t
bbz/APJdSdaueQMY39QoyfHYKK6YsOTIso+lyVcUOmhNV1AwLK+oKiWexPhLQAG+Ri/5lCNfh65s
XTDAlfcA8umLPqTkBRQhFIyMwwTzLFaNRXsZOIf3Sd9sgEC1rhw9a0quOIwxJK8Ho+la5ZRtSBPc
Lh2lIUe/TZmH+Xbo78gXunZNiTJpwqJNKeQlWtttckW/XyYCaBLAUG6Exi/GJu30lAZOX6TBQU9z
OBbml8WUm8/pXaHJukuSEelbRt8xfH6JOtpSbfhFUfkBNnW+X0gl2qkq3NiICMxisLyBwfcycHo1
hLF6OpJla9UFxxLaWZtmtjdIPbQtJ0oAdwtFk9rK7jhJEklayfMScWQWMq2YuUyORG7abt4H+dpf
o41WBbdZX+BTxPnH91NcQh6mJ6mXgM3MX8JVnQuJS+M6vx8lrDbgp1IxRvWHrpGn7VSawBfCCYXQ
wyho20hlL7ltRioQccAMjonkSXAvUk00PmASIocobUim4y6CdsPxTCccmMcX16a69tDkpVEhnvLI
gPpDyZXFZPpE6LRWmYWRG8Mes/ZzIg0c70f5oEWckQtRIj3J92Z2lRT9U4NkxpVNjsRFndELE164
tirnoSEeVg7D3ZIbV7sjIztFJOSE2Dd3oVbfZiC/ZG7l98Fcs21Hdcb9nVdeXAV3GQen80D8PNOF
8AWPOwKQNrtqYLePIgF5aownNHlAotoQBDMHb5Rp3G7FRNPFZlrzSOrUxx6XP631mWCfCjPQZB1L
o4+gg9TjtieWBANu5kY5Ixetmq7xArqbe6RN7OIUzsWqCdKP7235/z/B+MUEg/ECQof/9wDD/ZrF
b2VDaPJfBxh/fNef8wtF0X5XCGIxwRBrqq5rTET+nF8oQvudR1lGemegb4Ne9O8JhvhdJsIFaags
TIQVMlrWf00wxO9oBi2N4buF3gUA/f9mgiG+F26QY8/vFnCR4dnLqiY0pih/zYqBK1pWNQffC+RC
ziKlvK1WJtkgV5NPHTx8KDkn7Xsttrw61nnqG71xlC6u/Djor0PA3CuXs5cwL/H+2xHU2+ISG5FX
RwQYrSwAmQDJQJu/EMOMqqHJhv3aKGaY8GFcgYxFApDR7ixj+5c34s9RzV+TmvQfBjPrHwZxhfGP
qVEhCGNVMPyFuKIVc5XaUT9cQqHm/mgnrui0l4Wg6V3UhcWJIinygBdi/IXc6qJMtk4NjdxLFWmv
Hb7Boz0Nd+/McKGsk8te6raWGIxzg1VRHpv+3oxhArIcpztlQsfdWEF2Dqzg24BSaEdU42Np9srN
zMsGnU5L7FtSAcFgauIbOEe6MhqPDW1TFAS0aop63IdDQbxiD/s27doeZk9r+vOMfYtWSXCkWX0f
SDQ02tUC2NO2ptrWoiMUv0JCbILd7WoslborNJprYdjEv7imPwQLvd8sGlJGKFugYeS/UWy02Iws
gz7DhUZmx44XxVt70PpN2JnhDa4PfchlPrz789VYiv2iSr505fjNWjNIyFQVxxa5LjMK+W7A4rHr
yq7fFAbLa50wO2r0a2Jk6SOnC4cLLciwBuvTYD0Msw5Pc2aMnH2G4hhO8ibUELcAV2T1jOXxlpYN
0gQjuU5ZBAcpS8PYJ0RTcUyRcygHrurXZGd4PHRkuZdWBgg88Khdu8SrFcg/DCOUm2pyLe3l3oqM
/GnGGTaY+cgkpIrobZZ389Af8K+kbjwv3S4S+mMaW8suiYiYER1ho319UtXsGufGePj3h8GOkVzM
SfwrZd7fH16MdLLJXW7wDKP4/P4eN2fUVlKVtRf8R2m44FcAAsGlS6RdE1HdJgGBQYOmG+eJmZKf
NtHGCFAEiAjlc5MQxKJf+k6TT3FXbNRI8m1anHUtP/38Wfxeosd8lFksA1oVOJu8fmAJ/OujqMtT
CDE+LC4yCWmHJNXPGPP1jR6tPbcZdMTPf90P2P8/fh9DYxlNmqHYsGG//30V9/9CT7K8eJgdozuJ
GOcOFjuqUX2jNIp2AVxYbGJ1sa81DxTHd0wHNpldtgzgsdfkR/NRne3wqVPlfC+PKsuZ+UzR42Rd
LD0RbcWJsgkqBiZysXmPMCiXHFa+MLG2EwP+C43j+1r1lyEzF3AVQesCb/f/Jey8dltXsi36RQUw
h1dlUZacw/YL4R0Oc6xi/Po7SJ/G6W5coF8IWYGWKLFYtdacYzrOcjX5zw9EixsGJy7zm22Zny65
SBcXMcMS6doyXEXNNnIybc/yvt/LvhZ3JiPRpZ2pAqVO85RAw92Rg7pXOi8yJ0ZDWesP6yaz/D86
ftqzmXAKTkSiIkSdo8s4lwrKdXswupaRnermwS3n4TAQlZ6GzUBWQEsWYtHTFBGmHmhJYx2gB+Q3
hKIk/iKQfffBVmLrCyaQmfhUOhe1T+51OxZwq7uv75HL4jIAf2JnhOYN+VZXPi0RHTsDnA1zKyCt
KKnFt6VLug25oCI0T/Q7zwv1TT1l8ylycnkJq3LY1JYq/4eq0V7UMv913NHTGDq6RsNaXHH/edw1
B527bYfiOlEbQPGy0YU9PHp2+zFglL3EfWpsB2y/OyOefhMdlP4xCx3GXjV8NZmrU8SynPtYwPbI
BgGvzHDDp3QS5CMuz+0pkphi+o3g7WZl5hn8Swqy1qOf7E3xPdPB6aHJWRq0ds5IVDrWl6WH7sav
n5C8EdrdSn8/9bO7NZrpIa2L4W7OZubili/OUak/D0ZmHYCiWSeU+dShG608YR5tDqU1WqcE16gQ
ZJ+PuLJIkiyXCB4872H7o8/G+p5+VvtmuY+tIcd3T9qQVP9XMgsug+Wn+x+H2LSoD7mOv9hgFuDY
fx5iTNOJ1sbKvKqCplWj5/rF9zr9oslRazYEaLJ0c7zT+sC6GYkCFVuxPKel2Nkc/nmNHopfNfqd
f7vr355iu7hswfTxwn/21ssipeIz1aw2l/2uD8PZ/dfN72fOjhBbejgWrmAUhOudYmiLszBAB/3z
wvWB73+5vsEYSfYBBcvb933m+g7++ecwtfkyQrfTzjJWIP7+n8/0z7P/3q/+u4g8SojLkVpfsd76
r4/1/Z7WR77/aVcX96m+0+FSHFfpXLW8fn1CaLVEu68310fWzbQe/vWmxSmbNbeYa/xR7/V5H8ro
TpjhJdEN/0RkRiW7a68z9CHNNMlVoOunlhIFTVzzDeLlX2RNZiTUv05i+KuvLP3cZQCorfkvbVTO
jnzcF5XFXzn9cFK+x5/1gppOuz7dUpPLtuN46Xytfg0795ZK6ki5dCgAtOW7kTBdhRR5LTuNlrMe
HfEVXbjg15uO+LtDWoq9aVDEiMOKNaVqqZY0TBPI4b0ZxlBROn0cBJfzCLl+gmpFkUqHXTNJqNeG
ApW7tYk8cpmNsAVGqcGkKBlGu559JKxVt1r6h9nZvG3EDPY7CbDTbOVgOO9AJW9O8rtJ+1sPr+2a
mOLM16YOmdNiezfuO9p4+yxFWqcpao5UmifEBuJIGy3clb6XHA2zeorNjguS0x84fT+t/NMrkH/a
EzFSSe9RypAkqlpxvU0tcm4rbN6JV6fszNvWom1hqdV3VdY4e5nEdBYs/WMeZzTTZpCZRDZHMr4I
cqPo2kx7z/ZRmTvtnv6jcQfCqeHu7CMLNfrUfbbV8/F3atfPhtV2dEGMpzRqr36DDnf2i6c5sjjA
sj4Cj4mPOeEIZfgS+lTt4WVtK5ARZdf/At60a9FYHpUO6HzEZn9vWp+Zqql21OZRLb6W2ByxrLbb
UTjlwjzWLxVkJEPfMagkxB2dRINtL3acgCv2JetEuwPbhcGSEqJNNXDTu3x76fgrafInqgPianiM
kpVlnmp3PES60M6TS/kUADcdCA+FVqjuiq7CydbTHiM7k7raNmkjdSL7nMt73Nw19nR0pj48d00K
XysrOdJqnjbwRQ36whj15y5ldlMwFGfuq07pdjMbUbmBRlfkBHUJQ3Z7d65wWZoaOrHeOLf0rBEO
CZofxviXO2RBPr5ZdvrbqboDjJ2e6jKNMKgLd57tBpWWwUofGu/QDN0+NfqfphsTEWjnW0Gbk+s8
XVv9rqTgTtGDqDHUpxZGIh002QazQCj0CwB6TLNxcz/U1raOO6KdZf9Abb/dKVZ6s1ZB0aspRlaO
A120vgmbVmCVAmFNpD5c3cg/9NT3Aj/U931avph9fcQtF+1kVZMSqFnU5hP4M9NYAvq0GFrTOf89
wy5C8qWG/YjuoqZrV8PFYdbd37oChLQ1aBBIwUUsJlttcsDDEfeBJBCLT4zHP/OiYNCnQ5m6P9Fg
3TNg5QFOvbcJnh0rO8IuS8MMJlgqe4L3AszK9paOGyepEz1awN45tdJ9HH4VFOt3JpONQzR6B1br
KtCm+uARiHDrX9w0vzdhomsMiBSmUBrMmCiBI1Idtsf01qGRoyxmtShj5UvTsx7UZx11ejVsEJ4A
hacWNTO/3Dg+cV76fEhT/3VwohTqQYVXThZnZTQ/+A01G5OsrZOZ0T+yizpCNzQjWW3sH8Lj+OH+
yvZ1nRkHa7FlFh3RM2N2R+ei3aPr1TdVZ+FB9+HDOUg5esp0W0M0ANx8789AS3DLOyzRGboXlkM/
baTA1XKkE9uZ6dYiQ09MRj8ngohjHVmKjdt6puZnEa6SpNexgcKAjl9jgCSHuMIKq02TdQFml6IE
sXdzaqWPFPj2vTHJB6mlKGmscwfHhi/AbI+OUyPZI54TsJ3vH2YUJaOiqdqp7JPOOh1CYysdJ9vm
6j1GtghkYVGQLIS5MWt3fqduQH2rRhjnMZQokWtHUuQa9V3sPCo693sTgdiG8K5LO9XdxvfdLVxk
SKE5EmKi6jZu04hLfw9bxbgURC76yn5OtPwYMR5u4zaDaB8WM0Xr4rkMqUOGyiJH3ohPYR6WIEY+
O7+/Mzr4wnT9XmwCSN2Qb3jGHuYtGqgpJMxYYrY3Gpe2uRqbrUHc86E3vzjB+mMOuj5j4NxOdMM3
cPiPMbPqOUvKbT1Y+m7MomOB5mOEtbSb2o4orZQ/W7d+azLtaYNk8EdJmBLICiyoPoxEYTofbTPe
YobOupiPXWh0B3hGh6YCd05YJblTcZ4dBuryGysRR9jHUEPEOBF27ZV7LcEah89y15nmsy4ARCXU
mDc1ID3wxOqlE6ZgZiOaHa1V9+ArH9QQVggKEw9uOj6n/bwQBK9aH/6hav1H72SM22M82fNcbLE1
ftCsLjd6DDsmsciPAKdEB3nsro0ifI3ci6UngWfNLt+dtmaQ5kdOUAX2/nYBgtnNGS6K9FsYi0FS
m9avIfFP+ED0D8MW/d7XrOHSR764laSdbddnrJv1z2xeCHhOPF5Ce8Yut7xseT0MR/uXF/G/KeuL
JzXiCCBGEtFVFuF1Vtpf6z7kMF1F1XfvDdfTA+JII4BXiOxP5OV2XvZReo9IyqhBpxksb5TxNyiw
8i7vzHBn+q340Rftft2XO5N46nINfzTEWOHdyYsjXsvqktKl3+CR+nJFDW0cho6DqvpDWDqwSUNU
OAXBnwkNsQyWr+JT4FFYn8qhzzddFlEeifuJ1dsA43Ce20fEjaTarnvrr+kk81+GiwInh79/j+Rd
kRYj+oNOqeU1rP0Pe3kmYMhrj+PjAw+1xIUZxXdDp+xrlHHJqC2fzI+IODLdaX6PLhXuCcXuM1Oe
y8iqeT+FvX/qe11/1LoQsODyNM16N63a+jlJoW1NdL73+ED1wJaKaGOtTd5cw3tbn0kT4ZYWsfHe
Rd64T2AeXAoho9tC67DKne734rNEtlY1dvvbi5J2Q1RJ+owAVByNaTJOrnLEo0X7fLN+FgtNBBAW
+XOsfGuLkT++79zKD5wpzA4omRQreO9lPUB63jxwuWrec1uae86D4dJkTXuzXSKkKs1ov6oFu7Ec
IQQQGEWryn6q0Q+cnMXOUXZJ85SbCzJzeYrPbBe5Q/glUANuPV1YiL2c7CJELvYNOWlvoR8/r0+N
uuhpSJeyQaN5+7a2q0vB7+7WmoVgqtZZXyr3/z6QHk6tci77Jz2c5cmL4vqkD0p7onVNQMTyjwcg
JODG/U0H+OJmy8LZdfqE2kiD76QQt2xjrah+Dda7mHPjqw9Jpmr6VluotorAIxbV6xNKcYEZlv9M
E7rXhK/AoUIgdpt4j9twMstffsX6ckC45NAvs6yhuk7WYNLc0OPduodiO/b84DRHT3e5h7A0dFx5
HTqQi0ii3Z/eQBdxeSttR3VVQVT0cBBc9RrCQ4HPGcmlmd+F/Wl9FlM+e6v4X7cKnRzwDp6g+an3
NYmn9f04If2qckL2nuWWuvOlbe5oncivvqfut/yjIqYfXlV+eJtqPb3TGtdH22V7ny5f1voM6hDA
5NBs3DN42peYAPG9qib1iYj0+1PbS9ecRad+n7OcvtDMrvcxI94P4h++P7ZsgZtygOIHaN3FpViG
pmVx/8NJKp7K+5gVX4/hh/IhQ+gQzLlm7Ccrj39ASjisnyUElUjv3TklqUhYGzRz0Cd4TfkxTR8p
gsd1PwqSDnk2TvZoTy1BHlxzD44j0o8+KuHG8R3BJ6BVm7bjozREhDR6hn+ecnoxPcB5zDOyCM9z
winxOMPdBQRIMy6tnG0Hwf6t0qOtPc7jV+Jl/s7WpuTS2JXxZDfar0Fk4xcnj0Y9wAnvvZjZvhZT
0nCXF+C5vaMuab/mBppreOek3cXG8KnLy/pCw05HxMEgaLme0yzVYnlwPBQ2y17ryospoNbObbA9
dRtru/jea5rNT8OgdS+ggpwzFmmLBBvCdXD/GIyFX2psi0OnxXhIc615NSjwrW9fc+D7UdYyYXaG
472eJ/ZmfZvIlz+xxWbPnTTNIKkAGaz3o1BnEalgjk8Vs5MSPBeRTsbb7Fqn9S1W5hSRdDvpdyl4
wAd8/Op7j07mJcz1cu8xSR3j0k+M1esuicBZoj7jD29UBAyKdj5qvpN9aIm1W3fZj/EE1jxh0a61
4aOaoBT6Dos0gcPjoS514tVlo+MgT8w7OstQg5fPPtbxmTLP/FaVNuszHX89evX5R60xte+m+YE2
R7dxrDDbjzXgKLIBiufOEz++3xVZkJswqYZ7LbEtAGb0BdYHJKjHLHLL13526rPyM9a4Y5d9KeQI
y3fUzYO9bwg4OMd5RQMfVfldYlRP30dHdjCCo1oylofuDYBc/L3XVu9eCVUNn119yIPRzIfvLzAX
F1D7/Sd62e5gmiU/mbFyXr02YXnKhxSE4WzXn1gXYZ9ff3YTKPVPIz1qRvxr7Ll0R3o2Br5l0Jfn
2g48EXlZnXcbhRPlDPHnU+iY/AvTbq4Q/ZmalBBknCVxts4cmOgueqGm77mqduSk2eQOu6bCKs5i
Vbf0RWYCTsHH98nMz7tP1fy0wOevlU+ChFf7hEaic2nnn86UiQcjARtsDo697SUoMn9EPU375dP1
atozeoKoa/Cq18rzzwmpORsMkCbiCe/UlqwBE1eByDNZVUcWbHVk7Ht9NvpnkVuflDGg23n2W2eA
MzKMvj91jjIOscs5Ku0askXfdgFC3OYSNm79vYlIOkFW72fLl1YGrpe4Gb8nbo62XQRdbyD6aQgR
SsIi+Of+/37e+uR1Y+rF368dOyuGqzFf1petO1ifMfdkibFSYff/3Mkw7pN8bFubzkoJ+gTxVgVZ
H6FVqVEhCTT3sycnVM5JhUJM5Ps+K99KF8FLkrACioWaj5Wn3pL4o6DDxYS4yHeofepAdlYdNMsm
6zTmunXPnB9PfqCHcggQ0XBwNQBI3kxsO4cIRt2Xq7TpLHxdBVWbk+SBIn3fd+Ds6DymwMDuXatz
vp/QT5kKskopqLNs1lvZRaM4dTIRo2X5gNMjloHS/lRC8IFiyLXBupn8BvOuH2/oxhgHH91/3BXT
Pmn6j0RG1QUBfGagdZEuVD/Lbu4L17xzo1Ye18PDWSb3RgYdq8racOMIFgxp0xO3xYejOloHJFwV
Ws3IMVQzlqmfmWKvgpXKAXH9Kzg49i3Vi5bG41ZmvEANLcdK17QZ6qp+l+iVOKz3rY+Wkim6Y9a7
GB/VrsSoFrttQ2Sxu2OiENUKn9DyvcVm6u+qmlVchZB+AT6JiC/tyHTsRWbcbUrxEBchgcgG5Ic0
2RWLwxnQDJrWQgae18mgnkwZVBEX3qoEAxQ6XRggWst2VK/s79/H997tVlXB+n+LxTOVjoTlxZY6
42o5SVqGp1nvyn3EUEWLRctZLHfdziE6epcmucBw5Iot5E657VX72Flld9RiGqlpl49HQ7p3jphQ
ticZhCe60DREal8c5nZ4S6zk4FaNd6oiH+ZwTRytnQSxlrYB6IU2aNGrM9dJnK3tjViQl95eXVeM
v6kx7fXYdAIxhr8GKX+nblgQnNtmtNfMmwXqjyQbh7j3BqHVOLzhUiJnczllpGj+vtXSOaPEL4by
ANWh3yMinNGbmm9z4jvXML9zvM59EFUTX2YDTxoyMtRp7OQqh77forSyDm0jWKenNu4NN0l3CVg2
PDN4EjsHY3lIOJfRZ9PR1nt/j3equwlYxOdo7t+U3c0XlRLsVkqrfpqnJtslmJCuNqiBQ2oKOCUd
PEWakO4hRBAW9J2O4XBUGx/hKWackKUxl4atPwmYfWZV3nsdhoaGAjHsdSBLTbLRppeIAJ2HDLs/
6uS82ttaPj/BqCOKtTLroO2o2WZxmgT6RIcjtRu4/4Oun+qC6MDY8jFN1C4atJDhxLVjlkNNlR+l
mV1SlsjBuilG88GXms5y1rjzlgEsThnu/tmABCy3Q+W3fBzxC+nhq+Z7assEDOhZ1b05MULsbKTZ
QEHE1RoZaIJT3u0/bS/TDxNhTbFpNIErbZbgXnqKTRY6+4aZP+d1j20pzjhAht4eB5NYEDUZwT+b
ykEjMLdwMERR/QzjwsdDM5Xb2PG+3/8gOQPGHhlnB49yVyNQDNYNJacuSNw3v+rHs+QEJaEgvU/K
HJKCMapgvQsi3N+3ej9Fh+Hab7PgBMzHEW5QpHMaYpSTAcAQsdeIGSVmOj5SrXko9ETjTIzqXd6F
KeVgGefAg5ffubs1W0ZD4U99YAtzq1AbngcSsy42sUFZWvlIxEImRy6XUbxE3fdm/VNDw4LAb3lE
o3zuVEN1HpZPsm4KU9hIusul2AWfeEUO1xGWsAIoHMiP2EQrX92qXnvxWwbCOOQtrBsP0db3LdIE
/r7FzkyIi/Tys1QNgSJzJlhvWWP473+uD2i1uytSpz5FjVMF68b0E64rDflvlpEeYpJHg3VTNIxj
ITO27z/X+7xM0FmPwRyKRrZBiIOISTh++dhziccwndcucmZaoCiXveWlmcFQEpszaRBFg6HOckdg
tawkF4YaxmJCNUYUhDu6bpRGPcZ2QxsoQ9MCBT0zVG9WP1OosbTHUOHwKUBwXQYdJ5yaGC+ipQcr
FDzgvF0apRyrdeMwW9/g/CRPbzkkXZHhucvhV4zLr2L9JFnLORSyXNfEidAUQKdJ9qWRWnux+2jX
TPpw6pZxah22Os7OXUXNkEZI+EB5rSOIwcz3UTyMgW1ZZDMUVUg3YCihEPlakKZFdM4kkktg+4tS
j1MNdCphvevfPi6kKOzyszGk5Q6fL7nR4ASKxq+Dri33uRlyLY4Nfuydgcsmd6PyEIcdJkCjCqbl
XFmHg/XWf90XOfwQfdXQceV30anK34NrHq5Q2FPg1Sj8FsjlHb1CX1JkrkArex5ep2g8uoWm6O6y
GDMgtWdl1hy0MfXuRwdLBcvcL3ow8DB9y6YwDeO4CMPhPDQC+0MI4hGoBiXgiPvN6OS4c3ZnouIJ
wkYekjFuPjFWXBNarLAJ2vHi9ciuia6x/RHEx+zfSjQGlSn6ICWJemfG9JYsWuLgCHV5nJJousc8
PG3xJeAJ8hyDAqHvNHtp4GNElRBTizXsO90mMiNz4gdQRgXcLgOreQyubV+ny3LFtW8oXoZHMnK1
/eihm+3zYXh0bZtllK6Fp9gh5RVt8UPRllSJHfMhREq6NXxaN21CtCnFlw/dt9SmaJbROh2NrZ31
4ODQiW10wJ8Hx8izO7eOACLHnrHri8h/yfv0d6uF9XX9i1o8U8CKQSVP/Wwrfdt6H5cQNOHqn50l
HBTZOuoLo0jeR6vZr/e7dU8XwYh1gNNZ+9YWRJtUqf3kD9UPrDzGzs9MakoNybrGhADGmO2XWrPb
d4s+/7lO9Bz3SinfK322d2NEjt/6qJdp28bO4cjWfnmQRUQIZK7H4qxVXJvdfmrfXexYTOf9nw2K
Z2ZP8z4DRXjUNBVTyjkkxTA+qVvmpPJ+3ZhgVxFPjP45bfD9MFnUv5RoEQ8U9kvUhR0LAyYe0s6n
h452O2uPtwa32hvczgQrenalkdJhrYmNB7SnsNWSudjHyVidMLNz6thY8WRmTY8xyeNbY3HRTPNU
7dB+KQ41UP8xT6dNn2rI3Oo5DNyZESjvpvasxbZxwuv4B8ythgS5rt/8PqO3kUiKbajKd4aJ6Mzz
CKxl3qBILc2Sn3307Gf9KapN7W30kkCOC5kYbOyLa4z5uYT9skXBRT0Z3qQUNm/C5TKiOyMaOTkj
+xsVwc75uHeyHINYmnEp9JV8bJuiu4x6Ff7B8VXsJUJsZpCyOw8EM7+1NDiI0MvvrTlF9DWaN8cv
n+hMGS+YQ9SLkzA0gIdNJpWe27GT9yWfwnGn4qRMVUKS5Uwnlp1AagB3E62uidfwrXGpKyG+5LgB
jPa6/qW7iPaE1tC5cXHym1DRzXCO709iJHiHaDMMRFXxc1hgYmGfRrc+H380OETuaItS+yYC5Ox6
tgGrkc3cz3d2Sh29WPODWPVtDfJlsdjn6gHt07ZDWoEroh12SehMj9jJ63MP7W0TmpCTK8Qi5URD
2wiZe4YLudigWLmJSWdyaz3+6UmmEjhx6WsTvAz2YjdKaQehT8Q30QYPttN4n9FSSqBUWd/RIOq2
buE7hzqzsbO20/TLy529N8fzD59w8D2Mz2IXeWa3I5dHHoQ1qWdVoLnGEZH8GqNk59Wu80ekzZgd
RD9ER6ZnXlDVMAVMClwIIKMDUPEiGDrNfwRYwLpofNf9yHxtbC2hgciFwIg149XGVPH95/ooHU6a
pDZTxQri0LMzMjiPk/VhmaQhNfjzDuXyZ9OOH32LHx1R+1/S1uZbT3hf1Pv5/YQY4OIRycGwQQXY
dorsnqplsXXaiF5pMlE3obyrOb/8gvY9Eo/4xQppBNAlmU6R5rlPs06qBd6/ZmOZ8/CCKcqOrL80
1f+saCa/l+XU7xDvFPc52IhN4pdig+OPPs6UpTQb2gPaxPTVSjDpZhWEhjHzvgzgX41nNH8Gp6I1
ExI6Plcnij/gu2RGMnltMyxXOSVSOws32RTJYHId5yWchwh7yxgdhTujTXeFvjfHfrhPclyzSTSf
LZwZV2t2MQKl9VvNyF6k1mvvOMNzwTlfmpa6T0SEjWzy9DM/Iotvw6v2rZYVu052KoBcZV/qXj1X
Tf6iNyBKUnP+zMk4xxlusK6RKnmSQuo7AH8Yo+e6f+c1H1lLtgH+xfi+pVW8bdw5JPid+hYuVZZo
EFve52r0NhapCtJ0Pkw6/EV5HhtNvzcbCek31iBxhB0F05h0t6gmqJEAJ9sZILr2eBm5vmIvRyC/
jw3qMmaYQ9o2NBaMvTFurSxU+6o03Od2IstDVqUT5JlJTw/rU0AMeHSmejQfzdy+ppkW/4gj4F5z
Ln7GuqBHl2JANqNJ7CZG5F9y/G2NWCk2g1lficKttmXb6zeZdm8jdu2NVxX2XdrJz7YFuZBHdQ1v
hfqm47X2l/djJAv7KJWtvww6SCRfFTr2VYw5jKY5M9+StI7Z/UprfSfiSm0cxzGI2DYiDLZOuZUp
+cNypjDnVY06Y+DwNikM23OkvPxIW4SLmBbBTxoVdYUE+Crdr+pqdUvatyWuKSLtPf3i+qluweuD
BzW2f3+DyiDFIDIAQ8oRc1cmv0gWOaBGFkd7iHMMectR0cznJkvMs5bl9YWAEeus63Jn9vb4FM+j
uMGNOa5/2U4f0mBN5VWWCgkIiLANza0dBnfzdzZXv1tbtw4F3/4+wrXAMsL9GpDEYiBhKrZ1y7i5
KUUjo2nmVzkivNCJHfzh969lTDyIM3gTgkoprqZmFbhc5SIl0i6ymP+1aaujKzryQ9TDkIYIC4XJ
1CKZx4uoprs81tPXREwusqgp/g4AWvOBOCsnxN96BeykLf6Mdq5t0xgnOm2q9Dkvzm0rvaCdHDfA
af4sAdKfSimpkDrGfKvK7FraLMUkaRfbOVTxATrcfDDixtisi2lZ4CoLc+M8QCR5znWBACZJHroC
2cPo+PLGEOVW3i0fWFbVyydE/ySuTcgEqxn26fAKjKW7UrzwblK5xC42vf3WxvGx8CdiJkKIhzSN
693cyGqflLxW2Y0fsLvXTBveExZVwE6AlkKv2Y9hU/9YOo9fSdyUOysdnP0kJ2ZoBQ0EPk1+tcii
A3uR+IEYJnW06/IXFd57lSfG44Bf8AA4Md3VMsVa5dlwdgeMncqRAbhX+eZo1NKjIgYzwmnSyxIy
RdKMj9lk/9TqwlmW8MMjEvviYjG134YxNJWokmAc2uWTh68RgaxctPP4V7jMKMV4IhLY2FeJta1g
JZqNu2lBqBOpoPYkyMV76kU58iA9eZj7pX8fih1u7e5VhIBSZJVwqQupKM1VtDUZ/8iGytI7W5rP
lkuXxUngGRsiIQUcEfYJNFMIBXTBaXJKFANNoK4t/qJGQ1dNd4u7gbTswHCSp4YMB2xNaXWyvX7Y
liYD9uzY+cUqQCt1ZuSehZZXJ+kBsgtJNWKEFcO8SQyAgVZs7Wq3yt9tiAUXRb2+VBioKeb6PzUu
FlocFc+1m963rtR2Vu/494lhqiNQkf4yVQmRC3rkHPWKfqrR0ctyALJXTUTztsgvo6sfpa+4hiXR
hx25oHOcENW32BH5Ia9EBu1zDcfJhrCf8gHOBHYjwq0OIfk5NR+bN2W+RmoGM1VGjzU+yj1vPd9T
wNKfiibVnjiB2xG7I51RiwiGyWrvVql4UcbtXiQy2+E/BRzix+ExrjVMq6ZCFtVB4TYb1V7qhKt8
1U7nCAE+jBHgtLpv5KDY8nZLjEF7ab2xvbBWvgkHTVaohtexza9N1pln5iYl4YMGZb40Ni9Ms7i6
yR+xatKHsbObi5aJax4bGTmZwFzEZMVXKl/FJsu1+C7L86NVKHnRkxAuViEeiLTRNyOQjGtONey9
zehRlt2big5JnhQ35Zn5TZDPfFZ2/LDeVWQ6ctrC2Bo1Aae1kb1guHZfenAryEv99z5pncekee/H
40jp5ClNSAgiZcc49sCT9rWV7b2KOgmWWhVXnDA1QcZmizNMMNUp7KNBu+LTdOj4ppX9aTtd85TW
SxZrUTg/tUbfmlUUPWcTFEhiqgvCeD/TrvcPDVSCk4rU+K7QJaUlRrmisPIz6RfyObP5wdL+OHl+
JGEj2iTwGIVJXnJYPnM0KEpBULughNlE00/VLctd8xO0Y4RSIwxPw+yPQYJZduqZ51Qt1mHmMu2X
QlZMdmaJxM41LoDRZ4wfHIl0gqOK8QQYJHoKGkzu+M6cBSFl2D51GM2NOsoeWUOUu6Fs/b1TOe3J
poCx1A6i67pJRpP9lpA4fJjPraXcl3WTUdqdjBZwVDG+D9DyD00apcfExMEfOT4WHEEMTtzlVxly
ObZKFDD6qCACqlgLshDEATT6+pNK1YMyww9hixNr8Z6pFUNB2rF89Tovv8G6mRju0i5KkFN51UHS
zkGQkgtkW31+BKiY8s1O2YuCir9GcPaN2HCV0m9hDf7ZERZr9aR4EX5WXTSqtWmEdFuxoPHBYgdJ
JzGH1219MUTGQiXS0JAPlnlWiPZKpevXSbLMrHK3YW5CEiEiW5vfJOu2ccgfO8dS17T37yJnjFlS
VojMChrOAlGL66LNVnVTBBqFb4hvxyzrzcDKEmbXHj0qipj+kyfV1s+jT2m6/ltH6mGQMx1BI1qF
bzPhI4c3Fvkl7pa8vEdgsscBP9zFR13D5x3FTfZqx8mu17Xh2hhLN7CQ+n0bWe658coPvY31e3Qs
F5CBUGs6p3x1YYpiaUxpyDTRPpnGmmIFmVrjFKj0OHhG+NIM0/BizBnLkOw3fSx1FXYkH1kBEyQY
+uFuDAXlhaKqMPukDdGxNF41OZhosyAzYNRwSRlxE7zoU7th8ACUpPyWCQYbR5IRoMzxgjOouLOz
Nj0xB9KhwI6Uzyr4MO6g2S+xIv69tIovn4gHxF8IUtrouQZmte27rPpR1hENHNf+Y9JmB0YBpMS0
mcXb/rEpvTQo7Eq/UqbSrgWtlityPBUMrbhTS3QKZakf7v+xd2ZLjiJb1n6VfgHKGB24lRCaQjEP
mXGDRQ7FDM7owNP3hzLrRHX957e27uu+KExTKqIUwvG991rfwgq6a/okPddx9NbTE4Z2IWn3Ub7T
c75PW2xMjVU+R705PFga6NCyYkrPPrTUW/1jIPR9U2jMjAcDXNvE1PRIWjUto6a0XnWP9Lp01mj/
5475agrkAtOMu1WVBq16r/uRLsWLK5HpjGtSnTt1MmSobYf09VrDjEDUjN5T6cpLAhSPppVzmmqa
ZHM7H1KHlW5D04Pdmx5boUlX524a9ZiaoHsTIMjvrg8lSeftqnqUBwJk6Rly1SxSPdpxWc23vSRB
YkRmeUM80HebltYW3+9b2SzEVQyNuk+J04ULI+PQxwLI5GZARMQ0OXM8dP8Eb79S8d1iVQIInw75
gXkMnFmEl2AQTIvORyxuMrO5c5FA9J4JGxS71mNPPwNHo/biru7pDtcz1rQstEjeuYghPSNwlo/C
4WRaXdSmZhMX5RcMRWaakxVN1YNnJP4ebyNYgaJ+MZeCk28p7xucKTvb9lljPeNFpGlziGPSZYDZ
oWWYCcPNB8SIbUoS+Eoq/cQcp37rn/KKlELWKflRlpo4Xw8a8cHbFF8gLRcoaMixaSPUzRNif+PB
Her8oKdFsZFxQfh4Sx2KAGIlIU2e/TBnzA7a/iFbD025aTQbBZLbiKBnqhoYZLSBa/lqVEgb59kY
d2JeyD1ht0Krm/hZ5nkZmhsgeVaZAQSzB2NXeA0BtZM078gUhFkj/P4warQNZ6WpPfZ9d9fSScXA
U3mnSiVeaKTN0yBc70xL24MakWRBly0NiXPYrZe8q29SDYxOlz3b67obG6m3H0vVPiMNoZDvenOr
9R2ZLMhM7DlZAqkmeXIKxBrC68oDKvWTL1cVTPXRReRpzeNVDDoPdyrlxIz0F2sc4FDkSK/yxtSO
mhE/zovm3k71IJ7nnvM9xSj2q64ek3nZMpGmR40Grm/fyVRfvk6CGtSJrCy83kUgAk5sQSNOi2Cj
11VyMifDvpPWDN6LLPRt5cgvVtdb90r9gCI13C9djJWhRg000IK9UEuGueHW2KnImzsVfhN4qEtI
943ewMOMYa50/Wimwz0nGpN8E/pZNKAXFW3k7klKc0kKAtCBJ+KkxoYkvHEdYBPSfZ6uh+mWrk9z
Iok+qTcJch7wccNJ5KZ+C42yD1pVvZamItqz8qyvolkO5WKJh0ZgHKjrY02q0Q87jtEVD9n0qNzm
ht2Bf1Ap5K0M9vEL40D/Nl3l5J7VnpyWvbVn+/YjyLfVno9d3UqANTFMhT/mRhlaSEsO+2qemPGb
RIo0MSVPSjpopmwSSZPxaNBQOblkY1u26T+im87IX0vsw/UuYq8xcLHm3kPNu5lkhWZtbAkP8zhX
LE2/oGaud3RKxXacC/1S66N+KRRgkjLjkmhYcfc0DV9LzUwfTbfrnmq2yAQVfa2Err+kgo8i1qrf
t66PaaPXbqDgkTatIZ/EdPVkFf6FNsr4dZlpccl5RNhEjE01tb7YxDVLhoEGCTPqwAgxnt9pjD4R
JoALv+kUbfQcA4BAsDwAYL1ziDwig3Oxtks3Oi+2t/IOatF/4X+JwVia1R9D7720cfyQcqqDfF/o
L+r9/bBgP2HMQtneR2IBujx531aXrJm5KLSTuDgWOponvUK8QzeOAOEO7bSZiJObFNOtpWM2S9Ju
dQ7UxRGTbXsyyTU75WEB0eQmK8Yq8Poh+ugBArmDFF/GzCG5oxc/lEvn1xiIUqxNBFhNoWuPtJAh
TC5V/hXh4lvMcPJcLbyFoho/ih55Qu1r8QPrJ3L7HBtfgdyIHiWjgqKZkqfrgYC7FVbiuydTkdW6
uP4CaMZNb66HdGDA0STWx7WDm6CzNLQ4DuQw/IS7R+pEfE8okXHItWk4ZPRfmaeP3i4SjJktIBY1
kzbk1SShuGmToWY3yj1KLOCyUclQd+zhbiLcocCzaWz3br/XM43+k605e8Hs6+DQ9t3mLWO8JvEp
gZhMHrxveND8h54G1wqrKPeMA7odSxpcVYeGsmGdnbU93NjK/EXY/z/iwn9DXDBWu+Xf7L7/DzP6
/FHRp/o7buH3P/nNW/DtPxxARa6jewwdfdPAs/kXb0GHquDYJnpE2zNs28Fr+BcxWv8DTbSuu4Iw
JGZ3Fr9D95sYLf7wfd0zPJ2Op0fSwf+It8DG759gAn6ARXQCYSL08kwh/hH81EQ09rJ4Emcjio5W
Vug3yh70G7dnjrp4CxDFVLCMyj1xzw28AAKdT3Y31QVzN4/ZqOslFOtpvelEWhyvj9GQQpWwPjum
XBQ+7zL6Y1cF8uD6JPkQXDvkUc1LdTIKrzpdb1nrrXag7B6bw+fDn89dH4Oggxvi82nU7/leIsBo
XbNYtgmZnCH7uR26zV2ppejhayNE2TxGjXZcVs0LBFRyyQS+Ya9LeK9hVcNUBJKhUqpJlhZAwFpf
pztX6s+kAk8HAh5Bt+G0LSAl7oQQf7JFbPauMSb2DefqAa2NHSylo5+uhy5yyWPwijeDkctmtiZC
m3U+76OMg+vn6EZVqPWetjcmFFJmgVaKnydP/7g7SeudC7q+65bpDiNRtgL3WMyW4YL5sD8ZoJ6l
WFcsWU2n66FwIHVWHuNWG3lygfxis+a8bLN1+H89aIsBKu5609EHeaBOX8lBkOpGRj6fv8b1d1nW
3+9663rg9+jDjrqRnVANPm76++H6GHy5gGqxP1RcDw4Nk2lnFahlDmibumiO3pbGVbKzNZKiLc/D
UCCI1jpdD6QUBkadjQd2G4yT8CPtlp7ydxmTp2llFwAaTwkzDFOjnU4idRsilHFIJSMsGkT6ZkNz
e1jFAFiJKaIxduwJOLjRM4VupbRC5VL6THexRvKK3yzgR41sxBJoQVwCOhzo3dhQZyynlAxKA8oj
KngUBLZE1Vg3frWrmF6cFKXfVjbGN5JsbjLPqk7o4n8fzKHUD4gIcBLyEMkyXugNySWrCxxc8SoD
uh6iVf94vVXDKz8axSMZaG/uzCxAcFZBhPUKTDDCO1rkWvtD6IHSPVQu30w/G3Z+RA8ZRAWTjlVE
ASet3uRYCwNNR1mTeFm7603/T5/ybJulMTHPCztu+evVJJYhxLm+0u5+Tt3XCB94p1uHMbMRwOjD
g42lIoSlQJTeaH7XOmvmK9pOtPRc4FiriqNZhS1DucyBlFW3KSXps4TbILVfPw5CujiXmjGuf30y
+CFlqEv5+I//90oZfAp4QPZ91IIKU4a36VehR7serreu56ZTKiIIrzcByW70oXIOg7strdE/4jD6
0Y5NArLvRnQLUwpk71sa4O16AUWq2sBAjGb4CEtkYEnRQAImY8P8AzkZW135LKZs5ivmsmlp4UXS
YaGxDkEmqRq6GOkBvH04mVF5QKmtn+CqLieB5EtvxNGsKgmMGVWouGpJzJiph4f/Zf2SY8mf7H7r
VZhXyNFsgUxbACKzpEX/66iDq5dBa6j2BK9O2xYVK0W/3pUlWq65jD/KVUnFUAo+a+sXoTbF3+KZ
L2g9+suu6EV6GBGb5igCEeSS9KqN3Urog0HG53ey1kNqIRO73ro+5imqL2QB369nv7fKhpomZzWg
Y13uRvI3Nskq+YocAk3SjoCtxjLanW6g7/FasOK/fqW8QJs2Qtpa16DrQ2gte6DIBlDC4gPVmjpZ
6yH3EF1hXbOzcgGKR0QsUYP0xyv+nNfvwq+bduNSkIvx4K9iOSOv3/0KaBwtegSw/v2MoOI4mAtZ
n5OPyrlnPr0xczqEWTzeQnnXQlMf5lMeG0Fqefe+Ic3d9aNc7cizbZ5VCkd4duIXwTScfVhKR5T1
JfEDvWjnzXX9va5vVaKfJ1sQ7r2ue7iWoD2UDle8Nq0OuiG1fR6rB3ITVoldhZhYXiB+dluZDjbp
Mli42RKAGm0puPQFQyoh5E3gZO2NZgq1F1E6nJBiUSCtt6zMmJkF94dyAKtr1/w5rkrPq+bzehdv
3Y9Gr9kgJlJC3uJHEVLJsudaP+fcAvmW0oRXiZ6fiZ9EnnByYi68U1aAA7vevB7c9cFft8wuY7fK
stnGtYOKll55Mqcod20r2saFXR/BJJTnRS+YfRlDeR6UkLtaY9Nc9o7aiaqPwR2zzEzNkB2jEh1B
vC4ofZRkp0YnKqj0T7rOChvzLQrJOUBSBL+4t2ocSd5DpdpDiydof9U3W1lXH5Hpbeh9cS24PjYL
iYAGawXiddZ5ZBgzPUDn6FY6Cq9m9AkZ44zf4+u+qwq1xjwVFyDR00GpaTkNwMjVjLV1jOwoyDpG
V5HlsNvOjSPZGYzO7Hjf8KpzJs3x7BND00y73Ddpc4IMIIAT+9j171O2+u+/1PVuwkZob7nTyabV
3S+0IeLhcZrXlRjPUzrGhwHXXrnpe6s4+V1AuaFO10OFHT60ZPU6rHpmoD3VqVg3O9dDtd7yZJkd
naqigtXRq/96whcsC9u+LH62k0KtLdWNScDZluIUCKpJSl9rPAL5MLGCjB8mqEQytmjSFONbGtcf
TNsI4VBtvlXaQEYFIXGTTfb07D6V0jf2hrKg9c6EWkVyFyELLsCXblBGZ9tcvc150e2cIboBzz8C
Y2x3nr+e0rBp0Roz4nGat3IUz3nEFDvR0Ed4yYzFV+46yenBybhZ5vTSg63dm/hWBs829yS6t1us
aq9oPQmnWuaDsCzqW+vPziTqaF6cI5aoHSUVDm4jXV5bmpkg9cbQWjKkQ23zKkZqurR4dfupvC3Z
41kgnKu0IGWOEc2mXNxb1OU3elqPIQk57+6Ke10y9Bjsn3bjAts4rcoDFSyOz0lH9+o1h4LuZ1i4
PfNknMak46zXARxCXbyFn+kcmWbTRmx2xmFiEnXfJOKlrGYGvxs3KeVdlKpu4/Tr1QcUAfhDktAi
5DE0KkTIdhXPfQ63m9zmhASE8jk1ce3KVC0hLibjteOa5I36n8LGCuwX2vdet0Q4ktDVtplAwSnm
zULwF1PcH+Sa4VHw+2cDJyGmkzEGj4YKomIGlq02cX9axK5c0l1dEy40dpx0Rnye5DHK0J3TqaTz
r5fvU2d9mWdlPIwJI1QJAXLyCL82i/g8T+/4r5Kz6bRHkk0VaxpgYMd178zOqo62mvl4/ejDq52T
3Wfo8NbMsrqkq2bdC0hm0KioXxFLSsI9Qfp4MylmDvkiE/NbwXhETpi7BU2biI1DqDmO3Mx9/GI2
TbfhS1AAwEeC03vZEcUmlJjRRLUvrLCY7CBZ3JSYteorTa4wTTMueVlCfAGJCK3rFEGZ6CQ1abh8
GBOGfqK/0ihnLiQelSPLg117X/OZGDTMIbdVAkWluwiTPopt5asti8bzIJoAk03gytnY6BamMmPx
vxaeumg+v+n4PMQPuUjPiehBb+gjgQ1Jywx+TuitICOUnX4AW5RiJamZ+Bg5FiofejARKEBEMjtw
0u7d5T+VyR5j9g6s18RX1H1BSEry/JLd9A7UaqR7qK/pjVrKwvNsjg/z2tV0YStmrekgWPZ/dHHL
Qsh8e4vDKN8jjdD3mj6JoFaHKRJ3I9JozuJBbYoSirOGtqd3G9irw0R3CL1jZJCyNTMz1CMXEGwc
3cdEV2TI9RUgfiQnPzRN7iXNccYesAoKxG9+/RZPFbnoMKAX5WFYXzRm1vxhNiSAf6tdgP3uOHw1
dJydRi8+CBbdKcrl0DOGL61PLK4AAU20XBYCN0M55BcJSbpHo2aj7ZdTeZKNoGaa13JtnLIstLls
UGI5MgJks77g83B90efd6vov63VreX3wH0//Lx8rUygjmkwnuLy9xe4oXqsaa73iGigdqJbX+9dD
+q9b17tElv/1tGDPGMImurQR4Qr5wmbveqsXujzGmGHaXFwQ5Xvh9eHrgRSkv7/087HrLSE6dm+f
7/SPp693rwdmu79/2PyUg9H69YOvb64z8YIFrAO447f6fOH17q8f8Pk+I5Intotkb1Md/+t/oGbn
vI+K/rgwH9wtuJuz9RqXrtt4QpXSAKUWgO5rtX198Hr4fM3nYzWOefgQ6z/8d69xR/RqldZ/LURW
/+1l/3htfi0Y/vH+NNyr0+dj1QDXdfvrlf/2Nxt8K6XrWxFk8Pl2ALWB56jsQdot2ttauffkf6qQ
iUyDPp32x+dBrLuu691mnpuNiuAKpde91ijXNsrn87/u//vnyJL8/S7X18POK7f9xPjPtYOIPTm/
HfDzdNRrY3sthYsqy9Xd9eZiIwWBCaFtp1Wn7qy2leutz0O6qtg/7+rNGBQspofPh663ADtC3u8m
tc3/6z+4/vt/9xhnTEomxb9e/fka3fcfMC4tob4S25LVN5C01U9NYFYbpObtr325/2th/jctTEuY
a+zi/58a+/az6//jFYJQ+g9w7O9/+VfynfuHiz3B8Og+km1p62AVf3cyPfMPmoc2EnvfFvCL1qc+
O5nC0g0ajFBlLU+4xND+1cl0/8BNwrQD2ppum77w/0fkWMdYuY1/Y7dxURWu4dnsQAzYbTQ0/yu7
jVGy4ksfJ0elke3hmfXPklHV1lTpXeciAVKwMHeFrHUi3oaPfgC+PGs3OeOy25HwEVscFZSvTRXv
02EBxgQLG3hdqW2IQw2lcD/SLLob2CvuajGhjIljUsIaGe0R784bFUckNp7lvIhg1k8mxEZcyb6G
ub3Nd5Fa3tSHsB25WwbCVYaFZqFUgcugT+lsbCgVsXagIxl7C2Vdc0SOVB9tW2NkPaM9MCv14cYg
SWxPgVGs4q0RTQBIiuWG/TMcD/y4iCPuSszJG4Ok14IuSoLwQBWmcfQxRe+rqIIqYjSI8EaxIzt0
SMo0sPJhDHV7vMCqWe4nUWu7chaMWjpSMbs+A68749WRvfR3E2iRrQPLfm8jDyWBXdN3RZoDaTen
p3xwvBDBDwZFunHs3Lbm8NHOhQ3+pZ/vMl9nUG26TFEyKB4TNeQsL63CteemLg0vEIVMWSbECEXf
BHEDdroZyNMgaCKk7s1W8U6YMAmD80RqCyEFHRSJ4+T0ZWA63QWL3cY4lNJ8lv2obvREe6a5vyMa
CyedenDsdjsqEdKz2giq/Yopfp2+LQzFwIbvGl0j98W/Y856GeHk6678sKsIwOtMLidSVpCdLQNx
77g+SxEBTStxicZY928+XqoqjqnRfFqnxloG0gQDBNCFsqjP1kRgUWpAhdQSZka9OKmYy+dsjSeq
7+Ls6ePFHPUvoOvym2U2PaZJBNIlFvVDo0O7MrUIHZXE5Eg28B7+Crx0zxmCyBD9Hqh7WI9UfWVn
4n3lC77pnRJUfOM65wHbxhdGfqDoz73rtnzh4jpouHwF0lgUMhNYTLMZ77HUEiswfe/L+BmTiwwN
ZJxAB/KL2YI1IZHhURrmTR45D2bh39U5dvBGvdtxwQjeyL40lIZ37QqGIp3lAI/P2+QDgnJ44buh
bLud1vkhbnKB4StPbjpnBEW25gRVxj5HPckn2Zy6US5skP29NQ9z0OAZ2sUWg/4hRsIxDG9mgTw2
jsijG2ifsRJwmk3MAmkdMwSObmgfPoym0wRu094llrpEXbs3ulEFdEUdahMyBTB+7Yw0eco7G6DU
4o/bvgNsId1bCGEoe1JMJj3iP7SM6DLS9pH8bG1fo+fa6HL5kRHKgVHS/OF4zW0UzaFfQRAz7A6q
TtEWW7qAw2bGyMsMsE++KOc+KkR/8KdUC8YF1ksfEZeMUZYEvyx7xOaTMp6VkH3NdGcZzq3bZs1a
sW7b+a0ypp+kc7v7ZMQkJSYCHVozdI1mHfjRrQQCHCTTSGsswUlUO9UWwFS/lv8BvW6GJ35Dsyl+
QGQX+nr00I13EYkeu9ZPeIfi1q1qhwVAWMgKTbkhC77Zjngk0MdaxHU4A12hlEZ294Hy19ka3cc0
EYfg6m4wx/qHvqx/oJjcMlCooRuh34Mmv22zLj5oXkUOXNx+H0wKMSSBNobA5dgQVH5TqHGmoooe
p8aPXpKywKb5VCZNvevT6gODLwJPzGanDvI/KpPkp5T0oH1l3VFgr8l27p1FXu5pStQrLUc8tfYr
AdaYd2nyjso7pnkCHwl0Xy4B1MBrYMbjtzGKPhz38GqdnZJQ9jznp8j+TDXxWiwrGm+GN+zk5k81
QHIudWK4xAyn19GBZpPVprrvcWqpW1RX1HJQjTYMlUIL1nfgA5ipREy6HzI5ctZCEKJba4UAeshf
vaZe9lONyoNBdvyAipYgx0uvzcBzUslft03LfeTMgejbbjNqvraxG/0md7FX5xZF+wAdhjCANrFf
Sqkzr0hkg6zlSI2cnggiwhRQmDtL6+UJoiBSf0MPEzPmM3aHS1PGL41+6DxAe6PaT1JSAJKDEYxc
JcFjmA8EfWxzW9LmlaU6dQ6pkAY8ZMcJOs0n99KcdrEi0wFSndxhH8NwZojAm6unlr7ptiC3dE9D
5V347ngo//SL/kvm2fnWLZoHmk/TkX7JElUbjLp3hX5rF0KwwrG89HIIEhtTQwtkI4C8irolbveW
kCVyaJjtKX0IONn6fTEQWu1YfHfSV64FDUkzer53tRjJd8KksOWyxhz/3so777426MJieRC2W32Z
cGycsVLT/XHT4wDeEpJQjwxIyEuHz1Rodza9zCwR4y38hZW7pZ9t3X9KOxLy6lHL77VB51AoAKuZ
IOu8OziZuzP64WlxmxfH9ul+8UWJ87ekrhDZe+rNN/haGhPEKTnMx9rFaNsIa1/GGjIDyyeeTC6H
sTuyrjbhrGGGXpo7jxHWQ+6dYRBvUZ23t/5KSyTNirA1l9e1ix/OI/AcML0PKNaYGczLj2ENLkmB
5IWcau+yVY9DPxOGE/P9Rz60LckNIkTGVYc0IhVpma0TGEOTcTPJRPWdo5ygrnMZDJWf0C+A5mnL
n7VjD2Ez1T8biNhb0axBkbS729Fuw9RRRlgrD7/fvLpxk69Y3Z/bwQNyZduPMRuQtMhG+go+Heto
Jkut9rZ6qYMJ6m+6tiyREFfntCUSDhXvlovCeHGhU5jpIUJKFpQNU8IyPjhTWd7prYfRxIzfG9Sl
jPw0NGi0fflYkpexjkijKs13xmJ7xMJc4IkS8hGhipWKbzbls5G7b84whbzxVpxqhZ/Uwq2GDrIy
D8jJhnABHXOoDWPEb/zhaIv60urx9zoxqn3r5Xv64GfRqI4TiE9srVU2lum/jBUpnei4bkxhQ9mI
lRGAiOQyhvaxLNh3CVF8ZD2qxaIv4f/Fw8ZpcCdp2vhYzv1rMYwLYDFYnXUfBe7SHGeSl2/iCXkd
o6SXxidydMEhvO2g3FzqzOJdiCm61GSnbgYMUfKbDsbl1sL35biiD6Z0yk6A8I9lmjykhnTOuXQ+
JMrwndEuD6kGptUh53iJv8zSZ0Vs3kWrPWPHtrH2RlD6KNI20aR1h9lNLrAv8JAXywP8ooEBUOY8
RJ7xZ1licSNRbcP2wTu2bJ+2rXKzo+wS1Hoo8+roLV+/qC3OdZe/85HdSgH/gMS6irUuRYodlh1C
3L5TcufFDuF2+TiHzTzx/WovDAKLcIFvnks4lqqQe4XbOje/aSBSt6MpFfhS/VsXk0UMtOrYaeld
wVX0bODSCkq6DhvtrtJZoiu1yJ02V49R09wZ1+YlTclsuW3q5CFiIrFjeMaWsrAlTEPyYQiiwRFD
hIRL36vukDSizQx0QncBkVmkBeqPNar92569j5uwRfeBY+sKIa5jrot7ZjckflI1DI+OrgzsxO2D
azk3XrnqARebkR1yIVrKXF4ixmi2hh3ddxYrmCYMbaxIw27plvZraTdvbHnZ23W0JK2Rmp6x2f1Q
zbTUDQ0yZp0cpW2RINv3JDyN2XCBMDxuOlS7nN183sRJEI7Y3WMvmfb2OLxg0SAGqsIXmno4Tpa+
nM9IKdOAoPNNPlnxsV8mFUSZOZwK7U/WmIw9Odw/BtNuYwAWGF5bHRtm5rJJtc3bEWvm1ub/eaOW
Gha5bI/zaI0EL7vTpnNgx3isq66Bp11qixd2MJSY6xK7l0U6dGY5NO+NnJxNhVDvsMBo31hanOxE
2djbMVKv5DvsF7e6zG7G3L0v1Rf6xN9HRMgRTsS7Lhl/DlbHaNsmOKopnXudYuPGGVhRoI7AMPBw
6uGzjten+P7Vkd0dhUq/ddZ41j2+o+CPCZQszG9JcaOVDj9KI8EvUc3b7Mw/zSZ/xHQEDmHVyQ+T
edNdVoFW1ZBNaMAIqruOXmTWAhZCLO2SzRTn+MvYibyXZMJ5Yua6d9+CEekG+UEV9SDG+VVpuG3Q
oAYmLNCiee81RYe+QhyWLv5jSSffYTS1YVbCABA5SVzASn8U0n90pvjD82I+4RbZK/GWpl4HbfwR
oXvzW2Pr2EYIoph9nLqYOQDpyCALbqxPyA4QljAhKxN6s6PYI/wMBDFbgsxV33iZlmWHGTMcJ/kV
n9XWEP6L7U54Qnf+5D8T9/md3ScCctYQm0RnDUuXcfHtHBYSGhIuLZ5eUBtU90vP8udG90tsnpGt
vqYoUCWmEjBL97YPcaQv3EcnW4IiWchNMrCOJ1kOdSMjr456Mx5P61tlRUlrrQ9GYZ2MMp9RFQAX
wEZ254jkRqr2PlvML1VbHzIFCWnsT1XECq1FuwKgoV7FtzV4JPwXZkMUqg+WblUwiiacYvOh1o1X
q2kPhU1iU5yTVYHYta4viwZfDokpIabWJZPt3eyC1iKysRNfB4kBlBTP2Iu2bqcFsrVpcMr05gsj
4Sw0LP0ZnOZhyFiVjSNSbcHibd9Nrf3e1PJZ78xL3ES3Q74zNW31Le/iKX93fIf9XuN8G0r/hv2v
uc3RVm4Me/g+0SOe2eLkJLRKOAF5M3EpYCMgJgL8ACZl1a0LDrnsku++Mz0UEanZyF63uuneO54I
LDk+E7WwbUqaBuufpgL26vhlWLYHP6F4LylHzeYpI406MBRcgQnEsQlqFxMJynvz1PsWSBm59Rzz
zVsGoslZ2xVXpPUz15T33Nb2HiXtcwRDQckPV9+nlTmTbihWr48bkLl6P5jqNR7lVhI445M4wxK0
pQ3ywrbile5FwTaK6llLoPEAFo8zBAz2aDtPj1IkLWFpxgCmOYegXub3OYHvR0uxn6LjctFyHQqc
0yGDXDoCEFk0ZMIOgJmXVZcm2G4tKHRxxI/N2AcYeGZr6I89rGF9RWSr1V/wvtxNAx0ALlw4pGV5
EUp7Smsz1JK0PWiRfV/1XRtQAUoMMT3z4Tk6owUj2QAzG0TcXVs3PzGfspPDM2txDi3w+O66Zs2b
AJYGa3yTCEx4kACYCGb+gCdvQYSMuVqLDubAPF/Xk4+WbR15dRjB63KnG96NFcs9nSu2cbEF0y4D
rnsrvEvbsC2AqUgxD/vWar65o/VNU8euZRuXKa4WjPKzLd+e23m2hg1TQGaNRXpYZP1Ngmk/lrZE
1u0jgjFKrIl+dy9jZE69Vr8JkeHkk+CHO/1bixnzWU/vAInEGz+qasDkzrMdexcuffejlZGYq7t7
Ql+exajdDZZ6NTtaMHVHt0qXfqil5h2TOK6L9fJu5A2QaSuxw96bOduGA9/L0MSRs5Ul4GiFFy7V
Pe82jY0zQPwk9DASt0uanDRmf2OUy23dKNpNfO8caAyY/Mx3q67ZRMvv9thH26kVwKEL54jcESK5
pTNvqz9q0sk25AAWi3vDcL++xbnWP1dpfoyAPyVJ258LOp6BoyenGEoiHgK66ABzXHigG5HHATry
c2VE/p7YGOp2Q/0os05uCxevVbJAtZIsGwatzl2ZqxtLjcZuwpVmOpQcNaDiZAzYbkVYzvt3fKVY
V9nYqOIaMTkfHUPWREz25zmhwYYI+svKrm9ajXDbXA8rn5TypbWMg9Gq2xqUFvUozcl0qSUVxZ/l
yAk6uA2VpDN+EX1OvaCeCMOEG9q2ALHApW863BH8RNc6++3C6ElqD0NhVgGvznG0U/iVjrufLMxq
JmjFjVicA9dUd0PEJw2BsaNKYHPmZ1xsldsXx9xxCKAXpxbYx6YpXVwoJFT0He2N0pjHx2n4UVtq
ClQH0rnuFd0q69IMtkdOqq4C+Bu72hzYF0Bt6iWNSoaltypr7xm8ojNNIPlO47RryNk2mu/AGUbO
4OzHMgl3m1PQbdmJfncj52fpGlWoiggltedm51HqT63fHXQNeLA9INJGAm6l2m3kYX6OyALd2oxg
JFXOhqJgwPLNDA+r4L0s7O9p52eBl403aR1fFiMKc7NdT1ELgZbLhKWWtbaNc2LmTUx7KMlGlzcm
wBCi1W2h074E3flQ1NbzoNU0B2bowZppBaWrn/rRtajGiK2Nde1CBoQVaZIUadFsBXJLdHf53ilH
UBr7NupfURzQj43FTvoZHp183Nqm1W2rks5oFZunodslqvV/aLArxEJHSmQMZkpnXPY0VNfU1EPk
UnfgMgbs1E7VKYbIJGOmZa5R4gdz2fxOg4cGzgf4f2yim8LoQHc031vNNncRX+W1ZHrwC6Bh7nqI
O2kCLwPyhdL03kLNDi8WDniesbeoMaurBNv69VYbt8tOKaI2ffKMTpwoVITUOoHj0fu8HsoEGwqa
LAEADMHq5vpg76c44y1O9Y4184QDEj4nDatjturX4sG4pSHjhHUDBQtDRhLQmjEJgmXkaq8HK45B
sfWr4HCGI1hAVfCxPHgtxUZmHOw5hVa9KpLlMh5UWc57a1XuWSMUx+st1bOp8eZjIbmAFSI5DvVD
aTRptuvy9hwRYku64vrTkxXJhT02EFX9n+yd13LjypqlX6Vjrgc7gITvmO6IIWhFSRTlSzcIuYJP
ePv08wHavVW75pw5Mfd9UQyaokjCZeb/r/UtfFLU5EnkmT93+TLLPUriObv9b88xC10PyI3w3bET
uwxJIFxvf93DivZESN2HMrS4kJb48yYkLtijs/Kk/wXABP3rjugoaIn/wstcmJdRw/gjIS6VeINn
2qV57PIoRuXED1wEY8j68D3PKrUFibjctJw1m16or99PCRM3VQkusBQtJbXvFxZ84vfDeCRfaGy4
tH+/0Oc0MLBc5/BQubwFf3ElZ83TAlR0Kz2AmrhooKJmU1bg+mKXs8DBQo62kNwRskcuZB006yYQ
yRpE8p2d+tlVHjAf7hRG054Cdpn5RyI11IMD5ilVuwmjiKat1S7T11VTARfKHBJcDrkWM31oa8Qj
LFZiVyFnPEuUHSPBOZMM/D3s8dvUr66jgjlSzFi6GtAZMp720aUdz/gsYFyeJRIf3Kn1OQnEeoXs
DqwJzMt2jHZV42SbgqqUMtyJoCR7mtktVUgEAoZzT6hLutYUqopjlD2Mcd3vjLFf2RyUx9jQ3yPB
wDKAQ9wmY3yv+WlxqcyJBZpNSFYiLgBDzIMAhmBTkPGa++2Nkbr1UZ1CIhJHkr6kJJOl9Blv9Hjf
UBryCju4mHSkY1zmcm/qWpIrWrI+skTdS/gOF7nf/SiV7EEdarGJZ/5zfoFP6Mw6ESi3WdiHFCqU
1ZMWzkVSpx+0U8CO7JScSZwI3lj7pjeFokVbsn9dmjZeK41+XcniA1vuqVavgdftS52lij7uwKWd
rcx8TOB3rJJK/8RyeFexqE7L4pimY3rQR6D48EU8I42vdF08JCVqGcxyWeIcLIN0EOZkJnSd4X4W
q8XJfSck9Ra9P/mtcetWGAlcUk8ixMhl/kgxHrES9i+WkvJhNLjiTvmEk7Z7AXV4M39s4Wi0SpAo
2VahrsMo/pCkG3RU8GnEjc9+qW4yX8dGr2Z3pmE/GaRT8TIamlB9Bgs4UoMCgV7pzw2/ENkZRnNg
gXorQAOM1LBzcVc1l3kbWbBYNXtljPXT/Os8ommdq8Sypp07Na92F9y4CpPzHDocpd2LnvlE013H
ATAj2mfkD90XPvOfidMjLVK58wv1oSRluBMQE8Ko/aj7hukV61wq4IyV4lCohkK64b3ARw/dMmu4
njkHgeQnAlnMtZFRvswWN/tnYhgpHZMuX8txFUfEQ4LXZrQ0B5zMhCHo2nhfCPfdCszpWEOpu9La
XnoJnuKTMhKC6PbYPfOGjBUlrKg47MyWMj3ue9PTE6fbl2Fk3SB+ZFEwEeJLLyPNpdzg/W+hKvIT
sDZv501Ho0h/LRMs37rycp2RJLEWPk0IuzWfFatfB411pxGRSZfSuJoDbeKuUTxfUPP2NQq+fnlV
WQQPz/sDd6rcoshyV0peX2mj8wR3HuSM1Ncy15GNkapiIPaXZdWt0m58T8juWIEADkQV7JoetqkB
GM8yEgoII1o6TceeXeBZ7stqS70GfUpsXmoU6/aWnasXaRO/jdKhF1KfI6v+aScUQic85WOWd9QF
SUKIXERtCY0Ilb241iETyBBrR+Gwe1zHKw33cnLLWxTiH8iuqlXtU3PNa0lYlESay535pQjHA2FK
9Yeo1VXuGI9WxEnqRx2nY/5Y2doJPma/BYHXbyoD/Ev5yCLLxesinFnba3lGX8UHl/DqOmFJmYGA
o6NucJBS/HV7m5WbjqTRLjd6nCAzrDumzlG0Ln+o7YSOGYUzxwm7xKmOpp0/IR26NlAgrykjxOH0
hH3iIIz+1GgALRqLTxaO4SVRe1B6U9t3Vngfh2ZJ0A3mmwDgCMeKsUM+zNwYiCXbdZ67s9pyxW6s
oRJERJ+snD3V7Gcl1IOt7zCYHxNbu6wq66VkClaboCixB6z9wrktXesNtfBK4bCROpa9fDoXxIaI
HPI9GkYgsVT8eAFOK43g0n+eD/gqnDYt7GvFCA66oaCGgZoVtsY5Sey1MsavNdJeF24WXw2OoEUt
zu3Vm9GnEsNkQZCENTzgkq28OFFusyS9LLo3JYCI5nRIokygImVseADA9JWh0Tw0yY0hVnUy22Aj
CgenB1gVH01tYo3X1KnOlm3d6Glzli3SVomYL9VPy+eODeEsagLwzmrSbWUTzVWrcG9QJWgTU25j
NmVHFmxhJkjMiJJx2xqY78PBpesaIMqU46fiNrCtBfHS1FRQEVJkM0W5idvb2uZc6khg95xKXrnS
v7W0ZK2PfbXLjFeXOi7yTfO94LrVj3Rtq/IhJq6xrkIyeZRr3e0uopCr4uDeOFST9IZCUdBg2qQL
+1qnRLKO9kvjOD+d9E3NEXrRO7uXaB+gT61VCSgUjEJLlMaei2tPUZgK64CYsq9eKOOyWHRilpHN
TnKhJQ/mNQ6yW8QUp8o1kV1CUmo6QFBdZqPMAoZHBMyF6hr3pmo8FWRAWhk/gLnlIQJPsHb5LmOA
mmGcje1IKQraMCuF8ilzcjCPwC9Na0M7EBQpJeM2LR7ibsDZdquazTssrIM5i4J7OGKcJwy0O/y4
J3A6ZM/QsjHGQzFnKGoTdUmn0DKi7ei2VwrL+JGeWBGLHRnxlJhzceVE0WZUActN6ty98o+53xC/
hh7KRjsbmPRSyGLH/vMD9spTnTSqJ6LopIdVsWri6Nw38gOWOK13o30muWlTN/VbORovWSkfQQuW
HjlApdX9MOwET4Qczsw15Jb1o80AEA1e2ievYaNvXboTK8ql0BirN5P96TuD4GQA15ojHU+1ZI89
OYgV7P65ChxvLdSy9Oj16afU11KPkQYkKF52z+RUyvV1ZLNHkZsOG9lHHAkmiO8sKp4p6K8RJpHU
UoJcUDSg/yWKAJ+BgraYvrWa8krN6BcbbBjkBOiMO8IAehH8qBVrq44lpA9mPobDSImE5Ejl9Qb3
LHLk8BAPxmvfJWSEjvfOqL1SNCPUs+92ioumQc/IrOD89nMiS+sGctwAbjsTzeRh/rg3VBv8IUab
yKIL1+vjpWnTaXMq0AeWwN4RpO0+sBvzVLcJC1ChvOeQPj1TeYT3hEwWeCoy6GplVsYT0oC9Icmz
Uy1tPJD4hD2a6b7dfAiL+lQTKNXKxTjD0HySnc9EpeSSiVJRS5p3xeBb1Ir2VleBBxdpzrjj8JEb
CyGPJyrTRdahHRLet1cArUcPiZDtlnApk4XVjZrE0bGlU6Jnc9tsoiOT0yDN/Xs3sp7VkL4AQRVX
Y+I/Nmp3tGon2WglOaZtiKlBFp9jiblLiOks42lnR0kGFSg55iyHqCrQCmmIRbb1GFWT/aqTQkVS
obm2hxgXATYTC4S1zLSNQYff03IQQCFlEJIM9X6XK+YTMMf+UNYZVTqN/qQdPZViOrVMInc+ObRY
QpIzUyA0CqP9jPAG2whUf6ZbleerkNVynR53C/pcBXQCN2OkuNq15cAlw3oZKFdsppzrCjvXgLAR
3pZlgIIfePiqJ8EEpkwe1s9iirVNP+hAFhAm1ejBhTMHTOr4qeieXOA/aC7o3ng2HVeaQceiZlWR
1+a15nf2TneGBw6FisHkRph9f0D2c1bs+IFAB0ndmqGWfNPZ/g3UcOjBfIBuWDNZ05g188u5RB0k
2iF/pO5T1+RIFJwrK/DnTPJsBcEU8YJb8GXlvggO09RHqwCPlFrqtOd72qVaYwDzT6wbd0QYkpvR
VUrdakfPWYXfk9yahf5WBGDIMNC4CYjYpDi32nQcwkA/0DJr1Ild0pCrOzBggRzARxE4UB2LiSxb
1VxNRYxWimpe0WbMI0N0wu7wgPli1Qt52+T9ZdkBdqeH/9jUebbWzWe3eLcam2jDmtA4MuFus2i6
lTpluoqe5VgH/a2fnJ2cIDJqIuQJ9UwQ86PVpv02nZSfFZlSB4wHRDlOYKVQvh9Ms/0pXFKGUn/c
GbH6YCgvaWJ9qmQk9lLIoy5nSGoXXU5aMG3cAH08FsdN1EvShtJHw+SwBp1DBwM9wUT0j5NiwbVC
a9sWwb6vm+tOG+CfzVk8AHnIkdGIlTMwKwj026tJh0fRgo8KdcYQ9hpzm/hQt/i3QoqoI+DMKXd3
1mDA75f2zhkeKc9QI7QUGxhi9yYFbZms8O/6wX7WxPBIOeKhlYIBrnSrnZJZ14MERV2PH1pFRTZt
mdJUdG0grkRe1vpExuJfLtR2lxAESJ5iYK4ZQzlM0/oGBxKkwbySa4wm20aah9KlVh848esE50e0
2XOfIn/y25c6dLeyqejLFz6hr7gaaIhfQcuw1lCSrDO9WVuXn5YE0JGQIu+BsInXPctP0DP7erJP
Djk9LIw79MYM2XtrEicApUy0KHWa+jaso10HdgeXh/bWj+Q3J6m2zgIwTKAUdrn20LpG5tEmRnyS
ZnKrKwAc0+wmNsOQ2Vl3dqW46+yPOs7WJK/D4/YpYTftsxV7flFlV6kZM7fh34RkaSa7Qw/3J5KA
wOVnAuyFFAZQ7mCfRNamcSdq6VgyWPUp1P02PQuxagABlj1EEdkO2Rz5iJqbsLMJ0EXo+a38Wcok
37gtjkInst4M0FGrBFb7pou029BQm8PQg4yvR+u5fXNy8vqSkm4SJcbW1tSVOaaUexqWXLKAFc6S
NukfHBJhQnB+O8exoB7KcW2WD5Fflzs3m+4smFz4hU3k7RKPRSMKEvIG8oqqtMXNqDs70cC2CiWE
EZAb9LfupsAXnKwns6KyrvnRq+WI6NCJ7gT1mO78gIclHQi/hNY8rifD3Lmys0EWA+621MtY0ftN
SHkFOaX02rxqvWgwkCume5o5oIPGvgNHsRdF156TgG8m4g6FXkcPNyg25Id+LOrj/xZq/wuhNjwH
AZzhnwu1r3N0ev+2fiXs5fVX4sSfb/wv4oT1h2npRFcLDU2jaSCr/i+dNkabP1SYcYTRw+X6u07b
nYkTsxDbUoVqqjaS8T912ob5B2JqpGK8zdGFCoziP//X+/DvwWd+8yW/rn97/G+yzUhxpDX2H/9D
s/W/67QNcBgGCdu64BuajqHpSMKL99fbSAbz//+fhosmzqJFcskgO9MOlhui7HXSGPVpR+1S7IRL
AoIy0wU68gqgNP/1eHmSun5GtYg1EYsyqr2VLplpVpRUDe1AnWT2Tla+j4Fx1OHStgNO6cV7T/Ub
X3kS4eUOaVrNyIflpu8dNdtHs5WcYNsFQUHlspT7aM7zWB6bArbLnFrUBiQJcGFdtR6m1k4wJwuz
xzR3XsJRv1WDlApbR5CYNpHbE22sUTMPfndKFDmsmUFVVF6KhzqY7pEYtpf9LCvjsuomxF6A9Su2
cehoTOgc6VE8PPdRfDTgCq7sScfeT9gCdbFm7bP3gKsa+0bToGSPhKxivevgzJbv+oyJF5Z9U0A7
Lh1UDGVwHtWGsEEm+sIsC34hJkhnYvKWwY1QaBSzpPMvmegVWIvdn9awzqoMp7VJTiphRho1Gorj
LQ2SrL8yGlPZKBNzt2w8mYk8a3r0YhZWukYkd0bms5b0zfeTemupSg764KVzAbcCVurB3PerbGAi
Of/BJqyfCNygfE+ZBKAtxDnqcUk/jEgB3HHLCsHd2eYwrcq8oyskb7Ega1AVNPJ9EdDE+mXYyBfA
/hXm1yDzEguWu87Ehv7tj8Jx0C6Ud1pZsRC1H9wQk6VD8STo4z2ziCtX89nuhCbb5VkwA1dqUqqp
xU5DceypkWCEKz+wLA9MMllZGax+0M+kEzIDSx6avn+HsfvuwINeAd3dBskuZFY+AVr2IZ/Tv9gO
dHl0NSJCE4FVYluHSgVWXWvItTtpcnU1yp9CWO5qVKdpRwJSuArOri1OaaN94v4jxa24zzr6Do3E
hoh09SfZR8x+rWPcBPM40wAD7LHaTvxoJTZxTJM6PdotB14VvkTz5NC28xE9Fus6wmFhh9te37tv
hZmSZdVXJymfexV5mTu7cjWOh9Vk5nfaUyLYVHjxgaYYrLQ6n/AIgJ8cT4Wa09l2zoGG7TlVQeQx
uQJUepC9ckLoxNrbulBs6yS6sfb0CbE3gIZdn4/YJpLxY9KG69Si+xEQHNM6qrprwHd5rck7texc
DawVSzV5rDT/SZfuddNa+CjUcRNEiok0l6mxUogPo1FvlPbCbsjRKRNt8gpCcBCJJp7hgCGjkk0X
uXiAF/zR4qpfJ5mAjuDTka/SO4c5IzUy6mBAVUCQUGjrgZYIPbqAJe+VpWXDmkAAYPvFqkz9azMt
96RWPAEA6b022Vd6bXjqCAJSRFeV09wTdUuEMJoAQ3IkW6wjV9JKH4smcFY12Zpkg6d53MMhZA50
h6CWnWxTFQbs0o/mlTnBR24TS1n1ZnBuBv1IVuMxbD2TjapKgY84QaSdFuNPPuBHFhk3SojNOKmi
NyMbDvQ9Nujd71BCv3Gftm9v7R1FcWdxTZsc6P4ntNPiy6gMbslQplLRd/lE5ZHfQ0OKHYX6g5M0
GTyBFN4zybTMaEvD5I1PtQYPLSh/xg3kdZJB3Oq+qdRbNygofmic012s34A4SSsbNWpan6nDPvY4
tpUaQlvZEJ+gMJNX8/6G4tOtTZmEUYLDK37pdCRdWW39rB1CoYmSozqjDEcrVe/cmIMZVxKK/qb/
VM1r30VTFTinOo0+fW3QcLlDWNSrkC+JGZq1IIUCWkYuOPBNWM9xAgwpYevfsZR/rwmxV4vuZSj4
kvokrw2BaqNR3B2/fCbi3YSuPPQx3Gq7zV6VoXrAHb/uhPEAtIbuFW06xEqlBmS6SwlCZRCwu/Gn
JuQ9ZeGdEcU/ifE4xgBpFQEuug0YTZqGkitmGjtinZ62zUrTk1Vcok/NofzSHBBm59WtfFDnLiB9
7I1KCQXTibpPM2tToavHOkr9PeZa0YY3xPG9T6MxUCtw+COwVQntGTc4UDIiwmn1N+TaRp1xDFK5
T2LjyY/UT9sXF3luKJtwMmbQmH3pi26Llf9oj5rvddl0E/nkXqgVzXzKDcJEmJLRPRHpa9hvVTW4
VWEaQjy41HUSsrMbI6N67tiIu9rC3FSty7zV8EQDKjOVZ1C1n0GsX01WXQHnHV4dnXUVnqabDphw
NJ9dA/mgUDBjCmXh52ROGwo7qIcgSNCkQx7B7Jk2gFXH1LNqd19SZWjQoa+TRMK70+1rR/rvHQG1
Xq0hWpHTWyOCx2GIbgOHcPoO/jJ4Jh1dJZW92qZnA3tpa+oo60CyH4aS0HHb7ljNVpdI/G7GkOlE
73uEP2DxwHJDE3qnmtOtlrXjqgRIlPulV1mseZvEuFIlUuW4IfIdUXiBJLo07adhIM1nPtpdUYDE
dnx9HcTjNhjEj6CPAi+o9bdMr84dCtOA1qybPQMb2dvj8EkeyUbJbCCC+gNG6zs5wGGxh/YHMW7N
bnJQ5mPkaSHarnKlvi0DPMhcGojL3Gs1y6NhyM96Lm6NKTw6sLgRvqFULpOtW1k3GlIGOsze4Mh7
t3S3dZG8Gqzc6Z7HjwXJVooa66vCyo61oqJsNguud2gzFaTru1zm80pPxY5gctzQU/YQKXQeYMB5
yVY+m0jvqUzyfKFy5Eo4N5ez9qzPVUY3jhDdqJA4El5csCJTjYvO4gsX0fTgDtmxAibPHv8RaV10
iCfrI0zEzrJLqMi98uYatoO45UTBh8TwRL9qUtqqdZm+NL2p7vIi3jm1vusSWvCqimSmD0p42ywe
j5Ep1m2LqJm27r1FXXeNtvRVN+J7GNFENVflJ/E2ydYpH/REpSBQUPmVKYX7hvmQnyucDvpD3nG6
hoXzaOcYz50H1EGUGGxkzrM/yQyrH8Ih8MPKC2wz8a2V+Z9SgtJVXKZPNlLHanyyGufCj2huRmrE
9aZvKD4Ob3pRUCkN1GuKM1Ou4Xwi98It9JX9I7vuDFqPgYaot0q5ImZGfe8YRuylmfqkwHlf6R1H
gq8GWxRQYD1y52kocovJj71SuwY3D4AmwxhAbrTw9XMrm0lJd5pTvJvuje6qL1jxP2ocCxSc+kt8
E3SIjfhqJHRF5PmD70IjaEP1prYLdRXTx3KoM8NVouGngt8hlxXgiBOcWPXSXDgAgmV+lAQ/Uj15
i8uAPt50HerxbSNiimTqlU0NCwWLetRrbdXUiGoolWxrQR2NoPTHUc7N/4n1rKOjm7GOgJFdAG/p
XZtal2DkQTQMPmJxZZvF/U2fB09mPowbmdB1KHWuu6TucPlbK9K4VwQFKgUXI9EV9VpGwzOaU+oS
TQF73cGJord4FAHVrvuYQSikCEhrndyznSv2Zpp8SE0DODJdBJnNoOWM71guPTWwFegSMt060GTG
2jwyI1cMIGsRIOb5PC97/x5GM7inBt2wH0ZXqovyfwopX9rdOdeJaYtrLnAYtm59xeSzm4APMOlk
U759DYzw3nIoxSnS1z1zlAxndf6EzyvYWuU7oYi3sULQQ5qGr9hMnu2w+xjb5lNgOmWm/UYKDBU6
lW0V+vFtq1AOQgVxUbndroPRsafyc6uJbDea/aVW+UdLmGSlBNVLG9RIxEzMHTC7c9SacbyPI/tZ
xBmRruXPsGGIHbX0pcedaGrOvhmY0E+UZrW2IHK8ct7DRoGJLfsrTU1OrtbZVOCttyYlLEjaCNtn
QwaZ5ozjeUusd9BXdPqsDJm0QptPLRn+2zu4HG86YRrMe50dF9wBFIrQ7BgcGw3Kvq1tgHrDOxec
Wz0k88ynUIVqNiAOoYFolIcJLKQ4of5VnimXUp5z82ofAt8w44fBkPdjEDD8Lzgnj4JLwGIDkFCo
KhwvsXFkQrCtWlQHpTkcIge0bt6K0xTap95XTwJF/XosUZuWA4ugmnqnk2070V6WqO5E1Yee0uX7
Fu2Io7rvRjDe1qS+7Ku2vBl77VEtnB9o2C+xEXF9UTnB0KWhIaKtXyMYnvoMRo84dBHnFMGbH2Ot
nROc8NRwZrxDdBnCOF6V7qPQiDbKa6DEeqSqnmobp2rGFDTaY4JoxHJMYoq6gdrwjLjJjoN/D/bW
XFnpPKs12hURGgyAUb8yifxu6dxtI53qtp4Pe33kGjUDsFf+D7/XmkNLs0ELQrkJ7wks0tYSQA41
L8e/sDL0jpm98jP7QTfCR8cn8ry3rwu2a1CQ8ZCnn61Qd1rZXUrxZIjuMwr9j2Dqn10b1XNoPQYG
823XuWD9fWMU9s+SwrRPDwtzTbEbwoKyFDOk0IVSpZkAyyR5MMNlFZ0GjfESL+jOySmcpz61ekSl
gsnCkFFzb/uRcBJrjiZDf12XCKBi8pETyaLWVcvKm+z0NStZRE7klrPiI5anOuF5Mb2AiqjnKuFl
EyW3YtIRwY/hJ462bRvcm4x7wtq8tzNZZMCisJcQzX8J9VzKDMvjuEE5a1kUkJeHWVYiWuVYH6aM
NDCJkSXwx+mXTEM3OIVR2R+g+JQbtyg+lvelaNZxt5LZ6jaCkuvyZD5/POzjeGPSUP7lOVjZ7S5W
hnBE61J8pY3ijMan1WkKurGRwDOVEA1/fm65oSK8aytZd2s50zTIgLE8ZyptolZDB9/uwih05wRn
6t0vCL3VjbsgPCx4btii67tuRmqQRX7CPz9sUavOxZgeia2JrHyRwKX22OCXBgRdz0yPJcFRzr/L
NGvUELOYrZlrMcs9BKF82HJ3wbSYocC0xUFL4Ki8IJgPbBwuPe7ONzmZUmvUXKWG3hYOWDIBs+G3
pbVC4MAvd5f/bS9MwmjGE37dnVJA5BKI3vJ5Q10Pnl/P07qnaRAXy5b72kqzfwrPLHCcGd+4bJWk
YcyvG/pn3/tkeceyd5bnkuVwWB4vNxCdwRq14R6tx7rp29tlU5DFxo5dNk371/ZZXqmIguKET6f1
simWLym6Oeqa0GXSQBrKHaNZvjVDvXHqNPzavoa0UcMphr7NXN/kqKMEIptDoMOYRwW1bsR4ywVW
XhjzDQVtjDbBtA2wKLDhWQMRrlW31orSTv5/ffAv32G5a6c0yTQRAmtbkD3L3otCOtiyIxBpmA+O
cK6itcAd91aN2+k2TZPoa+MOi1TxazMtWww2mz96y93ft6Behkigd44y1Vs9lBpqEyd8UdpMhcDC
+bDccIpcCNuRjHEcVctXgs1NdmSPwW/+LhBgT6kFPpS2Fv3pOuNE74XyxRNa/sTyzuXe19vnv/3b
c26LUz1kuFkvR0IXp9QScqJn5oNDoFPeG1Tlvw+f+T9APec/GEyLi2DcL0cw4TE98WumN7WzKJey
lL9kpf/TzwWeevBDo/BciRFg+ezlI5dvOxF5wtSNqSG5JoevI2n5xUuZcz6wvp/LbWMzX5FMMdkb
34aWSw/gxg4UDsTlyFtuvs/WXw7Rr7vL6xNl0L0710Hmjf31liY0dwpNQLn92quyDOqdCKrD9xm+
/LzlLctzy8NgPgrVrtvWTcJmsqPt8pqxHOzL//h+/++H4PJ42UPLva/3LI+/7v72+vLwt+e+LjrF
Qo1aXsozZlFmahywh7ZYrfYaxXBPnb0ty+8U2ONXgaAxPootjveVMzuOlj3eIw/YWPZJTs0ZJhrl
SudS0NOd0Og0fXIGgY+ypT2as/CYWuOZbKq8BoRBIhFOhTxRq72uqOgYlXavjOA/l5vczZuLSqss
DFjzkzbyfCQragBGJLdxlwhfgzNKcm1C8A9K5fn//+O70vERsjlzkHwxHVJiCYw4PPbzDRA7RoHl
sS8sHKvL3VZU1Z6AkF2vD9BQXNMCEDf/9yBgoLAI67UyrtDZfKosN+48bHw//H5uWDDIy8tfd5eX
nOWw//7//4/Xv/9yNJAzYNBBHC7NoZq232//5c993bXnr/PLs18f/csT31/w+6/8o+e+P315dbDM
F+lXTrDTSeH+7cXv9399nJjHpd/+/FTJYFtEzcPXn/veOL/9v1++6vefaSiB0X9nLfX9UZCIAT+o
P0I5wz8X9vYvdwkELi8EpIN96wO0+Kv9soBOl5tv8vPSl1kekh25bSFS7tQ2gub0G/V5XJ4MEoSX
9RAEG4rmDCMLAnjBIv/yOMnIS6BQxSR0ue4v6N/lBv8tg9pCg0XKW21zXTsvnZkv6i+6QGYHDHAb
s2ZRA9SWCzksSOZiGCuW/+j0ZXwxfPV0ymUQagjW2BuJs2G9TEdI1mGobpaGTjCPRyqyOrpY1p7A
yPwiNXz6TAueanmsztaA5eHoVi8ZvYONNiN+xXzSLvegG+96HEBUKqNgFQF6RXLTsjKvJFKlGHkc
4tKpxtBIdHvx173fnqsqaBqUHBHVlHSwmpn9u9z0QV5dfD0Xq8OOfF9CD/6EA3eQmHYh6V7L/lzw
vss9jQ1z8f1c1AuOARPTEElzEpNYzezXnMHsAxIiumrz/l8eW5V4xAPpb5b22tJti+iMoEmcbQzf
3bexgCPK6pqK8dx4W+DOy71lT//2nD7PH1n7vH9xr786cF/3lx3dSWpqM6d52Z3LLv7uyFnLUPT1
eJlfQpkOkXrtl2ZcpOazv2OevowZHRGuyZDNkqj87KIC6cK8R6E/ku/6vUeXJ2MJcUxhrtoi60Y6
EOJPsLjKKzE8XZyHpGl2OmLb5TGK1HhbZumDWaNzTDtkLscij5vDaP3wVSwgLhTfX27+0XNUYPbk
02m7UIOWu4C6l5tGUgao7UVjCLz764WSzKY4oLoMrcXA2ls0F1P0ho2lOFCDRPZWd8+mRnAN/Q96
o8Gyi5a7LZcQUjxJBKlrjvXvPbHsmO+9E1Yai1QQ496yC75v7Pni9P3w66RsLDJOxuRz2Q3LDvpH
u6qd90+fCyLsKXctO6Ww3K1RZNZuOdO+dtFy5uGvMj059rREQsDt3VxRH+1xj0N1zsGc8fTz7Pxg
InrSmYXSTEiKd59OwqafIefB7LxJHYuU++Xx1103sDtPDVk/j/MmRMHS4NGZt/dfDzWjY+1ITsFy
tkSxcDD1OE/LBXI5Y9xxcFH+zRfIr3Mpt6KDRURqWzi0pq3MGTydvU9qPFeGUNGEh6faZ1Ukkv0g
CQKXIYXm5dUFBu7LQdlYU/G4HEulUZQX+Xzz/XC5tzxnKgqNByYQy5EWzptBma82/y2tgKDajP9C
WkHsBeEa/1xZ8b/T17fX7G+iiq+3/KmpcIw/HNcBeec6whCMHeZfmgrH+cOwNaFDnhOWxi3CiT/Z
d7qJpsI2bddRdcOC/oEQ4k9Nha7+IYShu8yTLMtUdff/T1NBHMjfyHf8GUefvwahIAg05u/wq6Ii
hnRu1GjW903WuFtBXCpNV/eoRD05TMFWywq5RwOgrgLiHLED2xGOICJKf9lmf0o9/ibt+EdfA94S
fjRHVx0hfvsak1ZXY4c/a18WOUbvVDhHvEhvdq1+uGT0BiWd9qgulE2bkOTYqBAmwjmb9F98DXbG
71vD1TQdNYHu2hbpKX/fGkhO4trtdH+vVqTU+qmRbkaNspriowy0D32fPyeWf2NF7nM6VgrLuAaL
Pb3hSUplV+tdd91HaEn/xdcyjBlA+CugEFEOjivNhADnaLqtztvvF+HLQHGp1Gw8pfQM8dyqhCwZ
cXnS8tC5zGyq3cNgAFAJQ+WimlC+0hXSEJAJ2iMlGuNV13E5Ni3D2vltcNEVuXupDWl1adu7BE/D
ZY0hao/Fn+K4MC4RlP95kxaA30KKMesCdSgCbIppRBsMp6mMRgCr45NfZgVFQhJWccvmV4RRJ+R0
qJ9K6VgXxtkMAJUFrUe7cDdaDWLDicZToMmfLsJwmMm16pWE3yI339O3uaJ9WW8slZZ+VyUN+u36
o8N6YE49+mpyG67UeLpz8srfKuO7HxDDUsf5lnoepjW/A4fh2Gm+TsbuGCQHtHp51NGmtYjuKJXy
2o4/3DG5MeKeJJYkdXfAtnEplel4lKK/94MO+iN9sk3tHlWM0LEQ8jJF+bTVSM0AlrN3LKe/zCOa
/1Uo1xZwVqLOqe8JG3wNSdRQ+sjEQbGY/YT8gj6nQLurh+5nM+8QGQ5XffSUmda4Gxp4aBN87dmB
u06mMvX62rhwHb1ZR41Dh13zd+UYfcoMxf9g4yNyy5+2nG5yN7gp9ZleQqFg6MpzfMeM/a23s4q5
lcRFkrvrCkrTKanhO4IJ538RZBGg2zN1iNHAdi+DzNjVSogVv8W5oBjGVq/EzeRXe1smVG1d807T
LWtHkwVuYRhDAsfcWISIDjOkiEKbVspYthtCJdKLYijfLMhhPjDbyX4J7EnZFsgp/g9757HlOJJt
2V/pH0AtaDElCWrS6SoiIyZYIaEBgxZf3xvmkcVIf5nVXfM3wYIiSKeThNm95+yD8S74CMAuw5E4
wmowVNQJ7dVJsx+aOTEizenh1hDX1w2TQ5pDREcUzidNPMfakgtQTPFDon6FAkF8GsJw4lnVKKej
qI7qzkiHHyOwHktARGwaePRFzkQgEVm2dVwUVtxFL92kNVs37AyazoBTsjriUzFFu7HG+JDk9rcp
1ABBJRqJjtPwEzMOdiNyn2l+AGbRyPLbNF2V77QsbLdGHDqbxBTWhYkbcZxDsCEuzeInQIeMkcH8
6gyL3q9JRgPSMYaRUAxw3bMqE2Tui5xSx6ZKYpjYS7SMQh1uirPZl1kYAiW/HTbWVo7i5K4+rJmW
y225aOn5M+XHwbMM9OQpci3Vmd3fN+Wa3PfuvBphFLVeUlCWAs9bdBFhIx/DILL9+8hZrplLncec
so+6LJzJsdwQky5xup+oDQz4y9ohsXGZX8lF6WkRurxl+20mxltKAp2C5EY+8G3nb5M0pg3uah4M
8+1B9/GivMZsd+j+3yZsv72SCQbGPpg0oFDwr81KQ/q6POX9tblyOvD2PHLvJF+8vDwpm5SE5Wol
Xy4/Ifh4camZiEhWVuIBCjL5eCl8PHFifh1SZIFoXDCdWe0EprU6wXSCf5MEtwZ0+gAmzKctRm5H
PRwhLL7EJpmQ3UMfTMkH29bPBQKnYij6R6eaP5hG97MlFAHR/0JNVEiaEVHrZ1OX7425mVd8L9SD
wg87fZQlhpBaCo3bJ1Oxdd+KsaL0DmAqI4ByYDxAtvP2U9U+6qFL7GfRfc4yDz0KqQZoKSDfe7Q3
rFCAEXTNa1TQay+Kz5rqXkbhpps2wUjL7zcsEU/8gDtAP96uAd1B8A90khJjZNM0vLRnyJXxjqzU
qzKSXj9H2cGkkv+iGxgvlOZb40zkegEDqIsBQTXQQ36eq0eKWrRYAsIARUTFJzYEnjIP4ZkKCmQV
T2RbgSXcIP48BG2MD2ZQGx+1OTXaDN5+OjbgmSbXd+Jc5+d3flAs7UfF9/dT1T3YUVduYsWYt+33
1Antsw0UC8hQAf01Gju/a5ebFsCYzqa4T9ll6zYdoDqMzwC5yaenoSpwAKfl+DrZFEeMQq+3vYJ0
jxtcM0bWzUEQPiBs3uimZW3xztZD/sOc56+9Wr9aSl08Adys9rri7b2UWx2yjSVfREVMETbkT3dJ
eTJ/Mt7zkKpgAW4rvHIR9qwq7b80S7SBU3fEZTtxSUQY91G11k8RjFwyXfAU8g2rrXTdU75f9bPG
nTTXVvkCr8Q/gQGk2zTZzSXjc2l7olwQ0c+47I95pZ2wTH2nfT8Ay3d9UT2QZfhH7AGY0J0kgtHV
HXP6rM4QGx/t7ktBF/GkuVaOGqsaKTcrWGeNmj5wvjM0emqFZn/V8+qHPY46Woyq8qfZLNbIFoi/
ECfNHi8Zmc2wxubrrCBGmC3SLXSsgcNYIw4CYYOcuFvplbFlHnvQEqAgFojYbNoxxNirs4qcj0R5
W4+mrRoy3gQqIvZ6udVAX1X0inw0LA4dlFS5AdfwDv34Y6YVskoJSN8mAR2Jdvgcl+q8gTM7rcII
GF3+ja/4obfsxziFYuEI6wy2bZM6xWtAksBif3ixrWvZP4GK9t2xfcoDunxKrQPZEXv6BjlFDjcC
gxb9YWBFs1U3XauAFmi5PSRzBl+ph9mLcyEfURB7lbvuFZBqELRvakSiG4oguFRPU97/MQSGu3bc
cTzRb98qfbgEbt4Y+R3SRVA3jyVzfwoVdjg+1ZqZ0wMAEEbO+E/PhSkW6qexBJkGjgPwsxA7N1c/
j3ihaHhCtSnSdkUUKrKIzg1XVcxdLI2fBw/8k9f3xoZ4UyKEDfEwJg3uXQsqYjd6vhZS2EIPmJMY
lbs316luDV1IMGYEn07ppzEYLqrpfKhTfpq8fLHdHyu3F/xqT7cxDnmjJ/cxgNkLkuCldPuQj0dk
8jOZjWtX8Z4c7CKIGyI4ASEiZMRCJFFMzcYq9b1w+o8JFu+1S0BJYtQ1X44MdV6FHcUsV5URn20b
dEW4CYlw2UfjdLZbjNBY9s5FRm8IB+Wpnum7Rrrv6otMKhCfhYHsrjO1D4hecRyZxoszn9xY478Y
wEFSs5cpsX+4o/oFwz9gpVclso+pWV8thrRRUj6HXo6lPZnOqM+/F0P+sRTgfdR4752mriQCJnei
DXUWmLhZRkgB4ID8mmGf8uOCYGN5RO57O6wRPLAL7clPaS5X3GT2Wa//Ic8KRF77mLeI9OD2f1UY
xOx0lY8NzVskJfjUt0maF1fSr6azPpqUoPLpqiOha3XSxinaYu62kSZsZthqcS34NupziD8TU5pa
Bc3KTHG+uepPZ9+X1QQpqnIgZBZPtRkcctE4F6PVncsAMAi3nzZuHTyIRDvpC/qx3gSqGC+a8hI7
Dn/h8krwscx43oKcX1WHtw8mp++heYJKArpoEUOo8c8Qq8rDaJQsxhrldd9/GaKaXnjqZfzjJ7FJ
wQpeMKoal57/N5jRS1kSj623+cUT+g/dW9QRyvhZEQYccPzcmhGck3YESaWWtyZeYiYL81JY6QYD
YHd18zT2VUP8VBT7IXUM4ijb8IGEXYObXmtcNWhyGDKzy1cVxhEPKQ8qPEi9xK6HkuViDlpzDUf1
kQw29eDkTX4WU76JXKXhsZjOo+WfKPI82YZZtDjUynKN4mLy3aoPFp7SYarhtOXUjBTyMTuz8hB+
iO6aNtjJgJwPRZBeGwqHe22qvkINOhpm0J68ZEiP5O/g4x+mqzm6JvVi+DV5+jOyeY0eUNGGXHs3
55OVorUmrTu9aMQIMwRHU1/wu2/hVNJ0COWt88m1+K8QvCeY+039Va9V8nDwRsdiIuSveMhSLTiQ
CVyvTasIMOFXFvd+xa+0CXBeU1Yn9AuHonWHa7YsPH34MbiNuc1VPuj2/CHz8LJboPTopNstIxfs
wbS6gqC9Eur+1QvHhR3rpmenLjc5NeNDoM/f3XK8Wd5XO97wsRiOctEva2gGJ20tVxs8hnAwl71G
2LncpJjRUWgVSx1MrsHdpWF535Y7TVFD7ZKrkTzORP7X+X+7s6GZnsL3WBVdib56KSzaS8VWrsVL
Me0fN+Up9fIIuXZ/rHzYfVOu3S/lmhO/VRkSdnlleQF+v60FEB8sRWFlKQ/LtfviH/e5ZKIzaPyb
x1X88Mc2MXKBOSMoW86QC0dPKhXczJ/b+UIlkptv17o/FSFTf54JCDkPevNQweFUneTt/N+OE7nu
ab68SiorrPfry+t1XfcZk5nuM1TCei5JSGmFPMOXqxk84yzUX7NZZVQQJA+RguSzMIzso23lO7LB
tYcBDPzCIyCWgSneIQmbdl2kiBwLxw02VZe1fhrmtyghhBpDxwqv75r3Bn+encO6NMv8MnUOhAO4
LVgRguziYvgG14fdT272oZZdYiWCfRVZ43YQg3nWGuNDolrmDi3PtMososXMbLDExra7fVzUBMK5
rnF2gJnNav0MOWKIzGTf9TUkyihGDxqh6lUhMLdaZK9nqvAHt1YfEsdDCTVbU32eeHmrUIVbR2vN
aefyPPXHVybi87kvlPks11xalVulJORPbmrL0cJwj6hpMJFW8a/TQqwcZ8OG65NqSIALY1cJXsls
fYpzu7hAaEElPzEnIOAM8pIRbNx21nyVOLgaj9mxz4LwjDAkPGvULpoktA5JVWEeGUyMs1dTUS46
M5UjxH3jpIe3jBsb7xEXZDrP7WUuxzO/pjRVw/yl0kHDFcsZdaggE1UGsOj0VPwGCwyYBJEzTc+o
MIzxB0evxWV23YyxGx1Az8Rf71n6lnhNGHQNCdaReUJHbJ2Uvt0jKyyOc0a+UwnkDM9s/CWAOL0F
ZEA4FAbJ0AUtoBK1A3WTNbmA/qiePUud13pGOkNiIRNgQGXwLyDTTS838iwxeQVAGfo7xJlYpyov
7JMFQ6+oXWczac43j+n82bHq+liEqK6XLQASLChsbADw9dyp/twXOZRWiMkiRuBJFIx6gTKbxIRz
ulxz0XJvEwuZcafpEwPH9twNnb23SLg/e0Nr7NIE77RnQjoI12NqaWdnOSSPY90xzm67h6THoI8Y
BGq2gx+CtDxYghnlVLYngrzqlWMpDkMtNzjraq6c5VoWukhPjbjwvZwEypzQ5rjZx52lVPivlcLP
surj3OnHGgKlr1cDPKW0T8/Eu6Vnw2k/1cbOM0cN6Qp7Q4WAC9ugzaiUbnLGQfzrTHm6XDjuKbG7
F9Oz6AdPaQs6LfcwS3Mnjpd/UZQvSafLe9guH3q50LoY/pSmkVvZEAoYWclpjoZfCyUOMUbI7bdV
RUlAPdiLgE+ZP8gDBLQmpzLpur+cKA/Jq8njctNRiXg3UvIw3x24P6s8+b7ptZWxgAKxm/31hcnz
hNEg/Ok+AvIHZ4YLO/3tpYvQZgpgetvfXt/9pdxfXiVfedZTOQvoBeAV5I8f+HB5+Nd39/Pk2ruX
925TnvLuZdz/0r6Nv4H4uNRIkHahSTcNqDOzApESzeKcoZp0ePrINjTzuLiVFJz3hjD+gDClXJNa
x21I5cdnlL7EXUXWxYtS0qWa+RqU3gmb7ze1VsQazj/fhtrqNoWVafCpdP1M8fEGG4pGeriJpnZ+
CJOP+C12GTULn/SbbzrjXN+1PY8fKWa6iHwx6fHtNEPqsUI11GVuGX1GtBWXJN65c4M/ewnxNGNd
3aHa5hOsazuzQz5bTOoFRMAfEfOaHdUNpqPGGBPf6OgHXkS7chqGg5aXuFtFu4XzBMsxKD7n6kKA
ir4IojBEPWoPpNTldQ/kte4fSU2E3dXG3Xpi8rSe3b720yL9FCncludhHs5mRSFp6Ixvndl8o2do
Ao8hl7pPyI1ox4TskP5TE7i33CLsVDHXYZQ2p0T7yDzNOoE3I/WH1Al+zwNEyholVXfAyAlsV+ki
75mgXaINk4lfIpB1ZTRWm2AKT4z7g1Voi+2M2xMVoPnVEl67rtQBWISFNhXABxX0JQksrNOdp5Lm
IYYG6jC7irIdqAZDBTZx4s+dna7hRX0dquZzq1ra1sREWs5IBIGwzIkVPucEqLuebgMIbi/DQIO1
NBPcOnq8hSD5gHHu2k8UdPgqm0fMnaOZMgUDfNLa9aPqtT62WuF3uHL3QRYMJ2ueV0P8oLR2s0vU
4FgSHnUeUc4vYDRYkHknru3nJLDd89BP4gX647GlfHkoSaAGPBM0a4pf1pZOK0RqrA0P+HhhqOck
m5vNvO17YT1pSbgt6hZNVmlfBmXQLoEa7BKRG8eswG+bBZF7Quf8Qy/CacfC8Bln4yFDe+lTOwN7
7GG8DHKdmKegg8ZshcqBAUnpB5HiE6k3+WqutuvEUbRttDijqJEpj2KKrp07AMgrcqocmHLWVif0
fTklP83ITR9Us/RWLp8oKm0GRb6BeMWw23p4CyHOK5YP5eIrs75VMtqzn8JYPlS5e0g1SP6y8fS/
fvr/V9PXM+kM/oembw0kt/hr01c+5FfTV1PxxJv06vDKmzRWTcz5vwLPoKH9y9Wwylv0XBcfPRb2
P5u+Dk1fgIiu6tKQ/WvTV/sXDkqE/47hapanuf+Vj9423vU5VY+JnwFXGAjOgmcz3uWd5ZWDWjm1
h7NrZJ0f0wQjsJ7FOKbzUYv1+ahTgCI5IOyRsy8zhYpoaalReVtbNuM5+1i0drgdWmbyK5kXiMmy
P8o1AqKZN0dvrQAp85BlebkYFtWH3PdWf5c7lSrt8NBEB3WJ6wzL6SUi9wb34qIuUQstrP8g7OlM
EnCwvStT5NqbcEWu5tLBT6USywBtC1nvl+X9SAql36RBVsUAlLgbfWMucAC50Kt2nCm7kdpt3lf1
zPsWp3rjh02BIkge7nt+19/OTMjwnddZmkybpKdWYsu5lXzHYFxW+9QMERovihO57+0wyMNTUxxH
/GbgxI7WhOCotVFs3Dcx6aAHATlEIDY+kxKCUDGnFriTZTUcZppBclUuFE9rj+5YmUzrio4AbTK9
1uXS2Lkv+HFAnhtKcVu6vP3WzDyZ9j7oJVpzx2gRBTl9gkTfpaCyZH/bWkFiDbvlCfezBgRf1mAo
wJFwrk9V9TShcwODyzxSrknKq1yLKRsTlfXXw3jaA803DCwAyqi9BC7anLQVvEnyRLmt93KSej90
v/pv1ySCZ3nUQpHNJE92eaL7s8Mw+POicqe8xtszydX7mfKJc1JqJz5rqZIuMyFXe1tTzFY/GlaW
G2u5Kg/LRTVnn5F+BP59l1zLlwvINatSpn1B6Ni7/fcHWIDPj6XY5YpGimbh8s43Yc3ybV3uvi+c
5bPydlzu/Nvt3y4lV/GFJNvUMl7uD5Frb9d5f4nfnvd/rCbedyMfysP7Z/jtSpk92Sut1531b4/+
7fh/ePG/PeC31fuL/u2hf3tcnvn+pb0/M16MKmYGzwAdJ5Zpvv73j7dc+8d9b9+L94djPAz7dzuV
hYgrvzpgArt5/e4ZRFMuJs95EeOZ9cgMmJ+0+2PuZ7+7rDxgz49RLKyDK5Wn5O4c5Zq2KMsoofza
fLevlApVwqEJ9Hi/Kk+Vh+SaXMgLyUveN8n24hdQbufyGnLVGhaM0n9+dnmiXMinIUHkRekGrJDL
6wGOZfd/yNUe4L3qJ82s7dQBMtoiMbUXySlZewz5kw4jvdwpF26m02J6OyTPknvbeLDmNaFIzLqr
ZNiYrZL0J3loVhN7fparKvWJ8uG3y+h2SP6ggFWZp+Fig1ieu1UMxLinuo4BukNW2kwZ0SVKHeN2
Hr/GtfkpmElWzCGKFFGuEyPQfU0zjLZ1C6ywz75PAxnH9G79XGnQF4oCA4cbn2j2kiU3Er5Gy6/L
j4YTfjNm/AsFtyCC7yE9ksvr+L+9yrc/YwJOAQi6jvy7G0M6CuTmP+67u4PeTlnuDNJ49Y+bby6t
d5f+/7jMEi25MyGYySt7b5aQ5W7ztir3ysuAgqHvLp/gH19JrsaY0KZy9/uraSjzCH16eu/0ksaL
u81Duj7en3M/LM9+5wx5M3Dcz5GH3132zT8ld94v8d89zbtnvV9GPrOXpJ+gViNN9hh1jcv9TF/u
q3JN7pOb3MFvWqJO2JI4Q+7vo2bgXrg87G1VHkrkfVU+5t0V5WYu75Dy8NuZ8kGEr/x67rfj9+23
a0amspkUC2ivBnXDKZWrxXTkpKmf8UPmp2jOz6Sl9YwuJoRL3TDuGnWAT82IlLpksyndVN3MgdGt
IQqLdRIJyGf2vHEnkgq5P7e+HREEhf7X29V5fm48j7AO6BCeUPt1mrqfDZPkGREf0+azrRANkRL9
PrgVM2HyP9am8zQVBr1IFS6c0iAin3tmWoww/Ni4unZIzaEKdo0Y3WNaZ9oqi6sX1VHQxZfNH1ms
fEtyJr6TRnJgOVvXcMB0nOhEtFsfCcRANRZTj7AGZ22lEaUFNAUZhIM+K/qV3U5+U0Xf0oUSOYFR
MQg1WVsBoDQz3eYCs10/QiksHHMv0uoWKPHPtBgCEpwIfkhs+8wUIVoRGACpIE2/TBnsCouO7ylm
RL5xSUvIdPVjbqTjFcTRWZ0IxGDsvpls57kfyuQAHdmLamNdlZWHZEwZfbOdkA0MMSzembTcMEtX
X/oC0iKSiYj/pMqUHuvzOR5majrxF4rQhq8Nn9TmuQvFrTIxtlb7MlcB1TvL75wV7bBqUn+ZgD0C
n0o3lhvkqy5ILFhTxA48mna2r+yOT69e62B8Fz6cW34uB2Q0ZHspC0PUwMpuPOrG96z3jGMeRP1r
BtTGTaPpKW/tcxFXnywrGDcdNZ9ueoSddUx0cUrE+FPkWnFUKpLCLIEIzRpEu9XaBtlWhL8+KKL4
0E4cTaf6wlT9OLQLPlc1iq1JcFreeXgeiQsAiOt9S1BRrvRGd88TeR2ejV3W8sr4EDn6pz6imw1q
WgD6W1dm7W6EaHcwCXZmaDm+sabeyNjfisW2i/mz7HkA7Od+KtBhP+CinR+h6T6rgPSgn054phvl
h4JeqQLrBwv+Q+nNJbEdBHLhkl5D6ViozaQNbEMw+qvRwyDfWjD1NOJ5yCgi4pYYtjWtOAyrFGCw
5zSHKqFLHidxRDhv7WwiAtihcjmbIAj9wcqxPXjtpzDtfgpq8RsDxAhg/IdebXN/gkTwYGmnqFz3
qRdAk2jtkxti7PeyeD2K74odBtvBy7ZZDuC7KlWc2Z129Brxs6jMm9UF2hahyW72ozpsfHPGeu2l
N4gnRLgiWSPxPYEHSol6beTCI4wLGHgDzJ03jpmNaSNhcUPSixC0PAEMpYeg2VwngKuYDJ9ackRs
ikQ+aFhuleTLyUdMIoo2kTpdirK5FUEoaHRm+xiMFVSkbc73o0lz+tUmboYkeewY7a9Ek7knW4vI
qQPYlKpw6DzdPFblpJ30BDsQf0/om6H2bbTqjNRtE1ZWOInbWNgH9P3TvibtZ4OgH1xK1j0KvlUw
kfOeuz1kaJwy+Q0JX7RCuw0id3Jf56HnHl4T/yC6oCXRMNR2lWW+6N1Ynaukfa5xuezn+ZjPMWWr
qRYTkFvCrzqG0FUaNhfVPeZwu3ajkd1GkCX8k8zJL0vrlfIiiPp52vdDSpC1SShe12hLMa/xYcJv
56T/YtZls4IyGa7QcMzrUqmJnAWX1ILxt5Rg11nhuNXTAhFSJ15xSJC53BrmGfYyUZjTZ4PBiG00
Bb+nwEYUFxS9XXOBuK8tsnuJnjGrreaeUj6NBwvaf2f1m8la+K+1oKzaZR9LFSLeQPkdklW9Mczm
Ug2eubJ7MgdUPOHoprViRbbJH21L3K6VDHvBP5egObA+PTSUMrrE/by3k/E5KBCjBMLaua13ypTK
2Qp82xsGaUhWyval1BU+FEFZr1Qli3atYTz3hkbqR+wditil06GM021IkMigVF6oLxgwoizdtjmM
VkFiwNp2xLYN9G5b5vOOLHG/qsZrAAkPlZq2JnWEwq8H7aucP22mQn+qHPGBb19CVZs+1eCpxSZj
q/WCbTmY5JukhIKEc3hK9ArFaaOv1IlsY/IFX2O+prvO+KKVyCyGdoRvXNG8p/D0PAbA6J0+ctdT
i1wpaZ2VptjnNNRetI7mWOv1sHg/e1lQ7AS4B681F7Frhly1zp+NAO4FNd1wrRRpRQ0x25FVaj1n
Yt33rn5CKVdVBJbzBeObRoMwiacV4MV1NRE/DUv5BNgKd73juj4w135GtxwLvpNDsHBRK9Two3Uj
0PRajWm9qRw+e0PauRgE0kPafqxtysXcGtWAn7u2TT8zQUAcgczZI0lgSwIJnw+bjBIzRVLWEnHo
M5IGbpdsOn1qbqkLyDwxkwUYuuHXDsrCNJmnuIQ7xhdv04WOuh6W+jfIrAuErnJuvXXXQ27tHHM3
9cGH2Z7KtTl6HyZdnenXViAdu2zdTsGXuiPYBp/NZlhMcQX837zOlI0zToRmFSH1Z2YCq1Doz8UY
A5MPiEDNnJNuA4UxK3BkkOm1bRtVqZ9oMXmhtv6pchHteTWoC1J1qlUtVJcYVDz/Y1F+oqKWH+ae
EVFnx1vFsl9HEkttLX9FNoYA2i32KIsBnjSkRkTefAbe3TJbb16KzoRUaMz62jOia+qWA/VnK10B
6YZs4QLrmofQNwCs1U9qq49XOk1bJ0H/W/LdcNJgoNFGSbjtv/Qg/cIAg0CMecFwQDEzwbP4QKvH
CqEi5Xf9OKTxRAPQTHc0QT4EeZId50S5Op351QTNEGkzKHw3Wj4Z3srU1Xo7TzbcUQViEtzu0p7O
wfJOC62/wi9msoS9eD201N/bwS/AvKwMN/4utDhZfMHWqkFciJjApDdfCpIOyK5e673YdUnx4lIg
6vg9Ptqht40abbgUCYTKwCK20ERBA1zIJt8dfsukls8NIwege/WmbdubRz4jUS/GOmt1Qeaj/gHV
CzR8kj8IsrEN6PVOAoulU+FVpM9dqp05iX+b8Tha4OfnPDzHev9VUOU3VVpBhYqiBa/Oscb+f4ZW
8GSOkB+mpIWqHX1P4TQj2pn08Wc2gMmoHEVfFTDVm0X7apips0rMnLRFFLjr8acx8QOiVhmRC475
6nqRszbU6Br0rkIjSiFOHofHqigSjz4GRO84LYJDxRBarcuzEGSHAcFq9iVxco4LGE4xDl2EyKFD
YsMzQgOoiXjDRLExK0M9VA5UDbIT9vzGkUPiBRcEscgb+28dTh4zhZEXEzXeRlm8TZBnM/LpTlVk
21R87VMl9kU2xQfPUDdhgzBx0E6tNxeM56t1lowroafK2kMQt2P6APrvMxxEA+Df8tOZFSmdeWCg
Xf+tUOlMw77iHUdlFLovY34UTOt2ZSN2E11zJi75E5AdFwaTuISG+qTDatwYavFsdd33sOkRWgKT
Ek70R5Ygg3DHSD8rZuWrJHzso3z0ZzDtqzLCWI6z6ppShh5nZYWlh5zNyCMOvbJ9koHP3AcZbtkE
mLkCumHpeauYgYIwSZnAjmLuqsoDGEO6SVOBWw/Vz307fVYsIiYNSeArn3Isx2Q15AGdzHDfZfhL
AaMgbA3mxZ6czL7a6w+JXd/os7fbyFAOXeokF5H0Vyv+Xrv6tR50G0ClsyaGXaDq9OFfUVROfkyw
WtdtD5mFXnnku9bMZ5ROt+KYVExIKmCIBufRJdwzKglprQaNLx/hQ0qcMjJ51PSBTKxAvyqCa5Qt
QDpQN/YqUWwD0mLgt8T9boshIRhTTU9x24U7ZwldC6cLuHByA8PsY9TN4a6oIXd1zH+QfIjXFu2y
TjI7Xy9GB1pnbbKBcsdIoEmTRl+IsnpRw9LeFMHwE5Lf2fF67UCi3087fKUcT0O4mX4OxH1/sKKq
Q2kploHlaPiD5syrpGy6CyGMmu7tQ9IrlCYEpQaJxOvUEGzHJfeGrx7EtQuVI2LEDYRxY3NB1ApW
bw4PZHIYe2r0X6wSnc7QztaqVw92FJA64HU/hCsmGnp+pMbfej0ledC0Kdp4MbJWOnFR1n6v8wBC
KXJcd7IgnerxRrO5KQgHeqKSb1ARIAT2LpbT7Mza5o6ZQTIKwke3Tj+UUGYGzX01GwIZeibJK8OZ
Xuqg4r/avWrhyMUCVLKOml57tSEYjLZzhevYrRM/08sPpal/iQDho39bTWUPPwfSmEjj+VoCZ18B
Z4r2Pf7CXe3xL1O0x3oRPquJFdwExqFbFZxMxQMxJneRgHioxywlcnjZpzkhsqESWPD9UaEOKCuv
Rzray5XkgX42vrSzM26qtt8Y0fzcVM9NZg63QRt2rVPrgDJhSA1z2i8QqIQXEr4qeNWJUGIUm1Qd
6Qk9UNkxPlkm3ypKBAsTHyLpsoBw/1gPUCby8uSEA3L6ZUE5cl4n08xItHR+7SvsiTTsLuIr/+99
3Qx2T6epv6tcvPeuFTzky6LjwyiQKfOl0PnJb0khyHV8TMuC0qwgbARRltxs2si4JbUTAxsCVPvv
0+T+xjY/xgx/j3K/Cyntlolxho7QlP79XEMPdGDwAMzkKb8dMCDDMXy570HWg4B+KjHPL08sDwTR
sGI0ZmyYnIqN3CUPxqlanJBoPstdVi7iq+MomyGMkkdqhUCZpxu0ZmJaqvHnGFfBYdCMizol2Xkc
LfMmF5CXunXZ2tb2vi+bejK/IImtUzyTpNdRdjkbkG9TK7Vu8bKQJ3dw7mfydPwpagmLLFyMYUEG
X262hIuIa9muS6ibNaKPtZDbkbDIKrXHW9K4DzP5oH4/VwPfnc68eV6qPFjxKVw2DKY3bwumVp86
cp7Ib8y4YoZLG1McFPn7eWPae3t0gISnLI91EOaeENLecpF3V1FOYH6XTxSuNhRRUbvysrx5KBl9
PZqKGz7qKLZFEI4neZpcQAsGmeYWYi835bmai6vUqkiFlY+S+6CxZBulTC8ZWTNrj4QG9G2Gd0M3
Oh8No/tMIJN3k/t1J+8f7GGJE3dV/o7ltKCbDsLRo4s8g1ngTY01g7INn79yitu9Enr2DX+rcxNF
RI5I5OJ4H2fnJg9obdIcVMjK2Iw4Tx4IQdddUXWTFJG2CgP/qN02Oc6/HvMlphHrfD83qiocLGnj
7DK9wsU4YSqclSB6FIXlbkZzSn3Ik8WSuVIFW8Oj+tZUVfzYLQuAdO2BmlKxisZRXf2viuA36/i3
siPtYnr6EcZl8Re4/tL2/2cRwWsRtz++/5/n9kv7o/kfj/ulJLDtf3kOJm/HM72/uMc1R/8XpA7H
sx1L93TPhtX/S0fgIBawTMeAk+9qOq3/X85xzYXGr1ua52m6o0ECd/4bFQFT5b94kk3b5eoqpmRw
/LZnuO8925mW1AXp39YPaLgXq1CN17HKdLxds7fTelt/HcxK3+RzTarfclRlePt2VK8L4+0oNK9f
R//usfJS8uS/e6zmfYlDCpi4Q9GGLwsX1SIE6H9veyMZT8ztfh2WB+Q+gjkpZ72dqDRnMIojw465
Pt8XmfB+34zNXDmVKUFynvExFBn4Qttjjr1sVlMBh3uInJ1uV+ZHnWgmkNLDQ0gBBUAxP981DVj0
QIDuK2iTmvexp/SC0KwlW151oJ5nwRycpon7uFyzhUdYeBAySLlvp4FmHPseoOWkUqmCdbZqqceE
G3eYtROBQA7lGOzjJ7kd2d2DUgbqV4YRyX5KzALNaVSes2URBSMjT1WYOF//ckBuygXJgOU5FamC
P3lZFXsvHNKzPJaN4CnCaEwoA02w0YzZvSZNzQhZBO41WtbmcRzJ+bFKnL+M8o3mA+hE5daCqNql
yoJYF315pSZfXgMlZeFAm7cEMZltO4RUU8zczjeiIhLSaFtcF+18DYViPmtl3Ph6D8SyRkv4HIVi
uMDZeq1yhuPUlKz+KU0TOibR2rGt5gmqTvvE39HviziO3/bJA8t3ZeXFSXiQm4TQhE//6UHyQpnV
7426LA8DzgQK83H3fyk7k+bGjWBb/5e3RwTmYfE2IilSIilKVEut1gbhHozCPI+//n4otgVJ9rPv
21QgsxJQ28RQlZnnnHHfu/H7QfoK3RneTUgfDDFPv39z17gbIbAxtT6Z2TfFow+j67Y2bW1VmbZ4
HGoY+7sepGSkg2lnk27sNY30Z+H03c7VyvDOGhCTydwpP+sDOUlLicXXOAEs1A9ety+yUgX8MySr
qK8jFqgcJW9HNbKyF99y5Bi6viOTbG+0pApXmpOh9iIQ8lpJG8CqtQ3QW+cjOrbrbhIkP+pePDpD
nO2mqit3AGbcc1EjPtkpafRTDP2mKUX62oDOXVMzCo9Wo/uHwIjNNfhHcmQtvKIoGgXalaEiFMVN
T3GP9fCdGAVy62BG7sZ5KJ3eIhleIYUzTwAkEBrPDTOKQDvULYsfTjscSz95hXUWsFDhlQDTMLOs
m3thnEm5Ndr8lceT/6A3s8rM6qGebjRjSvcTqz8aTGMTZd0sQb29oblmY/ToQ0jnZT6qte92kYqd
k1rhJhcKMrmdErngN34oTTocY8c37lJEp9zISabnLqEqp5ahpA4OAKprVkFlCvXIew/tocuQmWvO
CN97AqT48rKiv9AkdAA+N0AwO4vhhg+5z4JGH6v0R9gHuyFqh69WXd05WTmr3/l7OfDW8/c0ff42
U/kyWWx+wBNK5CGQUy06NJ2WHkVlOms+N9NL4KsHu9ah0yYdaU4WjAWu11OPRgIA4dr0SP3rdygk
6gfyG/nXd5/CfyQEmak2FsYLtGdU0u+wk5iebfPBUuevzzvGC0dLQ0hehfsrtlGHuDBKLWRSaBvT
diDpi+Twzv4c+s7+2+Hnc+txgqOqoeXYNCb1qUXuoESb85SGYfQEPsinpQ1OPrSNoO8x7uSg2XDm
+0oaA0IEuS1/fj0Hci0PwZikq0Gp/I2MW057O2PxQ6gYsI343/2NMquOJTjyx5EdKAiDvH8IYdo7
+LaI1pbdFH8E5EACGrmfKQKGNyYVuuugcos/un0TBvEfdZrX102Yuzs7ietn+odvUmo1/dQ8DsGU
3St2Y51T0ULp4bQvUCKK3WTDi605CGlBM5vSBF2LUwoN664KHG2lVdDGe9UoXju/HmHrUAcQLIg9
ptQ5ndlfk7WhJ3YioxVaGfgCROtnf+tFzvXYoGeJerx41ZpTPyJy5o+ZsqOtzpxF5cVrAP6oiYrw
KfDcZt+YE9CmPghfDT1a/8fd585CQh/uPscxeOOZhjvTrnArfrz7pshwa1u1w5+oSBgxm3XlPlLj
6dVUJ3vVjzprhsI3zuxK+ZTn46uaoJetBE19mGqUfESgfB15YK81KrK0jfjxoTLU+JDCgXY5kj7F
Te/jDFT5J7+MHVob6IiMW6Yju7yvjIr/4/9wOelTa5CJon1wLDPfDBC4Hyj0WYe4gvE5zafgpbGj
kzM/3JZv3Ze2qX6Vobowf4d2Ewp2b6G5kzg/c4WdMzXXr7YPN7JWaGJdiQbKcYhDlKnIqAf0NzyS
ZETNiIZFjtTEhEYkaMXvo4+zn+OUAcGbOOeMj3G5W2u3etWa5A089aCM0/vBK7SbyLCrm0/+JTb2
C/UgTdvKD2gO+rswHtGIWUKWc6XPAqeq98kArRinyknp/3xa6qln+vxQJcrja39Kxi98POk2d7Xq
xR7p7YfDpf8OO8dxigOB5iaI7DBUWkpIsH40lledKRlWK8WCySMaIsjwVf3pzZq8wEBdrnzSuzQ6
abM1z0lL50u1RP6vzpvmv/B2leXvBfwFab3NLX9vnlust3+ZlSXOTVzMBVotFEe3gJh+INmxTh0z
OEqfPFqGWE4gH72yaTW9xP1TsBh8/z8YnZxPimHsnWBzAh9i2JrpzZuejw/yIEIoBytD+Yky9GMz
Ve4DKikRiUP4xuUTzZLgRwuU7oGlT3gkP/3b7+Kv3/wdSqOgFvVxXkL8GNBjeRcv/Ubg/Ej8P8LK
O3tNMpEtdFPt4L/dtZej2adONVrJoU3uUdTgHeU9JqflIO82eSQD+TpSMDVMriidl4u7mo9w0SRU
EhYsistZ5yHrvGxfzoviNEe7U6gGutuzqWZuQg5uFjLFyufBoGh+FQ6k4kLrdWqSleuPoE3KpgYm
3c9CXnH6A3wmmWR7gMIyjDZLhG399K3bunPtG8cA7d1oNousxS6M/1gNWB/pr8z5V5w3u7oOmgUC
pM+/YtGOOW1GhvtTCRLNUuClLPWN3BjmaMa0uvJFGnG8A5upfCnAvT6G4x9d6uzRkQ2Otj0T7L+Z
ha/yD456/zLrhU714AUk8fneoKWEvJyJWGxdqPrBmo+M2SePpG+ZzQsf2q+3OHnUh/1Zy2Dc7x2P
PYipD9dNWdWIWwW/BzmRt97ApvAvnwyZ+Miu5AR5oMG6qubztNkpLyOjZaAXk2P+92+e/fcnxWFz
aLo6SAYY2JxPmIDA6kLggsL4aWXAQekB1w6ws/4e7DrkTpU2mkSsDkEwGUAGbxdXmfHDJGFnQP1i
mXeUI0zg7rRtGqI+mmNr3unzIP1hBLOaN2rm6tOEnB08NMsqPdw0rac0iPKFTnKngu1Zh3r6UlKY
vbFyqz7Be1yfjPlo9uemPe4usSgXxUB+4n1ndvrTpOfeveOE+wrEJHIto3s/z5Xw0C1z9WyZZv8F
EmxaLHSlvKn7AvTgfBT14++j5O1omV2Ogt6J9qAFqu2//zYQa31cj/AAuI4LPZsFBoR0kKl+fI0J
R/hJNKrVT8q1U23CXeJdV2JU4Fkp7wtlTvjP1sXlaP50VWXtuA4MKFKTi/02H1Hpve0dBHIzCiso
O1vddvTyd5eRE/Jaoa2ba7hLG3iJqPtE+aR8s1DtzYsK3BsJkrGZodaBcT/oWfna+0VAFj5TH1UB
K0qWK/6xLNToRocVD7kOYRzn1neay6LqERFtSsG1CF7nK4rYoR+kOph+EJ9nvZitCd0DpNdl+sNE
5q0c+vEl7FJ/MylOfwuNhn8vIxIgqndJhAZ9I2/X+fYczFalHjrfsz19DVeWESTX7dvMEpjrLVJR
QZetst6oH7whv4LyRjxC2CAe9b7V16Hn1tfS9xZBt0a81gb/XM77R2sS2bXu+/Q1zab0hYmTXkM2
FMG9Me84gzc7Y6f2IAOlT/HQl55gHXyQE8u1UrlxRYb2SqOBEEiK2KByTuU7GNgPz0eOnuZ3hZXR
eFkGyIV98MsIOTmfKUOXk6z5zGo+8+2yMkL6ZZgeDpfLSten0z9etqY389/vdvdvN7ul26YLebBN
5V2HJu7jzd7YoRqN1L1/xMgla5pjg4+eAM1MKtt0W3PTvTRLy9doNYI3Np+AqQDAZ/pTICz/joPa
FGeXMmiYg2TkEi4vKU15SRfJqEQ30uswasa70KTN4KrxkQcv9tIDQ9l4F0u3U0T+ddCrA8qONeI6
yzxZW3Q3nSTeTlo43l2mf19FI4t0RVehtcmDTVHRS0PGpK0OWgQZwloeyqFWEn+fAhWdJ9XerA7v
gpewcZ4RqgtrJw2uRcHlpOty6LcoljaO4V/7dZIfawD51xScKUaSeztKnxwsMgsDquvEuL1zKNSx
on7aIDSzxMgj4TW/ryBNr7C8C9fsB+HXD2yg5qfNv6Na8D+x/WL/zxvKcD+97gIPWKlXNMr3uI43
1NnZFiuVW661vB1obuTLsnxL3M6j9+VVOkIQawYyfnxnxhTpv3hCkFnGS588mmikvet+8CaZr7pc
6+P1L380jJw/HW6CeEjrByQq6ofOOQvVLO8va4Z54cAWfPEEUM/cI9NjtrTJ8rs8xE1iPQLdDNa1
mUMa58OrmE12tLdLmk7k7KAN1uN8AqiK+nICGVdO6CfEfepsK9c2ihe3a56ZfCfNAAEalI40yLLm
ZLrw/5qVmfdlVmbe5aw6B386V6Pu+JSnlIYnmmr9UYc/QxXZZVCC7udUxNqNdMnJ1k26m0iv/ky1
OrtPwOOtB2jE+C9J86y9joxg3c0rx6ir49Woj9apHNV279QWDDRUy19rR0EAThgv0+SvEQ2BL25o
xZqPi3jsSkM8ajFkWkGjnKRrCIechWwh1r0V8Y1rZ7VbuA9B9oY0mGq5d0INxT0581FhBfBW2lNy
s0wMsWceS2Wid5ewxS8v0qKW826CXCFcoKrCYiOEM2XfVSXZjZjVXFTk96pi/2hGZ3gZO9pzHc0a
t3ZRjC9+m59s8LznWIj/eBE61HDeZyEcqGjRplJNS3Mo2xj2pxxY2/twhZTT8H2oyPTDuDNAoWab
g3VknfaQW6lfUM4z/zQ64e0nuLMeSdvWO8jNaASaTTl0xRc7m8qzNHSqqmvTcXxaRAkQWmYdg8h6
kFbrZ91jF/p/xknZ7vVOKe7IrZqXPNc4Kpu875W9zGFdclUJDUzXokvi1RJnyCyW1/qb0rPWSnIr
F2GoySjbuEjUtVx35R9Nj/afdUP3JWUv62gk+aNM7suhQDAS7tHiTlo+P8EmMaAbuFQDospe4nNt
pDbKAvXWjAbEN+ej1B7cLyUkH5Dij6/STy0UntXGd780bvHZb4Bc2I4Rera9BvPcf63kLPdvv6nt
mLYxE0Kbhkl+8+PHDZBC3Yy1nX+vYTKnW8ZH3YTKdjSMMewIM0Es5P3DUR7lcVbf2FV9x34OVWAZ
PJtpDx/ZlWecE2jEj/Sqp7vC8wSApT49ohtob5wsHR75snh0lIbpH0467OO2QGqkok3U6WL9Jzzu
0VWGLqpOTvBIEj8jwwXFr8n2eF1OKvwgdjJmiNhCx+JM2zaFbFbQPBMCiEeNKZvJA6b507MMtgjr
gzsPi6/L4DilZH/l6DAEeSzvmnPe2TcwqO5SKJyhyBA5zYKmdWMlivG1AdTv615xbpOxPyOEtecV
GD8XzslxpvjAP4VOt7fBnWCPu4q6BhWURNvJCSTrqBAhjri9bJspPH1JitrfLhttuTdfzGXf/RYr
XTLCVoqNb3XNTY32zn4Zpq4Y92mS7lI6qneGERTl1TJ7sR1Bwcr2YWSJevM02f26zdLyaMyWdDV8
dfZqMxylxTvmt7/L1fB6jNR+tfhkCDWcV60d621Pjrf6HtEht6F92L4xMtrCUPgNvqVGZqzIXY77
HDjrV40WWunPfT+/GUUUbcjMiW8G4OCr1Na8E8y49oNmNk/27AfTTrXSG/xtpjgZRaRRTHD2lYM2
7ruhtx8zIw9pB7uWiSez1qQh80fQF4h5RhrJHBZ078IQtS4jT/wHO7ahfkSzg5Wf340Och0IPKnQ
os+P3LtSwWD0WeFlE/KogucFRL57kIPiTmgwjDRqLT5TNGN3pZMIv8Sg2akeePKst7Nk7CdTxls0
b18lKf9JECs+CmUabyOQK/dyGOnON01WIovLDmv1aiz1bFfquXkJE4YdX9tq7a6kzwDsRxuKV14D
2R9WoIPSG20oPYgBFXUDPyMV3dksJrPaxY0r2HZgRsCb9loO9lCarWtp4DnMo7ToVsm/BNblROlJ
7W7nR5FzH3jhj0hNs30Knx/Sm4N/JUtg47wB+eRTZ1/8MW7xKRaV60ut7dN5reGOe6uHA3NSgm9t
nMbPddcpGxpn+aSMAR2ok9qtEytWv6l07qlaa//8GBpDSLqHGsg/WmXXrcMB7nAXnjQqL524A4cg
7kokYw8w/67g2BJ3tlWmKqqrTEi7dwdoVVSkOYCgqFfS53WWuKuUGMZwMSJIuJxHSztNM3D7HUrw
ACdjal4nx1OfAWNFezMlOSbNqujNrRMjZijNWk/CjeH2/vYSDF0IxFJdtZdmoJQvjiVotg8q7RlG
l5VrWL9aH44AWOetR4TXwmNhay/yKyZd1Ob27G/Dk5N7ziGIzbM55tQ55YZMg/uK1mpySctObdmW
yVm9JKH0ab+m+CroEC10b73J5+3TtCOMAqF5IwZYaRGyoOQ+1ntjHgIIICkYcjTlYEpq0DqLSx7J
MBkhTTmojVPvfV+rt1Tdw6sIqr6t7jsGKJUwfLHzfATZNk7HuA/8Z288CacLX1Tf8vdQ62Qraeoe
RCiODeOYNPMm23eZ5p+jKvrm1/Yf8HE7cH76w60n8vSJZuV9lXTjq/TT0j7c6qb6j36HnDos9cZ0
Jcuhg+3FG2nKEqmshsqJpWy6+Nqp2RUT5Mu1akANI3LUOmOkPmdzGbw301chzLVKM9zK2YDcB7zq
83RV6tFxCm/8ojSOkReVm4BW540xGe5xYBsOUXBffiNxMK1CYfv7jszkE5ghHnYgcGYMMDHSE1q/
JrX4VurmMeTL/uiawrucPs1hn05PW2Ut/SyVTEhkZu12Wsxlq4McDOSPIUB3jFtpshLQTiCv+R1o
mhgR6lxZE6tEFx3yk9M+wdnguNC3sUwQFBvXQ6hUcBhRwJI+y9aoYDhPXpt/CMusl7hn54MKsuI9
mON5IrmXrzQvU9axboRoarfiUfVKf56kK5dWiM4+/XtCQbPmjAF5uoDmyp//9/+QOGYLT4uUDWGO
ZVvsKj9+IZxUycou62CD9c0OcFZt79UO+j6QQBrj5dj2LcAhSBajdm2bK0tOXQLk1GWorGIb9SD3
KX7CIpVmySURXcymy725kVsuWq6LLWLbyUZuyGz4Vi+zUZfmDx6PquxfkP0M8qit26fKacObxb+0
QvR/Tcp42ROxhHlq/xRN9TlHk3vK4vApjoaNgyz7i64lPFNhqpDiqsYXr5/g1CfHexd7/SVMQW7m
mA70zsoFD6sLSPxn1aelCrGshD5VNJbgT8upT+ZyZb5T4aWKsVxUH7pDA03ayZuFAea6ZBr2Dxos
5F/Nyio3ZpQ0B0+JPXodRwHNVZS+1EZ1F9Yk+FuZIIaILzj7fEuvwJqUJ9Ni7dvr6i1f7fEFcbV0
V48V9YLZlGE6rUwHgCrIofsj7MAUQu6XezkY06euGNTby81s2AXKtil7XBkih2a+8aEXfWr7XL1d
/EusvObloVGs/HK9iDZQMJ6iAiaaxGcy0UhC1Ja3KTwrOstBT8NXOALHvbR8msrv/fhFGvIc4dB/
bDReTbMM5/zTdYYsVv9jiWXNXYOfHiBD98jK0GRkzGm5T7uWGAESALp58doIPb0lLyeOiekFx6Ee
01XM5mNt1VZWr6Xzn6blRFNY3+raLPZyo9l4p9YOurM04qqq17rviq00laHVjqo/nC+b3DhWf5W5
Exy6yoUqXLPClU/fcr+OvDZYGzTVrvtqtHcw5n0N2foAiRY08EyTd7Ig8wWUMRlfoTeNbqXPntMF
0ahQi/PLrbSmET5yeu3obeq7gjdgnkOMjUyu+eCKaSP/UQCGs2t1lm6Xu2U/bwVK0VQ186B/lBEV
bc2gd5P8RpqlY7u3/ZzokaZmAN8o45nQy5yyQwEgq2G1dGcX43g3lQ15Rk3MSJkWyLhw28xey6la
UV+9wjV3owdGJAgCAVlY1q2DYdDOwkF+dyK5cw5QPVkP81E0+3Lf1Y+KXLY7sebxjQwppSfiHtZV
yibzUJfUl6SfTd+9tKZQ3VDH9vauHTv3k9J9k6+OOodWvSsUhDCqPti3KCLfiMx/aBJQGLJlrdGz
+EZ4YK7t+ZUuByX1H+LYqWEax7VEyJY3edbbNWREGAzjlcETf7W8F+XLTtdqcWz8n5/c0nQ6eq5J
VUljeWXK96Oc89ufy8tSHpXmsavdCvgaH6vCjWZKS7bP7BtphoksOM61nGYZNxnI9wlYilUrem6h
cAM8W+Z/lGlz7yH696fdfO+y0aYLQqNJnw7Cn0j6vma2l4G3toNVRsHjtgBdvNYVwzmOeuQcI6dx
jqFV5zeZFj8A7DemNdxUvycy99EWrAE7VZk34CjTr7JOD7ZLam5AQx7Z6iN3wYMbCPPH20ESRBdP
9NfBPNVozkkRXby34UM9wnYLi3xfkVqE67NiK4LT0+jgXJcNwp5Z74QPYWRZt4U6hFeibVREh00r
WCtq7F3LxQFvn+ohGk8J8uIlTWyH5f3n8H/jmvVeurq8+rr63IBq2ziQ7d0g65x8If5F8832O4iD
9AryxPgMVqS+dVCe35QVNSTotq9kRN5q4bqpqviYtq1zZ/to18YlXI1AkfnozvSsxUzPWs2DNJeh
Kme90UTcLC5oDPstbK/h9KxVdbsl4b0h+SbudKqR9wOV7HsXdXW2VJMDO6Sp+MBMou5alKimymkA
p+Z9OIiInUdAIbOMtm6YAPbpDG8bJRXUaWmGXhBwnetWq7h5TNNc1ZbvfC0d68cwWdmvIjbgDaSN
72qalXzLavgeK/RS6G3tr0eS4ui659VjDnOFp+v2Q1K75SPgo3CjtnF8LSeNsHFOvuJdy0npQlAJ
fAAJyRtpKmoCi2JgscHvIdQgT5M8JZGRHKeyyNaFRT/udVnD5xCmlENEQnkEkSNqKPJQOuUQz9OX
I1W3gHFnFF+WGGnyurW3rjkot7EvdEgLzAreljB6GfLBO/ll6p26+QhIlbJS42LcyAlw68POhxkY
mhD0f0Da8lpxh/FF16mcDc7XotP9fTAUwFFI8ZSpGcHqmsE73lp6dJZDoDy1funfKySdz42VDXtt
rF6XeaMyYQMtBn0tfbpa/wH1OBzrVw4NZtAqom7ZB8UfjZXaED/oORQYqnOnaWO/4k5Jf/xDRBFA
l9EX5ovB9uwckP802GQ8SQsuzHfWPMdKg5LzHJlrymax5rkRpPSvlCTuPsnb6L6lZ+7yvJUJSf+B
TOhluS4bjxFZ3/smDXuIBNyNjaY8Wy5yKPDsf0FxpTurWnaTJLnybGbWcCgNWE3gvFCeowImpagU
EA7Ns0kk6rWoC7qLYTq+kpfW8yS51xrIMOalvxy6vptpKaLf/4IoMCDhDuIIShLYrodJP7epMyX8
MmGygbploKLr1mc5UC+9G4ocUQK/PlmycaWqqZAh4U7yfu6HuTiT0cq3nU4p1Q8iPmEInmxC6Aju
C6PLaIVV+hPaJNKzuJdQoVnpvZxIUm2YQ2FwQfSmABuxQ/hD35AjB3Ru28mvmuYyLfd/OakbUiFo
micLLgeQh+10gPRJ24OSG2BwrXRlfWnmAZXp2VP3pAYOfDqB+85vDkZ0zKf8exqkxpmPD1qOhvdF
Zlpgp115YV+cpRX5zovW+f4lL6OTBF11bZmDXCSH0wWNt6YQl2ylGRp2s41CR1/Lq0HhPd46ugIl
g+vX150Gh5yue9SK/co6qCaVlQoOyaveb8R3nr2HTouDJ+Cr7q7QETtTw7w8jnOFi930tq6U8Cdi
6+DR4qR99KdA2bZiHHd0IXXnZHIB/s8hUUy2hS6QV5DM/CKdoHlNT7v/yIHPXJqfF5OO6jiai/Cg
DXn2p92YQV9noHlF8hqGaMV1ZXuvGUp9jhs9vi1q5DroU2rO0lc4sFrEZdJupSknJsP5fNagaLsx
9xrl0bIhhJ9W7uAhEwYvwtsBvRXpg6FCP042ipYAx2jqvRz8FMqc3FL/mBSl3qMwPBSAs/UaHDGD
DJGmmTWcJw+Xk9+dI68zjNW3/9i9yuaO/P3u1eE7BPqHPmj6ov/2/6uu1Fr0qdF/07ssvU4DDX3T
eT2hzYM8KoCAT+gIN+cqdKIb6UNrHSmP0mKCOkC9BSoOd8fsbOPQPaa64RzizmELlAdsRm3t9Omo
0xP94hvejv7/43pUlBormACwU6e0aAi+EiaJNbktlmZgRvFeFialGZtD9M6Us0vwcm6Td8j9fAxe
zKCGcAC2XH+lDhoU1nmen9wx3qVzd4ccyNcbq9QzjC0JWPGYTF52sh1jZepq+b2KZ0UqOqEewGkg
TROziRSuGbMvMAyIdzv7Z+xf1fzaP+0YzZw0GaJbiMDqlV2AHHeHJHsJkI7cKGLQttLMBucL+N7s
IdMpxtGddwcIL30Jk7zeQecC1ECaEdzHdu+Pxz7qxmcj+xWlU/bSQ0m8N0x3vrO5NEiDEBottb6V
s6MJCl9kFQ2j6sB2gn+BvJiahgECB/wLLqbpfUGTJ3tovaw81511lwZQS1tWFN60NNatq8GxKGkU
/n0YzT2ycRl+5+H4BkO78WiokXFjI5xzXVtR9eo635XGEd8/nei32td/v/91e672v7//SVEhe08v
iIVKqel+ZqudDN6aimenzxD9p2imIV52XYvIHq8D+EC6Fri4bfh70ZUPIgjMrbSkn8oaig+LDZqG
zDttYLu+N1O0mOHdyQTSECtHbzU0Yab6xuis4QydRHGf2+0qqJLxLF1ZPnTXUFQ3a2nKCVP3Hu2q
pWFwPskBnHOoxfQkLTnAdFoA7iKr0tHyu4l0cEvOBEgzb/1pM0S0SrLIFKtKbZKDRTPC1yGkKwF9
lyc66QK4nZxoJbrOauZ2KKQLTMddy4f48sjLRzlsUAM1q33QqtBz8FnaRt5Un0yKXpehiE39ykys
5N0EXCP1SZ7hzGfI4KywvyOtY4OfKcDHdUFLccqLkbh7O6rkjLQp9LruynWdH0Ph0fA9ByqDeteo
9v2nPIA0Fx+MMxNdbAfpyfkcHZeUQaMjqVeTp7tCoEbcggBRntGWfjV59yPyhoWuZWLm7lOq++mD
6ogTZSflWW/FsFdVKOhhmFeeASmFW7TRNnVPd+oZAE525l0dPdT8ICJWrUclYihFj2J2EZXorGFC
UbXNm3Tc+lHR7RVfafdKjpaohyBtcbXY8miJcedoabLtuxMkmfVOG3aXTZwgeXEr/OJJtlHIxgl5
ZIq2hLjIo9N8LNjsBaSSlzh0kbSrWokmlgeaedJCy1rZFSsoYzblgGqHdcrM4mHu6L0dKytEM6mL
/SNEJVefwqISwbkLOk6dfHMf15VAHZQB9Z/4zh3vpUE2kLQzmeXnvNWnm2zqU/NKzjhonq01UyNt
O5/lcTPt3SY68saJzgPUUUneJ/fSKuw4pX4Rzm+j6CyHNKHENYGvYnnxl88s4NRpC3eVxp04ZtX4
s/Y74ym2C1daRRgZT5EyvbOouV2sOtX1pzj23811gKLWpF7TdVDY060lIvVWHjWzGsDiA4eJGFaf
0KA/84k6M7+okcPotrGdFvX2y7FmglOEAye7cqh537jlON4MaZscdNcHj6eM/l3bp9NGodR5ztMi
hKpINE+ZBQjb76lbDF34K2I/+cPKNG7noQEBAAO+CXI7ZLGFKgdiNQHwjvaQlor73Rb1nz4czS+Z
B/u7WWjpUw5KDLIywEj//kL9G3LXNeioYvPIS5WXKdOf2quQMBYZbP7OE1za6pX89PZFC6ULKp63
Mn09KCBVC9TRbuWnV86mYf17VtXApMvZ5Vw5q1vDTavnxcM/nb+cIHQ6jK2qQvMkK8GbZ41A1Pgj
fABlCHRr3Q4uqksSy408xBT0sF6xX+6fCljzViDl+yeTTXtLs6ui6CfTDIuvkxtCZe7kc0UWk0wh
pNaBMfKSxLQDh1b6simPU6PlXy0rh/qqTKBDa7xN0AgoG9263Fqdbj/BfnKWG0GkKQTEhWH9GPWW
tasDtdwGTeQ8KZ1xDoFK7QJLmDtjKG/VOs++WQqt+SHL3KOJjuReeLq18XK7e05r+1lmud9C0zr7
Hep0PlR8c6jrDV/zvlDWICado+kCS15rCdipKG9h4IGeBULEwD3qlGDRbOtd5Bins81D+V01yl+O
GOxvBoQJV17qT19BrQGJtO3uaXAAYaSe3j4mEbyFZUuSQlWaDt0yYZ7QsO7Q7aigI6oKdTu0ZnOw
e9NB0XLwECZ2oKpV8uHG6Xt175ZlvhttwIBemIfbdiicuyKykK1Hp+Fepy2YEmDfnrMoT9ZR6DZf
6kpnL69n/TMvLuOqTQftJXQUCK+LXnl1pumF/5LqBwuAI/y9zi+rT68h1xS3UFd1uxI+oKvOzJLT
mI9oiRbl9yEytG9aYKpIG2slZKAAITVotKQ/HRpnW9Hbdj3AGPZNBNZOJK740rengYf7ZvLGaFcA
lQYpVcNWB8PQD7NELQoa+l9jiXhWa0OLF8KCca1birFHrTM4uoGF0J5aBl/j3n7uvan9pcTRddta
5rWdR/puZE+zyo24Pc8Ml9dGq3Z7h25WXogBHJGVKB7rNOJ1KYz0u1VO11pRNXuY5ZKVExfunsK/
cxmkiexLzRrEgttxnkBFvoe8Zj5U04hDGXQ59ObTDbT29nH47jIy2A2bfgWVRnKDOCmUG71a3flq
qN+iPqFfIyybfqHhMeODY2a/DPGtn8T0I+PDDKdxpj7o5ZTtlAheX1MJ9HtFuDx6pVN+rwMUp+dz
Mtf9s9XV/KlIoTltufX2KE33R8R+HVp4BdrkPpzX0Lqnt7wNH0O5+pgHY16lSH/VTo90fv52LX6q
krA2E9X7OqCIJERaZ77G/9MnLyL/wtAlLyn8Wis7dJGPVo3gS9uV9V2DuKWuROKLdNlWc1tTTD5B
kSK+uFC5AaAM1a2cjCw3pZ2MYoA0PX0kH2dvTUeN6lU9dOjSpHdGMjUnu1Gax0ZAepLEpLG0DgpU
zUI1ZM5qAZ1Gq1f36lMJlcij3gbvwtqRTsvU+2rEzrgrSNPBdkQXrw6f52GYNcLkIM0UAbT1YFkZ
hK+2ce9reXAfhbdAc8lXSpfSW68Goiq/fZPNg04bABqt8wmsMor9v39PyDN8XKC7AEZcujwprfJw
apr6qQGnhF9zyqNMf6L+STEGoqwRNYPJ3drk3R7K+UM+edDmus1va55brHlORjbzZ334EPn382Rk
PV/z7S+8nRfGSrXtqwwK2M6nnCJlFG3voNYdPZOuPd5JjxxGmqK2SgQT26eJ2oZU9ZIodt1UXXtV
ditiCyTDXHLjAc/RBvV30pKDWYfWlhdFBW2Y6GeFXtTHO88dtyL7H9LOazlSJVvDT0QE3tyWt/Jq
SX1DtMV7k8DTn48s7S6N5ux9ZuJcNEFaStUFZK71G205gVuCA9h5t84Y+YfIiO8j5N1uZZU8UyLS
NV2ANu+1gehWvcmzYLyJ0ao1s0lHh4YV6phVmM8lCgJJMPTBb8bqkfVDshgz/XtNnPcp0txfU6uH
z7WGYcyY+9pB8xPrBhuQEMQwOm5lITBsGxA+MFrrwSmz8jEp822S2cWLjTLYyeqIDcriAF6Rp5bV
buohL1/GSY+WinawC7wslTTPVsSkdPD3hc1tLvCjDOr1pDVARhtF2bOUaNd9Bgl2O07TN0svZge4
vl0TmXafu1J/MEi2/sh6UihDASUEaJC9Sw0y6f9LD+KXxar1NX0LkUfbIL1OUkPPsjN74HKdlWr2
hXfZT4gi/i9df+varrlLYRabO9+pA7ZOWOboTmrdibTQDjGRkjWkC+tVLZVNOFjZD01J33vw6VUM
Sgpn7dikr5rSbJb4zrMEnyG/hNSRrq7ZK+voAr+COY0UVxwvEDk/7BAQxPRuUAMUbhuyKK3SwAdt
0DxMRqH/DjTzhjBz8r2GF7zogcK+uGWVL1mUJk9jH2krnz/mLo28dpMDHT9b2LxiOwSUZYz68OgP
VrEr3MI9E27EMK9GEoD/MUQZDBLKY4DS4IY1+HQ2qtkxSS+MfaAq42sy8A4oB4+YuV+fB/gHs0L2
+Gr6DUJE4UC3+cE1VAg4/+mmJliCtvMTTBlzZmut924JqohZ4v3m1Z68mHyFiCjUbwFyB2vE9cIT
bl31TaolPuSXTv+uoTwSqPaPSFXxdMMwBmSUpx+ato74sHr1khTZTWYn9o8sTX/liqifnKoq/6+l
r/WJWcCjytMMU9cIp6mWCd2NR9kHrGA7JJqTdsX4DFrHw/f2i2t0PHiRyzhYvQdjIE2qtyyKy4Wt
tLi2iwpdSF1DWoP6ZErQ4BSrEB7G0iiHZC83IrIYNdbHomy1seCrovLem9z05GsR/k31UD6kNTa8
A9GONyOb7iOJy/XcfWk51e/GLr8ZiH6/KFA8l5nQsj3Jn99t26i4+TUkb7py/IqX9APOpfpjPdeH
gPGxHjTGrz26wn5xiwf9+86/SCZsZqYiWMr9vowLkOAazpGOh4SdOma7tQo1X1SWEW+dtGdlCXGc
XKWbY/gtg+mO0FagpXtk6/KABZI6iJMs+wGSdcFgdWQlBuyz/7VBdrFLmyGyY+vVwzpzh+fWtO8k
klBiD2G5p6e5Cp+G5j4snRSJCVesIFWqZxexqjWe2GyGVBVBVS8afrYRzFU9sH47bvUQ+67yiqCA
tUziWrubIKvz/NeIxf0ZHvlgxuRwvrnLcNsKzN911D9MxhjcdqYvdk405LcNtIJFEdj5a11H7cZ1
7Gyr1E3+Gjr2W+cjhRdVU/SI8fVRVo9e7u4QT0DiZx6Uj+z+TL32T2aoti9RsTNR431FH9M+kiXG
jnQuDsr4CP8Gv3AEgfLav3Fiq3oKRJseEXXrV7I+yINbQHXVk9GOq9zD7V1Ny43ZtizBWcmfAI9/
PFzrVAe1VbOojYXscm2QRZCiYg1nyVnlohlXg56l916Ve2uWG+qN7UX9Noqz6hRUY7FPWBYeMpAL
R6xBURGPuw6NkEzDkL2HSxFP6Idn8fCQph6ex27ePCctoveDpnWvathggh6Pxjfdn3PAZfGrLpvN
mPj+7Aa/dS2wqAtjRNg9CaJgoRYkYXyn/dEF0aPRT3n8uwdMsZcZs6EhL4Bu8L06Z9MKNzr4PN/u
ZRsZnUubMZPi/7TJnNy/j/OSOlz1Itcv7AHPjGxApV64kwhMuLEGXjwh5KyZI90GjrIxRVoCdeUX
2T0i7LZnGR/8hqm4R2k6eiMWovGgGJKb1EuNg4q0zSaLdefRrcliR0iz/IpxfXWRUKi1Cq9CPVce
XA3N95bFwGEIkEsKKtablZ6Ob0UVHCN0Jc+Nmhhbh0jegsBn8BvIaYba+2+lbN8KkssvTpeUK2SH
p1vDKcfdZOjl3vA7c5OgfH1MYsRc07DRjkatRWe1rdI1oK/kxRDpF3QAul+gXDZdYobfxgTdjtIe
wzuIETxpqjzcBXVv3DthErIt1q3vjvjKkhm6ASJ34hxJmoI9lOI45yfFzFeQDSCC3s9MbRzQNyim
hTpa9l0vMAstveG1d8dx4+QmscYZiNUiza12ivc0pqI6wWuKlmprRq9dEQNX4+exk0Vvqs9dE4iH
2m/be1Ekj/rcyyuMdJe1I6I0c5HgHZFPJfyRW6K7IZ/AV1FCRrqCpKZoREY7i4jl/wFbjR1K+UhO
3coqJ3ciNN7DLbkC45gmA4SLwPG2ZtnwZFBRiW60rntK7MFeqHUvvrZBeR/z6wgWJXZ/SYKLQB6X
x9Hog+/tpEHsDyLzWcUFU4JwlOQHD+ovfmsaL2WrTbsuy8O1LHoe8v6Kwp12aeXPQozavvnndbr9
b+8+2zAIEOsg+DVP/TeGtyYmKNJ2pTwJL9fANiEkOFZTf6uKLDk0op591cLiCecKUmd65vwswQUG
LTfxte8Ir3E/JjcsC+gelflTWYW4cBeGfe2eqShSyalTCK6HS995amtmkzR+i1GHJHXnUwekPk2P
LRHfX3WrHYauSL62TW8uozbO7zCsxxmRfccuKLT4LoA1urSVIviKATp+4NZlUC+chCgoOI0J3IQ+
PwlKK4uenADN0Dk7HyJ49ZQIkr/zE0S2/SmNyfS5bR4HysX5P2RlgMx93ijBODHQMFBtg38g0P91
9UH4xjeBEzpPBqndVYIRbvmCqfQCiFmyBSjWHF1VwM2Up3VHOrKdD5eW3By9pawUaUMmchrdZZDh
VK3a01niXCQcRp59wsR8KgphIVQ9tba5gyKFNlDX9yzAe/cR00IWnW7fHTUU9k9tYvfrBmmNZ6RK
gsW8C/qVIaHsFNZPOShTIgY5cbdRDfb8clCTBNyWoWs8O2nJUj+91fUy/NnhTuzqDXdJFRRLewQM
A7vvm9Pa0ysGds0SLov1oI4JtNgkss9tbCo7+IfqPlGT8GwBF9iYk1AOXmh+CX2iZCkgmxMhOu8I
PhR77GwSTzmcON6VYvzlA29uTX4g4PHAe/Txs0g8ax159fsgAuEoss+D2LZWfwaNEilQI9VVp3p0
GRTPV5q3TZcr+boinlTfJkUCAGjbm162zgF2Rl+mNvimWa52EkYSH6Yy9ljsEmVsfNayzTAEO3OO
QVaGWiysavQuMUjkpbB/iKbnMrVWQgW/qSia/Vr2v5sZ597iLb2piafsXCt25urKiIu7wExeMyfz
kUeDq9s0Om6Mg38jq+RBFr0s3RB4j0+f6s1G15ddJup1Pj4knTEew1kAkQwIZOL57HqQdUnQl7sk
P/GEcnv2bepjnsyA49S3Ttqc2nVs8LS6m9snvbf1Z9k6dqp1qr3HoB6avZ4lxksyIegeBPajOjjh
fR2Kx3QmgRVm4+20LLFXyqQba6VDD6go63wniL+v5F2ruWO+80a3uxRla2aXe18bt1bZ/rbmrdkA
UH9DGMemiqISazhOaM6DX/w0RkfBSmh0znKBG2qbyFGr82XNq7s2ZuBmr/crgtMsZxLU3YQao57W
hKCrWaqxywxWyBWEpzIOs0drij/WT+z6htzKHuf+Vpd5b6Z+SkcQ/lkLxzbpwrUpP1GUlXuW/u5K
GL26syeL/4AMY5esbd1zm4TFs9IGa7nPHPOu3GfEh5ci0bvHcQhxKHSNeCMThX6SGRi5mN4p4St7
yeO7UtXGL6DPni7rdrBexmoyFHXD2tjBYKdTzi42Sis/bqtXq01wQSLWiefjwc5y600kQwxQ3Itu
Kz/y957SNNso8MyHNE/1hQtW5Werb8yk+Z3DdXjLiweCwQUkwr9OFOVzzcemHPRCvPjYJ69a502F
3CdTDmBf5hyRQ7h1/jnlDSkjPdKCjWztoUni1fLddRb5yF7d579zCZWgvUkjJzl1VhGhvdY4b12G
W0zaaj+yolMXnpZM9ymLJICAtrtJI+E9Z23/JHvUWcSGNUqf2zKttp2bR3sNG+yHbg6+yR4OwhOl
1Y/nkmfaqp31Rur5IFTINGqYaStXC9ELT+yYSsfGdaBz4udsiG4MPa3u5MunoMSA8k7+jOe2a6k1
gg+lP+N8nx/iP7/9PdX59/f/DLch86ORqPt3LSTDUholUIfxafIOtaIhfB5lYJI8z+xXfRHbR0mM
kGdB57MBMuE4reLGR2++7f0NxsoWYHcBD5/YxLEyB5fsufqUOIm3tnlUbUezjTe2nxMVnqHFEmQc
zxo3bYE+UQVhLULU6GjzZP3imN6X3E30W1lSg2GBl8VTEhG10ezcP/DcrlcBThJvMK5/OgDl7rEM
UG6SqR8WGQyzm9FTKmIQw33Y9g3kv+6nhVLtG7L1M3ahH19io8NBoU7vkjEQN0UMCz1y3eKm9hx/
F2ui2dfsTjP2kOuxq/rHAb+QUxp1X7VJ7x/HCr++uO2Dje2RVSh51/307GZh8N3tEi1WdpXffsdl
ynjIzKzk+wiMldC8+pvG3Z7rpfNijqa/hQ6cb+2q7O5DuzynQHnfMBNdybyS2qJLNIoivHPi6l5g
+Lofhsg++jlcFHng9QlCsaiQW5t5QjOvqv8tdN63ZGiiynsNC8zFWkOtj64ztrekxHiVdtG4NqwB
ve7EN29rnk5L4VfuBqsekg+wtlFtwpLgwfXVWwMY3DcNwMyiKIt84TtlyYZn3BSq+xJaef/ddSM8
xAXWQvHUxVu7VrUlTwDx4tkYD9Rm2P8IoMPXQYU8fGc89bnp/bZ65Z5N8a4lO78aHRgLY6Iv21Zr
FyIL3W1iYuNTDM2ws13l4OO3vNZGWOxp0y9U0NUvU94Nmx5c3OwZww48b2/1EvxeA+jwe5eIO5dk
6y9STsRsHG8ZYNeNRzb2uCmwGMn2o8NftEBsentoC8ilz5Lq8lBVqnZUEiB8c1WiKPUyQlJ+XVqF
dhbOCP9AlK+DiwGanZdPoHKftNpLbxFRUp8LRftSBJpzo8dlcx6tGmMhhHTLbJbF937Fapef1Ch4
8OB17wMnw2igjgrzpBCA9tZTaGdvwiZqXHazkcpcVEb71i3ZHtp6L246Gx39QMnzN1OJo1WtduFR
97ozME0X/DMqYpJBE3qcVWg2JWUYbLNRvNfLxoQgJuGauYssozb2VXGKfNX7Iy40aX5bpfEzq5Pm
Zhxi7qRJaAchmv6L6vKkBhqebQmS/OS9K+4ztzfOw+DsrNQMoyWCWgT0TCDoc6M6+uK+HxznUE7J
d3KM9BAoJOy9CF2ySzlCEXcxwppc+EPer/Heq76wjOnWQO95rc1F27C9pYq3xD5Hn3kTeRhiibZR
kH+xjfx4OXXMjm0SKy53KebaJOAF5eq4p4ibUoTeIW/Gu2qMrVs3a7fsPtemZ/wshMYKL26/C9Pq
76Y2w62kcOtNHb1NNUDfmJ3O2MXNb2E+CtcRz3haeKfKn+AOVym0iqSDRBLzSEfCz9+pIsJRjNv5
LlO68i6fzxxTu8t46B9llWzsiybbCmHgADb3ANyU3Sha/T0hJVw0jvVUJ2q/F41dY9dM0YmCichb
8i1WcvsJbWHxkOEumM6lsoCxGQV9tx7UQTlN8wE02ftZmhj9tg/tb9eqa7drXw9GMakNrv5npGM3
R1C8vyu/dA9D1cR7t/M9KKFDtotMLTiLKGq2YW0kN6QSx41RGtXt5NbO2suQ9hAiuPN4M++KrMiO
6BG3h5Dbf9dFhXsyUErd6KM63Q64XazxflMfuilBetoU6lOZ3te1BerAnbJ7dK3jXW/W9T4OvPZ2
jLqIuFdav+l+flbRtv+VpGALtLz5GtcdvnuOkd0ZpF13AKnUXV92CY6HOnQ7oqh7DXsKpOCU+ZUh
qqXrGNo3m40FtkX2L7fMHjXWEMuGqOCdwMgacZHytwmpLORZ+Bb0fEIRJsWdlUfdrh7bG5dbaZvo
rtgOFlgZ1XGJLdih/qJazXfdzuLfuX0GpYnAAjfznU3u+c0JjXJZ9VrzgNxLt6nStji5Q330YnKC
fqA0dzCMumXekAmoigE3lzr9pWKjt/By1iS2a+Yb6IXFcZoM66yDI1mFntBeTTGeiYG4JCo9jUf2
plHt6lsUWni4uGp1IEzpPOSN+AW3ggclWXt2xI19nzVdfDSiACW/rB9vMm/evljW91grA2gZ7bjT
wrbb2gFLJCSL7jtQuj88YHK4+2bjw5iZAoR5rW7qvO9eCE+QIKFHNC+c3arI7nWsMsABNDvVCdK9
M3n2Xpvi4sT/ZbId1da+9czKW0VilqsaYm836tF4ykvg+EPk+U+WaTZ3Tj0cEpipwhALoyLdGwxt
eo4Q4NuSQW7XEtyFNVuxskVU7SX0q0PYHKSI2yJqBfSrwYysQ9P0SVX7/EHFY9goW+to1fiqGGYv
9l2nBevJ1fI3iBi/yLoMd5UHtaMwwp/R/MzFeHRR9kq5jHTisDil2vs+6sft0Cf5Q6ALj3hl1/yw
vRoxz077pZCyqNTIea5Uc1prWvLmjvh7FLMtRDYfINiLhR7zQ/VtRVcWBIK01VQ75TqcPSVkR8+z
za0bY5xyrUPZDX6LxYNlnkV2S63BvnMvc18mS21tG4Bq6MX0MioBnkFFmZ+VgAAg/EDWz72RnrzY
++okhneODPbXYfM4GUa01CcdwVoPlnvtHxzP1c4lBJXlhL420BNE8b200fd5n463uKeOt9EuHzOM
B9s02pXsFFam3ekvyJ1+M+ph+E1+bgKpzEKF3TbOYNmiab1iLYh987jE7eOgpDyoTcW6H3iO7NRR
iVdpZWvPdhw4Oz9RckQac+5XLX0FCIPDrIvpnKGW42nyQY9khuVsYtsY0ANKio2rjs6pqLquR0mp
e7QKJ9vJuutBa9y/ujSuTlzNAf7FagRFwqZ5cRscJ7Fijb70iLqv+swy7hIvZIsKFgI89zY2JigC
EBLA9yAEKXQMTqaoPYvaYAtIhOoxI8+0gJQ97GWdhmUuZpbt7ELo3sVG5PwiF4ULwrL1A/chMFgl
R7r6TVWU8QDydDqYCkyThY92cjTOoYlKESwEk1cFg7Q3oYYA1oEDzcBllwB4eACV3iNzZtjLZHDr
tQ2G3gpxJ01xSTmp5ZDvoynnfihVBXe+SSe15/kPoyMeAjs4w40OQsSBFAIsSbf1tbq4J54GJVmp
cnhsLbRxm1UTlNr62S7G+DwQ1yAU0tbPSVm4N15iPvH7sZ+mETYPdPC/GOLOrBZzpYJV7OJWFS6j
a0kQlw1x1fg3bflDFuwwVNeFI/A6dOrpLkEaa2Fo7QAzwZjuLnWofWz11AV7MXeRDewW0EhR0ICh
phQxJkFWzgJ41kgbPKc6dV36fpYaZbJGNtJC5ks0LXlY+lxOeRLxu0rVfoNkPrqJFpKTigq1O5s9
0uSBn4G372BaGWiLnK3a5gWQxfdtpSTc/jwWWcE699o0II7CN7O3asu5l3WtO9uaN9OuiF0dgSmY
XV1qk4UfUINTMR8sqvGGrJNxp46jtTT8MLjHLbPeYlWU7hS2lpWOR7GrjHMI4RYE66q3VJPXNMhN
r9Th4sQm1rR9cg77n6NRkGjtxnLjuQRuyyhxDo3fsBabz7QE+ZxLpSzLQ+vckOUdN/gCtmvCpqQo
SpiQQknf/CRMvmImMCuiKO0Xnve4isZ+8AgWJVqbce3f2io/iij5xuaKBHxXA97vLF4tc1EehIcH
2QIPXdQUZZM+OPYhFytFpPqd0TxEZgOxUbWRXvH5gpFEQDlZ9ep079u6gL+h4XxXTsQDzASb6WhS
jHt5qEIogay2uo0WqO91ddt1JGz0aj+ktXnpJzTthoSefUoKy9uU8YwTdzTz0EZEWjw0rJ+00G4e
RCMWKiK4T6bTr71EVe7nhbrfNdqLAWL1RIDAvxStMsuwqRIx7rJljHVYjwNGifz/FgmmlFxs8cP1
4wLnACEO3GsRO2ZzuLdQ0pi9dKet5fnuMamVL2FcJA8ChqTZ1c1TMI71UwEaqTRa7aYMlPrJM4S1
7NGo5glLERcWf6v1hGb81r+xCkBVULf8mzy2f2rTFL8EWVzvIzUkI+QFyYsNW2ZtiibayVYYEWh3
hmYJeoVWbCZQuU2UR9U11QfeH8BYqB6cHt5iiE2czUbz6CgTgMHeMnaW0eCJ5Ks2jKmkQbAJ9Bg8
cPs5I5SAf4Wrrojr0zqq2rYseL0riWMRYgnR7wQmupZjda8PtqVWduvL2A7QGW974nxzZ1Z4zaaY
QMbL1qQn9meOeE3JIjAtXljjoG5k51yk5DcHEznD+bpqkOTruiMwdhk7DP7KIaG9lZ2NvtVXdej6
l9bUbjr0LXBEvoyNBIm3npSQ/BOSKVSWZFiTLWY8O1wu+9se6ftNFk3lyU2OoE+iJ6VZ9poqnhTN
6Z+yevgCi8o7F2Y+7Koe8qZiDOK2a5Ggi3oP7pAS2Ze6VvtWTeipXap6xApuTJLNvlqicxuzYwZo
Hh5c4YpbOUdeRymaJ3m0dfNhmTm5YImHqTPw6fQYBBC/Yb39yAlOfcN/WV+A8rBuM9+KdxGu5m07
ZXedlTxj8Re8wEfWD/haoGztDcFLnbTthlj7uJGtgAeaJTlC7yBbC7N+zJqivwsi1/jSfWuqLNjp
YYH1sbBqFEPw2WzgrW6bmCQn5s3IIHkl7iDr2HL+Ok3nU1PLcGT/0OHDqZlp5SYZCR8E1gNOscEX
mz/v0TOB8Q5e8MXg13bvp8VBlhRLmLdxMD7IUjzlSKDm4ocs4dtnQd/GeDUaqvDLVKMd5A7k6OSs
MVbmGx9kyiq2FeN29NX3g6nsHUUEmDT+Vc2CvzykfvAsO13rU7PT1uFIpvhTQxHE6qLyYQtcO8su
xCPY66BjJv5czu/ZMFq1pj3Dh99Eoh3f3MnGC7MF1DxquXpWdcJdYKdXLlov8N/rcBnNZifygK/S
+1lqYOSJBSrvcAf/E9mq/TlLi8xbDz2Ekk8NsrNsFZ0SfGiF7IP9ii0aohLEXi+zNo27SJsJ4F4H
qZgAyzjlB+TC3g8xS4UDDsz5QZ5dG679rg2f+v0HXa7TT3YLsk3Ofx0ni9c+1yv9B10+TXUd+7ef
8m+vdv0E1y6fpm+CGZj3qfnTla7TXD/Mp2muXf677+Nvp/nnK8lh8lNq/VhtujB6uP4Jsv5a/NtL
/G2Xa8OnL+K/n+r6Z3ya6vqF/VdX+/QJ/qux//y9/O1U//xJkXeoWR3iB4tACEu7aL4N5eEfyh+a
SEUxKk/d91GXMhbPxWWWS/ky4MOw//UKslJO9XHU33+i61WvfVTyztP62vJxpv/v9dnMsPUWZszq
/HrFy6yX61yv+7H2/3vdyxU//iXy6i0cCOwlMdr98+1fP9Wnumvx8wf92yGy4cNHv04hW9L5op/q
ZMN/UPcfdPnvpwJT361GHH4WZjw2N90QOusaRPxSFsN+lgww8wbkDq1gtKylWrn+SnGbQt+mDaZ+
Te2xopybZcdhDMDEAV45QVKvD3qBZ9NKNgf92jRT7wzmFwadrOonLz1WHqvAUi/1rT4azsokqbSE
97ckzQD0crZru5i5SV83aekGZw9JT3lqDRNG11ejN915H3itulrB+b4Ro3LcpN/8qFH2JpLPyzzL
ki05KeJRalY8gMrcmVXe3iC2lD8oRF9OltfeyTbZq+LO3Xh2PayghecPspueYCUWEmw5yC66r7JE
ylmaMqvskJYFGC4z1hbXif7Dq+tuf+dYuk8Q9X+5sjeivKT734PcIAKXu+I8gcQaFzbaH2dZxmwy
XA6p9958bTD/dLFNhS7FQJdCvA+TY+VB9vP+zGJVSbgpTMi7Gp7nANlisgDyVB6IEiJSei1/6JS4
7hn05bj9MAbk6V/dP9Qirpi6y8FQBTJ9aPjj8mbjVxw5N/Isxbui7/Pu/KmeBVG0Yn3Kb+jTgKEN
T30SoNbw1xyyhzyUbG9RgbL77bVOnoWp0++gQf76VC8nKRv3WJeTfZCNsspJxSZTR7GvNGGBmSRP
iJGTxVfkLHO79i71slHWy7PrAXgdvu7z0EkK4MlTl2SKX8fvY+Wwxoz8VWTULZ5n2bABAtAvMTbX
vQX6es3dotIIkmBqpPCrBUJN2M4eNrFXtHciUNu7Wiudg9O7T7LqWo/81pOVtS57DbrKQwYceWOb
Qb8c55Gy7nINOdO1Ul7HdYLxch3ZoJbTa1bUzVbSdOUZOlD373zdT9RdRPi8EsPgmct7OZecXcne
RRYWtEO78tDlDMnhHtTWMFJ0zausOSiVYnPuK2r9L+etZtTqUnb327ofjq2m24ug6bNVExvv3OlE
6TyX6Abs6OvBKBvEOonmy6oPXT4zr2V7ELvQsT90NRRfyOGSiI18wSJC5x/jNGLWpgFRukld+xjO
oAgcItWvWYE60Oykce0R2pqGaLDIlvr+E+gnyQCfb2SlM7uFwn+1CICsij/YIDSNjrkdkDmaI4Dc
KQ8RWVSEK5HFkwcE2TN85dr+IppXSj3puV9LNuzSD6iFWKN60iAdVzb3s0LBJmrreBUi9R4uQQrm
wEGyeCV8r74vxVjfyzptrusgdWM5RIx2I8uy+dM8gxrfNp0f7Hu7EadetfqTJ8gQL2Q5RoX+6Oo3
RVcM+erSQPAJPMDgdN9DzG1I3Os9+stBubrO0OXx+1yf6sJ5Pl+/+VRtq5GyVfThvvvjEvrhvfLu
IlrjgU4MQfvwhrm8dkgBHi99ZPnDyMtLRviRugwAPS1h+KGPq5AxzdLoRcAL2+az2Zw8pH/ORmkq
dy3L5l4klxGf6mWRHXS/Bfn/2ojOnRYEPmFNeZCYMzNSztdD7jfvRTNoFx0wkZNslPWXsT1snGUw
YRR+HUZU3V/1ZaUtL2q3JoRDaFACMUDTiCJAwFq1VpzmzRi7LDi0uSNOeZyzMY0ajHmmtNonRuqq
D8IidqAObr6Ufeq5YyIZCaMHMroj63bUhxtZ5YZ6sWQxKpAHaTQ1W3q6jV7x4Ew7XnPaLWRW/Vae
ZfiA6lPUna/1OtZtp0y30C6iq6cCql1oQ2ltHT42FD8qrwfCevwloL5XkYKI9aU5Mj2kKv9cTfZu
5ksOhUJKhqtdP0BY582pb8zL1T7U52kFOgZfPDHp+ymNKjQ+8N3xugyhSsW3f+rYeYRdJr67bS6W
NaT+O/9P38hwpk99hfNac5m0Qk850EgBdA3iaKnXEE7Kg52BXpO4NFd2REQSpMN7XQGxqhgqHHbm
EZfBch4RzkG9KnQXzdxSo2OmreSM9hDuZJfPQ+a5odZGqL4zQrYWVrVKdccZ7Fsw6/nabRAa5r/O
/mmH8ES0pPoW2jG6HlaT3lZ1gvcvZoYbC57Lk+wr5Vr+ta/aTxZpGqAPil4rC0fjlSQ5Aw2uB5Bh
EoozjFg10FWTrZJtIFsdF6CDbJVji448pOoZplcvfeZZmuTJF/XsJ0W8ngh8BX7qWpSt1exEJVuz
AleZ2gTQ1Gio/HrdwvTT5hahEhg889m14VoXzq0gOLStHcNWkP3kQaDGfGmAu/FzIsM3CUES9TpA
XuLTTPISI2onKEIzsex8vXY6fyjQV825AtZkOGa5tkfgeJE9xG/woLCDUd8CvgCShRFSw6LT3ipL
A2RVjo9jIeDnKUlKJjzQ3pxcdUh+qv45SCcVA0R+sPNwOWve5vV+IN77n83qDzraGIqCvw+Lx70l
XGur+T3MbPBZC/TD+lOkR8FLWE77oCLa37rx9FRUxXKYhdHgzxU3eodtVDD3grTI2tnGY0a2eole
8acwpWyVU8LKEyfZGpnqhynzMSdRzBxuW/wkpZCSYfAKEPRO96AiOL7v3NDeYHZlf1Gm6Ea+h689
UoCf+zJyrE3YWIgum6hTiUU9WdVWrpOnODKOppMvP62VIVWyAp9U1Tha8Xvre51siZr6Q8s48PpZ
XJbqJHx2RtE8JrN9o5GmqOiYzaFVhSJu/hRJigZneZhyZw85ujzbCn52TFTsGs2NHuTBA+BRJmDx
ZAltC/1cme3R6E0MYLIxG7ZZJ3oesgyYuP8fnCxtl7P/1rZAig6TmFY9lG3nnGWXUffFje1O2+sA
3Z6SHU9QWPVyAFRma9kin37pc7nulNyWRRFeJjGQd7wNRxKf8lM4wPCxbfethewrD6Cm0xXYJrEx
5+knxS2XA64Ij0q6UmN8UYquEY9jUOvLSGB8K+sGELcnUFE/vVnvVVZVhYlUUKaenblKgE7fJLXN
KnIulmz6HgzrVbbJ7mYMj9TLoOy0qm8exsx/QztEHL0gEMfRH0Chy1N54PGuKPha/OnwuVf1p0X2
kUW/aINqIctInUVr3Zr6y5zXPlkRj/7yOlrOa9Xj++e4TCHLZeY8qaIOtp+62I3KGzXwnkOrxkml
88yD2ysR2MFJ5VQermXZLnvKZgeprPeesmxfe16aZFcSEuNSC9AZkZ3kHP9D25c1t60rW/8iVpEA
x1dRlKzJsqzEzvYLK9PmPIMD+OvvQtPbcpycfb6v6t4XFtHdABVHIonu1WvR2e2S0CbQuP/Hq1Ek
9qgxWAeBTNRZN50dEAyu08nIAhoOXgzbwKfz4M7OagQHxeaDIxzzHzHqLbuP9mrax3VhHNqyzW3I
qWCRyb0yWY/3EYsEwEmFs/Gws7yA1L5dhe087mhIh6x3H3VzSI80atLUuPTWtC4hIHSu1Mgzo+iC
xszblAYsHKe+t+5C2c2J7/UCLANe8dVA+3fig+Nlxk+EgeyPpqsLT2Y8brqkAE6paX3Ae8ZL6+jx
FY0AwFWGVzrw1BZAEFnhPlc2twNQdZ41iLuoIar1/bmM2L4xvdcJbACEwYLQIJnQilYEzjyANlbF
A3tbHofK+fsWj9ZAwLtsqNupgGZopB8Nsbyj4SzqHmA0O/FpqLk5fyzrpyLLX68GVqQG6Uvb2fFc
ZEDdVBxJG1fploFLNMW/LI3WoFiHYpmyJZUFEPFtbO44GuXA1Y+AUAVQFA3pwBM7BY6mitYfHLch
tFvMTWzZwAg+ccOFTo7kEaRSXBSbJvDYWwA+rsXYzRtU4UFd7ybxRU/cVSrr4jcvzTUhyUOxOXej
K81Hc//H+RQRg5x2ibhd4e365LytAVAwuHwBQvdA9b+xYnB4ZS0k9FY2mndOriYCdGZEIBKwxu+t
SKN9qjDWK4ru7cTxZcynBzoIsKae6rADrb2QD6WNJo8iDYstfSZQTEOSwWqPy8hFGa3TrGmV0Z/j
zUufrviDN0dK7N3cXs0d1Z+u1DPrDrXqCB1OOVpvsrrdAy4IbikAYB+n2M8TVfBXlkpPvb09lX+T
awlqwz7IGzcJbnOiscpXcohe1yEHyIz/D9e5XXv675+nH2bd5xYYyprc4seqY9shZdZOhBzvW/kw
8KNssAxevXJ+zG2e7ie0AEMWkh/JNJJ3iaHwBk05gSE89JKoKRRJa9NQm6AesW4iED6JrJEBGcm9
XJHCJzQhBWi+aleJm2Svd+laAuezqk0u76CJEUD9LjF9JDXMfdIUFqDbuOeLCI88SExg7NH9nfzI
5Ug3qBsh7l7fa8Ip2SHLp93jBxKd3T53N1MlOLiO/7HpygH9O3TmtGyxl2DegViyCoEs+ZeBWfWO
5pOJJhj4+qzxTQEtippPjnEo3KPNpLZJiwn9HGN9BFaiOc6GVR//NCQHhUiwWtvtjNba/x5LK+VJ
9NWxwYjW2tda45pPZyZAK8tZqWx1rkH8783773HQg9WACkYy082DD9xYNGSA8WplAsCseo8jEx3a
eIjeyXDngBbkIQdtWxGdDCdC8xnqy6ZZAOM8mRwA5vTKlTks+mwvsZf2aWg1aL0HR5IGAPNcPTMD
SXhkgUA4qoLxRr+sMeOd5iF14muEZqVnHDL8bE28x0Dhwi6g97atauexC22oSd6GaA7ZDREITbZa
5y3eCGRll9Q2rSMowqeHGTQpluT9ASRo8iE0cegSDSzYTcLWzlDj5jWldnac3dcJNIsOLs+XqTSi
+ZOVpYEDKM26dpscuc5ebisj4ZcajVZBXyNPZloWJPWULdRM4deV3S0h5JBYYAVmtnJfM/mzjyxj
j9Qwv4DUdK+nsX4yeuEmfvUs0St2Ecole6GdDHu6E9zxEghpF3KfaezvJdJEsxbQ6Wbl0zVvHyaP
wPWdAhZTA8N+IHsuPOE3kPjYLkvdPgy56QOmTr58kNty1bPhZc6uTFkEwgRs7LjaT7qJNtwB6o++
LQ1b+tXNaMgZuFvaL1I4MN+IBGn9EnNb4ua42W7LQO0nXc34nULrfnpCCu0ZDZXaJ1FJa1v1Zn0n
ijb/pM3gLAPw8fuvAVMCwYs2QlqGqICkjj4ZDiIvIgPUY5uv7aZ4PzTVkILJS8G3IXk/zK1swNMF
MNb+2Fv8VGTAA02h+wX4ViPcRwbo0tHEA5avttYk0jSpeUJul58oupvEOmv5eKjE33llmfsYFE8H
dJLiv6rRoFOJztCqBYkYrNAxnw5ICZFXqhA6o0PboUlq8Xwc24nge3v4DkkzG33RKo6WozGSSD1a
oZt9KiPQtUfZUKANGgc+G7F2NzVI2M94jviD1ZTu33luFgeggWukPpOiOHRARPmZExo+Terc3AuS
vk/wblU6mnmCVjO61keJDkClkK6GYI2SZy8OoWIMUazFa+lDe5khDXBCA94zdp3Vl75I55VRJeFz
3wOOZAyVfA6bxFp5oiufQweyg1UVeVBR6LSVZqFnt+foaELZwNsbUKdd+rTNNA2XoUFUD6CheTe8
eamv7v91bp5Hie+M2JIL1f3Je8BjeJsYeFfwnJOt2E5QPgOKXaJmeBijJiDbBMjlvF7cakoxVEbQ
qhVMNHQFnsHawG21+g70KW6QoW33L5alTx1aDC760LDzWDT5iuxlMZjrQgeM3FOgXrQ/49XM+BLO
jYA+JSB1gGtlf6G7rVt1kRfeAws4P9aauJA9YkWzyUPTQmIMF0k6selNwIkEeDafkxcep9OPcY4g
V4Db2mWoxXwH9ZPmTjeL6BHbQWDo7dL+kbwwAf4TigS9mbzYKWhhXt+swTeJzidoOq5BYZGjB+pN
fp6MaDXIAymd/AQ0nnMuG03ztcjC0+ztLCqRKiVb8nZ28y5n6VSd+hLkWElkX2K8ve7wXeT3dEAT
u3lvpSFUG6EcuPrgoKFMw0tdF+6OYm8R4HlHJswC5nTIo0eQ+5VXo83TINQB+686NI6lWl371uDk
38WU+rMpp5cI6mLB3GbvIzpVIvnXCOKJytPEL5IYaqKRhoaPElSbW7DbFPgVaXp8DtWGo4s9Z23p
4ARbRJRj2pw4ahtC/jBCf4OWWAcPnKH92lMO8nq5ix9N3p6kVrdoClF7mnfT1NqoAU+Hrj0JJbXL
BiR8eePVjxLAxN3oamwzzbX2hAzWEsHR9LMqJIiH7BQtUSXqw4biW4cK+FeUno0DmHXFI3gU5T24
z+94iY/t65WsNpZk45pi6cD1/Cso7IwDjZo+mdFTOdyBz717wObSH+YWZckQYm4klCs65OEqjuzI
3An52WHlmlqgQY+K7TDkVNbU5ewyx1i5tq2f0KDo57ExaNcklDIA635lo1MGtLh0iG1d32uWOgBr
XuAuglNga02GloL+W4F7IyoFykPhqqf9P52WEUQgW7TDou+1kdMlUfdrkH1ZqOHkFrb1aFwof86h
KDc3Sc8ZuFuo+zXQCpTOHdk/qn5SSJny6ZDL2FzNYOFYUyA5bkvRWZR12/RtqQ9hmXvWPKPoki0o
V1i6FoW1FsIuH6w6x0bTzNJty0S+7liCnaaeo3G+16EzarbfxrrwNmzQZ0gRQJ+atKvJJrxh9idt
6i7k+I82Xc1Fhx9aU28xNCVvu9Hv5WSsqfB4I4heypbv6pgx1Is24Th+pqrl4l64o38/X8qbJock
3cI53Ve9vRmq/rObrEF+ubLYlJ9GOQxxkGlo9XTK34aZ6jIuR2To8kFsafQWKlQvcqsOb3ZakUZk
p4i3eLKbSiDpLZ4uSaHei92AgKlWrNV0qOrQDrqhnVc3G50p/swTqzzQ2FKM5YKXEP36r/OEO6Ip
iCLHrIGU1pg5QdVk72NuKwoQr21RjfoBvQR73zTW/fL3oCFYr9AWjT/A7V+EKtsSRia3dFAFeJu6
DMnzwYaM79cwapuVwUY96ATubMQuUHf8BwD1wzkCtBgYVmNFHARd1BRH0wRPKEXRJCcawL6gqMx/
nyS67PRaKjESA0rfZol2tzqT0JCCPPMqq+3pROMI8jibQaKUSDZNxbwPRNd1gLuVs8wmN3LCBiqL
yL8Be81BPJT+NFF522ml5A90mMXgrJ2xi4KbrUV7HUqIerQqSt3EthhS7aMSDqMDstXgW22R8y6n
EAyOSjgstjMOMeoXCnhn7gdjAzrbwifbbQ3k5IB76hxnWYMcdml4JxbhVVNdqn+7HlBA+WaezfGj
A+8c31F6HXa3xRsPP4Pa7PHl89gdGJRACaNEW0Fq2F44q9Bn7ZjnroQKPcQh24sKIBMF0CF13pso
VE0EWNlaJv661m35X9eSlfjiJamxd1m8cmzrVUUmNSoo3hth/6prIyqQIrHZM3e9novHYSi8h6GI
VY4KWjJjBH3VUEf0MkbiCrX40niNdtCO81BhK/Mx+nY9mqGr9ckmzcl7mLA+jfraeE6K+HnKEucy
jXjdazIe72hIrTve7BzQhdadqIenSL3okhoHGlBQDGZ69DKanxLV90N2RIfbbABqqrXQDOb3kM5b
Gx1+OTSDYtCB/Hqp21LqUg6SuJDdxocxRBVfwhZ9fmoNHZ1XxxGXKTxV2dLDchPpMUAWwOk/xMVw
3865PJCJDjVYnbbQw2Ygc0QYMo/gkk8Rp1sAD2Sa0+ybyUwdKAlDdvuOthIZPeLolA7gcAzXwjCM
FW1TyEbbEjq72W4zPthoARNVv5XuVn0QowEUkCHwhb0jDUOzqLNr9fyw0Imh3fWVMKySbWBZDBSZ
A8QFNxr6JzetKpDOWV1s0GaQbRpVTb15ZcS+TwYQNCjpJT76lJzgA0yehuStUXJcvDeYPMHpUaWN
l7kfHMtSypvN+CZD2xDZLXQRQdPoaa7B1BUaYPR3B8N6Cnv2AkGm8kzOXrAVSPLYp6ZovUfJ4i2Z
4wJCfHxEH+7EEvtpqvRuV+p1tiavFXVaEHkp6mjqAiG0j5cLLEtOzocLoJj47gKJ27kbUJkC9Yo2
F3G04szHEGkXGhYWAH3SYH6eDXsQeLrHPpTJurOS5FuDRo6Zgf8UQnDmZmSVDVKLKvs8ae2FAgCg
dEB2EfHzbSbkAeNvjYFNsBeaX/K5sDYQd8HXygJrfT4V4IdRmJVBgV1uB7KVEF4B7225vdm9pB03
DYCSyHNBHOzDVBpqBKZUc9GnC72ot4XlY5rgy2T1UVuveqVPQQe76pGootM2BQRLqMPNTTY5R/F6
HpEIIsfHJZZ16haFYmSh15y19vF2GPuh2w81oEtv9ghopCOfQLS3/ucULYfD3L2LqUQybTPhfRui
qboHVzI7tdqGBqCGhsyzjdfxxd4UW7KThc6EmjNmHTvh3eZmjiAoCU47FFl/WfTdejf7L4tGEMQa
yi5xHZ+hc0rtKWgDYoWuvZ2m7GXZolDhRB0+7D/QKPwFol/A0yon8GVsk6QTssW/xjpqtSZOXpYd
EHmX/czQjGsAmtxDyosGKZ2yvXY5Gvh0bUYzStE44BFunE/SRmc6CGv+hoSd+9nA/RM5PCM8zmnb
HhgHEBL6RfyKv/m4ijWh/9DEmXS+1ByrYa9zQkMLj12UQJo7q2RgjNKXRYVdMTLaLwL359UAEpdz
2w2g89Aj7L7iYn7pHHA/gC9S+nkHLkdnlNUaFZX0DOjxtLNdqW2Z01UX1/Aa7HzQh8U90C0r8jCZ
jA/T0LEvHyYZotXAtmpWF9GC98CVzNmZoycLqE7gBRL9Qa2zyaySP2XtdJ9LN/+e8QydlHh7ewS/
ZoseU0TEms6f2nG4p/zZnyLe1viPEWhic/0SXcBrt88+g5eieCCgQx/oqG49WbJr0QAWfyJARRXr
9n4Cx9YCcyhqDqgn1DA2fAJ7VQ++3W3Ny8GvKhNq2woJkZbJsijNF2taVAItSYsShgKNnc6yaG/I
PkghWgJoMV5TdGd8iPSmPELbADsQiJMtQxKpJ95YAybkTsCwol53yK5MbaqXR1ribR0yQdDTd1LN
wJ8Z9P02QI9ovALJR3ScbZadOyWk18dx+b2PgZgSnvciZz1c59hoLRGW0IdVDJCOB6Tdxu5SNFC9
5VNBB9Cdqzo34ICMnKT86c1ogQcbMpcati40G0WbZsXA+aAeyJG9rqYZ6TVZFOeiBpco6Zr3TToB
UPW7o7U17CWUI0JGbZmRDR6+xcoRpbV5ZBw8xKcJqaqi6vTu+prfGblTbCYUqEnvbh0OUv8qsmco
hRbfkenT/cST870BfNMRDeygCHsNKIckaHMNeD4tdbdS9BtLF87BlqHlrJEuyTYliBSBMoLGPLkT
jTmHBP8e0A9BrzJH690uZ2hip38ZYNYBB/r/uZ/A9HGzgxsnMPMsfv5DvK3sLPEqIBs7cJFVoPfI
sxa/UpWTpLHuRu0KZWMLgnbIXXi1Ma1MuxCQjG34c4fKSyuQhERy4D5u+3pFLJvgWQGllQa+Qxqa
tvnvkxrDBDivlCckqSrQ36qDBp5KwAuhnyHmf2zKkUKmDIowI2BPuh1IsBvXhtsc007KS6wO5WQF
XV2B3V2N6ADAv5l0eOlUFq/o9TPUrVc0AqUj+DiA7IMkcnS4mdKpLQ7joP9FJjrYvVftXJ2JZWaX
tPGubK2fkOjpD+D+BPS5n7IB4qBV74MI3UKNaayRb1dG8lAknS3hNDaj4meZ6zrwMtl0xJbJCJp5
GFeEtTRGdN/gvRweGlMMndEBLGngLciONzPoewHgrPv+dULbQWK7mfVzxhxIGWnCc3BP1hj+cn0b
BrKJ3HWacfmpG2LkUS3vwnRgueKpBnuobWgHcs6jrqOhEkLr5HVB/3QH0erQJ6+LR83Jls5XdBbL
Txa4oK+QA6jatu39qtXOzQhuMYqsLHRnN7LUd7QOa/HT6axRBuRlXT/uDfS7gg0Tnwg4jvQhZfWe
lqUIICFB2Kc1jzRKShBRYsvZHGk15Kx6kNg3EjRaNvRGTejhWcaAbdgcs88hmllR8EhAEwUl0rsR
X+QdB43uCV3ZuDW3Uf2pATnGSh+hzFbhjxYi4RNBLqhb61E63fVRCcCFyqliO234SRI3YMXDsGBV
zFdAM2QnPJTA11KbaLbRTGeditTw87D4JTB2IAIQNsVGLxuoAKsSnKZKcKEqzeXIAXnDJO7JRE67
A4GN7pnjhiLIYfcgcqL5ZLstYlg9MLpFf092vdNGSNJAMwv9+sax7Zvyro7DSzhrJqi/iNIqKhiI
rAxwpM5h+r3AsxzkKsoTdx5OoQWTbWxoB6/ICO5mhNPpEgrqyjLoe5SlIE+99rznuBLyfEsBSM1E
W0CYaHeUOCBH0pkThLC7do0bLH8gR8461Lwr4xkEGfneqaoSNz6Pbc2i9+5rAV2DwkogqBDOs6+3
TvosRrdaOXMRfm3c5n4ckZBfTfNLjQ0f/qqVQAfJ0PzMzOLJGrPypdfwX4v+ZfkZ+4FiHZd5d+mH
CgkB0zJObjzNdzJy+n2jeyNUedlvV64m8/2VLXVlLa7va1khz1LlLyjav7/y0GdPaV3oflqaw3lO
yg1IzMDGPZva1qyk9pWP+J57fcZAht26ASj+vSN6/oc96ugQFRxT/SEDoZnvdE39xer6ZwXaxvy/
QW2ESuecfdUMTX+OBidbM/zoH6I81Lbo3073SZZ2p0mkc2B5c/XJiUMQRsem8Q1CGq8fw8DH0MIo
+tZzJAE/fAw5e799jMR0q18+RosXmxPHe7LfT/g9NyPkK1CEKD6BCra6cIHbihqZno4DsHylI8t7
MuFtq1t7He+3NKTp8QysEg0Fn5bp6Ot2Ol9NRWMAesxBiuzMZrIeeGxdw8ooLthqAZggrCv0BKzr
EKkkDESQDmRro0ihfhXXFUiOr0AYFRc7fJ0OSTDUExML2QSz14+9MF8PnTrLAH+3tQHoUjWyk2FG
biXnSJwqD8h5oNpj6DsdLJVr0nUwDWQXUAKZj2CDhaae/p3MUBeFVIyKIp0aiipnKY91o1/w3hL6
SV2DD1OOZnscFIMKHZgYBrwfgww6Af3j7uaANAKi9bdoObVBJcI7yHX2Pkf+bEfFuzwD9xUYJlyQ
oQJnTV5wXns7KvwVbIYcrwt6WTsMgwU4MI9xvArD0d1WidHyNem9G8oITQV3S8LuJBZPZ+RlYHFb
CeVtBLAz/Sigug6SsPMc80+MWGrVSNr6J6KwJZ8a3XwqUn+L/HUeBIaXyJq3HI1kgIWFoyWDTIBD
iV4Bl7dBMk5JDZ0Q9bJIpXI6LNGm4OjyRWn+dvCkJgNZ4+13jO271NQ4QAqJfAGwa13nXvYsk7ZG
qx/sxE2bJR6YLJp8sbtSMYy5oXxR9lu8wcyfeH0bcQ9D7mVSjO10EBlDt8jYJ0i3wXbzRiqucMQM
sAPtFsu8iO8jAw8uIUZ0Wkhn+uJ5YbSeeMH2VN1xqod5lt3zh6jRSVVtcZ9jB3/R8J/WcxuFCzdx
zLVbxihwKmHWkXfTpZH4L6WyxsCwZ6Py2sQ155KbOr+CZSfQ8LyBZorVH7Uc+zVSqmG5gdc5FqOJ
SOnYQPalBDQ97g7kFbm1l6CteIyi2KQ1yDxAWvQYF1iDluTIgwGPlBWrIq4yKFj18bWWTQP6HQCV
Gp7E1wrE/SBrcf15Avus3/ABmoZh6Gwa0371ZthW01Qy/Wm+iiCngwa7wIImDXoHWkfU6p/SLQTm
TmU2R/xTuoWzXLfi9kjeWVXGyYvqOIJj8JvfvPRromHssPdz/xRMvzXc1bLjeCgTZ/JL29M+aZH8
7UxO7NU2vp19iNNSaLlPXTttuzLjh3hyQbqjvrTAQTzKepJXaxD8UPcyh6ohvpwt6L45di/v7PRl
Dv+JH1Nwgc5DNdp6UNsOEkQgMTnMXcwOkgl7DUl4viLbzfGnIXIJrFnRvJubl7O9FjEUsj84DLV+
jifuWrgcEl+aEZ/pUFT5J/SvOkA8/mOiM/C6eT445fOgIr1MMtZpB9oU2wUF2q/RSQywe25/u5m5
jJLbFQqner2CYwG7pVjjPJ9FcR7QjFuwrRXXaCx2mgaWTXQvpaummNKNgMontORcthOz3tzrqtKr
xYV30HtADFSlF0/a7rFDzgkyCw10W1UEOYrO3BnoIVsmob24X3cQN5PGHN5DjlSstNyr/xI1ypEW
K+JDEQ71M/TIFnsroVIEQSIzaLK2+avGu6phVNUjL0OwFRUSSGNlH9R0dEBFt+kNJFevkd0/QeSi
WkN7L7uOOtItdEa2UdmkstHZ/06cViG9UOrgmp6m2PA9PoNuX93RrO08SPHFZLE8SB2YZbJmeWH4
04g7Sh1z6FcE/QwSbA8iPBoI8jZtlxpbErqYHX5vGZX+mBVT9pB07AeZKcpNXH1bmqb8oqJ0z9ny
AniYSjOveNcsD4aFmwDq8daVbFUcryc0OV64xa1rCqHmtQPU9ZYiaIIpke5UArBXsqkJgw321iUP
4LIoAYgvC8DaHT8DLt3uwqFlQaxSXw7slrDe2ytsi15U/J/s45xDfbYJV/EU9/dZObqbjA1VUJVx
8Rk0hvwOupSeH4ei+DzGLZqWnchZaR6G6RwiKVGDHpOCDQ4+n6EY78mZ1en8mIGELMKr0widrXUR
VewT68fkMjpivBsy29WRhrPFvsbDMl+NRhTuTL41rK4bfpBDq0B3dSjYJPZLOGT7oDcDESqgpxqw
sMz1dG8mVf8s1vZkjs+61gkITk35ioZR3SuGSQ0ysMoLVdIa4gpoZaFhMUHBLLLGKyrT3sXt7ROZ
8dcFQ1EEkHudtVjShQpaASGYO/I6hnwJTSk2WY793e1xi+xILlcJMiTQAnj3GKan7e3hG06Baup9
F0C+mBRY4Jwh87I8q2kiQw46ARnS0QS7O/aQxrgZVJWt6CfxmMzhRvRxdCZTr7vQO47bH+Qj023S
zfbrJDHNzcHoxx8U//87KemBFgPbAz5a37nIkzrT2UsjQD3qbuTNN9lGBy3F2+a1DEX1qczCvw31
1tU4bbJy8TJ5Ap0gX4b2r0Py3oKRsepOt+GYoePMyKNm7Wm70FSdxRN35weMIuozHv444k5Zrsbc
bh4BCWG+VcTs4jJDbiAr3R5BBDfsxw5iOZ7jdmfkl/laA2Di89xASENWTfvNbeJdZwBvu6oA5wY/
AYRCC/4NyjvxF5s5zM9QbluWHDRF++iUr0uOMwBL/Wi9LomW8mOE724iuvGLVrEB1Iw4k+jBW0Hn
YPxSdrgmnY3K9se4is+gifVAWOpPoog3pPYdIq1ysh1QXDQgTg5o2PYthMKhtUlKYaQZVhfMOb3Z
SVrMRgIDD+MsxbvgyS0hG7zCiRni+bOCVMdy8t71LzE6AD/7YU74Jup5v45nJ9wlnie/OJCz7seq
fuqMKj3lYIheTdD1+EJhSZJpO3AEQ2fTdFY1G7y7NGPhNkaz4hqNyWaQjDX+r+t87te8yqH7QWMp
zB60IqYZTBAVgi6oPQdcd7bAMv0ILRntiLceoCtxprM3+81E9tkylniiuCeTpQAjE+x4qkY7spOJ
nP/V/mF9fMfffZ5f16fP6RGi423tkVkbD11tG0OzTXwh/zkMILKVrD/3ZQbe92Z0Uboo028td8Is
ALYd+Z+2B8mImrDE8DmF0EvqQBUmxV3696VulrfllukpKH3tqYBCuFJDMCtLfYu62vcMN9+QjbQT
ejCf3o+5vuIDAy82HqXcjIwdSqP6ghsb3dxcWZ3bnxywzH9OGv76AE7r17AFRqbCPFH1J7CG2J+z
f8JmMf222q9hNL0KI/wX2/j28xkbYygwnUVtQZOeN84l6RLzArTniP5hfNEr/ZgLMFtQZGdycWfb
3AVXIsOmRMW3cwKqw7gF1y3FSM2yV20HNB1DjWWJUVcA+7L17gr6egnPx3A+gjbigaJp2cnDfYsv
xSG9m/aTA9SKGWrFXQ4dzCe9RkkidMLoRENQ/W3bQiRXDYp010LytVQ9rlnOGbqeumpFw3k2+B3I
mPXFm08xgDBTWd6Rl5aMIbhxoqFaUubg5KMlS9Dr5H0kTlYUghZF85CsiH1GeRN16NoCMHHIwR0p
l9JH9QxNvCTa0NDI4vHAdGgWDU1cfopQN7qa+ZJKoYC2AeXzbXrXNbrvOX1gCA6Vwij1LlODVjWm
1ELrcQDthCMANO4HsD/8HjG64tBOeNR/iAByCmlxVfL4wxoO9u/rKeHQh8c7S8ECIHGQUrG5ieOs
aPeHVNsQkf5iW/wg1QfJftOCBdYqNWNrNSaqEgyspqiDNUeHhiiZLENC2BCmJh6txXTD1LxNIrQO
Rb2ZaEShbxMZ2hGOcYRW6pRV5z7PDpAfdK6ABjtXh7EntHG1J5DEOpAsb9wA+e0pIKdwNO8kkbIS
ykmmsszvKydnYKXF7Cyx0gAt9e2Gprt6Z2An2n5bZqtJkNLYAt6fPJBJdwe8VIH4eUufYBrc/hBD
D3hFXlqDoQZX6my4kGmsNXQQjU52Rx8B6trN3mK2DgDIP58IpD9Q/dIeySL0AqpP87cwTYYdJeA6
EORu56avlwTemHBxjwfthZz0JUM1FqLvaXyhL1icCbR9/Dq9K+p6HdsM9M1l5u4SPAeA3XV3wmuK
TxZLy08F3pP4lE3nqOH4jlvM9C0Wd3fkBEJ6vuMgSvBpwtt03K8KkLhKJ3DtKr3n/EqgCYaH0BqQ
3hnsO+C7zxoUldtxSr6BBver3UPfB0Qj3q6Iocbo5Lnxgonkp4my1ty1lQI0U641PWU7S0HwDa2R
dyiLGwp60V1QF7ZWYd3mGxesBSNkkL70WcLBdpqjgpErJSkl5aLsQNayd/Zf41EzPDGvjfsdWpcn
QFgzIBVU5u9DDrB2ktrnCQoaN8e7ZGFLmUBnBKtmmeAePgwVuDTG8AIVr/BiG6iy4PXY2w6Qsb2A
IwA5fxutX6PrHSmChanxMPVfZ2lZqZ97sa3ow3+GzminvqXYgVu1JMXSGrSk1bTQ7FNXaAaG5G0P
9e5wQNOb2tnhvmRDxi8SOxq2TF/HYIX9nGDngdeW38PoUTFYUND2CvHHsEatRkDmtzC1j1lWIztd
VOvN7nZRWq0fwKg8ZCOAExAm24o5yw7QBcsPhaGZWwkUwjkeK8DYK8O99iFS1w2zqr9YEv+VxGP9
s0mhd5c5U7ziEyDQbVz97L3mL6nF5V9FU6aQxsmcq2T4MddanJ8hUPF6lcaY3l/FNpM0QB2sBf3x
S8P1V9YYKE2PB2C2iCPmnRnakAutzJ9sNElRcLiRAYkNzw1y5N6uEImp9hZKNhDmscwr2aLuixjN
4XE08DjwLMgOtzO4sG7xkL4CpLHT8ZbaGu1lOTwPYoZoaWU+WHKy91y9rNrAbmyMTKYoY8/dGcX2
CWjXX42LeDwZuYpMA3M/da77o8r0ow6Wk9uJYxuLxfvn5JeYKvXkUyKaF3pHprdlelGWA8Tmu1Df
kX303HPMXWAf8vmvPoLswC29S2lgZTcZxM5NO9pQ54Ecn+oIShWQijDWCeqMkJxL53sedrpPAZb3
lInG9OMSzeptF+V+N+vRZk4s814D4nY5GB6Lj15nBkMRIr1FDgoZIbfkl/iRbcg2oP9vrVtJBGG6
vjsPI+hChJVNm6rs8PdrKg0JyE7u8dIov4Am14FEpaXtezVkbNN4k/Ncg7zmYLlQ74uVdrRRzI7f
d6Dwnx2tBBNW/bOWXHtRJ25Wv54Y4MfNOgiCWAaqi6WRG0+NK8Q67jvzPBrQFsjapNijYABGh3D2
gppBFSE1wtLPa5DvREqerlRnvQu0N4A8GOsGin7ppBvBf46hQDqkKdhOYhV9W4zO4uJrWQoP2y1+
pC3nUMXzA9PmI8mQZSmTD8pHO0zytQzfFrU5ffP92zzwoYDlfjJfWsgyrEB8FF9jHrob6QJjM4LG
8MRSLwn6pjOeKq3/WlQT1MwT8ODhre476J75alKTNPbPJIBvpxMaelIwa2r60zxNyyTIqi6T2goJ
LcBNtHDIDkljaX4+j6mPnFN2iMIJJO3kEWEqX0/JNWc6EihWMe/5hAJaqdoqKw2N4IkB4XVogSVH
LwSDhlZ07aNmprVf1V38Iovx7Fjo9VoN49ehc8VPtEz9HbuW++TkHDzM7mSeM0fPoPvUxXv8ZetT
JjkLOtN1riztnpMw2s7/w9qXLVmqK0t+EWaMEryuec65srJesBp2MYtRCPj6dgW5kzx16va1NusX
DIVCYq3MBUgRHu46f0QHVY4BsDUx6sapnTtIF2fecLIoA/XJ56M79uPxRK3OhOJ8NwbTniBB5QCd
8r5BRG9GCGn4EChZ/m5rGRgoSJSanMlv+BhLqCOaj/z+x/m8Bmt0P+su4N9AeYrJjc0SYeld8xks
6cDc6CCNcAEKLD0GqjKNjtYHGhRC22m72KY0uFnGtxrb7lPiBxV2yaYx4G8YbebmoAp2N6oiReVu
EiBcAOKkRB+oA0x24crxRLz/5I3V8qYZ8/66OHtcE3tn1dMnNwi5J9vBKxpwgb+CICa4tmXlOasO
8YBj4ISvlW2Ht7HFvmUD+P2OOWAgm11QczWt0iQ08HQZiw3wRBA1WJ5Pg51XILPe0oOpI7s7Svcm
8q7YKO1MPWGODNzKbAEQTNvZ+Y+HH81e2I4FskWUpWu2Q6bpESNboC6TTk0iPly6yKis1AWqD9gM
PYQ08D75xb1Vxhty9BIL5UFOxZ2j7arZNs/gjNWhgUybG6+KqoDchGW590k21Qcv6fKjcLzxboIQ
JDTi0vptgNwjNyLjH1/VB1ba/FvHi2FNgwqW1geVW2AeCeR452DKeVBhsis9EVzRHRAjYvOgELi2
+yAdtzYU+laFrlRgulKBDtVQrxG0Cq6OqyzgavTWHlwbMeivUHoAQsZ3P+yawFzSVjXw5gj5rD4G
m2Wi9tBHg7wx0jl3wAwPd0Wm6qvNoFDf2gWD+A4oUMykGU9lYD5Qi2kTnYG3JD9IpssT9FCahDqE
EWU7swL8joeNeJ8lyPNuY0tEUhPLD5OtcLHRHDIbhITLpZBbwqcBguZAsw1jegjTtL21IFXY+r5K
tnRHlfq2MhPxBCU3+0KtJgy6q6gleP/QR4egNtWWAXGxTcvg3YbK1YewNPz5XkRVrbhWk3NH/nQr
gjy+3UaxqrfLRCps7x3IFl9pHgSHQb8x8hRBJlCqVJr/ysqS361K+b3XQ7y7DcFaT/aWeXxtNZZ9
biIxvNhpvO9G33rLlQUla9GMe3LLkELPLWzsm6m3T//TtJNtgN9SgYaLpi1CJU4OwQIbQzoHVA2G
28Kbuh2xkFEzRWz9UzPWTaIsM5s63C69oUJQwhS/I7wWXnpoCp3aDN+Smm6MaHnJfBQi6N7U0xyR
cQVcom6aKbCHrabppyZSBsk1q7psbkajMq9RZfwzz4SMxy2NxHdqRa3n3frO/MKnaXrpRNvdGdAR
o77YcuL7Jg9u1DcAuXjfjA44A3BFMGrUD1hgHUIQrLwkxmQAUzTuqK/obeuRgTCQxklPNk9jl6yp
r5qi5JkVvyv88vYqBdZdhqJ/UoXIQMuV92emyZ0AG3YOqe1W0NIBX9Tsgmqa2vG8B2qlIreBAUys
HTV7CxhukQU3atEggQX6CgGC/kxNmpL78oFn6fOoaU/yvskeDR21FVXs7rHA6CF3E1fHAbX7N3JB
Uia+QYPiuAzoitbcoxAACAo9CR1kkbTzJFFR90cH0OUVGCYCpLIrtkrrAGjmynWNlW14MUS22mDj
yim8r/IyvEe1ZH5IIG+0MsmntlFmJyp5o146kPN4EkHE7menrMHDpcFvYJ43C8CUZHpZdFgGLdcS
+jJWCgrbIBPeBgVXwJAEkWmfPfxxPtYChUqA1qb2p7f/kIz5VnIEwavO3Kcy7w8M1UJPUez9itOp
+CnMAJkDXr4UoEv7m0PW8JdgLKvZAS/e/lCN2HTpGXJslh45eGRWCYOmvbCi6spzw3m1290UFslr
VQ/1bUgi4LS1WQoV7zMAx3dIRjmvy6D3JlbrKSJZ01Se5zfjYAe4R5K4RHkf5JE+HWQIwFvcj1D5
RUej3610Bpl3fsOGJ3GGYEOWwLaxzsnKch/mAmp4nhtA1jVvt15rpy9tgaVg0kXdrxKxKsN23d8t
0lgVH9M3r0NQIwc+Gzttie0hlt8nq2pQbKeHhxC7mYdPvtm8IOXRb9Mcq/1GYyGYxke0jYvXJZc3
anETbApTl7Vra7SA79C90lfvvVGEcvnaK4GY0kM/xgf+IHZmAAbTBBTWiAWgEL7XNSq5A1oV3CBP
yNv74IrCXqDntvlNqmfqD8HttrGdYDrTwFwP7Ki4ZRqe6zwZT1yXVdSdL26ePqNmxELcp2F/sSZo
bYOFA/yMdaku5EYekxGV+06CLPYI8JFc+15RI+M5GnNtQJin5SqxTHVv9X51A/bFAJoVqVOmqhK/
z0qLk/47womy4AGEgOAwz92fvPXbM72cZJMEN8ig7bsYb/p1Y0f9Dkx6zWZZ6ukBTOXdmUwKNH07
03cAkkZ4tE3Z8C3MqyOId4x/LM+6QLh0emvBLLDmqPe/A2+WcfCk2R9QXgrUph7EPdQtpmZ9nIa4
vJtCV6yyUcTXXFelZgng0QqSQHPrw+61nmg3hSpOwgGX4kIyA1godH0MycGuaooTdeT4eW3L3EWO
3w6h5CrN8VqDIe1V/q6UJV8je4jAkQtWtKAOnNcW/F+71FLDjpzA2vo+xma1+2r9dKP8oGqRPMja
iZ/swgEwPjdBX9WkyVPels0FT5w36pziuLqCovoqBpZfnDHLN1DGhcCibgYSb8AVndIhNFI8wnTP
OGTo4RDu1EI9bEvG3vsBSFz+4I68vuXAj666PjC/xs1gbMraFkdqZshYQB1TvWSW3oIBZ7uKwQzz
NUzrAdgK0z/y2E/PqDplayyHVjJr2y9TEcVX0xgDEOgCBgAh2W5jlH50KnVTu7XazYzq+Ip4JTTR
ogbJMKCwNqCyiU/U/HCz9GwAi4EbjUAFU/MDlR1g2KrK7wFDTF1HzFOzUUBaSf82BKK8oCKObT48
kJJACUCq1Jppj7ADpTx5QJOo/B7V73OQhwHFOXARgSMZDyTzsUMybTvVqAEZytp6RCm99Zi3wa5B
lPKOPIokdYA4CIYVolPg2eUpm1Z42oxHcnYd1GS3YwPMFYbSiEbPiXBks3VLNRXrihm7offebGhq
HTPQMa06zQzjTWF1piZEapwXT7bvzWgYk12CUuXNULfsUAkIhtFeneFbH9pSJRvayFMvNWm3vji7
nQrPCOqkK8pqdW4HquBU9Luk8Q2AlAt5al3HP5tAbc3ZsSwEJdeADCsNIDulzppxSPYjMEDzTMuA
P+dEpAiqhJssxrLHzgF0i4s+uw8yvNGGiT/UoYAJGILzYPvfFlOfMkgiuIVaR10u0zWPi3aTGl22
m9tVNGnO8sQ5zm0rxMu3LsWNpigLlt2Pg8T+UA8G3m6eP0eJLUjqhlOenItIZResdt4Pk58C7PNn
Oy6r/lw0Z7LTiC4MHNComkQ149y4BptPfQjBYI5aSic07BXZPN2Bf3+5FgBFbRcaEDpDGB1pVCDt
4qR4mrzRex5awGTG5E62hvdMFseYjqCPkPetNvWOWa/SSvIzeQhkJDZNCyW0xmgYVlQolWxrcEjR
0BhSsicUYwUraqIk1rr9L1fiTi3vE0BcGmThA5l7qJSe6uLc6UMyOGjLMS6AGZqKM51Rd+nKAeTE
zgDexo8xEblTP3lWUwU+nz9Pqd9o+noLKa1k7+ZRtiHd8GOhq8Mq/E42dmOqqwQA/+rlebbJTds5
D6z8pw0zebGUfD9EqSsvZGM++PU8Nz9T56Q9JNgaEEf7cKGeARV0oHQGr1phPCxpqqnn8dkc67f2
o7LcRZqBTJSmooPRgaJSe1GLXGngFHfzwDmj9e9cy/T/ORfZP664zGX/e0Wa2RbCOaMWG49PPIzq
DJW3hOD1P5rY7tgvaYfHytKL5cTnJvUiIR7ndnN1PUNdB7sNj3i1nTo7BWKHbPOpD4DKMbWsE9no
IFiFemZ9QJkBSEpf4w47CPB2tXx8MQC/91Pjterq8odw/FcfP4QfoIKeT4AnnU/+o8sMB/4FUhkn
3S30yP9liv/vPpAAQ5UX+Lu3nvS8Sz0wd0VED0Wcx7sGOrUzO4TDoexSVaZ36/CVv9j+czLZzuvf
BoW+3czsEP89aEgr5zVy3OSiBIovZWEM93ToEp5DK3O9WCYE4u5ZohfkWaxFX03NZikqa28l2KMy
ZY2fhuZybYR1Gc5T9ha4OsxBByX0FXRM774OY2ufhSCCJZuLDOWq6bgANaiotj1q6o8hb/MvozHt
RW0D1KrtppMFi11F5budg7HtWANf98UrsYf8sC/+/2kva9SvUfZqTnzp7BUoL6HJPM7Jshq0tRcZ
NM9L/izv7Xrfe/6wXvJnCilMRGETf7ckxaQbveWRO5zJNNvjdRmiooxybpMRZpfYqZ6XS0s8cPZ1
HY/rZZom7D9PTR2jlc9T00QmqJzvJbPXk4UKwZZNCAzmgKTc8oqxtdG0BeoAhvA29+AJNR5R1/JS
aBv5NXYIBUUgSPY0wzyWJviYRYHdBwVNetKPA5an80yLaZmzTrI93jf8TJ3AgT2mXi4vPcr4N0PB
seLWC5l55YEXXzW6SM1qkw+e6UOZj6Dq0k1arngiQq5NhdmZbMwHwQFA4XfUObvpeRlS4bvFJuzf
y7TG6H+elgYFBoJZqWoz7KOwDKJpezBaUycduo9pwxZbhbHCqmroDO9YdVjZ0XrGj4CDoCatZ6jJ
/F6hEAmpiaVJvahlw/2SXfwIu54eFcT7cJi+Bx22RBE3+wsIxbHGozbXRjqjQxIKSMRmzZ6GhmBZ
x2tDD6H2MkNYguDf6ZvHP+zzzJ8uMuZBsuK+UDuEOPrjwKMn2+3NbxxCrEHoJT8LmfbrZkj9GwR/
uwtoPFBOOJbBd6u+koMHVeJ1ycEpXw9VdRXQEdlQB9s70Jj6AWXnesNqlVyDOCpu8QTsAVJbyU9m
P/eVNX13UJS+gY6t0MvmcI8UMWIPLYQ78c4dvxWm266SzInuhWDujTqwBUBthe4wUGI3d1QG+JdD
G3UUQ33iVgxqRU9DoIZWPZJNdR5QdmM/PtaIDO6cyFB3YR7bd1ZjPrR6UZsilUQt1RnxzgBjPhSB
IfIYcW6fEFU5UlHLUuhCTag7eyeQn8+d5E92OoxILZ28hB3+tOtpwQ5tnEqrO3zy13a6QDYZ8RkF
OXPnH8NRvYv8sanmj7fU25AbIJHiPFX5fpnWBqb+mvpqXRvtcGUMCZ0BmPy7PsTrGoVmyWObBYD9
llBsGJpArC3Xql5526CMTzX5N98HCkAp8TPIQJ4kmPwtXbHJsoJDP/QRyaAUu5S8XVeBE/5G6gww
7jz7MSS/UKNXv7hSjtsYj8ZLbYrybCG7upt8F4tKkA+sosLvfjp2tDamvPgNDu4v0hvd18AYENxH
5P3GDNM8li5K9zn2ZA+p8Pu16kzr2+j2R8Ws/LfJp5Mcg/obQJsQ6AL7IZftKlb99GTaIt2Hbp2d
at5md64fRxsr6NU3IOn3Y5Xl/5hj/FXm6filV8OI3aclLoEl3Qvu7HLLe16+colwoHZ1uumYcD8+
103irasolaDA9tpz4lvTU9daT+Dp8L5BoxlqTqHbXaAfVj2Cpu0H2fFlEJXpa3UVoK17aNoYQOrE
3xgBiutAgBndjEIk19qKsdl3nP5H421ZmoifANdAJks72C0b96ihjLepnYl7FL+I+zJEgRcCDhXi
9V5xb0F7zV9VBT7xlN+RCTVcBjLTKnDi1WCUh8jo0p3SoA/8q40H28+TFcLG6uTo997cEaJaYArL
e2rFLCyvhR1fl0F5ibf+GCcg8fyYSCBhvMHNlO4MgohgQf0+Mfnw2GpXhd/8JLK3SfNxVpkcz12x
Ep6mfJuJ3+Yj+dDhU7saouncAusqLf8ECZuVx8DiUebObcYsTJDGQHAg3RHGIRJ2e0WBxhfqJBOL
ravt9O/+LRDuSJNF3tlofG9NdBRu2XwtE9d6tBE0u/zF3tfisz21u69e3r771wAArYm9Ar+br0GY
2o9DhGqqOZIlwr5953dFEuTCGbhBCZNApWoF+Be6pgP3ROje4w9TvvSQZDp0KOHedaNjfZ3w4I0k
j3/gFQb6lDYzLqP0pjuoVPsgykBBsh6JnG75MuiRbYnAUMSqeSQ5eCGKwGikA0TFnUwhOs7/HUnX
NDkgijTSi33zawvwETlgpYfai2hbRI37CIR4usM/I7ioLAHfMMSrD07rVMgLxA7UwqUJPWoH9KqO
nf2EdNFurPgUoSYx3oKjy/qZuqgsBGI2/eJNptoEtrLvShUZ+37quxOru/GCPDvEx3lZP9Z4zKM8
rxdvWEY8hxnAvav4cZINGMMqXmlVEfetNUyx/ttnm6TzX58tqsxPny0xDIjs6tovKt2Kh7ZYt07c
nebiLN0Ear47UdlXaxuPqCNpj5XKMrVCZBUUchSu8xteb50EjAGzkSFtu/WH2FghjS2wa+34boCY
2ToeQvzVydiWCd7RkXeZtIrXoA9CmnzXRhA759WwdwYuTgYgIVfF5HClMzrItARDWcjYZumo6/BH
0prhqmj4sHPSyDn6vIof/VGXtI2g+gXy5IISz+qVPEbXsZHfdF5Q/aPW0GOPTgMeJc6S1v8U459P
yWmCE6UAeJp4OzXE2PaDjW5EcNfjPmpQwnxba1hx67TdyuqADOwBC3pmHiDSbjZ9JbfQBM2pV1WI
wPXYayRJ19067dZHqOXTw//mNuDO3wtAESFjxeVLUxR7lHIjr4c7b2d78bQvdFPl1TqFbshrJmrz
lNkMsuPGZL6Z3vDPmAb+PRLNwx3YtFGxrv0dK2DrVnJkrvS0hRR78h9T/j5tibjxYSpQ2Q5qbTDs
7nxgxtbILiZH2tpSszLT9DhvfHUvKjaST03EMpNjWpvIRNeoLvUJuBolXr+yrN7bBiIwLx6hXfGS
6NkO5Rn371eEOs056hCnySe7u6DIBPQSBYiqLxDoDO1dVKGovOSD2lE/HQyefE9ZZe8HYUvUsOCQ
iKi/lm1dopQ/98Ag47NhRcakbN99HCblumpbZH+1N3VIHg3gv4TSQlYheQutdXmVKgSYEPpS666E
RKPKgOZH6h6nWHl1OzC+dSsfoclhRcZG99CZD6TMsaz53WKvLBvUH3OvdDZWBaDhgJWBh9f4uaUb
DbdQfO0yF/ccncb+U+XkKRTOEDenA3JUuUJI9992B34hAV5/snwaSe0pSyxolq9prmUMhIQQitcH
u+DO1h1ylt9AD9btTHCB3yordK6mfLE03IsOZKazKVbOmqWj2CZYqXDsQUL/MkXFmlwyso2BaKDf
E7vbZYYmMV+wO4lB0+dLsTKgSnYK9IHOoszrBJgUGIzYzwVbsnZT4wK+q7087kLpvB0P5EMm1yv/
HU1TLm3yoWZZFp67XnqYxcuNxSAo2SgkjJRI3g8popEN6uXRzge/BuFQ9M9sy6mH3L2Gl7u+MH5T
BPJTkDJLEqj8xCBP74Bmv2Dv+Dma+Udwkwb7XvRiJMYXoKCdq22AH1A58Qil+DG91mMuwL0kjQcU
odnruottxHjyaAXGSPFriLItQIoC2I8EwjVeGP8j0/pHGbHuazMib2+w2HzEgscH92Rr4v9YZke8
tHqw4DSo5ufZluHlivvBE/hbpGq8zKeGI42T1WBNJbIalUS6hw5MAZk1ghZvwG6wS2wU7YEO4w3A
yweIdTZP/lQFFxQLNmuyGxLki2UT13dZ6Ez3gTdg/aIHxOAKQMao9M4u6ouf/RJyusoUL1E5NasB
jHwXOozKKC6mPiw2akol27WX27tyAiBcifbasqh8CYCCfWz9cG3aTQxcy6ZhIn/xhq58QeQV8MZK
PpJjVOY3oKT8O2o1afNrEPU4TwK9OtCq5jHuQz1nqTe0eBCpIzXzyZs2wAK5e2p2foX0IALcO2qO
SdhiN9b4G0dfFFyhyRHZDWdNvcjEG6e6BL0F9fqsT65dhxUq9ZqD3dwhZPBAnVi6JqvKG81DYRjO
BLblrEFBRnPqsDhAKKnIwit+W+GVzgxVfQVftjrYVulNK7sOewTgRzDBWwU2hgWUmfUZHSKoApzC
BIel+Te/ZRiNIBcatjT/36daLvnHVH98guUaf/hRB2+VPPbWUxhDZNmASki5otPlAOIPb1M61bCC
UEJ+Xjp4Akr6uiz+HULtpdvXMy5NOvvzAnmHjKTFwXL4f58mrj8+GF2FPslsXK5KRtbUbrlirvUw
yQR7N/0hliHUnF3olIZUVfoK5c36aDhJed9BGtJDKugiNGMnHarRAwrECKv1aDvvNkVnabYzIGp0
HfUdAGy0bHeNzFAr8TGWRpQp0HIDt6+LfTJRuz3leBLRVZeOEfQ6iqnsJvwYK3MZ92ybVUmwnq/4
MTGiVCjcBoe3omvnUmCXXFvpZp6KBsfyLecqvpunyqVVbePEqGeXwAhuDkiI9mCYkCcmTXmaz3je
v5/9xUYug+/yHDc2xtFBfJwtNqanWWaljsVWgyV0nbq440HvFjxWPQc3VQwmdWqGXhY8ShsS2iqz
72LtUUNe7RB3Xr+mztr1g8cS8ZaiVuZ1HqQklAJRxIPIFyCiQrbiznecG2hS6l/V5N0MZla/XMlv
MceJgMUP0/bCkxzcTIEZHnkzvBAgnWDokcaiIxIw2xcTeZC9qKc7VJmvzBEbgtxL70Gg5z6kScpv
eCBtqUUHYwKbc+50v/oxypDp64DIq4K6XfssBIsBL6Jzk7t6P1+zt+7jLEutdxud9bnL3uJ4zFdm
WfC3uTfam1bwlEmZPXielz2A95pd2m46kwniENlDByD+XYhnGVTzhmhNbn3/EIOM6Z686NA17SFz
SnWl1pCk2UMjyteSCzBp6JnJNLTgrGCGHR0XW186zdpPzWxPLtSRywJFFyWKeMhGc8Y15ESjzs02
y1UjLp19NoCBepkvcnL7yK0BeC3LxwdOy8k/u6x7oGH0lYCLqKFUWn2a3apBw5vOH2H5Chl2lArs
X7fFJMLmfgh4fFk+meRhsrJAk4iaVPzByLdlTbgyDMY/favaDgEjtUFXRS50CCZwgLRWa83fiibl
fQDRvaKQ6+WyZif8g1EDt758077pjZPpq6/LHw4BUvD+y/y4fLpBeMFdGb3RXPP/MBgqHXUd7+bm
VLknMGwoXUyjjtyGSIJRFsP3tO2e7bzInlNINp64aQKhq+3Qs3OMsrtNWIcD/Om3uw5URke/qNwX
CaI7cjKZba07ZjbXxPGMjeGVxUpCgO+pH6wvqhvFVekWq4JpB6wImJPrwHpq2NDc+yC96vzMeiJT
b4HaKyqi5Ey2oY+qQ5GU5noe4NnR02DtQiktMHECood1dZ8eaXJw4mYnREWsFTVpQIAfi8Gs4YFM
/YRQYj70zZ4mR7VJcUkd8Q910sc1EuuMFG50N1+9cxTQZgnb0mQ+z9TNdKsb+dMhSNPvZcatC7UG
LA/3Ibd70IngC03GED0AqbKhTjKVkMhcuU04nKiZTZVz4AmCdeRCH0GhMs6cnshgcGi8BPVkHugD
gNbDPEVywFYSeyqVvJqJ0z9MLpf31aR+hSoIvkLafdxCEXA8RAOasTQ2IN0CRjMNgkvVFFDgQwX1
V/AUuqDELbpz1SeArtkPs7mHAp+sa/CFIEazft9xg0LtMOP0Fmx+htTHuRfV6hNQz0lbiIlbzqOB
j11F4SvlryNT/JCtLJ8rJNkOsoXED6K0wbN2oNQ21oA/3PabgSDnj9QDADJT7u/Mye+6fLTfZNqN
0AO1xQNzkn7v1/ZwCmuWIU6RmWANdIfnbIQyroBA5089HBql7u8Ew3mBYDB+ouEudHL8NHITJQm6
jjzxDTBbWBmKz/J4+AKNCnA5w764KV19ngccaUQE1GY3htp7ckN1xPtso3ZbZkvSnyERHUDyeATN
N8o7jFUx/ip4DHRpYL9CdrgGKNEqDu3QZV/q3r3wyop/oJ4nX1eAR98kt81raY1IrTlj8uNjpMoh
RkEjSxYBtu045sZIUySIIpF/oTMRsWw+U3+x/c0vMi0Tz80q/5RnM5gznsEMdviU1ZtzbN74ZHgT
O1J6be7lyJJtPaNGmclHjo6caZa8bg9kH9J8JSYkdm9VX1V7BvqBV7uoZj4rlvvWNnP85ggUEsR5
83Lms8JaGva0A4G2HRhftL+POBmq1ABT8MYSPMp2peytxs6vYxaAB7uOs/+hrdapXIWJDM9BBtkR
QGWy8lZMHhIultpQB/KE5S2BhqCzSadhAwxVeF7cwtGLd2OU8/XgoppTAahxlkXfP8fKFluwlA27
uTmBiM1lDT6SzftnqawJBK75hTrpoDgIw1DU9UAtmm3IrPfZXEu9zxY5RrTrpegQ8fLtbEWcWZAf
uijfam7Uas28PaRB0aypSQcEeUHMGbU3tw4A2NQeLQjE1q6WEiHbX+aYPfSA/5zjb1dxami/Vj24
J+PRrZ6MzDoTN0MIddJDhlqr7aBvCmj0JToWre5qiHY/uWo6mxB/3eLhyM9xG8Xrzp/cS5uVzhcT
dOkzbZ0U5QkslNUmAmruK7mFee1eLDPa+3bZo6ie/aA7pm0hXFEjZvHQmWZ37qLe35hRlvyQxbWs
neBbn4F2deqm5GQWuXjSA6m/yUpo6NiACzlJxo5ZjnlYa7NfEQI+cdypH8iWqnXvBvF95lsWxFwn
sIw65QQR5ezd14Mii4Qco9hYSJ72YOgF94drbgY6c7BVVUL6CBfgbO7VZ0783esGqLj7KBPSB5Bi
ymjfAtC79zoXSVmJJ1GHZQT4/fm0D/Cceag5UuuaL23+Z8TduGkZgq70v8zjPn2AspzW4Lr3AtP7
loNrF2KK6ps9DeZaZqmCll6kDh3rjYOJTOedQkn4Gnm56a0ehgtxaAcC7J1Jqb6ZdQ45SNRfGCot
ngVK71G6jbOoqSAbikfys5HKd9vSS2fCNNutEg2YgVw8KFGiUZzoI4cszy+sbr7Pn1h/FVaB7Is8
ilgeoFiQvgRFdSlLI3hOQfh0whNF34Vq/KbtuYm3hR3H7olxUKX8p31CImNVWm19wONvuGLBP1wn
jynoQ7vlPrOrZFWbQzquqIfHybTqai/el2qErpkBHQQ/0EEt3VxsPMvHA7BtzUOvDy2I9ZG9gI2a
1LHYypa3uzq0+zWh3Ajvhj3wA3dZeCR822I3eDrtTWCHVznRtC7KVoHTPCC31m6FxNMjMiz7TmSe
sU30WcTG9zOy/a0XwFLQ5wAruU/x6zn5SB3s2olXL00jfjmIMv5K6naHQJz6ZhVhtgF+arxJ30dk
zyrbncg5W9tiMlahX1gXnxgRKFBMbQ8ROaxzohOZ6MB1FJnOkKaAlms1QYgW4NVdyiWqlXXBHYG4
yAYCAOjfOOyKQE55C/TjV0j7zZ4685C6Hh7JlTFkR9c08JaoM2ig923kQkzHSn+FuCt8m3nfqyBO
N5bnFbcgM/1zPJXtdpBCotYb9eJQ8/zltsXvsey7Zz9Oun0YlsUxKjwopenJyGNyoLietN53hPbT
TcgnseGmPx5AIUgYdToEQtTbkHv2lpoKxXuP7N3Bdbw9KwrAxcfuaRIhSvuzpDgip4ECQyg8PEAZ
5N1W86sRpkcRs+3fNCtCB69a3TnpVDwXsbkBZFEZT4iu4a+gkqjaUO1/htTVAbleG68wqDyBSLF5
iBGMmW3UpA6g27uDszY4CBB6t7dfUAben1y70tzUPsKHDaQhliYDgSL+rs41dSIgpH0WrDPNMA6p
1i+sbaIn7nX5pR+zcE2M3uxfuyyd/FI6Wp4JEfgtuHxziBJWK9y21g/wbUhg/u38nks2gusF/4jc
S/on029AOKQftWP87tvHYDR2bBk/xhbIq2WIRBb2htM314QyzyDHV8jFvNsJiAGOzNlO/pNIw21k
TKgx6Lrs4Kok3iHJgbyeP+G5iFw52G1QFJLl+cHKiu4recRd4u5TiPOtsNgq1jP1fGeYw/6vbSKe
R74MVTKeHxxsBmq4mLVQP6M/qWw+N6kXEX91pL9/naj/6v1j7OLc66lq35D7KZpOakTSFVLo9XlA
BGAnGst5EoCEQeZYTL/K8K4aVPiPM9W/Hc/3X2RuYWcZDeEFKPBmHiOLytiKEZVKdL+Zo9vsUyMu
EXvSayCpFzxKH/Jgctam+X2pmV7qqiuQSRyLGuI+LiqvFStaCBSP8r0Se/GDJgPW5n3x4pqtid+p
asBNUzi73AO4OMnq6ooieLEF7Kn+0nDrJ5U2GuwnHlvZr2WMmUzxxgi9N8nwz6SqNSCM693SDNqh
3kEeOd7lPIou3ojSK294JfR7WfaQpovD8ea7vrrYEhuZpA6t7202OzjDkzlYK2QLaiBEcEuUWGEi
LOxWF5KhKXTT003qdXrUdlIv9or2C/X+bWzGYmQuCgECVUPcsEzAuhICtHY9+OdamlhqartqGAgD
xu6tln7p/JYZ9x+hR7sBw21UPMSRLmCQyQVM3Z77U6CGeANaDffOqKD6Nxo8e4nystlCSWq6ouQr
P7EqY/+HsfNajhvZ1vSr7NjXgxgkPE7MmYvynp4UdYOQacF7j6efD1nsJiX16T0dHQikBVSsAjLX
+s12KnL9Vo8Kc9mZVvDaadl9muTGD4j94Bvd9ntQ/jncDlrgG12sIeTPuwJ9BJdQjJuezKbzQA8M
z/LnL+s1I7O2dlFd3YfcUUtv4XYfswxjpHdDorQImq3ZBojhThgSvTeIwsDwQ7lFwQYlqgLUPsGV
RWmG/VEWmzF/K0rqIW+Hj63jz0XZGqnQw/7HsfkERqfM0hXStieztrO9Oy+wQCPiyOaUaXCWZXmY
u3j5lO2j2A5PgsWn1DOI2v4Pz8yDW6sfjHt1ii9SDEHPen0LbDTayF5jOv0BS8+/ZW177SWrtVGn
15DQa165/jUX+hXXXlldWJvWqfU1EUoAwkOlvoQ62nD8rr27LKjR4+bhf4YjQw7K6wKCLr1+noCK
Y45Y6/dNXjfLXGTDp8jVv3SuHf+hlQ3D5zyUmZRsldT4u+VitDr4poohm89v2q/RRulH0iSdCM+e
UL4kimdcF5RdLNJTHgVf5DJNbhAcWK4LR+/ig1ysuQbfQcjwxVqqeUldr3bwkrNS8aqYlb9kfTO0
UDvmeqN3lu9dZT02nQkvBrdcINg7bSHNpC829uKZcIKvqQcN2kaL7RIlQX9xIFADNWiCrxHWAKaK
9oZmh97255GxCKfbLNVfMlY2ZySYsjOr3uzMDiTamYPy7OhheNSjcONrafmQJFF3a8U2gJYeZ9CB
mMuy8lR1J1uVzmxOvu98vraqo/W9hvxxZHHErsUyFCwviZDJvvKAcN3G7DPlRpbC0rVW//7X//6/
/+fb8F/+H/ktMFI/z/6VteltHmZN/d//ttR//6u4Vu+///e/DdfRHdM00LAwXdRHLMuh/duXe5Lg
9Bb/K2jQG8ONSHsw6rx+aLQVBgTp9yjzfLhpfkno1jV2ujurKsCkv2/iERpu29rfSZ2TPs++dcrq
uo/1+yA+wljZxnKF1ZtmtwNqZiYXawrSrSN15bBLNRbBWIbbq8tgHDY/leERXwKAMO/LjCg2oxXZ
mBSDEJSJ5MGPvY91snOZJiuV7/gBe2LQs/PBzNLhrM+HIWqqTc5DD0WmP1uTqv2EmH66MzuVFbuZ
WhV4JKe7dpFjZWc5AW4K6uKfP3pD+/2jtyzD4ptlmuSgLePnjx55vFzpa9t6aPpw3JEE9kFNiWmd
Gkr5WsUkTeblRD/Bgy4do7qVPSw4T1C1VWBif9+ryjzlkAbOh3l6dZbZ0IcWs2LlYJp18JqElbaK
9Lg/21hiHssCnYyR3NTzhOgzH6/1fe6K/jQY77mr6uE04ifjSf7MRDXetEGkHwxD45kLpcH+D99L
V//1wzFUor58OgbQEMu0zJ8/nN6JSwfofPZwXaRbhQkvPzeeyVDkdzjKdndQ9Z/k4zCsM2UjH3my
OPcCrpXdjQVexVrgfiEG3K4tM81QTePBFGQ1Zg2m2XzS2upsz2tEXor3WaTmL6ZSYBlU9HQdc+NY
27eBkle3AO03JOzNh3xW0y/RtkXuIPaOsg7JsHjbFOg/ylY5oAqHjTnr8hM1w7W2Cg14e3q6JDgV
7Sc7Q7Xfy6A8Dh6aGXofV8vag0UYNA9415sPv/Q1xG1taXsH545flvbSYU5rTfcwN0r7uanzYSf1
BD1Y/qonYYR/VL2bPjbzgUhhUZkRAmAU0tDqFh3Uw0PqFtmj1opqo4gpX8tWObrvk+voHPHem2u8
0Sg0da0ZTfxBXL5r7PmpLJqNbCg1NfgP3wjD/ekbYaqqI/jfxDHbhoZs6/PP6cOTiieLNiIl4z+Y
vKKwj1OHSy+QV5Y8w7B8Fm6tfZGLMEPphpNvesNFCVyWaEqFFWQUn6Wr7NUlVprHXu1h5WnlFkWx
aGa3txAQIN47ZYS5TFwe5SDZIIv/Y911Ml+NvW1dO6BsRt1JdnY/iaNqOOIoz4wh1stFFo6grUgU
qTvDifbvzb/1uVYYVbv9D8+enx/784eJAJRlqJbjagjRudbPH2YcVKpIUtW7t4d6JBWbugsBf+FW
CxUX0Hcq1l3iZq+5aq7lWlf2qKoAll5v9CjcIjxLGrFw4B53xa4mzzA/Z6v56frhAMno3LV4udFB
VuPxQdBJBITT/ClbVrFA3lVT0zvhxuFCBltkg5oqbw1kZ0KiBMi6K0abLaOiQMvGc5M7C5zLP38q
rv3bV0w3bNW0hYbkrmrov3wqrKgMP2sS617FLvesz4YZSJvEQNhml1upiepbUbQairvQmpLVB+nl
HEMDKZcs69DPgxjrICUvpZU9ewQHN1jNqq4iBS3utF5KKGBuIs+BFbJ/NGfEYORv7bawX9571Rbo
NFvFurGfQ0OFFyGKESr+Thbbua53YCgFo/5bnexXzKGma+e5n6wba4eltqG8VrO898L2J+OBxzC+
IpofodRllXvZEpZ4bHkVNlyy9UNv16hrDHIN9xS02vwVGD/zdSo2kVZPu8wEqDLXq/lg8YwgqIhq
Cjt+BPsdwPims+hqd3jQZgJJARGZ1C07pbk0t/UjDkpJQ1gOi7DAz5B37oW3x9y7uLRNiMz81HhH
J7U/JVnb3MuqnFfXKiGHsZFF2SASKFSq+PLP3xHN/O2n4+K34QrMBVzTYBc+t394Do2uyutu1Mv7
IBBz1Dl7ieoq/Jr1gA69wVJvyfyEwPMAAKOvF3wtUMQgv++9FqSVNvimopJhW+HjzyPdqlPZwIwn
N1VCOK5osVh9VBGTQq5WFp1wWgdFOz10gY2qiJ9twtkRr8iV/IxMLFDTucgOo9k59qxyMxfTCvHR
0jGHnSxCNHqbUhaxQl6HQM3Wjs63XDKCQk+r1+FkNR+o17DFWRlV1ZU4RKBq2icGVLcr9dpMEZLA
CUxcqde4zeU3nm5+oF4X/lCv2z5tr5eQ1xkh5oD71mL7VdPs9s7SXP8m7uC/DpB4XvVWwylcVdMT
CAX7Ufjl3gsK8YqqSLPhmeptZbcoQv+8INfVNw54p44dhKy3jObL+7S6PxEBnofLaYs29wnFF6e6
NSZwo1g3jmUXPKK5boDPIVpX2fV+rMkIQCuwl6hfhN9ZPmWLdCq9p7ibtJWnDMlNBjZ01+adtpcz
mQ0ZwPeZejX1791igJyMT1bnDUsN0ziC03CTnfkg682qGde1qbdLYU1vdbJB9hsYpauqfp3DCbeY
WNU3jk8EJTPa9DMC8AfpDNlEzdEcJvcVEKO1jOwxgD+BfardVGI3hATshabr3IGTfnbC+lB72RNk
hvhG5XF4N7IxwvMCg2sz7x7Jc/nY2fn5Y55ONTYBRbeVRatM2n3dARyXRUyY9du6VjdRq+d3RNjF
KlcT+14r8+RGLe2tGAf7XlYNodesPM2bNvpcpxlljXPHtbvXJ9lFK7K9DNZiGoS6YWLtZcAokBmy
ua4ZbLDRnQohnMWSg3Tbq5KJu7AyCerl9V73qvJHp8Vf9Ghy4LzW3pJtunFbCr3eGkmtgAeakGuA
xbkpwja//7t5kng/pEW5JWDRrcsOS7wsLO6LmY0CDBKX5JmIkik5po11kvGTok4eTIwDZF9r4inl
hCU5+WH85OT5ahrz8SmKIWg4pSXItbBjZ3VrQNDIeZHO4oZmUqwgFg2HvmoqMnB918fnOsrLZS1U
9w590mCrO0WI40w+nmKN6DyQRPvB0kgUWHngfIVTtU5S3/jht+6xa8jIyOHAAdw7ww/CLYCmafPP
T0L917clqwZD1VVeDJYQgmfKzw9CwlBlow1Kh2G8IMTae6SXJGUAualbN2jFDqkwIiKyrsM7Kmi6
x6mxSgxvUMm37ELcRV3GeqAv028530rAZcbLew8w/D6Jai/c2bPEitRZaRFZZf/TuWspqtLOBrby
DAtHjHGXfl2n13WEDvp42RpjfGmDRruVDSoZkNt//hjEr+vS+WMwVdYN83+WJXfYH94H9jCA83bU
9vKGabfdmUnKT17F+RgRL8IAujahl/n+o098fWUMevnrw0COKBJA/vLXHxTo2ZEpi5b/fMuG+GWd
YwtHOA5/OYeHh/HbzhOmqcBoMIwu1wX95NkVSuh++JmYcDIH5VHbibel66nbP6vlO74SQKl+r/bR
bbxWq3obfsZq4713HTX2ygzLDI2mtQxzprYbPmkmWi55sh6DGuFgUh6rLBbBveKXb2cYIRirvoXm
kfnCWI3z2Xu/DIu8/7Adl/uH90iIyTudbbDBxkK3XEOl/PPXuR+nIawmM96NHlQvc6ljytJNWG3b
LDQJINn3/dRjqDsTTvo2vgX0Vj2/9/AUYyI/pA2L3vdwbdSgMoTDgJVTgMB0wjsHFmgePJhqWh76
uVUW5cEnETxag38KDBWvqr/GZ70ZwxMW4qvaH//5O6DN0YWf/7n8eB0blRBDs204WT//c6FapCOZ
LH935XDpxfIakSG27541PyNxiYZKNR/iya/RAae+GzM4bQhUL2ILFUe/7RDmU23C1r6mb0e0nAP2
C1B3P5Tf2yUnzKn+w7eZP5I+RwM+/GNMVeNf4rq6RoTHcJxfo1gqrr65HQb1Nmlj49BiF74EKQSC
rTf9T2HqIoEH8NyxK5iSxhAuZD0IIHuDFiMJ6DALPrlqnmB2ZFoXQc7hKSUvKrtluZkd/YCwiyzm
JrLUddSriDqGrJaHpjiQMfsK2Cr6kRYXFo28kTJfJyPlOa+z1PCSyGB7b3hJs0nVsjw1SWcfSCL3
26Yyplu42f6KR7n2Ms/TNV74Y5re5tEUlB4tkolFcRF+wAsEBcnuAtD+7PhxftD4dYs5PNSiQOW3
50l5qtDduMhesloWx7acdrCfv8h6WSUb5WHsSm8lWPYvr1eQlfU8ZS2GbtFmmb+VdR8u5tjNth2j
+vihLu2y9NSo5crsS/wm5RB5KRPy11ZLqvRjneyjmFU+e6B1BCx+v2usqNkTOqq7ZaVV7n0VFcQE
5hgujgJ+ppNkK9h+mnmKCo1wfSw8ZPJapTvKcu7k/rLxRcjqdlwnXm3hqjbF4xIBZd4oVpM+2G1g
nyfDu7GMgNJc1SaeWNSNauIVYqbkb3zjqBjpj/cevan+QATb5tFuxKwXGUkizt43NjbLcg53ngjh
dEQLWvMsexhJGe+IjROAnhtlnR4ba0JXwe31Sqk7btJxnFbXOUJWvNEU3djVNqxjlOLmcVrtZGvh
Cnt9nSH3yjsdf8v3SW0xhSuInsVWzmpMhXcJE//gmKqZL6ED4khReOMuUa/XaXzPOGHd8iK7y3kG
0vqLBiHNgyx6gWPMrB1wnfMtyEPpo6eRWNpJjvIdX9lVBX8TeVeyTtegI5Drvsj+oREizuGJYCU/
m3HwPut5HZ4ctOF4xnQbLTCMe4QejXt9QgoLPwl33VhmkC0HJV7g2JLeyS5gDHQobLiRhpqWr7XI
aLZuh5pwnXxJ+iTZDJMR7g1FK56TyWMBYidfQEDWK6vJtSOuo8O90nVfRenFX8BFsZTIGnFxfDe+
YXVqLWRDZg0/utJW7kIvj09T3SQreQEi40dnhjPm3XhBqg8Z+4E/hbxI4j3mhaujvjok26To3W1t
KMUnrLeXo1p5Gy2poZa6pHGU5thHJbmHlmDgkqdLtBexrcKx5iMj8qguiiFUy6XHQ8wTfnYnW4UV
diuLnf9WFgPFBc+E8ep1qorvcEmM5uK4rfqAIUa48TQCebJYZpV6A6Vxd+3bDPCzsQrIN16tf5Oz
2YWtbDHZNZfswsWDpgzGfaofZdu1JoMJkYJ4u96qozTZgT0LVivznesJ+ytERKAN1bw0ice+3fMc
E41I1m3lfbS5apx0I3u7595yboATZ9d7nr8OG7QN8rW8amKCYJ9sm0z6fIH5IO+beHN/va9/umc5
aKiV3+7ZjysE+8m73TTZsOmV2Ny2lbsvyM3BQWsLgB1Kx9JCno5JWwFbJSdShLa5c2WLo+SwFbME
W7drzwZSR2Q6Pq5tMy5knqMHUb3xQucl1gOMpGWdirxocJKn19qi09QFUDsvU+JVEPIC0OOHqC7h
c1SovLEESR7gXSYPZYojZe/eyQ6ABvS1CpVqLYuFGmv3DJYd5RAcwJxVH/TZRtbVDsniNlxihTru
8y5Zvg1j3jpowOW0JbrbWpc8qL7Z3IzC2r73SMux5Z/Z5js5Vzs17plPJOuWZVEcZT85tPIH7NjU
od7LumxQ+9NoRK9TObV7Ry+TFZHdaGs0g3lQ4yw9+0PFSn1YeVmxd+Iceys1SxdJUIx/BNMmyez6
x5hM39hBa89OTnIhqrwMTDjCd1NtsLHUGv9u8NCRyTot/awJh1wxgwDMstNptC+RqSPE30zpvbzy
MObmIYoGa4804LZwLOSFtMk+NlHwh95rJWlSBXFLyzHPIW+NjVH4AjYdltljXLpL1QPzoNTr0kCY
IwFl8cXx1QsS2nP6k6iNM/AhRwAFglDLvyut/63E2fWTNajx0uhH76FGn3KFDYMK7WN6uzYs/uLw
y3XD1nfu4ENAmwuC/hmUMARnAaLgp+th0Q2fL6+LjTsWKJijfr6p0ABZeQkWOlknWHCPnfgCMW/h
dVr96tZQ7QNU43YqsYxn17AOZTrPWrli6UwYHelDJ26yMCaXI0cSi/SCcnzwXFEcbMyk13JAmm0n
LXI+Qy1JMMjp6z0wfedxcq1b2T5ZETFdUfaXoCA8D7sRv/P5SqnrI/Rl2I/87Jr9oAbxptQq77NX
ba4Ddadba+2UH4RKhAuTv0/XGwE1u1AyPriYDcFZI3+zzOcJAS4d8rDNnicnGHcaVPBN2rTta1yM
C9lB0eHn4d2XHhFfKu9dB/MpeanahLxds2q49cFAnCwUMFeyQTHrjctT86V1dGPrIFW6DeJBeckN
/vLzNZG4K1dT4CSkcEH84JFcXj+uHGP1BXgX/95ScKjxZhNhOaKKQPwQSHptJsvfDlNR7XAhGZ+n
HJ+V+YOOU3QVEMBMz9akuEDwIm0x8Up6Iln1VI44eITgCXa5H2Mbdk18k/020U4gnmWRupyFYGSD
8O0HZcCcc36bVkpk3hfzwUlY25V6pKzl6zN0Oxqcb4E11NcXapGG0zZH92cpB8leHejdkeXkWZas
oXVx3eh5Dee5tmWZKw4wqBY2qJinxFCUu9gvjsLr/JfBzvlwIHteY5FVJYA5qemwlq1W6icrhdTd
XgYfQZL+SApHvcjSPKMGiuIpm2dEng5hdeKXZsl1/ySLJwF+k5BCTmBPnVNrdqxOu3LQdr3d3mhz
A1w3SGQfmpWh2PHQt/ZTEeFhBy7LOXmm9ufpGFi47EzDd1987g0fse+2SwmCuXq8DOygWTq8I7el
rhrxEjvGrdY5+qWGb3I/VWpw1lP15q1zppDwG9p0dS1rxAthaJYNTjfzZHWGD6ka3SWhm9yTGifg
H7h/tFZCm9Y66Vprar5m8kK1kX9ri0asQaKra/DOOkpcVvSS+Iq1ThU3x9iGYtkjye4FcXGSxUHX
dmDQWEXlnvmQTcU6H7P4xQ8qMhmzqRcL6fgFtwRnW6neW2uUDPEKxaZxL1s71f5i5EF1I4cq/nrS
VRgLSVncEnx5ktdJM6M8yJtK5/mhjP/9TcnWlOijvCkFhU8WC3G59cZJPUmU5xXvORczEuALj53M
VSxAdrnKCHxAhvqKR4B97mRLMYH3ia6d5Jzh3MlM02lVNv6aLf0SWFL0AA5ketJBu8cN7GBZUvuc
JRpq7LLkCH2vT2p8LSXFeNL9vL+VbV7j3qDX5dzIkuarDyXSktcSqMqXdrDFRbZlfvpVBGZ4VQ1X
cZgnN2L05+sl1CpZ8NvwTlIbHIHVapG5I4CQ+ea8NkezQCTOUbZmvOcXIjXI08hW/N/5TSUgbVtf
fbJsN1mm6rmxqnhPaix/nCw72saKKlay6Cdqc3Yq75OtWiHfYnxK/RG1MdmoNlwq12v3kNVK/jjE
Xb7JIkL0srX39PRUjzzRrmMbdFKc5FF2TTOkygnUs3CfLxq0fbfG8SEh+85ELgoMB9D/SdXXl0TH
WiCJU7Eiv15fzBKfX0A5nEYBGIsRx4bNtbIMXJrKWtxGaWfsCT2MWMLNc6gAQVI9/VT1wX6YwKgj
jpg9CLdPL2UYXFRFKDlg0YkNm9CxE5pbzbBujt4I4sxLy/xB1mF09dlMNYBYc1Xo9pjGzxuhUU4w
ClgLWl7z9GX8IIBOeQHmjrIoR2jFJog79V7WiIC13mgm8Ua2BWPc3xIGuXaXPfoBw+u2IJIkiw5h
T4T7u/vJHj4jldOcZHWjAGvkC9odZNGvSwOmEXQBWZSHvtIe9SZJzvJK7gS9IuTtBWWJG5UH1Vzh
vbHii5Lc9sagrnW17dY8acpN1uT2Sg7scqHc939c/7V16U6rEbI5sDxmmSJdu4mTaKsFY/Ygu5sZ
iVlNnbS323d8gz2Q+eLG+E0t4YvCx/eXODuh7G3r+m1sz8hsxTm8V8mzeLA3IPmGsyxdqzDcIG04
DFsItW/D0fnXgY6P3RKlg31QDPY6MeA5jKBgb7vISa8Hr3ZmwwXv4LY5MjNpjdzdMGRv/XS37Tet
jbGfGxThqo99cSaf3ZxBAqareEiCb95ehpnf21Wj+8d2OZ5Xc8rmL8k3ZLnsVUmK6Ng2cPOlO/p7
UYrovBehDiE/M3eGpkhnlt9P761ybA0sc1W56rB3yGDd1Lr4IVPClhMg0VZV1lamhFm1nUeMCO4b
VqGylxfZT2OPXrGf9u7m6qGkiaeuDZs713DLu0RPniUSpoh8Z2MXhbtpeXWSkl2MFrRKSMb59l1n
K1Gq9BSwbYnjMChAAf3ZRWpsxUNQrpDCGdZjn8fjwnazW3QPo70ESF3rJEzKGpp6dTV3w/MbgEgx
oIBuqQ4fGkLKwWQA2c0gzqD7pz/JVizGMDjG1yGJe38z+MTpCqVHTVNouXoOYnctyI7d6vNhRP3i
1k+Lr6NWxQdZkvVOq70NlXXyoFrKsBrZtN2YOlrHIeLUx9Guu0czbut1Uwb1pp+LhiLsvRX54VK2
5kbk3pSVcZCNsqroupWrq+JOlvDLQZ53TPMjHuwfZ1PFJvQr6w6n7OZeic+tlvV3YrY/71NS6K7X
qAvZJussX8HGKuwJCM39ZZ0bn5uq1U5dlF7eB1rjoC5k8ZeBemaSFmcQfLCeMMX0diU5IEozb5dr
jpNcMtYJiC4IQli+vVOUTDtmXm/9dsYKfyNsD/RXQ/SISBpRipmFADygLzvzJEvtoJhHjDG+yJI8
APkflxFO51s97RHq7hz/viOeOg+W03hho8y/7nDV1TGq2/OMTWCap75XgnsrACSVZHhATs+a/CdF
yFqvjMBykEDl45OHqKqOia4rZ1kae3i0Qy+eZamy++5U5c60TcicnUI/wFFyPsR/nZmh226buHyV
PRJRvvWQxTFJlqZRRNgSGg0StJCAJixrFy5q2Ze+TNwbdW5I54bcAMyKICw0/bx3byAbv42A7fpj
KjToOmay72aIgi4m485A/XLS6vt0hinYPNp3dUEYRXaQdf0sBqSAhb0OqnPFuLPdTWafLXNYWrEW
ApbOjIs89O6ADRseupsOQyU29DQEzgx0HucWA/7ioBNSk/1kK+DCxw5Xtp1U1spcC0sUyzlKYS1X
oLG/kA2yPLcqnv8NzCf8+wAvoczttYf3M18Zg1Ux1yk+rUbsfmx97zfk5gmzm69B35evBGdJh/Dn
v5B31e5LspGyvsKDnrBZXezUISxfA7ZJ6VBYz13LggcJTrbcc/378AyXmmMFNPu20VCsmfBxemEj
gQD6fFbNdfJM1slW2a/vquDXVsft38bmlVct3T7QtsqkQ5JrAkSSUOI/AEBZy6r3enmWW41/bh2j
3rpmPD0aiXdWMOn4Pp8AmezlCabw1xq7wsn3akXu8ZdoozY4KJW4TTz2EKH8y8nT2p0w63HGngAJ
f1NrPsgGfdKCg/vnCId/6eVKBbIxbgHjoU8rLR+abe+U4pE/pbLtEz9byWJSgzQ2CdssZLEeYrZp
rBT8KtTapa5om76PIrBDDHVBOC5KfnlHpdHFo5y4ikoCq3MxsJjYzYi1e0R40QkenVsExtZFoA0X
dyYHxQMWoarprzpYT6SyvcbQX1AMQ9IwToulcBPjRbEyorVKVsJzK/WXqqhfR1NPbn3in49/M0gR
o7rKcs06Z9hqK0oUs1Za+T6oS34xq1Ce9NOKN5a1s3TL3KSKlm1HMN7Ex3n5yqJeG+ys5pevLDb4
qS6nNCjvxjExDlriKktkoMZPKqJJy6410xMhl+4FTFpm4JkgewWFoUA3c4dProNoL4JP6UnvFNlL
Dv67XroCFyQTVkA0JO5eDOUsZyia9u2ysvjLZelVJ32+KZVerMgfppf3Q6SjB1eo5/eaVPAeX4DJ
WlaVWZxkA+4i2QXye3tSEfb9lKX8lnnPPOESZu3SsTQ3MZnPT11Vr5IZsxTZmBj4ReOcIpRgb4YO
y/MrmImRXhXFT0nZvI0UXnodKTskf40stVS/jpRoJywm78a82YV4VXyps+2AYNWPCifKRVl01pOJ
Ssc67/rwXJVKfKyUQdu4ppU/EGkht2V3xrd2ahdyVJyPr20whS8NwfgVqLLgEhikVoVJ/A4SbHwf
1V6w9NOk/Br2DioPZM5ijzeqUtSfptAt0WypgxvkIru9U+WvLPrTVTkYxKIwXkLvaXQ+s+AEU9uG
P2ajkxjW22uWCnvp5WZ4KxpP2zlObO1yXZAkAn+PTW8/vBpWjo0N71aheK8tL4RWmO7FK0X+2EEh
WBZ4hOyEm+ePKqkq6J7utCyMoHjsx169aXBL5HeXP8oe5uDs/GlMbmWVVbn1MnKcYC/7T35nbstU
JCvZShC/uSCPdicvJaucYFhhtdPeyVIT6C58I3xM5NxhWCkbC09lpGG5GcvXc0CwxWfZd8jT6pKG
JozvUNEx0wnTR0JXly7J8s96CEbaQNLnUDkO2NoJUkct8s+jN6Lm2Rp8KfDy+FSoX2V3RYBNGhwW
9rKILoOdN/1rrrflDme9eiOr8TFdNUaUwqVItX2uBeVaTtop5iHnx/hoZQ2UPN3YgyGL7+PcwLfH
ANxd2x3+VHnn8SoseVcTTb4vGlBGwdhB8sr6eGn5VbtDxUshQTqX/z8HX6ear/a3EwgfF9CoyVFf
mRUbGpj96Fk8RQIxslYU5kLWZ2KYVoXf69duVTZ86NY4ycduFoulvco6+TyG0hKcJOL3MG7cRW0L
/BKayXhRcd7N0IN+VlU3uLGsMlhM80OU9UG3deFmrGXRKk3y8AQKTrLo6U+dbzXPgV4ZlyH1Y9KY
TNZZJmTiFonDqFtY5Py/wWZfqVpGcAJg0zESrvvZ0HGTwzpRvUespdsMcaMcPbdsj5C7nY0eFspd
NCL4FsDx/mx27UWT46cYGag+rL4XGRYVg930KLTiPVx4bnaxi7HdI2M97iKvbm7SUUFVGCuSZxJE
f6RRF/zw1Z2p6dxHKbQnJ3EG3Gj47SkzySyKSrGFGdAemmDCrbXLzHWI9uejOj8o2L0PXxWrRsua
mBh+kd0u1lVvNyqVv2pqTX/KwsbZFSVBCFkcgZTtYiWOrkVMTvWd5tbxtdj7/EpTrM9Wah4ZT4k6
kC3Xs4z3K8XGjAaKVn7tbJOu3pUYKV5brcpvdjYRoevYILdZ5yUBVoPz2MIie1KPAvvH+a6g96TY
xindtTU1IZK2jooK5dzqukW484UyXlsT11O2fifUa+uURN6WFDtkjHnmyiYRgiW4fm01BU7Ppobg
uJwqCFV9qzboqMoi7zaxndoa2YJ5bDb001YzPUxT5uuKThu22LdB1Rrrfe0Uzc4bsye8h4ZhAcuy
PssDf963s0i/setpOP3aQ3YLoLwuSOQlW1msC0yGs8DENGm2j0wNzTm7UwPOqPBuePnqNuIoVrgp
fcRPZaXsJw9+Hn21Q5ClsiQbLQX9yTbtN9E8/r1rlBCLSiJyYe918qzR1Ectw9L0fe4aZ9ajE5iH
OvR448luXgTntkQrZyUnFikPn0UIezyFZX18v5iXYz9SKvltzIb8w/WhcNSIHGXRWvZ9v5itxXvT
qYvTe33rK+kB7epneeX3ucNMc5YExsR1DvvBswVU0dluRR6UEKeVwMUle5xZZX9WJ0lgNgtZ1rDK
+OvUJJWGfguSA7qSrlQAFqfrqezaFImyCBr8+GTLP0zXJOFW83xSC/Mlx3key2/ZFcmyMSoOEiOu
thaRw9oMHVy3F+6+9PmWy6Jlxjb7piA/q6brP1d4uMl6MTj6vqxUlrGArz6JGiqYVQN3BuVsPKVE
A2R9nLrDfgoGyIFycmx5yJGAKyQGwoJWkAqQh6KJ3FM1H2Sxacxyo3oQxWVdX5YkqcnxFwtVUw0i
U5F9juzGPsdJvWpdfTryEjaIjc0Nlmd3awJfvFfijHW27ChbRIht49w7mMe+18sz1xNvw2TxOrby
zYORo7n6tUzq7ThqyglIQ+IY6Vkexv9H2Xnsto507fqKCDCHKZUlW3Ledk+InZrFHIr56v+H5f7a
jUbjAGdSYAXRsiRWWOsNdoJg1VqoK9WWkDDagoNuN//qQGocAuL6WjU41YbDrNfV+V/taoR6KWny
aN+yXf78i//1x9RrjTb4QQBxjcwR+s3HaN7rqz3ivBbguv4qamWgmEMrObmxvmtV9WvMaMX6Rg+0
8WBKLw0dw0kwlG7jk1cX+WEUcf6WRNmjopQsMkr5WXT/HBEARv9/j4i0ptvOS4c8bICCaNB3BK+6
uLwzdW9nW3jtfjV5eYo4wlf96xWtmfVHq2ruoccUd6r9c7A36952KHC0c/q+e0BrHmaLjWPHROwk
IN3XekdsqaqwmZ3u4bOxLuUBQN8q5EpbtRayzZMdZ2x9q27z2WF4+MdkqGkv+mrjtHo7Tdqsb/I8
6jdfbakvPO+zXinvpq8uw0BONVSvVI3/6Fd1KdHC+Nft/nPgtL4D1aMKdUfX8P9q+6ry1LGwqzF+
2eAIs88goG0DMi5TWMdzfT/hxkhmp2r0SwM3RbcEVdXTR9Lst3HXwq3kW96rRrd1V1OQ2Uq3WYv2
qTXKpybRmUvMxDv5QUa4ZGyzR9N/V32qBcRpevSIPG6+2lwHH4+khE1nZE77JMAKPFVPargqcitg
26773uffUG220FNEQ4Q8mpU/Ho1CBwNTFPk9wbj8XhL7OApUIJqoMkZ+uz6l6lFjwHJ24LEHdJzX
0aoD7qSxrwYLybAiN8+Vkw3yJSow/HUarPACP34unGT6MAow661TdOShG0zp8hiARCnn89xAqmfj
GD8gpIlBowYDM+PoHI6FPf+CaL+BhDLGYd6PYI2sAMySjaBAnvQvWkQSb7BapDs8pLf1PEtP2rrv
grtU7axpnl5qCZg8cVHWN/zs9HknjE4JrkQIPvY8fnlRXqOlQES1qy+WY5LH9ea8Jjv0v7q6UoVM
ZHW0pYXYUxzfu38XhNbgvk9Ma0Ximwfdlx+q86v9X2OXqRErtu0/7/H1UpH5wxlPvp2691e7uvpq
W2o/uUuQzV7fwb/+0lebejPZgvSyjwvh30P90k4OjVsitBU78h5hWIzqvdjaT34hd226gN8vHgMP
IqdWdf5LXZoPNfZLN51E6ovsjSVcvC6/DGMRvCxRL7fEXTw+A3ptObp7i+3/zlyrweqlu2hAcNSd
0qE18I0R31Wng1TQU8Tjwp77rs2cGhu2mEcd73XKaJWzJQMFlkHV1SUy6eMZROvK+5iC1yLC5zuf
xquqQeV8Lkp9vH3WhE1gy58ePmuudyyWSn9UtSAjQuKiG1Ba3jfw59CGx265qcIECLsrI0sHokBb
2dh/dbQgKrFc8f1dpzu9C8N/7UFUJYyZoY5fd2jQCbilsTiUeYIZ/d93hhwf7EoL9GWACSd0p8Le
oT3mPnSAbh7sykuPs+3BLBtqoCVrYREVuS+wnjcjTiPsSmnrrfhgtcvE9pSaGpsmthm2bgJdHXuf
hx7TpFSb7vRkHrcFka0fqPA0hvujRWlvq2eFeWdptXedB9JqqqOBbY5vp/4xjA4czqX7DSHLP8yy
q84FZg2IAH5dpsCzz6R15bJJY7M6d4aLd9ekRScsHYg5Q6h0nbZ+EQMwcFb49kRwr34p2OAcWqyw
t6q3gFx4347FG8HovNv04xL6fSKf6jWpisrMEjoeLo5DHGAKAEMKW5G+1M/SiJbPIivHf1Z/aItb
IPSrxReiQvBS1qtoqcQ/qqrjX235Oq72Syxo1UuMpdsxtzjHFjjQJAQZj7kQO0/oLazYJH00nBYm
TCObH3JwX4JJt16yfrKPmWdH+7weom8aNIIJKM2PZkFytBzm7prqhXU/ke3cNO1U3qZE6PIQxzDR
SlBe6GGM0cmQGV6R0owezLXg1NRcx5XIlhLu34GBZZMuR1xj6FTDWKJ/E75Oz+oeqhBuAgg83kNL
BZcm7AVvc6QMbWv+w6prlDZJpOMK1aeHZAARHg2OuKboOFyrRqD5KiOXSATVrw6xVgu7A/pkYcL0
1aG5TnOvAdz0mhLl3FJ671YcobUsWu/iQiz+NvY/3LU5wgPq1K/BQbIETQiCOT4acF1RwBo13FFd
7Q7ysL0b44LEz9qh2lSvY3DMRaydMcBhmw0ahKFWLN4t6ECI+56d/NDn/Ek2jfZSA+06ysU293lT
au+lo23UgBmH7W3fZPademVUAtVR1ivYjDwVhk5+9y8riM7JWe0y65a6jnkjIjnu40LDQeTvNnXV
pqLZrOGM/RzMAxxCTkbDPPn8MHmtKpw2N69B9aIqVsUEERaA/k5T5f3y2rnPduy7850Ng2/79apm
fX1s1UMo58g7qA71ViKwD1j4xIjMr67YHlR8rZfibcbz/TbURhyS0Cfg3C7zwWukt1PD/IgUgWsH
rLtr7//3q5whaV57zJc0yxweECcaHmAjIPVh4ZNMJunuq71PShLFy+JzHGSY6shyXb8jxHpSL1Lt
/L+IPnTjGuLyrBvZbiLso+9+0x39XYnqpMEB3QHvtxZL5PsNv37zpOZuhwB8nRWL7iRxjDqCzLJu
Ti3/ejWf6Dvo4T+tuP/N7eL7T50/pQDordI0wsHFKYkw9PySBlQd3TDdyjzTt2ZuAAaW/v1soKqm
FKnSwTzEeuLfq5pqX5vUqGAR0eEz8WuWFYA/2xXP9WxGj1rxBEgYystaLFgybdNmSvaqClx0tVFu
5kOTLghb+v2dNLr55iwFQpZk3TdQqpaT6ky8ad7jwlzuVC9+t9OlKPHhUb1tgaLXDI5LdaommBZA
be35pmpORIwhkncRx5vS3K5+0/lqpzEAKN3mANI3qvrlV/1pdKPq0zpGNlq3UZ7WuudPcKON+dn3
ke00NYxM2fIuzxqsHg4T0+u81lSTbppvyMTm92q85Cd7wCaeVWcd4QMjehyETQCfmwWQKRDZAClm
YqNjJlfssdgCTsw+df446y67Rzu5Jy+lb3lD4yOydiYb25B583FqhxpwpZlt5mLGb08bcAno3+PO
CR6ys8tk8+jB7c7nmWxrXngHm+j63vcCd29X+Xud1hogfVfbCNKTR9KxJ4SAk8cgYnI34Cj+4RPo
tjsUmg3TttC4sKerutIc4EZNjYCj6fK1ptpYYN9er6LHwYb4E6s0oVgiZyzJox7hdiwje+tXJlHc
bEWSH73pcQ7WHVGAtG/M30cCY67Oltkum1czgeWNfMaZ538KgbH9rJDYe6p1Kz7FfvERDPF3kcbB
IUqM4JhFGrEtjsOskgm/ouXVSeb84K5oBl9Op7St+V/Rz/ETbIptJ5yRk3qoYSLuBbIHWQT6vDFe
esv4IzBMP9RBhG3tPiLaqXlha5Eg0meAP2Pcb4aRp4coQYnnVIdtF5oh+kMQ6MifkycMzUVAACIR
sQP07EE8rSe5JdOxG8eedVnP08sEbDEUVXffE46Pidj/ypwSidnG6nZxZTT7utOKcLQBmJr5sEFX
EqBT8mG4/fK9a/oD/oUnuTg3q271SyDBtrI4DbsgacvQSOY/o/57W6K+zNn3N1LYfBbyA5XBQxqU
34YCMIlZ91BxqycTtFo4tpjLm9q3uMw2TtuwrDQd9mPC/p6X7+h+7S0+mTLANG/y5G+dbcLWsd9g
AzRnIMecTjB7Ce10IGSgaePGXMocgJXzh5mYC4Bv9pRBUokNAz4gk+7qkgV2LjCbaursmrggq5eY
vJ2T4VEwVf0BtOh3bSzLlz76s0FC9wAJ7VUjOso+YbnWEwGkIlkFp6acxWPxtrphXsFj8p8sDapM
hBeASI6/8zRur8ZsYYaWv/TDYLxa3nkAQbnRIvFiwAvZVigbbCfmACKe9gl78au9TOdK6DhxZcV1
7PB8MqDI7JaML4NE73BIwJOek/gUNN3OMzFPjKoWixx7fOyNpGXz2TWHxEV0cBj6B6AfW7udR1DI
9tmofC3Uk6QAadc/e0tFwnKulm0fle1ZpOOp7cHmIrVEahb4utbrx3GEY1bZJcBXcF3I1pPtTzws
VGrSRF2PW9yAK0MSuVffA+aMa47oG/fQ9QnamYm+cUFACqQXjssCj8HGAig0otI4cyz3N2OvsXWP
2hMx7NBuuhkUh35OAwE/vGkSc9fMjTz3GcLpN3XZwHvLw3/0LaZOQ1m5w0Hq/amqCXSBjuRV6i6G
6v68QYxHUBqZYTEt4wGyRwnb2W5DrN4ndDQWeRZBYu6dXr/pZt2cAZIvPGGJj10K5+OtnAGZ9Ob8
m7XKhSazBI9SrGry7AxCVr/47JqIK5TxJqo9PKhy/9cTfk4fqc8BbvaaJCzNH6brPYuoD01yeqcY
rurOS4efteTrEcHyUNsuAr412s1k4KtyFckeglubZwn6wRivuuKlTJZml/cAkdv+d+GhWQJQ10M2
ta53i5b4t6GNTsXia88RAr/RnFwMq38tna7ao1zy0ZW5tvMiyZeHsCPqP8O97oqBFD6JakNWzzIZ
/ohbu0PJMHEPmUtCpR77fTS05Yb3m12KYjoECR9IUaPZYhbOcN9UfFhGLl6Kkby+2XB0icQhS4v9
QkD56Ap5VxQV0j5Z9TrW+kas3jD4VGIThWcaGc1s31XRXVujKpHxMOrG8FBHxntieoRqZHvROW9s
+mUYdjAXnbNmaoKYfWafcoHIRds1fwqjqkI8qS29/ROVnjSc7BRrcpljmBo/dqVlHFHobePe2aKA
XHnyWc/FW2PrSRhYE0dfv7gmnhvvW2tEXzgGm9oGxck02CRkfvbetcES9pk/bzx5V3d56LuzG4qg
xPC9qP19Rbrn2gNZbGPZXUunJ5qLHAliavCwOqGjSSn7V2L6aSgG592qYhhZhJxuQg+OY47miS/P
lTb/Djz0r5zgwxkL7D+t8VSSeQoTQbqYxXnazA5wvsoM/A1h6OnIySsnu4aaTV40l3TsmIP9yd5j
nmGG/er0aeXGG4TuCexqe2fPfrBN6wHvjAxyqhjTiyoG4aQXsqOXvGhdqMNuAYx3ePYzCBZElsLC
1cK+a/9MLefNGeefrdmRA0vsO8DYlxoWojcTR7Rdv9mig/BNYja688r8BVlx5zqx3Iddm7fHOpbF
QzGDw9OS/lH0S2j3Rb4r2NRtTYhZiGKlOHwZI1jawt30Bs7KjSksBIH87NgWfnyHLU2E2o+VXJag
cE4RO7WzSDLjnI4WDM2kXC5Vmo3HEhHkO6Dh1sEQYr4fkiJmMwutFXhMsx9GjBHJNRm7Os28h6KL
k13c3jc9tB5buCRTMYBEO4Mtcdngc5gg/rtZUZCbLtPJm9tA4h0hnBfXCrALXETzKuVx0Fz8BsrU
f+1I2m9az+lR20/QGO6BAVkzlkxI5OvfloaTk9EM1bvWkBMNsm461Y7tbKG8yrBjunyfHJg+CbyW
d2jFHeBksA/gVHH964X1zgKGsyJUrffJ7Xs8fIWOt6aDfwZxkfcYQZSQaX18J57OgS1rhncjiIaw
ACX1HjhIITmL377HFVMEOobNOxSyCVFtJN5izTpjOGhe0Z8MCEh40VZVU7GY11KDRTQl70uX1Rt4
STaY7rjbN/bEImvb58TlTBzF9nDtEHG9Sv7Xy+S3ewBnnJVZgLZ1UEC1zD3nnr02EaXgQVta7aXL
+MhGezO4vEskhjKkvKcRjWREYfrYWqOgqPkAjQL2G+Og5062sXGBjO91XZMYp8jv/pCTYkYbBI5/
9UxOZ94P6IlsQQq5G9ywrHAwrPzWOKMXziKzdhkh4NByhoNZZQGe5Om4X+rrkDXzsZdpdF34X7TU
vQOz+JonkXggkNqHaFKxZLWafkMKHUW/cnlw7ZkFu2rnDYEE0HUod5OY4iSrD2m/gczQ7a3VBLUv
0w2M+Ozmjn11ChacVpF2xIOlXv6o+gqfkWo5NLjy7eY6eAMcvO3bMYX4wvMfLSB+58YX/Csu2BAM
h7sFtLbn7qIsicMoJ9AqW3RwBJf7NIUyJCI0vowxf3C17GquU3ecE7hyi77d9miHauiwsXALiA8E
BNBijZxNHxReqBcViUiWhy6N3KexDgiqO8Ve9lYdjhVBjSqI/W2GAVwoySzvZFK729lvhzNCHe59
KoyUH90CbkESLjNsJtSSLfTNq9K70moA6Vp3M9J0u8GZ0wvcjubAxt/hnd3QTWuOBooZQpPRpeNR
RRyq/ml7S48Rm3COA1I0SZISQp49Y9d1UXWoYpFv7PRVukbzEM+TGRJR+4PZmwzzKOZz6YTDPNRh
ImPt5tayv07upIUl6fp7KUaxQbOZf1wPzgnWG2VFmCfr2gei3YAbeoA/VYsCZelgoO0ZBsr0aF6G
iNL6upFdoTfu+UlM106SbcRGMTjHkY9jauHfI+R+GGItDwdfv9kEdHaWO8+h0WnnLqhehXC9u7LT
frcTX9TkGNa9XTflTs7ZL2mB32kRFcc556Hq2/QuH8Yp1NLZCydcBjrWfVQhWFZ0tzhj5B3t5gj3
IDHAlO6jCNM1pDuEp/22J3u82BHwralONkk/ORsp+J30tVmcNTFAAbUIjM5TdfLnAWcQv2ru0By7
6i1HKguoiIUloonlBmBZdmSicC/tFODoMrF5MtpBHiDZ7pJJg7LWiOVYOLkEWlm/dLJ61HQAbwhs
y4Mn5YchcnNjtYbNE5bz8AX2beknWHJLfPJjXIvWmGg/JNkOOWh28LExb3VOH3WQiDMcJZ3s1fKH
lBZYObYFWx4KOBT4rG+WacJ9qA8+8qi0w84biHUg0zTlaENL90aqdLpOgAzRLJL73I/fPMRqdlNg
4mYq8t0yxS6H4YEPaBjE3o0jfSe8/A1DoGnbEDLbIbmq7/IENGGlxQitmPVdOaGHJSOWqMK1rdBD
Em6vpYO36Yq024goORCDy88Z0ruubroX9vh3mF12yJinD5ZhaIeaBymM5occAMdYpOJRcp6NHRLN
lk/eRMAr6RrJiVVvTXb6nOxqK54ORe0a2xSATSh85GTTWywmh+2NHDYFCMmt42WPSSAuruO3uw6J
XPLWhb4foOMdF08PYPwicsIcDpVmyIp9j/D70rsVcl4pXgzoqe+jWd9Jz29D6Mr5PgocZpJIxDtU
nj4MdHd2TS/HZ6MgLFTAvmlME6uvIMCz1EL4q4nSaYv54zNflU+Mxf9O+DPfCw2ni9naejkYmZig
HGh9r8XRpEXQzowKYD6TeEuIz8Bz3WhgAwG1d+1mYEuxbxwUzBuUIECHV91Tk0PhskgEBuT82wkE
fT7Zc6izk7Z7rMGYf34gszBeRJo/alGzbAbdiO6FtD5cmzz8MtTntM/EqZyZrm0NOFdFNqP2Lh6n
TKinF7x3twYudJumMVBEqiKocxE4pUyeO7ME5DXlaDrGTRghsHrQNc4sQ+O0n4WzgIKwqwJrJNd5
jIJs2cPRxAwjg5DaLxon9alIAQIEzQnLy/48jWI4q6uvInbt/lykQKfg1LBSe4Tbwbcf5jL3D3y5
9dnK9frsEu/ad0t1nRH7PSOJtJzTgkNbAC9po+7mdyQD+nw6NCQYkaG5EL3wQ0L9V2EE7TlryrfW
LwiglPbYHpek4IgcwGr28xlZ4n4+j1aPlrkn8cJ1jaIIHQd1FrO0T4O2GuLVh2leyjOrSMkhaIp2
Tl+9uQmogG6IK+5PqEXis1vY1UZLqoSzlB+dVcH2lX1okl0dwu77SNPb89K36GWNzqFlOjy3egZ2
MWFbGjZt9ZJm3U/Zlf3nZ6Wu1MeULA7a53O0+Ci/9OIQrW6U6pyhrvy1ulrz8X1v27qceNMU7hSN
Zzd+hdRUM9HtDKT+OV2QlQ289M0q49LYSL3JTl23kHBftsaYPRpakOJmzz9G8s1BhhIlCHbwUkbR
hklqfQPNbajkNdOYLpDQ3STZHBVhokfRYcmb4ygbhBVKXBHT5DR28BI1NmvAYCfrrN4BYh7khb3l
lbRdjV+F5S8bdSmNpOb4G1lh0gGiRCoE+vdLVQYcrUabeA2GVGeADuZZwDHf1B48tuaHv+Q/iLv4
fLIRGnKD6ficjqnjgYUNaiJO6ruqzak6t2uhqqqwEfPgZ75+lf/VHWFE/4/RoxfI/TwKgovlwajH
DWbLHxxO+o20UYXbuZqNwEiZHYemCEjqMCCu8f+u/BSx9DlsgxZ8pvAaIHcUA4i//fxL4ClBBnAy
tO4uyvvklGsFcu63HpvAfZ8Mj2VU32XMA2dUsnFIq4vvyMnFBMolNK0ej9nFvEm04QmHa/7Oy1ot
BBhNOiFOl6eoKUrm7qXYG2P86JEVi4pnfNdfW923DsMaJtAdpzhPMTKRbWteZgNrmwNEBO+5b3mG
g8EHL1lUL4GiQWI/UMYQKYfxpFVuxqPjz1cxI8jmeJpk10ScMUC8oRnyc6QLdLk7jW0VZKwLH80J
LRjNCReyzqE2AdLyLTPMgth+RvGorOvsHFTLL75s/GkArZ7sscRb00y7bUKKzBy74DqKxToQVK5h
jW1SjhBbp5XVTS8gNQ4cozYir9Owz+Pq5qRknBGyQrS/PEC0X7ZkYQJGIfhsTSjb4nFj+kv2Duq/
vURlam+wRC63UluauwzhDMuotLeaaXbvTa1/yvElesQ7k5y0s3Q/p0wcvKXDe76znz1PVAcegfIY
EUd/q8oIxYRU+95Hdr1BnnYAMSryq6Zz7pHBsKvzRHyP6+SVSNIGB277Y4jFI4Ko3u9CEE9jXTBL
zb3lEduXMk6bsNWxbbOl+4PIvE8sgDnK07v+SLDkidQgHJe+gWhFtGRbxTI7mSjOb73CXo6omC6H
hdTBFpSmtV20Tu7YPm6rekwPerPGOwIiUiWR1k707hWgP3aFYngq4ZNYaZV8RFrtwgQnmWA+Z7Ve
reSVZKdb7vIkR/2jk8Z7OXYN6uQQJsn2k4fBqyX10wAdoLHcormcPYo0KyC3ZjOT1K6bi/zSFPV4
cdbo3QzUd7Ta5hgMrfaK9fVOBBYhVRh726jPd1Ocxq8gBX8IjKbu7dbUXizd0bDP0Med3xcgG50q
2eft5H+0xK/bwAdbL6P5QuAz3uY2ckoDGeQjivxbHyX37zIYrY2XecaNE4B1autEHiTcs+fE7mC9
kwn/3SIf7ATprxZDYvbThvUYVHm9eo/Yx8AaxKPVRIQ2NFH+zOvfyAok5EiTOlxaN3gGbRzt48SD
MNwseGwt2XIjxPBrNrvTMovueZSd/9gjbJGU4Jkxmm4PKIEzHan8d86bPaucd0YuLQ+/6p/daqRq
VHVVqOFfr/5q+89bqG53idQ8j1iZdoqJfML+WE2NPy+rEbtjVVdXar0ZEp1Bqv6Py6/+r+GqTRX/
alP3UW2z0ZVbS6+nkLNdjvZbWdYsquul7rGFIZz6v1ZrsNkQrP25BmR3hx/bX/XPl36WYiYNqDna
Ps5Ec1ZFvS6zo10hPqbqtpz/V0e9ml3kkN5Vsxk/OYbO4+AX1gYQUfyk2urCZXZP7fGg2lShw03X
kzG6+2wq3OwhZhr7elGHc+PJRs3/s011lHJpye+sWsfrzT/bUk2GhjHop682TpwbxOytW2Xnxi7x
6/jg1EiNV1rjXPXa1q9RESQsfVP3vfWNtwIg8rOpa9N5iUSxczEgeqzmheNTPIdIvFUfCYiLQ4oB
5JHECKxl2ImY7G0NMxi2Q5sTS4nKe7ca5J2d5gefNfaCkydbpCXLTzDHDhlH/kuJZOsBcZfXss29
K/RDfadx7GJaid37sZtSdvj6fTZ1Z8RQigvuvQJLHYDcoKiWnRUYLqYnBfpx1fJdeMhO8kEHzwT0
78uu1T/QWyu3YnTLnb4YD6Sbe46YPTKNVTZtJOqGB7utyPToCDIZJkQ5tt7bbBj018YbAYx22cqm
IJKU4w+FBVVsvaf1L0v2kpMygMY+dt6W0a63Bdy5pzxBpKCeqh/E8ueLampjs78GeXFSNVVAFI73
Eur3Vo1XbV1vvgbO0N6p2pBUCxmm6b7r5gCcWie2VZGNT6WISmiwybjT4nF8Um1JxWYXcNRV1QJc
OS9JU/xGhuavAcuEVDVRSTAo6z1UUZh/JqMjHtVtgnpJTjrWheHXgKHH7sHW2vyk2hqe27tOi66B
JIc/V1v0EuMHYyl0TDyzee/58RqeYNpWbbGTPBYlGVTV5FQDqNu8+qnmddWUjMu80WvDPKhqOsvq
aSYq/nmHEgtsE6CSwrwqkCtw0Ie0Tr1jKplfkWz5H+j2c4hc2J8b0bev9n+PI8RfAoe0zL2639fA
wUieJ7JxnGyKcYOCU3WPZKB9sqZVP6dJplC1qWKo9Oq+W4s41YBzmvOyaj5Bzfm742uwkS3esTb1
h68mdTXnUXX/1eanxW89aNn9tEkQ+q1M7yuTlLHArPfz6qvN1TpABG1wViM0Mkyfw8q4yY+aCRim
M1EdT2sbMxS96F5jAkG7iD3DXlUNURW4IfTwrj1HvoooWkE+a6xwHZyMojimQgCqXquj6Gscg8GZ
INXE2Uu4r1aQg2+rbCLMa9UmqX40Jcj9buzd16lsx6PQ2LGp3nyS2bFr63kb23Dlh871zlHLpsTN
iM7pmiEQScvdF28oOYIF4k3VnMLIntc8gaolfuS+WLaDSlJXPKqmqo/ZTRT1cqeqIKbsDR6OHw06
D1tzaoIXJxk0JMESbecEgf9isDU66iWbOlWtkHpBf41NjhpsMV08wGC4qM4IRMfLN5Of9bAZZ4vn
qq4f9PWmWcd2twuC8k4NxJaYPd3c44yEcWGo2kZWnp2QqFAFnO+DpB4g0bDkTWphU2uTb3oR4c41
jdMN0EU2lmsuRy+Xe+ENOdjPODmUqIW8xONjXbfFPtAwhs7HVfdydJ8JEjgkf41+V4HKetWygehU
rn/r44zVfS6LV8eYZvb5zHKYxuTsxS3vsiTQndERzV8HbSLZEkRvyEFjwTEh/hz09kHVmnpsXzzr
xOyY7Fy8LD1QQWfPNAPoWxlS1GUkXuVEJCtvSElBozGPRhl7G0FOYI3yeZsBpMsuye1+TxhrjY35
bOeL57m3yo1tFvExMLeIj/oP7uoHowozP1q2drPK9ltvaljx+M18400jw1FNxKtzzi6aBS0yJXm8
id0aqqGJhiCqWdX3rhweoqjRX3AyVIibsLWD6LkgrpU17NV1reHzmQ3QRWuhrsS6x3Ar+z4u4/yz
yZii5KxZw1Mq85+161tHiY3FVTjow81scS9FU7yz95Y/fVtch6kwfmOzsc8C6XBYusl5CdmQl+Sw
uw64hJOFAeLK3+IVfy3KNozxxni1U3lKAPL+NAqE4bSHHBuTJ9OtLijzlvvKIE5bamm588e0Jumd
fGPT1xwGHyKD6AKBPn3WPdhD1RIIcJOfrfiux4t7CKSxovNLfzvrxAjLVFQYZ/sEbXWQse5iPi7p
WL6MfbqyC3NxVtW8QW8U0MQdzHv3Iepn8lD92MDVsKaHpLVXflkq96CC06Ns0AhxtPKI3RMmDrnb
Hgn6tTt7pZVzMree2Prz5xdykCQotoCgdqlGop+kVh6mZpcQvHFD23zEdfApXpiBLKbafRyZFW7f
JagvzahfTa9Ds7YoHx1Oa6/D4huPnTT3qg/p0+DS46EdTu6vnsn51RZe8FzUyPNjkfE6ONaMizYm
zGvfhBAcsWZcTdeajt7iUzMQuV9rA8nipxInXlVDD7h+kkG2F1HtvHZVg9luWRxUXx84+qMXtcfP
Wm03j924nGw905G1MI9Zky/XYi06fbwsaWcSrqFW93LYD77momVkutfJNDzOvHMREtFBM0A1WmtP
6rDGzHNxKczWveqjQW80d8vOTpIBwdq1rrpUQQITm6fhqiqftyoa6ZBUrQijFqM4jkNBWFIKDNN8
pxUQhlAOU9Vq/QMkAVxevcKeyVoAJ6I6dSajF19fTr2YXz6rqsdo6+GcONm1yId3u0qrU0HE6zoM
zV8FCpjeDl+5ZvOvjlEPpnuTt/I1trM8wwrlZDQhAHKkRda7JB3BoMlMEQywo/hmZf60FwNkSiPX
4xtPEiQBd1jmu9XDSLWpcT7WQDdV9Rv7AcYdUYb19V/tSyORL2pdDV3GuGUrFxlbMUcCxilFmXYl
AGMolmNek0Re2xKb2RMhoBg4h9u9FE75WkeNuKpaEMzRCq3EkXztHLtUO2ijm3KQLvsX3S3Ne/f/
GDuv5UiVbV0/ERF4c1u+SiWvVpsboi3ee55+f4yae9GhM9eJfUOQSYJKkCSZY/wG3w8QIy2gF1pU
wFJZHL9KIazJMaFXP1+lqLVAOSDjpUcpllMen/3BAzm8nImMZ/Y4D9HtD0uVbU3bqE6DFylZ2UCI
dUATRYoR3u9721wC0cvpoW2VF7gY9kaKqe5YTzUUXCnJ72sD/ZTaWf0kvz1bcF6jFSv4aS6/ewEW
TbpW7qVYYi5P18xxu5HfZmfIIMUIQS0luVrk909pSYiXxDKpNUvL1a1SNfXFJllAIHmqGKvNojmp
NpmhAPPPT85YTJs4CJzvAIjvavbwpON9aqz5D3GL94lI6Neygy5CUj58xeebTz1Tww0eneUDCI70
VBa2f2mNObzzfSU6kYfMTwUino96Fr+nyLP9aifnxZzwa3fc8leeFTaWy8l40UpMjd0Y9A2xn+jX
mUR8QwSfhYEWuPFDOuYxSJwguCNFeozH+c2ec2ODHCfwjTK179u5K+ZNVml0b97UPs0eZaPYdvpI
NBSJbP+7g8Ljtk9goLtDRT4tqHoAV0DP4dCpaGx2sFi8drwDLD+f66b6gW2mcra0bHqzuopuNz5p
+MG/47v2M5/dLQl6lLtL/xDa4e+qy5LHKI7QrU0d5QBNX30vrVhj0toeNFe3P4X2kZRY+tmY5+Fg
KFG8d5X0LlC8n0zX1YtZR7/NqPjRjaFJeqdyThqIUbJsLsZZCI2NdZyiwAT5wQuN5NtAkiidLBco
UkWy0uHFTqrR2+kh6aUKIMBLURyJyMek/DA9b/MY8xfUickSaJ+rOfBOlkfmE+B7uq9C5DFNB7DS
ABa+aXr/an1zYX0/DLn2YqjNBSJ6tSELFRzUgoiYhdwlgZeReK/K3Lx2jMdx/KbjeGI8F63tnqas
Q/5wBKBcb4kzKidNIa8Gp6k6wJ3XkQfxjctPoB7qQ0oEbIe+kr3L7XzxkZ3PfB6R2LSDr1Xm1q+z
zkebKv3RIXEPuNsJiZiyUcwxvI5e/HPKMV0cB7RzsVr8M0ODKVvdww0waLZWH7bPJG+1o1VZ4SWw
cqLyUenuglw13kF+/hisuPxjooJJLuh31HUV5O+QYH1RIg4xtN1GRaTujHPf8KIWWvRUgVKRkmwq
q9UOEOcJji0tZOOXOkiX0bvzIau8IKOiAfuLT2Aj9jFeDI+9ZqqvE6nVvaeT65aihZDiQxajBb8c
7EEXvg4GZOzR7q9SZcA+ODqRXe0aN9Fevd5oQXkCIFpKUqUZFoJvbZpc5ITl63M2+DIzd4lOheYv
ap9l9zr5QFrNqHyWEp5UwT51fSx0loMjKxvy1e1FSp6uda+RkoIQcJCklzodj5Bz7+U2LBpOkA2T
kgOvBvaiywmBq0z7pEpU0Ai0YFYdP3U62YfloLJsxoHAnwJp4CwtCHUPF79ABWq9ZOCmF8RXk9tv
zqKh2Ebe9DrFhDsmS9NfGx9rtLwOL2kW8qUr2viP3droSjN3enFC+yUdfpV44r4R09xOhjViTZIb
b+VY/gwThCbkGCFadYs4pXcCMWq+2Rp+hkrvDXtpmxt6cKmwqdnK0UEl04P9unX0zSe+9yVgmHrK
Ll7IDAIqWvQiG8RRin2V+MU++U+dPkXZJqg8xLttPXqZghGUl++h/W0e0zAyXt2iM16TWWHQB9Ny
lmKseN1Zm4GHSBNtsI1XPmCTk0W39nlDGnlEpfVkL6dXQX0A7u4jiA63rVI650U2Sdww2jXDeHaC
2Hlp0UZ/GGMFmrkOAK0wA9jRONIcpTERwfAZLTnWNH6bb0H9Nntu0LgH2PzP9eruT5Ep/h5mP8Ao
bFNe4NLpWNw13a0oda1Z72qN75mUMDEtjnMFwO5W1H3OmrOjD3DjUapGYyad18Uqth5V8Cp10+xf
tJwXQ0p1q/Sn1qoLWvBHZdPb02MJOOT+VgULEkerwdsYTh49OS6veYt2lj3p5obcLpliYwheZOOp
4VEtjPlBSqPvNg9R7R4LPY2S7dwsUeC6cjZytIj4yqeWTuisSeLDWmd4yW9PVfno9WXzrEWwyn47
eIuOjfoiG/oRCh492eq1zjeHT3WkjlcUfdSXPvDja63ZX9YGCesUlDea5rjWudiVtePtok0/IFiB
jNDWGu3pqkfxUzt62QPfwOyBFPqlhwRxkRJGmba6kV0vDV+01mzPf9XJaVZT/KhbP9hpZZUB8smd
Z9m4NVFCB0IADHXqSlUBpEsuph52CRzV1zr2y1c/KQmveXF0lLosyolVxkDMw7wot1Plqxv6vn+W
xqaBR2uBSrFhAv8pVeywUobZfdBF9Ws9ly8tgcJ79F7r1yJB5NYMFX+rQgfF62G4czqz5wZwMAQ+
tSORClJKs+tXdarjxyZ2z3JQqvAZ0wjeN95Zm4byYTLHO7sOe57nYHxqzKG8eGPdgQqaguy+Dsp9
Xu4VdSh3TePUO80KZoBHfnMwFcO57xMoGnHvJ4v92B4ft8+N4Rfw4furX/b3Vh+g2B6Sk4KX8MPv
4oMVIniQWKx0CmYAXqlVpzGyf81uDoKtPqt9AHNCCcF0q72+a5mDbBtmH7mHv5CebWZQwtsxUiCS
+nzNJdsHPgZ2vQkGXVWGC4iJT1rtRMeADwIBbhVIOiDlvtfv1BmtuVZTDJILsJNc5ZiO+jvrLgYb
0Au70lAfsi49Y0atXKuuhB7bD+456yHAGcanuBliln8u62TQnlkfuq9zZmmXiYw28Y6WYKJRbLJ8
auFMbdQRJ13UiUnfTrgBeGWfbNqZbySL4Xu1f9bCxntaRPgmSAz2VJnwHgPjajaxelAwRtkU0fs8
z29khHZRq5WHwm7duz7DDYZAALvrZhpQgLeN6g7Rss8gLEZc6Nr+UDohPq667j/0+S8uE16QWzE2
6D4PW8c0yNwWinbNmKtm1qg+GylXHqpsvrMQnA1CQCKZguViosPJm5JTow31pe78eo995LBrHCe4
pm4979RW/xyM+AeAmOr2wQxFQ53LZwv4x3Olm5+UOKpOGWqNV2QSwZXwTdmnjdNey6IgSqIP8Ldm
fxtUU38FSHDqagQZ2zrZ5nV59LLRO+fGVO1S5g0srcxwY+Cmta377mRVCyIw6LS9OdjJAYDwD6Sa
vi9moieTLPmWu9VvgcN1W9TZiODRb+xGAa6XtO2dxhadBOBaaEmwYu8MvvaGDdtG/VEl+gSvzqzv
BoAGZ2UJeBjNs8yotWVazRSFbtSRB0lDhFnyBMmIaGjVT3r2vbeVhzSF54s4yjaNn0Ev/5ldo7qQ
f1P5EiY1mmvqZSoq7cWE4WHS7Un32vWQgL9xqq2Rh9G1y6vgEozMMDKN93cK8eVJuxK5vWHpvWVG
yMrp0aRwok8Y9TLBTIih2lVdH0N7+uGaqnsd3aTdEgpsQ0KhN7AD3mrklmznHPQhjhABZBotx7Ss
qJdIyWeIAPl2iKNfTVbikh2ZJ77lfQJiBXmr+sAN/VOnWMSMhOHJPmDK0VbWE4ERfRODLtv5cfPq
uQ0cM7fB/U01inNYMw7Girmdh77Zlh0xgTp/QtNUvfZRpF3bZeOYGFY6kDDTfBPqgb83O5B6oaaz
QlGcjrHXavZBkrhbQFmHqAh+KWQeUGKIUBQilPGzt4byvUXWnI/2qcuxsXNcOE16QA5EHaGnekyP
74MGIM/8zIqk3ZL3rErzAVvzbIMbwKc0VkP+vGMtEOrdBLn4cfQIsNd6N5EVDl4QVuHz2VYglHy1
A4dvxtcR5OUG2yxmFSwKu0SFw2O2BK/nNDjY3qI+W/W/AtfPECgzgDe6egqIwcwBHvrHcMaqUYcw
v+k0qEzt7wHSYATsd994wPlq2yHq7GzMvFW3CE0Xe7XoQCh3CgYsmqogH4leTBD4JBZK93Wqppcx
tJsrocZsO3cTomhZ+wh7+YVIc7Ox0JM/e5MOClT3rbNjuxfF772LkvjuxVpwOlXcfW9c71pGDLNm
ozCMpVV1mlFYwkL12wAQ9Vh13Te8Dww4wXawV8pkuh/wKro6BI+LhUAcpPpr6rh34B8mZtmjzx0c
vo2s2oluBMCX4nivG52/aQpIFFlcEahoA5OsW2mdKrcqNlZit0eg6wWgOM8CdMPH4ACZ+eLkJKX0
As0tpGNfS6tzifIU2i6J42M5teaxryvvS+q9wWXq1Nb/Odv1Ds4731JvgcgoPyOj3+ZWFlz0McAf
sVKbHSt179QDPDta4EDBnZCSUnwWbx2Ee8cqCHqo5o454703WsNTOqBR5FBCTCbZt2bwlmeKfbdu
qqFwbkWbmf/ZrqGIYfP1YPnMHb3BAsfoZgA9K887+IHvbUMP9TWNoW/LknmjqwGvom8ad3MdkzZl
9vErzfV9HiTTRZ2Rb0Io6lmLg9/W4hAFVeeKbrF0RlZnfIiXzSKeY+ajdlXNun0e+nZ6aONl5Kbk
lUH7XEdMdas6PZaBo4bb1OExggk7Ky3rj65PmXlY0XuS6ugcmsWTZYz2Ycwj1t/LxnfvZ6+Dh9Zq
8b7pnlOnSS4hy4NL6jvRziggAMDGju4s23zWAwP2hjfSo7B7HEBcEd+L94NSP88YVBLYY3HWLQJn
WnYSDJi9ZKShCgNLNK3F6woE5n82Ske+qEfbtPCwyzBCJLX8EqTGmHktYRb8Ghxkz5dEgDLre93H
1hXDLTgSmIF6cKyDHjTWFAwTK06fcwmNXBGUPtNRi7vGnJ7UcB6hdvj2bkSVZjstRWQKpm1v8rDM
1AVo5oQpvJIO6clZA13kmcUdiIzTMMFIAa700Jnds9Li/5SbcbLTMdGct4KZCxcCvwX+bO8MUw6n
YHYfxlTTmAp22aNHau4SN9X7DNzoE14boA2L7+EQpZ/UHJcYr/3lFj6dW6IEzhIqqGedlU5Kh3I8
V7uXzcQnDICVp+x8aY0GOPZqpWwVwJ4+SIGpzs2LXAbXyreoDvJzFpcM2WPn7DDsBh5CSgEQXDFv
CxTTIqeweS/srcmQdz9oUHprgAL4rw2HpOHvITni38cEWE/JHL6HSMEhPnqYsJbbOc4IwX3BGwHQ
3iUaTxf931TZpn39h3VNe9cO2bEeaz6ToAITB0trNYEk1MLjrOuzE34t8tL4jIQ8ipzji54E1ikd
lJeZIMBCb1WPlbkYD8Tf1M44xd4Ykq3fefHsncPIeohJpW1THVmlVs0R/jNAjNt3rqlPVy2N30aV
VWpYBcgohlCGF5OmykfXJmn4e0CB3m8KEEFWdwebhDdYrtK+CUek059ucLRXYLsu0tjKxELAZJzW
Flx9nvbNrkht7wkWgPOoTm8zCL4nAzCCnQfNoYqTzyUTA+QrI6CVJclUKc6pnjHnKzMAmopyTDo3
ZP5kpMBfrF0edMa2Kov+BDuieOvMujmNsEW2UtQTpwFvXFv4hSrNPdNl/p+2s3d6GfyabGU6FnE6
3yH88dTPgL1N104eA6RcHoNGq8kMI4Xp9E66t2q7OpbQwI0AdoaSIDGX8fMWpoY7IBXshCQZi2Dj
zGO2ZxX9aBDnYBTfZdljFwIW+57bb5iWtedswcyUC64uBGFxNp3HaMGN1sakngFGhAuSVDaTHr0r
iuHv4/9USb00z5bXrr6UAffVa6HTbbIiZStAz0YHOa3VVbDzDxOOkCcrfIsbkAL+69gE6SGAzmu3
BtyiYXxFqBx1QzzvbroaghES3FBmsmBwYwcl70VwQw50fgpJcvwxuU1wAZdlzXsmq/wS2ZU32qrg
kp1kN5mJIMHC4t8b6gK0r9vqKAiVynFaIIXMZbNL0QO3Dhq8HvxNomhLHIHaACzWnqzKV0fJd4ka
4JD7y+wHUMzLjWuWK8reik+0tUSd9wJVlMpxzqbsJC0jp+XOIIsY/HN+u1xEWmmhOm1sJ0t38isT
tKZJwCJ8trj6HYNGPYrCiONtIbkPZzCcP7vl+Y1m5Jxy1KglByybRO6/7MYskUlpYXwnxSyrjmGp
6PjPLL8pB/cZ4J1xkj8pPwPn5TCqBsRJ+mrvleUvOS8dAzjmy2O8PWGpFLxU7pN1sRbS6Fo3lnp3
RGoFTyZAHzfsr/QGaLdkqMcpHfeqXn8XPLBsBmDUXQ2/jngqkiNZNdiYEVVOyhjvNntJet9wXqEa
fOthLu69JuSJ2kiIHtqkeZVnbyfu40Dc5zDXBsO6NUTo7TF1J71VXFKH5V8botm2PjSwwzoQ6ibY
yeOSpyF7JR6fyUZ2pRdYoe6TV+42XtHnF3wdPdBnsrtsICLQN5Rjhdc7Y8uQzAARgDljNYwR6F+7
craDIwVIZNfIL7fdOe1BQ9nRSf7e2DTEqJtd3Caf51G/yJ273SWopZvCSqed3Gu5K0lbsP5vNcRX
FgyAPBM5Q/ak7tYdpCwbI8UxpOlCIJqIPg7dizz4W9eUW7P2BjlSE/ncVGDYd3Ir5Efqfc39aYNC
3xJBZ5ZrVT/axTYEucvb/TVzp58BXhmHjNkAve5Vq/IWpm14yGeIzq0+vejL0CGf7Sy2neMczCCB
sePbqNA5UcJt0BOykrz4f/7wX79BdrG9guyuh/qt5e3poSaDQ2lv6DsZAuT73iE3frIBZI0vKVze
2829wSn+emv+AlV8vIMGabwigjU5NwcjzLV5H7vhN6XL1P16hxkEL7rjQuleBxe1f8owsTzIb+n9
6jG1Z/WARmM/b5ssvLaDrgDzWMah5bWWM2Xvv9Z5XTkjHBAmO+kJfZwemMKwdFk6gj4i7WTCsV67
z9LArmYamPp2QILtJD147KzhNOUWy5JqnzsDxkfuAq78r3/XLtKzH4IV9nIDuMICSFn73hzfu/oC
YDQKu17kbRjelmFZepIU17qC6M8yIln67Ox9pxrArKRPTqAwRkp72axv619d9LYrx+fKG05eY26l
J9xOwVbgqLy3DQkCGQtZsDdHFLrP6xu+9mWpk2Kw9EK17w8NIL1j6EQHOWZKZ5cW6/kfu6CU5anJ
3u0cKd92PxyX4oe6W7ctK9v+Z+jBVo4Ef2qeA7hymxR4TJECcuttEM7Lh0P3IJoGOgvVST/gQ0Ge
nnmBPPHB1jEGdR7zuX12mBuwPrzqRCxmtcBjO3nOAaUMdXdnLVjVeSyf88HtDqY5M5VodHWnBgWx
mx6BmQ0J3oPwDqZ8sYs056HeBVH56GBevD54+atSvL1Oa1kq127y4ZRiSNtTj/2gdEbZ1MtwLXt6
An3JjOE8yd2XixTgGScwK3S73odWv5W3BFY7tbL7V+3gGl9yCxElWbdMuAbvIdV9tYVLEXLDulhJ
z8TBoYbEC75hTPRPUQ/cHRmTvdxj2chjj5fpCUK5rJGn9Ec+6RcvNrKDOo93iVkiUOZ1JxlkNEbt
Fs5uiXruLiyC2xfAaH9Bys/OckF58rLHSN8ubBg7Gn7Ng/eEWZx7wyz7if3q43l2yKVHrIOBqqnO
mfPW36e3o7brJ4j3610sM4eRNFk+M5mbWTvfgi4kpBJ4AV/AJRvMxD3kR6UJuTUoJwa6KKNm7W86
ZjLZAq9bHSfXOU8Ac8jnHqFHolEc2dsMx7Db7Oq2ioq0oCDnpmu3QRgu9UNtJMZBri+/y7ej8dzq
j7ORtwfVNJ7lqa6PVvbyrvsZG1O0GYsCpX8o5P8s0NaBQ5Fvv5RvEzuWpyWONCwfwPjvtczOYee3
+XCPILt5AppWXYS1M0RddaEv/CnDLLs9X3kS6xizPhg+0L9T6Jnm5NU7C4I0shiOgcNJwUvgMoLv
UAjcl9wyeTLSrQOV2KMFPNgv8A35z2AuDdYRfX2Stw69jPfrTViPyp40+f9firnaCHvpfh3q5cdI
8TYXX8uyd6ucI2w/mNAizCATXaWzTyoei9JE/uxtyiW7OGzyqt12yWv/A6u/fSjld/41y7idW+bu
FljAlYQg9hh86GX+SnKE0LW8JnOBHMw2mMxvaK0QTw775FQ0Yajupflt11++oBFgkC5Ib/M46aky
o1s3a900Z6QcNJQiNWBiyyRM/p11c0NJSvmvuezt15fzCBPnfizQdevZb4CnH2yyVPMWvd6CJNQP
V36IWV90V1fPMi2TSZ3syeZ26WVaKEUSQWheBxBA1sbSZC3K3rpZH+Nat/6ND+dG+acOoQ7GMMZM
GTg7gAD5Scry5nHHE5bxy/Hbj59LrdhEyqD+NY2UR3jrefP3AKL9WbprhJIuoOnlGYRdh+SG9JR/
35Wzb0MVoJzm5Jbp7iMVJIApsi7hPnBChOAhR9cD6xpQDshmbSfFwf85aHV+vv36pSffyB7rO3Ob
z9w6s9R6et6RP/nPeyd7t1ay+7EsJ92u+lerj3/g41mKRmKjtd+0GalZGVfW2YOc+291axM5eptn
y+66keexFmVPzvuvV/1rOSOtpeGHP/VvdR+u+uEvBcuAj9Fc3YUw+pZXHA9nchXVfFurygsvG0Ip
kDOhEbF4X8Js62atmzM8QaHf0aZqDXZvjWS4lYuvTf86Iru+GYAQIgV/69Hyssh7sr4s60v1X+vW
0+S9k3b/Vvd/vZQ/5wu5v4hB+407F4c2prXLXFg+XOvmtpJdy3/FKv6t+Ye623piueztL8h1PrS5
/YUh8a6aMvxROy/cytAga1DZW7/RMoasRdlbJ2Rr4w91H4rSzu8RDOh/ajWSCElhQ+Tj5ST3zvRW
uvBtV2qlPBPKZlmdVdlB94rXdXgHTAVtfC0r80Ijl7KM/MyFAiJKVma5t9CRH1jtvJXhgeg/kqwN
ysD/0NVug4atEkOQ0aUoZ0iYiL/t/m24XbuCI4v+tc3aDda6D91FinJ0DJqUkIUL02tQZ3PXOXo6
b2X9mwAwIFyUjG9BO0SH2xsvN2Xd3IbVtSy3678W5cD66koxIJDyz/At5Q9XkLo5S8BOaAmv0TrY
3ybWt+PyfNYzG7xKWLxlZ4vAiLFESP5aOa7N5FzZyMRgLcreh3YyiK51f/3jcuTDKYNXKfvZuAcV
+FRDpcA1QFoQKTc0kBzLh6vEEa99laHLz5IsO8mdKZM+z06z6myazLFO8rKvT/T27v8VzPxrqrA2
lT15vFHRE9G7NboFuXIH0RMjjpBJ0dHKHmavJB2Dmos2PcgreotTSg8YZz1uvsiL/E9Uq1aDPdbZ
pE4akoN5np0TJIJhiUNak03dkK3crGXfChT0z0JrUy66w85sYUDGgLxGPixdC46m7t8JZ9siARCp
aNfIXZXnUmdQmfSqeCtjeCbCJ9eXBzy3iO60t3jmh9svN/WvR3Rbut7uuqxZZPf2mkckJ2fPnPZy
l+XPrhv5AWtRbuyHutuqTo58JHOuLeXw+i/pYahvbaz1NtgYYhUX5P57V8Tj0UAIcK/DmKUI9QwB
0uKMzyRHLZ3cmeEg07Mc9TxgnnqS4N1UB6+Rlh215RpqUmf3ZVC3G2k1d9l4UubS3Kl9BkhvGIpN
E/Gqy8bLXHNrewA8NTBF1zRxD2oUWvkeySAMl1nZ74lKghqenHOjB80jnCxyzYjGQjzPHNyLYvWa
+uPbgmh/CZCBfYF/U+9QjRtR5aAodRmCR1lCeqIeUYGI7Sp9iT0HZUGzu59itBAcYAsHndz+0bP8
+Smtmp/wHU+9qZXvY27iqpX63/KSKXmND/zFD1SQ4lnz1nuz9d0jWk9m1w9IOGgt6jjDsAmauv5c
z2B6WZKXn3Q1tbco6gCvipDtUovFFsAklDznVoV+k6ruKiSCUYYqwXFjxFg9jMsRQkmYCQw4CoSJ
dmwKu3yYp6R6kD3ZZEXhoHuW5wgLE4S3ijjYlRXyQ/40fDVJnh1bdZHyy9TKwI4EJY7dEgDeuD4r
t7iIUb1WIXwaPkaiKgqGuzYrwAR57cB6uCncC0gN0msewfYW1a+pn6KnYdlAdImefDX5hqymcpaq
MsOkG91FVLkKhM8Mi2yNEzw1qGE/qWRCn1JF07bTOAasIDgQ2x7QqtTmXuZYiuIhu5mGoXvQks57
nJdNnQHbs+lbsKtpsR4I9SzdaqWDK9pAdsacMJsbRx1dGP/3lETzw60EmgPlX4c+t55fRZb3iMpM
tK3CdoPuqbF3NMvcTVOTo/EGmL4wNPNiO0CdgbVqO93Wk3aDFTwyGDiAl15YXiuodtdm2axF+ucx
KYihDkgb2XDTSv2Sz2ZqbDXT0C6yKabgfyuLvlK2kwfL3QtTgs2IGrz1PoBR1x77r8mQfzFIpYML
h+7Pu2XCZwaZCFqhqFCJ6effpDs/h3mif52aBLQCgjhvwZgBu0YH63HWyCVbU2LdVW7eX/Q+bk9p
GhcPPAINyn+rvjSjQufKUvNeNfq3GtWgezdKHge7aqC+KvVL3JM4chB73EtRDpAK/YT8er6vx02P
ccdmWprHWoopXwyWazmPDDZVjgLtljFj99fJVv7NSWfzTi5VN6b24HjhCXIYTp0ZsmgHPjjVbv0F
bZD8CcM5uV23Nub2senafa4ia7P1sVjug+wVo8KZoH3RsFa2zTuIFs0L3PP+gdDxWUoY7bYvmNZB
hspGxJqWFlLnGOXHkxL3TXXR48I1EKA2tB8iFsuuAoPuin5af60HwsplitqJHHBQsjgjg5mAZuNW
6KbSHhHb1LZSlNuTperyqXLAhC33xx5HgC7VMtGLj/b45/bvpEnuH+2ihnO23D9Up0HkZZOHPz19
ZhxMlFNkVzZVMMNwX8vS28YWCcm/KuWwHOkgd+yGR4AzIPCCYQOuC0uFsmJQ0usvdR2Ep94eAjTe
w+pbWR7keDyE9SHVUW2qZsUhYK24uIUTDzw3QRRcu2UzJOieuIZ//OtA36fYybwHvh3voTDEd+WY
4WG4bGRP6kxW2Vg22CiqxVrU4Df4XxrKKbfW69ndiDng/+WU1B3AV6ja8eNl2q5A5PZ5fChVooHb
D79OWssfmYpSb65pu/AoSDuaVgsDFkXK+2jZ5AhM3Etx8n0UCyN/gLyuxgTXl8OlinL5Zm0kezjo
3fHh68gjc3LsElUJy8rDE2NSlIvzbgHFR1lKjn44VYryh1tUR08OQuC3U+Wv/XVGppv7rgSg8fHA
8qumMobs+DwX9pcUe1KQS7Ob3rVTld65YwTgREN5s8vIM6pkK/ZJEWqvahkOV1evf+Shpr4OdqG+
6mH90DHAPpCbhumC6CBfv95A/8upW/3OBlry7mZcimROeZ+iZvAeVcpn+MjBoxw0y+DeL2L7SY6B
FN6nEOpe8qXlWL8ng2a+aX5UfNKSszThm5O9qk0D/fIhrNPp2gdaej8uG8T99GFjJjW7djNvGLNB
4y1FaQPRlESO7/5WkwH3UpfYJcyl9D3zanS0NaPdStHom+Fk4Jq6K00LRfyNbXX9CzZWSBdZo76P
IFS+Nz22CCp8vePCr3wHClbu7Mw3TyOWmU+lPb4Boem+WuX32W3cz5bitpesjJBOsvXuazMDpFAd
K39CRAct3bD/Ezh2+xXIlr6bY1zE7cZ/0wCfoWHbDuA92YvDdj9jDQtf+H+roEX+c/BDnW45oGKz
+VoOXr3Hr61EYc4p3jLFsi9N2k1obvfFmw5j+gXr940cVICxvYHA+AyTV72XKttvyC+4Q3mU4oia
xFnzpmQrxTp2zaeZLJ2U5IrdoN6raL3pMKLvgmkGl1BYoXFXoxUDLbr2UWGz83uC7nG3A4uHrCfS
svvKH5yLHOlb39ub2mDR73A7mX1GHgRjovderfotHJ/oIkUnUm1gClF/J0UbIyJ8IHX/KsVZmb67
fPMfpDT12RPjdf5kxOB7/DE4hdGgPKdZq95HPjTi0MeuasirJ4A+e2Qn+ufSaz8lcaveAVYYnnW9
5VWJUZWvEvcqDaQeXcRDqdTZg1TJxkTlKLIhMNSdjuFqgXtsZgfP0jyGjvaUm89NUxzczq0wLKz3
yJiXd/bkFHdRB1luEQsu7xSVTdNVLjKz6rSLvR7RcTtqHkPNwQp8st5QCEu/qlbl7dHNLE9ShKMD
pF4v3ktzRJLS6MESLM20fvI3aPqBqslH3JXVFqB4lX4FRZ0doeM7B53cx1fbMu5yV7FezTBz7svE
AmCxNGsn9fcEWvLMp027Z1qn4UbEnrtsZi31t0TwGvC7/1u3NpE9S2l/V72uHf/tfL0FANPZ8WM9
zs3DqFTApQsX6TtQXSZfot+56n8yx8F+b5wRfaBcL65ZaNgoG1cpiLhh/txX7rM0HY30WkeG96Vu
cnXn1rF1n5YeBix1jVoKurCfoCP9VBC/2sfF1gU2dFVLXip3jL93GgAxy3CbR8/sgotiO8kxSkP1
FVWVeiOXd+Yvauk1PzvyRsCIzBgdxsk4EbMtUd0trWfPRnOc191B2FLLN0lWFyjjolF1LRlTr3YZ
7npfjy814uT/HLi1kcPlWguPBPAzMv47dQ7UeCfHQ3CPV7la7LhU2hV0wsoxz7eiHNY9LRkPvNrR
rWWg6c+WmVhH1R7gbq+XsBzzzgZefnFCS9mnWqFjSzU4Jwu87xmvm+aqGaZzsJNseprwcdn1rdp8
4m1Ugf64zjfmzs9o8yh/Gu/NHRKmpGNhHZ5f7bYwf8JJRCzSZJyn9/HSZokDSSWY93VV1Q+x3tYn
06iGS+S2Fu6+foktQeegjwVYlYEPZqZeIovl9/7XOBg/JZGp/FZAWt7+UJZrSMUV1q8pHb6HiuJ8
0ewmQ+1Ym19DG21wpijBIxRq95gtouKq4qd3fRpbR8IB6aMLFQiMc2MRP2Mgs/05/MoA/A3yofJL
D/BBBp3EDJtJeBK45u8MZWS9698CrDma9qXvwCyjU9y8eS1rwq6vtEdwGx3wHByW4F05O4Jrvn/S
dQMPqtFZJA3UFLc4rcvuZM9xalKASCDcdwmyLvjXvGjO4L3lqfdFm2Ll3uw9j3uAfG8dpvVFip2B
8lzuxN1Zj3uEqTTmZeeuBOpWNK73KYCQvqmGUL3vq9L/FNXzV90K9AcpzQsC3NGtR2nqac5dpFn+
k5TCPji2aZm+mIXuf/L/h7HzWo6US9boExGB2bhboJzKSNXyuiHUUgvvPU9/FuifUc/EORHnhsAV
VUKY3Jn5rW+mlljozX2pmeajvxv9zHyNeVXu2lFud2Y7BG+FuquH2ngr6cjCMqeq90MwFC/Y3Lm9
Hlm/GEeeMHkoLrUvAc8PEG90fag43+uWDVFBxRln3UXJMu6AHU3cRIDXtEj7s9od6sDUQjPoHn92
aLRa8yqj07cDloKXbplwYUxegzeyty6uGyjYFpdmxm0Ly+ojzU58c9BVdDdgOOqQuysu2jIxQPEe
LUk752Y1/yIL8NKV0fQ2RUujR4ueAw4UyL1UfYnnYXob60h3x2V9tKz/z/0tkEs/+/uWz3FoT3Ob
wAL49q/j/6z/v47/n/uv36tWA8ptW2xErsfuwID9Wg5TfVVNoe6MZR24jPq6bsgZ/H6vW3cBFNlc
y2Xdf32WNyc4K8nexSrvxHWiL2pLu2rkLVdG9s86GftoOxfbn93WjWNs205dozcIylspa3UEk2i+
RqUego3Jve71cGy8bFSK23UyCv5fRf+kOkpTbdQwkU9BhRCPh9S6AKFdPrXLZF00NAnR/fdyVnk9
wzVYj//auq7/WVw/sa6DbXfMIxraflZ9H+lnOeWhN4/Wbcnpeu+x/4BIZr8m6Jm4qMr8YPtoSdXR
/DUZvf2uAaAjW2gPt7plYTiawFspUjmi+oqaGOHxoSmlraba8zNEhmHXcdQVePqELOuwfkeY0c7X
V61+xgnbvvidQqFrOTbmFbcqZ+2RvhEd1wFN26pNO96odQizezHcWR11vs119LBAnMvga92wTnpY
3RuLJiuU6L15EKkogeu0/jUzE+kKILrz1L2NjVgyzzBdNNgxQMhN4RCCoIuJx3onVVm/Y/AHFl/7
qkT7BmJkeI5inOCTru1vo6ZX9nLcZgd/TMUlDFQ8MaRyfkrD9Iumw+yLD4fYwd9IQkDHwvr3ip/M
Thu74FIVTXMtlokmEx6GBbjEZQdNXaRIDS0beltelBRdPMhkeTPYRXdZ9193w+Bpg2nkhAEacJpk
8WSnZR4v2T65BsA68FVr0jugQxhE6BijaZ08bvFBqy960CW7CmnNOckQVWijmE+mRWcx6njjaGZD
dChAGR9tEekH0h7FjT3Nw01WjeNBkqPymGkFxj5+H52SxgfxNJjWKSknvF5rkiRRl/jbuG1lHBjk
emvZxYjQFegyAKj+jvpEuUljs7v60J7gBtM7yBOHbqCq7+/nDqsfzJ3Hh0gHj9wJp+9CklJBIT82
1KDdcJS1p9GyYHnDPX3Ge6Z3qmgazz4+VCCo89SrpjCChAU/jncTgg8/nX8njbXx8SN7oXrdwLWJ
Fq39HN3TS/oVGfL8W0q03yR+kZfrAYnywFK3WcvL2R/Erl+OYMX4d9AHVmLxMDKgMiYgnbSY/C7o
S1Q78W7Ta8AQMBuOsFHHuxoj9YXGPwNdq8+2PnWgkLkDGBmV+6xRAMkA7xsvMbQWgvJxnwspevAl
27yYCmra1Qg+FD2SO90f9n06TC/CYOykKMGDVXCnKFNegA2Qx5eIBsBNUA79fv2UGieHWhuUm9xU
Bo9cYnGDIihmqLp0Bus2hhx+63yvEhNAxHWXde6vlcayZV3531t+dh+zlU/IF/wcZ11XVRY6NAp4
boZj4EUvW6wcW6l76jCwvBl9OQNfwSnJ4G2TtxxQeiyLEO3szdQW+Fwui6qYEC0JvTisi35aKw7q
xNjB5AGRnGEyKFgmah7i91SKqTyOdlLhYMHcOvnZZ51b1+E0zt6NSovSkNON9f/43AwwqkSg/h/H
Xhf/+moTH4EDkZDz17qfj6zfP0blfJOlL80Uhg88c32niE39oPpoK/pcu5dt099pQyi5c86/2bSL
+M6oiv26tH5IaPZ922X2WdelPeii+WJ3DZLCNm+f+9GsHG0wg/c2kB4QFNmfQlG2ucXjAA64Gyi5
GrEDUN4ui79IZtxCB4l/V1Ed89pp2pfF7t5N9K48k+c+ykDczwgFqnOuVOEWnOnsJEKuzj8b1q0E
WP/sJ7DkKVrTlbsnWmRwbl6OsH5k3fFnsTdG0zGHmprlv7/kvw4tjQl6IdV/SulRBZi5fMnPAdbF
dJD3FL/iG88aJPPUjQEGRFiH4vgi9SESEtW8E5Ac71JjefoqBR0GIrS+16H0xVIptfYmqYKzKWNc
Esug/r8Xl3U4dQ/naJms62jBVDb4olEFWbb+bFj3W9dVtZxtxYArwLrYGlq+icDCeF08kd6v6t8R
wgW7kOtXJZiQv/Xl9GSWDNrrqfHv8znvPVrF+qvaxdAwzTG7tTSgKjEQt/Ok98O+oKsWgmNEzz62
VQc9tWGCLE/xwZSjS57K1TZjrHsnw9olY0D2OtVricR6kT3y60KXnLf1nBgQUPRZiDc8RV/8JjU+
St2/kUlkBpBw0DUldUIo/ViUrQG+jyQDBY3ua5zsk5/nxYfWxO+SIEvN05IGerqGdL3HDUuAWtBB
emZzNjz69dDANGcAsW4dzbA8hhlSwHVrjoXnye/nxlm3xmmY4XkJU27dOrVGeqkl8ZYsR6Likd+m
dXW/bouFRc4J0BIxeXRbtrJ0iXESYj7Q5+h2nVsncha8zqpcHX5WrXO4oYZejI/P96d+tspmZu5i
ClHOus5sQnCTVoPuFDio+7Pfz/fIQ3ZuRGHc+LPKvnOMKxVKpPsxsUtKRD7FEyVVjrbVKUcZHRWa
9UjZpTOomHXDOhktqEGutOxTS9JUbX8+o/jSRzmXkO3+fZi/dtHNGA3ZevCfo/XYdLi9OZXe93HX
zX4a8xV/7TkbkuRihyU8zbARgi2Hl4YaiSAK1r8+uG74/sr1B4aZ7G9tIZ6+12nrL/j58slOuAR9
s5MPTdh6/+vf9LP3P8dVPrMAbsP3b1jOwjr3149dftz3b1q3fH9pV2a3MWBXpOI7vbXkY7Hstu7g
i5o0zzq7blkn03r611lhdaAbht82FaGz1A1bog3s1Mbm3CRR5dYYWAQRUrOgyd/1oplg6NHT2MsH
I/TnnWl3f2jLnbwUsKIcffRqgnWkMPCjsOGD2UN3CNP2s858e0vMdLRAmEaVGnmKMS0oW/vDkLDI
jjtHqnmQA5oV4PAtmxxjg7uVVSdPjDP3iPAeRdPbTs9tB9djeqj9iubi7lEJRg6GzA8idnLp5eZk
xugvK7qeSOhsUrJbhVDfw2I4SVQ9pwJLxAkEQ7kU/AqJokOC3nePjphhqp0cI0m51m0i3ckxQ94S
P6O7yj8KYhHs5ZZVw9gjk0qT8/c6BRMXZy6G7PDzqYBMnpfVIJfwTZXu1g1o0N7bGcVV1fZIOef7
prpvUjHcDQRCrVnDQs8Zkg8zLSPAy2J+SPAolZis4JCD7UHVmZAd2tEZkZoKm35DPb30yogD2DKZ
Uv9aD+j4s+JoBoNO1z+Tgmyxi8Zs3KoFrLF1XQ6BYTfjskbC9F/ruplAAqSpuqtw0Sss3b/Nlgk4
Crs0q7vWANeUtnBxRmKYu3mZRKlW7q3JnJx1kSeIdhdDo0Aw1Hyv+lnfGOI50lvtZl1lSZUKl2yc
sQttis26bp1oqq9SJoLZuO7y1waIedrUfH/xulpXC+q7U5Ef1i9e1/nh4Bh2q3ntVFOxXn7kujFK
5PyoGwAIl1U6afWLaUreEITxtSg3BYLgu1ZRois1868xqvzDoGhnQOTpacSs6m6dWDOsf7BW+vZn
XTr1OSZukPkTWYolJI2+hud1d5PoiX5Hsl///mwXGZu58HE/CtsGFy2LQZuf4jE066W1+17GIana
1kUqXPp82R6Wunpcgue4sW5nm+ignytqRVUn7mw7kW716BgsC1oU/zMZ9fq1I2t5M4l0GRai98H9
j8aMn/3GBMpROvPoXQ9kyoWBd0V0h+FddymLyfu+ouYyCug1bh2oyM1tUWfBVZAku6pxcV/6wXhc
d1snhGSqgy1QuV8X130VKOueXtE5vn5qXYeiIkWSkJwZw42uLQf2XZpr9h1c7vlG07q3wK+hhCzr
VTPrcZKKHT+2UP6vu0HAPFC5D8/rHkR+d3KkaMdo5vorpqjdS4Ft3CEWNe9wEKs2SmjhZTDO5t26
QWmBe8olxZl1cd0AMEVcqpSAEecNCXJs2FJK1jS3j3j+Jr1++tk3JHeKmVlj7lK1irfWRMcEOMvw
WqKG8LBnSTaaCRnNNdvK32q2BjkcfssV1HN0FW2DNlRLyB+M5EMtLcVUaPEyWSfELjNuWbh5qvNI
tFEG2OFJmIX4C6nPBzz8z9yyCF/vOW/x8sNbw6b/brFW8TGHvlnnsGvOqF/ftItKqFtaGNe5dTKs
jZLLhEEtjZPrStC13c5WqXiPMcCXYnoIvxuvlj5vmbC7fpHVmTRLyyh2ET78TIiRkTqsy9mqeuhF
9iwW4VG3KGnq5SfgTYTyyFj1R3oF2A0aJEkBuLs360St2nHG4Khe+Bv/nlVT+yNKVBgYTQ72cd3c
9zMK0XU2BjsD8j+JKXMAzqdoB2Xv+4xZExYkCZyR2DIoIa5n8XszsJfjkpXZwT7B7gCFGfIFsZEm
TUJi1/2ZOvHpQ4tIi2o3Yv/l6cp9gK/jTdH1Lyan9RhhB7ZtFfEWTsLejEtXbcJhCvvIEyfbrH/v
z9le59b/ADWscCMCzpWES9pR7lSvTgKxbzFquzG0ojwYDBKSKq4dSe52gzAeU/5qXR9R6CPqkPkP
cwkoNTG5BZB+lnQvrhExL6K0fOm4Npd/1jqXAW3YVGBBeO/2yk0D2SKoDApdWgmJL0nH018nBoky
582wGxCKpuJKUuaT7yfhVoX6h8hCaaPpp2Kox5smNIbviSai8cZXlzOXTW+ZolY3SH6rGzuvgI6v
s7ll98pmnV2tV9e5dZKYfkW3kw0NY+mdLxY7llKrEOgQdPyvF1Zpm/khygABLBrR5c9cJ+sf/LPY
ZRpkGQXfTH/RMM1Lj+J6OopVc7rOtjMJrzwzJ+/nP7Nepz+L65ytDNhbIeDl4V3ACWSiLW1/PxO9
E+GuE/oxWXrv1+tgnUTL4kCJYztHzWldVfo65g6BRTSy2hr0q6OBIfX8f/ui+JUqTY37qJajAVtU
Y9+zZqcOhwTIFyJ5zunCh6gENgbrZF2MIyjESiR91YSUwxFjyNaZG7PHFUWKx6NpFZ6GTVdbjJMT
ZFjrhvhTe7JVMYpRZX9H7ufTTscHpVzAusQj+MYWGM4hpZ8onW/UrEc3mpyzogodGGUUSucyPBn0
wpwDv3OptzfOMGWXTOEVkduV7tlQVo9y1bo8MkpK6GQWy6o7gBtYhrazfEV9r+7nAQchw8KT1nxu
6zbfCoowdLF3PV4sTbCNWowoRe5IfUZ9hDZBjxcuD434VqiK4U7KJG18qcUWple3sP/B082PmkgP
eVmSv8OSKGrEazVUeBZO6Rb8UrTREfoVbXcKg1p2eDmiTA6LwmsQZITdCfAr/SQxJV1JpvQaxCRV
0FK5QNmi7VAtHtGtRhcuKQqK0+5cqgP+xlbjlSAqGotcYz9+NSYnxuptrFL4/Nzbp2BKYjfCYMvP
YxmuKRalkUK6upcB32oxdHxMM6v+K/ZRZMt0UrnjrFs7H9aNVLb7Vg05CXDoImFwpkWIVrwZBH0x
w5NtLalLjCCJx5pPk1f38mxRFNgxpnHIk50mTQiBJfr9u0HaEVHMLvXHN4LncGNN6PdLyUhgE9Gm
Y83EngJtjgUejfZN/vAgt6d9Yl1HEEh7Kp7yiWZa3DMsHBjknH90iUoXzXwXAAy2AkvGa6sTMKdQ
PYXSV+vjLVOP5+UKUmOjPafh/Edno5s3vCgrBtmS6V8KtfuoMuhIKreoqww9Zk3TQL0xNHHMkWPh
kRA9FUmDA66BTgwFt5eSTtAEovA5kVPXaBekCKxlZ1TbZ5/3hQfl1cGXGX/QjBKOxXcZlR3BhJh7
l66cCaKXfu4qaZsFjX+dIK7PlfW7THHVC+TgfeqlbWsxEByU3lsCwN7QwiO9clvdDj8lOKxOMeJN
rIzzi12RsCABqUh/TCwS4Rpp0UFTyOTZsXyFuGC52pR6ftg/TIq1xQiX9pGQVixJyFRbGSFJyUdS
Kd12rsbOm8K03ErWUyjluaPHmb+p05z8TJ9vdUMqTnPIAYeWzGCkKLfBGLegKadDJ78z8g9dezL7
TVffNwlWrTV+XeTzN4ZdviptD54FQJKlYXrc9k905GrAjuLQxcUzc4gGFXeGv+rYGKY67TRmTmyG
e11IstOD7DJi8QRIrBI0SYL5SomPKtnLY9xXLIihstLtFS3Q2TY9B3b/7gdVDdSp+Iznl1lNgK+l
4QfNuZnXqI9YKD729EtSdYGWOhxtkKlLbaMdO8sj1zZOnUnKjCZgw1e/SN+AMDFe40G/FCNF+9Q+
CZXdMmU4azLRP8/0eNPjOtyWzcmfOwxk82mHPa+Bu2we7qffOGeTr35I8u5N6TCUl9vpTsRE/t28
4HoLEoFYo1PoEzyhcyCTHT3DgA0Drgm3LjqAYPF7z0ly6hJTYEmTDuVIkBUKpXLbHede9lKThD+W
Aket3NaZ7l/xNmw3lHZid6zMR2PMPC3veBBIYGjT9AWP+9RTbAreTd1GTtNkz/SLInJsGUOPSYRf
Et2bRo2R8OITS2f0uGmk9AmY/xV0muU0z70Bga6KEnT3w8GK1M9CSj6zSP1oKg2zwBoyv8wYigz3
Lh+6aWtlFAsihV52K6WPKJyCF4Us6JgB+xum4l6Oq0u1JKryaSnE/tEaE+uFgR8c0irb9MKBe1dv
RslY5M7lbR/GTlQYZEuWRt0qGA+Fwksho0fIAN4H64WnphG4sXKos+jWpBHDKdPikiXFV6aZh6oy
3puIgdco7kIrzTwhp3saVcgH+S1+LYOPrt4ablrczAJQ1V5FB/qm02KIPEOfeIaEG70qtZMj6fno
+Zr0YUE2Cv2eRvRI2whMpdTWNHbTWD9g80YZOhM7sgA7fSaTGeaP+ShvBa7eWys06B+mZyXSucyk
4sWWi/imd4PQWhhiv3othDaePk1zm3rwZx7Cev4oRuNZLaZrb7hqZlRbIxjPM2jOxIA81+A/qRjG
uQBjbRUNnMFCpaImmkPi+7RpG7shkjwrwuv+dYrKNztIH4yyO40GPY3y8BS26b6hBycZuSbittmC
ZANN059CwIE0tAFGq1PdS0pG4FLtaTX3J1R5Pd1XTTGQxJ1gxsGHBhqAd0Wgv03t+IY3deaYqfTY
WIBs2kh9bbLkYwCnp1XjK/qyP7Tt0her7eY+OnQie5iQkbupXPwqO+DlERymPqGjmvNxLzAR2xWU
Aej508gdNfOOAiQwteYQdN0VTyM8BC3y40Nr/mlEA5qCNywe21i95wLkLwBlRxIDlpdyDrYpPalt
fk1A8zjKPOgbYdu70bAPr1kDoA/a0KEY9RbefkKz/ER7RIiPJm7sR0wxigu6YVr4TLDpKndk6ZPZ
ISvc6h9y1p4SeXjp+FEM/Z4jmjAgfaZPdi0defLd01xWOl1ncuqDi4IzfaGruzYe9mPhb5t9M+Tb
htPCQ4KRP7XD0aG2FxH/D6CAzfISkaXat/ipyQ3GYqN9SgpYn52WUE/Jt0PE3TtY/p80xUI5oT8t
H+tno2tPqt3edVbq4udwLdvgTc8YNyIhw7phSF9NNPXwSYvepTSDy4PA+nPm2qAiADY+J2yolYGI
ZtxYmkyDcbcTjDMONqPlIrtgPVoTB0QyuSpul+7ZaEkqz6k1OnB4btN4bJzKhAgoCxqOtCx4KIz0
T9mOtZO16eBVdodjJKLDOpQPvWz/MjWCyCmEnJ0H/VFriLLLzn/rWu67uVO3BjBvs+nPGtk7yCmJ
B+LOkFKqoZUPSpTeKZC7zzAIaXQKSKFp5A7rXuMkm5xGLE9mHuhK5nWqaSP4tyynj4fMy+6bDEZU
n0jyVtVgNjR19AsD+NaHbc8Ljkjyan/KY9edFEBkjMb0veW3D5KYwG7a3ZtoIY1PUkTfS/dWN/Y2
6EGKNhEexXZieykpgpoCR0pjvJfLEjcPQVglYrcKyAh0spyRsU722dxbB0wmn80IeA9v8K4vP5WW
2HgauD0L+DpxdBJSgcPcAEMx5nKpol8Kjx8PdRJdTfj3zFF1CqLiC5PR0BFKR1lJe/QbC6OS/LcC
uc6aa1QSCo5gfmThz5mfu6A6GgSLQZtfepuiIf4ioK7OCIieiLWfLIoWrh4sXhHq+DHpjAASqx8v
ls2rxpi8xOoWh0He5gYGUnEDR7V6TtSKu2NwjXqWb/U+GwnG08QRFjGYkdK3EURfPfns9qgXCyFL
H+G9jcOjXgwbRdVHAitMMyITtoPR3UnDWB4iKbnTAgJyPGlzVc93GpmpqpoHAtqw3yHS1hoj80gI
PRph8Bu+FezUhJ69UKm4A7hopC+Sfu9RkRx8QxtxBm6pVl6yEowZiHvhpHTb7mc9qL0GIqY9xG48
6+e6s+lN7f7o0g1Wy6cIY9acJDTAR3rvknKDlPEu7oXYynn1CmThpstniM/Fgmh+qwTG1aOtINYv
wsdSmERC9EBZJAmcSg6IO4sIzCQt6Lm1o2lJxxrSHNzYQNxjTKhC9Pe4AwHZDxOe7Ya6Fdr0oMrG
qYq5A0POcCIwlaAq+Uc3/d5LW4jD2SZUjF1kjG/zeEPnzGNKR6qDL0i1yRTOE1biF5QYtI3MjNcN
tErttKTg9WcJMt/S2+ZCD3lRm6OkbA0Mjxxbl+5FIbY9gNvlIVU4cFCRQk00UO8WuhzuHwkPNkk7
gg587UPtt2pI09ZXe2DJSEghGjI8TVPwdkSEus3VX0hoBwhMsE0M0a8Q47dRCCMp0b40o80dYyTd
r0NN4rlJClEHL6jK18iSVahyppfgcupINleJqavvJFz+4KFcHvuEqrVK4X7CqihRlV8A+zKPVhkE
lJriyUmhLx/YROSIPVWlsG8lO6HDpVXGcW8qvUUcEJcuqLkGekr7EisVOOr2KEVcbUUtnCYtH+M0
R45k3ADG9OaC+HlobVx9SVI4RhruBhzHoXbOF4MW9lJ8Tor9UWZz7NHIVnKZdlczH17NZviAJLqf
p8k1VOWtGCMdWvIAohfxhT/WOnySIXepg8iluO8T89o1FrKMODv3VkcBpZIpZNuvsd7iaJ9pD377
qxMyqG4YojiI4bgjm743hvk51cVJKAa3btDi50Qdo5bN25JRR1/kgxdG8h2GI49qjyum3eXbIJx+
hb7e0wtoXimoYOAS+zCb5xfL/mUZEk0i6sLiy9rRbduYAJsAE3xd4MVq4U1QbLE5d/q6o94Q7qQy
P+fpI9g8m2Knv+eadOsy1DZjrDAS6xV2VaN8I6mG5lo3TQCwk6QfvQt4g9sdPSe5uRkq+UVKU0ot
nbrzR5h7o48ZXgoGrTI7N+jbj7Ci9V7XDsQXTZ4SYAymoxNVMvoabuXkQCStQx1OcamKbFcpeoOv
wQ8htSXXpzc3rzTFtaz4czLDl5A65TR1mSv1sAFjW50O5vRciCjd+OouFRSkc3SoaFCDjYEPTCG6
lyQPlgw1I38/5r9mG7XLC4FaSa2QacWvTtrFiEgnI3kcR97eOq7e23Ig5OiNljJhQ3k4xCTaNm0Y
yp+lj0dGEpaXNgi3GkYiW3saj2Wi/k4lBLthDPl94Q1V7QcdSY8UxIutRI+KU3HHb2zJZGxocysN
Q3PJp60NBXiaSLfTz1V5fhJAZyuQBVYoEVKqWnGD9i/1yYVE0WfhpyfZlICaxyXOQr5O6Slq9iGA
DYemJdOpC/Vz0MBOpY+KYea7oFDeTEXam/NI/sSmm0crP4sC1Cm87k94M+9E1MO2UsPLDHIYsm+S
uLjBQiGYb+sQC9e7kbcptyKCw/ydlhhav/sv/C0vvo3FcsQzSsHoPOvNJ1sZj1MNjATOHF7yWn3b
1+I9558FEuUaJba6kxbL5bCcTqkuQ32P8m4bRYzTZGL/shyeuEdpA6GpfnkcGps6mHZ8jip4FwC+
DQ/YCj0miip5OGDtnhCS+s5Q+XQPfdrjc2Vpz+S2H8ysI9qkMVWf6TjDuhrpxDFNbIapPKJ8jYCX
e5MmW3K9VU17zatsqG+VQi9VRs8ECdtfBSfPyQftKqUJKUOhvfTULZVg6D3cfxaeih2cQl08BLOx
V1ICdBFgysfTiQgA0h5jWEuF3Vp1Go3GkIRJWN3ZYXAt//Dg9an8DCgrx7C/poKRmlGjp4kHbFGE
/BLWGDVMaoEf1PAAgDTd0sN1F5v9ibICQj8pvYg0aD0GgadhIbdO2r3yHuTWu9k1T43MhZnoT3hf
3KtG7okAn0IsgKGAYyQ73TQ1dwuyLjrE940mv3St/lsye/LKdLo1Gt51sUwyJub9b86RhmKiP1Td
JanggPMAoA1ugTcrr/4yeLWk4DRDKgSpfUpUYyZx13yU1bitTOkpxZLYMUNtcIeCwFvW6WbwuVqI
Yrq8sJGKC9nRRXpT+O3vXCChCLsZKCXtT3V3b6biqGVG46pSR0yV034vA6geY0nyxOLP29nKBik4
VvRx8RFm4R5wxU0dhVs50T9DqyZPVVMFxEkVK8Vop07lJTEwFK2r9FD2WKZ2crmhK/w9URraRVUc
uvVoEycUnuOW/jc/Bxysb/gJxy68NaOcJuHhlEsKfCdDCR1Ej/6g/fJbJBS+/zXn0oOKldBoFOGD
lLzBTMz1WXWlQKYba1AvE+wxT2uVD7NrD6od3RcDlXUUgJ+tv5zsMH2blP45ydFV47YA/argb46G
y5QM5yKmPc8P3gkh3jFWDR2z6Ld6Ob115aLLk3mRS5lNR+BcwB5X6bYjNl8yleOOKl7oaROpWTlS
MYBXySaEb7aOI0XS5KcsxU6p0H9l1iCooEuvczCc5AqEtJ2fVR7hwrR2bVFYbjYAucvbTTREL1Fa
C/er0ssPXUt/+2VJr6VaXDNoja2Z8XAxatyW9BY83nHOh42PfzxdTmi1lfKIzuhelXqa01H+orLY
TwNYwhBv0DiWSep1ec/VSM/5LDRPpqYKgytAC5IPruy28xjjlBgl2zkwjygo3w1RvaXzfNvD+aKs
Zpy5Q56NBFqb1Hl2XtCDaQU7tY5dc+hoOJZwi4rnC+KlG6i1867StY0O3oD3j4IfZepaKndXP8v9
Hk8HKPq0gY9WB2SdP6rU7F+jSfLGJJ/iaER0XMX5WUufOpF4GKje1WH7EvaUwJdLcJ6wmKKxRN4G
BhcK+onLnPo7MuIvvtleyNze+oDyGSWgQ0srZYML0TEV2X0bqq/ZaAgGeiFhLXoqy4byJFpejHl0
v7YKBDJJGZLH5Z7R2D2m2i9lG38w+n1ABdoewObjqTz7HrqXF7081aX/SnhAP0ZIiOKTqD9JFHJq
BbOVbtKTjZWpe7qMSOvFk0bIUAX4Q0qnwiylC2PN5zEjtzt35ha/7NwrdGNgTD/a22wGRTOLNNnn
9TkvJAoEHGBjJdIH415nQgshIt/aj7OEbjIDWYlJVjBawU0fDQwaISdQ25fcMtaxLZ703dRkyo2U
UsGqUCJQiTAZqFmhjDxD2U2TXR2Qx0VOPeHBNCpa9kuaGqDxZtLs1sXvdWDoY+7LJvU9EwkHIP5S
5V3VYjZuZgVeBov70/hiiQgYNwYWhjlObmVPh8JEko7I6c0gj6wI+k9NrZP2/D3bWSFQ7YRPpg+I
PUObpzmtm11PhF4PvMP6mgRk1N7jL/zetemi7OLtM0vDQSi9vTP9LxPPTndKlXf6yHjXNLS7xbII
8DlOX6UOoGqhEdobg/LHzy1uGiLszPd/a7HoXFJElgc2QNgaEGc5528yeCxZ1U00LCFbKB1Dkx4+
3/wIbfWjb2jfnngI+51/gMQMIJ2MVWurz3YC9FvflpN0rpavi5YKjGbQPjVAvretJ/h5YA9znCXm
3O2n+DTLxq+svC1j0TtxOtznAdXn1LIOdSlIaZq3iYqa3LQ+61EH4h9Ud5OeXuOldGBLGWnDsT4K
ORjcpta4I2xc4FGV3eCPkXtVUI3U8FuP4HrgttYOeS8w1NEZve21IBTAJujskA2IBIpZwkRNNBNC
Y1BvYr28reP+ZcwWo8Ux7ne+ln0N0dycW0gbAeltWWekrAU2L9hJoz6gaRs7lF+iyTzbwZfaaNRk
a/zQLAacZWTlPB7j+2x48rUIupDFGC0MtMBBYu2MLSyHsRhdy44ZO5v64FBT3cWRrDwnNk9r2LGM
bkmxjBn+UEp0FB3ZF6MXF8bYD4acPTeZlW6kWkQ0WgQvMEaQsFvqDjWT7NLowWNwaTo0sR0ic0iS
qnOXtOemVxGrq/yP1aXaOksYQ+pJssPIlE+pR41a2Fa2jPcZJX82kKr0e4orIFSQuFNxH9qRMZyE
75KVp5abGIaCoql/+B/ezmtJbiRL06/S1teLHmgxNj0XoSNDpiZ5A0syk9DCoYGn3w+eLCaL3VO2
a2u2tDJUuIBHBBLhcD/nF1qKIKBqIPnSFSWwKgJWVvmaxALtl7zfpSNxZi21vL1u7pusaRdjQGKq
ngg+OU7y0hLk42lTKIsc0EOdFuE+iLt5Aa1/tqC4LIhWBsidDNVVzTISK7r1tZhTT/4XQYRlqSUK
a9fmWBOzBCZb3QRQA1sWI7e+zV2ZFwQ7WxXeSXfu4NctwaiUay+3UEkfSXvYs2NNK4j4RVPbky/j
hkEZIdlWISoVLO8WQ5W0twLP9FWNvdEsyH8gLn8KLLFMW+I2A4oaWk9Yk7VUuY87geIHT4RQmP5S
tJF6anp1k7GmXIwOzOlowrHcVC9eaRpbU23FBoXI/SRiZ2En+TrUMWyZAh4OQWDWh554e+ICcI+T
4cnOAZmqzSNZM/7++QT0h4isH9XxTVoQVmffik5tbGO90m3QYkBFQuTRsXHIn4qKoH1pDAqkWPQg
Uy9bT43Bw7ivPyHRs86tef1ZQI2bur2VMJOmUfGU25Oxc/QCNLNZjDdmPeeEKuA02G+A4XOSinVt
ip843I21GXJbKL0JAbsmEMgPjW2WbT1laZUtHS33l0iu5GA5Yb2W8RLLthwBqPkneUkH3iIZ+Qkb
aWUtTdOc/RTE0TLj58bm2vpaY+/iKAHAxM8ems9TZfONhcVbwiciEhPYTGukZGy3e7Y8C2Bxkh2R
+hwOQXGrEkLhjsoXPn+VdZjUyH3XFds93lsrxw1GIx1ZZ1ZZDrmete2WxTIOup3Jxh174QyL1dbM
tySLDTRiNl53KkLMW+DKvqi22dxlur/u4vHZ6GFddk73WPtwPYEBVdscIxqm6OYyRBOdlO8mLkGE
dYKvpWG3K8dtbwJyqAQOPR1hlGAkbG6Xr+g3c4nG+NqprYL5tAsDpnOx3cghJogSPK1OhE7HbKTF
YTPnTrZ85Nb4IcH6L0/m2DDdDLm+R6ikmFhWWNxzZqm9DoH1ourfu2F6RXoGcwuEwi1xnWpbRRnH
Jw7tvyC+xdmmbm/UFAYFKUPUa2pIJsQ9lL479+SYbVx84rBb16Hy2atMd91qFYZrUVKcyPw563Ry
ccczyemQ9lqqGisd9jmQe1mxsq/dIuxjLtHESFY8tvex4Y83tq+S22DrY+ZAcpygGDYKWvDgkO8b
JVU3lXtF44KFoTo+dYO2m2qVqPBQPTYdGRG7b5Z6kNfLofc0ForpxKcPTmHdfE5tUmTGd72Lri67
fTbBPBW7bgBqxHagHUhAh57Cmn1XwRu/BPiRKAVm1pg7rfpaea2K7rMR4OuV+qekBVtptq+9S0C/
jAnBg658aAgK4Pfmofub2wQ/jMfOZ3sYo96whqDzoszstdAZD4ODdUEWx7eKWaKeb43cclNZLAqg
KCutY8/nzJr4dZm/qUb/telUVix2v9OYe7az6HZfpF/BbuBeifop+V52xrpT3fGNYu6qMCb8YqXb
EAlcwIarRIl3mYqhc+UbV1F78U1Rc28bYhVwkRdj6QEPJAmuCc9ah03fn0t3bYCeXbmDidtG+zKO
xYUnbMwq2FiYJfS5qsjBgZSbMZ4Juw37DkzbAMhP5WsMyYqtQnyvq56/DAWh17CwIl4ROEmDor3k
Nsxc5Rux9v6LEuzIvqpIO5nnribNNg35N8eZtVlMtkZVDbCu46+iqdM28Kb6Es0Hi+hbBpL2RlbZ
qcDKiMhDmdh823q2oPGHXQb8EUyuzlyKsbqreKj4V924KgXzsF9qD3EbxdwH6nONvMRK03VnGRg7
17atlTl5z0EUmrDciGkXddavK5+NTNbDg4gX1VCIvRjqh84pp60eG9G6q9LzAGSM3DHZOaNKxZYf
D8bGbpugIzyQqyUTxxKOORaWPjIVRIfXRlW3565079KcC5pP6SIrterceE2Jh/fG5aHvlmiyNKQ3
UB27VP5IkJ8wYxMOX/tWQ0XcIS0ft9qTYYMsLOsvpUDJBUYXS6Fs7VXOJSMjtions16yaF37UAc7
Uqxo5sxGG/1bXI0r3+4a7AtvkqodNgh/g1z0z94UnAKbvQrbsk2il+GyVxLiMVp/o+E/wCJneGPK
RTzKca+aUd2KNiEMYwdP6Uj+0+S5FKAgXSnj9wH/4Ng3tHNkGd2qybNgo6Q4IwjN/e5YYDSz5mlo
On9hIoO8dEZ16dQj87MxvZqDu6sMbLLj747NDTpl6TcxwK1VnYa1n4KJUT4Gh94oH6sEMEXDzaXX
D/A4Dl4Fwifww7UfVah4tPrC8cxvM+OEhTjqJLWnG0tfd446yOuU/Mu6C+y9B+TnBqLiozbbjAel
Qra94AI45mudQraER1QQfN0MvouoTZw+eDZ5at3BowgtkBu7GC+dQfbAMv3P4RUECrPK0u+ndasD
3e+q09gm6RZYxn7s/At2IVBfiEUk2gBUx2HMYByfs9x6q6bhZJrthVUqssXhIfHpwd2pAAiqN4nZ
cnfPqzPyKBc7Dk2Ws3VG5MTYCavZawM+6Nlwr4yTdmrBAunggDdFtMsqlriNZ7zpidEucrt+Vopm
Is6V8DDguukwMwWgp8oNDw25NGJuL7rZNEcNs9g4dMeN0jTeqp6KpWeG3C3RbYoywzJgri+qLbJK
ezCTPMoTVYffX35JbezE/MHAcVp5C6z2JTGTr00VTtz9+rYX/F3MCPNC/NY39lR/CQyCkHE80+lj
MmgGHk964QZLE4kyIgxkbC0uc1d1G4BPzLA3cRM/8ve/c75WZeWtAuIFhGkJ+teeulB6tlVW8DbU
w12tO29l2jy7Y31PFsJf6rGCTr6DcZaHopTw2Q6Y2ozeIY+q4Bpsm0CysTxwF202Cbb8KllnxzcO
CKV91fzeXYocnNiczcob6Pns1NIVtjv7brARf7gZjXHr8AvKg2KbMXH7tvLJaKPviJvlRJ7FsC1U
YG3Q38PqLXfqZ3ymiEbnxUWYG83nycmcjrqyt8vMDvXj/KueuGDTh3XrRkDqVLPElwHeaTnbzygj
ADtfe3X0NxKa7jqcvNMAJG2Va0gjAL2OhAqm1wtvBmvSFnEUnspCwbXSyI42bLUkF9m2GS11DWzO
YnXRL9vc3mr9EKA2VgosWMSdzsAorPHzT8ybik1pAKMTd8cQ4rUnGmb47VjGb2EhZtGpZm/kCt8b
V07TJorD8pZN2OyBNvZP2hR6ByIby6HGe9y1Im09OPlDWFZXo8UIAplqPka06jOwri7Rcvje1slO
2AoJ0uXLaFQxrjKSI5p6t8C/Ef0bSjJWA0mMAXMnkFNb0Sjlui8vzaRqhzzrNn2uBCuRsCgr612R
a6xbiQlHecRfb8jXbjidoowJyA9FvlbL5iZwMW4PVGwXQBxpnlKvvVSBrtx9SodqXXU1S4AmuCoa
i/4+L14DEnoixozSC5RopYz6i92Ii6k2u8xLx3Wjsd5Nm8QmHmRAFkpRZPH7axMYX0vzEBjMmvgE
OqTDvntgHArTgubeeW94pLwQ/DKF+0QGZTtgAwen5WCwKQ0DlhFDoF8grFzCXr1EfQvaQ9uXQZpt
NMIDdmZfB92boTwsR0uBkeII1rWs9Od6iB5AWLIcRYfKajqIGrl9zifj3jfiO5M5ZeM67Tappq1X
ajc+T3LIosu2IEGGNeU6jolG4tgZR9VCF4OxAkZJyQ1Y7JTgYuqMqDlc7qgIt2OnbZymYVVCsNHD
s2BRKunRHKpXP+5ek5pcRTwtNHGXirblRwPlzy8+6aH9Gg3WW9sV6PXrK0NNyy3i9+TLRoQVBLt2
O/xKSJaEfZlXBM+Ui1FMD6HlPMXOsFN1Yy9ClqpKox+R34HuYYLRaXkgWrXbLo7fNVNZC7XkgYE0
ROeZG0vwhFX7r1WObGDy1TRMfNiSPUHdW9shEpc2xfPke6tqnMxt2GiPHj6sQnifw3ZGxEfhUekB
UgC0wwUiG45Whu9poRPgztxHFRW31i8uCB51IK+6e9ERi2kCyLCFY58gjmFo55d3GUSGhTeNx7z1
VtFk4aJEFzImRwOdFNKs7sZyqzvDyl6qGq8yRXXQ2geQpnYPnkl42fCgFVjufd9oLNisFVMuGWg0
EoDhmo8JBp3QTZAXs4zqJVfblQJKVeAaOkT6xdYcPEPRDYyJubelv5sfeeQFnqc8sRZmmMNNh+rj
C+tWGPXZqgZ3Sa6RbTemdQtFGNe0tet1Dqand0E+Ds1Bb8kGB6RTKuUbSg5YPRJbXfQVCpLgUnWH
P21PvjxNNfalzp4QPHNjpJU816Ztq7VPmUoIDFWkmZG+VSB2157NooSFYg9bZU4DoicVITuhBiPB
AVa/fv1FuNqmrcxj6zjooZQ4QybM2QhaOAUBzbY59aXZnLQiak8EICbSer2yAz7SL2qlHPZZbZZ3
sakkd2yr59eyoqjhP6JTxGPT9tGC9MNAW1aWWm9/NNNRGbo1tobiIquAA5CHsMzPH4PEfRAzj7vD
2prq8o44jLgDLnZfqoh3yCoDe9ez8NTde4e5V4qB6YZPG64+BiKQDku/15W97AfYergdBPb186jy
ALdkF0KoJG3NJ5N1tV03SxB2FjIuf9SlkbvUEPW5yB5od42gXWIC2lbSX8yh+3Fgb3frmnl/81u9
ydoAKZ2ehNYf/TVho2JhHsmT6ueP6hRrtXMAwkgOKuvTYsR6KrSu7EU2pS78a4yn54PwAU4VZd/c
yKLtFcnsATetoyFuH7wqSA+6IJaYB33Lk6Nxb/FAWKbQb5pl7gynXmXylaeOlVcvA8B6e1mMUy/e
QmwwV+8DB35/xKuQoNn8tlWK6lyivXeVb+V65TNZF/Mk36mPsGycfDcgIEH3vhXZju20spTFCObp
qff0x0wofA5VvRhCq+/lOBpnEsqoxFEOZOWA+kTu+RvZ2sTWcgTTC6smLW7lwUpFtUkqflpIZYXh
srULtC76rF7KZhDNxS1vGO0qPJiZxec+WTSFoK5Ian2Mk9TjwH4g3xKk0DdNY0QXQuzhpuiH9EoK
fkYOlOUtEnXOqgii7i5BUnNVo6pwP1bCXvqwbx5Ye1XLoLfTp4boG787q38OJ/TsnNRyPuWDlS9S
pS2+mFX5hqksdMkqf3a7OPs2lDm0wdh4zSeA7KlbfG8GVhQZORUyHMWyU0smjkm9+gMrmkV1JFoF
JDdDhca0Y+AHWBOz3OnoPRXbkFzIG4mIg9FM4jWtnFsHhP/XqI8/u3lYvajsCVi91d5nndztIonT
cROVAdYoniZuMZNHVzN1mIJmw2VZFyQllMpJYfHTCXErG7RAc5gk/HIti7KhiggOxUGqsNxhqPd+
ZTCsbSBmK1ls5gEKR3fX3eCiqPfzPfB6LoBPk0ezelGEy6ly1I1iaKgQz33k+B45we0grO79o8qG
vPbbbV6T05Jd5PiDooLz70Ly/YUAzwYjfTd1CXaRpEAvuAVlu1ZYMZagZXjiZ6asG2WI7xExiJaV
ZjVfslQ561bZB+SIbyfXD7+LzHoB4O0997buYoHcQJvtnZSoiicOSl4YB0fv3Q2b147ff6aTFze6
T73ffbIKpFxCaw17gD/QlEy3uVPanwdbL5ZB0E93nhYVG8/OkNvJ6u4GdL+7xbXZv2BrWq8MkahP
IApjBJPCq1CTu3zS9bNRZggtGHZPaoJcYJuE4syNQ6IoKJJzwtZpa6C1cEoSM922ApWUNCfBlSX9
eEoso9kaOaiC3CT535padtLaUd+ibBOcNE+3t/xQnGOSQAQomHD5ld3kgE62JdT+nWHF4S2rEZZ0
mmN/C9IbdCXs14Z9+KJugvFOdo2sSSEq80fXoat/62pAc75T8fjedo3F7Nsm96Cn4iPeZ9veR9sU
tWXCGbKOgOe2E2UfrnvsQldlpZL18/vbTK9xVo79aa1HU38rD9jLOksDOYmNLGpzP62DiRsYpbUt
mdow7o6JZaPqE+z1SAzv54UxQWVX96sbkuCvE25+CFUR6Qfrf21KD9kbeErsBt1dgYsKGMseMjC8
hFsDVeEVoJ1hLev6wvVvWd2D0Udxk5wQ/WSd0xurfkSeSZb60M/OSJTtZEkOBD/N28W45wFnZgx5
sEzLx7iZ39BHHXjOilSure/bn/3If6x0pO0usqr03BxJt2pXVFioD2narFS9B11BAKXZKLHJ3w47
yHANGxE+pjIlxLL0+uLwWAAIMFcSm0yW7+VaVAjwEcd97ymLCOcTapoPH0PIhsIKmotNSh3NaRcZ
mL6+aP6o7mTgPldSPgQ35v9QGVi2ulM0QvzyRNlRHmQDPFTSwfPJ01QCH088ex/MG1ARVsa5I/5z
CTIBrAXVwC9EDWuSPFZx1UuEKqwJPk7RknA0nPwt1wvvNgog3niCeLqszxzvHrkP9d6bl7tCQItR
wpb+eXEoSlShrBG3aX/MxVrWtyE7or4tn8niOIgTDdirxqQuMwvLWS3slUPtcDct5MtmxLk0Hzqk
zC3lIKuqOKFVlt9fytqP9s6DuJZmyvff6mXxtzpLd7V9JpJ17xJDxfdqPIT6+OOgqvVt1PJdJxO8
eBY61icthnyglkn5haTdq2WW9ovi5E+NpjV70zbMravF4drLDFQ/0IB/MguN9BkMj1x3mU8DDV2m
Ko2ecbzE1JgJE1SGsq6N8eCisuWPsbECFc78lw/nUYjsbSwR9Wxr/VNg1SoI0sJlx94rN/3zTtc6
ZEVVUvcLtTeCnZ/lbK0bqF2unr2UnvYZf3LlDsHs4pDryAxGzgQgYWg3IivT504liTYqqbZRoHB9
sf0lA2Tr9rmrgvJGE1W6USGI7Ys2yJ7ccdwTjMxftN4oYD35/iELu/jON4Pv8u0m3eUvKIbi4hRZ
d/YDsgzDfML8OUBQktOKwQbmdmBukZP8GiNJepIHIx/akzBb4LWWi8SBwi5dAJA8GXpkDgvZBy7n
/BKYNhw48/Cj+HMI2T0ry+csS4vdx9CpASzYVLpm3QqoAcMw7dFt8c6ylCcQ0JwO2XtZjCtQLMBT
971bnx0Sgs2+JgICOkyNloVQquexI68a56b47EzkraMhrV+KNHsG5tF/w6L51LIefas7G0pWHuBg
X0yLwoUmsFDYyM/haC+A35INIGTcwJzp9hk88Qae8iwuVzgChTldKxcR1tJbWfxoSFIlwwcZnGVH
uPsSPSkdNuIGgtRH1w6Ft6lLIL79YNf70GhvZEkeZBdr7ieLYmYXmX1AvKxxbqNBVfa5C68rg6XO
Lr1DREGHfLWK5mbZp1J8dZmmxEQry6IPj9VvbOmVm/dTdC1dVnpgXd4783c6azhLWJXl3EIYYpCf
7/F+fu9nFXcW71EDKTgMZdNvlg047LsgyfI7f95yRGoFVudnnVu3zSohBAZ0B0k4mCv6tVJd9yj0
uDrCZXlmT2w9qNCq0Buzr2XtICkbgyd3uBGPstFC1X4FDqTcqSU4waYzym3ugHdNGyN4jPzCWZcd
4gh6PMCjgt6JeU4H1W3I7IcpBWXjFYHytiG/5r/lHUtSo2qsh4yx1gBkk+NgGeGqjFMIRCAF7olm
rgfGuhqWYd1PlU/g1NHZYUKyY2+OqLthNvFCtjoGmc6xcfwj6XkERqMoPZe1XZ0dEGuk0Kvoq3Cy
myqPrafKKB04FQFyIFMWPZcKAYS5g/PnM8ml1gTV3fAreJH3M21mrGU51vqV3BIRd0ekD30KQwkB
z+g29n10o7SmIEWSOtt+tPVDzDMCOEzWktGOiyPzW7MdM9U5m1yftZMkxm2RYn8XqYrzMMySRejx
LoQw3W3d+tO4yGYPhtYZtROpzpTAJapbc1UOgv9Uzof3fk1lFnhbKD/OkC3NOOKQ3Js+FoSQ28lx
r0Ektne20Yb3pY1mRYTQ21oW5YEOpmO3d6zsZxYQwkMfHWQdHTSTcCARkH7ve62JM20XHOw8rU59
2GfrJEubJz2Kv8k/tWZ8j6w+fI25VwmmjxhdzOe4SBUdzPmc1CGmUMVm/TQZc/qg99/M/P2c3Eu1
he5mP84RNriUJM0PUKq8g9aM3oGUJ/mtXichIeI82CQ8GyrcsGnKZdPvL1kEGyuljTbpILIWkwIT
Hh+uuouab4/KMz7qY4AIw8JSXY75XPFxaNIIA2BQrw8TRNp1O+C4XkeDcSxyPVlHVqw8Q5K/9NyF
r1bUXc26N57hLeSkxet/6epn7UUuXc1wuJZe9KPrb6Oak4rHeiESwogvepUbj6pflQ9B90sh6l60
ztbfWzTvl5bfzym9st/WlQ8IZRIdzuK1OvCMhfFPQlQ11/JloiEIEM2H0otRmHQvKrpdhyqZ92vy
ZY4GrYKn6p9rZRll+OpmMghZe6Nyk1vBAcqIuU1JFd+QlVduZD3Ed4KnslLLBhdd5Lk3ST8vX8he
ra211k52qGWtfCkPwrXIlTltvChRzvjRX7aMWvCl9arwMDLPXwN+Grt0IDCnZSK/+rmWX+UrVqFP
DcnUm4/6wQ+0nWuQuJen/rkvaNMffRu0exdoHLTIDrvBSR4shD65jzJz7YgM7ZKmhfstX370qUfS
Hb/3kc22aiHW0mEsEwEzDB4UxN8Ped6oxKfnl7oC4ku+koc64NkFPClcfNR1ujuK00c5sadkE2fo
mMmToTii1PTbOIQrSdLUtc105ZIj+2UMFk7OMh8HFXxNCVcLub7Oi64IGeTXQA3zq0hHB464b6y8
Uc9+bdg1HQJ+H7WlYTgrMq3GSp4oD0gr59d6V809ZUXdgw+zWXJs4WlkOM08T6QbT5ghiIUsQmUq
trWB0pIs6iaUUQWu5lEWIzta8YDUH0pP169JZj7I6j5Cu7Ux8ZCLx3x8rjVSvWwhnL1sVSz1gpPm
dItRtnlf59P70F5qtoc+bkv0lDiJjMe4RleI/ej8sbQUNcHCUoxzj6/Ss+7jTPKvn9acPy3LsHBD
Jml4/vi0csiET5vVCDQLWPpbqYSe8bjYNEUALnoWS39XR5/11D+Kog5honlAaGSrbJiGlJldllM1
/5xqab6TpTETB6ZKKD6ptvZi1rrQAqPoirbbsKqJZ6+H2hmBMoXZ0keo4FywFMI6ybdIP1TIZ8ne
7yc6Rgh2Wrizr0d0tZQ6uoI3C9ha9LcJ/hdHBOQPrTK4z6rO24/eAOvI866iSx7ruTr34NlUCen0
pk3c56Ex4iWB+OgoWxs7xhNjTJ4CDfR0Y2KxM/SK+1xBGtvkVTxs5Fm63hOObOP47Cmp9zTFR/mW
rtKpR5ReyQDOb+XHMYncKle2sjgm4+cJ31k0rOryoQ78tXxLryE3pk04X7ddqj+ZsMaSyD01qUHG
Q1UhF2NkdcIp2zn1wiL3Emu2Dy7UvB/H1ERu6GfzoIBh+DhlmqaRSRSJfYtHq2HBOgm7+yBsu3uM
lggdpoBD/YAikjcYyPTjy0cPrfUf+9hIT7I/rif11uggWspiNQ84Z3HnseQ5fZVZSzRFvK1nWNum
HavLkMO3ZwEA1L5S+LWqiGS2hh28hrdt2BWveDhl4ASD2WvAhG07NS5E/z5+tOz6q2co+Wvi68Bf
bPHJ0C2xblAmPBKNtE/lpAk8kDznS6yIlewqXPJ8eq+6d1OKN9yoRjxJrKq/m0qvW8j3syEppp0t
XvwSqKIiBhZjSmIdakiV6yKy3WeAAyfZtYn1z52rwkHUbY0PRURHfofC78XSYR/1x3dI2EO9f4ci
Y00lv0MFa+gxysVX4LvdxheJuUnVZNoBDshWOsIej7LYVUm+0kNVfzSb+kfr5AXGL0U10cWOpFG2
ge1MnsRQ4icVn/SVOqrVGTB8vxdaUu+QTUZHVInSlYNu3qdx7J6BQJvf3fpQp8r01gimCUTIYwjl
nD15fnWuiWcWLYILvZG/9JkIt+hlZcjfpX15JDKHZdT86rdii8gzNsNms2QfQG8h+hF2BDbQfpPZ
51Qz1v6gREfSRu4yJe66lvXC1cECQXTOj4ZVrIumxzIiaDnD8CKMX7zBfR+g3xuOiauWNtvrOY56
NE2woHNJxAEonqIa3xu7KtTWVdWhSDA3yC6y1ev04kACARX9mAQVSmCbtAqsk0l882TPB1kM094+
TJhLypKslz20jPwRSR8HZeo8hvo+n9sXeByFVrYJcb1ZSgF2mK6PJUL/91EAYLLWwFlIIXRnqh9t
z03uSaeH7/Vl6ixbTa+/oLYB27x7RW2cZxjwl9ugNP1dgHTQ1g3T/D7pSXI0itq9Gr26RAC6fVFR
bVoh46idkU7FAa1No80glPqpUrXHoEp6JHUwyhpz79mK8VCJNSc5tqXo8QAxRlT7x+DKHgMydh7c
Qivvj4be2LfWfDB1cItWcTvGkT0rirUnIJgH+H9gLSszqfb6xLLio39b19FGbdiyyTp5WheCwh+j
NtvKomxQo+oN2Xrr5qObA5LKqYvsAnnTvk2FX1/cTll+dEBZhqVZPH77GKY2HLFtJkh98iTZ0LbR
sErS0IdywUCyTmvyAbPrKNvLYlf49iaPStAQKt44XmA9u2zpDr0HCEAW63EM1yjVqDtZdJLisSHd
dYVM5d/DUN/UTWs9l2MAgc2704bYPJG6QII/UL8Dw1K3cVWypZF18hBFeX2EcwVtmb7qVBgbf6rK
fdPln8ECQz33fH2lqW5814+5dTX1ry2xBYgz2FXskTGD8jo3FlWR3KlmpK5UskNrWffe4JefjVHX
DrKElKJ19fKvsrusiSxN3bNo/XWcOC1UUBGNsq6croNI2tSfAzhU72OwuQCuLabPkF/cZeWRmY5J
/WvzBBSh93r/UfL995KcqwZULj7auj+Vfp4nJ7mfPeV55Jz6e70nVz1PgD97vr/f3DYL7vyb87wh
AP0Y9PugH5MTzMbkZCX+XZuN3Q45luT0US9fvdeJgYRZD7KB7h/VecVMv5Dleuq+pQHAfPwZTn5m
FSf5Sh5qMaKpoqctBmJ/NPiaGg2/lE0n2hVqkN3EPT6U78N8jNDVyrjW4lm7bx5fHuRYLAq6xd//
9h///V/fhv8M3oprkY5Bkf8NtuK1QE+r/uffbe3vfyvfq/ev//y7A7rRsz3T1Q1VhURqaTbt317u
ojygt/a/crUJ/XgovW9qrFv2l8Ef4CvMW69uVYlGfbTAdT+OENB4LTdrxMW84aLbCUxxoBef/XnJ
HM7L6GxeUEMze/AI/d0kcq2d613HAwZ4rewiD24m3GVegfcVCyXqPRYqmASkmyBOzHM1Wcb7IZu0
s8nUekNumGuNWpJ5BpVfbhUtaBcf/WQDOTcMNIsIyeQyIihq5TuRu/3JyrPhJF8ZP1/NPVBOyVnG
gTsN2ZqcfF3bN1Fb3JYRUFrfHH8pebm6t0Jv3Pz1lbe836+8Yxq2bbqeZbiObrjun698ZI3g+ILI
ea2wcT3Zelac+1ZNz7hbzK9hb9fkN+YasbZGnMmAbQxIh8yHH9Vx5SEbKGr/pJDcXGWmaiF4M9S3
XuRUSChQN/i2BZxU7UJYfX+Uy7b6JtKqxX0mfBLA9S8R2fAnVX9Kk6Z9NCBN3SVguWWt2zbxSfOh
GMpiqpFUGQwF8fz5HAvuwTpI6wryfms9gbVIl5OTpwfZmhfJL+MP5S/jK4a679sKoqWv4Xrq+w1i
HXV3Ivr81xfaM/7lQtuayn3umK4G5cs0/3yhWzd3WbAG+RsRkR69GK6fvMJB5nFRLaQsIPahliev
8UdzXyCLWuf5zXu/sG5hCqMjehOaU3UkrAMfNuGGy+yxxTRzruzcGT8sX/q+Ob909B+9Sst+6wTr
LhGU3h7NKmPduc300jSLsSYePmEQs1Ezvd23mek+WL52le0Zuxwi5noJk9O3zxXyxsu6c6cXv04e
BmLMD8wBvw2YAj+4Uz0DoOFySNEtnazh2jlOeGz78iRLiASO1x/13RWfZxT4ujL3F52B8iMwF2Pl
mx9dOLUx8/dTdcWsVhPrk10Rg/IIkQ5Bwj4a7lRfPIyDpmHw1hFLcpv5uwTKJ8dZj62lflZR/98B
FrLfi/YYnXM4rPeGi0lQVFgZhqmc/e9GnU+vDLQQ5K3xH3+a/mo5HX4ryrGKgrD5rfjfD0XGf/81
n/Ozz5/P+O9T9K0qakACf9lr+1acX7K3+vdOfxqZd//x6VYvzcufCuu8iZrxtn2rxru3uk2bv259
/x7M8vNAcnp/KP5liP+jTn88Lv79QH97k5/rYSzf/vn3FxS5CNxi9xp9a/7+o2l+kBi2pzu//C5/
jiW/z1+Nkb7wtdtXBjf1f3ieZ7Mnsvg//5gRuYGDH80KP+J/WJZmmhaPKvnv17/2z3f8N5fhr7/h
H1f7/a759+P81Td4v0DvV8F2mV1+PoB/jvV/cxXMf9iGx0PB/vEleW78ehVc7x+OoXuW5c2PbP4x
3fGGv9xV/9PN8P/tKvDZ/1+vgsGfWtM91fXM/83cuTW3bVxx/Kto+gF2sBcAi4dmJuMk47R122mT
dPoIU4yJEU1kSKmJvn1/i11I3BWdODqcycJ+sSkdYg/O9X8ueDrlORd6r7qh771zJn7e1seFxhi5
LPB+TMMfHnJ2fKM6FAWADFEJV33Hp5Mo3lShVr9DFaxWFI88blvHh0zwes6FYVDWogu81S1yAYNR
mSpop+NNvZ4LzikCRbjZs0UtXNjZcy7AG0X47gadtK4mU2AbI5aCVnnHA6ZwG6UArTo/v++UdUB4
ruGl4OGKWlcRF0icTLTSAilolB86sJ94xqYpdKHvlSeHQBeS26hOF7TzjVgXGkVLB7rQPp8yk4VB
8TWdbX0KIXCedVkEgyhLZcG2qvXWuY5AaLkKWRhwng2ZTrNajBq5YBupc2yU021LFtNHLhQ+0huF
LiAKRke7WR8XWLXCo5OFiwTNdjAOP3iRC32rOj5pcSCRCwA8lWmEpfFHyAWLjzTa9tp1F7mgm04B
ZVqcSGR4Td6B8U9x6oRd5HBkDSlSKnxkT1LR+9Y0qyrE+LwqLvBqPKEUOKuoOHQapb8oBb1WBFEd
aUWtkQKBrlgXjFfsmyB7smXmaJTzvXUmuIZwRT9UkRBgDo3UIFrPKVmdHCKh5Sqdo1eW3WK+sSlE
iFJXExfWJ/P6aNHi+8CWDRhCZELpGzti6ib4jJQ5VegbeUBCe2DJD9vOkRklgS9EQetOdUQQQVtW
UanLN5JEa2mcZK0aGvYJmzWLLmUhZBYs2aXIXWuEYHwXBfT1GuGw/Yx18kL3FCEUHhIswQMwog4p
w6oOUTGAAGLjSObAws2+tSl/KrCEnvzJt0732Mflqi+X1r0Xy0KvsH2tpiJ00TrqZlCdw4MymVFd
tKy5L6ldxAV2fctyuMvR4kCg0Pc2pNG1WgTdJpjn9RYh+EjDRsQnqKAMlxACgJvGmZRZVZg5dUYK
tLteASRYzH9CkgsuBHTRsQbAVJtFa4dZF2oEGKv1A+bfJR8IUHWOK2lNAkXFpUcaqrMI7JQUn98o
TQ9C7/rLkRKZE33bGE1fX7Q8EMlKH38LhEy8zMxNNHiFW+wGZchNXOgiWK7q3ALYv5dyIdTcDLVF
1xXS71tlPOkUhqLS43tvxaHRoBq8AUj9M3R8bgIA0mAMrf06OcX6AkSSBWlo4EIxZdC8ijYFgEXK
NDilB/AD/EFtdpCKuDQwRAOoI1Fl0SltLk5PhqRYRkMesfqJ2phA9cNLZYC0GQbwYoi1AaEICSi4
Mf7sGzbgxfC5OmtoAvgh9Qm4PPYODGsMXHajBDBRU5LEa0SjGH1wRTiScWChUi4AHliP3aPBJ15F
YGQaenLADpL9rej4FDxStPL6HIGWJHx+1/bucqY4WCptzNJrFuYvV3U5grYkMUIhWKwevrGxUDr3
iZTfQsgQenDi+aO4VSQEpG9iIQBRHkJgFDp4z0/fdxQYaVICW6vUAljSV2nJndMDJLe956TLVcTG
vsEl2p7qUwIT6rODuG2pCpAgsty2H2BD5MLLEJnUCZ8ZPGe46jMEQUmFhgDIhDzD8Gq9T8iCBUxw
pJFNih6rkwWWLXlpsmwbNYAVN77syhs0SLr2xvgUOVUXGIHoOXFIAGKEv8cifKIfbQkJQj6a4MXq
nIJmmalUE5zC8POk17aKwipSTKFDk9AQ77sEBtUxgd4gqWsINZW+1S1Yeox+OGTmIEFYLeaC12wu
7K4oLugJaKUiQFgweDrR1hbk4vS6ITjiRVPg6LWdPhREr3D6hioB7cnR4RUKQD9iw8Y0XEVKj/4o
EdjMD+yGY6SCl9UezkcWTBgE+pzeq4LC88ACiTKYaNvTXZULPsVEOgws9i8dHuZUVlh2tI9/3vGL
mY/s+BbMGFf/fMpz9V9sYI87NF190RBvZJEen5AwVIvtJ8ZVQhXNDqRIFNqW64/SgOIBPo+rhKxV
yIQOPJCBnMCCeEjAp0wGWqN4CTaIYep6/Swf8Bk/9DTZ9GY37W+/DjNK0/Z0Nj31mz+wjsO8JHA2
1xSMRPaDYQ4qko58DP/+IuPwMopz9uE6mrN8T/r1dMCXX51913qq9T/fTtvjeNzsHpcPHtNthqGz
P//py/34fvw4nhs4QlQ8z/OdvBjfejJ+v0H4dFfQDWIjpnuceJ9xTniJy+SE78bDaTyttxgGs/Si
7lLKb8b99ON8PEzZXUfcWUx73s/H8XY+v+sYpMgpHw7bzf20ebjPiC/xn5T4V9v9yFbk7TnlWIwR
U05Thjfzjzdv5v3Dx/c522MMI/2Wb+D6dJs9z9SDKaXMOOjxQ37LOqbgUspv4fg0nXM8gXxSwt/e
jrtMAFNpXUx3z0uR5ynXyDgNIiZ9uJ3GworEEoiY8vxzLhYRTpaS/etL2xSbXsWEIfCwuXvM5CJW
haWk/zY/TKcXbI5IipT2u3E6ZNaD8uI13Mu78fi4Hw+35+xIYLD8lk+ncbN7OG158UtOf+nEENOf
Nrvpw5gnKxHDlJPGF5zm+0yyTawby2mzwIe/P/2U2SYTW7WuQX1+OJakQ8FbTHo+3Bc2xMQuQynl
v2/fH8ciegIzCs2sctL/G3O/xQxo6JiWE/755u34kYX27FlayYUYCvphQuMa9P+yPZ62maUycQjm
GsTfbX+ZNpkbg3iYqrgG8f/Ox7uVUmTKMsIlJj0f73c3b8bjjKfMlTN2/V7nC74a70rdp0QEDCIl
/4/dlHPcIS1XIHu3JyLJs5o0QCm+Y5aIlXjQUi6XEv7n9nA4sftwLNKENAQsJf+v3Xy7vfn29MK3
xZYHKfl/8+bcy4KYRhGu8wUvBTGQB4+Wkv8O7m9Pp21muWycQpfT/iXPKm3ccSCl+/39uFtPvmwR
idiclOwP2+NHPFtGma7pKxjCHyYym0K82UgeWm6kN/2fEb9z+HCfq2YqW4mJb0/3NxdvPtbJxfSn
02Y+nKYscmPHV9gJI6b9OLN658NKaJGTuHPn1ylfQpqetsW8xJ/WXTiXfi0H18JPbPbb8fjF/wEA
AP//</cx:binary>
              </cx:geoCache>
            </cx:geography>
          </cx:layoutPr>
        </cx:series>
      </cx:plotAreaRegion>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State Litigation Against Bush Administration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State Litigation Against Bush Administration</a:t>
          </a:r>
        </a:p>
      </cx:txPr>
    </cx:title>
    <cx:plotArea>
      <cx:plotAreaRegion>
        <cx:series layoutId="regionMap" uniqueId="{FABE1362-D49C-6742-BBC3-66F1CF3D86B2}">
          <cx:dataId val="0"/>
          <cx:layoutPr>
            <cx:geography cultureLanguage="en-US" cultureRegion="US" attribution="Powered by Bing">
              <cx:geoCache provider="{E9337A44-BEBE-4D9F-B70C-5C5E7DAFC167}">
                <cx:binary>1H1pk5u61u5fSeXzpbeEBIhTZ5+qLcADds+dzvCFcro7zIh5+vV3gd1tN/FO+tzdb73XTkIYLLPQ
ozUviX8/tP96iJ42+Yc2jpLiXw/tnx+9skz/9ccfxYP3FG+Ks9h/yEUhfpRnDyL+Q/z44T88/fGY
bxo/cf+QEaZ/PHibvHxqP/7n3/Br7pNYi4dN6YvkunrKu5unoorK4hfXjl768CCqpByau/BLf378
lPjl0+OH23JTPhUfPzwlpV92d1369OfHV9/8+OGP6e/9dO8PEZBXVo/QluhnCiKKhhT144dIJO7u
vKTrZwgzQjFS9PGjPd/0YhNDwzfTM1KzeXzMn4riw+7/n5q/eoSfrvqFMLa9YYiB6E+341P+8bq3
//PvyQl47smZA0CmnfS7S0B67CemX5S5/1DiPz9+7gSccJ97ZQvFqy/9l1BQ+Qw6WpVVvOtx9hoR
jLQzRcGUKghtIXm+9xaRNxB0HIuXhq+ohyf8+vE3o/D/T2D84kEkhZ88d887QEPPVKLrClF3Pa+/
hobpZxqRdUXRCRo/5PneO2jeQtLfgLNvOoVneZrwbAoP+KYU74mPdkYxBjHGtBdhdSjMsIyAdVTK
EMiz4YMn+LyJpr8B6KDtFKG/ThKh842fPD130Dswj3JGqKpShew1ySE4qn4mYxVTpNEtePT53lvm
+S05x3HZNZtAcm6dJCT3fu76ib957pl/jgoBZYJlHTGdjhyBQGQdoqKxM1XXNEapvL2uPN97i8pb
KDoOzL7lBJv702QXQ0Qi3zyK5/55B2wYWAJMUdBz34O4OsQGbLIzhWqMqBM98xZSjoOybzkBxbg8
SYa5FVXpfTA3oSjfkWkoPaMERJWi/Y2eQehMJojqWJ0IsbfScxyd160nCN2aJ4nQjQe2/IdlEW2S
x/djHYrPVJmBKca2ukSfGNEaBrHHGAJ1tP3ChIPeStVxnF63nuB0c5r22mX+5L6rrUbOdMJUphJ1
B9FEuI22GgNzDqTe1s3dapzfE3IclOd2Ezgub06Sba6ekqToonrzrtYARWdMV1WdbXX9aCAfahxN
O2OEMTAIdg4QsNUhNm+l6jhCr1tPcLo6TavgQuSggIxNLiI/eUcVRED1E51oCtkhAXGZV0jpZ5gp
FGt4h6X8Gqm303Ucq2n7CVoXxkly1cVT8+GryMPnvvrnNtwQzSG6TAnZ2c9T+1oBRYUg7IZ3Xg/E
3w456i0U/Q1CL88yxeY04zl/RZsifEcOUunZEEQbomxbaQcccshBWJHPZE1nwGAT4+D3lBxH5Lnd
BI+/VifJK4tNs/H959H6zzkF62cqRkxDZBKCxgrIOlkbnKCtjzoxCH5PyHE4nttN4Ficpn02CIrz
p9Z/eE8HFPwcGRMNU/VocAAj9QwgIxA+mGDyNmqO43LYdoLNxflJssqncuO9H6NArobIRAO9fjyQ
hjE4PxqTZVmdKJPf0XEcj22rCRKf7k4SiUvPf0f+AHOZgnQiVNeO8geTz8BQJgqT8YuPc6jcf0fN
cTy2rSZ4XC5OEo+B1+2nvHjq3o8/ABUMIgnSNNsgP5oodg2yOBpTIGW7A2USo3kbTcexOWw7QejC
PkmElsmjv3lXz0U/06HnNUDohSkO7S6mnskMvBZVhwTn8JnA8waCjmPz0nACzPLiJIG5eKo3j+9o
Dw9qBXJjELTcJS9BpR/igrF6poKwg/Tm0eTZ7+k5DstzuwkqF/cniYr5FIFdnL9j3gxwQWAWq/Jz
3kx/jYumnFEIo1GCd7HOSYbmLRQdR2bfcoKNeZrZs7undlO8n54hGDqeMAoxyq2gmjAMlM4QcPsh
WCZvBd0kWPZbco6jsms2geTuy0myy8XT9/x93XqI/IOzCE6LtvNZJtofUGFQQgOQ7AJjE3Z5C0XH
gdm3nGBzcZrscu4Xhajyd3TxCTsjqqa8lF9MLTNdPqOaBunM57TNxH95C0XHsdm3nGBzfpp5zb9y
vxfvapXRM1knMlheuzjkJJ48OpVDtkxVtnw1cfjfQNBxZF4aToD569tJCrRtivZ/IN4P6TJEdAjH
7JTNJI7MhswNhTgM3nk1E9Z5O13HYZq2n6B1a5wkWoNYGP6m6XtKOfD6ZbDY2C48o08MNqgSBCaS
oapjlxKYQPVGoo7j9KrxBKTz25MEaS0qv3hnHxSd6WAFIKZM2EjHwEYYYmds551OnM830XIcmYOm
E1zWf50kLuf+g+e7m/es36RnTKOarrGdEAOL+dAFZQrU1yIIHQwBhOHzE+f8nqLj4OyfZYLN+fI0
sdkUxebBq4qnsizez+WBbCbWIPZMAYbxM3F5oKxGRTCRgLDJNIHzt9LzN/C8bj7F6DT5x9hE/g+R
v2sBB5RzygpU2QKDHAUIrAPIsmngINEdCz0Pjm1xzdtoOg7SYdsJQsZpIrSCYH31EHbPffTPk5xD
ua0McwQgYvOTaJMZlNVQuiuHmiiet5ByHJZ9ywkoq68nKdruoPIJ5hA9Pb0jKsoZoxARQFAROH4m
MQMISRNKgLHQvlTgMI/zJpKOo3PQdALP3WmGpVebpHjXKBs7o4xCvAaYY/xMVI4OMQUGU9Rg9trW
Jphont/TcxyY53YTVFanaUNvy7XevQ4a5ttACBS8TpgVNX5eCzWwsCFEOoQVdsoGPKFDvnkrVccR
et16gtOFeZLCDUqEvm/izXM3vYPCAWcUJt3IMGNtyz4ThwdEG6NgsMloF6SeQPQGgo6j89JwAsxf
65MEZimad0QF7GiY5qQqGj0+60YnMB0XIaiH2l2fODq/o+Y4JNtWEzyWp2mafX4qyg/7KURbqfIO
7ALTnagMEwhhTtT4mYRBIcymQm4Bygv2YbhDifZmso4jNGk+gerz/Umyzv1THoukfD+ZBtNvkKbI
8GcizDT5TIWJ07oKJWnjZ5LbeQMlx3F5aThB5P7uJBE53+Td+863gcyOPjg2CqiPw4iNpkIFFPAS
RK63iABih/zyFkqOQ7JvOcHk/DQ1/zKCCQLCL57755/LsqEOSqYwS03ZT9Y4xAbi0JjC/BvlJVD9
fO9tLOAtFB3HZt9ygs3yNJX/UNW12MQpzFh/z8oOSs5UBpX/UCF41DYbJqlBGhtm5x53O99M1nGU
Js0nUF0sTlO0gaZ513I1qp2BeaxgXTtuqmEEETWYRiCrhL7mn/Pfk3IcmJeGE0jOT1PbGAICNg+l
/1CVzx30DsJt4A2YvAHQbHlnEhYAU0AjDNLZ8sQGeCM1x5F51XiCjnGa6Mxg1rr/nnWEMjtThhpB
mUxsAaiGpkwjVIYpNeNnYgu8gZLjqLw0nCAyO01tM38SsMrDO3qbBMxiCrzAngvRpk4NgTAOhawO
2oU/J8C8gaDjwLw0nAAzP02f89wfIs/vu5LAEFnWMSXP1WgTMabDJLVhChqE0J5l59Y4exMtx1E5
aDrB5fw0Q87Pq3F9ED8+wAIWVfz9XbkHXBsEZWngcW5dmAn3wJxohGGxAabtAtAThfPfUncctOO/
MsHPNE7SZls+brz3nJVDISOgQ4nnc4pzkmrDGCaAwBJdkGybMNVvCTmOza7ZBIyleZJg/JWH753B
gaqOodqW/M2CdkPVJ9FhHhUUho6fCQO9haLjwOxbTrD56+YksbkMI+CUd00PwNRaWN0RQtHbrh9W
RDuMEeiQr4YJngg9r3QzSQ+8haLj2OxbTrC5/F+aDv33a0S+LJxpbsqNNa64ebBM5K+vjg8Pa4FO
mu6CYEf9oG18bPkIq3Kqugza5mUlz+FHXoXPXpZs/KnN06Yo//woQQLhDMFEOAarRcJvgfX98UMD
ofPhEkwTRcowwR2MD7D+gOuSYbGKPz9SBTQarNWmwx8oSNAH2wMqwcdLUDgHc7eG0rlhUIB79bLa
6ZWIOlgh5qU7dscfkiq+En5SFn9+BEGcbr81PB0MLKgVGmwfcBbAAIUwCFx/2NzAsoDwZfx/cC8X
Ya5nzQXJvniloSkVz6RZ0nKFXqGYH/TMkZsN08h/ebfh+sHdMpegtG3gbs5596OtuXovWlNE3LlW
Ep4nXPkswpV7Tubizk85/ZJa/pM795d0Flc8FwYzvHVzj9etqS0Rb4XReLyXrFJYAob0C4hHSMWQ
nZsSC6sTAW4yAfNQGZb6fE1shwscKRHF51qBXJ5mfWEnw0ZvSBtxKmmFXbueZqSlzDhJ7rSib5dS
3NURrzIlt0vc5Pa4F7h6yd02p6YnK9jMaNJzufLD1bipcR/MHIq+ZWnS2pLbtDbBfWPEQSqM8Vzi
NCrHapeaWaDrZgi1moaTZfWsZ3HKSylL7HHDCs8JedLXgQVBSZeTiCW2j4QXcV8JhT0e10Up7PEw
RfVVwrJmFrqysFXF7w2BU98guZTZ+03litzutECdub24CKsos8dNnDt4niruYn8qx34a8V7DIYdO
0k3c5qmNIpTalZZG0C9VGlplq7ncH26paI28SLLU0HpH2FSqw4ir43Y8gZIktXta+4YX4c5oWO7M
SV3PBE0zm9Y0taXA2+3pw954WORrUWJ5qRRdZsfEKyJeeFpmj5ts2MOtlJoN8luuSyi3HaTntpbQ
Kjo4FjTSrah1PmdRtigzJM9rHJZ2nJel3SvoHPmlMxtPlb2EIs5koloO878ylBW2W4Y/WB1kljoc
jafGzf4QZ8EXpQkiLmWl4OPjKkMnBKXb9sb45CMqLHfXWhH78/F5x6cc95yaJDAIh05ALExncR/c
7p9QDqVs99ha2eQRR6R6TD2psJysyG3WpjBI9w8/7mEaRQtgB6uTqsKWECnscc/PRD2vab9kbebO
dE25H69FvuMui5TwWi4ooFZIRutXme0lEdxal0t3xipxvz0kjCR2N5eHkQA2SGqPe+PokBUkLxpa
GOP58RQgzoxShzHv6iF0USa3ws6cqOoN7JUSZ0WtGa0raXapZwqnShmakpf5MSdV29hNo8Gum3SZ
5feJy1vdb20f563dUM0IRdIvYIJMuh3E9UDzOIDrvrqOFaecHYzXNNBg1I5EFUKwWeHk5yM1YiTp
ZaP4qbD1VAUyh3NOQYDjRK8s6g4GjcNAVMQCRs54OG7a4cL+cPKViKYhz4tOMqkAvFAHI9SNwzLi
SpJrc1UXc6g+zO3xaj/sTQ4Tp5O5rhe+SYNaMYuIJJwQR8bW2ETFvWalUfVl//PjXglr+S6qqN5+
K/cK4Lq2C4ycQn81BXB+N2zGvfFcl7YgvpPcp0ZYew4fT/a4crmS6ZG1vXzwzRI9SbUUL4NBZoVd
n9jjXkuDNP8y7nZugntr3B03GVM2HqgMq3AlFvL9hbF1tj+5/7XxOxKLMY8SFphjz8PqhLv+VmmD
ge3km8rLmmUGerY3gEdS21UGEYXjTF80PeXN+GiaC+NjfN5xI5M6nOsuWm2vUrUHeed1g9TbXvdk
Zvk5+Sy6NrHUgKydTrOU4Ue23x2/NR4LLO9+eTwcL4zntj930CaRqnjeNdEK57I2J0iatcHAZMd+
Zn9ObgjrDTkvH7VCpCbRS8MbhilrlMbCkbYZj4LhFBrGa+T1qjmeazCM4XFvv5mei1tQKqpC/LkE
vRFLkgs9MLRLeu9HNzz80bZjs/0VMbbbH49701sNFO7PuRX1oD59Tjq5NnIk/xAgzax6ULjEw5bW
ptFCStAX6viKFQxab9w0g9bL+oZrkSS36byWEQxRt+RhL6TO6P285qjsCrOheQWCAjZMQTckiPMZ
GfTQfoO0+vBwvJD42dMwx8XqhvugVARGUgStEQxqLmnKGFllI1ecuFVuVsPgHzfyoKD3hwfnBq2X
h1kL8ioahr3mICuh0MlJU2Cz6jLZKJR+ETRZPJN1umRRJWZhXn6D7qiXYJSuA9WL5r6qtTwBTYvi
GmR6fUsvaRiG23vWwO22NnJQRkVotmGscdbqwvJh6Qae56HVKZm2SHy/tOQyc7kz6Ms6Lhow2YZd
D4NgGjdg1SrcU93eZJ2YtU3nLNL6YewbhUiJWIgk7ZeFfBENPTL2kjrou1ArLgO9D+ZuUShW3Cg/
qoBkq8qPeNeyTVZ47qzR3IUeFt1CT8wKC9em7icvAOYtBgurHcwTXatiZNSpc+OLOpuN54bhAGXA
0SJvAyC4kHp92cjrBoMKKTKtMMFYuobU4H0Jtm7XuaHtNyuR49Cui1idK663zBRXtrFE8HbT0+pS
V9RwUZfdgoaCXaQs4Z7c32WxU8+CLrbrJr3xMRg4Amu5qUgNz51Euw5onhpy2WITKUpsj5tB2Np6
3O4Otxf8rjbCKAkNL3Bie9xsR8C466shGMFhUxu+V4KS1aQLzdNkAxV9buYeXTdOoxuaHNa87Itl
zRr3smwVzJUmBHtZBrtVrbRLtY/aeYqUGhRqjH8ULYoteTDVxg0etbTu7w4TUuN5r7J5Iuhj2uKr
JCK1HTKptse9LIhbjj0vNz0BTBjDE0TAVYDMwbGOQNgF29Oh7hXbawxER63k0Xx/amy4/Y24qsEk
K9RS54UrFKMYlFA2bKKIkd4YdysaVNzx69LUaAUWEWr0GBoN30pDsDbGL4177aC5xr39hfF72yZ9
6z9GgVxY4zkty/Q5y+lMTROQBMMG9QmF7ht2YbBjjvskNsFmK+3xnCZRuJzm67rDynI8NV703Kay
xz0hha5RZ0BeVOUuh9WFrLxx2DKplKvWUekMRgqodNlbRrnTzBvVDZGxPVfCyqDMzS05Bct8PKXE
WDJhtmLAy6HV/sL+sLlMwcKlHEdW3fK6sZhkwgDAHdfmmNUX0dwNZiVZYd1SmNV8Tp4Yjs8b0xGg
HeeFqd5FF+B23EiWo8seN+v4pou5187LwIId2VllKpjnZpffFM069y8GLykwA9fu6vtK3tS14F44
j5gVypYX3tPgEgfzuDBiaSWCSy2YlzLwzFzDK1YXXHKAv9dJcJG166pd9wF3dDN2VqW0ZLqhKtcu
4o1uuv4yjJdhJ4y8nTnwXDPVTtbMoD1obKN86F0zs+IfmWfk5bzyDE36lguuwPPfltpSCQIDdZdd
zuPws5xzEnDX9D6pLs++Y4nTwKjlu8qzvJhTbFS8DTiRjVKaqSGnZK6hmRovq9Ry/VlY8oxespgH
n/LgqkDfo3M0S/lasdMN48FFy1NgUcM3epvYihF869aFGfzoZmRTCF5bwpSuFJBECW+/6fPWYEv5
EV8nVrMMvyAzvc9MZrYLvefeJVnUi5In3L/SLFXi6hU4nTlHS2bG53iRfvfBsSwvsMvL1Aopj/yZ
Iy2LhqtrUptpNcNgYZemkLhjfi84uUyWyqy/U3uDWuG1dOE+dY/effpDrLN1C56/kVvxl0ThKrjZ
n8rEVC7ku+ILNZ/KRb9aVt+cJVDlz/u5bwDBYIfY4som7UKbpx3vqIVcSwhQWWavcDJPYkvNvpTB
wvduGteSMzPPZ2q2cGYwC5BH8Txuc65rhnrbRyYtDfRIxbXnGd1XV8wkZKnE7DuzjbmeG021aMGt
DYxW4wEEB1q7dHlQGD22UlxylH/LV2vtWofHSpaqkdyqrc1qS7f8JW5MyflM+oVw531ngYTsYXB8
qma9s/YW+rVsJufurP1W6kbxKK/dgMeFGeoL1zfT1uxuo9BU9VnZLkrdapxlUHCh3lDBkw1JV6if
fS1jM5Cvk3CRiotmhh5SyUp7y/JAkw7//IR337VHLYGRaAhlFWpcQysHTOHGIJdY5+F91hkr5a6W
uLTCs9QUn5VHD/RgERgFjKS1c+MiU/taJ0bnGNE3vTQlMlykK0oX9bfuTk/XMl2gNdhe19E3/IRK
AyIT6LueGJFdbxCMymyNhQHWzzwJzdTQ3WUENopqeK3RMe5j8JS5/DmZl7Xpply7V7/X1/EV+5It
2/MY8bThabIG9pfqJXPM5rZWeezw6tE18icd2AdbiWo4wmwxJIxnlM6BQvj5qAGn38DnxCbXSWe0
raXHiybg/hM6bzbSQ3RFLWGAk3Ynf3Efw7vM55mAYIGh8tJwLsLP2WexQtcQHXBnnlWtlJSrF2IR
+bz/Ei3pxX13o9xKC3IVPCUZ11yDZFwx0Q94i4xqtzNhZSUHQZN/Kuf1tbygK7QMfZ7fy55Zb8A7
DpeF2XJqSV+QMLSZY5a8Mqs7v+EgC7EBXkHQ8ToyM2yWnhGCyAYH4rr+Fi/znMs6PCKnPkdr1wSZ
+pliO+TurXBMeHRhxbyuuQzeb8NlLs/YIrnWv4amft9aqtkvwm/xXLGk1PDZJSk4KizdAKFpunZS
GI2pUsPhYg3sFswgSLdwQwiSwThclz7HHEJfdtxw4Hw5mPcXgWewdqbM2+sHZ+GuwfNcJIseGDUK
DXZVLtCyAcmTz6jOe5CAxEA6l83sFvp0Wa5aHoamLIwERqq78OEZajNCZgBsfaV/yZDRtVy4RkZm
jsoJjHyZZxfawlEMBuNw7kB4Z+5aoZHNg6/Nucg/ge8VSIYLv6jPlM+4NgSMvdgga2a6y2ztzGJb
vadA81zieNGGxqUWG9oqS2fpgoBOMShodcOFcKRjVIH11F2Ga31Dr8JP7rk7974n2FAu2ihujL36
Y0kGAZ9RRRIQG3EdlQsIHtmQXsznHnEuMAPDphw8FUeAv04H36hqGsL9Qq0sX2Zf1ICBbb2gaiNz
kqaVSSACZtdDk3HPHRySca9RSJkstrs68pEVRPUqpEUw94fvRKN38/etSZiBFVPI4JSUSmCKSjXC
UhQrpv3wRKKBQ+XplV29bIIcVbZEotoe98YLRZF+kwRSIY7EMq43ObXdvp95YSgvC4hcsUbCRt9T
kJTjbosg9lgoaWZqKi2oVXhgcDaZIwyX1a3tpVoU8zjxApC7EIMIxmNHg0saicwuDLuFmutgTqMk
hlAog1DRuFd6g1OwP84h6Dj3PbRSaxqZaZR3XMZxYqNho/lg2457+3NYr5t5nFdXDqpNH8PgVzsA
GNwT8HSzBKdmF2Bp7riXLqyOYTMtAhtETfAy8PJiXg229LgpQ+Ui6yQ8a4bown7jDq7g/lBuPOil
Gl2OUbZ28NrGvTxlIHL3J6la+Fzzc8+SBy9QlSsD0Z4uxnBwOYQExz11iAb7oYwWsacb8I6V2wgR
Z8Z0CE2lbR0aXQpqwqnSbJUjjGeUgDyu7tusa5aN38wkpdXn+wASYklldKE6MKNfxdzPyt6Oe4jE
kDIHqa5n4K7LYHlWtW+2SkW2h6jxa4OBqaTXzp3mFsj24rYBm63Hd2nOshnkAFob8gCtreOWzInP
Fm4/IJ5T5XPcpcyqo1b0RjDE62hIaq45LDWZqMFTGZDbb/bn6hp1S9lZJw2ObVznGphKlejMjmZ3
qCguNPB6iOaoi3oIxI0huiELYih1DVJvCCfTYogibYPH+2CyLNffFEUDwSoJyiXREjvpyhX4vh5I
1ux7V4Y68AgkTWaiIJ/rgmHw3GCD4oAnqKmsIlexNYZVR4DHzf6QlcKHhwTHEIFNPsKLB9de6jQM
jlGmK0baNYx3HYPwTjYEnbebIYaspDmcdF1sxroHJklWOobUY4jQjRHWQA5ye3vMUBtbY3Jil/7a
ZSe2WZwHkXa573q719a9HP7nTsTwd3yt2v7k8Na7/RHMqN++Lu+X34IKoaGepZh+aaDm5beAmB11
QwLs1cFP2bi/ybdt3773NxffmoxTGWTPXvI4Pyfj9q/oOkzHja126bhhthVSIc0CcxdggRAdQQ5q
l46DLDhjUEei6xTWFNNghZB9Pg4qTBgEC2CaHUxT3SbxnvNxkDsfKhnA8Yf1kRkk8v6bfByGQq+D
FBmFND0UVRIEy5XDz2F4NcPrrJOMkRdWiqeudIhrLDSnbC9peaPgJF8oWdvNgO+8CyUJeIp7skzc
tDUS1Fk+LBcwr2gDq/e+dN+xNNiQ5NrnB7fkaMPUNVhlFTFYIv01OSF0SiqnsbIiiszMLvXSWSA/
1J2WXqJko6dOaigsLrlUp5cN6AVYgfNX93+dg9vdnqrjuw7grQfyJAenB2pfQJiDrvLW+SpYXd0q
rbNQyyJZNciJrEYFs7tOy3Wh1P781/fGQ1dPnh2GCowVeGEZGuaFv3723Gs8twoxXYUQl9oIpwvn
akd43FXMDHJfvpMCd9XHPBRaD7mn4FGNIzsUQbwKClrOSeHn3PWQZ8RN0UOt9686Bg+J2SlxWIVV
umDCNFRGj8QfpFKbLKw7JOV0FTlFbgVF9lWJwHLKMgfP4sKXeAWhM+5S15SUhJmSH8+jyo3MsJZv
Iwh5LpOCZ03LZr+mi75OKI+IATdgXYaqeni3yMCvhyleEORFrLU+XXm1Q+du5rRmUabITBz9BwpD
9xNFwZzIkWQGPW0gM1ErdpTF4EPmpT8PF0VA5QUpwK2Psm7VdaUGTqBTGRAEDC4RtnW9Nmlb5bdE
ZDLvoKKSq66PV43aPqperl5X4quaFRpEDOnC77sMYtqu+AZRpE9SINMbKUyvgMnCcx0nJioDfK2i
YAZRSchR6t115To/ioTm146QBNiEjCy9QPsqqfJnJCc6lLv+EkWo7ZigCMYKU1WYv6upsL760JsH
KAbYc6rIdejKFwLNXKegpqrg0oSYX8GLyAEPp80CwxcQoWBJ/iAcLzP+XwnBGCQPBk4HhpowmhsQ
FHldR1cKKxu7Qh74ew656SsIFMrlbdeHcyXtihV16LIs42XJpPbu153x88hRoRQByiSGd6BCXQKU
PBz2hV+muaSKiq5qx/shgZumJb3RVt0S5jVdUT+YAUa/E28/S1u4pzrMjYb/QSVMRiuqA6qVckRX
BCmLNheKKRXyrXDZlXBiaRboqF/FSnAhl5AzCnvtHEGQL88wuc9z5TesI/8sb1SoMtXGeQwABJsM
BuYQXPcSJisRlmsRNmQNSZtzFkE+OIj0G8S6B0WTfDNONN+I/Aby/3VyDn4JBNb7xDeJl+JzMIcY
LzpFsRvWRZauRjcEJcpSdBAozfLQWYLds44huTgLBQhvXINHVtTVb0o95J8lNxSugB6DsDXswGpO
r9GEVKPsOGpIVw3txCrpU+cyz13CldaL522AeObobJ0OeeMMqiyWUaFUltOp34hIs5uiH8J5COIN
VZjMWK8RgzR5aIrUq5dVQyBsLEsXUeFaDvJ0U41xbKEq7Cypc7VZpBGIhalhx5W0AM9ZL/LFr8cq
lAD9xLdQrw1T6obhCssivH66MNLVNg5TGDehki2gniA2oLqr4U1SiVVWf6ncVmyNPrCyoDbpaiva
Dyt1oK7n53uqsNqpgqHoB5bCmPBHm7Jc5FpGVr6itzex63ZXqZ9f4TQLua7k+kyPmTf3IsJW44bJ
BlUfwyyJf6OUJ7oHFD3MmYbqTh3eSAi0/MSpqVeKKMtSyS6dUJr5GN1CtUQ01yBiDaEkv53LTQCx
UMYgPORK5FwuCtCERU4WTC6quR65puvm7m0C3sJvlLbyWqIOtMHb+IY3WIyVU7Cc8mtk0rCHmfhY
0+1Mjw1VijQLK2UA2ekYApqu3pl1FcQG0HYO5avFCpeVmcYOuxz0ittEMgQoNQShDyKtGsV3IAjq
L5TaJTOsZ6vQUfR5LmAYJ4miLdqGWTpYZVDNUuhWK0PDoFMolztn1eJKWbdZ5J7rQYYvmA8hz65k
utlS5xq5jKcu062kUOwyT91ZETA0bz2EOBvsvtCDko84bGdZLmILzKPQ7HpfNoNAWFiq9QV1U3TV
LHwsflf5BBC+HmnwPkNVAx0OjAvrHRKYzTsZ3QlrA9rGBEIJLo4gFqJ+Qj24y8JXIRCexJekdRpQ
2hUEh6Sy4D3QbghVDQyw0CBy7uRhYwcB6JEMQSLYZ4rHkcg6qMbpQkj9qzwqO9n2yyaYgdn1Labx
sg/CBsYOBFS9FBy9LlAJJPXU6xbqdCB8BeE6KonaxG1pQGhDsxMGUZZGbS4yN3CN2K1lABt8cI+6
nZHrTmBA0AMChmPtRhAnHQS7h5TWeAzpc2IWOsRiUU5AyaQaYzOnzw3Sp95S+r/sncly5DrSpd+l
9/yNJMBp0RtOMWrOURtaZioT4ACCAEgQ5NP3iaiuvlW3f7Oy3vdGV6m8SoUiSIf7Od/xGKyt1onI
S8tJm6etzs6rOzbLuj2O614DRBGXcGVjMYfxXKM9wCW09pdZOVLsW3pE3Whf4pl4B0W6DMrv12Hq
7Wnn46tMo1fUNX68tUV6gGrbumobuHnjoZpyy/2wypTniimOm6c+SuLcF/R5Rg19Wr1ZllbtHFTR
tJ7Q/x9Ux81VGJgQ4LCSqicDzJ3NZNeZ6SmX2dri1Qsx8o9LU6h9oAX8cbQ9whvPxARFp8JviT/c
LuBlKIjF8mYcwm/D8N6N3TcSHYc9aKtgmYcysa27GrrKYl/9r9IydlqC6McyL0M1mS4Eh7dJuJ6N
PJhkGEuX+F4+C0vOtRwVyenU0lNkH9uFxA8mg1zppL2M2hTDnCVvK9szKOpNrdJ5PmR7E5+3ffvc
je16dR05AhPiJ1/Ev0eX2trwTFUDuAbokG1b02DpyoTP7NnaABrq0h7JYPh7P25PNB2PAgbhK5aq
lWYlaOTn5TXubX9thhGIUdSMleqGBG08/0R7lbzwoNFFytB4CKEPq4vnU5uqoWzH4Y+JDXv1bPOn
8cOmWqNeVJYP8G/mGc1sNOwPI/vST7DFJWpNu4z8cW4ExK89Tb+tE3y/bnxQ3ZpcGk6nAxrVpeib
5EZkWFKybdOfYHtWmZ4Oi9cUJDXbayr4IZLcPXpRXBABrmGf/KmMcVmfgqzXxZx4QZVOj6Hax8of
wAXgWiOl1Av6mQCvDfDTHi7EmOJWGtZSMVhY9ytcjwATRIMrNcNngWr+ZK02F7nLjww6IhCiXT6v
qXxEJQvLie/ZgZGuLyLjb+dsiYPSmJ8ebo3PDfnejetr1rfhdV/RWWBDHT1MnHaXdbQP3jLUq9rU
myHswOjaPM/xXHab8VA+RFBm8e92TOcqEnCHjMeDIuutPAm2X8yQrHDmOl7He8detk79oMSZozbZ
dDRs+NGYLkfByB4tpeoZvyC8g04npyZsftCs2S6zkH88atcHtgQ+/E2SFj5e1RyUR/uJRbjCxvZs
gnb7Qps3Hba4KpYl+Ziv0W75qwwNrI8UjTd28uknA+tkj4U4D/5Iilj9ydbAexgirGQaZvVEE5uL
Zf/J/HE9j8tmqqgn8tC3+lvrI7Wtkq9G6vc2aEojI/4US4hPrGHwUdOsf2jYWgBgg2No8AOdhCIO
+hBmm4IAAG3scaF6O/ggXCpfQAbMfO4XY+J1V6m8Lxrj8CFaE1XowRQoBPKXQEuR96bPRRBMz1PP
blhAfxWybR5CDlsz3Mc33/Gmxhahk/X2dx5tpOrUluSBlwwnZWnZKPuued4twhyy0SQFZiMNeAbe
FZ7S+NqmwXEzzUOXOfNCMgj2aVjHs10KGukOt500lTYzxlAZBp/G5MjmhH1aAgiM0SA+a9q5qxf0
zRdF6W/muy1P963HGI1HYseFvAzTlOYiXrMvS9bLR9KgIoHNs+XIfXi7IEyObUJzp4c9Dxr11aFD
y4HA6qNeYCYLm33im2pxv9kDcQF98nhcOSrSUjnjQO9G2yd2dT7kVEF9Aw/Jf2xl1r9bpoo16Fgd
UMzUwkUnY5R3snPwrBqFb6fLtTEmffD2Bw3eor4PZyMm4zqcZzxlWvMph+kgD3oZk2IN9wH94ttu
Qpk7R9UpQ3V66Zscb9PuqkCk0WXr9+dx1njKwtHWQrS68jvzKY7T5MJECjurz94bEctXscPb6+Zu
reJ1XeHIOOigNLD11LnKeShOZO9xQoTm974ZVo4rsaexaXgONj3K10gt1SgPK2aGknO6VTLuHS6S
8IV5YP/iCLNEFjYct24fVUk802oah0+J54YrMdfNau+YSbWUuZnYdln2CdPi5J5NekMBJ1Zw00TX
KfQ+ZzqgYIYAIsyMwaFaJozxvcaZrxOvGhbUlFinhfM8cXZ+Qp7CtV9y0EF1qFa4T2b7ZodWH52g
ywH693cP/PM3ttG9aAIRw3PuRTkqvzn2ewNx7DZcpHQ1H1sXMhTI1r/0clf54qAaAcD+IwzhZepF
5Aom+GWOlXhKDRCAbJ4caPP0au2sX9CH7/hxGauyJqqHSfPLYKgqWaDl2YvqKXHj2eOYX8hWRf5O
6lhyD5QWuOMa/H618j4+rZvDdEnmkmaePbR74NeunwoP2GMOKMhdre66au46jddxidAHSUz/FPpN
oFJ9Val3jpybLq0Nh0Lvdj2jDvsjRuIs2RLM4xZGoZzLIcjiJy2VKqzs2ryjfD5t2HB0Ce3wmC36
Q4Vke2/ZrQELD5pv3oODB0T7bnk0TdyWTdBnlbbZY6cIhL59kgc3kjlPZ0heWJIQ4/APAY24UZf9
hrLIbJ8eGylcZYUEYWJCXXpYoZ13RMDfI233sAGhh1OovKi6/8RO8eUwxW2b99H3gQXrtWsyv4CS
R8s97KIr322b4+QNr3Q4EzHTYh636MT5mFbNEvcPDif4gcQmw/2eglMbPPgnUPrXPfudzCnMMws2
LKXvdow/pqnDuEtBzzXdXAKT/dl7TYuRRPBy9eyzFXNUZ9rh+g+zetJEV43erz6xj2O8YFCh8/fQ
y06zu3gbrm8RTL+xi+Ad7ziJuyuMo7xx3SFwLc4OCj195RW14tsie360PTxBX7LcBPGrEw7ACpZR
lGrk73F8uYlhjhN+SKTbMKX8ceMOezYUP9Nk+RqZ/pT4cR23LisnKUC9jaA21pblejdvDrdsZZKx
Ldbp3aRTD4wC3OwmbM6Um09Dxppa07HU2yKKhgcPVOmmsJ158MLUHf2xHpdgrtNPdg14rh35kuK/
W4CXbZ2398j1cd1yd0pBSeZDNG94reUPX2w/lqA7LlvwK6psoIC/+cOb3VZWTmlHCzrRo9BfvKUN
C9Fn4F8iQwodfYRDNBbImgxVF6g9X4YeYLb/U1L4a2kWqlxO4ZhPLnrcLEewQ4Fl2YY+Kshkpnzs
QCFp2KXrJmnB2fhifVW0ybZUAZmrhnhBmU5F72/w9YEOcd32FXyaq3KpK/su7nKzMl0CTkf3G5fS
LBLmNgXv2cpH2dG5mm2dhCBStJvflmnv80GF9lRmWduUt/cZL0xgWE7X4ZnNdqjt7o5BDMp6txNm
DxZVPJow7MzmuIU9DtlmhCge9dXkcVzObG3yfQIpH3SzLpRryqANvApDn5zbFb3swIsua+c83p9U
/+iR/vvS+++Ci7SmsYuLefEKEo1PHnzspQHaYTMUdExqJXrEtAbqvZQpDRA9aX9j4j3Skc+Vps1Y
Wk2/4GB4Ri/6QfdYoibh5GbJVKLvXEsEWV5Sr20P4PhroiNVj7t6HcZgrIBvqqpPeY0OPXdzfxKS
CJRQVLnEP4JF+71FGDGIBBM9T19BrdE8g5QUkRvvyrwAvED45nNUCyEWQAeJvNDuRoCR/g1TxXlf
jaySaZwLPNDDyMiGOhYfs2Vqy86AWcehlQGXS8Sh6T9SHv1eXYQzg/hJbbbusLnkU9so4DyK4yDo
mkoITsqYsSviVaomM8gbm1oF7qB5EVP/2Kbr64QmGPVjppgps1/WQ6m0GjI9bB8EHFwep94vp+KS
2OiNrADL/LX5vGryQSYhL2SBcC6SodSqtaUKa5f1VQPLt9ilROcocfyYORZ5sPwk4/M+cAduzYvK
PqmYFxfrPkLfjYgEnBCtuZQ/B28b8hmJrGMffvR2BQIibZQP+wB6TVXBNpqrTFm+zsF3G0a6iOfh
Cg5agxS1xzHJJDIQU4JK6/jX/TAr85g2kS3AgrJioOYlDPFves3Ebw/kFDX4LYwfg0SyTe7hn9tt
3dNJP4p4wLSevIyWA/8jkcj9YDhH8fdIB8ClqXRPmz02XRiAwYpE0Vnu5Ss28ee4dFM8//1jaJmo
dIBxnEKsqqig5xTTBErFz/Zduszk1DlsZeY46jN0ymmI02UhGagz5NfQ50cChJ6mS56qBBMXe6Xx
ovOpJ8A8Nx4iBhBfOyQTahFEh35IvpJAF04dLNPBMRxFnsRgeqJvQzh/eFmP9mQ+346w0G1LyQy9
GNIOBaYchMz24NpqpEq4PwOmWvozXfkxEezL6E9/AobyvLgJTW6GcThCJCUdHhlOuSYUoICy+Nmb
t6kmgGt2yNPHJN5ZEfrZ69pO5WBGe4UEur6xTAYVZou9CjOoRGRXGrzlKHH69F0V+LfQTdCrgmxZ
0WT0HYqnD8aT2Bp2QVNyQLDHgKVIrljn14s3euWwNcBsVLLVydqGByfV7wjL9h/iWF4tyvA5aNFo
l1lS+1bHeejLuEqp64AIpt3j/bPBgbTkTDyTje+nv75uZrrm3r4BUYhli4kK1Bgicuwff7x/DUPJ
5ONpxok7EfBnQHCH3BkLuGpQ/HEiBKzxLO2GzM56mm9f0/evbTP/4KPgR+k0e1xD78h8MAqJ4uzx
/iH6P5/FpPER8QGn6Vj6mazxNwrq+LjEDqLTYNbsxJl3heeDPyaruvZThEuoL6YsgE+g2rCa2mF6
H2o5LRMc/kGAYrcrxkRwbmNi02Lx+qYIhf+OqRicIwJ3dTaNRR/jJQxY1Yrpw4ydyNO+mwvT2Jd0
BZ+K+SeRtK8nz4O8EqCH4X5w2QzObz9OzviV7GjqJeq3AtL2g45WQCZzVw4wD1E4BQV2431Ekb7u
lBtwJtDHIhwzfbS8dR17WgbuH6jkNf7ZJ4gyrGh3THPYNT7kOVzavm47AGfabp+MIj82QEslxpM/
yx6CTaYKN9BNY+QE3T8wCRFBpS4giUJI14k+Gbrz1zSwVxMS/rwAyA5a/rDS8eBaKKLExPZ6q5Tr
thGc3Axt7diRCzKJgLzAk5yiHtOg3I1AJC9LL25a5mtqlJ/vy/hk9nZ/nNggDzik3KEluHmarvVe
oyU40nANSwzRwJJ8F10GsX9sRPI3uBcPSTjza5oq76gnD33B1mRP8ZKPkdEvfp9kR43WIt9FkLwF
CECVDQssEl+9uJhIPJkowmHNhvXYiU0cgShlqNizOyRjho5mwi3KFTv7bdCdHIIZnpdSVOid5xbb
xg46tPLZh1SWuwT0n8jMten2KgnXr4J7rIS9EV3NCJZUqaeo7for3r38FiCIH9ap5XUa4iGPLAQg
v6v1EKvn0TdJxZs0eIn4az+kCsBoywCoiMd0CvhPOdVzCtC2jduknFRESi+cbYW75bv0EMITw7zn
g1NekWyDPsrkc5fMKO+r2x/ws4Y+kLV2OAfY0uq3oTsNIZWXiMtfWmnzRAfZHnebAuDccLqGEfhi
m3zZw9DBAArEBb86P0witJVz7CxXckaj2h90SmNMKDS+uHGsEwy3Pc3Yw7o9hzu5Be5A78KSzHJw
SkvRmqABH4OSbSK9vU5o72fEnC6Sya+hRBijdUN0TJLeu6ZqfMu2vs48qeo0xvk/z4O4SgH9hCGr
OruMfdVT88NLw/Ycy/R1QwDnCuDiMxK4wSVw4Z7H0OjO0+599jcuXwNCThi301KqgBb34TOUip1m
Gz9AKWLPi2EcHFuDQk2YOgjohw/Iu/oPA+2CB+MPMocfm9XG+PuW3794/3/WMbIP6du4o3sD+/XC
qc/f1rU3dQsPGIIVWgCkjtGZjGJ+sRmdTzgKh1y6QapykTS6ysaRSsRkyzNBR5tbByeALCvUkZEd
kvRTMHng/DvIGLvcsO9KbpXC+HNc1/hT1pDsqLTYykTqPIYsephWlSFfCg8cDx2+Vrj6p6nD+Dw0
YcEjgMS4jl/BeH3z3bdubQAsDq0pKOmvxvctXgMucRs4r/BYw0syovVEwfIxh1bgV0mLuxGPFkUu
FCXrGnR2aQs8N+4LIflHSyQO1a0MKQBp1dBctdFYC5qVi37KMJDliAgCIVM9/0ViZG52z9vOXRsX
C4+zY2q88EzDJT757Mtkl+18/4D76HWn3S/qpaikqVMou5Ba9huduayIotw/k+6m4U+3WMYI3SBH
OhYgMIb+MiNg/10Sb+jLIzwrQwpJk+9yPdvBuwF45z0w7QVsGkw5zP3rnEeL9Eqb3sIwNoAX5Pwc
XBuQugn6SUqugAnFxUdp9pnn6owHJ6SHk3zOhuFkNIaQcIvftjX+ZVgCnj++19fg06pcdLDB9LJq
oJQO5bpykXtqOwZNyua8MXiaie1yvMfOiHES9csQRBW8pTtzYtDjkdlUfPktFHWnhJqLt6/wqtCq
l7GITn0PNVox+SfSvXdB9T9ChZsQdaXbsU8P7YSRb4vJehgXPSCqkn2e9qR9aZMmTyP2e6FIacgN
j9hFXlchuYSD0pDcHzR7COJxySeRTUXndeiyxk7mQjbkiCmWDUDvFCpnPrXNdubKUYxVwwOEpr7y
Z4HmEFJE7vfZF2K98LIO3pvT/k0ByROPxVWWQNxP2czgk2VPfg+BKhv0u8UseepaCOvBgBJlcXF3
W2PzhVaLi1S+G7+vlwHB9rADc7z2ClALZLAt3M4YO3O6dfszCU7e6swBKv+BxfR1gqVVRPuiKm8B
WLIg8TG3WbV0PoUMEvOD8OBjRBMtO/Qk/uYNRZAgu9J45HsbhP7BG/TDTLUAEB+UMG+bA5+GAywF
rBwQU1yF7hekOQ/TGiS9GG0o9MWEYd5Jd/XhQyQSQwIJV90kHyfmik8/kj7kj9y97Hyjx733nwM2
zQeQMwY2cfrYCkpOMuQN8oAL8MZ1AR+tYWMHXTWFmlUQQ2w+tqLkuy8vFnSyt6QcXd2I82aKfysq
ljrJ+heCORuDT1cMnvwa42Co2YqpJ6Bgs5vvIvPXSgXZWkAcYMi9IJUhUZeKfXJt5ZLSbTcMmQqY
KT3SGdEkX2zfNHUw/TQQw49xth4lzxror6+MAoOfw+ZDx97viBFEi5p0ABuv3lvwPLmXobmmA6w0
lWAOanly9tVEaxSIzzwQb36YsorFzfdVxHvZ2XSsnYZKsBpwDT3K/kGP8GlmkRwB0FbZSL40jH3P
NFmLiWxTMcYpK7etDUqZtagKmFbxfuM4ExuYqQTkvqcsSBk3VDvmdmNI+Jhs3ZeZEzgevX7t9PJr
dzMuxT9ri25BwXYK2xVs7jglqBR12kEUaZdq97/tuoWE3yrAtj1DGUq3es9sW3kyLhPEsS8Y4GO3
/sqmm8QBRxrh0b7otBIHTzK06W0Rd/4BjjBOvMEBzgq2awCJogZG9jly41Ai9fslivVUYiEDpqEI
TXM2If7QiliV/RC/7B5933zkLG7r5c5Y8lFtMZVVFhJdQHdey62hKBbkdnl7f6Ju8xGvUUMVbzQ6
QJyG5BFcFG3IAeYravymPoCI4fZIzYffmLB0s1vzueNTGS5B3QcQgVbM4xkCp8VuIWT4aa3W/bMn
5Eu2pwfsCpiPZl79s5qsqia6uWfrX7pbIwnxS+N4aOGRQtWGEYeVFwcWdG8OI/xllSUBO1duaL3P
SK6hJ42zvgBZ05Uoq1HhxYqeo1bjClL794TN8+eu5dFTzO3TYjP2EhpkxBBl/DQUKYxV3ej4ug6o
CY03dYfQg5+8+mjiBd3sZUVvFybIEC3iBNByuhp1GLPo85imP+JBTsd0S46qn5OnSS4IF2leIwXc
If6PwUKEGJ8CMzy1u72Ihbg3AcsQefL508685sLpmF7pwtFf0XIlWXPYF5odpgSN0iRMB8mJYA4O
MR2JKcS1qCppYtj529iCEE5x/S3B56FZHfKGfTn2wI4tZW/R3v5ePAIpR+7jg5DuMVrS9bCFRFX+
JH5htwdGjM6YI/HSH0C2wpxNxP8Ssr0p5pYAY+7NcWrbYunT2/oL9zyi4cJWBigvNPsqb2ZHE7J3
4uRXsWpE5JOVHdGV/golfhtpFxDkQsAy2neDpF8yVkjOE1izwbPPJv8wJsKV6ADnYzt5dWCrgfdt
PWZ0BLlACzFOWZFBaiqaVvqwguESWfygTxEbP2Sy/KLK7w9zEzxEMk6vpLVHZB6Gk06nqZBkKAYu
ySEMEBkiEU5oeEhpaRBLQDcxseOIb8/HPh2KcWGkWP3UQLNaggO4mJ/wo+cC9uBLilp8IOnQFVuM
7SK+0eAPx7lDUGd7FIOHhA0SCJWGetlGExwuR19YIA4xwSQqVA94AdndFtVtoWh+tkag26IqrFim
ZjS9wWFps9dFR/65YYRjtUsaVwBTC6PEwxit7LBt/RmsDqusl4hcjgtsSfjhARdYy8Bw6DZ8S2rS
ht8bi1eOA44YEEsHZ9CffFTOIm1hikLQ7aN5OGGhS5Y3OadOQ4VEDw1FsDSdOTbK42dSAZ73B/iZ
nVPI8S0qn320IhLOTeGDS63s3kMvSOyGoyYmp2hkQR36einsDjwq2+PpkvEOkbT5NFr9TSdiPNib
N0j9NS2iBqnFdlOIf5GfLur945LuZzpsmNAVY+VstoNiarjqHjtnUkeRbGs5O3le77016pD2Uanb
BI4hBTsSJ4kuxt+JNxbMTRS7WlxcAlGh+eiB/4yjEAG6esSr9OSNaFWJxuENeqagXB+9JWnhnq0Q
W9es2uCszcaogsfYQyL5jLbQtB3yAjP4igCsmcJ4beLmSGS6nLoeA5WHsYiFsMQ9cEoFtHEMCAlv
61Zg+GQJrULdZ+cUgvEzICrkF7AQSbaIra/Uq9MZHVwXquYQqKCKv4VOBBX0GXGl8Nc9133HlJ3i
dM38utHRH5WOQdWlQAaD9ihaweCAtLdjw4CkztYzDtBHBJQOFGPpU2Qs/NHAXEOtdTHEDAjtMl1t
rB+swloSIrcLtXJ4VDvW65g9wF6J0INvCJY815uzZWzdLf1mOA6vLSgbqz4nG26V1Bs+T/4y1bxB
KCLwzWU3PCwluIwystH+uOCZA08znxGS0sVkrM73LN3LZmMw1drlBC7myML5SDIVYsJFpAiCBOKY
E2bXTiMJm1CsXMkYsKsbNZ/zDg7KplnRBUJWW5dsz2vko+lsTFqli7qCWpixz2B/9uLRVARTWBGG
E8CGZB6LzFDxqKdgO9gtnnIdJq6cuxkjKEmbc2+/dEVs/PApkV5XusY3deJAkHCbIDOIeFpIIbtv
Dk7OZOGZpMK+MqCCbyILL73G86aCrrmt/Skmh5CIZ7+2ePoKn0V7PiFI37Hssrrsc7R3P4OFH9EX
Ljh6u3/9cP+a/fe/uH/NG3yFE4G4PPV7r0Jq5Os9d3JfeNQlEdZm3D/9K5GikhQJTxOvxaJHfZBA
NP+eIbn/+a8vJrfdCwpn14BOG5/e0yamwXXGZ5jsIkkwf6+oFnnT6w3uPXbIiHG/NBLHZH/fB3X/
8fz+cO6f+mIUJ2QP/pGDuYdh7h+U3RB//OvPyXZLycXdr/uupXseZseeDL1uqqaRjA5eaA73v/vr
f/AVAoNzOCFWd4vO3B9twHbk9O6f3j/wEIGZZLFXq9oObX2MYGPo8OH2tK+4/QeB6Nl9TxJs1TfV
E1HfozxZD3YvjiGF3tZJ3L+0pkTWhtE3KjqBCorMJOt7eWqhsM4Q4XdxkGRrj7aBzaoE+xHv0cf9
2++5r4mm+hCMnwwlUE8cmmMvA/JwB0j/f4Tn0zb9/p//498WCv5zbe59n14EE+r+VP0DfP2/Izw/
ILqNDLTDf/Nt/1ypF8T/lQVgO2/5BxJFFHjuP1fqhRRbx2Pyv9eO34Jkt3V62X/5KINpgveVjQN8
BI38z/gO1i/CryUZVlsllOJNGf+f4jt/Z7jx7txpgG3CtzcOAld+j0f8C9C/gzFYPLPEL70fteWo
++1kZuhSzL+hMmKsBIkKtPLQcbIAeZIVbLTvy1rewnNmQkYv09mxGxb/wRv6P//yTP43CHH4d9wd
j+72xq3glSHjYS/73xBiFjk6gJOjL3Egc7VL+jBkHtoFcBCndgheJG1eowAu1ig7NOpQI4skDoLj
AuME0mjaVj0DYAdUMudp1F2bHa6evyU8J8HKn5amBa4y5nKPLVzB5ud/ePg3ZvxfMy/3h08AUoMc
TuA//Y3tBXHUr1oG9GXP3PRd7xLLIvZO4QRH8zgB/AWXwbNn7ucLWb9vzJ+fsQnuIuKEXwmn7TVk
w1nN6fiYyNuxiF106Rx8ziZ9aqWXlqNoRN2GSp+sNa/hjQ+G1JwjCgCXdfKTq/CGl//wO/07a0vT
KENvg8AJgjwZrsG//04hadmYgUd9wYU+HrTxkwIRSlb7KwDLEJ1iwoPo2uP6qKc+vcEWCjRIwLcr
QOL1ADDxc4oJ/pIIUmc30pimn8K2XYqw6+lrPGD5BTZqwWtn838A0u95hH9/OfDQce9Q3FG4q8jf
rqZxGpuFTVn4EqC0+7HXvaIzXoXS2OrQNojuWg7wX/G83foHtEnufcIgDEYqijx77Nogq+6hH8d2
V5MFnfbar+0BB3mh8CtckNd58Cxriy0B6xHqkT+lHsG2x9XHAJaZMkkAKXUtGrZGJuALNQa5mPI9
x9sSEFySxgFuDLNKtTsI8JXzWsHUOnjrJI9AjCImffijkh33ZucvU9OUaLSmfPGy4KQ29thCwHy4
f+jBl9oYbF3MF+xl8h82p9pT1HpzHQh4mg10ppXJ7T2T6MPTtf1qPbk8dB4dKpQKdzBI0+RpB3eK
+rN9un+29vYZ7hLUNOKZV+wfl484Kk8ywOoZhfkTenC+xj0WdcDq1a4PKi+gMzwsjX0MxtdwEKeP
/0XYefU2zmRb9BcVwBxeJSpnh7a7Xwh3Ys6x+OvvIvsDPNP33hk0IFhqWbYlsnjq7L3XkdboHrKo
eddyuj7T6Bj4V8u9mf3XzIP2fx2q1uIL10xV0f/OCDlcV7vRDrWH0Lpzb3fQO5y63vlcyHEmwqCy
teugGw5Zk+Y1jEx9k2TOhAcAasCkseULC1ytLu3ZBIdN2qmPQXhBUrMldeXkTbV7cc3cffsvZ9js
Vv/7MLVc1g57CX7OE6v/NVdkCcWOaYqpj8kUaxbu8ClIrJtuYxjTLOwVVa7FfPAYDciL5hd0uWMk
kufG/SAEoZ0sJfq9ePIHh4Zdk7kIAyHWnyqfPBl2/zV1+H+8y2R/GN+MnMey8Pca3btunlTJqD5I
JVR3RdJDlcm3aEjPYVd0awfCgRfnztHJjTMMouSsBvFrlDjt4T+/bzOX9u/3jTQYQ/LgRju2+Xcc
CXBdy6WJT6nLewou1TjXb2kYW+eCPkOoiO5L1n8Fp2g8R1NyCbSR6mrQtNvyVsqm3UYw6651Pvu6
ZLcO1kKJtUNZ5ZT0jWp6USzOfDjDKszzfT9m9kHDpt0nRnHN2Q8PvuqSiFObNRtp5SxELglZpu9x
Eoo/xdj/G61ZYqR/HSK6rhiUFHME7n+tZBrZAhfvoPJoxuiH0Q14lh0Fa0+t214am0+ySX6jSz2E
qGjO+iP+eEu/qLKnMRzpE3ZLHGnSmepDaGsnrc0U8DJi3GHPFF4lgFD+58/G+t8XctumuOCawT+w
+H/l1tQyViKh99pjcdVqWdTvWKR3Ew2WksjkzTENfVVhs1h1Ns7NzqaDnNWxcaAh6nWJeVfRi6A8
jj9Mp3fOKrwIz3SKb4YCpmNJMumOnhyoym/DpIuVZvX6wTHeLBrieyXUa3Ku7L5zfsK+a/Rj6FqG
N09v2qIAVKtetbNzhxp7VlAqSDKfKKSfErq/5zbp3Y0TY9YQI62RpMduBIyqcvoDVwXnFo9T6ym5
ds+bwPwt4m6dR6X6YOd/1OMOuTJWn1U30F+zUdRYEwpahnMOIM/Gi08f9JiF9caY/ygN1WX7n993
Y14r/jpQsLMQj2Sml+6yoPz7WhKT1ewc6aoP1y3J5dlT/4R/ojhNbJz3lrDGJ1wtA8a0Ij1LOXWr
cJAHq5AujaCs3meK4W+7xkDdUndGLq5dpwNCMJC/YiXoD3gjvcBho18Gr13frH0o+9uy6jD76x2N
w5baMJfGc5DDIurj+JaI3HpxHLFOc+006Z12cQrMGZX0h4uWGPgF4RE5BQ69atLXbgtIOezouXMd
XA2xXW4yM3EPGkmB/3KE/pURW+oaWzeIczI/0/7f9GQxal1v+Yb6IHDyZlQBLr8ufKcLhvcIzdZz
LCFX/lBXNAqz7GRKugYdLJvEwOgqfeKveikvuY7y+J8/w3nM9799huj1rGlsHJQ50g7f898/w6yl
/6PgXn0Mc8YnRtu9M0wnX7nJK/0054wh+TwK+pmCeJ2nWmm+8ytEE8cqxXo5fEs96femrE12tcTb
EM6JCne9csa4cJm0AuiNb6U7AyzN1mhpjybNlHhtF0o0ij3OLeVp0N8Gi+uiGCYVY6Bl7Om+fYg8
HQ6qTytsIv6VmnSNjTxYj2m5Q6RxV2EFdMKgWWI288GvW/la6Ut9neE4Gv2wWyF6hVsV6XidG3gn
w8DF/ZApozfQqcFnJK9J8hEnsjsjcZQpSzO1R0Gtrn1JCAhse0evV31ZZls3GOp16BrBugk06LyF
MW30qAg8PKfpf1t/yU3+/aHwOXBCkRw3NPJnf8fGJydx7SqSwUMkQ3HNBJY0g/De2sxDe12Is2lW
PyN/bNnmS+fQxtHR1fPwpZ1EfSCFk65D+7sz1snVlJ1BAs+eJo/eC2WjqhxoOTrhGltru8XT0qDd
fqcfxN4m7v2NdAflWjTRtmuT5K6oX9u2Up8Sf3zFTKBcuuIeu8lN6bGC8IYpuzCuf0SdtctWo0KT
x8TjMfSa9Zy14ojXoEO2xFmRG5uRxBRyEvUvIaXukkv+JMz51Kok1jogsh5XnPjU4fuBy/dkR2nq
TRh1wx7ZHJlrHTvo4GVIa9FyZL5TamL02WhA/szt4axj1ceXMn+ldQ+sRUd7Nh4Eke+fEfg3SjIm
NxNwblYk1UoXtb2bc1klJg0sG0q+KZ1RhSelPbnT4D/kWre6c24NaGhV/KYOdr2PQXUizxWbKUH3
rydMQVmKLICJC3esHd2C0HFXVVz2Oztu7B0vq5PzjBuvHXw2Y2jPmLyxqCoF7eORovdape+yVtVD
h9tvjdQboKBpx74S8uyWhHhJPTQu9QBe0vEBeyZYq3EXX6VTxKvRd62NPmY/JpK++7wO+TtN4zoS
wRAmv026zrqgvukRyRklAZPa63CdMAnkq0yBET+qzhqJ7VesDelJGZordChlZzlk8eqOtMMkuocx
cPTw8aYYZOyfaiz8Pz75aahohCv9Ne5d/Y6l61ujTx+5k4fbeNbpZC7Jm5gq4RrrbtT+ex2H0z0q
hi0KQuTVKgdETAtZlE2B6mSlW7Nofhqpph1GG8MyZhblpW6LQ4Eh5cTHFq2FA2bKlepeN3V8nA3m
VTGCRi5BTihJWp5Sad1LTpX9WJITB2leI1u7OVaqooPlCK/arZv4kqoS3LylN/R/wfH4mMauae16
U9bVB0d1CDO6i3+tWqc+11u3ciUq/JBd/LK5dBGpVsVwxocNIMsjy7Huc/4sK2rlzUkxbpM6LrdR
FObbwixQ9IesXg2ys7zeZxcWTNjY1eQ6pL8Lcpz3McXPpSrV1eV39im5iqAZL1L3A68zMSBFGj0d
RESMTjSJ6Yjr1qm1+m431Fhzeai+hVPQ4HKa2tUEsmUT40A/1WkJddA0Si80LA41Zfxi8F1noSg5
rQHhvI2Cv7+f9mUDjB9LnHJP21a5kzIc7jGaCNCgqOVNauIyX3WZrq3wRWAIBB9xLXv/2M7eniy0
Pjo/iTamPe0jpIsbub1qlxZgHH1TmFC0pnJt2ajNWu3+kKGxJtf3bfQdsUO28wf0VqCmNkc+5qsE
NOQUsNaG7S+7jcerO9/grsxXlUNTiL3dnBP0k10/pj8lke/71A7tQWj+vXAADlWT8cI8iEtd+8El
snTs327d79Ww/oKMpT1bgXYKiS1cIwXMpmmRlNIQKjhsv0cTBjxf2Lhgs2Sltm5/nkqV4QGslCqw
9FNpvoYle6FkCjEC4Sw33Mm+L7VMEEe3ZhTR1bfraxD64T7ANbgLEhK1tDKo7/rKWLMQWJuw6cFu
2fa6snz73hXjt4rWblqN4bORGBvftJpNr0/vZkgDOatsUltdlXhVbxcvg3EDwL5i+VJvrFOh15Xx
vtFM2KnkirZ20ns6Qbx1SxZ8pfZjvQ978StsVf3Q1f5dL4pw1bid8aqq2qsIJyJRDtK3jEDOrv5M
Nfj8kt17DaRv1KBcsZutjgsZnm3RP6B4bWFULf+D9nxjVZ7g6OFWgq4yKZtpZK3+c18JLYi0jbNG
Jf0HCF/NVPhwFBfNbuztKHhbl8EQnzdkjJWoNA9/5hCMrLIb29F+LrMJDJ26yAIFhG3clsdovrGD
SR59LAu40vp9pUY4OABUhUPf7zQNqmQg5IZZFB9/Hg6jc2hpya5s8xlfy01Ghu7YReiRlgF8DgQL
jHrD92y29PtoxNK1WvD/y02oMg1AKNy0afjDQs8Fz4Iu4LsYybRCkdshT1+BzbzWuLV3Tp9QTqHh
IX4BEktlygUohNOg92p0snNOlqnuCVVO8lkLWagzLUsphchLErDrZxgbfoh/bv66Ow1x7k2iMle2
28SbwQBy2zf5F9R/TIuzBrDcTDPJ6/NuLQWMTMzKywSFRZpYZicsd5evgmEeqLDcj0f8lYh0a93O
b/WoPsepgZzZckm2U1vsBhZ7TwvlqiYy5JFImnagBF9Ugz5oH3SN1yfyrkRoyMJpT3VViI2t/lJK
DKNDDFBWIcZb270KSdLCe1FNJEtx1kEGsIhNVAMO52FYOwMOwdR9ads62ga2n2yEln4MbrMjBGTi
xrfGVdcnlucP5da2fLEKSziJpDdXDSEZ6DEgRwfIOohzYXYcauW3cMWHqyVeJGxOT7LmKySkQ439
rZ5dWk1ieAGcYJsS5+wkEkxsER6c2fNHhqvaR/kHGu12AE7ngZfOKCOCjihofwYsvezVcVXhAmOS
SAJcu6WdGZSmh223X0u9OdEa2ucz8Rxko5vQFQTQt1D7uXwd3KBudstDC75/ed7y1fLY53P/fO//
+9+fr2DO0wvaXoTrv39mtoxJ+fwx5RywdeWIKXn+vZanJ8tztKpPkYLsYymx3P/5jZfvK+eqCBbP
L3yB2rRZfmrB8jTh0m/5RCb2essrfP72nz/vzx8TlBo1f+CpAWMezBo6S5qP2xgjzQlKgM7ZxwbJ
KdqfcezvxKgrK+q0iRSeD6zf8qPuuNxg662hYyr62oxbFnyc+5rs23WuOuSHXVVbOybpghjozkmx
Eky9Lu5HeuU0w0rtR4hR8xApoXnMYegfk8GMc4zXCNiixfjqOJzJy38vNx37INCLuHagFRhr7FkM
flj+h6ugCbUhPpFknHbL85aHlpvlbmbmxl6YDKOYX2R53Eydf74qUU1XvRK73uc3UMmnXIlRHrIS
qgKxlVXsiPbAHIzpiBlyOsKgb7R1OgksK5O5j99JWT2bGTRr2k8APgOznUhB82WeiWbCJzzDHZcH
lpvBUkqgnTORvigpwhCPXTKQXAGWG1I4/3y13F0I7LZpcIh8Pgdk9r8+5/P7lmd/3l2+GoMGIk/j
MKpmUHAfdrZGE2EZApCApJvmmv0laIdoqy0YxQUO/3mTVxaejM/7QH6yPwD55bG/7i6PfTLml7uB
DB25/n9fYfkPygGwjyRSvLCj1/Hn2VkGzuDPl5M+8lt8/rAmStqdySXHJLSjh5q/ZwwODMjlxT6f
9vlDxUz//Lz7fz1vUcM+v/df/vDlf/76lsGtxGbSL65e3jET0nD888PHztbVcr28TulPTfsMrCg7
+lmSZfvlnQHLkWf7SbFXQMvM/fKZfX6iy1231diAZcsUhj9fLw9/PnX5avl4GT0QTDRZ5m8ARMFY
CcxS006PkZoVjbp/mNxyMycPKzbiy7CHWg4mwaB5URwnLW7ex3lRdJelw6rZHakVnOSxaRj8gkCf
zLo4Ke9/burGIfbxed83A0zeTWiuSgxvGxtZ21heen5RnOLo45oa0JfwT6nIopUp6m2kOPCoZ/Vx
+VxqCl8i18VLya7u4M8VjDZ/wFP7mjIFYnkD/3r7l8f+5SMql8P0z7v++aWflBw2Udd9c7rgBxgr
VCwzKk6ymEbSI9hy3MrOH+SzT6MvBi+dzPGpYFYF/mN2XLgQHUHOMYJIu7N8zPDjrGEaCWZk24bY
XrZts+txnq0LSkmcBVN9QYK4jJVWvZn4THz97OQPXzWDQ+LKQ6AENok9TOVdqH7HLG5cq0J5wRse
HbT2SgirPuHffxDA1vY0Wr7jEWpMeTXsJN0YLMFc81CJGtJchVZZl6gLX6Za2JQIxks8VDE+Ged7
wWJF1jWG/z304UZEXOvHyP1W1bl6LboBT4uh+7MhGY5fSWvMUr65oWNtey2eoPeqX80kINZLOqXT
MrEugra8JVO1BSYwrH3FH7f5wIZeGPIjmsZvuejB1sR0oBSFzRMKk0Zt4FrbuiGSpCe2thr1YjyA
f/0xIQBvh0y4QHWb4A55OrS9hX0XBxJXamEfZG7/zMGXbJWmc3ETY+GGRfRU5UH0ZDdTtSv7+LXP
SM8iDqeeKsvA02XhbOKZmKj1NMwYZRbsGqj9AyfDLSjoVkVh2m+rqICMpLyZs1FVhQ64jrIx8Hjb
r7l0yJfU+Q8oF/mlL4Hwp3kMcre7syBVJ5zxzEiI0mscW/0htZIHhqsMbsqMFzOM76MmlS91uld0
szgVwrZJniiF52hy11mYrFr8dAcfI/IgEy6FcYVriYjQms/jx2RjyXJL8xSR3839MdmiDv3OCvqU
CcFhvIQzdbrCDnzM0IHOkALyLw5RMqG/jE3tfKQBnIhA67Q9k0pgYhE9bcfunFgsCqbaVHetkSRk
GxWTi+qeq8IhXS9GZm3504ZRW7dedtXeVkf5FOF4MztlJZjK99BazF2jLtEoM4cheS0RDzuN2ehx
oROOfZ0MBnLlMSJmjL+PfNauax8tYAWv6w3nnPbll6C31YNRRDge/XTbSXqIilk6Xu0n2drppXka
B/Gt26eJ8ZBj4p7TkLl7Shb2p0j9LoQY1kxnM7m6BnJlTKDyfasyD7pl7tx7T75Xg1SgReXVpYm9
8Qs8xpkbRNfYVb+g31DBskPfqip558ksYMpwYMkB/lxW5ww3sp/DUtfO2ceE5Pyldb9rpXySUe4/
1Mj4phOPuAejDylSygsSXnY1baK71Cr9oS5GsgJF86Uea/NZq5JLqtUx+ZfxR17TowrIolykyAZY
3+hIrtLCGsi7F6xxm0EBlpFnSb3Pm+LLoDvlgf3pTDhU5gzbuZ8BdnbUH0p0E6vI61OvTu5G02J+
O95gfMiG2Kdyeo3hXL8k4yr2tfGe6NvACpqHkzHJp7BYXs2UVjGqKMOXKJFSbR1PctwxO0thcAKA
fIrNYEXkTDk7oVXsihT9oMplcHLxP+UmljKN6yp2O9PTsZ6Q43LfRpAQZ6OZpnWvdZOnQAbypMIk
Bd039BOFF3jYTIv3aoVbFhetr0KWJmP7Lgd+c3b7YmXW7TvxA3sFJcK/CDv/Jdv8HcvtlqfkWx2O
H9JdV56qseuesB48azWJCZu7nj+VOmqLANRuf3ehRV3z0rl2Ib5xaYuvGMDLa1vCqie6i4Hfio5J
OmVnZNcfmlK8gIt5aQPpbIPS3hfmdImz8r0Q9dUyCRAqZM2EO35V2gS7P1aaTezWvjfLj6r+S4kP
A+OHPtR3zc8JxoWCNNOhtDv1JQJyYZMQK3rjG1OXrH0X90+tGf82kxiESIpuYhZ0c0FALN5kxsuA
cLZlfcjkkxNVyqYfLRynVj49Dz0dRp2xBjnEiZ3NrjW1YvFKZoRg1VljZMxLqDtAuGV9NitGPKE8
2Iw4EcFKOhjjZaAcirDe9qZ8m4yq2ZRB015NgkcMyahcUjLPypx2Cwg4rcdw9EZSETvhswOUwg52
Mf0oIHQBSZDhnGNOv5gdYzK68llrHFpaenkLuyHznEjtztn0vRhk/XBo13Xa8EwpZ20G1IMxHeS7
3iQXXU/PjR6Hz25AKkYNY6DWTV02zJUKX4VOztVWaIRNLvafyeoevfwRaUb9XTQEEkCdR6s24aCl
Gwn3JIaQb9sjwLU+GOgBJeVDtlzTnLQpMaAj9HFC1PtuevStAcl+fsTXg/qkj/mvJHbTvWV060wW
1g5QHLwWU+ynhhpKm6LQAx2TXpikRcSJn8Mcu/ISxGO3HcyB86Ij2KrGSfwqWwsWUcHAECeLb63f
1RzWeNSHGeoxjPltzMz0WEdpveGYWDeWduoaLgy2VTZe2cqfltleZaGqq0BGH9gp7UOQz8s2jMyN
zEG01BSVlF4QFtN2pHUvMT10zEKhhrrbVrs76kphHkZH2BulxyCuKAYMtcRawVH8nctu+FKa8TFR
LCB2fho9NWlQrJoo2CkFUabQTT70UBaXps+VVYNOfWwfwkYEtCpjG7PQ75Bd2Mob9o74QEC/G2xR
S1dUsw59YQ2vtFY4fAWh0drUMdEHZO6BBVErDR8055VdGrOFZ9CnezFiF/PQhAl9TMZrPTyC8is/
cjqQv2i3Up3eQ6s2VlIJgWmIvkG5JxnoG7RMfd6ZdZkzEabASK0IE6hD7QOJSpK3IG19FD2NKP2g
NdvakrTmFLTd0icqqTQhwT4tfTeM9LUfDCpYWqyuX7WejAaLemB8Scxcw1xGtHpgZhU5smLLALM5
l0aiInLS/aBLZ0dbmOYK0xgU6wPxTr0qdrfjjdSzbPiq5yTtLCJvQY0yV6AzPcYRoE9FuNh272PQ
W56Wp9BdOZQZMdl78H6A1/UxR4Wcbuqkx0eXvfLQ2s1tUs1mQ0jwS8SumQ7yFL34VncJAuZdVKZk
qgZuUsc39iD+fkbVmO6UntO1xUC0ie3mKpK2JloFSasx7DfF+E1Vl+5dbbC93ITHCgHpF2IO2WhN
+Ul8h0aya71x9WKEj7Q9lZnAjzK1X8Mpmz5CIlMwzQilNnpFzQh152QkFok9rRI76NAAnUxC8U3A
BAfiIEqVf7eZRkdEajj6kToxlmcStNn87jwFoXsureymWjZ1Pe6RTZRCzGsSdho1tfSZrTiULfsh
mrny8tN953fJLlGdx0Iha+d2iTJFqGwqVn2QZuUWSJ4XBoxHa0YrXIXZgAEiTtgog1756gbpNyck
MGimVsX8td4bhjE4MW4vZOTIoOzbpCICFuh3J8+cu5kPO9+mg5EO0QlJcE8rm76KMX0F6QldlcWg
QY7x1I42XKGrNEaC1j9Wnf4U45lZpybhlEoAloVmlR4Qq/juEcEupdjH1D8y9kQ7L3h1EhWwK15L
e/HRt+mmtRWMSK5zL0dXHpnn8HXMUmgOKheUObeQj/2ZUqHlNyj1PfSnn5Wp3sCyl4PFWp3ZDMVK
3Dsu0Jum0mwBkHMAG0zKiWlCUWba9youvpZqcoq6UuwUVWPw1URUM0Z92zUDvw5lVYwnou0PBOae
YsmsHcZqMJ1POL8peEjj1w10LZeJrKM6HCyubTfNcg81Ka1dR6KOFu74YTUIMAYYnldTSW6Z0RzH
0adsspppG9VVsiH4RHdJNznpGbrUptY1D4G7OMk3OM/2r7yBnVd8jXRlfCLEdks7/SvAA/dmu+Vb
7ibqsdUMpsaVjaTeBG5Txaa5F2oHvHggiRth9QsJ1F6sih0wFxbsln12xYtF6JXXzMi1rOHmVK76
0qfMexF+htI2OUcGCSJ9Kc5Twvqbyo50cgEyJ5Z45zAXZjul7LWdaozOBrftb3rjT6CheLMKm48P
FKBVWnI/BerXYvAvlEcM4NWtXR0H01VhbnJUE1hLzgT4vlaMAr1roQugrapKzyyK6QZs0lqVeu0z
Lo0+PtiRQm31nS/bO/jWDlKDfywMYACpcVHbllhtoBaQ9PpHyhigpLCii+un4B9wTW1TlbGirgpa
xgHNu9gzgwjGrAEybMv6uqZf0iBymDVqkAmxM+xLr56L8USM1++9jn7TxQHgHC6jGVgkh4ng10E2
P1SnWBsI1GeYc3tSUNOhsxivw7sgkYCnnFeOvOUYxybrJUFWHpgz8hsb4i5UK743MVD7EWtWI3M2
mKRFTakYp6pLfzEVk2jmOCkUR0VyJBZNuzFTn8g5fQkdcUalKa7B+E3AYmbaiB/dMUTHXlBxdV9u
EsyulyqTb0Nid3sqv+w8ZeY+c8CAoudn5NhxIqUOA0kNIphsb14ap6CweG9qA6ukS57bt0qfAVIk
qIaBPcgiOxUak28GX7/EfvXln9ZAKvRDQC664MExOfO8fkv46jKZpXvO2Y8ALSTWnnCx2Seu8xPF
f89i0J2qJnlUSaKegpjRe34Ma16HtuorprgY7gBNqNIIJo3iyRjkL/bXzV5I87s2pzZjkYdEpAsG
MAk27qb5jsDnHJwkdDHkKj+LqRzwBuViqxhmc+o6gEucN0zELKBSNaKZpRWoUhqjXGKjg7Nk0Bcq
6MEbdequDWh7q9TNKiJUUjtULXfDkvg1ESDlKGw34uqWFJsmL/p1jPCxY0fMPCdOrjVtm/SUF8o8
om+6W2kmvNlo09VoN0RZGWfljpiRNjnuqw3Y7z1ChP5mFj+VifpIFsO5ZTd2oA5/45hpoOU8tXQ1
HkniXkVJl6ZVlGzbhcp4lwwFBHForTlMI0ahGMbDdMWJ/gLsuji/pK2+zYNM31sKUWC2hAQsS5cS
wYdIptF5PWqxIIOWkkZXsXVtA5AKXmNEbw09xYtZM/bJJAQ6N7giYoa2uwulkqzxYQ4QRqgzS1y/
J15MGnAebFnJvdVYuN1qDa7R3CBJ2+ZnGfX+ZSyDuxb0tzDy3S9jq2JRzgG3cN0lNVc6zYrk5xns
oHbMgcnicjCyPYhkfaPbKT450OSovhXZwaLatYkORAQQxEboMePr5coSrfZELv1XMaCxBk0+7iBF
d2cXAtreRCiDbaT+Fo2iX+wm20xdXd2I0cNYiqLjxFG6Hmun2+cW8nkyi9uhn6pXAcukKcJzieSF
EVJhJKGljMfCdod7OMVHi/6MCIfb0FivZSkuMBxA4dpMD+hcZgOOqry0sWsA4Q26ix2kN1HVytqa
NyRBBdM+m7q3qQu3dg92aiA8lRGQWvlGp70OLIlua0Uvfd0i/Pb2tWq06pub9dvaSH9omkuCtNKe
K1NE+8THRaG5oJIzvcsenUVF0vYBMwhLf1O4EyBSqAQ0K/I79kv94NecDWk5T1TC5RW3Vrwhmsiw
ncqNPbyU85ZhgGyC5NloGOjs/kIKB1NUoW0YI+TvQYUY9LIQzoeaaVaEHdmtz0VJrKrxMSDUtUW+
RGkv630VYr6ESzOzioYX3QTY5iPzIxj42maMyWK0ydEf4UlpvuPBqfB3cad2KBhEGIAhReh3yodL
BWVWNe9xUr73SSKOnanFUEgQQ0rQSjUThOdIguOweWFEgMX5GkBeC4LvZNH6oxs/BSwX11AAnpTa
2tTZkjvJiJUndLONnCkVTZez7k8pMz/Z6q3RUcQW5OUxiJtkbedDfHbkTciQQG4h4ZKH8J+dhqEW
OeMOnUgckOB13EwTyAqf2VBOgWbfZIZ9TFpG8qZJp22ZeESqNDC2nNGAmGpO1Botzxc3LR+Rrmpj
E8RKd1ISZ2XCLXNm2N0YHsp5mR2kAYrRDstd0VfPoLdgZNoXHQl/j8+b+F9ubP/015TmKXapqOvS
ZdbmxHahFmm8nXL/TZY10zOhAKyMtGxu+nDnahSdRWO/Ly0Y4sjG2gw1dZ981YtURcPFEFSsW063
yRgREXvFa4Kk24n6V1SbKe3Uwbjnff/TzBiaQ6R608QKTv0UZpE9ms9mkzNioDCxTVSS6qBwwbao
8pCUNXtWUOZ0Scvf/NkPvYpeM0g+XkPLFNgecJS8JFLcwvpbM6lV7EJf+daqcew5QaJ4WsbwGSLW
HDthbt20TjlG0tiOcAN2JSZuz5ryaStCv9prdkH7z6ay1vUyfSLf/Or00ZM7glgKAhjgRk8BYil9
tlXcwtgWGZPtYEOfSkQE5WowfOZolvqvDovFWc1Mb4QjCJsQ90SkgPjCfzus40yMJN24wkVUKt4U
Mfu56lSY/M5cYPR4HJvSvISw8E9x4t+GXNk6dmF+DOVFm0LS2Bl9pCwmfWLG089EEODMlI7jqZ6q
QxcBVFC74tdihvdH5zsQiuZtRa8K3qLp+DuFP3ITcsLfrEF6pgbiYBx+T3qxluyYMMcZ/b5Xv1Nw
Rbd20uj71WN60Z3i3lsRzcYi1bdxgT014Wxe021mcE5XX4rBOZuBmj/Rt9XWKiOtPaqp1zauoh1y
M+6ByHTOGI6+GmVZnyqInbiejWhTA8hhOmjabmTV4HhwRqQPkAGWb62lkuFJiouT33cKyjakPNsN
wheJJIFVF39IXsx8dMv0cBV3+0ZRz1NaGhcfWzTDSAdDPsNtLw9mWAdb2kpMTZ1bj3EA3FK0dy0Z
6dILqEdGG79XbIbPsSW+9D76i4Pn8xQk5a2JZvOiKzzi/QiwgxocBxeWSWyflptUGBxzTfaU2r6O
c9P4FbJHxTiMe241iPxDxleq5OKcJ9b4lkQMS/TDTa6GxBvyxH0pDfc55UQ4BYDn4KXOZ3VCM25M
aXElYXvDCdfcCGbuXF8hWIxp0KHtKgjZ2G76u3J7BTrjxIWsKS96kiknRBaQshMArJC89dHE868m
4lylXfoajXHyqL9rM2chKpJXrs7qOZfQL+tqZwgtflZw1m8yVSLZqIZkAk/NzLSk2TGa2cHEUcMu
nHsLav3EFkXsFfhauynCYRiifyhOHe2Vn2MowlPVs9onunjOW+5pYM5lq7oXmSUHUQDVqkRdHQnA
fYuqztmoGYOcC6eKV4NDlzcaNRAXKraIfNyTcaCHFWr6OtGqNQ2baC9jEE8mEPh9b5TYhSQZcZk5
zrq3CKSzGbH+h70zWW4caZfsE+E3BGZsSXAmRWpWagOTMisxIzAFAsDT96Hq2jW73Yu23vdGVmVV
lSWSYAz+uR+nSbZ9Nnt72mkBHDO1/afan3f2gFdPBuKhqovPYbk7aMamf6ohNNUacH7OXe3USDc4
5DVCocjkcCLAv5OTZV4hNLzxFjQbZ+EIPtviZqe8/JoJ5Rpze7VtgxykUg1vwuZEvMOj29Ftu23S
SWLZ86zzXBrfhh69XR00yxYPcL1tsrchqaY9we8ZwqQ3Iqxml7gu0nVSjsO5DKh5jSdF3Lr4DmUd
ZYFVfeWspgAeu4jET3JpikFvgLLkW1fkrEZeJiPYJc3K0ML+cEfE4WJ4p7AoPpa98WI3Q/PQJ6xb
viPiHcCxKJ3C5bGbxvoWT39rhvIg87ldIPnMNy+N8+tUENr364/ObPqjJDKGNc/ERgN8A49sPVxU
DURjdLk/UGgr9OheCB25F/AhvyvIAwcZzMaVYf8z1SJijVzXPUyaADbMVcSgZ/accDUD7Tz11ibu
iWAbpDTpI3xC9y6eDeNvOQ9yx8xwBETKVUc3xXlCGbmUZokTJ4GOWoAiOXuFfc0dKa+h8KuHsn/9
92+skecCS/bayDDseU7tnwwbw6pRa2eTOXR1sO3Il8zSPCQiGc/24ILFUHOz0t3i738CF5bmBGX1
3CgZFcldYGJvzEFktCMjKysx5FnP+bu6I4dMYd4kA6s+Vd7mX1BcIzqUKGv/c1PkJeD6zY293w93
BB/rfeAOGGw9f2dli1r75hxzR0e8m/LpRkC6YuV47FIxXfkNOKGDuim1VW6KWE4bPL87yYe15kwj
Ityh/sVb2q+lysftpLBwtInwtk5X/Eru64nvx/W6HYzHpB9heY7ztMfHaEQcI/39OLdIwOqxrG19
YW5A84CeUsYcTvfY9Gz7mrb30IG6Wd9PrDXHYiwxAL0VmwNiV7AyyF+s6gE4xdgDAzM8xCf24Vb0
eLLAleRxf2pdFW76BtvcOJI34zXhSRzGXaAQ5JJJvI2Sa1mrfyNgFvvZmdNtrKtgLZrOp8oXO79t
Dfa50eLUmEt+5Z7ccBXIoCCmLrOIupGERRME18EVLwj6I0o3Guve9fX84uRO/piwZFHngKnFn591
7/JvmFmAr0ysx+Z+PMvEJl6sM+ICQaPcYEQi5yCKOzi/DRGaWaTWi0/RzICFt0LM5KSBzKuD5h/P
LhzwVz6EajhiCHFRYWTep01G0femtU+mhIVJBSdxXzwr31R7k8/NaK1118wehz9RRB0Irr0lKUsq
K+BS3FHgYLh4pO/xyQyJkCHWUSZtfhvRM9behNTbQ2E4NtgtmGl6Dw04jGjhwnUGiPUee59T4g1v
fFivmQ6A0WedXrlw75DhJu6dZupsU8d6HW357QB1f4iDnQVtkfszF6AfYDtuzqclJZA8dbvaVc0v
Cza8rrLnytL1xlDecFtkdXBoRKM6oVz/TOaKkq96I3SwHwSdBY51J2S3lniwqJ7w5xcF+JQocxmy
QJbzlR4NDFqe/uUGNi8yjKk8tvcGN6Vz6Xwb2HF3YDcjhhIt26by6fdMkvVceulpkCYrx72moIKt
HKSkR2oxMCZuF73Junv3aoKDuVwo3aO5oKH6HAl20FSWjvr2AuzUOrkOWML8jaNTG2FmztmQO3Oj
vGVP/RejkjufBYrtK1bp6RQ6kz7NTIqm3rXB4hUtHQN1tYPN8e3bSX0yLbs6/fyVBD590oV4S9qu
2ca2XI6Jw4+fv5oWm2SoAaA/L/uLbyBsewRtBxefQCfieW1Z2MaCOxh+UvJJEx9ikszHDAgYWyIt
aCvp1+QVCopkwXrc6V7E2LsEkOZUp9OlY3z/Ey+rGa8+L/lvjFhXqFPer577ShqKX83kqye4hM0J
XCvhd91AfzJ8+rPuoYIMMbAHBGqNg360809sie7z4BQ7Zw5HDGbKXFcn2fQqEtKyaEn+K7PqI+Xk
v2P8gKpLGJ9NefG3nG2PjMw4f1XZMUumD8esWOZSGK9hYHOJrPKvH38EcFnkaZ21F+ioCThA6Jih
rhEyg6DZBen4koa5dTZSVkpkqC/FL5Lj1VvhpvgrBpeGcZevcWeCy4yN4UT3yFslpqc7wBGKovyd
Z3AmRGxEs+UKwBTuxYkDGfUD6d3QgVKXzVwMg5FCYMc4hXF1blRSRLohxutITt32oIhrhPLIzPg1
Ifd+5JjkRQNTbtRTdofBX1Y/Ptmxsx6yZra3P226NYwbxoHlsKaoqAfnApscf3ew7SvUk0zbxnqu
AX34zYu6w0mTgFWiNmOC50yn1jklu+tCVcmqnxDMu5DG+FRTbzt28Ir7CkCUKqT7mGVeiT/VPeQX
PJDxq93DLQNgNq1DD0dK5pdoo/X8hTW83ZvuMTEM74KUxbHfMjYZAJdXOE1QD/FFsW/uKiYvlepb
XO9BRuoSTXdxXfaBWe4xVum9xoJQpwjP7bi3tWnujeqboIvcjTK7pgiyK5Il/b7vvQ0wlV2hcv+3
3lO2QjGAVk/S6q5Bqruocw3Aawr9E7CEt8oKinfSIhSctC1xbcfhkjvEliv5USGpwSUEaNSIBh5h
4w9bHXPL8zFNzCFw9H1YDuRePH/aTkk44eirystUq99TLtAl4+Jgz/5rK+7NnKBQV5OTkxYfKr0Z
GlqxmFsQEQTV7AWhuHBBeexi0R0bt/uV2OaDJfvqNrgWoCidXKg2vs0qXRBqyzhiIQTKmBCoN2uT
eRjzJ+5/d8+jfjAc3zx0S//0kycYHPGCwVMehoFzkePkz3knx/1Se2+D45dcrQFJOxIssWanqNIC
iOIcUq4Qa2J6TJ3WXinscz0MX0nXDrRQQFxbcO385PL+PxHl/0pEsT3iu/9dG/p/EFHesi7J6uzr
f/JQfv6j/+Kh+O5/LMdzbc9yCTbe0Sf/zUMJ7P94vu+AsqXPDdiETRryv6Aodvgfx3Udgnf3tjxy
cGTy/guKYnv/4U+zAxNsZmBZluf9v0BR0Pr+Z+aS34r/vw0//wcfAL/jf8srByPnXzknYj8s7aMX
ihbnHvuafwbT2VMJk0N9UjWeErI0i38aNPO+UezgnwI1+okqzLkGBCRmtkf/gfUgEtak9z91brLp
ij0i5oYw+3isGuO17zJENeN1EbgBXKVQStJVaZfTWplzVHojLt+JxB1sDBUcW7N/9qzXJejHVc+x
buVLQlNwjvz0ofi7LN07ke+PmFzO1g7pAZ0Zfuj+lr112LhWnT4t2WisfKv5zPvke8oU4D1a4JPG
e8osDz42CYfAo8nIOMx/s76LWHbiLTIxbFsf6XPvB7jf7q122kzkOoHksIoRlGTtW8deOtQmUjHH
4Mkj/Jky0iYZflgcck4eoDUAgMscIbdF8NL+Qn5ygfB517YLGZuEAkKkar/yqYxXY5E/deZbGf6x
3fAF9N4lz8JXQGkcEu+e0h/qkuuaT1k8whC1rfaY3X8QIaiMHHoXNPFNV92DVoqcozMYAWbLhXS4
WQODs4hKrejqdaIpPHqEISBR1s5Hbuhku+QcNxZk2yLj97ds29t0PPavWOg/KF1VTlmfoHz8nUK/
OTeZdypbXnalFH6yhWOkdLKbpfqODB4kw9GFmCpSNGZ0m709J9mVgN+fRo9ql075QuUvMj/HevE2
L+IAsC+y2jvbSlf0VOk436CyV/QPeWIf5PBT/XvYS3PFTh38d118YPsk/tGpYcs0d4ZIclSGTdOh
jWu7qV85RQ/HMJn6NTIsv4qTnAh7WmLdhnrVTYE4dJPBf0d6QIaRk84gehPxyRxd/tuOWPXWm5sR
HvTMFtwEIcvD5FFhxccflCbHzwCGYF7+w1D/RadQVRL5B6/Wd0rAZautQm/MGJI9em1eNvKI3WbG
IMbNvz53QndHS9SS+hYoEZQzZEtPCoOXtRrr4gmni70tMEOsDFwTbCawW7QjD9OcQkdz+tXYlYIz
e/WMJb7fSjF/T5OlN/md0BVC6Eq8sdj5968aOCEd4Y8cVvbdZvzzo6uwhZG36/+FhhnJTBC0xao7
imI4DvcfjqJJS+fuPryb56fyV9aFvzinnWHm0RkYrpxq+A3rZgfvBycvBAmmQgEn8W7Cp9SZGKbd
8u8PGeznkc365MzykvFGyz+lX713dBdT07hJFJLWxKxjlUt2RB1DSr2XRP78iI0SItiidy5Q1OMP
mYxo3GLTTFHFMvINiKR5ahggCujLCRs/su9vjFG1uNS6V8At+xz9kqQpRpF89Dhr1zlAyCqhYaUm
YSZpBT1Js3/siAjtuMs/BF7ubYfCfWgZnOy8sIzglt58WnmJ0qQ9xhPsVUmij9oGZG0hYZZDuRwG
GW4BSN27nNQ1vZ/LG5BCxLS5OGOfNDel7jZdbwC1Ufc6DwqquBrBrMNJZm8JWl3bu4s889BGsErv
//09M/c5S1K9HSUNGLV5v/PKkaT7ZABXTL+CtFfbnn+J9E5z7O70NQ7L6+UPwOfpaN1/xFwrAv1U
6GFYa0X0V2DaaJf+aPsBPQA+by0B9Xsh+mEq8dhM/rwX9wcFgGAZAYhlLqmaY6i7ZOcbyHAomroC
7Abm+cb9GRIPSwHjkP579q1si6A4R72yKHwT7aMrWGkMn0+pzQr/6NuF5B6DJ7MMgrOnljRyycbu
hgN+n+7mWIH9EDBDKzFfnkAsezy8WxLj/nFpkpcunepdSeCDK4H2WRFoeNezOLaOs/NSTDSWW/yx
aDni5sRgx6WG6DSQsIpaz9ymtJr+2yvaOZc+yZtoTmpKBafiuQakDCCneCxkhyYlTPmEOgUTt+ve
5o5za9X2v37+Lkl72lDtjOPd8K5rS1ysuyd9cTNuW6WR7KQoAHEpLqM1JYEE1D1YEaGJeFyAZhGt
9c8wpseKjuDHIjgTY87WYzAsX1YqH9KuaBjv3TNEuusBAob2O28tSIZ5OM1mM2FqGdaTVSC1pRlj
2wV9sgsbDr2lndGIg2yNBU/D2krCMApmiytSPjrYdwaeuonwbu0Y+s7Ojfe9jU96kdRh8OD3NBNh
KOxx2t+S9NuJF/ckW6fczl0jNumkbt2y0AOdtRmPHXoJxs/yIqfku4nzYO1Mhd7jPDq4rqReIzS8
o0eWsXPCYOd3EIXrqXhnTGee3Vi6W2iS9lkOcLPV0heMCZwsMqRBzrQEQdgngNatPn/zZoy2ud3j
D3RjdWRPb6MqLYNj2KbvnlvVtOsYwwru+bApcPbspzmwCAAPwWoaw+HZnSOMfP0VZvQ1DaU8wFfx
dsVgjcSFF4HJllxoVf6paSFdDyGfaYthS2eOOogqfMm0MPeaExnrBHXRSyAoWsW4vxJoXheTPyv6
+Qe8hTX6u9qxKGkoWsUtzawbdPPxucaRupNUkVISOqyyfJgfPGLzl4bZapaZ+RMAuWxLevQlSWxs
BGC0hyL+7F0LOMlYNJcOGWrMi2eyt0fhO+MxmBZu15NAmfKz4YuSydLUxjEl5wefs2QsCuM0YzKu
dtPcxluzy0/D6KBbjY03PWm7B7Ng3HLNfM2BFAW5t+1O/Sm0EyDII9VZk2/3e2rIgzUDcI5xItzr
YHgBzUqHalXAPJ7LL0OFT7aBOw1321q5Y3um+mY+181ZQQTkuosqpfzp4uN9iVJcUFuZONfF7/U2
K65qshMwNWNCiR3/Ehg6gypA/UstQXJDqtnVFpZbdwjWNUmFOh7tZz6i45ICNZqT4Ymp/rL1hPEx
wiSJBBHW1yoBkpfnhJsJRcYa5ZxdaDmZ3XNK3GOdwhJ4wH6A67oS8mT1zrNregkA7864pnRVXAyP
pTX4xLmZ3DhEmPQXx9NeOekuz/OZZiPMoI3hq9cRhioI0FweaS5QrwpuLmumtmgyZqZESBVDsWxf
K/GxKNTeRPPxSGfFGNe/CMlVGWWUj8PynSkq7dzb5+7yPGSZgLlDvcdgSuudtiAgXsxJByxCgvHo
GXP2yaDL7hyroToT3mM8MBpHtNhmPTLM26qlYN9v+RVsg9lv42T2mSyLC2I3PJuTyTzCHezXludr
HYbuvEm9hAImN6ACAdWOJluSeQncfFoP6p2WmTzgrggep7G7hvn8OC5h97Kk1rRBVFKXgu6AI1AF
JsanJp/zrUUG/LWzrU+WvpXdZAODJmi4yVzx0nniOIUxGp4SQARpVp79tvpNSzbBE+wqCKvK/Si2
hGg+raLG/8ERkfgCZV/MhKgDZIe8zhgHwzl0iYPAhjUk9G7u5t7WzcD1c27udkynEWQXfLXJxDzY
cIaOSibEmqWwLdTlWTzLhj+uwDX3OMnhfeip3CBg1LyaWBdW1eikf9yx4avXBK8o/vSiF9Q/+t1r
nTMEoxmQVb1d8OLe4QO1MJITpmWL/BidI/Eov/2qG4/JTF8qAQR3W/fta12sA7jd37nurq6sooxe
FAbFmJbiuSGLk9FTpgJqEdqyWVbTwEWHAdRbWhXmISbrHLmQ/mnLhIDBascy1WGNMPuFJNM/feXd
qxd8Dk9E1W2a34IMr9nP+2oYaQifmUNy3L3PyBVnJ8FDytFj3I53+dKt6DugGiuy8tQ7dSHom6Sq
6dxSfvCRVvEpKz33cZ5HlKCgA23YB/SHVeWuIFLwIMP8iz8lPpEoC6hkYzw9hol1tdORWXcIW5t7
32aB7/wxcDdsl+QpmQj+LCPUEFml0ClNsz8IwfueJ/SVDsCHy7qm1Qqi1Dpc0ioyG8hQGIoELoHh
L4al9Bm5FU+Jr9/rjjLNyuZwCLEvcvj6HxayhYFIB/gEjJZ7l6CLzuIbaYlH4tYu3xzjb93Y+cEz
DqqRhyRn+vDjZiB6uuCYGdAwB4NCxEQ7YOcxgsU9LACYJznbZ89if/XzmJlHkM5RDXXzlGZVG0Em
3uI+Ni6cvgAgpNyMYDqtugAoP1aCo6GI8tSu+50yUIZb4fkrEywVaANYLLRdgRBRlbxM4EkyNbxg
6ikw20FgnsaGoK2XnJsWIWsAPMifzOS/S8J9v/An+639143xVrdgwiPY7vmV5YbzRiP6py6fGvIc
mP+qnLkKq+SA4wSiMrCm5l6MMK6Zj4aRF+NVrwL1EP/6GXAVYY+JEREDYREjRH3vvxhm/zHr4XVP
U+2vkpHIOr58MH1jURKuwMaHqMjOROGGIosep/7HbKe7qvPL1zo2r7Q68yymFaWhreLzQTG+tz+G
fGp5k/PaXLjYUqPUuYhxK78zcXi1kkarka+6ZsvXVXEOFyc9qWLhTWbKYeSFwoDPg5mLTVab1oaZ
5j/w/dvTaBX89rX31d1HZhrTRuTXA548KiUYzeDAFoy86NCpVx20lMcCTxBznHldNrjUE9pkcbo5
JYDkRG9Gii7pekLipCxgP8cQmoJmnPZAqyhematblo7BppHS2govYPCyBL+HOaTpCfcgk2DrFDOR
hR9Q6LMf66tTDxvtL+FjWObqgtXwxaieGMCkz8CEskvriJtpJMsRF+KT0Ulwh2HSk50wnMtUjecq
56CXOv5ZQr28pi5eQRysuBCz3Tw4zsnw/5hymE9WAdLfz1s+SygZpnzWCgAcsff5RLEAo4wyOcBJ
zQ6Bpbl2W8mpTxjSzb0dvzgBcid9hZtpaT6xRPMEiVvd+Sm9hitUnHY7pdZDP9LtI5hfI4Ca9POY
HYgU5iRRcN9x/Vh4rJhMtYfZlOsyAX5EFhGvSG7u0bJ3Pb1NIOGxazcdMnrtWKdRAmLIM5vxAUom
ubSXOZzHTTLg+/ZKSKLmSLWgBbJ3UxcV9Vx2ue9hkeSEhj7Zqi1cC8TGPKUjM03UIe0pkuEWeBCO
95qktdoVwHJXHpObqDMpPPJeaSGaJsnJpS3L7RRiiiywFdFqnr55XcmxpuT7ZPF+b9kCVs23pgvu
cVpoVVzwMomJ+YNUzi4vXMTulsxd5vzTmuE/bjlZu0pUv12v6A7pMmzDJid+miugMRgUVi3TuDfb
wRAdhq9WWH8VWJf2C90dq0k0yTZQSCpeexlqUF9O1dcnJZjmj71qvlLRP/NOfDh9pQ8yO3EUTB/r
ZS97th+khPIjHR5aq57f42RxD3znbDpvnOqpsoNDKJP5YPg5zcnqjSF9uRFOyHaQStj2TEiID1pk
aegVXYYgeJTGnc5iHRK3H37zI1oaqurahhRgbkc+EVGDnq0Ntnue+FGDgYQAM3FcumYZvSXOiNsx
QXbyjH5XOLyjs0Y2jL3ul+eTNUgpI9iktrNK/Hx5glvxPI0cPecOopP6mPscAm1HmKgTOK4NJCGE
tn5t1M3WNLall+ltQkgMhb5hdRuyZWMUcp8yoFpXiCtRXC14IRZNb7bEgUrqIVyP4qtd4N3fANa/
jxrHlz9JtkJl3TNQJpYLTexbB86Npd+9lZU3rkTJRump5jHuZXDyyLOsLSPgROZOEZO87BfO8gMX
qvKzmpON49OpqrI2vVT4LTmpYw3spxa8apvavLcoMf2k+qsw0V8CXlaEv+IPwe9yvXQexutuHkia
VvlhzIdHwDX2rTcIRdEwXUWTjexhhr3aLzkv2ssM8x5r6znWiHTf8ci1kJlMH9KtTXYFZ+5aJMQw
nJ4aVATWm5MovdNlN7D725q9KHMvoScIos8Kb35gfZUw7Lo2uZR1Oe1mNnTlsioHNbY8q5IPVhGf
szshMA/qXY+Z9MXFkWETnNoqBWZU4xJvB+vUAa8bQ/dFtksc0Rde8P636dN4/5F69WfrD9UjHIjD
wq3PSxq8DNNAwJUSRdWLK4YrXx37vKCuq40pNgZwNM4JndB0HM0FSBbg3qte2jXWFr6kXlitu47w
pDR4wmSTfRswHt2wfReK1Liav6bM+uwStetit2d4DTVG0+HS0KqwhENE3Nl+5V0eaUxQV9dqfk0x
vL8JrbvKHhf2Qc459MLUgX1xl3mFlPHtUrhbcVZ0w1sTpC+epe0VuB3UZyIcfx2qA2mOTekPxltS
cuJZ1bN1nTxmo5a7U1qdkK07WuOwANaEXfkevyYanmLZvtJWnhCiNF7rcgw5dqoU6RaKDq2AfOXU
L3u2kwiLjZ9xaJIZPoaShO92DDOqGfPqXWMYQ3SW7y7aiMF5w9XVrp3HM60vuHMm/qtGLr+s7Jam
nBSa8oNn8tOBQoj+SJNo4/W/BmjctLzEb2Gc/wZU5+wKw8TsqPSePR6zJVlX7KtGD5d0sWaiRrl4
cmdNKQDhG4/WJdqR6Bm5P7xOirxiPPkM2fhVbP+E+PaWzBAuy7RuUAgYtnaVxSwZF1AS5K+O7A9W
ifcYQZtLpjRABfJGRsKYNqo3CIKjWcqOj8+s818KfRAqJQGsZbTXg+bFDtXyt4QUSTQ/guzEgX3a
BM3Zw2pWuHdzfqP2fl92RBrabxVM377RIBsjHxQNS+08m/uuMtyTEJteJJRJDX1IJzRL3NT+42Xx
50JMJ4L4zOdUPqg8oLRgck6cGaywO/phuxeOe7KoN1g7S3FWCVAvd64Zkgv/JgtUGpy8zBsGvQ+0
mzIr7D/jInjE90Fh28LtXeC7oC6YK2Cxd8Jjq8diI5FZuExnMJIkxmScz03zO/E5yC1Ztu3asb4I
/0Q04tu8xwpQU8KtmasTFdDfiaP7QwFJAv3ultM+chBt4INxyyNHsUYFvk3o177ZnkiimIqfddH0
/8Stq68LJohKJL+15YwfnFR+rGAXN/N3OtZvPmfutWMkKYI3Jztp89Z2zeSudKPazyI2qRI3/OI6
zEgOrbGAieC1YV7HY+CieM8h3wA+uDGyoLxPi7RWbg6WUCeBjVPbegBaVpxpvdnSuvQWtOIIUsAn
XfoJGDOPKgMErUV0deGJK+/qgmvbWC/zLDKHamahmmJ8zR19kL4YGX+r1zScpl3bABWleHGVEc8e
6Go6WiWmOjlyMgM7F6wYb7Qvd7zSJKgjGmtus/gbbhS8gIXqR/gHKbdP6o7euZJ1v3Kv4d46Uf4U
u4sduUbfr6cYR2OF5LXi1Kj2Bkw7uCfDJbDdc1g3j5zuxFrdjCUOI8vQLYRgVJieOP+qDQOMDGl7
6FMunjjziG3PT95EYuNug5y5e0Z17zzSP8kyU70QDuG2HQYZexjerFQHxsYyUNhhW91s+SB6Fl4L
s6RS8rro8mkx7zFITe0QOYOuwixh2U6UekF66vP0mrSJd+jH5TO2zG9lkZbpJi5J3GO+WW7EEFMh
i/NuZfffCTWB2zG9ZKO6b+ojRR+JK+lLIWVW9uSDWnwz29BLGcPz/EHoLe8x6fpQcz4IVB9uHf2O
iYOPr6eOSS35wdZzth7gAhwk9ZxWF/+Ns+XvXDgEWEzGOWE+PRaKm2RWsCncVSvHmyk1zFgDzKV2
oDUZL377OTVsDO6SfKRugurerKZ2ehQzloresr68LnFPVWbcaOQ6DJPMj6VJNgPq70rErf0QWs03
T0RFn8IYN83FMRbid6ASL3XIiYLBEplvsCsASRg5qmU42yUhriGMNGiCNYrpEsGleMvD4clrpbcO
WoZyWNLBN9F37XvlV10WtLkp842ENRLA0opIZbO1HbvZO/sNDITBf+1bU6zw+Q0bz5T9vsusk23m
O/a6emcbIbbQSn+U5ifZtHFrowfs57ZWNJkZYr8sQE0QYOI9/nAc6GWjt1bhv9tt9eKjOW8AxE3v
Wuf0YjLijLHzVtanlmRomyV9FSNw1FwYBSkkn4bVjGIy0QUbb6qqKz3ce8aS4Fl6zBZdSoHzx8ix
khpVer0MNNjFK09o8NU6RkZYKlpRBSe8sJlXJCHUprWZEuqAbKWwngzWSO6H4gVABvtRUx9B9B7n
tBXMdKdu20xoCQ7/p0bNHr1A8p/addRWen90QxVl1ThphDdZIpFy9G+rq2p5x4Z5RUSP+R2WmYpZ
0l5JK1m7k8L2CNamihuD6Y16Gizzk/xisI1Hnxmur/9UXtodjcqcH73Bfxwh2wTtRIUO+d+V66n7
MER3D6UgTD+fzNRSj7Mlkaq6Y0zL17YroEqny54augOS+hJ52tolzN6I0Vbzwe0bmORYoYRW72GX
B9ji3vp+xAQ8+S/jIl+tQT17ub8hpwkD1tsnla4OyWgWt2Y0ilvOsfDomuFz0ozmKXDQ5VLcwy7L
qrQ948rsy2suFcDS8ziwyZp+dvDvzr3Z4iqNH6H+qA0WJsHiXfTBbaraG0dtmpFSOOJGQrqpoAcu
a9irquytcO/cD1STDsbqje8wB2BQ2Asbzbp3Gk4XVJzZ3nS/0JN9gVjBcl6pCBeQF7nNQ1ATg1q4
dbOx0nR78Mr2ccRzD12n/VC/M3js+3rxPt3QxVJtVvPaVOUzxizet8zEizA1G+Pus1XIkIFEohDw
zIGtFhqvQIsJ7RgsFJtUNJLGZIgeO5Ft8zpLopAo9tqpsJYafDz93ovDl8KZ1AUn8qrqlIlhKEZ3
KJsjmU6xUdTFZXmYHnufsX/eRmXDeKRNndckzNZsaqwZhX3KfY5e5nxeDCaiRIaZplKCxRCy3A2C
pS5175cODISXeVuxrD9izGdtz9IFkgKWttCCXH0PGi1MARgfcIbnwUyH77wRIvLvrNZJkzXGPbeW
otcPOvweIVNsQJK8eJIHJbE17lkulU5h/VPOHGOLhfFkanhvgDRUbv8D5O7c+B6gY2x9myCpE14M
ol6QdVxic7InWviPfkJMDVxOtaDQhu0b+lp1HOzhzW/EeJxc95pxK2XWUtnXsIIxreM/hW8NK6d2
jUNr+HY06eIL3IPctO7TPeFF/3v8GizB0xR3M4N10zrDMj5YHnbASlBQKjoJIzjn6rAUyX70A7Gu
rYEiZZtPg+NuH5rpJlPT1yiIeI5NFTX+1+Qr9PaSrNe8nwLI0Zro/dqXwLNHZbdrlS3AbZWw17ad
uRHdYw8jyQDqXBemDVfM5o+8g1vYVDfyS+1uLIb9SMqz0wvwBPIreGiDIsJpfqNPncmVi8l6pHqX
rL3FOAzw92I/zLP06YhW/xjFewv9uPaDBp6C/bAUhCAVWV48H8xc7Ee03w+BBzz2uVz29iaYgCOE
1ADuR/dWB0P6MS2d3nhjAxa8pFTT5Fa/C2qTUI87bQcwPYR8/xgS4J856z+8IHdl2orESfckzfop
fFyWRL8y8Nq6XtBcvMF9cBkhzoWL09XhQuvG8VNR+QFip9zcR3sUv7WIPkW74/Eh+t1dmda2UTyk
TyJLLgGp/JWgFp5wlU/QGydMRT2hlYUl8aL+nRDthjkHrTaKD2jhTMKkNdwNIwJ2WrdHhmvUicSU
7XpklIJyXOFFT7j4T94qp8kjlmW/EXC3NmhAqxzMOOoYKS8g6xy6rfY6yvSDkd//Yu88eiNn0i39
Vy5mzwZNBM1iNpnJ9KmUUr42hFRSMei9/fXzUN80bhtcNGY/G6H7q1IhDcmIOO85z7H9KPpVJJ6G
zca5poF8qAysnrp16yqiCCh0FxliYzBMtCCckHBqfmcZRTTlZOLLwA4N9XdYE9dqN5Zn49I0uN9y
liOYb11rlW+JAqa0eJvYu1I13jVD7xc9MVhtqrcdV8SuplpjYy1of+UMxm50U841ygbA6gz9ilgt
FZF9sUU0cTec9pIzjZFvjdteinxIT1XWHceQ/re0tY9hZOxjg2OXGEcsKGlxMuy22RKhHFaGIe66
zGNuwPxpjZUXM2fe/OoUhyeih6saxEQd2IcxwJeUwOAliMqqOVLrVOYfy59Gw3gRtXOtNO/EwctH
2luFxkvMK7dBEpU2isSA/Z+OGqmGh7FtXnRGm/i4n4q2H85paT7p0CUyVvL6YtAmvmkSLz90MSD2
xr55cL+eglTzKaEgRW7mMX3PahtS20eomFL1MqQ82+5DlNnW0DZ5zAt0pvIydwwCli2wCUWTWV60
4Wg+XXtbMRQLPyoO12sLwyRKxibtpLttx/6RVEe3Cj2h+0KHSotvOAVmI2tiTDG4GoGlqUnCejVl
lEp0jS58Y4g0H1Flvk+WHO2AKBpEhOtN81Fi+/DRxKtNEeSXQDWKeZFpHCK2XZnhrswfCzUGqSEp
rrqTeCwpE0ePdD6bwXhK+E7Wkj4kN0TBtvLhY5gYO0uBGNO4Y3Ho3eKA9r1JLNe3LFD+YvHwW0a+
b9KE+6zea27ibCJvJlP5HiTjaxekiW8BGmdPBJ7Lro8pGRFWuVOYuxc1eSMCjgp2y127Fk6LJWgE
BQ9i9Nrm8kNv+BokALN5OTRMFWJ2LbcF4FyQML19qP0kqbs72zirWs8OkVt/jEairzivkxURSX2i
xf3axSi7bpB+i2le+o7GL0WsqeeoZkFP36UhZ2Sr7LsHW9uXmKT2hYnJOjbSfcwQpqeMYk09HCUa
aQCExhp8x9ZxHcGhyXvnpuM8jdhxgaeMYv52SUbIhX88y/aKmTE6mEHE5tudNm19zS10Me78R9Na
pBuV7622PXWWu2tShgr9Evzl/CGIdKSxHxe8Mseknhh575EgSbWzq+duhjNCydmKlZf6xKm56M30
7GXyOTaRC6e43WEo2MBWgw1FvmXVOB8exd77/rOdbEBbOW5ogX1niIxbmgHFlhO6CFCvT+WmxiYi
lu93RfUHMxG9Ewxv89EiT8SWveI04hTZM0VWUKsuputXrsGsLmwoYfVmIHi2nzNeZqeVz/IjiceJ
mMRcHGMmXr5qR4H8RY8w0AVOGphbrDR/SxLK0vL4K4eFWQ8hHnybqZPHJnBkuWrQQX3OxIeC7eLL
VF0aau1/SUUaU090bJaHJUvB/+7n9SiLC3W+Z4Emj8L8mHvFAx0kVJgu9NWaNyDCIlnT1sLhE9YX
h2TH3RcdlxPbrnpFoXfxUWtRtSpqkwLdkVb3yNt11p/YjcVJ/51zPt3oHe10ssS4aWemWkdYEHgI
4OVKzHkbKlmfFYCE2TD+RGMQLYPPJwM3+26wnbdOwAfKbOPe0DrjHnXOgNCMMGwxFma0B+WBkdwO
fZ187IBjfuzlmx5BJ2R8q4ccuVXOIjXI98yIhmtqPozeXdTm5ivrBO87tsdVZEH6onoeTcWlIdjB
TZVExeCLlt5wfdolBd9rmaDFGg2cypCW1AUkPK/S2Hpp+18BI8PTrNfpbhrhbTn0EPcEa5wmOKda
zebUWcRaBk1NeR/1s+27dduvKs53q6SOXp1ybWht9lyP2bVFJ4YHGWxzlhmfYComVLuFThxf+Aqq
R5xR91MwVWsvJUqUpTes9pe+yt9bxyXi49XrRNL10SZj7tsVW2LTZhwFd37VlilYacvaBCWGq4zU
1MapfzdxynR6ooZZP8pGSh4MCiV11h76MWELWXoMuxXomsLaSkzvENUIGNCPwvUqmpRwI1iAIhv9
JoBqhCcsrZjysBWimTWYL3OGXZM0PZgJo+LC1nnuTXI/AVU9ZHQZYEmElsQHTsoKwyHZ9OKzZ8E/
zi7VZFTRr7oYeVeY+SuMggRtO7jiRqH5RlfTHtWgqbN9qqp8by/ccEoZ/MomJxHn8cEo8L547RXw
ZbCxZnr4yDAzWqMgEOfVJ0jEapeYlrOqs57nMh+3BYR/ZXJQX88OBb+lshUG4thZig627txQhYGf
ajO5JQKL4hacPHHJ4/IA0EHC3bZ5EsAeoUL6O4hJ1nGSHvV3kDhM52YaKmpQUdSa105Nkj019nj4
2d9ns73m2eZTVj3jzXLFPsUYMyHgxn2xKWRvbGQOHNCO5Z1qe0yM6GgsqRzg4MmOXHardOSyzIAf
MQLiNNayc5mZm01jfCthuCPCBM9m82HU2v/1AxOjKmEqNNBCIyagSrBZmUoZrEqnwjuxeP7yKDpE
Iu18PTa+Z3K5fkiobMVkNDtO6FTVZA8HrWzlIasVpSAMCDFwx+mq1uun1DPTLcFu4mo618vPQK3H
QAj8MTnq1bgh4k6QHufKAp9SB+m1f9HvcUYVlCIgzo3qRUSPjmHAxSmDmwXQf/tj8cyrkpaLxtxL
dwTFSh58/WO2ZCW4ihkLmecmR9sye1iy0XjkDrsgPSOutOVT00Me60ka7xXpVIl26dhGswtIqsNC
bwf9WANfnxUczkoA4w/ogeBohzkuiR+HWscTNoXk+JypXSAhuL9/WgOivr0hdpMWX2i7mlmXK70P
oO/08L7XFpoeZoQ5SDYaGNAuKKedZBNAqfK6qqAA6d5ya2Z8qzZZ67VteEjiSzFBmJuUH2vVVWAI
2BZ69JsmqP0A03tlazKiaR34iTc1le95X33Tk7zpsYwb9n4g60rDYLyeEy7EJstuHetwumoXU+lP
ETKUyI9Cz0jTEohMV72gTsTtYz8MpvfFicGYxnmadSoCsww3J5HuUOwcWew7lWV+M2u/DBQIxiv5
Q2sEkjhO7vjctpA+2pixqPkrnz39yLyIH9VAd2/FgFgVzUYQs1l55mxAKgGxQJp6Y5tUi5VAZwWJ
aAaHf/2oEnXkhqOEzU1pk0uiNzvH8mrod3abnIYJXbsLxyM1lNtR5szq8JyE/CdajsYrfUHPs/Nh
uZRy2YtlOPVolJcQnkohD4lh/gm13mOZpWc98QJjLVJafPAsx2hglfChQ2VsMxM2kkECf8A1YRVL
bNutMbxYpmERe/XWntPnhxjd/RgkgXskxAGgztFWrkVKFE1q8dKqibIik5qTIM1pOp+4JNqQlKfZ
lh8ccV/d0RiJpzsXFkD4gno3HYuUKb9bxGJbtdUN6zTpxMy5eUsekxNJNrS7LKQ+JCVaxbkoXZJ1
FXYn7j4KX41Hmi5eZiWK9VBob3YDpaSLICn06cePc5iGcWzOi9cZTmi9E7H3wMGBzdP0IZMlHNDO
ya4Q3VXzvPA469u8C+9wa8Nyn1tI9OyFwxCQZBnAHGHQDA8wXwce3xu2060uuRM6lmjGW8ZG85Ay
SynrbW2ljz93lbG0Ng+mgqSpq5MmKPrg3/Z/Lssf1/PPj5neUzsNruFIDIIsMuVSTAWWV16UVbY1
3eklNbx+y6bjdXDorWfpCbeTVAF3IA68oNN3Q5MZx45YLwObM49tjMnLq60L3CvVcqX89DeJKVQb
PUYbH+1hWR2m97/qMqqQf0ISefmhzv90UQxBdZUzx5WqCN5yS6OxDji4xTPJ7qE8kE/Y/lWMnSpC
mmUffnv5wDoHvGw1YXDGNZptextRLTa1fVstV3csjj+11Xqel5ypQ7E3Jw77NsOfQaQIZiEp/Fng
vLSyg8d+CmEOBF7QzSAYYYjsfyKEdTd+IZCz7kMJCW0W9J8bMLR4JGgmvQPg2xZHO70RkExXs5k8
gsnxqQZciok6Q3YwFEeMYVF46xMGqh4wW+wfWwezz8qjdGeDDxLvlUO15X+oD1viTf/Q6CahO1tL
WtewUOUMci9L+ugfSpdDb+g4mI81DvX4e5a0mMQS3HJuM0yalBQrqF8m6AApoKyXpO0cpmaT/eEh
4/2VYvufqyRd+W8vRliGK01hORxFzH/t70wVpfVSh/au69in6Quot+kEtxDB82KW1SMnEsoxaigh
uK+QgqDwkAHPgVG6M77lInwpiseEW+vsREl+XpzQSM23korGOxulLIfKGZNYR30aA39QC/DPVNpV
sJ2MnQRZPIoselpgaREsaM6BcDBRtkw6jait6d+NJ7pD2TgNSbaLDJHc2taky2G+owA3+sPk/lPv
dXdvmCCa+gyrEUtOxw3PPFbPYHK1GpU6k9wSCQgB1UX6A0V5PN2HXh7ShKmBLNjbC8n+By5o+RSK
2l0N8L24HLV3mvKkVR1AGKXrodLuzJFhYabGCPOTHr3OHltLKvd8rCMkVFR4gIHQHzrRHgIaVK4i
Kt/MesjOodIgnVscbKYgv2ll7RKQtokV1D0QYpfrvKwjHpNybCgYWlbM2bWu+jJfzMfg7MVa+IKI
kobMzDl1W1v6rO8Gx0GFaZhKYLm1dilM9o1TxO5Bl8XMVDv14CdkC+a1bXeYH4xtoelvqZyzmybd
m6jS+VIgRm/aUph+FZX9Pc8lsMEYh9ls1J9JkIenEbcvGQlK1Awz1c4oh18sFQZdKLzMJEZEHIwM
wGdg7SJnGM9OzkOwgBB9wSmo0cUkr/pQFZ+jIvrsPrBK5B8YDUjfKgVIMZYfHqZHeOflC5V5yVlj
SomrTXDdB8lZiZmFHmmxyEzzydTIOaVz/E7sZO+UqevjamtxCIr5NfPoEYzK9I9VmuYOYE5zJo8y
4Z9O6hfPaX8ZKSjvukcKG6ZUvwi7JpwfZPfd8v9iuwc68vMHORfUxTLbdOuWhb4K3CqtuF6cGUWQ
ab8+dgTyQsckP7v85s/vRDmTrI6g8l9/UXc0Z2P307QPbFQJ7GfJUbQlW3yybLQJmWxJJZ0o4Fmt
g5LeeGtGOGLCwOY2Nkg+7ouI8Q/kDKKV6whI+s6MZxYcLEn/S+HZS7w9BrZeoqXOC7Wmtek+4Z7M
H5vhhHcouydKHu5L26JvxaWvzoNVkdqYx1RrH2yjqrcmUCqILiYre9MctQIVo06GfGUWtbix38RV
HVzTiku/6wJ8v8oU27Cguifjg71SmkcD0ZC4F73OY3biBI8lYuEN/3lBzZoHtR7U96oLSO31OSwk
aH+grP9UYT88uzhppNGGfgMMyMeZCcM+1rdpQPAlccG42SkOX8eO0QInyhLDot67Zi/OQdg9NlpY
XsbeZo5pjNsIVtq2LUG3uN2MlFfU6YbPrN4GYmaUi5Cj4akgSjT7wWivGHXQbpVbd7GtD0dqt/w0
KbpTbNU/GhO4hZ6ObBDN4MPGYTg5HqZShtP1FsNotHPs+ROJt15j9iPFTNzbTUmAyxBZ5h9ys/d/
9bT+V95l3FRgMf73/zKcf3s2O9KmlNTlUa8Ti/2XhSKpDTOwG73Y4yhYs/Wt18LI46NuZvFZDlAD
wzj5rrmOScykWAbcqMD/PiYbT+rR2ey1q1FxUMpzQiTMWv6gJv6Hl/jT3PvfDbPLWsZLpC2XFK9w
LfNf1zK3thH58EDtIXxZfhMS1BhcBnh4vcyTnjZc8VkWfwc8ykWSVZBbTXan0tLu+3jYGPpfZBV4
B8W6n91219fjgmuZ1hGtQmt8SQZCN/MqNMNy1bChR+oszP+wChr/XOe5vAuX0mj4Y/S/epYn/6Vz
u9Sw0oPlK7CN5dVFhPKeAN7K5vCxkYbML012LOmNgvi4QsOqdtGYCyaaGPJ4+gz428tnUUcQTMcP
xkm45goqXjRQIOV/6KkV/9yk/NcrFSZEUhP2oPdvnzcxRC0oghonfGxjhAJ+umlK3d6b7rDJw4qE
TDP8HsP6oWrd+q21f9PQ0p4du6l3bU6www2yk20BhhqDXtsVmfeaV84py6fx7GLi9mu6zhlYVh4b
bJP2jQB4tw1W7vgDL5EMQFdl5li7fqipfM+yncmZAprK+N3P4P7c8aEswwXZJfZh5NmkZbH66y3y
TkLlfY+yH6Em7WudSd7/D+TnLbWU/ymQbwiDTuD/OZD/WHSt+q/1R11QofbPsfy/fvXvsXz3b0u8
3rFtm6phwvn/mMpnwuXa7BG9vwf2/57Kl3/DZ2xI1yQELUz+1n+n8s2/UbRJe7GUtrEYZsT/Uyrf
Mv/tLnWkLnXgAK5uW4b1r03IXUQmBg4QdynsWVglvXMGmPYEbYjkxfhaD31z65uqwp3T9+g8hjzH
06mfM2DkjAR3eDS8Yiu4Be6c6iGAor3xMBrjHTFYBsKRQG4Q+MF0R9iv3ve6RzIH1x7Mt3hj0x+5
tkTMODxCGxtgBG3COzdL40cv0X1WQOuZPaJL462lbY0ZGW5Ey5RTYhFlCmGQhSDZ0toNMU3gPGqM
nv4sTCNLU1K8N9mrbYF4bx2AYydPLjWHKHAmljuDF7qqW1Us2aT8UATR0R1HFDY2VWS+Q2+XlxEQ
duFtgzZkTRjsu4acQdOUKZIStr6st2xKXGkAJbW3qRhgn/QRZFo1uIcsmuTOVOMzNT6KLjlSYxqO
zNGNTuVoAh70huZds8Zx1dTWLoxjb8tETdwFbZyhzztE54f8i7ILckDY7Td9YRq7JumIdxkLRsmW
4KOj5i2FmgniQL20aQ4iC3HNiiprR3nrweSqOnXQ947pYH3WwHTXbgOI3AgPTmTIJ69qBOfl6pCb
gPF+4hNIa1DezfBoEJ5bB9DDxulj7ptzZj1jmvBOtEQboLWGG96gnOoDMEa2nroXhyFd7/CgBt0U
tACyEq0RV1Ch2aGB+75KFKF/9nb6SXYaE68pPSoQhEuN7uiTVnlmXEeaq5sqzi1KMi2Ep6uUn3Z9
cGYmyQ4ygORGAHILTKB+mAvjNS/n6qzXzstYgIm3JNHBKdCd25C0m7SnzjrAk8tqgiGJvDok5KFS
a7stQGUF8oWc26o1A+tg1uFNTKRdqzTGPMVpp8ryex3CLBORiuO8SY3hpOz5NCWM/sdWPtRYc298
oOgS9n4emuGp1DzQRZ7eMheFnJX2sY2RfcDpmRS05SQhLTD1Fzkzmqgd27kXjBmx0LyXmVF+0MgU
n9Ogzx+0noOM0Jsel3tvv6pIIsKhdeelnm+gHKM0svHGphJy3WMbd6vp8pN+a/onO9TLkxqzm0uF
AkGfR6oD5iOOKRBVoTqVhg2/MbCOkTbIPRk75yHA9FOaWXggcEoSsarPFH7itmtJ5JBfPcRp1fmt
6+rrEVwRZ9iuObXa/EA9UcKcJ6lO81esQZdyIr3hAsoesQ7emWk00eYbfNGJlG1MRweX0eUusVuQ
nqryMGJl2JYN6ltwCdAHL9jwa2XOfN6AxUwpmaH9cibvqYL+eE1wdseV3PFFqaHDARa7Z81rBmyq
DQoZxj7E2eRZz8Rak94C98qvPxII+cbraI7pNd+FdwDRTuDHYqjUeOaiUGfuG5MgNVyaV7SGbZDC
sgb4HQYwQdukj5WP4FXjJoJj1Fbbn5bx2sS2QujEhSIFNjq6C0MHOKhnrnFvOvdBYT/xCHLuh6H7
oxqLU38eNGy4cEXYGVY7HaAHYwLL97ouWitd2DsOMDmHZw4I+BXuxjAid9N6wS51KVmaopQywrbT
LgRmbllZDciUxL1dmkcxeHWWr8UVyYvSi/h8zF8EeOkZpnhgp6vuq7GTbZiG5k4L02RPzDlfhNtv
h7MVQy6qdFpdU/6wHGg209IkMdTaMxUh5jayEnxsJSSF3EZM5GSE7yLU7mcVT/48qp5AhftHeMFL
zcF7XRo5iVzyrbvilUhSREs3Ec24CgJe93jlo12raMpuVf7N+aZ7rjtjVSz2OeFJ5jpx54vlDEyS
asS5CQSGHicsF74W4Gce5GK86dNxRUpro9w23TjTd1DmBHwqPL01oLpt21SvsYRwG/W1jSM33RCC
fmPLVbFfhqVRifE5d+j+mkbqDhoZnEm4mMyr8t+zWx070P5QU4bf+I9BkiftgfhtT1xBAZhLU9/C
McvRzNgZgNY4aaKORtVI++PiLg6nrTlF3JRKfyknzNuFhbs6mpn9L+iULS99P3rqUDGiPwuhjfdk
CLECUNtQ2zohZtqJc3yyDI6W6WM4ZDzmmX/PIpv8RnsVUfg8NZh+INlbh8mD5DUNnyBYxrVtgbKF
/ZsdrLl6N8P501WEEev6YI+ivy0FY5h0HlwdagrmEGPjtT3YKWZAgPB4EzDWgT1GPOImbs06w+/f
zRrRJwHOGW91nzve1kjCcl1bEC+sxDumxtKqKLzGnxdlSdcvbi/na+tA7gnLXN8T4vicZxluBgPL
2izIy8TertAhATrVdAwbmd9lAjJFm2XzKszjzM9s0zw6OX3YMo8ls1bCKYAl/cAR097DTrCerfrV
am21N9vIIB4fYVUYwN4qJrXUZJDMTCTn9Flu0Hm4SrjA0srkAes03qEo7207Dp/HTNtnY4UjJZyJ
N4ovptDqMsc4A1Jr6axo/4B3NZ7yZq8X2ZvhDOUt68NX0iW/c3rJiStxzWQTR9JCNlf26wsNG6CN
F2jaEcLQu2sn1b5KwwGH3oCUIeN47ZD2opllzh6ZdBySAOdTxPN7W5Fgvw94A5yOjQfPtv2YcNIb
CIl48dFCY0p8EyvBFjptcJR2CFu1F49uND5QPafeehMzG0VTq5Jo85MbaM88llYlH8mrY4RfCirm
2k6S5s6JutpH4Q3XIeDCfVLZ9EBQPv4oItxnLjGdTaXzzNMrKwN00gRvoz39Mqe2vTMiTM5efAaK
Jz56PXQ3gzME1LAbd24V6Sel8A42dut8SOW+BWXwofR5OOgiE095h0ZJ852DRWQWT71Tv/ZC536B
e7p18SjfOP4CyVGK4s0JuH4baWJNk0py7OR4w0rZX6y+zjfmrJV7O9yHc6AQVSqGF3YdPzLJ7Xa9
axiHAOnnGg98HlIU9pb8MuoX48AyGcSfIox5NKbnwZy+laufHeWUh2pUi3xhbGesdbtBUYmYREBq
68mgzcqYl6BSe7ZzTG3MSioFm2QinO61XMSgtfrfIzZryI23yG30dUVaGrZQ4KcItnxUJKabqDzg
/+pwAdJyZqV1eHIrgIMhyb+4IgoLQpRkCYYhOUakeuL7ZZ/VZ/PWBFCxw5cpKVmtnll7t/jHE5II
UbfpdHnrCAeYwyEoavcXrUMW+10MF3APLF8Vc34BPO7xrKbvFvzkWkTBt8nivxZtoZE8sYBDLRdO
Uruwj4pQW2kOWESZ47RoBrlRrbD3Wa7fu4pdUvOK46H+sjrvPTDL6E2HB8tYv2SBQ0RMZjlsLTWt
7bB4Gd244ZhcmkshVAQdMC7IjM3qPbinG/gSIF9+ExU6MSOe34mAPlL28dl4eXHLrf4w4SvmecQT
xLWwYYnqbA9uRHoNy+LYMaayhzc5YKTKJLtSMMelX8xGjfjB9+g0kX11e3Ei0a35uvbHwtp5qlzK
qWM9Zg5MSAhwJoR0Qi5iSwH4sGLCAqJmprIEey+GPu3F7cSRfZzaAFbVr0hx6mAMyVfpEjxqwI3t
i2B8rYrGr9A0kIxm7x1M/gUDf3+IHUffy3pcjZF4wbvYwtU1/wxZi2kdAyYCmY7Oi4i/5ZjwZeXj
KrHN7pQ3hF11DK8r04xe+ibKjxw95pVe9NlGLr/z84sD2sxRCRi2RcbfZYf+WA4YC2aMiyvOWHE6
nwAZvOR64ZCXHr9c9E8sEXRIpFVrL873F1sHYMjGA3zVghX6+cHz+aD08oHOCp14EUUSiqyuwxVn
gigqDArk2YBdRpMBV7C0IotuHI4/P4ZlJE6w/N0okMhFZISE85BfpScckpU+lLeBYRTw/LQH7z6H
oLvoLyRH5bTgGWvlMBRf+ttxQjAZL+NXg3aAbddWdyAWoLnDlV4jatMpbZIrG5ruhJ+mwVcIlqqT
lY17gfmm+TPQZW/pW7jW2Tbbn+2CLcogPmJtYbTYB+1TNU7xpqHND+U/3IYmNsxscvoNrVMPlXTg
O4Sde2B7MlfOrQAL4ahPO6EZqP1SEAc4P8TXTOIJbiNGtYEBy2kk2hxoUpzH/jjlkQ7yheIldEp1
MbRAbfMk3s/Sja+uo+erWDEPh6aPRuR4l35OXwpVwLZNRAQziV7xiuqUzmODjPHxZmTOrpTVN9Zk
/VGLA1wqsZb4aU6fVkI9zQYY9rs2aEviBG5/Erpvubk4p1oMTJ7Eg8kt2cSNOsbAPdvBauGwet5a
C913Cu33U03aXM/Tty513jEu7drSODuD+kQsx7CRiVetviiBa7vFFhpURk83DYtWH8zXrp3e28Tb
zjqZuQFjO0ZeaxPawdFdnmxgTlYeJZwcTE5Q/Y4CLigN9cFS1kWQSEhcUAOn4lr12PBHbwBza+6a
yQ2OAWsW1nAIXR1nQLotwZZ0i0VD2do2HPWrAB19DOSZnkZxtCDZ9fBvmEfLm9bAtPJ0CrxpBqdP
S70kg/thj9Y99+593iWvgVXaR68lBTHqd8KGocfG/ucfKubR2FfgEKqgPoqmZOEoLXjMzK2kM7+a
YUa4vuA+VhgB/KqHfjoUxJPlcvl1STZwCkI+UF56CjwyzAE+rSLLpt1E3U1apTbGOg+gRaJd+2Fc
txJ105tQA4mzkSk2eU9ND73VSM0e+6bLDGHqHnnwPESdxR4nWwykgRlt+prjiG+RbVgN2TVaHJaL
gWm6UooL2K6xaCKpwvBUM+U9aO0XjGSyVB4p4h92Hk2Fdy7wItg4xAemDErBz/vPKOri1OM+cbKS
R6Jo8hizeTt6qrN2kn+vLAXafUi9hm5ojNiWZ5rXDY9izt6xmNN1EbXrbqDmgRi3tWIv80SPR7bP
PQcKVEh8OFDhb3ZDDBzptwBbKHe6KZ+HEaiG12s35oix0d0M11iqyAYKsx0oLm56p8/t7IdzGdNu
jJMYT8tKs9UldNKvDLfkyu2pGaGZVdPZK5tJilk5VTEw/6Q8Jh0ND+CI8O4Fz85Ah2RnTN9D/t5U
Y/Zomt/27L1kYxQSUmIk2QMiTjorwYfomrtUXbOJiZVpOwNla0CdUkhZajQIY7SfRmXsc8WWaTad
XWu69/HC8zPoS+7kQXT6e4sGeAQzsKIb0Fm1XRfvi2E1B024Ic+O1dvAFGqzj6jaXYuNzQ8BV6/q
qRoBPn6XWuVd7jqwq79w9faY2Yggkk5HGQvd8GQ3LpOhBoxgZbbbQk76Si1WohCPYZdYw7UdFc5I
PTa3Eqz2GDHPMNnqr9ua0Juedjy1mxJakC+p/RZT4GJZNL6GMVVIaMsZAGWE69I+BdpiT4xd7OqW
UV3xL3zFsnjWyzb2Z7tcVRlhIwwicj0k/bjGQwFHQ4TqSrGRiU4zJKQlTIphE1IKSUHQU4smnBec
gCsu632djn45p/dJXi2huO+Ks+5qVCHsw95da+l4LZ+VA7+caRlkoxdPE3Q1qfS+8fD2N9EvRt14
M2VKJzs2E5nRkNjyQCOH2MzmHff1Np4wWo3Zd9lyOZgWfdFBNa1lPVyU1o/cVxgSTcbk/UQUC5O7
Ts1JVdmPFeMnapMJugSkHExBXlmK7mOiJYIBsrfyrObOZC2BMwTtk54pGjcvjgPPbCzYs1hEEzh/
ROLLjdUXuqGn4scxzDo/sSy+oPotsZP3wR6+m/Ygar45AstbAWRFEkBQIW+4xmKD6+XSj+Cd85HZ
CLHFRGkHjNr7UM+/3Lo6jAXuzLSVTOSbtQ4mmcYIjYSaTmFR3+oH0QblmUPVSY+1+7IIVqg917CO
n4APPbqKkSlP+C3ljBs2RzfukTYsH/Ko/7aZgrGttF/DHgzPwhpFoqjj8obAdIxM7TMKGMmLVGzL
hJmZ2+FN5TEfUlsW6ASZ8cfwUNNWlrDu6xYGh0eEggEj2JaCuX79ex7Edzw3z5mw/TlkRukOL01g
7718/B1Rr0VuZ7pokfWpjdXjPGTrPo6+et24OTPcDa8/zEn+3qdGBs4R/Ugm+abr0o9RKxeu3fhl
tNA1TfIvLt8DB5U76pxYhjrrgNe6WNEh80yQ/TCVySEE/eo1xB/K9r2o5NPAKWAo4i3Ww0NaJPum
hwa0UIWUtssyh4wGARdEObUqKEdJKNfDzWlQA6ZbX67ygMzRENU6kYNsky7d6bzGoLk5nEKohOWP
8OFtmNQt9k/6ye17dRDZV0GhhVbXF6seWFj1pAAsBD87pRulaKtPbBkgXqZDMUhklTF/GSWsMIpO
GlrCAL8QIMGL/T2JQ64BcZdYWVfSzegz2I2G+1UDPhM97rzYYP9Y5OQqy/wKZeqkWfep8FuNNBbv
vUjae49rKnTXwF6AA7ZQlQa+2ATTjKSFLzR5A/RJr03MQLKJLB/kcAHLGmduVTfNqu7YWytJHYvi
FBTE4iWxnpMEnp5E/yj49RkNus01Ot7q8U8JeBVHNOZgTZDVdOd3tYQ9ZEAPrRXrOMRQW7xB/WmY
KbfSmbg9vUPndj6ewXhjqVy/VMU33C6fSRrWVwX5tHO1vd3dKnAKBzCPEFoi3LF0Roth+Ua6W+Ph
w07dPji0nroESaM4leMzJTboa1F0zfqAjSliTo5vYxtpPHoNadgrchm7utetA8DZeg146vP/sHcm
y40jWdZ+lbZ/jzQMjmnRG84CRYqiKAZDG5ikCGGeZzz9/zkzy6oqsjrTet9lVjJJqRApEnC/fu85
3wHF9IaOdFFHWB0hNeF1kLo59M3OhKmT5uk+ZTQR7hCBoiMlwYSzYrDCFRGRWkVbSpTcdWBBljr+
+cUMjG3tYF6mQIYPGwHLWDR+MT0q3FZ6WuH/IQowTjXsaXYpHoTECI1ZR+HJWF3J43crDAa0vFWy
zDARKlz6C3NM1KVj42fQI9N6HJOtMYJD0xXAaGZGg9/2ssihBuoYKPfma6DxKg/Ew2i4hj8ryHiv
TsiEoEY7oftqvAdypqFsNgcEi0G+SQM1ZbmuN1rX10Sq6dQYGn1JQ6zDnEor72Nj0+jRGQJbQbsc
/U5Q0fysENe7dQBj1A/DBW7XXd3jKDGf5u4TLJdYDnPhsMtBWCSCB0HFVKyGvr9MukoYuHImdhXP
m01LQrXdcB3G8SLJXTnYGRZJSox3VCYj4NgKGdzYETrSJg3Te1Tyhp9fJ7pwdRBcShfsUhhH3wjp
lfwK8dSzaIGl1reR5Z7USlw0qJ5IxsLoYNWhvogCBMhtb57LJq4fppCgYuKsP+owuLSWz2GowWiI
j2c9wJlfq03zgqHLYTVw7ZWNrp38Zm0Cd4Xjx6EDROggO0RJo35Tz9ydjNIJ5xIqtYgRuieRN6Tt
UK1NAFaAFKmPYNQkr0jfIbCiRnGcLwIasmXOWmXNIHX6ytqFFeGfUfytnpQSGIu1wEtNBGIOlCmN
yHbK2jWWsmXkqlcK3Hppl3bi6fREqEDSTzgY+qLQXwEiVA+JyyHMdPFkqsEMNjKzuK4x+vckmYN9
esUB0GwMEyGLOeHTJ4dkpWT+e9mRPD9oBEP2BpPpckoZZ/NrEzSLq6q/0u3HtNv9jJvJG43sx9AS
wqwDypkV0rus/GkOIKwWGH5JCUG1N9/yJonAWOcvo82TUp8du2DloatfI7+OxJtuDy8IrswVpGt1
XZo0FAIwlQohQoSYLRAaLbKScGKBjmZTB0SV1ZOKwBr7rshT+OHNTrPJWUgA/YoWsP3kL5v6xael
E40s3HbMAU4l6CEb/GfFt1/AWD1RFtD6n4k7zeNkoUpcEfe42wDXNCBdE+xBQ4E5xHmqBdoRm156
o6bvIT8MlYgEwB/mVB9s1ddXSHgyJnflWY8gqcUU32KbEetVZvVbPbRcsel3k3LXGsfHCFgD/d9l
qWBxN/GBsir3p0SeDYx5TTlzaLNv1sjkMEwsai61+jmnPceUjFMK7S5jm6jdM/i8b0wX11ljrGrd
9hS3+5p5SXpT/HTGtF6pJb9lwHzPtRcZ7wZGCz3JfmTaioiD52JCfIw2cEkM5aOuytwfKKlZbz3X
5qqFuordh3wvKziguH1r7GRdE1hBlSdIp3COHWoUxcLnV3NqXahaeum79oZ5wJO/qzahHxQ4f+jx
tcatwpHCxILD1uhp7K0R1lA/yvdB9lThMHf16TSoOAi7hgzDrTX3N123H3kn3SFd6RNKxBhDkykj
fVh9DNLcNRk5g5qCyqQuzDUWnE3dyvMJhItFMXPUKaeDUbJURpn24kzzJWryGzKfZUu8zmiDSbPK
vTEUr6lA305msDY+YGVao2tnSu4+mQOEH96vTqGhSx49D3nEh64W1rPfNm9DSVdrjkGBWB1n7XEg
ZkIgp/J3cId3BHjGCz3FAFBn7IyEqBIFVGNTmKpnK+2+VU7Ny92wA+hnlCz4IYHHWcS8xvCfjWLD
OPt7bBrNooir58Z9zjXrWE3hA2a4jRXit6EsXgyVeY3IgkSk6vldfqjqzoBCqlzGHHisOzzHMZ0q
UmYZ1oR1jAgyvo7K+IOp4jLNSIcq2+BkdMlZdXLk8Gm/G9t6L1LmBo0C4yNBMF324gny2ybuwh9F
ysA1BDRImwxTBiDbQat7bHYt8c+q/mQdffFGY2uP7gXqyEjTuo93qhts80HfFZySs3k1sDyK7hSg
bGu5RhSyTSOhbaM4xEcaXrBoMIgyNnOL36opd76vwPysoYExdYH14Jf4Vn1t5Ts+Sm+ze/FpArek
JbLsbkcB9plF8VEvonUW5S/ywm+V+L1I6XqwpxU9kcvIqYxqVRv2DajGvlbcY5qY66Z1Xhm03zB4
ojke95ywWa4q9Zs2OLipp68cCwGbdfM8ccszvQ94c/pBWQ5avqf0eKx68QBjcZs1GolW/kWn+1BS
vyDOPI5RdMQg9M74+nszosiN4U2EeoYi8jMXOZ499xFqyKqmcFFYUZ1W+Zi15keXoc/VndcmpO9O
M+JH3lqXKbHWiqI/WG11ZY75JoV8nf+mmv6zmJuvpApf8zzZJGbyzMz5YZCh6RODVvQVLvhHtd8q
RXWxQoIIAGfj2P7QVebAlvGSB9E6MrtP2jC7uSVuIMHTp57rtPlOju4GpNpjF8Y3KC/fh1Yho1AY
qz6xCQ3NTjMjWPCbtDf1elMBV2RmSjar64V2vGKPeXCs4FU3tBNJVCvDcX7wXOEKhMsQ/RXGSJVJ
msX+WWnZKR4vzJd+wsU/VgEUwTR5I2VW8t8weQWP0TwCYEdzouSH2RD7GohZ1CcINPu9qXQ3g5vK
AutvTRoKK2amCVq6JvqeZ7qHcpJ+HgfcjsWEG+ybqZiPJvo0VfoY7GpB3vkRsOHO6BmmqO3wZMzl
06DXXounX8k02s/sl07gNShwO23AGj2+1OwpCI0DkPxgvaZ5TfrhQWH1NHGSTo5kyeunruT8dM7N
ATL+EkoHpt6u3VuFPH3V9Tr11Nl+AklRsYAjfnEJXAQJ5+x8PTv5QI/9ehNCR1hE9K9YZxRaJQ0w
AD+naZWnNOmMCfVEuYFPjvD/SfTpzm3zC+JEZNOE+BUmKOeiWrdq+QSrbt3ZL0Y8PJiTgTiBDn+g
30BPGdtspAVkTy+2Jbsx5HYienuae3GIJ/3kKtWHMYa7oC63YTY/+kxRm3k+Iil+y7roDGLIDUN/
QYTIt8l5893pYTTHz0IpmaRo+rFtkjMJ8vP4OmjV+9BBsGkeh6a5hWL6DpNhTdAy2eTccrlYpAKg
4KRHB0EXnLHItlSBKik4i+hTkXPQ6qtICXaJbZN61zLZQBcDCX8/uPTiMobRCWHigDT8hBqJFWMN
jZaDWZkt7BHEKpobfQ0yURJwymUuXjRF2u1s7ZXp1sElThJ1gMcZZ4cB7gqmsGbmG/DbgUbTfijB
CeVazeVH48kUJ2ren6CF977m4MOaNqP2ZEHPKdIahgJAyOhbM9QvlmluXMoIpgO0y0MgdIQYxiV4
gJAGtUm6pya+5OMmk/WsGu4+hBEYavSFa4AsC/mAmdBe7MyMVjLcbQy6sxvmHscOgGvRq57pm7Yv
rjZ5YPPB1LCH+iPy4ybst6np7GH+Nkv5Q4BcvnV2wHEv+qk3IZyhzLoUevksg6TDpQFmqchfHCQl
optXSeZ+QNWTqbfmWZ1ndnKMYhzgFn4R0xnGEtxY89WYu21sNptSabZN5CwtXLumUtPkpthp54VO
g7lJlAOyeDCaJJ0MRL/Udv/kkuTqq+LBJ3ZwUuzDBOw8CNttPBsP4tZ3NLEncDf4AaNp5zgd9oHv
gWxlDsXPeHA+6LY+WNA76bljlLY/KveVEc0uwLvuCwdHvw9qyKoeHLV5hyV49rN4PXThg5PTwenQ
gWuMcpQmXWF0f6JuSra08JbdZL/lTNOwCM5PaYqbKBl4KZNOrAnrI4MBj9fKZqy6jNsM6QKyASZQ
+VLg8GGv0L/LJTNoxpuVVTkyfTIQlOYJBKwBmg06Lz4gV2d5RDVxMKdw11JPeGCl7prG/8tj+hv5
JzIs6y/zmM6kiPz8rwdQMPmPf81k+uMf/kP8qf2m6aquWQZqbt1xVSTQsrX33/+PeMXfHFcgjNZs
BNI2stA/tJ8CgScKROFYjmYxtpKK0T8SmQS/jkEJdyz7kPm/0X1aNmLWf7NLIX93DFUYPAeel2FL
O9W/2KUqSJV15rqFhEHjTQjCN5LELPUyOS02D7841Q2ylMmoaShKF8bgjtamwBRNFpy2YX50hOgf
ZCen6i9OMe8j3bw5AXMqIyLsKGZMQvB4krzTaT3Az9kMCpml8SHMioemOBpm9FzlNuHLsG/MYdz2
Wk0d1tN1Ksh8sf35HI2W42nlM6OtTSYN5HPBhEDzEQNkzJYkdqV1IMrrBnwodJgMdjv12tGNrR2x
ikbiAisFW5yRTkslppGjGtmi18yvtlL3uQL6JRxpKqtXhYkn+GpACzB68pZQ4BjIJSq3CGBQ/BVP
FOhOYx+pcmkGjNopSdMdtowf/WSvapemVdQA6LcasXON7KAHJOeR1Gkow5ay+tIKHpsBuWtnP8m2
OCtVLVUoPydzZRsER/oyRbBDIBMp7JvAOHy9P4BiI3iSV9MegZ3k/fOgpgcCEgG/iB2p1PyTciUq
lQTQ6RTV9lFBkRGp875w1RM5ztdQARlMtC4qSHySyHu0a031QT28bpqJBkd6qNvoS0M06yrRN7+Z
0DN0Fz00b10SrDNqlGZtF87RJuA4G5ODlcTvmokMEnq5m+Qsw/05VP0HPXhwk3YjIlT7enLopvmE
x2YfE77nYs9hWuzVsbLo5/gQoSU0tehQSqdssrH7btMCzI8Ke6en5MS0iadl7nGgfVjY1q2amo2t
TCd1tg7t9E1N5wTxUfjFvDfBnVjsRxqLvqXtffo8Aw0OMpsDTClk5hoOKSk8ctH4yDFHTPVtudI4
TCY01xloPULRdB3tVIbmrmzltBQkEcJXtU4wHwOKADrZNbQs5uRDJOmXGYRfVTue5ctYKvMVOdfB
FjPjrm2dqJ+TCmBGo7GoArTlPISoB35H8lAl3RIG0tmVbMi6ICPMKpES0xlpDNcbteE0zow6p8jL
jEWimcdiNo96yCtYjnstROwfTMw00y8nYBaAQ2oZjcZGFcnBMOervCbnChGdqi6FGTEgHT+dUj/A
TxqTkSp9Og+luIVG4s2DtjTK5FCjQ7k/BvX5YpwA/zI8DgYalwwQv/zGsRZwR7bBmL7b6ri3RLOm
d0YdTm+kp8zh+munUw/XN1Kjm9nFX5gLWSSg4ttMA2g+KCLxDO5zlFI7v0jQuUzXcWaMA1eNUK4T
0rhDMrSbKuZaVeoXgF59PG7rqj9DCrjUSnZgWIq252MM56s7d2eYt6jIzzpvSQ3OsOm/u0jE2mG+
2tV8le9gp057JU0OIsze5Qsjr0ctGIh2G+jJz1ekcKtegw8Belr+SXAB0adAHrHFztR5a5RqPg2N
emr1YVswFxyh4Bk1v09i7xMvYbwFi2QxDCbUwGbtziZlnfPh0gsNWRN80b10ClFDXNsysVU+tzRg
LRv69hLhzI5nnZyPnKQ1lgIMU3vLJB7L516X872sSb9GQUZ0dENrv9ai8aJr7UZeTIi0N1Wkk9uC
jTa7trxSRm/fxpKZQaLOV6qeRpF8voauSewpcb0pEB6Rnn2y6/EUmuOFKLhVm6/LbDwp3XS14wH8
V8cqU0TvTqB8Q+Xw/NiM5lHU6mdYE09Bl7rX4VwZqnU07PHTNf1Xjh4LF+QbfUeS1uFLcTErHPla
jOaBddQAICknfygejaJfWQNHHUYw1Zx4hJUehdlf5ko9lSAfRvmpuTONeW98WGTFqzAx29rYVYD+
M/D95KATaBVySfBKW6m6rN8aA4RYN+/dsr00zbyZsQ/EoJNmbgT5fxr3m4IkBIPLi+IcTYcmw58/
G388jVybtegulc4tFkMR9PGr1ba5k4tV1HBbEQ/IOS9IScDpL3LBFiPGNHQfLjtbG89XLc7e26p6
1f1rB6XK8DXsCmL81MOfTYTyY7SO8paUa4Lq2scw5r3jJmp07jHs+CQwIdMg44pRQs5O44pb1Zk7
9kQapGp7tgT3PAsV/dFT2MbvLY+Rkm+HZ/0Q0uSkr2dxq5HI7g7cH+GjZGXwWBCvjvc7ThuPkMcQ
7CvirVWUo5b7GVKo8KmPoOpa8ZAyJzZeZ505ACKt2BtxugIpQaQwBv5SNdtvMAjfofv1OzPWPuPA
gl3BqYGBY/lodAYG2sHy0FwGjyDNUlAykwqec0FknuWx3b2m0TztYizJWVg1BM4mN8JMTm6RTPup
yPat1rwZKGYWhu+QpZRAfvFzVMzss62CjhHOmNCBdKTqZZQpe1pMymNE/f/7Z/fvTXOEfiRDnGtb
z1HIjJssNcPL/Eh498/uH5gT//GlMOTTXqh51pCv2zXeiIjPc+0AIeKEptjAvtXh81fRb4KJATJl
m4ReLd161rz7h2GCA5zFooWdaH7TnGoxTx1iFSffjEWKOl9v6MX7g+e4ZfCQ0UToUonPUKOrZmsh
oqIB7f3MEtKpO7RYGw1e7pz3q35O4DWRad2BCWdiAV/Bab6s2tokALSI8FvGU7tCg2NXq8nmOy1Y
ujIcaNZKpkZHl6ycivb3D7Aq2z1PjlOVjdwzrMcNRRFzQUKMQ+C3qRKeaKaSRqeIq4NL03yfTXeH
XNBcV6HzXuccOauud7wo796ikVAkBfk7sQFwc2gud9bIbpyKKxKcdlWWQ76ENpyw3Kg41k0YJjkX
9hzrnynErD43j45A+BH2RBzVYJ7K6daV4C5nbvO4ZvHgFsgn9OzufA7qiWyvej35FDrCdL6nTCee
1HiNNJTA4WbtsPyNegXAObFvtmIdzWy46PUEXLM4poB4K3QOhKO9RwK8H/1HK/Hu55//0cmv/blM
dnXsWZZwkHyYtvaLhzGKuQxBGMMssZOvKnkARHzJ7eHiO+OxDpczedoVddRoV+u/eWTtTwW6q7uc
HgxcqkJzLPnM/qVAdwU4FGuy8x3YyNNkEAk0pdZDurIy1hcKHSzlSxnoiQuF/m6z+ZuH57Tzy/nA
5Tzu2DwDVXfxafz7ww+2PRrE0RSoriniWWsQvmyUqty66jnRhrNlRO8NccLjc2Rm+1qwqlHY4hH4
Oxfpn1JjHZ4IjHqLog14lv3LOxAYOSaqxs938s03x/6MJ2CfKsRSqE9gXs962p4h5zPrNzmK1+s8
7c45KJJcY/dBHglhaYeUeV3a3/76JZJntD+/RC4tcttmCGz/aiQmhWKY48nJd8wewGfme2bQz0rD
LBiDM0Woaa1F0n3cL++yoT5PJ+QP2iVoToUZv6sAJY2QBeBeHjrmfAq2uqV8K9P52rJ1GTHyWkZE
srbDQbK1q3ErSxCU09skRobADSCrdJVAOycdz1kYe06mnmb07DXvBXRz+jDgYsL+HCMD18QtddRN
xebnOx3D8mlLitC5moYdShKydn1q2IhbF3SYVSPgQu9qYErIgisBnp/JrDJXEkeXrHbbqE8Oyi2/
zL4qt+PXxxglmW9SJeoCOxiN/QTwGaPBlPMfRrIEbSJpJnWR/4139z9dHvgrdabwmmrq+i/XKX4j
F+uyyInlaDaiUE+dmxK793GvrMer1tYPf/22a8Z/et+Zr8tTuyO4R34xkLuD5nA25c4MrAn2dPwS
ZxtLgjeKAeDAeNo4InmfSANhogksvOsvHHc9ElI8hkr7FEKGNr+EDXTyArxZf3bdDp9Z/mTY8mLA
9IiDbDrBwOUgoT/h+I5aositnFl0x9Yx5I8z62FHKSZ/L5rlDQQWs7cAHUQHeSpAC4eKD8mjPoLq
R5Juz9eeU1WGx8SNQ0hBbxZYeIWkDs73wHvSA9qfTdRgIRkoU/DSuRYxTmAdsXCVO3DhFq4hh5h3
fB0rUSoLBFCBXq67miFd7fgHWqRwx/3kU2s76JL9RQcdl3XBU56M18H2L1HU0WSl8MAPe9NTquMa
RIBpfK85juKxfZdFa1sO9ADTYzY13+pu+ux1yrEcHgmZHlX9gJrM7IKHntc4MONDomaH0BE3vcAo
R+azmB5HJf5S9HKnB+bKCbrNVKbvWup7tr5qjdNYGjuYrLuJVbtvnZvVayd53KNi2YOW43Y17d/P
SQXe725m2Q29Kn9Gq3OUf4eCCdS1giOwMEITgB9o/X5w1E/fEUdbo03w11far85ch5VP2A6jYdWx
ddP55dKGIEdIpmLgtOT4Jo90I2+7drX98pv8k3Or3OV/s9r+p1WfaEI2W8eGOHcHE/zLpgNBA+Cm
mFhsEw5kDQfT4u+31P9wy8JE0wUJ15ru6o58Ev/yIBGkxjZVAfkJdJx4vBqaOOl8qdGnVAEwQFpB
z4lanUkvAZpFeK+m7pFHf8kqGwnEPm5h9xp490zMDDrtCEU/Jhx7el3cbBZCO0+9OOTfQC5p4vjD
sXiYqk8AjWjoktOFXIiTbLySmXEFmMClWANR0ed1OWWHxnLRFnTg4uZT5yfvujvtW3ihBQln8lxm
G/M1dMUxKcVuNCjJm/xg2ud5GHcmBx35JE3qkMqyjpNBW5ymhUXmgFO+lnQYHGT70XhKjPgAsIhh
iXkLsnFPKPAhr41DSHgWUzykQ9axRXbCXGeVALfk8tjPwZMDQmbR0C/Q8bks6O4RRVoQQMPwyUcD
2I2UXqoefZG+t1UmziRRgo4QfQd2KBRtnpMaO9lXkA+nyllPH5u33MLt3UB1reybSn6IPJRImZTC
c/H94SJXcMF57a8vbtybf94+ucRcfOeUFwJK0r9fBrleov2cspw4YLbPnMS4oorrRdRybqptAfgn
UfdFqpAwFPIeKWMEjKt8IPv8RcdcsBJzf6w55hHnsO+EdeyE4zXtFUjPsuKELo9ufX9qsvEcKsFj
4+iPlRN/d1vSaHKEl7F6jI2ISVPyHuMIYcviJR3y7gHfzKag8Zeb3aLTWfMqWgA9dz7VqCwquno8
d755lKtqNfefhY8AS232kT98okB+z1jMbKM4CNga5eR4ijApPsatRnOB7p2vjGfX6c9ah6kHBndW
vMlDqo2cslbGrUmYV0lzhOSjLY6Xs+yKWeV4rUL1xAFvHNAk0iyT1Zif9KuAw9wiMI95uwm0zkMY
gG1t+JxQvcoiyGxky8K4uTH5vYCaLZCoXTFcLZO/uAu4JQz/uaRF1zofiamcqd3b1V+/0f9hFaNw
k/8jQ57O9i9v8xBUdtoOfb4bgFQ1CIJESSSKPQzYXGkwtONJWMzmg7+5vnTzV6gHy6dD+cwOrWlg
vX5dPglXmQxddPmuDc1rVqcHuc8RidVDpBxU3ow0O/iDtDFyVolx7BliV1Pw4OPcyg4nuWw7o8FU
MaNIIAReFtkJbc1aZXpDLaZZHxaNFFHUC1kvOTRK7fEkuxt54tx6t9kMVezJJWOIDp2ibJsewwVs
4YHzUIr71c+mTwIojqFOxiTNvZgpYVWCHc/Uq1x3AUsf45wWIlTvOjPXHZkicXaYXHQryXAOKHqo
J6RDUZebUc67GQvcU8iAWiQ0BufxeD6P6bTPbNYNeQ8HRvIu/2ZjVq+zpl7jGRUlyqcm+VDs9CD9
Yx3/NolQidn1Wsc4NdapJwsde1T3LZc9dOhhFquuSo8taXymf6MfyB3bOzfZoSA+AnA50kZDHMs5
+5LtEKcfn3Iqc7Su7rbPxgMi3ZU2fNVpvGmH7GAJqg5ouJ/EmBu+5EsrSwCiSjQe55a7UpZ1s5m/
z4SUNMP0FIQ+8n4BUymstMUM5KHhuBsnqTepYoHT71DKaDGwq91IasBkH2XXWqNfJ7tNUxVslEms
ZROOs9en/KPx9V2I0D5VSuSpqNrqGFsCL2rEvQHS7AjS8iS/LnWCODopBPTqLjrktJP70TqEDV7l
cGbAnmABBtIOkUfs5OorO2sF50XiP5/gZN0PsVN3cabhUytiBM7pQuvUF8WTqy65NAfVB/HM6ECb
43cRxQct7zhshu9C8KwUwMQ53dcM3u7kxybD0b1pmjfZacuQC9bcvblq3tjC93HK9kF1WYYvcWU9
yoJJS6cr0u1bjESx8HWCqubPPmSro5ro88xTenxgLn1EF4qVBUrW9iKkH7LX1rYp7cVqHQBmoiVa
ltP+fsEz9JBlZMQ2PA68nqxegq6AgDwtT+NpCfoWNT09RCbHA/JZsctFywnSPEIbxTX4qUICWcgL
TnZfYzbVcuTs0EDwdceMEQTthcbur+nMhCec2UkrFv8ZSW1F15nlWPYJ59L/+derlmbYf96eOG2a
pquaFouI+kuVn05GXOnCzHaNPcGg5oXE3Wr4r/S5aHiQB4m8tj87XfZIG5MZDdJTbiTZe5YXVhO6
JKvjWl60Li3igjgkpEL3Zfv+C2z9o4opcOvoq3CnzxhpOL/vyOYN+cRdqRaKoXRI6kf6QcO6IdtM
J7WrwK0dkSwpevacHOU0tg7kWmM3SX4kUbpdd8psDukYUfFHlJTMzoyYLrppsotkzdwmo5Uh2NWr
97J2CXON0c3DM7nUBb3QtqC3qRrlsDjm8KrIH8KDqRfbIQ7phHcvaI+uLkKXvv9Skc4sC25wub6E
jNoL/M5DqaKuto6WaPdrncVJrjkvgaIe1QppXR2+qw5VSA/+VB3PYyx2LYKUUPP6AvUce3gaAQoz
ANVauGwGSj2573bpweWKlPdfY7svmvHSM9dIY/Ukf5sskzBTcTSOvORJqe11wUxAXhWJTTAfv8Sl
31/TXpadAYVxQqKPnjxpCLgZGsRzs5g+p4wnQN8+w9JH82mzwxRwdovurELDsdWVNg2EecwsS1D2
q+YLlMHFQFgmb+jW/kfp/39z97+buwvdZR//n7FLTwkS2SL7N+CS/vs/+mPm7orfBGhc20QRJltY
LseLP2bummr8pqqWbOTJqbyQJ49/EJds+V9szWbq7jicTGgz/TF1N4zfLI1V1LF4IPlvnf/N5F3X
1F8qIr5h2PT2XI2noYEJ/WVlqcFt5COoQE+J7H1KziCAxNKzZTRE6ofXoZ6X5TiT7pWM+qpTXhKH
vBlsRSO6SoK9snbYT0gN6NQKwgKmpPUqBvRqLPAXShqBKuh3C4i6dVAb606HnZJHe0x9pWomS6PH
xDHU7cdYoQycGwxqWQRi2iEAcdJ2+BmTjbBcx5sNJHgN8ONVHIJv1QsLRZNlXkscFcu6cdnzVcXy
+gYj4/2zf37AzA84Z2Q7hpdguwpkMn5SDzQK/fun0JyRKWUSSa0kV+DVuldOhGjdPwRNqZMc4Gcc
fWwDSjZfohOklzTDYPjnD9//w/1DJH/k/tk/f8GUY0pxzXytjQEZfjVQFrDJipMRlEqk1P7+QdU6
mpeoeph86GtrgkXhNjK69/4ZVUqWIGjCn9wvA80GPwrZHZNkukeeqDI6d5XnrorsTeE/CmfWVn1j
sewbQc7u+I8PsdZHS8siImrCw4utNurNVe8im4IbW+7JdXnEajGvm2NGWb6sGj0Gil9Ei7jOsPs7
n1YJJRwDETk+anpL5yxdITV8c2Bty+ybZ3+IEWyHFsGoZKZy7JUj6MBeOY7yvXNwWBg9kLhKSZbk
L5Dja0ElwCe+GEhGpvCs9EPQ6tphHCb0xknL1uIC/90AHN7ByE8eFMfgdNQE6NY6LXxUpi8j1/ID
SaokGc3ZYWhy2uOIKbE4PvoT/vNW/6A3SuD5iNY+p8F8IJWxX2p1C0ffLIxDWZsInnsQSVHav0wF
vabEnR6t8R7/BdsnUMzwoPcMzRftnG4G8pkhGRu7Bhr9UYRuvQiBvG6NIegFDSvaSXj7pq2oFKS8
ABAcIpoXVByPue2LR8OCnTqMzR4iovkITx7MgjNf7/9N+lNXWOTXeG1hKskfsGLLgQylbDX+9MPk
TMZBk8+6bcJrr+gTTslwc/9vs/wBtKdPk25iEFPnV3DDQAFFS85Fks+PWICnx8EiHHMw062rK5/2
3AabWQ6XBmq8rTl1B6uruecbkZDZERv2prGaf/veUBMBkJA5EUB2SFDyK7qr0sWiSsuD1qvdovXQ
+c646+Wn92/+80Me4s7MsICxALb4OaDCawSkb9nM9/ev9LHGNqtiKRlnW5LUg2mhRP66grRlBq9j
hN2Ra0PfF/FihBjqmSM3S2VYpzTQfnfjA4hVKEb7I5iYEYYHqCy3rQXs50hPaV0K7cGh6xHioSCR
ncwVJ3sLZQ4AaA6iX1wysfHTyjpJy3Bry09LW6xqjcmL6tMRX36mDnDwO4FAlyyCIX0XJu8cPTRU
O0zBvAwYiVcjC2ow1e7u33IRPDCDFT3KeEYDLAnwx+niYRDqoT1Y+M7VIsjWtexIEUzW1B4BBOTl
WDKQtpeoI73yYvlhiro/Prt/b3R6YrlTc9tIa3TjO+ZqBpqftVa0K3t3XouSMtH23XejdtNNE5St
d39KM6lEWlRrwH7kK9kNYlE4o8KQmC9RWOC2QNdIYmm10s1Zo+UkaNoSV49fQRBxkAKWVdsixZlI
QKut9KwN9FtLz7ijv9XKerCw60XQvxq6OV4bG9nOIMlaNfHX5sQNd264YYZH7ljcvhrzZHkVWvCN
XuQX2gNIp6isF5lC2Lbqa+DLJrKB2Cp5G1uD3MnIquXwmD5dg+kkyB8JDQjhWio/oHm4D9DfGKib
O5lZd8daWMiVcXZLwkWnVLlHtu4fnw2Vg1InwsoLQDncuhgTvPsFMJmk0tw/a4ri3KpdufG1LOcw
YuSeheR6XrpFj6KfVgZoJhKrSRAG0mSDyovidvAUzseeyEW3AL8y4pA2AEb0OudkG1IANPeNMTfP
pAT4XjU0xo4wqan5bjY/A81ovCoLcAXPCruovSS6TPNwtINu1kJjGTrWV+Rgtbj/ZFogYycBFM+m
/OkEPtvKl2h6H66VncXlzhn0CLUDIoTpocon5yHKBpuUSQW33zQpK2UW3/T0PCCMwOLJxf/Pv/3+
ZR8RGYUOKThMTUi4mXwZiC3HNOjPu/tX9w/YE3JuS+sx1aePIdc6svcYj4sekIDJzB9bCyEKeoZ/
JoaDl6pcHYm8QIk3X83SrF7rbrf2KyylGKRdbz6O9LB2Fm7Nps07YOH142AWyTbViWxnKpyuOzfG
TKFxcLnP6usACRtsj1irRw/sG/m8kTdJWIjahy9guZRNl5EM8P/ZO6/lyJFsy34R2qAdMBubhwBC
U2vyBUYmk9CAQznE189CVE9nd821ufMB81BRoTIYAnBxzt5r+9nYbiQV1oPuEKu4xhtcLojBYACr
K3bwAhfr1g/czKfcp8ir5OSgFb+wxU+jQ+EyF8iWMGVilxH+y3+/uNzXLcO9HrdE1q2D3eXC+te1
y019HfLIZYUJHYuW+HYcZxxmh8vZH+sGo8Hl6uXCo4oZYHZzkGr3V1kMiFfqRrVxJ7r/l4veGLo9
Gue/xqByYUhPehTXFTajzlS3mnQR9tv6x+XvXsbbP2/jz80l0rV9Bd3fdTwWhH5gRD3Rnrl0OYEa
ArBhI7x2jk3ddg0auVx0WmGHXck3UuuxfWWIptmbvfNTsv7aTomWnE1bC4nRmw5m9aRFLpbQaj0y
kzVewVScS5dz0+8S2NFQj3Gywk9FFsI5SFSBdpT4i9Rqwxzjd/hyJGzE29Rrxl0nKNsHjZXDmezy
PUzcioRjrzqVC4EX1PS5aq8Xl0f+PGywpx4QXf957PLUyxOyyJZHoT6sgqQUMdLmhIdNxZNblPjk
KSPE5fTn5l/XLDc/WlSDhsaNje3lvjqPSQu9fI8SJ7Y6Z029tyvh7C0+cWVW04lyoH6VQeC4cgb/
qKTm7WMBdi1tq99pqYyToVnGqSHGnFQn/37uyLOCqFefLtey9VqVtpALLlcvd/55zn91n+gm4sfw
dsCI4rX+XJSVaA9Go8I/d/3t318euAQUXa4NU6MFGj7bv049KUuCqS5nYdO6lRF4E/t/syYafGJA
H6Z6B6eqoF1R/xPic5lC/9y8XFMLAjoMVkyul9uX5/y5WeJ8KtUyn6AYEFNv6CBJ1inHXCefFuMh
IUHr7XE9jxzbC1XZrdIjA93N5cLTJ4BZXj94B9VAi7fkcHW5mDCSwzFUjEtuSmiSQQ59ZJJGtfHX
IJd5HtQpWiizH5DJR/uZxvTQHABYcOLLeFqCy9WJOgs5RppRn/7+0L89K0XNodPT5o1enkXTRK/l
cRGMPrRWGYC7daa6XLtcDCXZ2389InN3ac+Xe9m1NIBO1ucv64liJLj9wf5wdbYmTtc/r2J2TrKi
zVRxhn6OIpLOEMIw1TKu//Xi/37Pn5eMUpZHl1e83Dd1pof4Kbjc/bdnJXPiEYy3/oO/rl7++l9v
5PLUy23qGDzrcvuvv/jnpcC5NoHpu311FmJmgPjXB/vbu/jrbf95+M+r/z/chxQsE43eqh0bIcKM
5rljP5rGMAXckNq2tJaDPs54EO0JTOto0oBubuxMX8J+RPqkluolSz0V1r58yQFasZhdnF3V6jbc
YnEHOVG+sRWmAzx/9iJZaX9YJJpFI+nW5OlGbZN7ajr4LbrkmcAfPRyyPDq5PiF1CeihMnIswu/c
eYusoN/1df9k1SkzjYcDfmFG2bjY0JcRLPiAv89dbZs9lnihBNmKGQ6ZtN0QCOgH+foxV2vLjMwL
FRYTH8rEfpzzbcP6FHJh1nIu9MR4dFUSqFYWe9pSv5FCpZy+YxQkunonsSPduu6bl0GuFDLLt7NQ
AZav3TwZaOowNqudqlfERkP2zOLCJBSDiyxugWXeodzV+N6Kzj7XdT8w9KVQFvrqJkm+x/mrADWa
WZQEVaapXVwlr70CWSWs5Gg3bEirejrFlrW3enlrkBbGT9VoK8n1242KUOo+jOOIikTmViAd2LkN
bf+qCfcbjQC5fxQwypm5lX+KbmF+yKdoZ+U7pyVwqJOlhgjc3SaFRR5GcU8VNn9R5RdqiS2QL4OU
6+KzbFnrNm0eWql+18xiJnzGMjdca4NirNhx2IMk3e5j8T09tCu/O9Y5gbB6YRMZYoHjZJe9n9qG
X9YlTxN+UNAWmMF8r//Uly4JpzZ+6SY/O+ekUAUUTtC4sX1EPITVEULFZqLvMrV2QRwC5hzD8j4z
jvRTxkwd2LZadnqSPgGceY6EGbEi0a4XlwVoyTKtclwiXfuIERHwTSIn6zDG+IlHXM9WUR+TsrEf
0BE/erIgetlg9x7nOccT4Zldtu+baQxhNWx9ChshQOJixRLstRFhBUCZqyrNom8NOjP/QY3JIahi
EiPZNWWA62yjQ5zMMElCPGZJjKl1tuwduzg5i37rp61+zOO+pdmRXekkatz6M2ZlQsZuZGNvpo7j
1SBkCUqFS6UdKsuaqmuPMwfnsFio8oAuD/54Z2aABmO7ofPaf5nrIsvTxXQc5atmewyroAYKS7Zh
BkoKa6LNmqh3rr2lNhG5gCox/Tw726YiC0uJhwoW8qzDwobEUjn5W2M5X7QwH+gh62+yq18lQ1Qw
K9JGvQaDx0i68d5cRnUNizTtbKyKxCujJqXzPyti6wprE0UtJJsqtN2hh1dk3GOb7O7m6gfbJrkf
nXtmZEVcnzD2PYmrRvehO8v62MSTTQFL+yZT66WiJ1wQrOJLH+Z1BpqpjN1+nxf08+a8wymiuu8o
KZwwsv1HRzTdoTkPWWfvbRtWQeM2kD8HYFWQDkckMBGnm3NaqGqxzPMQZ0oibIFddwUZYcRT/2aR
C3QPfUEYMTgR29lt+yLbp4NAxgP2uPSSCQZUdtMAot26cY6fRWcO8CdaD0UbWHSwQ9GwCO2p+5iy
wkiXRK9ltKa50rAAFHMA4Pko4bWfij7fJQIDIcSMc66DcdcmtAUZLDL60h2EBp+EO8aoQJ9BGaU9
e1ybzI+07/Amj3exstzd4ALPWWFihCf7btWHNGe/U9c84xIFcjKmnzS7AttLgMNgNwIyZCA089V1
ZLYv4G9H0mXnilQavmhkGar4kSlBF57figPebILAOXzlJ2UKPpMiL9028nc/mg6LWwPqQAHY1fn3
UAsgkQs+98zG65nYVvlYut6O9nQIL3S4g0naWaW77+riQYH8DGOb9PKRGOUtSTL1DnlbSKIK/U+D
QN10+hzi8YMocLKRxudVJk79ClhVVzz6qXrWZmbxElrr1CVnwCK3lel+qWrXFww1KZ4IX7nWtiFZ
jiYgDgj9Z0ykHmKe+fFI8M1XnSz0LLWrFg6/VII36OSCnpsviPyiHMQKGJvJ7zce+rythj8mGHJJ
2LRVkRTB+iichvRLIjVG6rfNBrUf84HWPkgejCYpfkfMmPsCLXlBi2tr+XAOCGpqAr0yvgGRSETY
b7bdVHBtbW1Td+pr6Hoapb7kvIBAlwJLDjuF/+BDCYKHI4lrmzoUyR1BB7/gJu5SmHkAbfR5higm
ArdHjO6XLuReLXm3HTRu0c2E/ThMxjrd29HwjsnxVLMb3rWjcx6ITkC0nly3OupAYpnVLi88NPH8
bFmJUTOOfSBPlIfB4sj7hthLZmECC3t7h0TZ2prZ8lonGVyyVRmkXLMKExaNm5Fc4E0KT89Na7gE
1NitZPq0gXqFGb9I1xUvJGtiAtPM32aNpIwylF3PgN/smaHwxc3Nc/cpk+wZuNZn76fNaYoGIrQW
lR/Zrt4QOmWyLEhuLWXgFjFgTcjbsjLuvAWwbuVnAKC1aQvbp8ZkHBuwThmMk4hsO9A6iNpIl06Y
lykgPCD0ehYRA2SeSv1exhhSyf8hZz5GlQFYCjGdv1GKyKahJ9M6qW21mVB1mImv74ET3+UwSE2R
rgfEcpXq5d1U6xSr+clKIY5zPDM60PzdGkKctSpOjnUtsUG0xQ5/q0806i0rP9zlQjxLCINDldyJ
tAF4qewvG5qkIVvYcdgZCNcwtxMx5lOSgZMaShwwBmqutI9+Gcn0NCx8j/SKG7SfBPAxj8H4gbMV
+g0rWGU+GI51cuLsZgHrYGrkluqJGLYwdeLQoNFoq+qrqMd65xDbHiREFVH8JVjB8T6jTEFcNlkC
Wn53q89tuUHTB5RB7DNodbFTx7/Zc1DFt+PBf2216gFxvtoYdjpTEpZ3Ou38in5mJYqTmWF+Urru
b0FN7eQwPrDLZaLmrGsNQqkRyVH2xGI92bEemMb8xGbvsTa7/IoQ5+2IVrYkRY/R3L+G3Ebka/kA
m6sIc12Fhpcv16i2740UrL1GWK+stHNHIhNAHjkEugBvviyNvPdVS63ZI2EJqxi4VDkFbVMTxxgm
TZSzuhXsFLU34sIK8kVJcMttOBR1Dhy4mCvQ3r64Reg/9bX/wXCEzZrF/E72hk9+wmTcqDY/t7p+
8ld2HrTWiZm2mrbQgOjAoEiYHXq35vwg8UXcCUtfvSNGG1IDT0Fs4tnxqUwebDfLwDwhrKT0VQH1
nLv8RziQDwbmpFAfql91Zn+nGmutQgwrt5OC0IiJ6Raf9jYfn4DnL3vAtC6unuEoRx0De2UsB4uh
gQERrM/YT1dJ3pi3C0pT16a2W4z+lmWSFjgKkAd7WCSs3U2OMYu9F03XWlGg9AUmRgRY6X6NTM5S
u0WlD7PEckEc9MUaLjWFbgFWqjdTPKx0bpg7vga3lFiJGJVxcpBIRNRyBo2dhVbyk3bXWWXsSuZX
lpER0nP5YLmP4FCMp4hErDEeO0JiV6BUHjpN8w7zzguH3nzBVlTwjqz7MnZesfmHFPDuUfeX7Psq
ItWMJQ6nzo9CvV4ealNTwVSi3tX5xudklbpFsY6nf8Cbc1ZDDmpN6BSTUZy5CHm1eiQ8cTphXckC
GzBET6Mz6PXpl1ORda68kUTXgbtgPKA8bjEJinVfgNZjtGhs29j8N2BWPoaYzpwhIXUIqbOEoS+W
mptymJKgwgi0AZf2REt8CkRaAi0WRggAz2U/BqXUSOEJ141J2Q6+NG4EaOZT2Od4dmb/ULeuE7aC
km+e1PJgRE0RZELKbeFnW3Y55DAO2Y7e4nXh8peL2pGB32XMDdatjiOGVVe+lemShVC5E2an4WNg
7EfakC57kEbvbZ8NDHjeNqphExjt8EnuxFM++Pd2Q1W9WagxGFgzInxeHbQEa57AN4LtKE3/VZVZ
Srlc3yyycVF2SbZryUzg5jCS3WGfBSEjnKklJX0KQKStHfNWWz8lQAcnu43kXqhLJqg61WeVpl9O
ikNLQYTZOObLmKFpWpiVnMnZubH6bc8r3mL9AV2Y4EnGts2ugqJs593o189ew/wxkxaVL8ZeCvUb
f9kzyO5jDQCKZf1nhN/qGPsslivffdBRmiba9JRnETluGiZIBxl/7RDcvuDsBRjjeJyQpCvAjLUm
IFjjqY4i0EHi01wisEZj7KOVMTGPxDSa4xJ0HHUy42rQTdJH3Qadj31DaygOXTCLyG2Aq+S4FBdy
W/nJSJso5lv2LlSCHO2M76BnFPYp1+j98LJUVn3DLsXMI1gGC18ZXHSwYMTLzEn/i77tTzIs60MU
HmOTQ9u1nxklvhuaZztZWntDAXjRa0hrvc+oHTnQ/JcpvlKaYhKNvTCjs76Je1oLvgPTCnYhWEq1
CzMAxw+cPaMjc3YpEYm7Hg29Iv3WFwJZIF6814CRCZ0OqpzIaj/9Eq1D0Y9jshMggCba1ZtUQRms
AEVoBsXErq1/kgWcXkJOOBEWX0YFrKhR5O9F6xvQkTQaSTtsAGTmjfZGjvCwYXK9YY3wavXWY2uq
O6vS7j0jvfUzfqUyiymlluMvi3gk+JuvLRv5ZvXXpWnyHIvI2Mja31lx7lHHwcTlagk75CS+883a
gJmSsO5LgMcNBbQT5ZcVK3CbCjOj2kxQ9lR5VEr9GSszq/dhqvhCIqZIHNHhWDvEJcT0bpKZ3AB9
rlGxebZxlVNhIHIct4YYP62me/cG0iUX7H2p7NApjtnLbHwmpvEel3D2+s6Rm2pmdu4BdCuju4HM
LgqIPiY6ONMSznmFmk82ykjkFAvt/jPVp5zkdL84FJ3e3JCJEdjD8ExGUnTdjqtFlHnYNL/qAcxr
PmAL19jGc218mKXYGT2BLSrPf/yW/rTWgMQhz2nXWUmMSLFgrWmNM58IkE3ZG1QSseUXxC7uBudh
qrXnYfzxE6rervE8Os2AQMn70JxnUmGY5SxVsuYTh6hgt0ifaCMGRgABl3eDOjENaH4dE0RsjtSb
YKlj46oCwCsGVqpNZrNygBIw1TINDFJpNL0XQel1d4lGU7DJbYaH7M5PZBgP+pcRR+1+5i0E0mDk
4z0TpFJvG3rmBsvR1l/DM1m7R7TVjMhoOCH5SJM+vQ5Dq21AC+8yzTSDOHZYfrtYgKV3l/Z6SiZe
EQ5+LLfEATznXfvTl/XPqikB9HurqtrYsFOJ+I27Jn1JRt8LTQAreVqwOtfeyGRH9dk587VIf9lF
eUeevHNsltbelKw71WLBGmysa73TngFA0iV2SbojnHxjvJQR1hW2AgzGSxUaffJLU3EKxOkwsbsn
5kM+MWkCU1vuRczhWW6t9Xcy8swPRlhagVvwBarGbFlHc7SsDBZNpOY2ToDR6f6DNRrvUO59wDdT
aLlHmblZkFjiMaEAvfHs69xBYlBENAfj5I56HHDlMb8TDu1TZBZNNz6584q9RQg7pfdxOh9hAcAS
Kndte+Pk5nvNR4hIFhDNLwkRIh6BCDsLh5d2NaXwfqpF7NaN6QKWkxOXBW1s3Fp5/El81POCGXqz
kmuGrPnJkMxCmWtOquy9naM9e/58kI5+DeDdABQK8K0GiRw4jfuBeP3e5NeCqLpF+qsnpHssyxNZ
NdnBeKepYBUsENmVBiJT5a4vOWJau4KL5bQQ9vwtvLmPRYgP8DCUEIxr3Sh/hs7/QAL4VVVfYxcJ
gsf0qxIKNm2ke8IzgtKtfkzebLHInzjJHwunfqqUtQRULMngqcSXz/G8Bo29VyywcSowJGXNDJCy
rz9JMTu2rXisVtipXVAomI5YRSDaykfHyc4AQ16F0T2OotwlE63i2ovuvdX8j47jJ/fyez9+Ge3h
1uy0K5zOx0EvfkmdrlIrNBx9kK4XRRBsnNi7VjUw7jtfhqbRvGrpnVzS97zvfpfxjbVmpkkpDb4e
77o2J5DLyW1kIFjQLLLInB/HKDsIY2uxyrRulDLrgB4aVSRW2oncgug9Rf2rZXeHJH5rp1g7lv0M
2JGtIKbCvABY+s9I6P8v6PvvBX0WvqX/i6AvSev/AOjY5voP/inm8/R/OAZBorqpC+fCvfmXmM+z
/+EZCOhsHJiUkiDi/EvMByfHR//n+hZ6Pv63WgP+t5jP+4eF3cTwbGJV8WEjvvuf/+M/7MDd327/
e5bs/xEcKlDxeaaDMRh3qnkRFP67lSkatViR1+Icq4RoKs+eb6nAYTFwUCOwA/gizyDIvC9PGQ9s
8hHHwpNAJOZBtcRH7lBBDvoxjratrSg4zht5YYVa2bLLPXVX1CVqCnD5p1qI5VB5RMb47b00AFlL
5VUbYyzNdXVPhZxcgZiB/LhkN3Vv0mIsjG7j6O95ridbUXkkTDyx8y3mJTmU1JdIeDFPRjeY/41v
2fy77YKvBEon3jEHBaaLw+s/bT3+4LXIRnz7uICPPFCDsoK40G7Yh+HzwwXhViSgJp2MthNYPM72
g7nkHxqZhmEmy7DFVoMq2MdO71d8mvjKlzqlJhLzzJyEH09pTNRkoM6CNfW/HXn/ZTSw/zdtJmm7
1BEM23Vc/RLN+TdtZpSYhXQHYhGjOHorm8gKpFXel5Ors7jw6/28GLfV+Fql1L9n2fgbXPrjkXDz
1zpbVfttjCcrLtxgHIsGcB6iwnE+4KnYEkDHYCpIqepScJbNl5JShJaJfqL2qFnGTD6dU5ytgjw0
xA57w1zuU4PCcUWgdOnk3UZGPWEaabGV9XSeSadigQVNhUpQMnlvpoqfhWRZVqfGUV+gHir3yEyb
nl3vLk7WEpgcBqiN+fNyhfRlORAHRJ0r8kNU4itebKtsejUWNeQ8TQJ9sUEbg4hMXPVrRrPTeDYc
l2gJxuTWo0ZAMLG24iyVjzTo22Shytoqh/IUsWkp6NKCqTwUtvvajBPP60AR1RSHXe1FwkMIFGI4
vF7aJhG9c5sUw0GYLMB1FrabPlpxkIN+1YwcLUAhUMfrVLFs96kykfe1UymDnhfRYEIG6WDf22WF
mQbsoDmqPYFk7MJZt+Z0E1VOUW2yPz1SfdbtHWzzuxScna1T3FhaFqp52Z3z0iMwL3tfFpfALKDm
pHXb0JjnGQpsd93YdD30BISUA8xFVJhR8hlIHV6dgDJOOKj2TTpEzgGll0EzTNMW5vmwoQ/et8kZ
3MFCljfrJidzqQwXxNCb0dAEhhkCFLmK52ZA4//oWV5+ADSJSobAo8VYuyTTCWHTV0Tz0UkW+o1s
MBMiaTWXEDi0wCKM2Irslnq5jz3WkbOc30v1TEeeAlxTvcjZ/mj77ksU1Ift4U14k4d+pPrusvTe
TODMwii5bfNe53tUr24j3xcn0OwI3Y2YC4q4RHF4q1UmOsuF/uCkY7NM0+1UI+sEmRtA8dun1EI3
7JXjjTTivZAGBMxlyIO69uZNQz1VT5od2Cv0pep2VsMeKeBVUiOV1MjdnMZjl7e/hHkPMfo0+OVz
Z0TFNtanT80AVDEMcLzInmj5WTzgsfXCKhTBARo6Qv4g7SWAMkItGY4Onf1NXScBUIVXLxdPrC9P
8FGvMpno22TKSpI4Yh0TihsM5QwjpX7I3O6Tst57UuCFjoudw5m0qZLho/dgaLEJgkbFPtY70LIY
NrnPokjX6K74EQOr+4QyIWcL9NXB4454L20xI+SzPrWO7EOzZ8AXXQaO079D+PuW8XtS5STaMj3n
DW2+tnkG7XtqVMyq1fkVOXyAyv6057HdCwzYURU9eJm8znxCTfU1+EVzHgpEgb1NVAMGW+imdI2p
Pqp9GRu/K868Dd0hqsV28UzjdefqaDAzV0ScQ+zETKLcN1S1aDUgYe5E/SD6gqS/nNegx8SoMVMq
KKxbdMRhPZDjV6r7WbDXmPL7zJ1vfIvqqPCpHyHRmHFkb5FpMFz723rsbuY0x+Qd1/gUa/PYRcMx
a5OOJfoXjfcrrUoe4Te1kA2mZ1m4JhwkUEzRqN/99XfzfqHZyfZSAXrDA1XkIlzP77lDfdpyKrVl
eoyKaEtIwNbAMbfY8btqCIxd1PQbMEYDFUTxJVks9Iy7SBr36wOZL95y8rXcCRhlHz3EbhHSLiW6
kpBOmLIf3mRdxd45Im6t8+Nd1Ki35UhHCsiIgeVFRvgFl2kLIjhIGupUo0YLSqc7WpsIptlLIipI
HCr7bvIUjY5xoHJ1NDE/Bwn5UEFnxDvDHqmWtMeqN14thwzSlloxBQNX1K+x357z1Hnr1xwbb7Gb
0P3URZUSLDxdLWmFjNrHQTfEFMQTD7Nfh7l08GzseuKpa5XcwOsMRhCUR/Z3biCY3gKnTiPmrxd2
eIeiwH42VSaxbbZ1W8j2hVibOxflAv5C8WJ0lB1p9SVI+Aj5sb7XxNC6Z6+2ambbKIWdVwL5Xx+a
/YZqsX9V+UjapYdYNLE+zAkzgSyqMGsJu/EX/MM2KaZTSe8O/fzGzRf2sIv6mayBhoxPMaL8cvVJ
P01tNh5S173yR/Y9cTqtECsld+bs3MY9MSFzWR4BSD+RxzNuYn1mfGHumQ0+c278KhtA0hYaUJEr
ShGW855PUM2JMv2UWvRKnAJ5lvROqE5B7on1vWUTQBvp16Ug/8M0qeUoYPkAOyv0/LN9Lc18P87e
I1W8UPPEW+nN7I9LzFIfmUw/53LZDq5jfTosRLI+wZVnsmlfDZwyhbSVt+LG9swSjxiHouzdu8Xj
A+pWjMhZMrLAMk/Svr2zU3eT6Dg3BM7hjSet/jYxdQJhS19euySLUWCLvxdPf0IcuhBh4k+b9YDX
ug5sP3t6lEuh7vjA9t36d6pTyyyMGmiw1W2hx+9jwz/28arlJbdj6zlPMM6ppUVHMaGRaEtxh4WS
H9sev5cUEXVjzntzNp8THO17W4upZplNMAjxNLrMoLF3Mnt1gxPETuTJrUECRxrvlnErWvrPwqW8
73BIXO+cIrumh/264LNhLC5xcptXY28/ggcPRZ/3wOwLpvgMKDa/x4iBkViI70XjJC4T/W0UbOJJ
ZKWzIl5jgwYuPGEOdAMZsvEmWlPuBGWv3i6+VaX0ULLa7lMHhbTfnP1CuxsHxQYbH/hCHWyMqmfY
GVOgCrpRTVO/eITRjVZxkwB1HWb3QTPH20y2C+7NJ5afJ22YniiUr3LPgaFp8Y+Gv8EIQ4JJ7Dxf
Ph3TI6ozwuSKuTiuf9ZybfKk/Ecvc393GTng8yRepEjvFZ/QBTo35tjuoxt3bm6xV/LG7TFM2N1H
hb/pW48GDg2au0F9LaqUxK4gKG07YDu0j105CjbD47Enuw7ijkvHayzvrdqtTwz1Bu24ppLPIwFt
SyOG0zAah0lDQwX60tyYDu2iakxF0LfpaarZj9uplh201bzst/VO0mrZUTje2rIEc4Coo8ALD/Gc
UjkFagR5pnWiop5uW5wnzqDkVW4XT0bvqV1msoPJbeuX12fGeSwn6nzLuCfN4tnU4KqR745Zxfae
sjxxKaWQ4Ncjw4hy/RGNcrVmuUZOhiU95vQ3xiPrkoEoIP93GrfRlmRckjIyvvgcd9/VbOLEprw1
0iBJ4VBF7Q3ZtfpDVU1MhDFE0TLX9rkP+19WBL2rkthAaVAe6o5TTI9HK7qgi1oa/J5LkAHMsa2+
Ci+KUT82aw3CdkCXK23ZVLFNyygqr8lqe0wSkYeIk/tQJcl5QAG978gNpBQJ+9NFfkCjMwEJmpoZ
dZs5pddDNW3Tj608qfVC99DF/Ll5uWbMxFe4Y7q/PDhq+UiKSwVz/s8/sO6KdplYGSF+/fMSl2uz
vigAmtpdM9hEeo26H84NwSGmtU/ixT1qgzAQ9oLaOCWyzlaWAz2e9YC5XJjrG7q80OUmmfR3VZap
XbNqH6eLNPFyNdcj9hcRGivPe59WdWOVWBHItlFuRWaiDTaNYwmUDpaiaPYpyr2jaH17wwYuPjF9
PAob8Vc2R082wNL68vLry1yuXf5EbHhIKC6vXazOAGrSSFgiBqb4orGcXUQgRqnzezXjVdrF4qjE
uEWjj4o8M6qjT3OTaIsBv2ziLTcZLg7GekfuLa07eKm9nDlkkttWM5LbyUPHTJNUMA50BGjJxsDX
1WU3SRSvudhmG8qYvET4s4/jxKQwRb35IOK4CHGEJztWMKzmioZWM1mGoU1KSWjAd7h3TAMoR0mu
NlooE+COIhujJAsnxb5e1rN2XUdew7odflqXZxSZEm3rqvqD9Uh9tGM/JdijfelLsmlSVW2JTKSk
XzbXeg/VUCtZPHhltU2W2d9phsT4bfD3O4fmCPb0d+oLv5Z2QcBVskrt2girxa7oCondgHq9rUn7
ITFQo8w4HQBSp1dux/hQ0aDcUqNlFZg4xcfChORllrcppGrPzTrOQmhBvhK396Q2t2fTwF1rQCIn
e2K6HmF4b3RQPbt+qIyzS6kjIa/21phS9uqVc2SPD59SRdl970NhjzllWGpUX6oHYKT5qAmYwDqt
rM6gydc8+Lh7jucU1Y6GWscQNHSiRBVvQsT3dUTnx8wzRE+pip/GpfqxUFUdx04GxtT2R38k3X4m
lrSB7LIXo1iuOUQ8VEgoxsYxjg8u/RjlCu88upo4k6IH0PJhxoAcsuV+owrDdk/6M2mT5KlQoN7n
Q/zlADw9ytr+KiaRnOlsIfVxuyaUfZrd9FGf3mjWaG8i2t3hYLqneWnmJw3bRJgDBwidwnwgmN57
ijV4T5oayqCm/cau3r2b5tYi/V3SElMZK9YqA1GyuqOulG7f0ShQQeKTjIin3nxOhXuXy7E8oCK7
7tZsH9+PwCcbxcGz+u4cT+MzmqOaWnAYLYu487CkD9lDC5TjKi3IBULqk7A1eZhn8PhZ6+A/k/Yb
bh5QCmWudqNjecBVYpq/5BhvK59ZVW/eIlYjIZOYdeyczD8Wigy0spXIBHGU2Sj6ji79nNSx7uIx
1w9aBwo3x/JPr8eEXflkdBQeFtu9duskviWahRYvIrf9pOJTCiZgl5TRd69y+WBMqy5Hif0arASW
0+ELM5Z3BRcIbclem3TiGKv8bCm9PpO/QHvXJQTSei5TdUoSZAwCix8A+uo1WowcDNAQknzQnUeS
chq9TEMpOCDoZ2gs5+JzTFVG4PXOp5WWON5g53eJmgBoNxs+2rqF/EU7h69LkX9jOBKOamcCztQS
7RzZ5155BCG0CHLigTCjok9uh8l7J0vhRfmsZCakiXKc2/u1OZw0MSLxGK8N6kkoCGDuAS+QJ76w
OLKJglra9MNKa/VAkCeZgmANyiq+J8XwJrJKtU3hUrMBKYOEbCWaimfpAbU1LFD09vKClZUGSVZW
ZKEg8PQgU5KHOFFQ2MT13J9tNGFntLNVe++k5V3KksYg1MCe9u6MdtQbLBIZpopMb22+ZT2dEQRR
YTzR9gt99Vtdl8B/q0LbxmK+ifLFPKGixXFMR32f9vAHHXdklGmreU/o5ske3OrZ0ca3Xhn6dfva
tFr6NCBSzqlyrLHnULRZMEKmfdBjizZDjCwJi+C2oZYPU5SlXbvyAFxyJEurQ2xEqkjYTd43Het5
v4xDc56KJUR+sgMi5ITUSncyxoJn0lGe/ZL0PwfBDVYRCImZf5CoioO2r67a/Lk1M3oEBLrH/Rjh
T0KELc8llInTUnRnQKz6PTXLjddxcNLARjaBL9D3T2K9uFxL0yvZMCVrjYbosF2vTu0VW+CI2THR
TjHJNSPq08P/Yu88tuNWsm37L7ePGvCmcTuJ9HSiaESxg6EjiTAB74GvfzOC5yl5VKeqRvVvgxgA
0jORQMTea82FfWlBGkctSSMVyAlzDZjLYg2UbbRaO5PU91YSYrPrdBzHGfXiDdZx5JVioVdvDJV1
fl9NkQ5TUWjg2pFCUE56dGfmubVd/QVBOuMS6ovZfprFerYDJvB9kRWg1TyA7h1ZPN6QMcudSAGT
u9Ri6YLneaDUIXoUJfSscAuOnjn+uSqqJj3pEE31gnygRS7UmunMK/NA6T1S2/2Sk36S5Ri1lden
xdWi1krm4YzwpaHVnWOL+Q49cnmXIY39sJozDMpy4NK4eEfMzAV4UbW0QOW+SA1dLje7XPt3cSde
Oc27oQOM+cNj1ROoxeUBv23qekZrd2ozM2xj5qCXhzQe49m41GlS/3oz6lbD13nIh1UDQQrVt7jY
Xh794U5qp6+5BE10yF1+/wTq5t9eAvp4zRQ4aUN1A1Ivd9ObsxdeXuC3R/zds1zuYsz8cmkGE8vJ
8ciJMN7YNiY9MM/09zTXQXCLRnKnbm5snFTmFPAhs/ZzGns6Qdcy9UYuvCgdzhRPcdSqbV/unDsy
k9DpV7sa1yLGqqKA8zwOXEUX7SEv/UcXDGNoyiOA39X3gJLPDq5Gpe84xKszbQ1uiKVbCjl2tfdN
9LP9ilFhbg6aVSQgz7qWogCNBUoAWPoy3HJzuZ7acfpBaMC0N5PQjaObwazPZeGhhRsjLpCLA6Xd
s9INRxFecsbpzvhkCwJuW1E/pKn3hgrpLqAdHFvBp8qIv7kVARvGKG6pxL61IEXG9FNDWgBh86m3
rd30xLT7ZZStX1oFoVHAqe6QiFDwAa7Wat8GgnrcFZlxttZHrZlByRWEhNYzAldtsENyCXn1ngix
SnuLXAbAgfFQTvZThgouaRaoiUQHqw5CSWbiJs9RhEwOzGlmRq5Zf2llBhuVXMcf7wp9PJrFCV8G
1aZ2QieV9D/tUqMHPl95ibgqNKihRvxKOltK0SusOwuton/lvcee0e4cpm3P+C8b5v08kNkbx+UD
boeraQ5o0Bcb0dApduw70xmeU4phCcX0vHkeF+ezg69vU9k22CrtR+cjnA269M5s5gffWJ9ENc5H
Q2pDsZ1f9y0eRA3vNGM3ISIYQT1ZDUWAspBM8NsxevOqhWFRQwc8mZggR/AZOte6aWIL17NLUCIn
NcyfqHdae4XFZjAbCPKnmcikDRyXvX/VMtgCi+EH24A6RNCsoEg5J4V2xvA/1prPffO0iGV6M5ma
EronfOt10aZ9M0cnY4huG2c6BmNw05f4wntLDs9vdT97tJEfbrwqeEApmC03jYNOqB9BejtHN122
Qf86Tp1NeVP7PgXNtRgNASjefq6zZ8y1X+YoaSnCQtjwa0xAQ1eAMJ4Ir07Sz76JL8R36z8qq+At
d8Fu5ERysDLLC5fBSoGEuc6eo2faTGZDT5vcoy3BOJpseYVDTROiIBwLapozHy30qcL3DUCnDORj
OZFxqyraNsWPViNjfDXxW3RHC48Lg+iSloMALL5m/AMhN1N/WpgLMlM/+2MQLp9JftDDevV/oC29
sz3s5eYciTBqsMpU0b3ZRkQKlyIOKSk++ha2KA8WPHkNh1LvnpmUnZhLuBgX+O5sHRd0bDufUksa
YWZyF6MWxn+S/6xSvAfiocqDN3/Smx2y7HNAlx3hBDKbKDBfO12GCnfzdhVkfttUVEMzL8PVQxmU
6fa89ajfm1/IQ6IoWXgUgvKUjgT6c4wbMoR1JgJT1DkZmswl7QGD7tpcTR7/N4IIX6ClnIY5DSkU
1ZJEHaLFdbZz+UqKiNib8rdWuwWTlnPtGLfyL8oQD+QMXSlwEvXbc33VnPaRA54zjYuLL2iR9IrB
37YVJTs06RSnVy6OlVRZtsgoZ90ijDtzwwpoFSWGaptO9UD3huTE1oxvC1oFXM08T4rnr2F6LS4q
d33RzF0ec+XG30Sh+CuKXwwqZJXsVx8dDv7heVuJLqB9O+1aX7y0lEd2VtE6odU2D1HuEdds53ei
Wyk3aYDYMYysE78r16Ng576aVRDxfvlHGhnojNUpbpmt0NWKHiCjk/IZfG+ph/BtGK8YYtvZ3EUF
cLV1/tnTh8Rn9Dkl9t6bUPNE5LLJhjTdLiBdPV4r380P7dRgWpMZ955YxhCX/xxGEUN6cGMz3m5c
qcuUnSxiVbcoLREY9/Ljo8rY+qiHm9ZyqOR5h7xBKJ/YzAdny+UFHSvsHP0TiPsJkX/z3WyS7pCZ
S7xr9FNHI63NSYaKTZuen/02+syGG+fKGbW7WRbse/mLBO9YEhC7NYcUfg6RrUmgfTeT7JrY2O+t
rKebIyq3mlLh1Y0fELU5BkS0WhoiYjKq574+RebyHSSA31J21rAGjSmlm35Jv0bz26wtdShKPIRV
ezsZtHcV3IyDTqd0qrtvgpLBvq5pHVCRQZwMtthZQSNiFwwLJjMY2n2UimtSAOGhBou62vmaGnSN
M/EdSVC+c/KVimBWe2EQT/dr638XnENrKWgTxlWBohxkhHmnFSMab8P+1neE+/L7bsO+4z3lFf90
zUrJfnPvMlEMEK26YOPPPQmCcp7kohdmBIF8X34V9iONtRpbUVtwolo4ICKd8NdA++zzs9wUyMzD
Xuqayig4oPkRZCYec+1nmzc5dQM6O4OjERVaxPwG5uZZ5Hd5FazbZZ1MGDWhZdXmzTCQBDfX3k4M
t7peNrt6WHalNdwEOl4fO2OQhBot4JQQH1XD//9UOf9BlQNMHb7VvxblQPSv2m8//iLMeX/Mn7oc
Qyelyrb8AG2NS9S0D9z1F2Qr+Ifu6roHQwgoJxXqj7oc3UATwiP1QJeinYsux/0HUhqT1hRNTstj
ovPf6HJ4G3+l9+no2n2UKIGHwsuxgcz+VYWiF0mtR9pKTbcllNWLgbdMHegA6rZ/rr3vq8ly2HCy
r5kiqHV1r3+6jTogEZvL0mw+3C6fT22qRUW35Gz68bSPp+ATcngbpNOU3yej1+9LOfkhbZxOcdd1
TAAZI4ZqZyqpCWrByJqb3++E9QfYnNqt7pXLx1/u+uHpLve53KzWZo2zYTtMX0eE5zin/v/L/Paq
k50hDL3crNZ+u8/7O+s0dPNFMBMeKJ9M3ac0ui96NgaI5/sT5ZXxAKkfjs06YS0FAIlFU0TANNRe
tfDc7i/bonJawqZ40Ir209Cc+KQerXblIwZ741GtX+6oNtXics/3u8uX/fACf3fzb/visvL3nQDh
CQxtcPWajjXvJZfPpNZQk914euNSu2VWMluiWbHYsqoW2a81tcnwiZvtAVyJ2h7I0CHavfPev8rL
t6j+eb9tlur795HBbhfo65vehRrCxZy52iIPtQzvJOJ+L91lCTYjRMocylVRJ8Q1wl1Ud1T71Nr7
49QhTYvTQkVt3KrjlMwEHqxuLgyCcqxEHNRWPrl+OKRUaj88Vq2ak/3JHbyJJB3ezPuPQ74jtfn+
pHKTcvBsaLeT3QIiTk2Xn5RcVYsUy+MJSzeu5eG8xOAYN4rXJCS0SYGR1CY4dHRVGnz1VJJ4vCrH
6qNWe2odaH1iimdFue0h6DESBgekFkOH9l7nO6PgN6RHj8qc2q+AQWoNG8PBhBRwaCU0JqrphGRY
j/lH/NomF9Ta5W751Zzp2agFysM/1xRUxJAYEnVDvi5fVnrftFW5hx8zpAxgOzPq5ccUaTpLP01G
ItA8MDc0PBRjJfZ6xqcfVq30fiY7HW/i3GxFJdVTiopVqFVfwn4UGcgpPrlx4OC00W/UxynXgJdQ
qz4CDIzORQFbBAwSbBPPLO405qfElrvHzGb0u7u8fc/IPGgBOnNYeewqXg5ai48MHVveoG4VdCB8
yR1StJreq9HcmEQugZyS/yMGb/1+Xbr7C5pFralX0wdtOc62FyogkAIBZas0wksu9TxhLHpnjcRp
w6rj9GJbi9LZ5ML0zj6NTNrpBA0sWYfeS70b21ipHwAUdjcVkSV/oszkd2JrbThEnXlU71N9Q5fv
KmJ2BR0pj5AnbERePNcd9oH3zVziZJas0sIWO9Gm07EJEYB1UnQniD/PwQwteLJXKODVeFCUJ3Wb
WqMNsjMBysP01tuzhrbjrNaCuR5z2oPgxJoEWZ1hDT98GnuUxBIISZbQGg48uaq2yzV7wC9Y7x30
d0B4LVQXajXK6N+pNb8rMD628bUC0BiSsyJ66TlUTBh/BYUCnaLauBOHtBPEL7qWdOdFLtTaZdNf
g5qacfKmdg1DTPNoxmVCljCnFMIggcQXgBri9WYwQEuqXQmAQOgD1XEW/pfazjnf//qwPpgtPuyv
7VlPMaLOWr29fML3j2klHUddh9iJYaN50ovrWPABL59SbarPW9sUZO1x3M+oSQ9pbqALtMEoqk+u
Pu47+cxR/DO1o2qwMHmkhSt0DhHznM9NiBkfjld1dMjZE04CKWrv5Jnw/Rcsf8bBoB2QshiHyy7b
Lm6bhF8eNMA/8W/ZLyRcvOYp9Qd4QupbqXyYSI0+fsocil2TRPwowpHazLA10S+Rl3EEzzEKtpGc
IzUgGH4B0XSf1r/WNFjgsb6H7oiIvjaJLvTkMa9IU4UnqjAD8R62NQwjtS8ql1eP0Ke9OSDDVwts
FSgFK7qmU1KQRbk6eMLp3J0VdU6teZA9UfeIdj4h6jdQvGyQCTNflUSuuihmDge9IT1LLojcoIyl
A2SOL3AsdYC/b9tNT1s4SPh5gwR0a4x+7wd4K79ItVgXOBeUC2E+mrTewniVLWpFD1LcoF6TRVdE
XrilAYfJf98FeHTZ7FvX2FX6NOzwVW089LhntYhj44szpiMmHX7suCH+XCCuAaPza5/axKsSINmT
t6g7qpsvm2qfBSQbOYx7pbZsLtj0pOTTvK+qvR+e533Vx47q9pz3XFQE+7Zrrk0ZQDbL7DGzm52T
3t1XpjtuB3iZWwAGhKBrMeJfKNRkD9BcNmuOs1wOJXs5DumMkrMGgSsANtSqup2Tyl1UgGrTc7p3
peyqI6Ipzm2s8S7VqtqpFrW8Wa1pjJq5aMjD7fIYtTneWwO0tssj1V61uVCY40EmXcq6c2uGJnIb
ny+X3l/PREQyKI/UQbPDAAV7obylUuMZtZqo0afcmck1tSkUF/Cyre542Xy/uVDjZnVP9aBc/WIu
z6nuf9l8v/m3V8suj3GCrDr0Q/3+DtTjPrzL9zu+P4fXtMANI5+mgSyo46nkoodgENSV3I7QvWzj
CMqn2qcWg7z1srn6aCzUndXa5bFqc1ibhF4MRDfuZQOmATgoV3XHRSms7qzZ8nKrVt/3Xp7n8lJc
EXX09TnazV+vpx7yd3f+8IyXm397i+rBH55fPqvaN6ecKfwUihwXH7IS/1yAePn7TQtjawhMzMEU
Kbs88tpGg6/6sICu3qL/WX6o/fqQcnkP5NDscr/fNtUN/3Iful+BWBQ6jLqfpcYLvz3X+6v87e3D
CKUeUQFAWfWOf31Q9d7Vvk6dpC6fXv0z1M2tJdtMl496uY9jxM5pbGDHTBCAUuxQ8onVQv3zJq3n
Kyf7iQKQcB/qmjBaMirAXKlBXjGO4AUKbw+Eozo7cmzmqSGf2r4s3neS54eqq0GD8vudLPnI96dU
T6K21cPfd6ptAiXnnVGum8n3EOb7KDhx6mtMZNvg3Oco3nTN6XdNi3TSp/RIYlJrrbum9rzQJuOR
wa287M348B6Mudt6CySc0dazLdFsIOnVYE1SggY1llzVSDtB1h5ST8OHbujVDqGjfQ5W3aYVyFrS
FM77mo1B98BUn6gvGK2dHD8FalSVEYWEC9QE+pPHlLS1K8Pk/A8FiyvOLMGtSUlBakNpuoFoxULt
dLUO7qrZQWD1jM8mUGFCV2PyDtPEP+tzvxzGwXfOs1wMNpQ4CBcUrSC5ZnLWotYA85xg9hqHVsFW
5YK0K+iaAGcJS3D+sAd9OI9yHnRZqH0uI4StZVDUnWg2b7S1mXYVrkMuFCskPFp2odFkL1T4/F2h
Lse+vBKrRbc64EKrLzqnYE4R8j/hyHGV+seoNbVQN+QAMKjRRWWYFu50fl+YeXLsVnii6tzYqzOz
gjaiIOYkrVbVXr1Mbxc7C/aLTOYMXCNgrpHyeQlvpMv91zsb8mytHqZuUWs0HnHQcDVo+/7Dovjr
prpV7UsbQFhagFIUNRzcv2AZz26Gaz6wkgkVAvsuN6i1Wf6rAuST1OMZzavvV61dFqM8BtR3rvap
zd6QRZ/L9vsa5FBEVsNevM8W5BOqG9SD1eNol972rm3sFZtvkFdXxoblO6pPbWrqEomrhQulIu81
SuN2uSvtcCRDOuKDD3fKrfSQytwVyTjEZwruEHXjePZRFpwJqURrX0kyopCMRCYYqL0lN3GUGEW1
GJop9HroikQ3A1pE/tue1WJQIEZbIhklm1GdeRoFbHw/XcnTUSF5jvVIrXiAJHHOgT1OkhaJWmE6
G3Jx2RwUKPKyrdbUfdS91WYteZP/V6wtQaku/6FYazm6iYnuX1drn3+2BeljH12Ufz7mz2qtZ/zD
9iwrcC3dUHbIS7XWs0hLsHEDcMTiIHfcDy5K5x+6wW7fhjFiGSYl1j9NlLb5D88MSOO0SUUgddH2
/ptirQzwJDwkrsrTj//9H8cMHJydgccbtEncxpfz11KtbxDglVa0WmM3+O4P3oaqyGpMMzg8PO4f
/jF/4/Cz5JN9eDEbYa/FJ7UDX1amQV799cWiYWxMq4qj4wJbfG/6g7nxxtniVGulO2p3rf6j6+gW
gmnUl5ug9F8abT6hVeLqMRavhYd2FWbJpp26aTv101bMS7y1RUwPpUyfiLh/hHHi4N23yPt05Pyt
ARbZdtTnSACYZ8/fZE56XcX+caLcsNPGhQh0rf307z+o90/xNXxQx9UJV+Ob8vh6//pBEzfPKVb6
wXGJqUv15F5ZmS+29JO6jb2Gwsjz0EnN77aev3FCP9ZzCx2pLELmHXDPavLEouKY6MVbYRfXeT5O
Wx8BSOi2zk6UZhEubtrsTCbQaKZkPpXxRQxJdTaRTeb2yfSt04juHaCRbe6qHmM2aWN5Vlvky+yU
uEkzdXBrXvaswLX5mnCGS0rKWHVikWifJ9u8NUgJ8ALeqc3bRnGXc9LTaaPLDGkv7l+WxgWoFTfH
xDeeynTRUZhS7/eD7Aikjykrdk8ekr4Z2XIs60kJQHGfgu0xMVOsP5u8+ST0+A3WF0I0kT7Qe9qa
0wxhu0Ixvtjia9VUMV3q8dvYOBke+nza/ofvSh50vx+UHiEmhgwb4hf620GpMz+2Ckz9R+RjPuLQ
6DGzxCvz4A2kJp05OozOthxIArMzoiMafSOqFjik6xwpyldYQ/qDwRU9FpYfeiLRj63n7iKsk4Ae
pjPMEHfnNP7L3OE9lCEnG5CPgG+yQrZwD20NOqzNiSXwl3vjy6iDMSQA/g29J/r5lGpFAxN0k1Uc
982o7doJLNNqB3/kiT2faTu/5El5DefQJzbAybZ+OmwSB2mKWT8PU/mpqDjwvJlZ5DJep4agyVx+
ijqEw865GqfTAv7VNPLbLNLuBmyBhHDmoOAtvZMDF3ys3GHeDHyLNuFWjEqDe92gRR0tWJyTjKR2
JBMeloQZJpXfEkPdOARMc8T8h+/pb74m33NxfKuEGPO3PM7Ohq2weFNwTElI2rYyb8GPnQVfF1AI
8wG528u/f0Hj737Evi8joCk5OcHvSTEOfJWixkwNJMu6ql1pJQK+YMsfg1sOX3BB3FqahPT5w4tY
OILTim8Y17HYcRk/tWn81jEMbeLjOHz99+/t747ZQMfSjqaSU4zFdeOj890kyqUEFxpg2r0OkJYd
vIS3xpUM57vjEcVcIYcrUUT81y9r6waZfpCYaO3Zv30HQWuaUME0/0igxdvs+I96zfnAr7K3rhmi
XTyLg+j8x3//ooYun/a3XygSfpqaqCSsf75GZTGty4kf7lHvDWJN4rtYWpqTKb+OpDsdvytVmlH0
of0UdR6EJptS12wSaenpb4YRXEHOHsOAyxI/OwLvsuqqwSUURrpYDilPkxvBYSGeHhU4/QDeSB7i
jiRfxS0+kcOKGGVJv5D4dY9x9VyO/KsXD1eCcAHI8Lq7fMZfg9d6n9XE+7X6J5fR25Ze2IDwsjgF
LheA2Loq9Yri+Wu80H8BokNiWDJjU4c401QWxVm//d7rT6IWcEeH6S6ICF+H7kVxovFe+ynbCId3
NgkMMaLpkPgQVgbT036bB+fKkCCCLO1HwL/zzhf5sKnpqTGph7JKes+8XtsoyysqucQW8bXVzV5z
0SYRE4N8JV8erbF6Ggx5Xy6tm2BZsKZyzWk0QgWHNHi0Y354UcA/12msF3fBGARWKHQWVOVTA8TS
DPY62MwjTiWoIFLUZ8fVJsec+R+OCNP+5/hSXTe4xmJK910a0PK3+yHFNjKjfEjWdj7GAbkxk7VH
u343kGJ40KKuCsfg3tdnGD9GfWNZCHpRZN+sEwLUnCYWHLBgO+7y0bfwAJa4zHz9aPjTQCMnG/ZQ
yh5qxiqhMwFKHwpBfX2IryvTeAIqaxClJzB37wdO6Nt+yOBd2pjwywazruZ8T3GokPG8okYFD+H4
U7wt8h5mm+fsIsMLO2v1uYLECdr75a0vXeKRU/jJTvBHpZ/aZPocVFOzh+6ElbrrAXrZ7U212j+E
1jlIedDX1JG24Zy1qzicOmou9fpg6cl17pSf/QYwhTtj6Kgr4WAHN19IcEO/aXt73NnehgASsesz
bQutLArXgSEWJr9TvxpROBjLHhvUsE9G7YvrIgRqk+XgF9ZTt1Zfo2pwSJ5yvrQLsjbwXg9ZBj6h
ianaRBqWT+/azwVtgE67bdbhNBcRJLTeu+d1uzCSOIqhxUUnLenJ9GBlTIbGdIfaN926Yrppl2yA
EuuFXs6/yn7uJwxjczN+LhvnbWnS6oDzYV/WLX6AOsi2rsf7pn1xnzCwpuDSo7ISxl4EWU1Wlclj
kwULkcnVaUW2VblbKiioqjU8p3a6krdhBScNfXRdi9M8k3CFvDkLTXf5xtDMp3MMXBuRtRydovkz
oi2hjyPWCBzAPp2TAWHlXdfV6X7EIkyIabttMqs6zR6mcGbKwYaaT8LhbyMzzFDaWxbYBLwt0mBo
XrWlo59qeXG26MD5edLvfLtOtsIoXhYHP/DcJM+I83HCNldpVp8yl/CZRiwxWD4oItCl88ba9lG9
nzznkNgcDJhLtroHXAz3LOr9/NjoAaMnvxpCcwkgAFGpKbTxIe6IcayN9gmQMS1Rw7pPJk87jZ24
Mjpz/UbkiCt4Gi4l7gEf0bPTOLeuTvxEZyQapyELDSJXl2ZuOAuasXnQKQ/4UNYwPT8R1n2VGWMX
TpVubaq8fprNxtuuEoEZzJUF6dA4eIUJ11JwLSVWDW2k5s37BBdeLJD/lwtnlCWBzL56dyDgr9bE
ktyCXa1p38izv2fQCqsQAwlFJUZPc0FuejR+Hc3yc6zz/RcttjSHKJQOdbVJ+S9xGK1AOyz2JZlu
VsSZeS05xdpxeezAbUAbuye+i9+TT4w8VqFwGDDW2Xhn1xYIgWvwq+6N7LgIOk7NZv5q8bPZzADY
6wifpzaRiJ4hXhPFAZfr19Yih6bDk4hYe4HsG9VkP+bWt6A/R8nwg5rEdGonfscAa/AzRrd50zyU
vnO6h02Y3NQLpHVfK2/o9JJuDxfdS55FMf4EeJJuRj06cma77Wbwvc3Xvhkeg858FfYZfcQZoB80
vaDKdmLxENqiZkHLOX3JHQdIZsSguz84orldZ1q7K+EXBIygm1wgbNVJ8dTmI16vPPgm/CbG4z0/
5IHUUHpW6IJuRqhLYzDnVF9qvnnXt1hBljGBGSakSH02Dpppi73uUn7M8+uxjB4nrYAVXq1kjsao
+8z8a1by30lQ8OpTcV3IcqbmShHFNH2h1kKgc6aL+1oLyqNXdZikjebejl1tXzE7EFly1Oa+gEmM
VhbteeYtWLlNt+YKDLaP53zyJ9TNpMp+bqAZZjY/5pqeNSSM/skLynsNpL6w+mxbwrLNJuzpPWW+
poOI1q0eUj4N9k2JNrKesfCvK7rVoojEofOHk98n+c4IsKcESfYtSh/bLoD0R9EqSaz7MtYRfGK1
c61DP9vJwUiyR6/hTJq17llII14KR+YIaXDZ9ULf9cATto5ne7txsOAh+DScpukJJxzAGHOg8LZi
KTZO6VRxuV006fJMsXgtf2jpK7/ybhdl6NJxuT3DH7ufDa7VMYyZrm4P9owutteR1tzrbRGf3K44
CPLydlayVNukbtqQmtNeL/Rrep9TyDgSO9QAuGi1XurA/ioFmXUxMMDjupmOw5Xjlufair9b5nbM
4++FTah10WgwRufxqa8hI0N8zba1M51REX/RteB7VKRHLNRMIyLtmQiPibzTilQIsHO7Cm/ZoNsv
EAAeC04vmyX37zJvLmGf5FIqvhUT00iShYfAe8syYlUcHypxR+z6BAdj49GNnMrktrKSlyh+6cyr
vMTgpAubNq0VHKjYYS9L6ErLx05LGm9TLm8dBLdlpv9jBQwNJsPBO+mE0CYhrsbTl8SV8kjNB8aR
aZQOPIre7bA+aQNBBNOYHMsgB/TM7SUCo6UXb86IbcrLxXQ0FuMLAPR42+jOzmywVel2h7hKFNQi
dPLVff9qboO3Wb7Y6lf81OL8Oal7GT4d49+OnxKT6ZqVhUY2fe01sFWR90J4o/OitfdZqn8uprXd
aV6vYYZbAfnZnOLLtii+iorMPK6505JlB3f0Z8KnMCRpgfEzyZBIDMu3snc/TZPEp1BFOGn1/NJ7
8XWfRGe8/Pug1MACg85bFsM+zXq/W6Ya0DUDnh2hdTawXQfWoWdjhrzC2Ql5idaoxsy1s/eR6+gH
JWtgAtjKWSABa7LzbcPP3/auc89wdQUuAXHTF0sRDqtGXWcGo6KbQXPi4w7nWda51dplEbv2QP6U
GOAcj9NmlgX+0Y8PoAz9g9IIKcULnSN336/V7SKtWEmDvyUrUuDa+WrI/yUpWr1J/jrZ1A1hbLYf
XMV+IW0P/a1KyBHgelq/SIE+UyxPI5Mrx4SBOPFIShCZcRgs80YCBQmB3paTiaOzN28yiLGc9J84
xLns2tBX+ljyEmJGI84I10Gjr6yb/dWKTa7pDLCCmvg5tOmnacW4wjXnp2PkN15CEDxzj3UB6BDN
NwyTZkjGyaep6p7KTjxg3LgqhupnO81X5D2DuDa/+QMow7Mvp59jgMSgqH6i0v1k9mDtzQmzq+cF
CICA0voCDKLLdX14mof8J2Ooq7GRwxQ72ZLwwqWPYhiI7k27+Amhc4KTac+rrDiYd3VQvDLvW86O
PixUoodyN3o0TSrXwMDiOPxcTaznoMHGc12/J1EpWYWLIm/nDNWzEhApnZPgixadcxUX/ES1FD10
t/jRWS3KKSc+NcUbNE3RXml51oHTWD45aOSkkkEXAbrMgrZ701ZQDfrvKh5NfbtqTR0r6eoYqCQj
xtlWPCQHldGmlF1qzbcHizKPWwB3BQ3TBo8uBPAt3M0/zKowQuEmp7TVv8YZ1Z9pLJ8jnzwMZcjN
xFs2Ro9MmI426XNhUDrXZh8/BdaQHrAQnNdBd47pzNWt1IseG2F89hfqO9gdmbiOPbDLQJyygkFc
WiUECjJ0C22rDzW9dHaOuf6APHRSNcw+gxqHoYQAEi30K4MJW4pVpR1emLUxPJKhme5640Ykl3CD
xXlzN7lMTyL+PWCa3zAUcL50tJ/zCL6tbRlq9aa2ceoZn8taSG33DL2S6WULB2MzL5JkgUheXtZl
6U9NEiMcIbWLR93G1+lXtrFRU+515LmN1AUZMvZwCArSFeTLpVA5DUyVgZ9yfFDCU2UurQge0by9
NusqOTfIbPQ8+95F4s2e1x38o5M78/my9jbRMVFNcY6GSYech6Xuc2aSrBqBxD55y502YtUOKq6u
LsD/cOB8uAOkodWpQWpvvO6Hsg7H3li3hgsyxjU/RT3CpYn4Pv5L9Te/jx6ctjxmC9K41hJHLx++
FTBKqS+bp5wS+bWZXqNL87cEkm6g/JnY6s3pCPfA7b8R7upt5BEzrwmhSbKO6a7mrkj2o0H1oMXN
v3MA19gtBpZY9x3KCJSj/YhvPyt1YCVSbzjIsuJUwX2Npvm+99ofkUtFoJyWK/BdjNdHChVu1n2J
fIjXCxUOR6+ejQFLtN1E1DDEdNVi09nmPVftqcUaZTFoouZekrTrmaHQeFOu1n+a6VN2VwN68p36
ehLONCn4m9CNsteeLwK+bPlsYsIibkS8EjF4lwXQpoFmT1stmj6vNs4omnH8PISF2d6/1zFqh7QJ
eb0A6rOkhGMXAfXOf8XLqGKQIvY1HVKAnhTb1VEn5mRHhwuk9MzoZKLFy9bbujJ+SKD5ykKIaDl4
VkJ7ObwSpljUF5PIf8wzu+Ow4DZmbQ0H1MnHcSi/ACuRU2pZiQEvfd+29ve8pjYU4JmikPQTSPpt
aT8kI4qmJQn26l+aZjR5MV/IQiUNEsY5ZWqoZ6vEN8a2FQOfMbn2ClnHldYRt9OBAY79burFQzHP
t1lFdX6smMsVqe1vEO2ZZPCu/SYujJu8FseSYsPG4UKxWzngN3PP96qK2yXFOCrbUGSAxOuCCg8E
uXJXicE8FqSSkree7cyZwnBV2+nR6POeohPUwbhwTkM/oTVestfYpgpjaNcIs/HrZiTiFfZn0BYE
yPg5l+PEu2omI8H1SQRPNhK8UtCu7OyyPwbRQ0I79JBE0NuKlGINFP+hKrZOVhF0MjFTWIP5ZIDo
bTXnJab1wKyghm0TYR0Vf0yxGE9iwLmX++tboT/18gCGiTeGWiBe0ylaAFUxPUbcdBDUzVAc3E+1
dygsqnO65O6t8JipC1Gy4MCjfuGAA79SPZlcy94or/A1T/5jmpu3+ercdxGHLQOoLi/6nYd7C6YN
ujF5jK12SU5Ihq46wiiTjiD79KG57zqbmUAlCBfiTDu0Nxanyo2eFuY2WhyqYYZ5ZZoEMlKw1wuS
Gk1JwgIUUegddTWtPi1iFBKDjBKm6r5HEYhsqriRuO6b5XMC81Ev+FHPrqlt8wDVw9jJOhqj4Hj0
SX51ki1OqpZP2P1syPEIlzS5cowaLzs9PtTAFEhJ4DxCFue8kqwG9QdabUU8drg4gXJO6Wfhzt9a
+uxcYokzWk5M+GFzQbwmxwrXv8cokfgyyUZEU91rd3FwLKr0VDXHVjebLfZeYU+HuCZEiU7Bl9Tu
7/VuOlZUpAwT6BNF7J6uG4GMpL7wfTy72FDDIY4JxoHvb+Q0OvLlCY/t0Si8b6OvfUfbmiJzJ1fc
ZATXWCfXYFiYZimlKHxhLfMbacSs84RAuWV+9ZyJpDJiWkYrvxaFwbyGSK9NQObUZnS7W0yHR6c3
Hxvg7aCPbvUmv4Xccz9U4LTzIr1eA/zEUd4eg1aPr5rK/cMY8v/H3pksN85s6/VdPMeJRJvAwBOR
BDuRovpmgpBUKvQ9kGie3gss+697j+PGDc89UYiUipJKEDJz72+v9daFHBZjN9t4CIg2Scb1KEUB
gJF0nA69TQ9m0sJtfdY8C9PuFCdMZCXeGr3tjdUxLc2FWh7HiW2K093HFvVMtFC7aUY7ySzNTzDj
cUO7W2ML1flWA7OcD9c3oah71OH/PGbilkIiDXqtLZmLrfUG3k0I7oOtqQ6VaiWZ3lkpBtKOhEVI
l6Q1YRNqruMsxKGMSGcxcdhAX1see1Fwx5RPSRzCzakumsUtRuPdPLjo03u5gac73ESxESJCBGc1
oNUipK8fujSFiMmKqTM5GRpkjXnv+iZNmRKPWbs3GbqYw/VN0KN1xX7Hbi1KzT/PXT8wR/EtNf9x
EybUCRsmMpLQfAyZjr0FnV4Pdc5fXoru2KIssisC+pOUTDkat/ue5cg+4iBImM4lBx8UCXz4f97Y
XsWYqdWPBJzr4qhZzeFaCP7/E2T/XSjB1C0CAf91KOHpZ/xs/1Mk4c+/+N+RBM/8ly3oowlHBxPM
roYX+2eAzPmXY0KCES5dFdc1aD0VBICi//k/TOdf4J7pkugCpvkSV/gnk2DY/3JNm0aZJZbhL5r7
/y+ZBPrH/1bf1wk8UJbxJJV/ggJ0Z/9zfV8wZ8otioI4nEa1c1r1WFM94mzF5hEg6An6NIqDoHrI
4frfePN0W/SQdGd7oyY+BY7wrYmGkSkFxifc5sG088+mZX+hCUn1ZfYRPD55ZICpAXD0st3HodNv
mxJ7SgSANYAPAzDNek41AGOpMNpb22w+C9GvNdhm9cSNNjbuYFyTl8BVm0BC7atg17iZL/v2dS4o
vlv0ZdOKvVVQ2/e12Z4pSMLfKNBLQhMkdFbDGOuddlO083ZwkTOOHQHyLlyHRPIa7TvxYGGyfZAA
NORNTi3LkEza4vHi1Krnm1nSZIyYnY/1io7PvO31/mVh1QPgGfjBiq0G+6X14JMO0roZ+oS9VT3A
GIpHSrZAyao+992g/aiZau8b6xbeICA/I9qT5We41Bwkx3HMU7g5DnFW50eG8PkGDFLTwBSNE0QY
cZSJ++eRNdackJfn9cYx95kQJ1da+nme+H8uytjbIgamsGlY7S2t+PHYaqaznsZZZx/taXcFBqlL
YM7hpaxRMZfDfDtPkGfpjo9rKBLiEs426m7OwX8e9mVQXzAzpyLG3GFMnBjs2HqSqjWAdjNgbecq
OqkyeA2DQgP/GVZ+HxJTl5ob3F3fNO6k3VVG+ajML8brcFHMsqP2mjnIY8KyPyKv2VacftB2NPVG
o5ALXFRDvEg1n/GytC3Xpl2aITQ+PTpWBXVSyeW9wvzn3qK6krcNtTzMMRXT0KNc1vIGQ0ZQrWPW
w8vYyPhMDxIaEacO7s0EDVjIxy0j6BfPEdrJSaf+sWUnsZ1CdnM9nY7HorGte12clbePLOr4gg3f
sxAfockk+fWBYTe+NZQKrC32sCFxnhXFjqTQ4jcBqupoCkUOxWnJOFaCYDkh503Smm+cXaenwOxe
VFCqr2Sgsj7OlnWvnEA/cBfnXh4IyKK96I+wLs9SC7Wf2tG4gMfqrGrdIj6LWIOyY3Hwit5+Mhzz
7FHDpoEwMP7cGI+gRKdfbp3vw6ECHcH4MqOHTvQOwBaOnLdtUtBWTEU7D9GQJh/oODSqdKX7OCU2
+k0hI78dnCXzo+Z9lnThDhZgdD8HBUeT1LU/3DncVyT5vpQBxQwxILPjwzOw3ZmQx6hRrzLbt3Qu
NxknrztarMyvgaPdjpodrL1pCF/S1LWw4pTWxh0RJ+RkOzbKDgWGQj5KN3qr91a6ShiZA33QT6+y
1V+nVCsvrWWyQ2vadO8GNiPsbat+5YCUq+AhncGDjG59zHLlUb2HGRJyTt1mY+zeRroRryzIsk+R
02/ZlVubrNW1TZ3M6smFpHVwlPHsGdaJZHr4mWv405rQmi+UBqZTlFJNMPLRAsisp8e6MuVhdGeg
pJk3PpbgKR4hv+96gKWroaXWh9VjfKTaxl4H4tbm+hmSk9WuQWh6o4jxKHTc92kDyQrx+nAq4pg9
6f95it9lukVjdQQdK27asaheBTGaLSVN8srLQ8oJIw2FgO8K3FczqOzV1tO7gAmgexs49fMEpou+
34dTu/NpqKPiqS2yc1y04d310RjSOjUixs5T/ibGaeQ8WC/yPaont3COxWsuwrXb2PbTNA79pbG9
F5uZGymc7IF54Oy+K4ttATpkZTmTvVlQSSfoENlJS4kGmIiwGPfEBg3gKT4GxhNuBJRNsSv9Ugb2
Y4WOnYp0UP9E3paDj7pVtTTWjlbBf8jS4lTUbXPH7w/Ol1JEMIBw7+BwvISW1j5qhZ4fe5ZLCgkx
yNSqQtvpmHcYk+JfQETu3Exo36NPw32fyXDC2IqTtPcYKLg+XJcqstZNXxv7prXkW8ZVlUV6+mox
d32URJBpMufu2+BRFsAZt7gWgWVI2M9v/YYlv3njEB8csxgVoF51v3EhOg9YGe7g2KkXRzM1X8R0
UBsV2Ag6iRNYoRbcFzooV69lBjTopFy7qrYuNHyLFXvu7lwXFGMghGOg6Ztg5wCjfZElvxQg6fFx
JBETlJV3N8yg9qJQhmC29ORZ2hnF0mx6M0AZENgJ48dclP29C/IqtkT0WA+AVuzAQV1eltmtkXS3
ae2qi5XSBIKK2L82tuYncVkcHK2Pn0cwpCsLDPO+quP42WjoTMaCn+j6URoktHDYEeTznmMN9SFH
NvPFdvp7PZz745/nloeFSmAq5eIlQMZ2cpc31/eGgu8HtGO06cZUHUfgXMfre2k2hqt0rjCyRcG4
MUNW37Hg9iQawgAUvUgDGUYFL4LKaO7l9QXw8w6L6292//rWUz29acskWkYwwrCc7BAXwRUvyaGW
/wSuH6jnIbMbXPgmowTvAACGfRqHuygT/Z6Tnj9pCQv7wHnWoHB3W1G7Q46VnOGnpM0l17r8XuMu
Swmabrjm/OgzGyKLRWGbC87+RO3qI8Q/woSxeBwCSuR6Eui72QwcJBoN8L202ptm/R56+VYPFbUj
RWfDHpovbsIzPQrNuwsnKjO4fF9rmSYnZWH2pKWMELqnE8/60KcOI6TTYwz31zcUdEez6/iy1EKl
ZXUHU35LzEBzUnNHTTl7R0slZrzXbXqNbVP/DqjoYV4SML8gP7XAxLWOUqdpqF/mOO2zZqQII/XY
766VISupd24iLbKK7dvSuRfJklagQONLZ6z9gbYbckl6U171Dc+MVExQvGidPROQ38BZKG6mEHBQ
7L2YtfGt59qpk+KsiWBc9XTCqmg76C4nVBL/STb8yF5GYEwheMSx8xz27UtKE751Amdb9wzeV9NP
ysTWjZ3Btu7GVzuovtUSyqKXemSrIVErrcUk1jglMSxE9+G89Nt9MQh0Tir4KD2NIvIvSClczFQz
vKZqt2EPdUs0+pbaPDMBU4RI2G4hzYbfRtrQSKEWVtHNrLPvOGneZstez2D1i4nMxBDnqK6yQz3A
1qJC/lp24jGQ6UMJO96nBW8RlhqARg7TSzCZG0Dc4FjtXWAsUL3uLpi1A3zmNVcTskwMJuoyti6T
I/nExao9KFP7pF13L0J4MDRrEs3ZTRIROnfiG9cYnwiUMWunVVjvFoFX1C9t9Rn1Bql6lT0Ucngy
Yqpks6tHazOpyfUSuIdZ8Q2oNwJaxp9kk+xrg0I2+PnVOEDGAbVxWzPIB/j1uZQd6jrWetB9VX1X
h6g5IKHdsn9Kt9zVZESNatTHs1EM3jqzhnbdADELKCl6nPq3ES5PpEc3JmRQSKnB0YCGs1q23fES
fcjDN7sPinPmqXeZ10eGDr+LTlTbVpueBH+PuCaA3FjS3OXGfDtUS3oLjisvrq84iElGNKeLPlHb
NBN85x1lYVg3agsk/XFK82MuyA8ULjCayaRkhOrS51Knl+Q60XoOxYsozXMKl56K65KXtvFl1OAt
24yfG0L2youxNHjGyEZOvbS5+d4ur6Pr9nvYUGHpg2E1ueQrpuintvgbMbX6W1XxcNP2OBKcZ5l7
H9LVvxL3FyvAJWgYGjLpOtzUCBha97ebT1+WY9DyaDsUxnkDi6G/0M4BIJQ561ibPpXpYqyzfpQz
/ExxfWtVP1TlqPiW+S2ssr3d8iu3s+g7suP7bsC4TijjU4eNfCsjCFfORHOAtUjF1YeTcC2zDjAR
PO7KKDqxYX7TB/Ua4pZr0Ra7lXefGdOlhO6FyXF8F25/KhnTsWrtyNbIQCMS/Yp0E00FF2BOyQzl
ZeurPsFcUDl4N5xjP0+oa/GiCACbGdqs9hIwl8u1VnCRzHZPbodH2nDR9OSSVNYHHgd0xWrloFNg
4nIufdX2t2Fr7WplRpslL8jIVdLkF6VwVvazJBLAVDk92rsQvY2/YOsbgqNavzSKh2hduR8W2NYb
GiQ/PeEF8Hn1sXXOGoRRGlfBik0DgaTZSXfmEN+1mdFtHV1dwJCSr2k+ADDvS00mvqUw12Vt6xdj
fOprKERdp+tbh8a3btViN9X2ptXKT+QS/d6SdIIKKutnzvs+1bCG/cZS53E4HzMSv5yrx+hkIbyc
GJa+yCZ4iktkYlOL4BBzGZo0P2Cy5Tt8SB7hmD4C0Yqf0tJ8DQKW9rCttKWLcFA2wjd2We0eXhWJ
aq/HG24Ud8wtv+qRld0ODSG+IJ5SHycuLN+ao9zO04ZTWyfiQcueYtPFVmxX1jqDkLfq1R0nP2sd
TtxNQjVO69pDNLJU+nXHZYxQJTbIWlqZveW8RF1cbmy3uIOIlfjK69u1COQx5bd21PhJYWftJ1OF
m0pkd/CtjHVtu3fD4LY7yuDEbzzku1bDNIGAQ+Ny61+Z2vjhNJI4SObs7SgKNrPr5rvGTt/jpITQ
mnOKL1rxS+8aamWZhmTXK8kKmRYJs3zyM72r39q88aHPbyYO/o8QBKmeB86nYYLZC0vufR82WZqV
G1k4mVzOzQ6//JvaBJlZxvI+mvDYB4DA6sZ9cHI+FDbmizAclssmI5JEHzDs3Dvy3vcwTYnIZeLU
9tg8iyRwj552HFhe8R104LQAhBXVhGIwgFSuvHjdePGbnWWZ39jDaSjE72gyM5ayuNhVaR5u9Nri
YB16ftszWto4DJkmWbSMzP7z+PokczGvzC/LzfX5AUHMAQjB//151w8nGKI5jdXb6z9tiLCWILz3
//aS1w8KNKC+NYrb60tenxpqBaYcrfXsstAGdJOOQpIkS3Kgc9TEW9PeD015Tui+dsXwE+VsZrtJ
vFHwOMV7pktbKp0dLbPuzuqaPT1xMt2Q5oreebNj9QUt+kcm009tktLpp2DdeubeHIafOQVmxvzr
E4vYMY9WtdeN0B3ZK9iGRWPLMn4QgHOmjNZNpZ/KKSai+mueS+lnGauAsvXbunLWVlwUqxJuzUp2
XrRq3UrnzkkaIV3eqAkixPW9OaMNqAYoHUYv+10/iPX1g9c3Udfl/jzYz0RMtI0y4s88ypyD6LKd
Gqya4yop0BEO7mh0HnMF3nAjcGyv9WVYvjZ6GsJECtrD9TFBNHgE/S7tsvvS1sW2TXCdFW1JW5Bq
0uRF0SF1smJj2uzOZiN/zcBb+LMEDlPPeoHJJ/mYXUI5ygyNo1Cm/ueN8c97DOtYbKVC/ojHPD26
ykj35E5uCiN5zBaQXUvnUdq/DIcanHjsjPAlG8IjXaR1F+snz26+ozZ4lvEI6Zb/8PGcO+shzW8H
U2wMDWaA3m9VMp9MfYDRYRm3sCo3uDdvjF6soT6Tqao5z6yziEMP1waHFLruxjEosb22Ff1di6O+
jO9VZarD1G86R246T/uo9ZCVQRbnePR+VZO7jwnGLlsE22Y72wRIirL7XrePEphAV9+PYX+qCvoT
ceh7MUUPoX10AZNM0PJS5nlsbC11H33osziZ9QJqmpkerUjWC9F0FBvExS28eh09FKkR7Mx+OHuj
QU2TrMmc+XNrHZXvgvoGM1DdMve7zUcMtD2c/YmmvhEkd2lI4nxMeiICxbBVHKhvtBjGZCu5gos6
eyLkS2IHjjWnKDd7mhg/vaHX/KprahtoCeeLkXlIeJXN4IsMM5YLCqdJApsYcnYxIAsS0r+xzOp3
Wk2EbzQCEC5o564/MP6GNLTg8AN2/1xx478Z2bXYbrk3CsLagO8BQNn5ZnQrKNz9bZ0HzyjLxVpY
6V1SS8Tr1d1kFS5xkPcpCB41Rl/wV0eHMrn0dkRrowXNF9mRzb5RJ43RbfMC7GHaQmgu89egd5GA
M5SUxREV1ih+qqxtz1jZjao5BbDh4NJvCc43jzPbfVrcSIcbJzSXdttzZHPzthSGHa1+jyg7uPOG
JndzkzftNxrbQ2elWL7i5DspCURQuKUyOQ20fU/wCz4wEzcHs+XiLNC4W0O16xwirnllBeRDo18T
cOpzbLF7NCuCpSxjmeu9JikYv6Dvn5IY54TTA7gqhrca9knSZT8EPl51a9rCK/vu4GPf9HRqfNtg
INwIhn0+P2ZGY6w9cEAra5wIEuBFlam3thgWi6aenBujAyLeZmg3cynuQm28KboJcUql7fXuzbLa
nda9Mv4DYKraDH29Fxk42wKtiZBArfSe6Ygacq2L+hNC7ElDBVrWyV1JZ5Yd+ikLWp3W/mRSQzm3
GRHWOSZbczFRi5KhqdYFuBN2k47pDw53NNvufDVEtx6Y8Pe+Kr91J92bSEtH5KVBiFM9vjevSlPi
mhWSU53pY/jCme+gP61b8WrBYbHH4jE04JZnA2t0epwhQ7eQVnI0qhY61XTxqorFsFourlWAce+R
5UXbara+gsRBC+ROAFxRtEbAU/O5gmSstsZc/65QuYqgu89Qu0qp3wJnxrNTfM3x+BVwU9BRwbqe
flpAFyBiP6ak+ugJHHKfWjrx5Qp9IBFevYTpqHNbSQkaEJYx3pvFPoup7ql19UfSxhZyWv66nsGt
3C/W5Gqx17axYtxhMdpKqmbuOO686blfjLfhVB6IH3CxVMXvTuu2wuh11Ezmc8MS0KPNtRZ/riDm
qyPULRHrAt4j4j6HJ5Y+uHnhfaaPywiDwRLGAMSKK/jd1M89uzdnKs7lTHxhDO8TdL6OxaZsplLc
U/aA7wwt/mKVw8CPAvGzyw+tbQKTsU7xYgqOTflYJ7iDm2lvm8Oaiq9LdVp/R53yECEbBshnbCR7
Q7F4iIcaIzFxyhhSIsIcsfiKjcVcnG2ckA3PTAJ8+S/uERx7Sx/e4Y5AbMs3FgUy57L1tFiRC36E
6D2ZdWrKLdSyxZ4M1vfZGPXT4PCgQEHTzA13z8W5bCNfduNvhT3mZMVLuMHW3vA9vpuxuxytvLU7
py9NCONpeB4Wr7OD4Pn6h9RlXPoVoU6JDkGWDEJl62RxQ9fupXZqk+gpwbV08UdLRNLUzkBrifFV
Lo5pY7FNawwBUZFimUznk4EOjtLoLe0xXkvdZCZXDCs68IrFYh314itAa62n0QWy21cmXW7yXn0J
9Y6/e9C00+LERmFM1x5Ntrsct0vE2WIxaBO0piCYeqjiqr1CArRyF982ggdUdhZlo4XLBs5/N7F2
rByJpzvAu4Q1ebRrqjv6cxBR4FDDb/a4L332aPeq9OPJXQeDU665tugDm/i1aTuxrsSutu7HKGQf
OR2CxuKmgEzcHhyxqQfXZ4D3Iaz4+iA3er/qLRZUw/jKXdjD7QCwBku5TWpxQHORL/7ymZGjXbc4
zVtxNAjfEDjioO0NIO36yabkyr60pfgk3JuICb4zuu45rks/wpTM3ykJ9Bid+qx/5gNy9SWSkKe4
h8FPka5q37VRkQWCHYDpEI6u0hlqYR+aufmiieDbGxeXu43UfVzs7mrxvJMpAUE+L9YhYIO11Fe0
vXynJ3nZ2MSp4ImgV1jc8XriEgTuIn0bI5aXi2E+XlzzVoh1vgP1NmS4xZjveG4WM32Lor7pvNdZ
TFtz6L57JKAMVc0Tf3Phncy8+9agStqZj109vlamd1YhvYys1t6o2Nqi6G/GqCx2uUaJ0oli1lkW
tDievuJo2sUknoniNr9nZ0aloDiz0udbTSPzA51kIRi8ZEN93dsH8Rdle8mf0EwxvVsVpvEOu4Il
O4t/ja5ASiL5xUVpupnJ34W6fCA81Sk/MsqXyOoZQeYbUJGQN6qhqjwjWtDzMrzVbHeNO538Rrl0
N1VYr+vc3NaWsv1O977Z3jyHECHYCWlo3Al6kEP9PUbdd95YfhfjKhMeFPdAdzhABj7R3PKsd/2L
7nF+6ts7mFn8eo8ypJ40lcOdRvhi3SsawS2x/wwlhZyJRESIFLa9dZZOPR6VMKjShqV+G+U5xwfE
pi+iQhxTD6G3ocOWUyD/tGanXoWqB9mvTsVoxWuLLAsNvJHyGiIUl9+SPXBOpwd1cFumgbTxSaQV
o9jc87ySA1oaTXvpVZ+WQTspCpmNGiliqR+3EvDeODfpiXEz6PnzOCCSjGtY1ypKfBv1bkFEb1Pq
03kq259Cq21fa03fos6vVy/QJkGTI62h6Bd/VcexzSFZKLHVMI3YyZ2Tp3D7J/enbxlTVfT1IEHf
aEtOhlwuLehhw7eW+3mdNzdKMfSRFsQzqzBmU+69OiP/402oiBNPuPy6jac30aoze4FwVGzaVt5z
oH2KguHTSF1JQt7dmIXbbTthvje5nLZBh0pRjc1Hm1Hf0uMesv5oETJn+IAE/Z1No9AORLWKXO58
DNmeSHj6aozAsXNNpnRTNkbAks6Wvdq1Ep5Y1aAwxuy6qwCoTT0hzFxpre84vwZLcIKR5FV7k0gV
1IV14ug6IugE9BEa16FgRiPj2GxQCVg1KBNuHIqAfGWDjsAa/U68HrX2w4YoDw2bjbEIcMRKILJ6
M7+EmsY4XG9AW3UJ9zkQPNa9GL97yVN2blxcELBYVg8hnZc1hTGeHR86uyf6GhEziMqj8tpd1Xho
Bh23W+l6s55yxhsqQ1MrSu4PGEOYPtPncF3VRbcxXCdfD7FYQgVsJu3XQJr3FuLjVRBTJXR1d+3J
4r0M45XXv/RJz4giAyc7JCn60WwIfsnat4yeve2TrAyJlUdMh3zOztwe/Ji2vnMO0NQz7cd2NJEa
EabQEn5gKpOxRxaZymkm1h/9J+bwt4qwLy6YvqYkEsXAwZBnxNam2whMwy7P5mzDbCxmTJa4pGj2
7KXvy55mTzJEJ82k2xBn4z5OPXp0mUBerM+72WUb4lj4HIx5NXptsCX8R1YRZH/BhNpCefdd1cPb
R+a4ShwO5HOrvZWNPMR1kPpVtW7r8ijCalyhuRlWZuPqG2tKjIPKFMbIdOZeVHqtP3XTl0F44gSO
fk33LFuLHCsHdMdak6egTwn3EXKlacS8ZZLeYo14ZDqXjYfLdzZFVO0sG7+3ru3iKPWTJdvdNf0D
51i/F8Lb6AmdWlXIjBmLEjnfoTWKi13QWKg4Z99obvYwqNB7DboDNZyysrVfVOc2c+dsM2WskE7C
6vTau8BgWklLVLzl631Gigge8A7u1ISAR6sqfVMVXyKJEL0l4XqOJPdYzWSGg4qIFSZnuzAOLKEP
lXT2ShYkPztsUSPkgBvSmTUwAssBidNTbJPf5H+Knb3Mvg5R4m501iinRAaEb5WmAxWfgX5kKPWv
QgtJGFfaXZ02x0jKZ3cS9NyDLL3DLWw3mV/xI+1CBl73HEsIgaEbmkPKIUQj9imoLCJH8yoR+WXq
51tToiykuXMjuvaSNymtDtKVuiEVq0MN8FF1Ic0lTkyNnDdzGj2abmGu6rDot1lciXs3YPLC1szn
2isfVNT1HDsijpzKfI4h2s8WFkSLpuOe+dpy1XjDZqbm74s275D9zhdk6ZaG7onr7mSm2plQAcmP
sTnD4KMuwRmO8E4M8WnWPusoeXbfKOgfM+1lIKtplhz3hpBxVMNj6RE/5qAYQGqzl3QxilALouPQ
fwoOX05FQoh4wz2J9gqkBr/J2RzZubq5s7EcjfagObwqw6X9Vpj+NFc14ZaZ5Hp1r6YQiXtI3DvN
u/HGLB2XOpJ7jjxL+WiFCwRw0SlvMnnWUnkME5sQlJlSWuvfGSRjVKFyRy7zgELFiZGdd6qDnEQ6
kPDkUlOjd7GWusXKaqINnQ/rnDEPOZCobV1nJ3PGmnOayxpzv6pdo7vnFu5VR0WTblW16sspLcYM
LAbCTfXGvZ1IdqH/0lu3XiUSrWVuCqBaXn/Kt26g1kMTgXAFuzam7H/THm5vVtbsDjdTH3Okoihf
mwUTZ2lVrDnTeSsvtYKNnnLHtoGfNorCt+14rM9MR5/ht0rW7Pw4VrrySSyLFVGTnSXb36GeUOZi
6qBk3qPiN+KqRfBZx4eeSAzrAPoy62uKmQu1IYHpyQZNxMISZritTB7BCsBIGZJDMA/PEz+NobqP
Kf7s7K7aZORQNpEw1pEjCx+1WrYpJ8Glrobl15Q8dAxPbnPyP7qOhgtNS8FvjeN+/phaY4cyI8q2
qgQc3JUpOne6PMIpn5gF2hGbeO9pvxMr5kbk1e3nzAwkO2khCelmoaLfXZa/aVS94KXkVs7Xp2qL
Fq9/kfoirHMZp5ko1w0KYXpREveNs0+HGVPunMbRMwQTCAU7Wvb+7G/dJ+VsI2U6fpkMF7DrZ28Z
XCSBtCNYw9w0RVxme4126+IsTvUh5fDJDjgTsr7va+sYS9vb5F3q11ILFp7mY9ftYKClNApFwqId
vNKYanyKFfxuOtK5pZHgFq3QMLB4WlQ0VvGYfziu7Dblsiy50ch93zskrOOrPku2Fei3jcaKaY+c
J4FzkGTO2x9acQyLmASvQpQ9ijpdMXkZIC4TWCud7YFmFxVNa+UoLjhemjtD0lrb5ujImkqH5T1q
EQCWUrW/iHZxiMq6xTkyddvJNFvSPMx22ShIcTv7AApeZqH9asLROrTkrRvhpQ/urfukj1FxbEOX
KY8EhqkKHx3zx8mS9lImiOL7ulsx+RSM0XgeZzLIy4kLBTt5OxuFvDPD261PAebvU4k3YuuaDMfG
bghZ0cGnWLflq+0K8ea09kNj2l+lnb4xgRBsrWQSPnc1JR/QqJtbE8g28Avm1zj60w0rOvvkYA28
SS13RZmpWQvJiFFou/uxesVaMu6vcG5h119lq+pDXpmgnftLVzGjRHLA9OE6oHJptGbTgMYNQybP
OyKSU1uFmxp4Y6Fl52DS0r2upulOlwnQ5A4yc9yguZrFHYUDatjJvG3KdQLslrQ9k+ydpbecSwYG
YqnQI+lM81VIlHt5c1vGSYCFihYbtplN4nhbzQmybUB/aS0MbdPXI1yKNN5iqjtrTJDDg+AycFVy
nibnUcde+cC4FpLKxtqOof64KN12I3l6tqbBobQdfVsAyVM09g+66500yXCNGPVnnQqhbakZIJ3Q
UIsM+sEw3U9s9sVqaqzMx85G8zCF6qErTi3dzJxk3/H3XmEaXarZnohf9LmN1oHL+BBmoG3EnaZw
tHw9NVTIArQtqTm2Kz2zyKyluKHROLd7ciCCW8lHRqRilQ8FPNtJMq8b0wbivYk1TFzamtnCYNDB
OGSfyq71O71XmyH/CoSdvmRBdh9n5pedORtmczWKsQxPIfaF2uH30fAA3WRJ1HbNWruefrV1IJ1f
XdO9anXvbWKn8AMZ5bRMDXtbsy6LqvnlhDkbU08yi8QU9QCZmnDMYSireaNAa3Cf4jRVRK9DonH3
NYn25V7ATCAnzl+x2xVnK47fq5J1OadcHYObQBCc4tZry53pWgdBMmlv1uythxJpYbORJtunKZw/
TA7Do6TtWsGVFiVdjLh7C4wm3nhIrVt8SauAEt6KHfLP0FQZKJoiWnld1649YLM8zwa5H6Z0I6Wf
a1yv89BDQSJIkomGb9YovFUYx5BlioQ2hDxW3Gxkac1Uh8UroykgXZR6EmHDWOdSJrZAE6z7snvK
Y6/zuxZFUxHY5tqO+ulGcnNSSYrl0C5Qa7bRc2HYxPtLi+ysYaJEnLXCF0AjiXRG9SY0p08GyH53
6VgRlJKXshHW1vFm28/oO4C4r17SmC0g9tUXwE4FRfZ+XmeyPCtRU+M1ZgZrq+FJKDXv6nWur6cM
xSkxhNZOV7So9pEXjvygVnT0chBPYqEWX9+jnkJY879/zuD0nt78/cRpeYW/L1OxFVo5ddQVRz0p
6tX1E6+fU9UOQbvrY+r47rT6+xWDtOJD18fxFPGh6z/4D+/+ff0/H8EK1Rru/r/8Lv58k3++Iutd
O2/+4zOhFTD9XENNPzoNkqjry1y/+p9v5PrVjMgp8z/qgOvHq6sM+fpuzQx78+f/78+LX5/9+yrX
94QcG/4euEj3nvq4DqW6eVvui3w09p0+ltxmwLBe3wsWL/S/PefOC2v/7+ckhKyoqv3zmdf3woXV
+/e5FlTPGCTW7vr8n1e4fvTPP/77tf7+u397GXuBYc96yLi087/YO5Pd5pks277KRY0vE2yC3aAm
EtVL7vsJ4ZY9GSSD7dPfRf8JfFk/8qJQ85oYtmRbMk0GT5yz99r00TdJZxjUDdH1nzdS48Ga17+/
618+rQhc0gk75P38/vKyAfFvjvbjXxjpPtOnrdfp17/I598Pf0jTf3vsz5e/n5XKPWNV97d/e/xv
5Ok/X85Uoex9SvUXBfvPE3/DUv/5ff9/qPWf7/nza34f81UNb6S1YxKtmL0sHNbfx//6c3+//n25
spMpfuWFT/r74feZv77pz9d/nv79mWwm6LTt5O43/hHMlwoMjDfsvpx/pkPaS0Tk377UR4Ut7jc8
8s/Tg75Nocym/tJx0WHg/v7Qnw9/e0yv+nBljfhV//yKv73Mn5/920v9u+8z/JD39Od3oS/Ewn2c
fx/+/QEhB2aAf/ul//L8317k98u/P635hdxDDtr820Pw797Xv/01v9/4573+fs/vY/GSpTm41neX
kC6JzhcZ4S9QthwUow+jsBp1g7072f61Tg3Wk2a35FtcYlM+/q4GFS28YwzA7yCszI25g9N9KDYm
Li1aimzZHBLOuImBjTOMd4XrYMf0tzlNyJBO9vIZ3bpGsMV2cJ8amb3jb74yM1pncDse9LDR98BI
dtnYP9REyOwcAibx1ZaMEVvUf50TbWXYX7dGdSHvDGVZR83cFtPNJPsvEYZBhtkWUZpi78Eclh5g
vch1p0D38HuWph7ucOx++fn4YEgfs2mNKKIYK8RFjQ02Okw2Joi1LYzJoqoJpEx0ArVnGZ8dVFAX
shnX8WKaHabiqjDQAjDEtgPfKREEUAozRccPmqnwVtZgo/TJXbnDrN+CEzUXF9zKctiuju4zpQlb
G5UZSNgpdEwYk1vMzFRizMD7gq0+xzSo2Kuw07sWpuGsmflom1BTzHLpx2BqQeg/P1oiP5RSXlDp
ynXSildcbseqmvItBVSysbm3U6Gc44iJVEqCYMCOvQrIEJ/iDl4NEaZhShtQ06s2iFJjpVtMAUK1
gJ5qjp2trH3oxfFDxAxxluaw1kKvDSQb89abrrN+/GldDozX+6/M1BmP9v45mrJ0nWD7/fXPGVKO
O2ZnZ7PXQXFaKfuWJn6u+x84W/la16kIxtn2duG8cjWp9spk/K013i4RDkda0E6X7SA21MZP1JLj
tq31ap2r9stNbgoYFIsukJ91aCXvLA3Ym6nh4OsGjco8h4geQors/XjD+L7YS40GgeziZuthzt4J
lW89NBobE2vxOkLXuM+8W5Lnm73X8qbHGc1nhBXgCNYgoL1ixZAomEFaMBs9nbEB15Iy2dnH2o8i
TCFoxstyBpmpoy55PH8zwqZMbhkP1OJNaW54VZndZ12Y45p8VXeNDBAwyYRULo5duRZ6KthPuWfG
FMAh8YaIlkDLHPmWJbIlSVtH76wmhiJwp3A4qecwyRDzE5OEZo081AIogsdrOSjJglJha+5wYx+b
zkZHp22LqA1vJ0Ot5tr7kDkE6UiP3idyJpSnaevBoC4zrAv9hPgUl1i5/PhLW5Sv1RjT1x7nF7/G
xu6IvaF9wyBCfJJYyQFTaLH2U/12VqG3tqY8COP+YTI8/Gn+ufOoviuNzmvWw4fRss+sNrrtTGBu
QONRbjXviaDRkrZqEeKSInJd9CW9EK06z1zSazh+NMUN4zoa6U4UTF87/d2uBWXP5Pabrrlvs/oR
MX2+9ulUOr58NYhKZIYGxdVS21z1T5UeWmvRpnTGQ+zw6OHZb5AWT7ZnFSKfYtyRuvHeFppOnWzc
gQt/0lKaotjW8pw9UlvUelCm8mh5RoSZtdsbFoLLPJ+eI7iuYVSDxUmqr3R+mc0MijbqUD2Jmd2b
j14dP/a4D05looztcPKNre70/rsal/DPiP4rYrwU++LKCc2fMkdPrTuv6WBfoct87nP/LEy+rTCG
i6Wjv1OzSDc9khYl23OIPoTW1LTLYvCNyVzG++nD6Xd9mD9kZfdmdCVzITXdENIWDB2eQYdOIiYJ
1m5oOKgMS0RSHQ1WcLAR58S6qTrUcel7z0FaNRIhDDaLA3GsUGQEU17FHjHWqdld/D5tdbLktins
8BY1CpCBEPrcMkJ2xoKUeVAhJfQhNHgvQ9TlgeHnizKedkTbFs/SNqy1raYgH7MkiLJhDhzytbwM
XoOOyn7TavmTk5q3PZjOVfvcO0x96yTDSokgIjG/Ki37KiAQtzVEBBqua8glZPa4BY6ZjnIN3hUp
YAhpvJypVjxFLwYqhbFA1zlM1b2e1ld1O62LcjrLjkZnS8PKHHjDsbn1W6x3ujKbzagREjvr8pq5
1YJHJQzHjdi3RuOhMrgpFOB1HblFL0J7VDmkOhuHhqm627qYh/LqqshobFnuoa6d9xYcAVEgN7AO
igByMgw0tyYmRKmgG0L0H95wVEzWIwcMHu5sY9NZRMCKoc8CR2N2g7hvQt9QjkFoaZ9ezYAv7Med
lVhMBgY0Sq6zY+oNYmHeuaoQu0qYO3seLllcPgLtAAKYI0SPkYdMdf6a2JxmWvXi61V67NdR7AFX
qe/QAD/AR32aZpUHomkf4mb+rEbn2azQ1dAaLpx660TjZfbAMNFwNVqkrIbjXCqJjKZqmaRWDGUc
0R6yEIVK4uyGRMNdglLtlan9mx/lDw7g+RFEY6oPCFzzfSvy1wyUtp2qdmt21AZWf45BPOYTPje9
oamVSfMm0ZrAarg+M+S08AEXIV+fM+tLBgeJfTWtuTbfJjW+RS0zQTdHEupBYFYJE98i+xzc5NGq
x9e+nr9ThrR9ZO3mPjl0onhgvspETq/uJK7SLtGYjgMzXHE87sWMIKWak36TGVYXFBhewVa9t157
iDpsOYuhv/QKpB/K/W5FO8M1ZHDeKSQMpWD8pCO30MSwqsvF8b94hFR5m0WAGgyEERtMUbvR8Q+v
RZsuDTLvUI2M6TGpRWttghAcJ9ybNfNU5x375RBBu3DN/aKjrmUInsHNTsr+1AuMR/rw0vGmDrp8
TmRWr0jlePIb7cTKd580AEaID+LQR1cGTIrKNncKosNYhdt239JCbjksSxo2zhAsV6uBMeFbPDEY
JHTjKiFSe09HYqO3kxOM/jmrqvu8s1AzmCUmFa7ewQu/oYcfq2wAkDE2z6hCzqavbjr422433EoV
vYHUZAzi04ZKh/yVKE70B5g9wdfR1AKhO63AU9Plg0/GIvZcNwbZQAosrKWfuSR3AlTqwceZXBVX
eANQ22AGwjPD5dI9O4q23Jx746qNqus8pUGCy4ejKdBzWkX0AOb4Wy7GlUKB46797jGhEb9vYqYq
CHpcXAt4DNCdl1F/QroVr9AwvmGDCVhyza1T1Fu37S9W419UJbOgDtHS5wmeL0brloauAAt1kaFO
9SKCUKwZ4ntvcZBdDqPr4iAgOxEAoOn6qxYPO30WJqvFPXpqyTmHmAkN9cpum+RO9RsVOuqBGxyV
5K3/pY9ddzYmtSYqxSakWT1ogmBRw+/e0PyupklLsMt2b03rb4F6MNVIJp5FMpfTpGmYiuRVVQfI
5rl4KMJqNIF1xPiMWR+C1CID5wILxJvzZ7IifYiKSOUlOnBq42ng8qx6bobJWeDH6qPhevRTTpc6
uTNYfoK2W2jnoAaRrJyjpPqBs0V7HI7UOrOAG3tXCE4+jBFVClhKSm9MQmEC58UtL11UnxyKxYgm
W+9HV5QgsHPsi5lkT9TaT55jybUdQXaazfGTrhTDFq8frzyfW40zBZnXvUcAG1LXudWilPa4UyPd
rrk6yNVq6N3afcG0iXQz6LPUYE4uQEUkP4DjhDrZlbHkDY/ayhiHR7saNoZpjxRWGvdWl32w091g
Q2XYq2U3Fr1xZq4ftMTKHWO267qemWLOhDaiy7Va5tuGVz6iIPpgf1yv4VUiezWY+LucNNqPGZrv
SZUdQofpYBKrkxRXhdQhcsWIifOCQnS2IwR3UP99TDnpbF+azn8otO6b0Y7li3MCmwzJezDhlF5h
NdqoProhlFsgIqlfxyY9duV8N1s0Z3r5VguIGqOPaIwouUcpkIyC4QU0iYC2JkK8yjDlo5XFAO6h
5dBBCCBOYbwy73soWUlpv6cdzK1+mNagLM2tsKYHU8e8lHIFxhzhTCTgNsF12QhKQDu5K/aIseGg
BBnf5vHI3Ocxd7lKyZqs4SlxnMQgrqKxuExYmZdNkkk51l7azH7WYAwIbGTIVfsXsz1pxtYhq33F
XOteVGLbC7ZjLFJwvXQPH+j05C3e3SHcyCxjYdOskxW3r31sfZiONm1Ds7/Xp3AzgUBdTxHpBUlD
RWj7nP2VNvkbCpOIKySjoIKAlyDpqzLrx2JcAY24+2ao/bturpLaNteTqd8mqOtXce0Gmc/sXvM5
S1zbfLc97zthvoRVsDpY5rDvJ9Nn8mDc1baPdMrwERVbWOcIpF1+YJMktgoQYO1HL2Mwbk5rA1Gk
a/QedQAkWMNHwoO44yU16kMTqpOGQLGuEP21gGnTvCR71jn2TR3MFfXzoHxm8IZZr5x8sfylwapq
5ytaAS9SfE1IkiRMmYCBFT6xtrt1y+HVbYfPBDzazFDbMY039J12IK0hg8BeA71qsPXNAwMBTh4p
7vvMve0YhhKuWVx6HEsaM0qi9/zX1EZ/gv7pIVR3ndAZhLJ1h+3oAVByw4Ch0iW3xVkYTD6zSIF/
Iw640d1rya6jBywRxEwFfDE8mr32qPtduY3i6Q6HWx+ANrgtQp9BeBoe2Gq9eP6dR68dkUnhrkrm
yGulUgpsCkzHxZeUmlUwDfYR2diqb7qdcmP0Q7ie88caB+hRT8M95+S6ITBiM6YAwZDb8a1mUm40
06HzfGwjTJdGi88vSuaN3+E9Ld3NUOsvWp4fvaYzd+E47aox3FZ9jumldoEP9eozrttgsq0D9QWe
cAqMwV3ZVJXsvoZrPTtQSdsHbVGe9BCcjKp3eBlnQ72v4fvwX0qIzWvPS78mN36JVbyZJgzJ4Gus
deqbiK6m50ok+SY0dzkYklXZl8WqxdXipIz2BDzFkgl7yLQzCFP+a77ToIXxQRw3C2TM3fNt6SK+
crLHkaCPlV0haJUDJQeYuLXvtRI0FpxE3/WPovqSIXS4LJZXCuy3ldkJptfxJDPzAxDEPoyBjts0
wWmGfCbD9EiGfbXVKjKVaq74DWxk9oY+l9IwtFfltPVz3KrATNF6qprJV8QotArhcIcbkfdyRUAW
g4GQXkiSfFVhftZdNE1swWy29bZczUm7j8dKrTzq7FVTmV+DhakjfzSYXe8Qvr25qFmgZtM/8YtD
ZsmvihnQlkDgrzTH6jv0ZG2a8dUcIVSt+bBul/m9Pl83MZkENyN3Uy7FK5zK74kZbk27/wHJsoCf
4EaxRhlusyl698k3xtPUaCg5anbxldVc941AV8b0z2V6lfnmTvuNnZUTeHOApPnCb00QMDoMm1dS
Dk9co6hBDInIZRDOpolA+mf+qpi7KIAVfCCK9hEPqhYkTP+ehIl2ZKjDWxV/+eNz7VnP6Gce3KKj
2oS6YqOzWLdhmKwQdaBIQkvpslug4OXaRLNb1bu6cbbWq+6Y+D+sp7HoNA5oc1dx8FblYN1qeTYF
SlgvPdwPIxr6YEarxX/Gj85YCB6i2dkbi+5NRHFLKbyiAnA4s/h3mGjO6s4iBqbC9dibN2R63spv
Ft4wQsxXW+cx7m9BCkYrpwEYlS6geKG/xE1rktNRXdn58DCiU9hOcXKTuv3ZWjC5HjNZwRg2YBN4
HrB5j5N1b7wjpX53cS63OidmZj+5sXNvOmWAP/8S+/MuU1hQwH62DVdLhHXaG/etpb90yv7QXCQh
/F0HTFWwJ3WaMSn3f3dOiJgx+0PdXWW1c2lZAHwBpa9Rxmu4bF49LYKojVbDqM6Z6ZAw07efsh4X
rcBT3kG3pkMK1RCgjq7biEVCzhaqmK6s/P2s46aymSBXofooRX8r426GD2Czp+nu3VycEFm0a4YU
1FRI7SGa0uxJNS0QRfpNAWAwlDFB0qbVZ1zE+9TOjg3eYj2zv2IPujwzRhmI3Ii2Y0L+qLzKHDi9
TZ0fZD8udE+AeJX9nhntsTGZxPo2eeAZ/ttUWR9xWN42ib3hLZy6+NqFhtDOw7nUoN9kDtKNBPzF
YN2FSsOdEf7MpfZgLp41HDsPWvbWo3GwZ3OtRbqk5jLRdhYysJTx6XbqYPrJPUSc6FCV2ZcKl4Md
52+T0T9nJVaV0sJp3Fb8zclwNYHTr0gxwELxTgnxri8yZ8DdW1tOb52MhpWncyOHy5mt4xmQ6Wy6
yJu7307luBtZMgNrojWrJ+YR1TrdhPjNxxK0zFTPRR6dUEHfFd4gVq6uvc7RcNZr/xj75cVkCQeK
slME0jC4NlHVqE0yJC8JIPz1T23LT9vKP0IpQwr46rbQ6hUSNhYXB3dMiPnDqU+g2TfA99YOHb08
M+TJyot7xJCr0kVDUqJ+mQYsTLERPqcpqli7g/wyD+4pmYXFmBoxvVZFO6cuh7W+VvOYrlw3ybZz
5J7yqnx3RP2GdPy6L0Jvk3CecoU843ZwN1oX+GV1SToAw2aTrt2hizauVq6tdL7SQrJb834GIGxt
7A7SD7c8bWPna8/k6kJF2e/tHoX5oqcePSx2yx8lLf9udGnegGliV05Fx1lcXqz8CYJMEOfVTROr
l7hH+7qcgvNUm6uS8mgbOZwo9PKvsPvt6Ii/hK66onN7HYJGZJdgDqxOxsZO5SkXxT2c69diBIxf
qZiydpA7z583sVDcGMvkHvUC92GdpgzNY7lnN3avpuJFqvST3e/D4Cl1cPGDWOUcBhAEXmx5bmT4
SnnQHeKYEiWkUX/WPLFp0FGtEdtnoJjMfaMJ2nrpZFEy1NEZ3P25cqV2xV7zeSzo7c6du21IywlQ
Wgzs6RHiYKihMy5yiJnNpaw0BgT8AhhW2if7Xlj0/YNIQm8/ztqVZFd+iIqMJqYXHftkYNOoNVtr
gosrU0T3crJ3U1sYRwDEBq5DMsOjzGWj5sX6rgiN3TT59cHWPOT4k08MmGEVd9pESl8CmWP3++Vf
j5G5lXJdMr4J3DzJ0AJLk3uVstnGF9UuJ/khKscXTyQXBj/d1nHxVNX+dKjcgmQJz31z6CMbGKhX
rtVpe/6e7WxQqHYipNNnkPjSOk9z3rS7ngq9GbiHAT/fZYm6l2P13ikQUInD3WfWhoMwen/nhj+u
OwF7yRkN1fSN57YGJotjE+lr/qp1k8LCRGnvDMY3bmAuGirsIgw/rFSAzQGQHUBVEj4WebJO+Jsc
liWvPuIcWZrnGqJNQgtD9zP2TcwvYpWStcGIKDxYc3LWBR0r5ZvPfnbVIUXAI3ypl5dLlgmM5Rg1
AtG3wfeePAERwyv3Av/Nup/S86w7d4W8likYBpQ192WEwx0j06GRgpame42HcdW43lcz2i43Q0he
dn6bLqMDX4M6TzzpSejRgAvC4orwy2nT6erY9ege66geV9WEZA2hG5e1dSh78U2+F7s3+CnoxOss
phPqhISFuLLlzLJArU8Y70BIXTdp/zIWLeXQmGJrtIqfIZnbi8rULqK9rdvslK0IyCMnJfMBC29g
rL8kk3vxox9UUOlJbxYvAhtOmUBpbLX0vhieQgtbSu+xR4sj5LEV1u9RVaiEK5QZfsreGTImOPtx
B7fYeM58VutMAanLaLFAg7J3RnIScH5XTi+u2GM/OHrx3BYgLzVSRILeAEERgdsvPALhFylciiKT
fyKRIK6+F3QOaVKh06TtifF3Jm6M/7EpgbTPmnM12lm2QxnET5kni1nYVvec9xlDYgFeOQh7his9
serrdmG8qZE9nGZBWIKzvs4cUPvh3D8YeUWhatU4iyH9rCwaVrb8ytL6pvHLYZ9Pi7uI6L2DKQ6q
UB3SHQZT7UzzyXWz944mH3ebSsNsSscsr+JDlPZLAW2+2g7+V7qV0Y7vbm70As3SYCJvW0ZP4VtN
hwXjkkbtqs4YBzANYqiMcmh6FCO3IZgXIHM0Oztd83f9Va8tCJqikxsw3Q01P2MPpx+8hVpZ0u7v
SBsBo7b1rSiDwdEEiOeA3zVZd1sXDIFamyAhe6hO9OUvkQ1XAdz0eYRNbQy0NamlyGTpsdCwm9rF
tQA70CX6RTF2x1HKIkZ2ER6b5FIK/dqXwtoJILVbEgcPc51i0MjKTWwKkHwRN4coEu1poN+eeVga
0mx8ckp8oLp6ZGrG/7+cgc3RkQ2TNj3mFW119q3EIaIvbKx+W+pWsx7qMjkrl/lp3dC0l9aonX5R
pbkPLFAh92QD8eL75aa0l/qzUvZp7g92xkqaJ9VT6cwWiWIwkw1RTUfRLjOhRtdWnVHg23KzhrqW
2ISqo60mYk4LbRDmiXljobjQ2GY59lOx5D25RhmuPbEuTSgR9gBEXHCJthIarxNe5yMvkU1cwlbe
wD8XwkJFV5/x1z4rh2MbGsqBspehoeGyD4rxqXH4i0kf8EDQYjAbI4dljZGM4/XPtm8bSMGLs0dT
8hRVMKpdrAZMW2FEhJs4a6E8gkTYhLy2IaetVbOEGkuV5TLr2TgeSvA06veCjTs81ULbmJ0odwyL
rdgutz4yzDjueb36XXeEuivMcNOn0zM4hrPs3R5qQlqhp8RaUU6MiGYAAmMy803ajyg0joAdfUjL
6QLX647EJcw0Dn3TbwBY0DZ35Jepcg7RlN70i1PXC72nPO69PT6lngA5KVcKDWpg1vW+K0kO4ky2
Q1xTXEiQWeRFTIrlZiTSwTVxdlJW2JxzQhpfY2S/6+ZPP85fXVnfLqRW265v5tbRj22CsbwN39Hu
8dPCdDB0P4SQpYJRsmTmVDyONvRXAzNmB/9UGvebNtZe/UZ4SBUafc16h6RAaO4mn73POBPMdBh7
rVHGUmvM1CITFSv72p1J7ti6GKcs4LZ9SK1wOjpYcVYJWx9RdhSzUTVuNantcpncKy3Xt413YwqN
wlCfnvoRQFWr0xUem0eI7g4YXHx3EcFS4+CD1xnzmXcfXeJWveak+LTWD+FSNx67fTbB3BX7fnwW
JtuBDr/aKvY1avZ9U9nxdVThSqgsxgbUKkOLnrfqSfeB9J2Hl6zL+pXovgaPhr5MacH3kfagaApU
ZOSsIpNwR0DUj33I9jAFyL5BC/KusXVvYneCHJaIQ5Gmt4S/A6Gxodu4MzT9yqd/bfTs+aDG0fyX
5bduDR+q16lYHGJEWHt2WVnB+sw/cJSH/CzmEs1jZ2y6zR1/UcpZha+okXa+iy0wnnMdZFq6L3TY
Qk1o3dStnx4rdMlr4oQjDvJqkv6J86gk0QqvTayG4UpizRINQpYRdFbcvU9Tdc0dNqUKtlaYShKY
qCU6ELmd0qo94yyj6++n8kaf5VfaogVRcXpv6n64jmtar3FlQ+iraZxgoOuuS2edFNonvfbhTYv2
TF+RsWuCJCDGbPNYfroufFBXsDVq2qt6ceakhj7vIqh218nywab7Vmi+e/x9CJ/KZ2/TeZCZw1/b
eg+AC8Z9gUB8lSGBoEGUbT3NhyzY9FMga9bhUBoPaZeknAf6cyvjITBM010T/OWRcRaI2X+Okhio
TENPu2qLYdOEbGSIWaEWIluqqg/12D70rpx3JgakTQ9MacwI5mSRw2Hd5PWOiwcXsYdFSXl4fw0m
cZRwrLEOKnt2Xlm1sZq2u+qld5eXHNByxq8qjeZK+UqusgQkJT+PAF5TjDeAwV834USTnzYjjsKP
oTNgkrqM5dPOeLKc2kXd8SaBs+/iEYN1Bbqsca8LJmIBFnbkxCjnQ6lte0asRq61QQW0LMW0FTo9
1vDqmDXduC2KGnhYeAWU7BI57FXYlqGDlfBiNZLcKgM9tC8lRc74zZILjM31bgyrua27jDaMA4lj
Yv4puC9FuWIngDcz7G/SENd4YlvEvpRFtNVy8G+14f24do/3UD2NBKLj4KLcIN1g7bZY8S2L6IuR
nB0LOmv64zqcoHORf9YjJA3dVdR+Gqr/copOgyUfmwwxheLkMtuHMWtPfoPCB5/mBp35owFUH/mt
+BR9g0/eMkDL+aa1Dk3SHWB+58xfNn3kHHwkP0eZjo/GjIUvkhrT9ooD4IovuAG7LtbWOEXy7Rh6
aTCk+QOECOamLk5+ZOTI6abr3mJ6YIvwNb5BgcKqsg6HedOZKtD65gJ4LN8hyzhMfXgtWwbELr2I
zCDhiJ5eyvI/PRel/d3M40WAN6BKDeIwPmFILlecnRqCoBaeOz6tbKnOmKNcO2mMpTtrMWz21r62
1cGAmNQV4702zcalQwtkSpvbQLKHS2FTvFvfZmaBM4YVoVVqps+VcTPguJn1uqgRPTVefFLM0ui5
vZtCqTP6T1Z7jzRApfyA8D/CM2POluQ2r+DyRaz1VbNrhXFwehKGMgDJm9yQb2Q/YK0bsSuZ2ndk
d++ZyD4URGXOfnM31PxfRDIQgqtnW2duwdXShEzTYqNpKRM0Cz+fWYEEEbjY6DAwsbU5zD2aZYRP
rLDHVKWP/P/v3I8Gv2QQ0S+gTUvTv/V1fIdsq+zoe2zHu9Z0v2Wunr2pvWcKAYU01SIOumLujLus
DtkOCGNR7zBH1fBcOwK8kR6TvNEVc82Wn6xbZEfWSdbGhxEOYJZKdGLLNKtUEcKX3AMWVspDPzqn
vjlO1rRzuYJK1HsFC3foaC+kwvw0Jk5sWNbjrgLUPIS455vv0m2ffRnRjS6r61oQY8CdkzU9h1+3
L0R/GQFK4J0dGJ5sOi9BUqcLuY0oVGvp5ht7sbmw+Hy55jcDTW8Tz/5lRJIWlAZJGEV0i1k4PsIQ
Oo72/Gsov0gAYRTuxdkBFJiVdbFTxAxukM3ZVBcQG0tnZwxjdG4VyaBRW9/hA9vodsXln4ljw6Y0
UjWBdR3ogcKvFSs8RrL0G7b7EqWhDhaxE0EITlE4dHEob9mEOdFGmwYsELF/orNB9ka53AcTYzO6
5UMsmxurs4IRqANvg+gqfLSBR7d8TXII5GO2QjXj8jXZ0sbatbJz6tS3EazblTlKJlYjQwwSpGhW
5btaaQBK5LWadQNqc7/FNQFeLaMok+2+KkF9dPSEkxLyjhrLjRfPlwR+9TqM63KjS3WMvPQQRjpC
dRRHBgDGDfya54TNYj7id+kJDWT4DgeOoh8AxFfEQK9OASv4kZYE2mS+O6q+FrraF35OvptBvZsr
3CHU1dq6zCtY28ONiqwPKU6Rxao5JoPLOOzHR+NQkfeOdcf/dif1TvNL1N4TE5TdWBIi1GQni01p
HFFGjJF57abjdTwgqR461B7GQUZ5sTVoDziFczOamOFoTzU7WetHuDKgzRrzuR3h3dQ0TO0CzIrq
ycYqnatytu5DK70TrClbz+12WTPvfGkcQ+7kwkvXXcWAzAGZlKZ0I7HApVgkzHq0AmSUfOVFFDsS
XUwLz1hXxYFko93UG1tXKaoSmo1+OSIB0PKzGMm6SfuvrGVWkc6kMN3ldddx0UxYYaoXdPdfyWh/
d31FVqoZWHoud7o2Mi+bABnW7Nqd+IOWLAN7DGQ0z7RrQhkeYtt9St1xr5vWAVNmHWjKPCfkDoKX
RaPTcUO0Ce9bnX/QUm9qXXLDaJt174utXXOH1YcPJOs3efYhrAVwQERTlt9iCTP5/1XPc+gHDegD
rE7Go181qJH817jDdc6k86yBSVghtOsQzo5nu/Du8VrR4C68R73pz11YXf9v6kGpEjX9t6kHuvnf
pB6U5Xfbfn//1+SD35/6Z/KBZ/zDsV1Xd00iLWxbOAQL/DP5wNf/YRm25TqmZ7jEW3tkEvxJPnBI
PXDI20bkov9r8oEl/uF7FhHEru/ZRCx54n+SfGASbfcf/+e/hl2bvu8QIKkblqP7qFd4/vP9Limj
9j//w/i/7tRYWjzY5QF1m7amCSaP3OAxXAtLHZT+1NU2QH7LxBI46x7S4rqiY7M8+PvM7wetmHru
JcbwzwdHLW7/5enfJ34fK7s+g+Weh/THcdMSWHtsQRMf9SjC2P779V+felZzYMOjdiWI230Osgoz
XHF0DXxzv5/9fqD/gT+o61Iqh9q6Tj0ocMx/ERv/fjqEFR3p30/r5VUykS6pNJbEmmjT0sWJ2x3j
QTvUAimgOUbZhlXpyc65Z9QFQA8b96WaqQCzzVhgaDB0F8PcHA7EApqlAT60ZARAT7Joa/Z9fk0i
n29uszh6N0bmp9NI6WjQs1KZ+8nSIfTXYnLiq8lMj/YChs/ETLQqm7V1waKxlTK/Vnp/g5w62+TT
gM/RoNExIaJL2LPmHbdwUoHIIGtSeEtRggy2OSbRmJyUcrf+0OEjLOMX2VinaYzgc3oWcLRqBgKS
JyfN6m7HvEWyreiC7Ebwn1tzeMzinmKLOW03wHPXB7k1C/EM1fyhHXAYOkzxE0KS0F6OCKGL4nZq
6VW3LjEP4v+xdx7LkStblv2VsprjNeAO2dZVg9CSIiiSyQmMqRxwaC2+vheYtyuvvXqD7nlPwsgg
GVSA+/Fz9l7bKJ2dHzz5Cu8zrVRmdJb/lkNCLUtEoU6oJaj/4DJx0FxZmW8czImg2LhpqPYZj+0G
gkIJptBI+/e6MOcXI7oNrf6asmHmMbQdO2VL5uS+SSRLfEAXDcqdvUYlTyfYZ8zceQNVtvOUeRY4
62Wr8OP7JOzsncdBBCUAhYOVNhvSP3LE9f7VbsrxYNvWLyM3YKPFIjhVafkgk7p6FJjW+9rbTimV
NY0SBhiQdQgrrVekqNuUOxZ7sjHfvKCpd1GD9GDyCUlNCXdsaQKNdYz+ivGtiEskVBSvu9HykW+F
7rdheRV3IrZ3fMvDilDWha0FaPSd7McYAOpidOIOmp9oU2LXFOODmcPTjR1lI7QYUEVH9nfVIu/p
JZHsqcdlExLUnMe52E8ZBXKHJ4vOzcmy6TBmabA2zOEWmBSgI648zAI+mEM1bTOMtQzdAphxfnJQ
PZOQlloS6uvOqYfj7A5r+CbjJTb8bBM+BhASHZyAxNdih6ydJwGcMuWAtKF7+ti2TMSsGZJXR34W
y9qOzX86RpJQPBJnrZAJtzQIG/Di5pbXA1ryEdLWCO/VICJYL9QU/hq5y0hfdymVWuGsE8rgM9ba
5xqvwzY2oDhiMrTtH7HoOEUkmXNwC5P+wELWAelOZdNPK18W37g68pXqhnhrxi7JRaqINnlF4h5k
dyEngtNHj6N5/dY7nTrbKSITfGQWzPIwye2zZS4jo2nYQfWhgitGqse5o7FI4xRsB613tY/n4JCS
BGygnd27ZhrsuIAei3oZDU1vzQDquLbJZJuWH6zKmXd2knkdMa3NMbOfM8t9TzxytK1d7JCCVeE8
b2gq5RYjhCBESQSajhh572fneO3B9Tmhl3XIoFzYxaZOmi8pl9nBk0Req2FmhYJKYOQmjeNo2C5V
URlcLSwKUF1WQQ+xgVHqXuMOBDkdNBtDjHof1BCsvMH6UU0Mu+q3RHUO3H6pDywgqFS4NSK0hFCk
7t3lmxQU8OhiDPzELuQK82paxCxL5iEPnWn/SB3WVNUhwx0fxj5u76YUU31f1+rYBE/hkmnReE7I
HwhsJpzOY801ZnaTu5tTmlSRYCyLwmQCnIkQrcZisEggh95cQOP5iuSFD2Ws65gx1CJAD5ckryzt
sS/cJhUae/D193Sz3HXpePGmTbeYtbkaSb5i9QBLA5ZXLo2LEQcwBa3Cu0jW4gYtKppPmlxG7qmd
l8NSm4fq6LbCX09hGqMfI9MAb0ufL5KgYWLOMfg/7ZHlBZ1depg4Vq3LYzf1CafR/FiG7FR+nb05
9i8jW8xGBuTmNo2PYYGApih/+QVclCTsD0aNNUEN6TPB9WAQjJqDA2DyDVhb98EhEEPnZOklRnic
UceY3Y+yUjNxMfJ1MVNsxsQiGR0FMKfCQGy5qvsdVhNVEmFHoNrR824aIHFt4IbyLezueP2RzPsM
+vKpLVZMB/vLrL/NJYoN0qmdc6jXGSqTvq/wPmvacRbkYuQh0AESUtgJavw2BsPHOO1IXobpQM5J
1pcdVTOgBCRUZxncm55VEAufkJ4pwq81LMGjH3FkGCLrGGbR3nEgDNtt7q1TOacHIyVVrk6jw0AD
GQjqnD3Qk6Vr79ir0KTtnXmEMEYTrewIV39AhI/FLSlHN9zUkX6cmKetm9c662n7UIPQjMIqhh1/
PwbjyJGiQmflBAcJk5dLmCgFJD85BxnkgtFzlbEXzWII9xh3msVvH2+H5Jej+nybDZzPp2bC7mF2
4oijwS6JiJ6uZVey0EzTHgTqFyZyZG5WsFxtb6lf8l95QBclcOp6m0eVT/wM58dmukcy+Vy7TbtL
XD1deto/lA0Vjgdp35SFqMOYnXMSzWfW6bvYLRUAleqVjD4cAiZgbjjSDXM8o+EIphf6FYL4rSy4
J1BCxXtQOjfDcA6EFi3JR2K3lC9EOIYb/PNnWpx3Xu48cee8mQDNTnT4xz1E8BOwk/73Q0IhAbbU
33riVjLDNWCLYiwfKB96ZLUwbRr4CWKVVUMB5zMgVm55kJF4z9jSadn617FDbuckLOozx5moJJzB
j4J3wl0ydJ7FgeGABKMA6QCRfcXkOXOeTZCAZG9OsNR7vR3sYGP4kZOumMKT8e7nH2WsSSS3qb5Q
WmPwbLPsBqGx300w5JV21TGG91P5WKW8otqFwY9wamDbWiEw5cAifnNAsU09cRgM4xtrfrMLjOpe
tbgJVMXS7xo2UfMDTv4EMtDie5lWdeUXy3yEy3RadyLGdes0j3kM/iAz0mNLf8TpZ+QqrN8aGMGK
5mJxEnlf7aqmvskAt/WQCEzUWU+PGW2u3AySqjqRGJYciK6uJ9kkyupkRqE65nzPxszNU0bnmk4b
d97edYb72CTWXqYWdjdKWzPPn6W23DXr/3UI4vHkkU+xH5nQkQFN+2qM7kcJE2vChQTIqa2QOaTi
UFTluo286oQLvdqJ1L/lTTsfZfw0Ra+q1vGGpGswHsuP45Iuz3USHT2yPHcQvDj6ViO4tDA56VqA
khDixNSJCBb8ZussECldu/JZg/4g5IJKeteNxnUOEudIc2Vg3UMhstTuqowwkE5Ltre2flaO0W6T
jOzjymUU4lV641YWvPwQEVwb99XGjCEARmFXsjF01QkfK3yQ8N2GvaxpOe8aQps23CSm9G9ZK+vD
EJmvUrjNjuFUDwnwNCzCig4p5ooWa3vQFpSrHhh+W7tvvmqYSMHP3iwUo1WdqvlUmKa7BW75nsUo
JuY0Z4wNmBorISEnXFIqf696kK7+T8ItcB6ZxV2uLRScIkUuLV9Gmr1JlTzHlSHWn/DmrkGsyXT8
AyIEOniH4PPA5z+PtrnaxECnYZgWR4tIdhCFFj+4vSaM5Y06MNoFQl/g5se7pDB3qeh/EjBlbPF+
h9iv1pMZ/WrH9Gx1hTyV5nNJ3MVRtZIx6nKIsAsD+xjt2HRp8nfQOKlGzSUSAqEbl5FjozPKcW4h
ES69TT4mj0D9qr2T9aDrzepgmAHtedILAO32tOTyZjpmwa2eXO9ULg+D+g4IdDrOcGN2qPZfpUTn
sjJnC+ZIog6xQaaPoaIa5I7T7CUHN3uI5M5Ly69UFOBOMxYbz960LZTLqoQyX2dYlNSYv1QstjuX
3nQ59ec4rp4A9Kb7grn72SCnfCKy4zh1KEbBPTdx+0H18Eo+Jj0xpHBOMIKh0/YuS4g3iaYTWW/m
KgnKatNFjn1CSLSPqxRtoUNSZO51elVmKbqzpPCOXvElNmiCpqzlv29qe8geRSXgPo/oSfRyFYoa
hYNrF8l+TEGjhChYd17/7umKy73MyPAwjXqNie6Sji1Lh2sELCvoJ2nYcHf7mr5Zy58opA+6CqaY
MUSgNlmXxXtOVtc4HOLT9ICnCwpWy8t5Eg/MpIib1210pl/sHlvmOcZn8KWrs10Qea+KwQM4tZkF
bwEEOJgz8lmfqpxGYMz37kp71XaTPipCWBCZB69VzHCNaX/z+zKfkOusWHgSwNRfvVi8RwmzvH4q
L1pYZ1fKjq76fE7xUjqDwyi1nNEwgCElJ52S2nMw6JQD6SgEpUb2ewZWZkXAeb+p/F9Z1xmnzwfT
xEG6glryOGQz1+hydrVV8ddDWnavfdGMSyf+r6fI40EkBn5u+/kQul69ylPVXUxTfBbp21laj2yk
EOQrRdJPAvzUaKsPR87BKohjdz0CWeXCRLif5STdxq7dndIZWx8yyeKAXW/tZnYLsbUa16lR9bv2
S8xiBHfLtMH7Zc7vt5LBXasE6EzOPkRotdPUW5UTf5gbQI7lGBH0q4bugL1uwQpxrLSrhyBX0d5k
gHaYK/KOqiA49cvH/jx8PpdqWpvAsBGPLJ9SFVl4crW+5ah8d+NUJCcZPwqb5FiVh9N3m7bLeup8
50SaMhto4QZ3FTiNfeSa7MwB6v0W1iRafjj+du37+N2LN/jPLXsD7UPSwJO1FZs/y0MZyq+k4mlu
Fx/lTFpHXMy+/8hRrDrRgip/P4TLLmlFVLu6aufT54MJmZlQZ/qmGGhYNlBZjB6RtJ8PxvxYkYd8
/NzW/jwtWkp07iFIRubJXB7mrnzOWzvYYggCmhrbH2GTKGYUYjjPgE0gRrP4zizFB5WhZZmT4Zy7
fVYQvq7zbTlihprcdBfk/RE2JmO3ADv0aLK7YLOVUWY/fD5khvkNGvWT0wITagPrpQok6gg33MZ1
sMINH5+L2sE/KNpyj8D5NFKU7hud7j2jAq/Albe2LQVlLrHsi6mJQE/1a0K3++uY37A45l2LqD4v
1CbyrPjD7juS6shLOodz+BjltfdUlpQGJumVUcmtDrsHMBsB2OQlgEEy9mHQ+0QJoeOs7LnYuKOe
tm6SFEQ79P1zF8mz4zEKSkjt24yiIOVOvM9mdvSToPuaYwQkoRygo5aMnTWjL4Fsc5RxcU7Mij+W
YoqgGyYv2POPju38bLv0OTKzAPAixJRRevsISyD+gGK8zXF8hN3wEWaZ9T2vihNNgS+TyOStTl0F
GRPPq1AiOg3+IpNV410ZVz/ASM2konK0LFrbo1eo+/NQBEenFd61N9uChPCJAGp/CC5x+c0iW/hc
3o9LrDgnELGpi2zY1fHCi2dFLKAQHrXg5KtKtIyw4FCnKOqJCZTDDjUjOQuY/OoqJ2WC9CC05mN4
Uba+OcPHhBH+XdjgEE0UqXqUz27gfvhfUmUFd+yKalO3jkUr30BNFAiAZBAWAG1NlzaFpzsbgbMn
zSO4EPDNYL4BNlhnchOozNv30XgqSwema5kwhpO/6iifj66jh/1MOcIBxDdIUwyfi3miikXUiGDO
Hq9V00xb2br9JvIHvBgxeoO8+RIVSJcia9lwDZMWaqC8DV1L6sBlEzaoKE/kD2akwzQwUTtrHQbW
wDCF8OOkd+fF2dLuCkM/fz5FLTSdHqo06Ohr8YAXpT9pHBerVMzmplt6TP3Sv22XB6MA3to43Hyw
SeU0J0zhuQBTyyx22lYvZCGSw9UHw0HJCJMIHvRgeZhEje1CDb+fEp9N11K4L+2IHBZ8Znn6fID3
xgKCAblA4gtxjR2nih6auJigc/IhyU5/QuCYpSR3UCtk5gheXTQU1+4cEjivqOM+H8SIRyfk8jXN
vll1bgSm1KGDcPosesKGX/rzrdTS6Q6J+uvnSafgWONl8K/H0coPIxcKKN4fVuWD3o8zjElucDDc
RaeiGmjCPQ1DQtbXDINot0y5PpSKf14/pi5VbtAd+PVoikD+MBkQuWHE+mE8jFYi1yhyrA02Spy+
o/uzn0brPNn+GVeQRftvLqG4d9u0uEVKnyJwEidevVvpMHlmWqc5vNA9jkWmQehbJKEVFQkUfK++
si0enAcFi33bhy6jpWkIyfWABYYagiWyAAK5NZIYt+gc3fvtthzyfl/I6qz8FMknTXbaRwNcjGWp
UQ+d9BbjIfiXBNlMJVBxae+WKP2Lplay5/+djOOujMwamVUcraeyf0l0duDMprYTopMVYw1jVfMv
WCHBIApxysXWb6xpV+uXNIZdM5ErYyLWWg0qQg8W3ndq3CdBQqenCdtdDXlA0Fxkeex3Y8UW7TUj
1q09TQ1JEBOiHbqL6H0J50ENNQ6nwBKs5f6Ub8qYP7Y3V9nGa/DdtDLudpIMkcG/LP7jTTd73/Ik
OLZBekFtMDDS4NcP5i/O4J0guVViTO6rIKVH51r45pqowmO5KWnyoqdgCg9ej6/uljVsns8d8aZ7
r5ufRgvhFMUrSfAx3etmycesZHkRBCmR76ut+2IiplEYXKB+fJH8cVzLZil3xbBjnLFSSVBdXXql
qaF/jiY93SGoLiPzAGDB2Xs8BM5BZJiRzTTdzO18ZzUGkbe+ZCRtPNHof9pWJKoZpfXWN7R9lzI2
H4C7MtfVwmxu2Ry/KaqiWwMYjRENA0+7zWg4L7yoVD1xENDyigh/oCsePTUzAhQ7ZMebGQSTivHs
CnX1qIn7po2u+AnwWk12dfHARBT4gWxXfPcqf2bQ+poHqN7SzHth9PPq2I21jaB47L02vQ4erZDA
DfFZ++VdpXwyahiNsmXgboxC79hEliDX3bqmoM4pnhIUtebOr8cvCF69o2FNzz4qGMudiMBizWJX
qy9Vj0xw6oYD9EIMmL5FsrIVrSMDW2DquDchGAjEfYDEUMHYtdyrSyuuaUzGJllZQyJGuZil4WMS
XrvJQO4tamtrMjUxQyxTk2vDwoXa5w7Y+w2HxFbTarHOMurJAhlshPxpBO0PiRZM5GgUlAEUQIuv
KnqIOhUeJ+SRdA0RH1IeYMbDqhIiM/cdF2hFM1zQ7y/khWGLVBfEeD1X/LFMFpXw5Bv1u1Pbv8bv
OVPCVaryqzGZziVT0Zdcf+ekij7KaZNtm3B1o5zGC8aRrXyYYonsK6BrZRs79OXlc2NzgXjzU+WY
PuclibfKzs9d/L5IaHfj4Ibr2X3T1jDQHpAgBFGL6QTjckdi06JxM8ti2vUDLQE7snK2LryvIW2W
elFRIHyoxVuhdU/gqHyxW/EtlugWqwEuAr6eVxJQuzUJLSSMkE1dd3Wxa0ekRQndxHyynmfa4fVE
ihj3XNnZz+FC8AmxjWVF8ozsCD+1Jk3D7Sl+MpLUMWlELBT5hyIopC8dl45UPa8lkxM0hTePxshA
1dO0ctgRbVGsYjYsm/FQXB7mvOgJTzNuJukpT5EtvhRT8DUn43HhjAT7liW9idw7Eca/lMZXTNAy
uKASZ6avNTOjnN2I7GnYvg3JSH7Wc/dTezRTdGpSZgoAtYxjN9A3DiZtbV1ZxGujQJ41WMgh2Nj0
Ko2Nb43R7B2YV6UFPUrHkOSJwUNRhcB+5fXw8Y3v3OybqCa+w86xQAL15XCNFswT9zI79xZ3WqVf
Ks5nqAzLAmEPw4pGWa8esNg9Z+bj7JcXlTtHOx6XBl5SYBiuL0kwt/sh3VHT3EMwBNhTu2sTnzUv
c5053fGHSJ6qEulqDQGdkQnXzvB18PCChxERfwSKXaNnLJeshmfXyZkAVS5/hoCX6KMSZKxBlqOR
vpvwU8l1apekRGddSXGvaQ4edWGcEYzFK3vucZRCqgJvez9GSJbZ4LN1khFINm9LJy5WpY1lkru+
riMMIF6OxxdFKF580g7T4DtZrPxlyFC8Kj0f++WGaugRhQYEhgA1bwWPvHMw1SfsE41LqzdnvwSd
qxDjjZxBp67hDGR6Wx8l90BUC2BXZg5wU2Exv9Pd/F4VIILtGIjZcPSswCR70GMcBN1ZLkWikt+J
zjgnU2EeWWs285gdXZMZUeCprf/Dg3IP7DiFMr4y9NIyAn5K5AeyefM+FfqDCRvmyRYiDN17ZKBY
OOoCrY5DJCrIISzXIwO7nFt6085Tvk0XYDQY727jNuOz7RWnLKuJkK5G2GQRE8ioNHFzwpDAdcqi
6vkEMeH8b8mrYW50UjVhb14Ia2CirjQXRM2YHah+CXNyuDQFCOOqt64xA84hzT/s79pJ5Z0oe0w+
NdYlp7CPThUtPjcXkIeL8YMctq0zYgHp/AZrHf2kyvR8qCH9uVVMF0bWjL3V03mN5g6zVvCtoEXl
zYyC9QBa1fPvmOW6O2tpHRY9uV8Y93o72odLjfvnATVcfdJC/7fn/nyKMVu4RTmOYUPOG9RsTkIe
UStVysCUN2O4CbRInBgM0RCWS3g1H2JnK04y9dkQ/3x+HYpFbJi+lJ9f/vk5f3vz98stn14szQQX
bgYSV17Cl929NVszU7zlGy4Pn1/7593fP8Sf7/e3l/6nT//9/TDRkQpqQdWGrEmGwPJdhqWbA/OX
dqajF4za8qTlRhbgD7NbZUq8mLOM954ygdWp9jtNsQm7XYl2r/CLQ051vS01qbZTcuj7L2TTsBsC
YYqwDtx5Xn1Kq5zUomF6j1KW6cjzLr7onIMhoDxwWGLsMixxN//8JpI+8vt8Djht172Hy1GF+umv
B+2j1MRXxfuoDvDBfr4ZiaBizLM825iePmX4ncPePhYZ8ZA8+bePf76el9Ox/v0qJMc1f3t9V+j/
80qfXxnYM7WlW1A5swf/fmp5xT8/1u/X+vP+v/qcf/WcDczv6DX7ammgO81UnQZajSvPxoD4+S5E
XX6d//ro51ufz31+9PPdz4fPF/jz7r/62n/1UllXwPWQ/C/qZTjCoI2+Eo16xW/LBb68/y+flCVM
4r99vFi+KP7zRZ/vf34lBlihOv84LKODuuOSZl7Nm2HhTX+9+fmhzwcn3tAiM45/vvzPj/DnOWkO
cvX/VWj/Nyo0gakRZdj/+M//9X38n+pnsfloP/7t5+dX3n1kP//j3+/AzUX/tv4Ak0gl9Hcp2l9f
+pcUzXP+YTvC9cBYOp4QruP+lxTNt/8hheXaZMLbru3bEhHYHyma4/uWpNNnSsGX8VUN1WL0H/8u
5T/4VADlQgaOaQWO/H+RoklLiH+SogWWLaQMPGeRxJnSk/8kRUNnSYhEow8x89+9i3jK8ZkP02aE
nCO6Ry09gsv1cMozK92brbI2sjTlDX4Dgxdqz5MDXzMZcveGBzEgaQPIVQz2+jJMJWkEs+084ATw
Vdk/uB2uXZXrJ7y91NzxkF2g4JZfZH0NiMlLYnN+DzusE3kwVHfQv8oz56hkpTRYFXJAvccqmIM1
eWHZk8cmnSgkZKi15M0XAGxaYQkQRXFwxv/Q7ayKgbWIiE0qkQ/jJG3G7yR6XiN/GeJnbnq2czc9
zGOY7XtrGt7Mmhi0Jh6/xkh2jKp1UNSmSKQyt/gyIQ2ii+L1R5kWpzFT3QunSLWKjKm8du3cvmDh
BBVWthxv/RI5sGlBA1fphpHCPs3m7NyMxd00E9Mb2cferz5QG+bU9MmeWV+6wxnqo3yeo33dGbth
2MJPt+6kjBGRRyOqt2hTERZwCbJL7yfTuQnFJuSP9WrCdk9LVx51MEPtyiQnqb6Gemn/NAafPBu+
HYDsZpPMOEowpgJYo6iMyuiQz8MN71NA+fo0eISGKTvDZWg1O8PGmwRhUjdd8Gqe9aOJnOVBdeNb
iKRql41pv50ytsuJNOlDsE8GRSrJ0OSrYGn5jL31YI89yqPeuss6XLFuBmon4FcQLvZy/IVQ17Zt
gem+rc3sMLW+ODVeTLilXetXMjw3NrDGB8Ov8TDCkThA5uE+oueoM/vgTS4z+SDE0FrI50WvQaHT
bAmDbu59QXYJshew3GWPapmw2H0p2nGHyh2AO/mPtjnB40WidUzHyuCgBaM3z+ByYlCg25SQrYrE
Ljpbg/GraMxvpWFOh0lV8tE0TqoP5ZFOVXBxuqA8jrzoOg2hC7amq05SdOAvmHRtehkbOyPUHHpc
gGK6D+QDgRg+4iDGmFCT32tpJpdyefDm9hwmfXyIoEmfzSTluo/WZtBIhq8UIV5wm1NPXP14FFcp
nSXyEv9fbOunJC53MVfWyQ9J5xv0dPKBnz/EaNHdyncfR4nq2opy3m2I1qlRVBL3TnAJoQUhtkNO
6KU9jQ+EqUBXMzzvZPSckO2s41wVMwtmBLBpi+k1x+6x4agPnYtMub2mSUQe9dJMI+eBFjXDmMkl
vRQrrlXSZHsexrw7j3X0TYZteqwrNlMHbk7uazwVZu0zojT2s1fXh2m+DXF7rrA9PHhmlkN+W379
CasXkJz6MDIKwJTqEy62XKxl2Mbob+BMNlaZbFEB+ed4SL6YkV0/kLn25KrkFIdSXoVa2KlhcU7J
X28aQjh7wp/essLaezWWjZwV+Mq988VpVczKZXk7K50f5xEpnekx7Kljfc5DdO/SIPQ9ygmOcrrQ
3cMsLDeaI8CqM/uZyXLqb0hD4kazWSZq8mw3hBmKO8kc9apltNd1/m7b8M2oDvUJ+3QzvhhBugUn
3F0Loa3VVNfw7ju9NUzZniI/JlkumF/zMS/vPbvAbVuY62YY+5M5B4CdOIXOuUcXysm+Whx14W6G
u8o3CsLJUeCZ3q6jU3ZVWZvfuehybmVMOz/1ADZ708zp1o9otaCSJsxs8Wfixr9vvVo8cmC7F1Wb
3/uD98jgBwVYgb/TV25/VxHvlfmV923ooy2QlKMq9SuhojPnDlyGyKJ6rY9TEzrYiZOYCCoPOVXm
BVvUE/E+juBMxQIDoy6RhehieNKhuC9Sh7wC2dGoc4O1Tutiyz5UYGKRj/nUfTEnVn7rp+lFAgoW
2cGRGZt3TcCJKqfZsFJj3y1uQsH4t843cW+HJ2ZJmCu8DxWHwStO1PDOrq1TnQDFhuk2HDpttKtB
I+Z3M0PsaP0EuJUYyHnm+MCYsnjXzmDfe9J4mUx5zmq3I7Zv24jQltAG/A3JQf3ObLtfOg66nWEK
yFdNEV2cHLOBYc44sxJ7Old+Qr6o9aRifNp+GJFwlCKwnL6XuMW6SPgvkGvewG+ckQRoNDwuWdsC
5LGIiG4TDn/aLPPYaeeqvhMRig6sKMlycJjN/H1y+cw+y6JdV1fBURErslZqoqset/Eh4IqHsRnU
j4FxlLb8gSyTCbSqHCA76iH205KYLT960lOCbXyKb6OZVHvkU/s818Y1I0YxG2W4scqgP9uNiA5x
lb+FET55srfpcKNiXvf+nO3HGedeH5bgMmot9m4kDs3sFM8d3EsQz9m4d60iuPdlfzAtojm82iNg
s3fMS1CVwC2o9/c+0y76NNl8ZMA7bPyIJnw95epuMMiYTQr3XVhEO/WueBkQpJ1ibT3McYaNyHad
m801RONw55LScgKdQ3/TEc6enbrciBQxwFCJX2KaPrIusV6nJaE8D16ndLhRGH3ABUYQw+SJfkXz
omBiL46RrrnMQBDKhCg2expOhTG8lc3JsOhNunQ/cKSVyVXY1vn3RuIx6Y989PqImAiiq2C21w17
Yte1QMgyZhXonUtwLU32EKQQOWfxISrTeUwG0zqmJuwnXHzxjiGEB0y4AunR5AgVWoaatRUVz6Tk
wFjz2dY7UctVVkz1IZVAhmshNSc6Gi9dMp3MkIxEbnfsY8N3N71Bqg/PFcfbfWv52F2rxLolqdp4
bR+cZQWkcpmONw5DKk/eq842b217NxL3c7at+FRPYO3LpJWrjuZSP4bzzkLnsnKasnkktRCgXBhe
SOCB8JJkyb6pG/fS59HJrUwSzUvYc16akgldURUY5LV0w2OVcWWXqhlvyuye2sZwnmvI22nrEl5l
VbSmW7U3vKK9ZPo9lWZ+9NvpBwqwYpsHxFFGjAaj2NfXcY7Jx2vqkp8nUTnKvaJb9T40Hf7PgEJV
9g4yzN8JE0HvoPwl8Ni8i1Ou/aKs80M0wfzlP40cW331A9WwNBb0rWRrqOMwa0DYfrDpC7+7792O
4lEPl3CqrEM4hAur2bE3to+uru5FdHGd4mdXL6i7ERgjyN5VY9v5sRl8PHCG8QUJALyT6qn1jOJJ
7z/LiMSkyzZbN53lgK+rKiHXvsvf+mrbjSxtxvxgOcl3D7/t0RZoQ+3Su/rUhZtSleQEz7D4PXqs
zs2I7OGeQOkPx45I3pkPkP0bOuq6eVwGOSNuhTM5t7uKw8/FBPdrp/k57adf0pHRpQ0VaDM1syl4
sSQLGUGXzkk3ai3yb+KQ2BsLz3Bb6/Yho9Qa7UFtle4eqFkzgEAjqTAeQVe2rYA2S3BxhM4tqnll
0RJzXzPGlaShzuYhK4jrFR7ReCPT6XMCWqlf+rjEN6nD5E8vdtPFeynCZ8+o40NbEV3OlPce7TwF
QT1D9e9oqbfc8y0/kSsMrN8nEfr1Gy1JXmFT9rq6L+18K9WAkD6ujgkGm04XB5NUuQ2ET/PkCMIA
qLCJrGaCBPl7U9cI/7FOj7fMLkm0DVYJ3c2j32fsneV8SyDjwiyfrgWGh1GN40Oh6GTK2Do2I+gL
YwxQ8SDZlwZFeD0UDUOdxETikv/IF7RHaEj4t/lEt2yCDxC1nn3X+n3HbufOe05ddMENRsZVZHi7
xseRq5cdpUn6L3Qh7eNnMcTPuyJd3N/2bfnUxF25nALE/azwJQxzQJIK05MOwMK+FuWTN4IMjK1Y
76oofUwyW1/5+CnFCYUPAVORkYiMPt5cbxmP0omCk7v+LMoGbxgvOlLEILiQMkFIBWdzyN510TLF
M/L0UnW6IlwaVrNnxMnFGXCPcCaChziVdHyraQv+Qh66UQPL6pOtrhTfakydp1piz8BZHWzBsJZb
B/Ydc5piQKgxWXc1mbafH4x7P+LHgmWYldM+R4g3Bk52U4HBvctyjO6mPRYgfNYTkmg055rMKycn
bE1UqMTn4GhgVyUHj5raqIFVxhl62IyrsjLsGKCCOHitf82R5RM/6jQby+yXKIR8W3TvKFK47DgH
rFwctNoef3l+CY8kYE/F7/kdFxk3pCxpzZcltwpqbQS2TIpVgwljmOt4j/Gr3rDdAxA2slMa9Eeh
JvIfmlbcFaXFqJAgjfCAT4NLIBIVZlv9phNfbYEAE1W4LAP867ZES2q3mu+bWTj0qf362GJOxdmA
g4c49oNbW/+bsTNbbhtJt/Wr7BdABBJDZuJWnElRpKhZNwjbsjHPM57+fFCfc7p3dUftfcOwK+yy
RIGZ/7DWt9CFWMGDN6AyxDT57tVUwEXvIXVnDm+NnPU+2oyTM45PGXD9XdGyq0rJeqW54qYbaViw
Yap91kXPc5MQzZewR3IVCd2dN8IwfyolzliycjlFE9DfqpbEBkuSynG797sUUooXV+LBbxV88GbZ
fC+P5QIwFIPdH7MkOZcTtO3Qkzx+gCp0bkeQdKePBrbOqndYq8eFL7GYQnIbZixYoOzfO8x4d70n
o3UCM2nba3kmmg+p3QIPrJiWbVMZB0dnTE7YRaqDqNwvoet+M/rQadig5nDWUgMZtD9wrzZYo3pY
QwFQxqXhjvSUEOqRPU1Twjveiz8F9QvglzDehEH/a3JBV6dAQAhU0PctzecqZN+39rJK7zsZeffm
wEctypgKD5NBAnqloDMkBBMmSa/XRZgtRnmNcLXWexxY+d4RXriOcC/uYbVT2LE1TURUnNF6HaWi
WgGKZm6JmAtCZPS/IiLCfbMqNtYQ4Djy23ovdx57rUXwKe5azu2t71Q/pDv9auZDS9+5n5vRO5c9
XPUiz71z5S/5BEmzr6GYrPEMjzdhjZKfIUD8qWxoy1sO4ZJ9SG7N/hm8wyedK38AKfJx1u2bVr08
lJbbXuvimkfDjlu8vfjcRzuHUc66KnlfGFrt2H5iMfDu56FXqxYxJAATckTMOgHnG4zeOmrm3zqe
xXqsxphSnCYsnvR9ahniWQbS5icyp7tI4V/CZ3HH7ZHDtq0Ptmu1F/JPyXKEr7qTOll7OmsOdf4w
FpZzbw0qPUS5T5ygIp6QEr1B6TDNzQYRKNF9OHTAxMXRjmzakUqdffzk5uLBbMut4Y1AvUP/NRQN
IpOSqMvY69bCptopyCcBK34/exnI0TJ5oCNod52X4rZLMQXqiAjldtL1StpEQYvlChxry7wHKPUi
63a8LwX3HGuAeaqvU9ZOpwwK7hz7zTOmMkxh7UqFnnum79jFba6v7WjeypSAvNh7TYh8gqak5YF1
N85ylAVQykS69uKkeiOaoxQ+XowuAlfou0SwN3Cwo9rq94o2M8N0cTBm/SiyRlwL/dmTedOZQ3FF
2bUVTesRvJm5a4Pr4CBse1V3zsmBWLmfcsQMmSXHbVIypFIOPi4BCHSCPUE7fI6S4T1tjeYVZQID
g/xnaxjRk5NG7zi/sxO75s/vGytG8eEj+N4IUeVAi4yXnkEMQoH6KUw4X+zaPicIpO5CVuVodivr
wLFCyf6Idyt9DW07XE8KFT9Z8li9oKgE2S6LeusymGzdi8YPdgUPebsdTGbysmj22hPsvKGN0IiY
yFp4qLmrH6DoepvRsE26ZicCiz+0O5v9wQGbgRqp94JBTPvBBwMIpU6z/LWYNYngj5zVdE1TuTdt
o7mNlIDWdMvcrvyIISHoNmZ2ZCOdBAnDbMopTm4e/4md2jy7obtxM7buDiPeQyzIkyHqniFGY4YP
5P96jP+rEQ+CjKHRVrtsccU20ZycohFSEdKVdksapoKdWACi191T4Q18/XUCgj+r965l57s+JDU8
TmK2z/gDzulAVkGZJmyOJrCF3ug4P7seo7pzKF24YIKMekcw1SSLdr442Rju09inxEf2T5SPdzaL
Lz22KLeqaVU3rV6HJjZ4g3dLM59ZUeyBMeN2u8JivJlzgqyio5uhshmu1adGQrkdbEDbNdYJUqeK
ewBv7i0MQ9IRzbewb+3PwHj3faM7RbaLxEj6B5QVwQns0pFvZrjIxjkwyK0JOtXmHmRZBa4SoooB
PwTkg/loxEStlJECWiX6A9TBxUqlk6e8q3YeCgROzRI9jc8zWyzDWntobm5UM8zUrMdilm2bOUZb
XjjEFyozf22Sx1FOM6MU+cuyw+HYGyq/OE7BNHJ4juBMXpzhEDBDv/e4ly0x+HuX5M8VYZC0Nov3
cZZwCCDnx5tMa595Y8cUK4dPWcRpdxzZ2eMahDKLXJgIcYPamlS5YJsnBPiUYCLvrBalglsSKfM9
sehnWMXZoLKdES1ejnRqodkY2baqa4LPo8IDFhqvwJmvGQKFV/jstwKt9iqVzkM3dv3r5FEpcz8/
DI4Gp1R4T0ksvKfSYUIATCnRznWQBiR1AUiPkXNMho88GJ0ZrAztV08h1BX8jfl5CJI3MOrNkeMS
AwpzhkfmI3hJi2QzLAt5dtOwRALwYsVk7/NkWBssCI6TmHAZ2+AzUHPv9GBBGQ2YF3Zy06GheJOq
hJ1Zv1buL8IsQSbOWLewLP+RCWJpsYw/dEDlHI7eQcmE7K6yepByoLCFF/4Yj8WTnFu1o/oaD+nk
PFDqBIcA2xxBaSTRhGja7/0UcTLZpkxcK4tIdAPQfNeJoxsUNbNgCPF+H9d7qLOAoXLqI+4KlPff
rOuffcnqeSiJ6e4ncR2zBcBl5D+0AdR+TrCkIpPkxsG5ZHAkY/HJj+2opn2KZSchbPogF5dNoIZd
HKgHZVbNsa9x4pv2HVoysnbTmzHbd3bijUexvJhfI6tzIlim/bdQs43cJ5MRyrb1/U+jGo2NU3BM
dtj9KO5Ra9ZMXA3+0LcrQXfhfsq0uapBSyH2MAkh07haFxuXapxqpTscEohGC7TH1Ua2XF+qATvE
Bta6i2KPyl92qAapqseQNPEY6KntRJtve1MXBMNxXODOvG3MbmuEeXV4pa1AC+waeE2cBzPwwODH
8qHpZLIb5urR8S0a3nRZmhJ5B+Hw/8lnBUr+jZ228HhwERle8aK64oz4VaxGNPtpD4eakprDFSg5
qnm3WKOLCle/vj1VclkJk7Q47LIJUnw1sxRfXgLKdRwl5mGqGA4OQ9JsAL73Zetv3T55K+r0qyyw
rMQNDNuGsMV8MbrZbvpHFR1Ip6BraIs1gQU1mYxhSzJMMqndMFa/RpfLmsURmUr3ce19zP57GPvZ
0ZqVsy9gJbiGwra0vAToVe6A8qPRJ5/vaBq6uWMERnDX8oh8vzDybUGmzHxWvKk/Oi6+Fr/roWWz
155Ga9gUIai40Ku3gZU8YUYRK8o90kCmZS/hEDOIpD3I0U+SDU5HKAQ/6Ty55VPt30miKNZNhHSp
kyhYQuQ8PO/HOcvuJz3aO0pde4TNAG01ocmCq5AMG1iGAOlz72dQpV8E4u7aUj3PcfqbWOQtuZFg
dmYWGdySkmflMC24CQGGdWthAfPRHB8tp8aH2k+fbsiQsvRgovfprhmNazMu5qFyuJu1JRjcZMZx
gmmEi4dU5GriB1HlL6Y9O2v4n1gIF7OIHq88uVyBBWDwJV5TQpLY4kQ7FUMXrkQMqo35BA9PELz2
Tm+9FDNhXGGi9i6HwEERNLANSjJ75nJ68VI0Pt87krkp6hMAZP6th3sBdOgB4l7yoYsWWzzVh6sa
41gK9zk0RmtrGso+mvn0ag2j3JhRawB9doFewo5OjIEzuwuc90laId0jGeQ+6VcJU24mVlCHStYn
9DJSgxHwWh4CAomFO2YbImCQmDKnX1x2w/IyNSVwDNe8/eO5tEZcI8wZAenJFyfqzwRCP2fel9u+
AjOHbExG5QyrUqFKZ3JB7kKey4vOCCWZu+TPaE5rxyM6TJKVjQufjCDLITBp+fqbpiURL/Fb9jqO
vS9zZR0N/nJokSvkNPyMyYlXy2UM+7GgKPr2VDrMELcSs4j8RZniSXvjNY1YR4ZzP6TOjYkj7FTc
K8Sr/9BW+WmSjMTXRMYHBbB8GpvrHIyfjic4ClRJgzP070ZevjW/dEhgpOw2hn9vNjE2wm5pqq2X
2myeHCWPxsBYZupvpSZUysIWyZWAGh/uXtetTQGjA5TrS1IDhjP0C7bW/qhCsRnsONm7iyl09Mth
P8wGbMqHoKrsA9uN7piFFm8xMWIM6To2Qh0V78yErKp2Yc5EmyXzSrYRwO77Af7hphITqY9T8Uj+
mlhZbJKQ11qZt6ZhJbAFSuIcBMzuMPngOr8BXmMakYOuyJrkwSELkPi3foqeAsZPlC+4Dj2uncAm
1S20e1bHi7X320qkXOJ4Jtw9TTd+xYsKKd+XYbvWdc3IwMj57snuKCc7O9Szsw9r19sFNEREhgx7
KFmrLgycvVjOnm8VvxljwKtwH7uxReSDYa8CDKQy9vJ9P3Bvl1VFm2R7X1kIDssKYGPfZdZAk8/o
i/nAypAxTaXnnSOp3imIg/XoVxe9eAW6UpNiPLpiH9SBSZollrAUZzGbCVqMmIhvFzjwWvhmfGKH
EmyawoSHnQ3OEXNgBgndvO99hxBT2N6W35m7gDSeeTFtZhVl9ahgMMpxfMuE128Ro7+Wy18jF948
6oqfTmM8UiF0TJj9i8n5833dfb98m5idCLtS7OprZYan0SLn1fKL5h8u4MZOEe26HLG+TUFchHhL
Fsx5gaO4mC36QozaBRvq5auFJzyC5gK5a+fZBdUCRAyfoq/oggcTjrvvBcfS6S5lOyc7mfBBT4rp
hyY/M4jYo7V5TdPM7Yey2OTjxq+G9AdcRiiGzWgh9jbeWWAWKzPPXsdHOyfKkje2LJtqO1H4lpQz
jGeBnFp5s0srYuIXg0umbtxX0Czb6uYV+C9pSufjt0UDPiuI8UydvVHAfI77N0tlP7pAosWF2Loy
IO7Q41kOHbL901uqE3fjAVJc2TlLNb0InyhPj0kh9BG9MPiIwVs5lrB32FleXZc7g+McEq6fMI/3
sLXWIOohXmLFAwEeA1qM8Tp4PldXihc2NHrvmArrT+WgmnWZY46zvfu+txlgdQej+WGbxjN62ku4
PCna9k9BIPeVcG4NOpydggO6KluIwZIzYKX66dI1GPT9eDvi168W475jV69THwc83vVDAirYZiJ0
ggmymewaw1MNDTMmsIJid7znJwnEzhueg364UNk+0q3ptV5AAtmCFHBgC7iCA4Jeee0t2AHcr2+a
T1K1AAl8yAQDhIL2LVlwBfMCLiAchJ/cAjNwzN/NUFE9FVED6qL0d1HPMG/w/aeaFhAGdFNfmIgC
3aNlafTet5BBeykMgaEbd2lacQougzlbFcE2ea5iCPr4dR45J0jzJT4O/PEJU9VRlIKTUQA66WrS
nZrFOtUqDaC8yK5FBlHbkCS+2pW/AwOd7mEf4LGPJ4cQDWPbZa55MHWzBU7FuCDTH1Gqk4MpKGIU
8EtWIqc60kwTUNx00XCBjEjSWr1N6+4HAX4/YbFQckBnWLkCeAX6DftugGeBa/3TiGFOgLkwS8wr
ZvwzXwAYMN1RCyxQDGjli2IEUAYibL67NETCeytwsNPxEO0InN0zCbOPALtwP+ZrLyF7zF9QHFTO
r97gTHvRfZmwOhphQbMv0cLgeco94V7jmDevVbABRabiu6CKnxUL232DiznpfYG287df+AabtuDg
0kuuakk0r1f8qcnTefdyxitNdrAaPG3eDvcKNkwqyP3g5M52tt3fXkkeUdwQr7MIjP3MP0VhTLLS
PGqIq+XBhpux4RsIyDNlQOa4yR3DZWvNAjRZtcS54VoCj+LDSeEhWDkzA6FwQah0izCAMBZ32cz7
XgYBMA32Vnsze6Q7BhyWCR5LEwFmWabOcFoAKaEEhtwiF4SLyW+GhemywF3SVnPg+lj6E5NUGwPY
Ps/9wXNBEJsa97+PCJ9J01Ndx3AdzHlaoWRoHrq4vwYKPlYCgMITX4zv3avuVEYrdW5RAq/7AJTz
EDGu6xqG7ml6ETTYbiYlaQTBjgMq3uuCQCJa6fesO5Sp+eUvCJzABoYTLVgcll/lzoeU4zMY4rSi
SgGhk85nDVza98ivVTOE5RFkjIPr26hrYNAOqi3bQTa2oHmKBdLjLriedgH3WBB8+vO8GSPmf3Xm
A5t34G4WMmZZPq/HjckCbevHzqdVP9sK4hlugmYdjbGz7K9Q/qD+gJhN/KdgyEXqwsJwf0Rcobcq
SWsWykgYMr1PsH8wddgwfKSDWnBFbGVo4xGn9y0oIwumERHdzmkEOP9NqiiiXayIVZFm8a5GgPyy
8+44BVXVsyCJwKEmrHGZWXBoGEsMY5NkP70BwpG5fGFuCeKomqZ7K/edfdQsJJPQ+tLMgyvzZLjA
u4IweU5LIE4TNCe7Mujv+gSUl0GRzDWnkMwgByMAEftTHNfdOg+qG10el7SJobckwEs4xM1G3XQg
ZAo8Nx4jF79BmBFtFs3ZI0FIgDghUSmIVHNbgzj3u3VZwtS8SNyTDE1ZGzF3XOGCPJg1xEh4kMei
sTZyMpN92+UeShlrG/sD20MXUK9jN9sx4b0LxHAz6sBbhTwdZeIeWYymMCTLXewYYucDMHJHs8Si
YSXrQFmEmDfiF6tfSCIlrI8mzhjELAQvaLPr8UaHUx/daF6hMYmgss2f1QL/KhYMGIGX77I4BxDF
2N84P1Osmms9KBOYEp/zDDo44h/SNBbAWAxpjEUw2PI622DZ5OjT463Ox45Kb0SGtPxfBmk62woq
SQUZddUWqWIUdIhto3yUWX4FG+4d2d/IteNPfwozHPd2Ls/2Akhb+CgUjs0aoxMXb0J2nxWEl2Qg
WM5vnX2HPA/uEm4TDYra6YFJ8LSWVTmsTQMMgmRvsQ5m7l8GKeAA4JMbwUdtPeZtPr8sCFWeKGeg
tB4sC/5VjJWqUdxFLsyE/aQGHMvw4tCN2Wt24uMmmxf4knyHkAJNhhCQrTk+BVlMcw+XG74rKDqS
G3gaGsUWHkydC6+uXsB1phk/d1K8adZH+PuZryAT1aII+cy9pOgQt0g0aNN5PhCR2c2jHQImZk11
HhAekoUGe8MDfaCl/xZ6hb/ucIvFC7BALrCczA33yxS/Jf1sky1ovpj6f4bVNy/QPtI3C84HQH7o
sq4VUA5fjc1WCB4b7dQ+4r7KgNMTHbN6CB/qcvqIH+BK/bJTPq5TmWNHIAvT7L3PaIEKhvhDMYpP
yOAADnJsnkAYiE3et3wmUINhP6N5OwaL2r86taziI4t72WMVRj0fvfqujCk8rGCVYleTptseB3Iq
tmqkhubswy0RLWbbChZMeyrli1aqPYCcKY9qqa6/X/7xW8B6gOwc3FgR3lJjqhKGHPhbvy0W36aF
75dvp8I/f/u/+G8ZU4y7lsZz9lL8kZrBrb+YjfsYq4k50mdCghJYBfUT6GSIJv6E2qjd+XUyHOO4
RbO+/Cr8/7/6/u1/+m/ff+Sff+M//RHHGWkWIrdbA55OOGkqCxt4HV5CD0wSLo1xZRaAFKfJn9dG
w3gmnEkVDusXguG+gi6oQTVFBEvJBPZzpU9A45mO4ADdOsiRcRo6Xw55gouF9Y5aCQ1RedRWz0Bw
Yu3aEcaUDn18z5O344i1wEBQk3ReOF6GJcQKsMGaXA3zDkUpm0rGHDBnuZu66BQsNLUQ3TE6llU3
7xm2+Z+fIhHe2Un/cGaOq8LkmOuayd0A39u5jjfcWUS0xaQl47IO1vnAFEnEnJKQqwd6Qobvghw0
60NzdBCEus5H+7O0/Cv8NUVsEDMqlthGN/y0SilOPtxF0bIElSB2QFlOvD0XfL82M0OYOH2PosiS
Gro5FaX0jdcu+2M2XvY0iI9WTL8Zrobr2fRfgqqVDNWnnd20JSnFCd7gEV3NXEMSq/UuwUi49Qc6
+2EsvuYpPlO7cA2azSt6aObSuOtwLacPlAtgDhFeAjrFsyy6W0ZmSG/cUBHZa76pl6GWO7p04seF
Wa8sK/rVMKAglCcat6PXZ3ur1s+5EZI4OgzTGqNju6Jfvthz9qG74Wkk1RJ0GeSYASAzmh6HYUsQ
nCCg2UADIaXYduUe+4Xb4RT6OYXzRM1LRzdmY7uMi8Y1CU96O9b1Q7oY7ytPEZbbwcrz26/K5YPb
VvwPi8Y2jsVIePn0GDCBrVRbn4rxYrGrJkEAPChZEla0jrKEEMGCAJZwzB7nqXsCON6wXrf6dd0r
wvDEqI7kIxcQzYBsNG7uHGLWLQCgrtXgpbuEU5Cvjll6lk1AA00OFGAJOvTS0+QV+O2yYe+Y2PCJ
5yE3pwd9HsB333jEP2PPyqyTo+Y3GsW7ucUGFHhDCHKkBp9AFtdMzMb39y/qiy0VI5TRfGBbziRz
knTe2ZtKkqs72td4QPcWvjo+KiBt4pKCBAAFOXJvXUy9AxTyx/f/yHPvbcn3ZAyMnEMJcJ2ZQR/W
co9uY7pLZ2axnhIBaj7tH1vD2mUw7fZV2Pd78hN3tmtOLK0stupgM4hnsdOHOCfXIuv4dwGMmBPR
IUquDNc/qsrgwaEeRuNK9594W4q8jzqkF3Sgg0C5IEerpHxLkxGK9Vm74q0dXcLdPP9HU4p7O5b4
UNXHnKfvY92jaRyLPdD2D9sPCbgQcfdEmvmdOQNX78KMroaVmWM7SJ7TilGR/y5IKdoqewkhj6aP
pCRguEyYR/VYxTZ+7PODNUPzqXCr3ybgijpM4luHkOHOrOQqHtLdkDjRLYepDqY/fVVaeWcjpV6n
fcCvBxFocnVM0ANcSMNfABBOeI5bHPJjHpk7L2PqMjj3xegZ+y6q2TjW3gI4d9F4hxfRCdqZH9JK
k/t8/pGjL5oqdRsZ5QRsHGE14sGdwsd06aIGVRRMptAtaDYP7B1jUIjDs4ZBAPkWFFuzbB2K0vsZ
4z5AzUXeqVhodtby+LUuo3qv4W0P8rlZsV4G24gBKkiYbplUpCufOmPn581DGEj2VmX8FpclcVtD
TL4X69fjrGBUcG8HM6cfZCZXSCCMATrgTmKHmqBCYV5ZzRNpK0PsBhz/3LJhP3z0C4vNXjgF3y9e
OTPxt5gblFF9zkXf7wSbCG0jCkorYG9wmfzWMlkjlI+9cA/tstD4fulKBCquaZjoBv3XMRnlHb4D
UlzcCPxSP35lZqGWcK/XALL6iZKp+IYgJC100OA5B8x4h3NiuOsZWB9lZ3ZHZ3mZi54RYctmsWsi
/INW9DoDwGCP0HOrSas7WfnS9NRfxHfnDFf5OygAaKyWM00S6QM5ul0NkfPqgJONeDT2XmWz8yR2
QqNv+ihLNnglQrPcH9/qZYNdaBJhzSH5Qi4VHnpdmheMu+FadQ7DwMiAG7DOZj+6IjIGOmc4BKip
BDdqIxtuzZE9gEnOUanJSWYcF55m48/EvJ5OwiEEKpIXr2Wlnc+i/q3LDWAFtyfLYRDcKvb70LEo
Nk3EWO6wEIEBGTA/T3coMnLqsu6c8dWTIVbcfOX+HBv7KXDC+cMoipOnhvF3Zkdn7zq4c/hRZ+y0
Z7ykbHBK1Mk6btZs7V6tcFqSvodtHzPBn7AMzCFLVM8qo3er8z7swa2/puZNhQXGYPMatI6kWxpw
/+b2H18hRo1BON7FtY43xKHRG+YItmy8KGsRBnAhIv93MsOEC9p5FUJuugtIuztPColoLWbvSS0S
cAjx+lMMh7Zsrq3p3has9dqtg+TQaA28uHphRsXiKl3cAtm8RRn3w42vpE+Fz3ktGKOTHx2x1OeT
wckGiu+HldbByYXsdt+25A5SZZcHN0BUkhTFE1hJjA8mXE7dmLSz1W1ANkriX/9Lt5qsT/a9zyCO
jjGVLUkNNzl17b0v5k01ifwYR8JHK4Cwa6rKAAeMwBTFz1GGqjwEmhmsNf327PQ+D+Id6YzOH6sK
D7pG8k3zLrfRwBvldbZ76eCaHjgKu52DwuIJzxd9Lp6m326wJ2IFBgAV7loFc3cKQhfHTCeuNRiK
61izVlRS3ltdsZuKoTqTPD5fO9mFu8QizW9k3HbW0nxskUsjX27yc1AlbFdjhql9bWrO9E58NNYc
bSNyPI9qWVN8v2T0hMfkbQjb8pwncXnO6gj/dMl09R+/ZZC/a1rouDa1yuTMw1W34Xs44fHKYANy
oFqQW30yZj2opn4VEQxlVItNhLRpoihWvuEqzrsxwYvd1qvEl4DaVfOu1JzcB+7ynpcL/HbBVFWJ
8eJ2lrdhDpBv2vCPUHK5IqdX1kE9PSpRW4SzdwjgwQT6rJsoWaELlAki13TG1+r6pCcFWzsdcI9O
yVU/DTCpiLsH8aKJOjhY3piuamjoDbC6O8wblMSWwyypxDRTcBjvDfKSNtonSPBffI5XxmpBkf8X
5r1rEeUtNHrX/HfDoIuf0cI2aIH3tv7Cru9CEL1lG8V7iEGYeObGOveteYys1nvk7dp2zKagvtt5
e8fcZiOdqeEWZ/M/55hSKKUQs6dTlKJoiV/7RlPgLiTAKImMPfKVLFtpmSV3Q2n/XyuUnYYY12uV
QqRq9nKM4uNECb+ELMrnNvUavB+dONkkk51IdTcZJJiEyrVoWyyyTdPcHs6NV8UHq7MvpU8M0j9f
dJY3+PO750BU7LUc6qQeBZw5KVKL564pN6Upbp0i+urv30aHUIP/FgGA71Lbgn2Xo7TNW+n8d9/l
EGKImK022LeD+ir7QHzAlwcYacf6DtONZMLRR+/zezk1aH5USoCKGO0bakdSRNK0OHROat/YvzYX
5YCUR0CwlU6G/YVh9xMfXMw4nXo2J6LYEmgN6EuC65jEEtpb2mwKKX+lom6OiIPDRwsbIpKL8DOt
UzRF45y9imiExlQA1OCIJmNRNv6DEt1Bj1N1QhJ6bS18ek5THVr2ztRnjXjVDvvzv3+fbGy3f32f
PFtTAlrwdB2lFv/qv0Ql5DbZGiG6gH1n+WTIgMqUfrMrAZwx4rcmSkk3huVTtafeRMoagsTnGdgN
dhcdGA8/+Lln3odsKNSU1vtvA1vsttXeDVwPJnscrL7cMgsuelON8/SSjdHDaGYjietoGQ0/+zBA
rzwZg3NCw/P33xv/7n/85iTfoEQuDB78L9/chIs172dk7zJND8hLGZ9uh8KOPsOywQIZFBUfJX4Q
bK+crV01411pwDfRRAL7fUERXKfl3gEisck1y1b2p4Dhps58qT0XaH+dMermsSKbs0C8wsb2Etgq
/ZdfJW74oCwbdngXE1hlJe0vcl1xYk35G5FK9VbvEP+MR1y54mEuGrBwgak+IG5CVWcbl4/mq0l2
QEQS3wvVTbcE6Oq9ozrrBqcTsEfXI8QE4o1E3Xhj6iOfsEoQIBFHhAzTc0AAg8NesTfZT6k8QCDl
kyNOVnitNRyiKhD6iUvviLQcNGeVhvelJ8MHmlkOBB8vZR2P/qmp8re+kf3vnmWX77TAdybQUBIp
qOXe2h4dQ6JcuLpu6zyVzPJ3ZTaCk6ChXhsCI2lWIedTXS/fq7G4iHp2f3O07pl++icpSd+SEWyj
ttPBc+w7KdmIrnzAZofjwsj2mC4j7glmkOGWe7sGZYdFZdjCe2o+sL0hHG8OfHbx7w5ee2+RrUy0
OdfRUJfvuZJAMxEpoMVyoHq72R607rRzW6SYfWwplFWtvUkpM0K/EB9//xTa/34SuUoJV9meZYIK
/+snjAUP2Fg8uXuPgSkkemhojDbPqn9Le+saKRBcTlDLDcNE65QK0IhhBEgVCT0dvx5aGDfsHCPT
+pm5zHkddnc7ZbInNyeXTe80rWcPe4fV4BToFlX9TI6baptslU3MIJuaeEIyQ1atH34gbEO0wXR0
5WTz2Wz5k6ke3D0M0f/hw7fY6/9ysKCmwPUmbQdKqyn+crAYbmUQhq7CPTC3S5RM1sUChr+SEAIf
iDU7ZbkFfi3InwvLQyZPaOczHc3FGDoazLrpro2Dx7JXFtsfNzgbfgoHrWUOXc14lsse9XeQ9SgH
FyHkPP4QuP/uiH1hbRLHL3yIStBnd9CAmwdph0ercPeMo5NtOoJyqVXlrlOLyPTKJYMtouVlnfU/
vAVC/vuPHiKB43oSvwfTRwFn4F8PV9WbJY7gKtz3IGguUxroc1fb7Musd6na9nEGcX2sgugXIEX8
q1H5NkRA4CFPEottMpDLvPIjTUgBEE/plKBiziz7OVMBWYAkuGoukZNb1f2bF334yBSu/dD/rEbT
3FvVhM/NcKBHx2qNIoVPWhPjVyGbsrV95PusscMifc1ZvF3mqH4zgjZaRX4SHxuj7p5Ii/T9vHzu
mAitq2wk7bwrrmlpDhcoT+P9GEyf2mxAGSPbA86GOtyVr80Uu5fWcpwL5+V76kTmWlqEd/dEF93Q
D9n3sAYerKpzaQ2Je2gH49zhKoKD6bhE3M/lpWFVs24n6/ytLeHMPkC8RiJojhp5SDVDchc33ZXF
qavqm223+n5EEHXLaAZLb0ZxjF5yx66VQNISz0mbRzvdgbDqZ73rZu/UmhWrgsGMOPL0oyu6ZGfI
1lyFkKo3g4EgFZtiALvprlSlvrfcxkC0hPxlRFq2Zf7xpSbP3OCmJsRZwyIeyP65ppm4MHFId3Gf
1ptSoyRucqKyI9r3jSmyaj1qhfhOGMk2In/3akYd2bQG8r2IvtyfGXa7Ikju5nCIT2i6IVqRdAJ1
TfsbUQlrR6QWR8ErxRX1X8pEzwgxPjc/XVEy+ZonpFxz/2EqG8x3iAgFZyS1X4fBscwhKfQxfUM9
h3+q1Lqi2zwLJFuXgQh24jsRkCLMuatou6512nkbqVxoVRMDl2iBBUZ9jhZQobaYIvMZn3nxmIYk
ngySvwlFllp91q8oxe5sRd+HwlTeZ93Egqf0jZe/P1DFv8U7oVpWlnKk0I5wpOf8pUQOhcFgqFdk
1JgMrBcT4QUqlL9C0W0Rfu189TTRt7yM/fUkmnRTKgfmUCg+e6Cu0BMY3BkxXInC88ZrY1jhAZrP
CBnNe3Y9He1rkAXbniCRvW3LtzY3V2M5ZWe3cJtLOxlI96q+gaCVtg+evyQj6IIG7wqc9f+wd2a7
cSPtln0i/s0xGAQaBzg5p6TUZMmWdENYss15HoLk0/cKuupXVTX6nO77BoxEzk5lkjF8395rx/e6
3ffAghRvhWX7+6RE9RvSnJemnR7l2PeQWUdeF1FOmfwyZxZysosguG47euTIKKzSF4/EY2JgLYvO
cPWdtjmValldhjiuUfdzPCae5d/aOTB8RyTdIVbkEc4W1u1i7r8VyvbvFexMB7eZ9ukdiviqgPr+
Afv1nASoby3j3rbfKV+MJ6OiW16lh4VFBCmy4AHsTqkT8BD0J4LMTgbkvRr5XyJbePSlwuXkiOi+
L1MkN2zBaM3NZ7gX3m71wXv+tSMo6+VhvZwKKjabnCCCr9hoL8RVQ6dwH8oFzRULb+cqBmoM6N5v
CA6iI11EAcmH2LA3S1M6d1nJ0hxh0g06zK1FiIaWuV61OcoYYrB8YOCReUDGrkVtWgmBuBq9i/eU
4ryh8kXOzxiixUyzajkFMmtuE/QgC9iKvRthxkMlmUZp8RFkCAOC1N5YULOubcCYu/WI/R+/4TX3
vzd13Qqz+ahqGpdR3P/j5n88VQX//qd+zb+f8/dX/Mcl+WirrvrV/5fPOv6sNCOn++eT/vbO/O9/
fDqN1vnbjf2K2XkYfrbz488OKfhfITz/tw/+Aev5b8LmaLfazl9O7v8N83P/s4Sxn4/fy+TvkJ/f
L/wT8uP+S2AicrGiWY4pvYC93B95c9L8l2chYOFhiPcep9S/IT+u/S/uEhI4qIPCyvEIifsT8hP8
iwUZ2CALCFAggAP9v0B+2Gb4/1jrSJ8KteNbpu36liV4v7/N83nhdHgozfk05fUXlZJeGxbpF5cg
aOrGW2QswSEyrLsyN9lJmoJykk3Yg9aSI7X3KDr6+SMBbmyXqF70ysVn0bO1R4CyLwRbe3+CyC7y
cbqp/O5BBTa6a6Ovd1PMwlmSuxzfQP1FkAHZegNzf1M4Ee5hjGgTDaRDYH0rQ/QuIdygTeXO+r0y
pAOOwRgS91cuqdFeeF+9p+2YnNsM4rbXuZuF/JBTQmV57+YoGhBbpLuugczhZoM8zgyqW6Dm3yhr
WZvc8Eg0CUgXapVIr4euf07jR2Jd6uMcQITs0/EU2f4r2RfohUgjnbvoF0XRY+dYxMvjiiUyiR55
ZeHssxEhGXmuefbz1teWhGLMTaizSBkI4AQIQtYYRo7SRmblmptwsFgExxkkSGPKSOlp3505+UXd
EiAIhAnh4/ZeUnPcDDO9yTGXQJJjd5cI++KHBPfR/EzPicsI5VzUBAsvQ7JUxmOClCegT4XkaEf7
Q57J+0UYFwzNeUGAsm+DLLmd4xkNA4D7SowXdKf9tSXeu7jLbpzRvUA28S/Cz4vtBOxn39IjIhxI
0eDHjbUbJz87OOuqHqOZPxOuNCPj2QTsqLaj6cqNW3qI/9Pkm2vTKImnucd1Sfs7qWMCqRcGxsXH
6rbUBOgqhrlanmIIFhIxlGn0H6HF/DF5CVpAcTcEfnHnkeDOl4rty6Arvu27/rLkuXHGHX7nVZV/
8pG93AYoZabKffWtAiNiVN9MdVBfG6yxSHG0SNJwcky48oiHb36ijk15bUoZaVVwPS8wYlUG/SeS
Po2+8JluFFrfyofv4cYFQXTO5oB2grThLKZFK5YRK0qDWkm446mQ9nQa8grIs688EHU/2pyEsCSs
NwWV/aPlFwevNH42iKi22YSUoo14KIqcxx66qjL8c7qwILLT4absom4TqqlGIZZbFA5xaQQ9x0mY
88X5Rg+I0o3ucXAtezXZw3mpQTulo//Wx3F2gttNe60mf7dr+mi79ObLhOB5O9pEablTczH95gfc
TV4ydV8CAXY86sK3wlA3hVl+QcrAEVcmF1eyYFdUxsssQ+TONnFnjQ4u4hxgMWk42JaX3dC15zZk
k0zJoTtWs7hU3xMtWRs1bXa2v7DyApdeKmgj8mBaDf5Y2951cxEd8yR8ipTxUybIXbIJYYvjzWcL
UojfZF+QIzX7oje7bW2VvwqcJUsHHiReQrjUFL3pUBykFbU3niTfURLuCFKEcWsuu2s+rPPAt/ye
gCirSoKrWUvC/Lb998YH20qI8Z0TBE+t1d50revsWDiSehMU/XWfPSNahV9vHt16QcQHyOAhe7Mm
smsVBsJlGnoYxZLtromKH2UI4mWYDCndT2q4S/oSNpa3jTzMUFtY9MCRSwky14aRI9zrUGoYaT9h
/8zwRM2N++4IqrtWE9MNGJuj8vHIIvDJD54dPJUCnq/lJx6mMDhEJhnaSEfBebDsTRrAJ0MSkfQI
u9usvIfWicZbKvi0xz0GI4qM2G0SUjBijH9HdGhB+ZzbXQATpDlCWs/wxsX0kHD6xDQ0j9R37RPV
l10SpizKZPPiSYUIKXeaI5bXTWM636qc/n4/Dwm73Jm0MIc2vmd5LY7+7OuYjOFOdcQsizJVgA5Q
oxAwNvVe93VxGehU/9R7gl6NkroxwHCxFPH1SNzQVjjFHdXqB3+0KXYpOlhRTY0jnZ/rnHVpgin/
8WXJYfoTKbkgMiZavc82BUQmADV06zE2z3CztpIsrDQ3b0r82bin8fukt+wzYF8PUXXJRCJ2vfcB
fFwnWhMjQA4SPWZSQTX1uyzCo2EXHL+tibq0x8JD4R7zg7oyAMctvvfD1R5Hz6dNG6bGvvWpJ4kF
ekCVvLNVhOuSlN/6fZ/YLNf9EoMzsG3HamHuYKgNT/5gvhPvCOcMApRBfBJCOXTyBA+QOIjeGV/z
xgMCimpw50TOL0KZvmYeA8bcBgi92gQsSJ8eKByAdfHodiMAuIRL9mhX6LKWHi9b2DpfHDthQY6I
Z27Alxkl5zELkeNoCndD4uyuBka6W4YZUi1QLTR6VYORti5YVWPY26f9bT+GD00bHtyCtHgn4CBC
SU1V7hV3V7uf6BYfonggzdEez72pZpihVr/3oNOqHFVQheCFDsxy8HqDtD869ouU9sFhe4rlyUVM
sZNc3yYl33EkqiNdnWorwuiBftq5tOO9G9cPU76cq5RDbi6HfBuHydtoet4lQsWYDkiaEQWV2xZb
3QamLokBzm2BgcHoMtjUlqWZ3KjWA90LC5T6kGOTaqWKnYbfo9l/Dmb6705DeIxXYLQDRpY180dm
yGgHgBZbOF4yAnt3IHU/VOCfB1GIbeN9S2b54cWFtRvar51E7pr195arvkXjMpPN1t0ZBEYNU4jz
m527SBGcEZcGPWlLt9NwSVkyhHNpokycEcgWiNb7fclYQN+HmNuun/d9SNma1cYxr8NzMp49HJak
0ihBT697JwqzoM5maC4USpgbq25YjrjRYbBTPGy9c1eN49dshpQNh/oS9RxcveNcKiwix3Qq6cOn
9jmqqm/tQD2gZXTb+pWPUaN7DgK8Ys6c/bCnBv2LQXekHJ+XFBdFim6JfWO/U5NvE7M6Hzm49zKm
cUqOHb87qV5aXl3n+WOZADpsmh/GKA4ZebWQH4RuyQCBl0+upnRxzh1Dk1wVSgdsSzn63Kw9JBSz
WVvVTovlm87WZhDUvzGQX5myfKYpqZwTM3u0X5PM1gvVe0S95kW1z7KeCVcZYJHDJifRXU1X8Fv+
erHeJ6ZQ/X6AA4AlJyASBnB8SqtZab1Y83ZaXPZn+A2zhhWvnpvE95Dnrbc5OfMzJaJNoYG4a17I
MgpqwDpdDfn+fE7rL0U2uMi+W1xP2rxFqvsfF5k2Gq431we8WkGH038IAeYy24QWKV1rvMfqJ5x7
eEEuIIL1fqkfXK+tF+szuqH5wMlDu14/uN61Xlvf4/d7fr6dVaO+uK7njFCX5n1JhXNVjdDIzOBM
DSM71kZGB7r0yM8KE/dqfQKSa5w8Mjz7SNQyEldRA8ql5Orv/0LfDod02E7MWdtMKwZbDIZXbaFr
xevV9c7Pi3/ct77jP+4LE5AcHV7Qf9z/eVOGCRzFFKFJVTGQxzHpbrVbN1etvogyAAC1UP6yXW+7
vvc1r0HMKP2Lfv6sqdZb5qv0cv2Zc3RfC6t9noT64WuR5SEYG32f6UfVqcMG8/ni9do/3pBIR/Yr
fkw5Q+s2Py+wRP4RyLLel3RwG+lizpv1I6xvRUuCY2x9w99Xo1B8AyUvKG1BoF5tj+u1bJn5avMe
vRjagB+j1pMEOYalRSnOVlH6dPY9rwCBkJ/xidIk9FMkjr9/tihqePXv6+t3nwpG88rrdXL1xCfo
9c9X6zjF9ZrQEtP1QvWXrC40fN2FKWBOLX/RenVNccwxQVJGz/izYIR4WFHWC59oEzAx+owqkb/s
ZMKmBoYc1kSgm3xDnEQzeoWr9eZ6zdQ33TGFL73eDkYqXLbZ70OaIyenrl6NQA7XVQLLABHBac46
iFqawGbU7ZNnXaGpACLUz28dLpdsXqZHq7uBwp49ysQ7em340oZtfuUbBDc0LKUPWd+0h9oPCcbW
olyXPKzK8Q6ZLB5Kh8QtggfTY1zNTJdoJ/V4yWZOJDPIDL3ysKGCux75YfGg65IyTwHegQ+wkG+O
g8AECp3fWpAWeKl52xCxvAsSR2475Jhni04jIinjLEF3QBHosms1oDmD4l7c2nbFDCkW1i4+W+va
ERn2qxmPXVTfIara0dawr4dpfB3tEl17naMCjdpuT+okzYdozq6EKn9xhj+5TPTIbdiXgeeIT4Np
wpkdBhT+JDDS/b/Hh8QAJsjznI3ZvQTYy5AatjiHxuSWGiHl6RYsPc3qqjhldt9slpStZq0Pv0JZ
BRYajrl5bJla1qufd/7jOeujQYJh+vN5VSdeoV7W29YJLutjeSNI81qvkl4wgFGjFFyRF7pIfJyW
vlhv/r5gW7IN8ox5fnARvrCdWbb50ohzbB4FwBsWCQNsG8FpiPXsfjJhvK9v1NF1+/2WbWaSD9ou
01mAfdTvvz4WlmWzG41MG5a5r9FbfHMW1+uDg37151t83gQVM29oIoFnTXQMaRbG9DSjbp9p33ed
axj+evXzIkfWdFRCgbFAD+p6JW1+fSpwsHOO4NDTW1BgOfq+zwc+b4pWU+LbMqqPQ+n/fsr6KB70
73aXmgwkf7607mqXBA/m/Fp/X+v3ktY+rpTQva4TZGAbOvA3CGSxuuhfav0dhEx4YP1dSYILCFbR
v7utpx7T8b6BjZm2rWnYV+vFrJMx7TiOtmO74ILSoXiDlrq2KJmuVFrbJ8nCadWwsy6v8Gcw1GDc
++Pa530YDeXWVnYALRZmW2TxZ6z0+99g/DZrrxufVsw+XB6qIkkA3SD0TlhEqvli65HYHvkr12sQ
MvFBGTpOixQ8V0AT80b7xMY12recGhs2OZgt18+yrANipT/b+mFaRaOlKk0daM64BSjEO1S1c+vo
PMo0NzoAcW9zqgZce6hYa9M+rvJ5WyQkW5Dp5+i/sFvnR1Jf+uv19pRP1QL1JSDZaIoQZGyhaCOi
WGb4AO1EutzPXnve14u0D9ziNOgZwSyMtruO0rk6BmZ+pfR960VHI4quIV/36gBYX7c+MHg6wCBf
5490vRyyFkMDHdXNX56l3+jzf1z/r/Xl/8f7ZBczp3y+w3ptfd3nfZ83P9/m8+N93pc2nKxhRM2s
8xGVfL7z+mS/UCw9fn/2z9fEuaR1axGE8Pk9rX+eQYGcMZJGxqrrRIA9XqGvEYe6ze7snPO9mv1k
PzD1ssXnVF6z6ClexdXJ1Xbx9c5qmZ5VT26tm6YCTVuE9RNDRkVqJg5Hx9qY6yGzHrnrcfJ5MZG4
gZ+PsLwlRTStQKgDdZDAtK5Ars7wAHyUjWVBg7QkQA7vBfNwjTWM/b/+POuHMNvxi7JFeZCS+El6
mCex8iVKgmOlrCEFFpA5+ROqlrRJp2gS8j9bBLvoFdIzNvn+isbYvYXtiNb7wqZA51Cu78EsTpCp
Wrz+2Fo541I8HpO++AXxvvmt3vn/jYX/prFgBd5/GR/wn232vey+d38NDvj9mj9aCjL4F315LXcK
8BlZ0qdz/0dLIaDbYNE4ENTyPU+u3Ya/5AZg2UQes/YTHP2qP1sKzr8wfPNsGTg+smFke3/2Vf7W
HyLs4I/bfxUBwlv6hy4LyxT/HKofluV5LiqCv7cUGpw5Lpgj4mrwem+hvwTIHbrrOGHZ7frJmQDv
aK8E1iqyyzpqPhbanqB9xdJs7gcWsKdIzF+Q+r12LGR3YpEtMheQGJYRPQcWO1gyu87OQjSa7STi
CpvZTkaXwUQSntok3KZhABlw8L/BVJyOgQGwT1dYokzSuoes4fnLBTtTOh2MwkBGYjFw27ZDwzh0
YBha74Qah6nZ3ZglyVYxIYib3mfdXFhQEZvK/5WNjvjSJWqrbPCKQxrf0YQ45R1nKxUK4pmDGaP1
ZHpHXPRoHcidE6bAcznH926JYSM3921WvJ3bOn6u60XAlpDzbmgUzObFvS1ktdynOJB2GVXWXfcQ
C9UDx6e6aPqFxillwanKdQwlxf8qTe4Xz9gmKoB+aacTxfC7wCKAqKcgCc69AEpBM3rjFuEECLv6
WXr+z1Crr5u2egmIEWUWRyOmFirgi7eNmdS2JoS/za2FRPxcDVd1QH8xbrsLMU8bYeMb8tP5qyqw
H1LF2JVF/A0BQ7qfehTjc6GLZU6P1kn9CvPprm9RGaRZiFgto6Q6xrSBx1ps24K145AgH1fgABsz
uAOZ1W2Xjv37AAFxdK1vYUU7mIp7uw2zELpDcmgFVKnQGw9amHVwg9E8VorOM4sT2VDaCCTuF6ch
MhHG3ATEjILZFB0tFvC0X/AlSPoeFGeDpxobNRFobXtMFBQhUadao/xWmdljRU3b7+q3VoLthyKy
3IYg8Dddby6IllqAdwFqkKi5greHP1gAO1rAbjcGLbE6eu7So18ulMfLD7J5wW5Mj0w7pZzT0wCa
ZpN60xsocRKqhLVVBeFjhWndqYHltqAS2AtJ5oQ34KQHj4pT5we6geeAjX1QP7WwDq9oy/B3Wf53
d0pfkdslWzHw6zZe9d0fc6SZKit3oTTCTWIY/olcogtMaKKVlzC8xkid1WFGZBrIB78nWXBq3Fez
Tn4udlvsbDZTRAEg/TcggLrbAiQy0dI9VAmAE3zc6PtoR945C+8NDJh7QmRfSOI+2YU4zlQsVUPX
BlVp8OgX48kxfqLaNx+7CZxXkrvHrIxOadn9CONYQSuYMZYF9kOn5BfmG2f/tUplfYDrBkJfCuw2
QBGnQdxDaN/i4YRTl+wMH/FKk6XXo4tXwUmrahfGH5kFxdB1JeMHDK3Gdt7QP6bw3pS7rQJyrohc
9FGp7Vov5EcFNaDKx0qo8UgfRxzHIfkaD+mO/AAEDpzQsY1mxXRfcewC6eyvo4Qso5pGA1N3pS78
TZXKLlYiH1POuF7KGy+xb8MWpIDtjfArAzgb0zjsUGu3R/jdO0Ma5zH3H6Am0siHBg4p9zS5zQDl
xMJtw44qNosPm8i/DRFZ9zjJJE2n5Cky4nEX2QpfckrvoLRsZIkBlq4xQ/pYql+Gs1DDz5tXwoMJ
CbP2jtGmZBm6b10ex7du257D14Y6RkwsmLhyqdE4PTqeZKKfYfXerxDe+waLKmSNR+Txeo/SGF9c
+8q3/R95mcpDkabuPilyTp2+oJXnxnsTGf4WDsO5CHMW1G0Phzd6Was7zAEc5ixzdV6kh0Xcf1Xl
/DhNDp7iPFXnOio3qQqdSyqNkr+mxeXMAeqM0yWytZGzXtcnFdVy9CSbYiEQWIwWUaWIuDZFMr2B
VcXR4kEAMPx3N7m0+DsyjwVZhGZ58Wt0zl1eHFpq0kd+tSlY9CY3vXOw0R1ImCYyNuraHfBPA95c
BMuD2ldaEnzFqUIfMKIlPBnJTY8UlQDN8JSRzbUBgUXrE2hftakieW8nAtBJTmMsyOitNbk/bmt0
J4YI5PWgokdb+0cIIkF+HNp4n0gpNi6zSd+MDAhCeNEiRbUlyMUFdz+LLgcwxJFRTTdF2EEVj+w9
hrOaNL42IRU6NY79PENmcV0OaCAP0N+TLTEWEQr6Al9xaTKZTds+7qg7hcrZTiPleAOw4Q7IE0bU
Nj/YBKN+n6zcPk1lxRRrSnMfEOwwTvVrkvgSLWp/OzVVQ4l/ejGG3DxPw4vRl902l8SzVsCTyaen
lIOAFbhHJjZJdtdGkXvNYMCgXMIMRRxG1GILWE6r9kEutlN2TOlgYNmY+l3ueF9lFX1tWHrum7E1
dqlXRDuLnS7RIRXhJbPEajrc5kg1CE4kHVetot0o+14n6hnixvJ1kboOJ3ewtqOtne1HR6HMTIeT
Lfl++tIDETSe5Exzjq7nHYrqfO8F2LK7BtcP7e2KlJdBJFehdE5tyUVWJyeVqARRffB1FPFzQvJl
5Dmgx4KjiZZig/Topk0TPuoQ8csSZoDBCZVezLDrE99yHD16XyNwOmYgBEgNLFSmFxHC46wXnlgv
hr8ds8LahPZVmc1fstK+Ez2fEYAl7QeJ34GoCsoMfXvBD4xhMZwf5kK8Ua1bOCbVeUms4NqLiKyo
2AG15ky/hxO5MvOjVQ/xBUbvTQJT9qbzaJSbhOSUYbJTSfOdslWR2mSXaNtl7f4KKGltyAqu4rh7
jhusoIC9zXyimqaCit5iQIPRiO/sZcwvFvK+iJMPDyjtJudkJYM4S1ZNsuILTYbgZC7hzwAhV+ph
ByZXh3Zfdop7ZxsSK34GnBHuDX++9+6GmQMvs5o3QbLEBl7a0VIGbk4Gsx3ai2XTF9B4hyw52hxw
CvEFY4v73uok29wcXkajQoqR10dBWOpueQHg8jZXbnFjhvK+YvV2nRdzd1CTi3UqC96stKkPje2z
AlLZE9EaAVICZm3wuc1ZmmYANRCzQugCFqEVvnOK7mXRVNjYrS++BZJ4iJ6abIwPZvHTboBnpBhU
K9qbIbgml9CLXVczk5ZZhDrAZ7Dqki49+eZylm7wYOPLAXvESjBx529ExTY7v8PLVy6YHM0GYVxp
ThMLHaCRUQ8UFnKkVoeEyHAAeNmxFW2DZjovCt9b2sfIK6rwLP0FkvNC4ZuCaXBmFagTDs6Tw6+e
AZ0GuiFxn+qg9DEZbupuSeh7WlSb48xGIx+cBqp628KBq2Y58Xe0NQpTGRiLRd4yL5EuVTkzhhPR
c0RygOZl+M12AdkMT+M00mXslHkBaBHGqX8YSw2bjewXGqMYAIW3kRJfwrrmyoxkNyvJV512HLUh
Ut203sG6t7x8QDkhyDvy07MSTIGz2ZCtELOyaONyY0GAYr1ErIFJs28X1uDg4rtAYS50+pmP1AAo
wOuAJeExThzqswuWw7Rbdg0/Qtv158FyvnVDr2UFdX1IyzDfm45gKaFQkowNFOEhGE95TzU4IPVe
8GMChBMBfIYIVKdr7rPlJWftciTDhrRjvMEXf/HfkMa+D2EE0raM3hMiNm2dtWmlsiQ5m65Vmk/X
8wC2ZGbLAVBr/AWc28cRS26n7zAoz4osT5dQT5ZtLstNlpqhO72OlXJu1S/l1N/nWIAOcS4Ql1M4
OkR0YF5/aWR5GrLe3blpzy4d1pk7yQNLRHnVVMEWKWmHNe7Qqdo/w6RFQDwM5k7pmFKdV5oXJJfC
jrryiDLNxnrYTXVDB78nF6GdpMOuowko3YHsEcShdmsuKgGpi05KTXuQRkHPErwgRjUxzbuSxYqe
DaHhBtskD/zNBHdmW579H5IwVs8cAN8YJecJzHvUxWfkYNdV8WOJUbl7Iw1+IeU1O1fzaVZnSm3E
JJH9mhACy1rpjZVeOQEqqip30CkKOy8jN7bVCbI9CHtSsq1NpdNle50zGxseQEPR7Ediiw8c1mEx
1hvU3pxvyXwTzeTgWoMAVo1JUqnwYxGqOszMOYNOuS2JdEN+fACNhOkzJMPYORBlo1UmTrGddVZu
QWiuS3iuRx2aIY7eXwYNPOMEPLdE7cY6czdK6XrEiEGzMX3TWdd+atQXZ6GtX1BdBX1Oem83qOuU
ifFhwFZjxFBxJh8BVyTVq6nTf0mlPrXEAefA6Eb4MVthXWScs0UMRtziFdFJBDJF3cFEF3F0w+6m
FDXbmNaRewpE53Fub8IkPBuZiY68cb5Gfg2EZlDVEU+RuWEOXdiFbfzxWth3Y8RaIiLsGIuHABpA
/vFMEHJEILJTHc2epWzZjS4MsaLeVzo9GYjzriVOGXvee6pQv1ELiDahzlz2HNYkbHYAdfkxHFAT
Dv++ZzPfE9cs19zmBogZi1pMOFYMm5OFGBjTDGRiA8uozBx2q4DimE5/Senfxh2sF50TXenEaJp3
r4lrf7N0ljTN/UdTp0un9SnXadNp9Iw6mXk0AewfsWUnoAxXwaOrc6qDhUgBXwDMiFBI2Wb93dLC
OJFok1zHKksnXqcuDdu8yp7ATN0ECanYOCufjIAqWE1gNjwLXNxPKTSzTiucmgGkTUzENpU/CuI6
dTuQwOZmhy4xaHKqdN670XnPtc7q7uyXQGd3x2nLvMcyikxvLybdW+mcb0snfjdEf4+QHrI1C7wj
FTz2MHllltqO1WvfGeQXJNDPbPWmkri6rhgKklLKYxrbX+Q0bXOTrpVLeKFpJ/tECIclwr3Zga8d
dWL5kO0mD01+oLPMq/SjjOJvqWy8m7rKL4sxyw3z5WT9CohCj4bwShKN7rZku0mdlo7Iem/r/PTQ
Gm4CreTBAYtfWLnMISTrDDaZrwsB7JQgwnPU3ZfZm+rnHBJ/h11CpQCP1Y+h/GWrINhVCpmLOSAF
0SnvniLvnVQ3GsgkwC+hGneQnA+lmCzc3tquRkiuUOED3OxN7AOQymwHzCf4XWOQFzOZ9uzeDDSm
NmeolAQcwfbBZL8tenaVsjHZns6DOs104qq8v+ldb2FMpUbVxeXBl+aTrRr/LJ3lW+EfQPqG2yJl
cKlC65IVuI97VjwiRc4zKoN5FO4igOj6NtTrkihk3+Tk5cXyDPfYS0B1LS44wgafW0cnP/ZfBVz8
gyPsD0UCxQa+ez27zY2SrBxQnsYXQVXLs6NLURdP6HS2KgmoWowD5ya6XIzZikxgyjKEoUVfckrz
7MXmS99QGupr0PwxouLHckleMtvsHq0YVW1aqu+Ld1RdWp99x3kR9GUufdB/SZb4acFhyS/KAJa4
xBXoZkQ38Fv/vrreTosfqGarM4ni6Qlr1L7WheX1AkHxEfWze1xvrUjRxiohwrvhPT1aYp4hLodx
GVzZ+WIcgHjejWs7CeZbV7jWeZUneDNZCRxNNI5QDR17am/H2EoYyTJMilpEQDw7rIZocrax6MaH
GJng3KhfpdNl59gSaHcwBXa+/RUpIrImOZYnIBzsjkfSQRmRMfDei9gb3lVen5s8EJsRuMp1x7Wt
OQii5XM1bfD3SzTIEwNTk/N9Ru2H8On/GdgwU49+rLS8Pd80oIsCeYZlZ3f6dN1AuJz3xhdS6NyN
aap7J/QvqHRYQ86AEZOoPpv9QBHIStjSmSfIOfMjckniAMkBMvP+0fCaD4aiEvydQHJZXGUqfxNK
3YIjULvKANydRbe2D23RfVaw5Y5EW5mbCgJTUXNo15Lku8BGmGC+JRZDezGMJkcIdOlZ4rYMpE3L
uH5leiBCHaRymsJDSReihTzvJqzJHxBG5h7b2gp2fi7BY4rXoLZfAMs9ourBMVKPH8ME80pV1wng
yK0rrOGY0lMGJ07iheZ175YaqZnYZRy05v0QtBdrpimPpsiiPgvInpgoiLLdrU9u3snLkZkae5Zk
D6NnZMeqB0Dc++NLAcvbd0jQAmCVodwbznmCTaJxDi1oz99iCNks4THKM/h/zq3r2DfzbDSAvGnr
qQBi6zTE0Gv+rbKw9bXf8ou186dvwpEFvulAIllptWrCP2xL46PWlnOyDO46DiWsoNwKm+KZDNf3
ZKRq0nR5t1tyYmo+BRGuKW0GmW4rc7DaVZI5V/3VKolAg01VRsmdMzUvoMT4fOSFMOnpds5I723X
uSTprJ/cmFCaoXM/USuhX40Eu0Z0MdP88VUsj0nkHKMxewPA/dBqrcunrKLIIjjqn7ctfihg6zGZ
L5zP68X8qeZI7ZNLOf1csTPqNQSliXat7mqmgbYZj5PwD0giLlFnp8s20ecfu03c3PLbejI6dNEc
e2xPuP7+eHcriv7Uiuj/28nous6RhNLT8J/kKA+P61/s+QO9rfV7WG+XMbRQeH2PnjO8ByPihZjy
ier4dT3U9pBrgKK4muQyLS7LKfZj5kbxidiMwWiBY31WSdaTR4vwaP2k6yiy3qxaZ9lKvW/6FAq1
Tv7SMFsxxdBFD+wBlszonui39KcyrPbSZ/iNB8Wy0R4e+i50D9PaJZ1WmNoquDGCoDw0ZfC4Sm3G
GcxyDXtfa1OZ/IOgPsXpQllKyx+KCQW86EiRSlLzmlxV99pq4eqPU6z2RDGpKzOC0tC3PtDHtUcZ
a6jz+v8sYJPZMer4b92gW/nxHua4yuhsWn4ucXgUF2dizVhhrONvprnVAUidfl5/wpqSf4O2ZhVA
hTqafL22XqxHnJkYvxZzQtdexhxmNoKEUJogNP8uV7LFzIBZ+/5vMdSwgp1XqVLAizcyIiJkRSpX
iRMiwC5JSkC0ciVhC2bkA85NzA7D+0nIg31V5N6tpFJwMHX7db1wfHI9aXUyVuhWqFMjmtn4zuRv
06ClbgQAjXo3o02Pmbhjqc7mqtpiXTxmU5pcT0xsmCXZ9Xyqk1bF0nozTmBc9lGv4agIlVZr5ipR
Wi8WfYJ8DGJglrW0QiGqJ+dqEM9mmQIl0b1vW0s0fv8iVHOQ93wYo8dWUCTvjQrmG7Z6y03n9qQM
RvjKInN5nmzPR8mAltmQzgXKPzrPhCROw54PXRd/JavQuUxy/uMxqzWOQI/JtZ8q7wZU2Ai3kACh
mg0Twjn3RkgqXXkiyKPhCaWaumtbYMfTj1mFuulE+Eu5QGkcgnPdVqHJzMZ+Qy7U6JKL044E2qDd
QQVZ3IIXOY2gMRAl5QdrbCsGqNCLL41HDcKbMFCqTP9VVb2jevWF2gIV3JZFkq0/tNnqjrSB7QF4
sH2JJ7alxshNw13eg3lgenSGm953r8euPGVLccFZQ/mitMqLplsOFlGIdkcNiYIbhlEyGpIWFmwk
zEPas3tWanahuXa2dWHIBCCCOHVnSxoKyMygNTTg89CVbe0xP/RssTa+NF5J0mA3BTDVqAqiVEuy
oIY2bHb15D2QlUxmyFS81TPVHmimL0OzqD3pXTTVlfxI2uK+yCqqDt2YHoeGNbZJ1FS97GOR3Fj/
i73z2G4c27bsF+EWcOC79CIlyjNMB4OKCMJ7d4Cvf/Mg8r7MjMzKO261qxEclEISSZhj9l5rLltU
JyB/HMypwiaIfo7tSURYpImZbo2BK8do8O8HVwpnZXpkWBXBvRjAaUWe/0zhFtDrAJPxlBtADfq5
Yw0SDus+ZqrzunJjT0BqPOycx+WZRc6YZgiChfQsP5mzl/18cD2KnL7N4qx3f0ikChuAANvYh1pe
TohoDOLhkTDwrFYPy7Pf/0PxgwHe4zxClggOT/0I7AhWfxXyw99/bvkryw+T8Hlpqa/val1zjoMl
HLzoCamly1PMNPCurGiDgQohrb5evvv7AzGHRAWoXyoapFuljazcGEyWaADhiq7TkR2qmYQ6+TEM
dO8odZHuxlw/NIEizSrpJRfnWBNIOTTdB8UVREoDCSz5uPfHIEK7yh3jVyYJTUfOSwuqERCfzsR5
VzGq4tToMI9akGKzEZBSmI4ng4hFKxnlhtQNc20EI8mZjGudpjKnGAVwnxiounVu7/ZT3GU/qK7A
VOo+m2XN7eV1u75s3+KUPW7q+Z/GFF1cZgIX4a6i3NqfiyD6nlWo2aULHtIcK1pvzVYAFV9qmEcz
zYBDPSTTSB2DStrgEJKmieyb1Osa2oF7zJr2m+/S8/a6rS/Nt8T/bOGU2cS2law7a3pnygYNj2F4
PY1Uusrm1UUtuPKchMpJxz47J/y5tPAfxW+RnqF86zx7zfYI10j+KWuTXWAKKo9mzyTLiEcaFZTx
iqNgU24rkicEPMcgi1SHLXob8q9xPniMa4/mpGFt0vPHUmhE2eXBe9Cpm73c6mAvGAerOwOa1cqv
WSzMKogDxXvjFtXZo6xtNA53fTAA1cy6kyrLqlW/aVY3V0PbL9yDUydP5mTZG+Eylc5Z98HMMO48
8Zhp8kgf/0mWcj8m0ed6osfmZ28djVMuLNpZDu694q1x0c4HMCjIP+IKYKQkalE6K7YO2BeC5BEs
/SNOEypKDcdIoZ9IkyYUN1o1W721TlDcKfavbEHQwlxN5zwVNPbf2i5uNoMpnmYGQO7gYNuwwV2L
mhxXfdbJ0QvAZFKmxNJR1ir4CClkHl8rOgGEMO3Koj5nJd0c7UkTKBXpkzh+9lwHmw7956oLSOI2
UMLG7l0k/e+DW5zJrKSlMMRXhBtb2aMoB0XnxM+B56UE4BGyURYhtijzpJG6o5GoRJoLhv4N1YhN
7+E2o+RXJtrK8snRtMQ9hUDEdp7+MAbDvh9Zfpr6li7EPeVzS8hzdsPEAQ+Ns2o332Q1P3hFtknH
8NSK8NI4xqvh3ANn+96Y51QJ96j/vUroVGxuSNqRfnKaNEdubMfEgDmYxom73Tgtz5aH3gzFafIY
S/Mo+VrNcKwnl8Vlas0RSYj5J2FDS0icrKDSH0V01iN8pQwB9Bxq7nESILw2ee5rHNGs3hb5IpkI
7fGn1HH5um1dnEukoa1GqFMYynq5RslIWpdVs4dj5CW0yvwSsfZAMz0xUrJWM9U+k1oFJ7OjWnps
1IOIRspS1ZRwd7bAEMhpUoRrePP1EQ9RczR81I+xU3gUFP6ttXNd97nNZ+TDWEcg+KrF3OSZBDK1
8sOZdZzeRO/9FIwNAylXyHf3gAaUnKAEeB2w/l7UZPIxafMMJzg7FUM9yGWFlusDhhpKzeu8BnIn
Ftk790oRwbyuLXzoLnHVq9RoJFYlnROvfAioHNZDMecA2FMf/KY9CupgYBhGqRd0dPE1heohZ8tz
1L8u0MRu1l69gk9SAN/I4Zrz/0DT/UNEclUkkK21CtLIZo1IkOWpJDzhDqyXoXTyrRd+AiPIx8nj
RgkolUROKil9z6HBAYMqQ8tcsz/JkMWe6HNK8WqFarbkNw1WqXKh/vfrAiijPobd3u9Gur2/v3yi
3giNPTrdjC06QlCi1b21UweOyq5qjsv3lmfLgyZK4JhNzvqIUC2WKu5BuqTDZPMX00IoSSv9Yg9G
fGIuIPIDYSgCT5cmXWkG5LL1n/WWSAaT8CwscgjhFZdxATqGrjmvJpVF1ToGs5F6gGlxdEJN7gtq
w8flwSZhDvIaHN/lE8JeKlBcj5Ds2kSsu1CjjGUkQOwq8518ssrYIgcdMf+VzaZqdMbpfiCsRkVT
sfdiuxErh2fLiMpTvpkpQ8nY+a//nwKwsAT+g1hP6JgD/4kC8HBt2+u3qG9/dN2fJHu//eZvmj3H
/xc2f8/wPFKJAAT8LtlzzX/ZOvVXF8gS3Dx+4o8UAI/StusR4mkL01KYot8ke5bxLwH/3dddj+UR
cDDnv5Hs/QUB4Bmu7rusbGz0gbr/C+7INyeKPxV8Rr2h4mTpm4DwOzeqzJ3GoLiKsVv9FH/+CSrx
R5Hg370iVmHL1F3HJBbml1fMCnIygA1Xh3HbBhToZ696F879aA2M20HUr/9wTv5Gk6hYRT/JFnff
wRSiMSE3wzF9U7dcgf6Hw/9HllHYacHcVGl1MLIdiXPFmg70pZrTK9HJl//6pTwTBALqR4dP9yu7
b3AzAxDNzKa8TW8EPN8CLb7FJMin4cc/v5J60798KF7JBixBq5Dm7i/HsHOiGRokcCMq4aSLKwZO
G5GKkMr4Px0/g2v+L6/F+sMCN2y7UDx/gUGFlZ5bZcSnIkxErFk3XEj5o8zqEGFB4ZpuH+EJBMU2
eHHLqd5hXz6bzNmzKB7++VNDvvjrO6FXLjibxoK/+NOpJHbK0zqfVbXvEz2XBtTLp5cplBdDmy6y
ki+gt34EbJP++WWXT/jr0XZoyTquB5qDpsafLyHNYPPrGiWXkJbeJcQgUlKEFju+1J18aXqMAkV4
nxTzhTYKzQItvjYWq4Bp5P5BFL4iCfMtcdK3/5e3ZZm26btAhUCN/PltOU3Zg8EoaH6DW1yFADkc
l1frzFEBnrrvvQ61C+VsB5YVbMOSPvE8sXrD6DG8ephSprnfjU4I4+T//KIK/uMN/renyXYFw5Or
6wwvf35fMxbAiTJxBYC+bg7VINDc9cNmmkigHy3uCJdsY9F9qUT5m7D8/zq2GL/Ij9XdzoD5+2ur
//8DFtLzfGtAsVQdpG0+jiR+rHqWfKtQErTWyAt5FhyKRB5Gx/mI4/eiCbr/cLX8zXjzp3fwy1kZ
U1biQ8E7mCNwhkhOLo5MrnMJcTVhSPjnQy10469HG76M53FdIo8Vwv3l4iyD3PbyssoPpV7t3Bq6
UJneRiJ4UVIMxs4iZLUuWM3E730X2CjAtA4Z1/hiN+ah87G9Ip0+efzOlE0nP+DaMTX/iPxnV7V0
r8J47afDOdT7F9C0LwCXpF1+kgxwfpxcKYnQBh0kBaod+OZ7GMI4pIEVoY1cqZ/vHXQ1g4ljB+jC
ZJKnTlRXSbOi9cgtmU+1wwWapvyQ3dHUMNlDz3RGXdvgWrHXZQCwSt1QchhfLIu2tnBgsZNObFAb
jswB579fPOCyzClCGeWmnq5jK59inNRaaOIKk3elz3ss6KbN0Ms6lxWVHqFgy/PepG+Z3uU1nM3A
3LXJfOlq/WC1dLySa+bqpxSHL2alXWylBMGN9Aj85JYTC1qK5KauJ+FzCRsFnyEunk2b0EI1FKsj
o6essyNBThKbJEpD3zQXSbU+RDcnQtXkug/kGQSrkc9lSOdASO1b1vVb2243DcdzGTw6RyK7xl2n
NZW2llN+ZWkP85sDJBjxRuXTHqfpBREqJ7u/jhofzpshdCe4XIaO3TAY4hVLQrathmTF6HJaShKB
ppy1eMAApg5/YCe3MUUQXGpvNni7NYW0W5O3O7+JbpgNH4Tp0vRG2L1OIv0UDNU3VRNj5a2kWww9
9qwr8MM58X9ID4w7zIhLNDJPCLq7nc+4WPnHOjIeq7IHGWfxTgJvfpYmhjImYd8bXnwf6FZunyLU
9ZRpIdk9p0hPVk4VXvGbQxanolfE3+tBktqWXdVLEJP6Eo3qQov7nXq9eKq/Qm5l8Z9dzVk/2epI
sfg5y8o5u6l+0cZso1naLS3Tq5Hk18G1aUjIS12DAxuiFYrEZ5OYMUgLBtznZmPpFOgIuAL0HPbP
yLz44yaEyol4TTIxg3ybgVArqPD5xNUQQFVv2NRBumAaLqJuV1exBis/uSaE1lJ1qx/JgAN3wssJ
k5PVOP60r9Nz+SM3tsaT7RLZ0BXOkfvqfnn3bsrnk8bwouZduALlKr6KChRwXV9H0PIUTO/9zs0A
9IFSh828yiL9oi7lUU3OJvl3kLaJwgnyA5kmXKcMoHurRi8ZDBdzEQoB97pLoWwYcdHcW5L31mcR
ifDKlZjeyIpGOqcH+C1KU9CkTB6Xy5EEjFuibtw55zpotOwzeTbPbkeJMXB56WUoIQTyNjry4mfc
K+WB4ZZwpvFiRsxTBEyrGCeS9bR52oVlQNqVH12hzHFG05Kb00/30wRqhjXhMmwNaqqPCIAeJZdQ
RZiAlBnthm660NgsN8iS9W9oJAeSFSHsZave7V/WfRoR41vVqwyw0Lprwq1bpe8uVhyttg513H21
4yNw29s4cLmAMrx6GmJcXZeoC5myCFcfmcINaopkTOyXH/D7fViP3GTucPHUmNlpvC3p8NapafFX
eBWyzMlA1sxz69UaepgTDKR7pI0lWR8NYK7d3MiT3sTaJvVBS1OzXvmz1u9H/WD7w1Y2rtgUJnEn
Y8a4rYFj3dmNJLiiLzdEAV+AxnB3OWhl1YiJgpRIioo7XTYR6YEGuJOqM3xszAFkD0i2wcMM3Pg+
1TgwlecNWyT9XmmNGLzbYq1HBCaY9Z3bMYq2kHBJVJBs03Ve1tGhS041jlBCPCZNw4DZtQ/1pBGC
GhU5CmbrNaIlstKgLW2zKnmX4UDBobDyrZ9x4DIDWIfGfZVFHCtnnC7o+r3NckEuixd85zc1Heh5
drPJdtR0Dg1DXNdhR5w6/Xsd6K8JRclBN57HAFhTn+xI5EH57xCF8PMUTd0nOjl7mYfH5eInhKTc
eEezx+ZDXDqTQFJcDYN2vaGSp9sp3aEjKNY2l3Ukh3ILPuVHHwz+1i6dV5p8050yzWGqKnZxPis8
OTIOCZl9Z4bNe91zRMI2RlcCmt/X3E1TGx9O39obYCz6yvAJgmg70ClOAjJLH7nmzVDDw41XcIJ/
vLaFRtMx56asZrGuJH4HAD5Hd+T2sTXuQ4sknyEEOwVaqEQvWW3ENB+S2UBXqbfTpja8Dn66fxcX
NMairpa0jCi9KsJYQ45ZUcE/8waW7d70o/a6s+gZtybmTEIqfzh6XmzzmoOEj2AFY4dEIw/mlGnz
YgODOe2ceuXFw9ZOlQ5Znbsy4x5CRnQrrEvb9I9Scrl0eeNCyBfXNJo88qtiDSNTvRGNB7Al47TD
Gb7yi2focfG+cEfCAyCGLGsiio/ffASeW3I0QCoA7vBTs1tX5HJQ3I1CQKLsL6LR3Fg5KUyUjjLY
XFGy7n9IeNwEQBDUwIdKrPKl6BzA09wC0NpeZ4hTQo3ltnOeCQJa2y23aDian4kG6MCNcDrsntS+
xEA/QfRn74o1xqRvVWtf8Gr+yCS3renp7+7o6hgz8YCZc0XIQuwPSO55xlkhSdKT9zXbg51VwXis
OOcmKljkbOOu6/v70BM29JjirXOqeEs0EyZUshi2FvPihmSd8jCH94hXDO5wFgY99zKOYmnfA+CK
VsWr6LzhFd8SYzslZDF736Z8fDZcb/xIaEQBjzuG4YQ4fNuDw2o7bXxLSut+GMzqwOabTPMx/uy1
g37K/WTERmYj9qF5apbJSdTDnhy9mDwFiYOBjinq0RBhaYZFyozKb7E/Ye2vk3RfaIRcGxc/ZJCe
Yn8tZPZOxrO20eOdK6HXTrjJCHrK9no911suaExAxNLskU6QidTQMnDietpMAlIC0Jsmop3Yitdi
dPSV+3XZk1tc9jDjt13vUusNjF2Yy4YGy30RQ91vbPFkS7I+jbJ8TB2q97YGIhZvBEnphCplEd2w
yQNQP5Ug06tNndITDfP+STcGfhhcU07v8WTlNbqEvt71jopO66ZhW4CAWdFg/o5u59wX6DwkMV6x
Gft7WeUnrJY1N0X6AiYQP/bFG8McKQv3ZyOZUVO91dbgYilNAuggdciDkhbdbPdbJ5k+9H40dt2I
UycrH3EIU0UHQEhfGglystE91luDtD5bGtiSKWQk1yBAIGNkY1KbHbe+w/0/+dZhyPHoyDLauyYv
6NfgG+bK7tdxyhQwCPTZY+xBQnG5Lqet7WOpIR7H27sTolqovUpRhZq/K0f2fGBmmkS3D5FsdiP8
vvvIaFXPsGdGkrueduje8xuyBod0jZB/2hSoDI0udbetC75bH4YvbcydNpPlvsoG6rKml20KL073
vigOrlfpG9eNmsM4JNsWMkaNHnnth028H3v7UGpgbxtmmE1HMPfGwWgFi8Ig9Y6Vn6EFH0Obcjmp
mApLvbrTdXtSheKt7UQ3s3GP3INYZdRMV5jQySsrXndOa2A0CK27uSFrOaROwHDmEzNUvIjaEiBZ
I2QioYns3dxEzAp7iUg+lCJ68J1+heroPUPts5uG9iOrtWA3hXlEtDiqG+zSW6UecQrQ3GLYYTZj
UdTFRKaQo+51zpvnpjF0O4xmAansztS++x6BOQCY6lWETHPjBnKjC9YGc+8dPAm0rUBlgO4Aah3Z
XGj4GcU8Qwz7ocfdwfZh5fnGpRBpAPGJZbrGMtmOAaFBWryqCfNndambCaIhJIz1D6YYxuuWtr9u
fRpscZyQRrOE5jyl7owkc9ZOpVYzvwvWWVgvsAvgZwO5S+8Kee2ybE0jWqrVxDtrP9EkYYZlN5MM
XbVr8vFJ+k671l1/T1oZ79TkBI3aKmWNt16OCYrCt7IonxiTPpVeiNiD2wSIJpgZgeGhjZOL8Fi8
QTx4MZB6ix/dxOdu9PrqV3u1UibW7lKgYgP3CHW90BHXqNzaWPtiM3YwCNJdDcJiS9LuQf3zBR+a
MIPb3PQBi3hyvUMyvzXyBlZ+wbfIhPBwmPU7wdKuKVho5Dah6DXAZG1jek1zH3lbi43pjoSodULS
IM1sOFYmqwuvZ39HnjcWh5wbl+63ZtTbTOM0Jmqz1ataS6+OQuTRyu1j9z1ok4+51C82Jo51aKZX
gVAJ2HPLjpN9Gs6w5FhzxmiPJOBHif0SBQe3zJ7cQZ7By73ihzj7VA6BGDEskQ7v1ecSSg3t6fli
M0+vqxhAaFJhgenrV1ttQ0aZvlV4LQ6IF1F2eBggnLY8mUNB0pKV78Lak1tASV8m62wL9peuTZAt
UfZq5A09tqamOrJaysPPJVVXPLv0fqqCzddU62TTt1BgZiZUtS11Ov+r6BTsn3NqGT+v0LBvsSP5
8ynJMWVXARrHnHOt3jZmzmpVIscaDHYL6B4PwtQfndHEGgUCAQk24YmQb1+xEODCYqYmEfrFzP2R
fiFwPHN8McfpFDcsjnuXA8/Kng3aDsLHDU0W3u9+eElr1j15FtLQKjF39exMAb3PQlyWc9DHeQCM
aT5Eis0zqHEV/xt7C7U/1qPpk+VM1z4nXbpqAPp4gW8gRJoQGKtdspnNtIu0s64sao5OsXrmPiTZ
mItLvQnRlhtfbW0LJ39QiymOE8OT2qxWyXzq7XcXQRMilelYCHHv1NwTgGGea624d93plKXdo6AM
MRkzMZ78ZlrwE+pPq/qHHQ4fY/luoVat+inbJFwjhRk9+WX2bCIWKXvvazUglKkMeW/MLHZRiFwR
0SDaVJGiwael/La8eUPNOZXF9SpyChUJk5QRi1vnFJux5De1NKfOiyOByrPa7+JwbLng09g5k6vB
xk2eoEw8SyN2KMHIBzNhxtTsR0VZ5ci/qwGjL6rPoG9TndHGlQYOQbPhIuXwaIo042XtPQsNFsHs
9YhgBMH3ulST65BD3dhfNc+heCbYXqbWRMSKcyYTZ9XNxY9m4J5Wm/qhZMneG3Qr3BICLyDyzuki
4iIQ5dahh33I9LcdO2GuYH4jNGNE5HtDl+vlrp1VdazWs+9Vh990ueY9sz6Rh6hutJ0nj0Xffk0l
GxA10FafwAF8b+rhRQ0l6qxGc39wSvsqs+iaGN+SAlto66TrLCsYZrTHyRQPul9C+I352KoEMbTc
PaGUL7b7lvbRt9rYwfvQWKoLojHMO2xu2npWxwTwopzlZ/UxHU3VlBkUq8452x7FTFfj3KvCZd+C
oGHVykTyLrg7avAm69Gy0i2KxWiz9AbMrnZXQSdVZrBZrzVjvtRae5NV9gI1fzejhvEjbn9wX2zu
o+IO46eG+Ca9JQaygqYVx0Sn6DUUnycHRaiVse9QBR87jG4IgDTAmLzriDghWj17g0UiwdV46dRD
3KjiFP1jMkJrHaeSDjDUyZwzhJ2cuggNJhoWW2eUT66TIaNWda7oLbOnCg2m167rkQsPKh2Djk+k
S8UFrtyKAr2iWgn0vWGwMqPOnlL1yDMQsariYfr5tWj6M9rk3UDtxIHztRTlhMz3reYQ4UpxTi7l
MxU4TgYqaQUPY1fxwRnVfQ5OIviYfETZjB8UD7d1M26zHokzzGbGJCP/TLjFw3I/dEiTGqdhZx+z
oUL1twES+R25AXuhGsYy+8BdKDHTeJ/Q/h/IPeUSX26/1n0zyZrbLFvtIK5X0syQFiS3oWTPNsks
W9MYDtT2nvmemNabEzJwowvd9iPbIsdL75qxf0G/vp8qYW41iv8A9VUA/ABGUa2oEde+LDutUJXK
MsnIUJDF2HW5tyHND2W2QGWpaqQ5SYdWTNGtsO9Hje1REjEaOCGrtwJnzVCFFKciToidcUnWs2Ag
pXKXR4jg4+rA9lRDx4/OhCl0X/cDe1AfGQaJHq+tU/t7DH4mNosmzXBXsUHWzRK2BavJohu0VQBR
AT60DUCfzIf3LkTYhsgW+Y6dfS+awTgve89idkjn9RCetRyizs3fm266h13OLBX0xPR2AC9ouF5d
I2fFcA5N62zJ/LZUaTSND91kBINUZBNgfPb2dqyv7YipraA0uUx2LBXTbV1z2dpsjfEE+lu874TZ
ud/dCFG9r0pyeWBx0STeDy9ly9vkGjNlZK6XSnZFmCPsMo5d6hMNmrFGXhU+tlQ8JWoomVQvoMJd
tML488mSzq2XoF89RCAlVQR0gbekesonphC4CxTYys/t3D1WGltvgBhsojKbAZXpzQwnIL9mfFr2
zASaUXJWc1vqsIzuXOcH1lJEDBSrZ1WaEjb3ZGGm2MzKR6oMK5rVaPbbHieLv9NaFiTCTpiz+vwK
UZ2iwS7SvP5huZcRKLJHrebHZTW3fFCWXkSc2hZjM5s8KrM5Km4+OeIrx9L2QyhiInHrl9arPnwa
jPusxhWgfyH+mnoDTYAgzL66cYVAPjIDSg7Gz5qAY7G6Hus7NE7ZWl31Mn2p05TFF5ykDVfIvi2m
L1rAWgVO2Xn2n0cXH2AVBWC0MvahnSOgJD60zKUMpQ2pgUUOvTNBKybvdK9iU9BM3wPT/aRZRbVj
e763w57BDRHruvbzz1XdIQbOIXDwsTwuLbuAHlDAg6m/VZmGtNN+DAZcMXr1ZVa48AnP7z7oWrTA
OD6K1NVw8+P3sqfsNIpYPEhsPK+Tnr/nKQ4TPNTwBKjXaf5utuVL5UdEaVK+W8c62I0euem6LzXY
svNuljZZz8R+lbNZ3xtmBky2tE45tYce9vdOH+rzkGbKajBUu1QM3s7pPXNbhb29rusMP6PBsiHp
5WMbm/o96DOkZdG8w7dAUQlR3iFMxremN527PG7XI8tttkfXYjQx3HrvtpXu7LxduW2lfe1KFP4I
/mGlVJ5PCl76KQdPvh97O71HUUnci108FcCdDSwK+otT991u4ZvmSp2yME/t2a7JKsU3KhCDLg+B
yj7uv5TFYBy5FpzfHmwUkV0ysfzXfUSoYWHiM56q50wlIS8PjvJc2Nw5YxiWdwtNFW/JI3LpcDsN
2lZ5FjaRAWGmiagXOxEjjVGH6GR0Rrsg9XH8ljp4/iz71upocPtc/1KQV7bLkhjXWVSA0hoh2y0P
cRp88RvgocIkO1p60R8flu+RSeltozr9iEsEbhkIWI6mdexygqWXZ798aeLo3Yd2c4zLujhZuB22
jl9RSS0S/fj7QzUiKDP8Cp5JHVDCqWXcKlgFCwNkXtrQA1pJS+7+esRBCbAEJMJ9GpqvOeaR3Uh4
ljSl3OoRJiQlfFse+girStOq+4qCP6T1f/9HEvBCWUpFw9AQFS8PlPvRGKsv+zQ1CTpRT13A4PQP
BbAYwE9PqKxo7lXQXlIDPEqdhLu0oDSognaionDvUxG/m05T31sdYZmjFucHLcMeyll6KSHV51Kv
XnWnIem0kYgie0S0aZbc+Rmh515cwLnxfDw7RWMSgKSJ5zhC5uYkQFbxZRSbzrDbHV5Jm0EHRA/N
X6/jglJfUmivn0ZeY/lKjraxpcKvbUa/IF6p5+2E41S9zGZevUyW5VIap06xfM9lG9b5vfNkaY8y
1cvnuT5TFJt2+O+/WHqZPcKLYGvo4PjELQwE3kpxkKrD2faaipxWT+0i+m5IeB4OibFsAQzzuDwj
ffW3Zz+/pzvtbgitz96IiBZiAtE6wv2i6W5H7nlanwBXhKfcBmhCzvGgHpZncoheKZzNKzStrL5a
XR5DJ7slNNq3iyJw+dbysMjflmcYR6BWZFW2ZdDL7gR9BkFNEnvUV97MczpwlYsSLjPsgvP07HcB
jlj14E3TN6YjnGMIFl8nsS/H5tXWulXQlBOpd+ZWqLvYVXdnR+rUvreSeziJIZdfsAX50u2ouN/b
k8F3RIiFrLZ1HN1nt2/Sk21SDjcblK0xQ80mqtX6tMGRbIRHQhOgJiucstPBrcRsZtxZ8fMigBtS
YlWw2gO5W7RwZVDu47T396ZVJwZOmCDaEITqrHT2lPtMijMcsC2tRHEIuh25WB7i6PbEz0KncgYU
pOpPObh5dknuPfaQF05phjsrnmVJFVwDze8U3+oa8d20X6SAg9X0eMD4RghfKWNJyFPds/CuemEC
OQi6GDAO6+jOunVcni0PgdX89mVsV2KX+x4zZ383uTApwX0Ox8ixeJEx+u3Z8j07fB/DYL6jekw6
SCApj0fxXHAJoFMUARJyodnWqjXar4RhnezYZYqehqcqij9nUd2uTWJYoqqZDkbYvYvU5czLVTRN
MA+4mCk8jCEmcu8oelyjxD5WZCzaFOkAw1pseQqwXpu40j8Cjxh099Qm+iEq5VcgWBcwgp9SyYrR
mMzDyLqUna8goVWwhA8n891OAJSSUp4wkkSPBKPk21bTqHtYX3WB92kY2u81i/KOWK893tJqezMr
yGGYazfj6Nl30SScreEiIzMwjjsw5csUh71P+C4omY/W8T7YmJBM4OLN6cMPWQfXyWrW0m1fCmTv
q3K26YdIEm6iO/UBdIg1rMs8bgkZmfs5Za2XTCxue69iYSTctw5kFUWWNdjIXcyA3CSSsQ1agmG6
5wwGT9o4X+PM/NLM/BGVWeZJprkR82gcKR6HnX8CXF6qcLQ34YcfpovKvTCoez3H0LhQqrOCwzsm
CEVoPo9aej+bx7kWNOME/V4nb3b2XLCZnTpxn5fxZ0ahh1SPmjvNoD3l1tVe9P2TqCvScmU/HZDR
r/JGs7amglOMMRPcjDmfXtywap5lYY9bVrPN/exQAacVdUvEIH9WeSyt3xSlflIfA/IBjeXkbSA5
dIUgkRV1tvTrAmVESMpDHjTPBiSo3mX7tFT0Ej+8qVKQXDZUOhUWMnXXnQhg7kLYSOzx0vhE2tt6
hV+MMkQXsIE01zYbHaGxb7ESqBSt2zyl9bg1nfQKi+YVSCrpDyF7Zi/v1rFL7MdAXcBeSkhICXrK
QlmcXUXtaasD/rfjP+ttLIUv/JMUzNfZFSBrIrRJkMz6i76onQn861vlkiOXsVDkiMrQo60xNytJ
j8St8g9WegHbmIzpLKc+oUpNPg21HtCeHyX2tmXVTYEiVlQrdgbLoSTQdWV5UJHGOzhfAfqDQpWF
27NMsHr1uH7g2bPfrmwUI9PNMbkI+oQ1oe4e4tKGmEe1p0wcY9fWXxxPXJVxca2NqnSQ7WaGa5b8
ySbvtXsHGcs/HxTj17haTx0UNKSGa9lK//gL89ENIS57lEQOTW5ceuREUHipO/GWVPaA4Z5mELt+
s5Gy9zb//Nrib17b0B3BiyK5RxT7S6Zeaw12Tqk/O1Sq450HVIx4ISO62JQZNGGfSwymDmqRSRoX
zxV3pECA6o9vtEVfAh8Lc2NBw0DXQjD6Q5P5d9Ki5PPP79L5iyjM1w3dxazh6SA4aRr+WZZWNLJI
LSflsvF4l1HHBtFrIYMwDLOZnFR5rcDbVCkTEpC3q5KM1WN6U2KOOOYs5gXdkZ4cx5IdMVqDK5Af
auoZ6k+3LK5Jk1+JVrxxTewswaIsTKKvZRuzuH1aJIihrvbtqhzY1da5/pxM8AxlyKZw0WmwTbjR
CHbwf0crAaMMnBZ0pYQJN5zlCTAQL2aSt90OtOJkkz3IxDqMk52tc3t4mfLoR1yMj198J3tRGzbq
PFenGV+wMw1rS34SqsgYO/WdXbC+ja7lTOuxMafXTEaHfz7Wxl+Ca7kcDdsQpu24ru78RbBaybjU
iJxOD7GT2gDqrC0aVXa/Sm/SqJHMapUqKq/uqNGQOVVAxUrgjAFWsHaO1EumAyrKnhuzMibU6ISa
fDy0g7bP1Mw9kfWxm/PMzY8RfAwK3sOLBVBrVxnl/dz6+W7Q51s+a5BeUKXsnHraLcXmMKJiQTI3
gY3XUGE8iDWi5cypUw3FIqZIloyM/Q17FB2Nygp66nkSqvaciEPlUn2jzFA2lNscplBAUE8k2/ss
7+By5GX22Z3ZEdPTvuYCtpIyilQTI08TuF+zzmVVqP4fhgx1fqr+Va/9AMVX7ag5aAY24qTovuXK
BDdf8lywUiBbGMA5qLcrIdtYT+BhYeCh5aXn2yJUkAHTVa2RONyNhf7OQo96FRUfi9JcKhoiExtI
Vey/iRbqXpZae6WVZ8uF21BpP0rB5VMUobEpA/sLblRiXC3YE0nKBktHV0YKFkKWsoQ9M+41KEir
WnG8aJfgO4VnUV2FmUzHEdnUOs3si81/0iE4huX4YY1Rw+JsF1j9gwkJqVIiASem1dD4JAc02tdQ
oa7VW63JQYl+aKN86YmQeyRz21vhn0IM0MuLGdiINYhiSceuOWLjev8Pl+vfzCj4SB1DxwkAYUp5
AP6oWA17NCYWcTUHU31kNRuA9/8f9s5suW1k27ZfhBtAos1XkmArqu+sF4Rk2ei7RI+vPwN0nbtd
qh3luO83wsGwOooCAeTKteYcE9tTJT+19lS4CZtWzO8ocuBDlcvwbhmYlYuSzlo0DLjQ/qDf/afi
W5qglEBb61xF3Fu/vCQM5INTxUa8z+zwW5Unt5TPh6X1nWFW0dR0CBbFWTn0z4v0Kvey90CvX0zP
/sOx+S83dzK46LBhkVicmF+l513c9YFTlPG+jcYlMpyrqoNtAEgGZUu7Rin+XbFV62f7u6OYv4RI
zpulv+Es+jH0FOsGdxaMR+8ROs+jsKLJpxMWrONq/IMSV/5DJi8tnXsOCnlyHU3rqw6XAttiDD5E
+zElv1Vjio6yYqP3TbL2ArEMs9nWz5nj+jZv26nQT5Egg8bVLRyi/CAN6qspJd2riwF6oJ9w12Lp
RsUAIzzTijf0Wc2VjtezKzv5vCLpLPd1cnCPHCGNYGnZHIZ0fCI8u9zoM6pYkSuITFDTpGbLZ8le
SOj3Qj1oKelNl554qMWsPpCmfuFJsX/3A4217KUCELSHd9n5VRdHWy4LAvdAKzm52Dq5vHaiaT7L
fl7FmPgOmjlsQqtyjonisjHriixWw5i3sdReVNVkmxj5Lmew/kp0wdnVzP3Sc7xIRQt6ap7UHiMG
uDprRATKpXe4Ic9F8SAjtFGhmU+b3NQOUrdviy78aZd6t3PIAEoy0EwNTnJwmcm2dhQkp7m+qmVV
3WfTgjVJuVuRLDvuVRz/aIe4/FV9/H+O+R+sUeSWepz//9cU8I+AVLKt4iZ+L7jz/Lh4rRYvzl8/
9b8oc+//eIYj6PuafxmjfkeZ6yTN8U+CE7cvlqn/RZnDKxee0Lk/OcKVQuIu+ssXJXhCmsjMxJhY
6Lopjf8XXxQZqH8v9Y3lKsZ5ZdiuTU6e/dXNE09q6MrYUITV9M0mjhq589T0WM/plp4/rSjhaH4R
pXI3KeiOYz5soUVU67rf6FE9n4EsbicXvJl00ivgQdOuqM9j29l3xJ0+GUm2kcXA2md5GirJttm0
LfOIoGK9B9dyyLFSrqyWQQoEbkeobxlS/i1Dj567l1ZvOpV3a/Xi3TS0G3cuhdaqyVGpl6/E0czb
IkEcX3QGjVZgl6PNcqEF7tUsB3qBs7UmK4DgypqC3FustUUpV1LxIur8vSabbe9Y6lHVTUtKJX9r
qbd4Ry2PhC4SvcPeXgU182Oj0Lofrdvrhy6Ev0Yh4Luo6rNKm+iYuO0qKph+5zyBqqbjWE+Ia5g6
Mtmqx5OBy518j0p6w42amr1uQMQepan5cT/sE2f8bLxvkaEQeLlauMblza6vFCD5SqaZNHzgYxkm
Ah6E25LB+DY3CE4sCCknJs2DFOHQaQrZ/See9TaltvmnQvOfJwiOAwEeBj+Su5Sbf1+5k8lTzKAr
6hBTPuotWK7LA+AlNKVOU9Hn6CTRjN2N3vGiLEQt3NX/Opi/XV23vzag/2K54Vy1LBxupsXmmzj2
r7sgwfZ/hHtcHS5zu7gqvpnG2uL2qHW3ocifNFn8iK3sT0fgS+2y/Fqci4gNDRIEllrh70dgRkKH
D83JDg2gZJ34vhUndjAzfUyU37ZC7UCGLxLEGdqsqqnamqHYBQN8JK7vQ13Oz/9+HP4ZP8ArsqSr
Gw4XrKfri3HuN/9PosOny4smO1xqo6TQrHVDjwLYZrsbL+KGjpaTQzAwbWPilYps3mpZSlwa1fJI
MUQbWP7o0TGvyXQ0dugrdpengvDmj6ZgBxQkD//+or9uWC6H0bbApVkkw2My+1JvhVwBDKgSXrRU
rJrNtG8T4j2Yirr0mByDXb4db8yBrT1NljXihmoVB7qzsqRe+kp81s5U7EwJQ6vTyjsHOHwU14jZ
TL8e8YbD2g0E5u+sTj7akuKZCND02AdE147a9CG75rpmprzVRPw5amMLXx/jvR2Je+HVrd9l8vEP
f/FyYvzWRln+YskQlk6KqUvLsL78xWMaItdEKHwo2uGAfMpaKQodNHtPkTeLKxPqgSS2Ga2dlUA2
mfU16sCAUSoi84ph37YyERf1fb51HWIpdWVvY5I84xGBhRjlY187dLmC6y5Ie9+puAnIqqs2RRYg
MwPVYHd1erSZUmwLu3uvyxHYpobwo8QSXwfumjhk3+qDP10vX6yv/Nk2nRLceijkePxaI2YG4kls
R8mhVfKxlN3AIZ9vVJB9aF3Q7eqfBXo7Ou+aT7hmswmhafrKd5tw3sqFbTc6J8j6zjrHzHv9h7fk
v702Xh/VPnsQy7rU4r9dOaqWmdkqJznUE17g1D3OWflaeqhI68Z5rDQXYo9m+5flQPS40Z3Kwvfo
gIfL0LLTVdLa5TLvxFvjRh/WPKHkDZ07Tstm0/U1Ou3WTtZ0yn7aINNIQ3yc5cRY5OR59m0dGmqP
Q0D3S3oZ4M7z2yaBgq3hP6sMlNVxEr/FVuD8wVJq/PMWZuNDNijacVC6jr58/bc/O2X0ST+7Sg6z
E8DiydjsNLNcY5esITXEd3i7YIW3u6E1ccfxwTwBKSas9z7JSV8qYhLz/v2dML6sK0Rf8jIkpQ+l
jG3oX9tpVqwNCIglyT3kQOFamW90uv87lReHInOtQwRrbM/2+ySkh7bcVdexO2Azyo0/vZLlMvzt
Mr28EjopnA60PC376/4ryVtHQ7odH9o4WNvWZxON2gGBXbclVnlYC+5D6RSFxxmIaojitywj3Kh5
NdIkyRwIze5T5gmCSbvZ2YJV8UtH/OE1ml8bgMvRsk3mfg4rH3eT5Wj+9gYij26wOozcShr7WuJ4
OSqCASxZPmsoiN5Abc+hnp9cumioxT/cfmacNQj9GkTXNQXlZ5o0BCJWhAdIkCaMfnDCo0Dx8luh
ZSHyVxESIAEd2Zvz/pQI7anrohozl2jOeAT6jafAhLjVH4/+slZ9OfqGZGvHyuAKR/96RfZsKeMa
xPBBt5B51C15fnWPBtJbwmmbBaW3IMTFBVxSU1Zk5L0E5pQf7YYNoXCH44ASO020P1wz9lfLKYdc
sMpCLsCELphe/f2QE5rVl3NAmM+QyJ3bTsmqScqEtX56tPUhITE+hXmXzvfA4Y3lAEYrcnvFFlM0
goWcIjRkYXMLe9OMgXaAyrYhOs2FxjQZjCwaVHHG2mG4fKP3+WIod8JNj3Ft5WnOPs7i7tEcddqh
c6K94zM+2GZPNMHUfo6pVfnWbMCTtTqIAgJipZ0DjSlhzJQxo4kSbX0tsDdIJpYIf9vPoM9ncrAx
norUICOA95G9b21X7bs3J+eRIW6R+WVLZp9EdtbJEPFzOiebtqQVCmI5Pwa8kLt/vwm4/+UmYHMy
L65eop5050vHmHI1GGZX0/YW5QcqelIe6pxkspk/POts59bM+7tAOgHdhR4kIdQ8mpI0wBxouAht
xa5R9IFlOtoHl3xzO6KPM3n6ZurL6gBj+0fJVHRLjPxLsADhuJ69NU16+EuUmatBDvHBaxGSEX0B
JFKvboiYt75VwSNZcg07p6uSmEuyzORrEkYO1H4RrxhLBIRymwQzNhZlh2AopV3iM5b7w3gaUgQC
HXDzxm039mC3q5BybuPoErBjbbF/atR71Ew3M52mtfLYL5gubPFGhvs2xYwUa1G7DgMV7c263YMY
JurV0XoCyuWbHSIIKMrphlfcYjlB3KiVyRHWxNGrbPkHm7fxZb3k3ujpnP86OzdqVefrG4TtuCVg
hKMEGbfDtNncpEGh7ysgeijwpl1ityQUk7GH74pCZiwenYxkEtdD9GYbtFZdcU61MkPhYDV0OJvW
//dT6B/YguUVso5TbwiPx6+bAoZ9nERaE/+qheuhf8iDkNhknbWdQQVRbwWOi3jaDkE5I3Wi/gnr
8g3vPhrTycR4XYV7a3bJZZjZgP3h1dEv+HJ383T4JlBPbOYi8utIZPIauyG+iLNMCWsXx7oki2N4
yxI33QaL9r8akbRqVjudijxmMJjsc2JMVr8WvQhs6b+/IPPXjv7vN1zPNHVwKDZbKV7al6o0Q30q
+hrmFzJMsbHhC9/jQGJuS2BtX2ivfGnbRnFxFcZxtMurHzIT1btZfjOSASCvaarvHQIETYvy/TAv
huDyB+VMdwoIttjEgZNtySi4DfJ59IeIbG0wtFzXPVdFb8w4zbNnBgrlsY8Q/TM8v1VQ61c5V/WB
t/KcjM1nWZXJ2UlgUTTtfEtfkes87IOjy5HcRiGOsFn25o4ghQ+VRNHVaNcCRL3qfZksg3CJtCpx
b/EkISSgv7bvFTnGlvcdgb/oi5UFmdYyR7mvi/DUZTxVAmFwa1vYpxI9vJcEsh1KXNfrPLRANwV5
fKySYFibJCPuor75yduNbjfpza2YvE9TVYWfock79jkAO0+HlRHN/Z4IubXIUTKVDEI3sJOTR+F9
42BHZ7MY7gPdCraAb0HQtym5VWygoXN5xpVTtTbEpnB4JlB9C3XXOshCbeKdE4qNJyp1YkHFTjbM
d+Zor0icC317nhhTDZF9hLtosytP4p1RZt9AGI6nOIPIOsQIatg2Fce5t77lhWVT68X4ckGbpppz
nkG6nXIPRzQpC94eLRArVpeNtJiDaFeqwHmdxS7FY6Sifjq0ufg5zam477Lk3Z2ngT7QpOFpA245
Igrp6G7t8D5Ym1dugtc5TuizkdiHZmiDa8I3sBOTVbNOxoF30oP0Lpn/mEFekdwRtH7lyoGsNaB2
FtqJ20rkNZ7DYh8Iy9ixuxG7VnBVz0WnHWYLPKqpBfomKt3nkFHqZqqK62YYtW3smMm61kcMPbbz
DVkyhIqwgFkWS0yK0DEjK2PaAjMAFyO4BaNGDpkno3pk25wjMkxdfnKCtK2VKGd6zuWoKNsDg7/P
we2xSGvkm3l2hY++mMJNU1Y3NC/Olt0ANHSbkzmm+V5Ow5OFnX1FURWS99dtQPS1iFYMw++Fa2+y
yjlZsqEtNDTORjXuTljqrCdZdE6xiK8EkdCdU6Apxp9GPJXDvrjKx70TW3fC7NutWzA8SDvYhHPZ
ETQ0xvYqC3AJj3l9O3fLr3DcKzcr9Tu9Nk5Rz7axFYjllqJbFcE2kR15IkaOI4uRIwNDFBtuJA5l
VuXwkgw/1GY6b4rhJgxh4SvwtTsyzz3AEdlLYBS45poAcB9yrduMqBEMFSxfpvdc9nV8pzC8rTqE
Rdug1PuzNCaDsRMXZCSehIbnXTSCViBoOVjtI7OFKBLAf0OxLR0CGAhIvVoYNA5Inm1m1uxrx4e+
mICJd1dVkgd7+v/zzhmtG0SU4ZmIsV4fnNVsMdoaUxme3eVFx428MTIXS2mJL7Ih35FQuZpep4kO
rY8IOpGE4XBX3tVmFF6L6buTG5upro1zihQKvUaJ6tlCN60lCMgJZWBo1RkhUOueNALE4mWSXPWj
afm6xlIu9WjfNt46Kxz9qjfGc+AMCJaKSL/Txm5jLH94ieVsZ/Qedlnkq89eRWxBkMxPqSGuqB+1
PXG16sYjiW9DXlfwErXzszbjbnY1aZxnr+5A4qNKEWR958NsPjNEjcBbRP2pN9nlshrGETpcLqtt
BRP+yjGRHrlxar0UIiStG478aRJAQOAu69/qwGpXSercNnK2dmzdOU4e/QnDavbodxrfMMSwNkbv
Oxku/aYILYhuSbvw0t17RVTxA+RmWh0TEUyGnbwR0R3uqNRaSsnrJXyWQoOtfz2/WopbDxL6TYbc
DCTqj7yna8Cu8RNmTrOtEfUfcIH2N/GsOIS5vOuR1nL2jeiaWvQgNjF7nRxh0ZIwwGW5t93oMR9G
daOXZbuxYrNgP25Wu3Q4u8ENb2V2MAb14coR6opuVIes4z7Uaz28R0N/hXxE8FPbHAfMjGcyak9Z
jKMyq+/siGsQ3DZeOmmP3OuZ+KukaY6YEjCndjtTDe9FaT23g16cU6KeN71yCWi06mNMOHFFZ/z6
8qxjw7BTj73AT8dB+TqCg61lvFmj4l412JAHM30nJoUvoNCr89yIg8mIfNPi39eEkwMykEdCQDjF
+xE0gTEUxECe5iRRd/WEQt1DeDkbAXlw8I9U7oAQCPHE5FI52K4Qc82lc1/B/riJaIe7ndetmVIQ
pzxjssTApMMCKPV9GAKl0fTBx7xH+e1IKLBOdsJmu+5smq6os+W6K+rpPJTqKXMramizf8269zan
ecOOBf+Hl16PERz5RPEGxzD1h9x21vSg1Jb7BY5I9MdUlckN+GWiXZzkaohyRbk2CESKFk+TRqxq
LIJ1XpoPuGJTy4AGOhH5WatDopX+UOTeVdPvC+RpaKEw23DGHrJIvM7ge68iV8c3Gh1Rlta+kVMC
4pshkkKWLdvIrt3LIj1V3qOM2D3IaaHpNgYGEZZbZtn2Kkk8TLPt6Pp91SNsyDt10uFDEnC9iAJw
CxRTZe6NBofskKKPkLP3lAI4dbuoOEsrOs5kdG26pALEDlgFeeaEUqhROw3PsJ6CIOkT22Ef0wHh
DcebjPRU2L8YKfufTasnt+ms3WeWinxM5po/pVG9ydJpXbl9iq7ZFqt8nJM1uomDlTH+dJnhLMPT
aAswiQQHfagOMlHPXjy8DdrLmDtjiEgFec20RnpoP0CThN0TpAeuAm8VSypDnERP1YAqYaMVrrtv
TL4Xy7xxJXLf8+KHuKPNyCVHnCG3ZAzV+TLWmXfmQFZZ2r7rMSRMVmJgPjc4cYl0dQg4g7KMJ6Te
Tl7h0IVmQNI4z+Ewl37dBDY9s+DORcuW5sgWnVbDZjMGDG7HcNu11TVIfsY01E5bZRCAY9kPlNTg
QZ0BiICGfSr38DSTUBV12cfkB0X3UYWKEDqaMVNjfiMZiD17kKHbTR8VrZGVrnWv3WAhKmUZOAwZ
4sC+hSJlm0XGSB0LsBZQton0pMgNBV7vkgM0E/c24+BRUyFXYwoml6mAvTeFHq9d1NbjDPpe7zfV
y9BXKetpGm+qjKU5DsXjML+Krs39NOwI0jZLzMqpRXqhm7f+UE+f1WCOtG+dT8OqnpOBUa89NgGM
lQROIeVEgM1gSkufgMJvcWQSokNODeqjXRIjMqHDikQOQm4kxitdIpSdB+3VIgM0xvLJ3t5g5+Pt
MLHtrYyU9QJ5ZJSmGCwKoVZogp8iNnCUFa7P92174uc2YVR9GI55cp28Af4JBb2kIukLWnaJs0tM
q103NSN6lchjIZ2TYoYez+G8SkbtJi18OQNdJvlu5bp5jD+75rB36JXGPLiFcLKCg5OskzYjJXUG
7ZrQ+SdIKroxw92Io2/C6zayceoi9ypbmkGyEu9xVy1YlmzdpuWV0rLvophOMryayNPhakQCZJBq
vKJyuybfpGW5htwdBR+pl907bv5QOWrv9NVTS78BZBBNDhIEID0V1yrFM1aA55YhNz5JW2ZFti8X
dp18T1vySAeQyXP3FLXA1OklGhszSNmaaPLgpCh83poyL+5yD4Qst4IN+gxufUs3UO9xvJOE/IAM
OcLCZaszI0AuiRpx/jSrN4ojluwey7YTyScn1lk6jWLXLfHuzfJwSWLwimBaY7+jVGniv75w+ZbL
h78eFlAv7LllWbv8FxSy33r2++X7nEua/OUbJePDv77n8vGEdXG5C0G156l/fSN5ZXIrR/3q14e/
/arlqSGDh/O6joIAZGDPPWdIdlWd81b8/ZlFiwvK//1pp0ZsaMRDWV9+1+V1Xv736yd//bLfniWU
IDTmJMMS2cPTvrwMWCcos8IEDfXyWi4//uX1/faUX77nckT/892X//12aH59ZXnasCuIJKYZNYXn
0Ga7brV6frCbpr9hKrzvE9QBgzu+SwL+qFW7hbVgoa6OcDcrt9sRDhOvZ70EWsQdbZs0kNpDoyc/
x6PAT/LhNY+geqXxe58W50zRBm0qG3V/u1UWYbqk0j8PLWFlbQrbXG8BtMX4enywBC/YWOXZxYNe
60NwIFipYGmzsMzlmGOKtCKmz+xvQeQpSistP6ggOuJRK64IRsHRUBG5QPyuiRQUg6VfmGzB2IBE
vhcFxsoR+s8mkuF9on+oAX6YSGMPspVVrkgeH7feYQbIDAppfod9fJeOEfTqfm3o1Yj+rFzXdPvA
DnA3JSHwnKGDP2QGlmU16KcEX4ualjlEQL4lYJkWgHMVZ/q+7Gd3XU8ZWymvRf7iql1kOY8B58qZ
6HMcj0npI4aNdp5224muBqxRgI8iYm2ooLdJc0+Ym3Yf+ood2zosrWBda67LtIuD1gQa081uolLN
bjP9IabVvVGz+93rceK3plybDcQ3Zzg4nDorV3xm1Gzoo1mNomFr2FXtg3sPGbm1Z4QTJnxHLd6N
RacQisbUPT0Qqly7zsda3mjeoc6HM32Nd9AsO+Q8mzAF4ZyjiYT0A5fSbZ8SM/CuIsSUseLomXL6
Vhny1maatFMJArg217b9AE2HUlH5QZfE9GjTu8qEIu6GErRzMN1aGTdUKwuRWpVoMNX1UNjZoQiI
GVPmi+hxOJEAEx1rNy15tbTTzaS5UuyobzwwKWFNWFkQX1mTCS2Bsx78ilfvgtzCXNMQozZPsBxc
eRDcQME2jwHBEPpTKvKJXCEt3s850XBFzSRncW+Qdk0+JDZBY/B2hSINzZnUwetoeURMMidZbNwC
ln3esQZOGpByT9egIC31oqMRHKhNRrPJRBlgwA5jFM/xJ/70Ypvr5mcwJdEOdpuxN8gPv47MJW+B
V4zOhCRyN0ZT3lW3/GnNOWeaUDBXvtYSnYaG+6PJELhoJJmuRNwZaPPtbg9iCfWnX1Q45CCZcWTg
+hvxeCokJ5ZXh8mDO35aeqMf+CFgB2Oeoi8v/al03vq+Hk7K/UjmBzXP2b6ePRr4ZnOevHXVx8qf
QyKZLTG/2xaVZBEPN2SLPqah9ckUyVLuvI7c6ZDa2jGIyIqo8yzY94R9rCMLnjgeOwa6gY1EfoZv
z2L3OnYFp74Zews+L6BrVN8gmu2WztGKSXN6FRilHykmArrtshAr2A4gi07CKg0/mT88ndZZQXB2
johBibTY6pn7IhpYf0C4efd167Fp0rtlPECC3Miq7cRbM24eU0xNtv2hm+Rx0eW5VTO6lihH5gve
voIZhhANp1kLRL6/Ubjn15nI8S3oJL3Xtf1W4JnYelZIDq+NDNglHWcthrzzzap9NdLo1LrGuOvM
+RNuKbC96UFUJEX9JHvUgH9HNEdHNLzjGj85AYf1MGbUEIn1bLjDNqDOx5Vq4UNA8buVpiC4ap72
AU59jHn0a3CYFyYNfrbJEU7tJedRZFANP6gxxjaMT2VmHWcn09ZxK3G5sX8JhbqXhL2ix5yeM9vM
t2n8LHWcEKKojo0eYKlPjHPpjrt+FkfQG3RRrf5gT/GjBvdozUwx3Lh1oDHPIaZQfdqoHp2SwEdk
SvOmSESJ0Nl0/S7vHxPaFmYNgEDz7rxW50QLiNGdZ8LI7xvIg9usxudXTtldnubnyRZkWYd7eFyf
rWkKv2nbqzysXyTEy1USogbohvyxmvVgl+SJt9EGeuAyaB1/nPEcu1q2dcuZegYvn7JoJhit7+Dh
QPLVlLco1sKzpl/HevJMMBrTCXN4D5BNkJ2OfH/qEC56c/icpBYpwRBlmqX1NM8oIwtKiiYT7r3Z
RlvXXOvjUPt27Zrk99irSGkfTcL9YXBfiSpiwwJh/ty3sFds+9k18JDVb5Ouk2MBt5Gb30S0onar
47rcQfU+zov1iTK8hr3I7CwKVLfTCu85Csf4VOv5N4dCr251sRUd0t0moF02jM4jBpS9EZjOquEK
TWesTI6WQDgrrXUEaHmNG/baLuHl6niZHWLe2NAH75EV6Ssobf2+y8pz3NlvHQ3crWxTRh/ujqbo
a2+08Ql37Q9n5HvJgwIJyyYxDuS6qZKa+pu+sBdzZkbShrUi0GIjyCMwBYFpsZiRAMJsh64ptj0e
4IAc2DmAokSZX3sEmaZxius/wD8DcADWYt3eoyImtMTKHptuqzkaqnnunmxVY8hbvTpkiTBOKlq2
eA1Qi7ZsHwEjzSvCFyGCVHaPyajXd7FFxc9SddQbOYJFmtgPoh4lRxGVPKG4ewipP8GqHhCquDtK
EW7LA5PtuVFsIlqrW+t0EwlhEMwfg3wrSxZO4DKnMQHRG/YI0XtU3vmKG+diXt4UKUI8O42fAhqZ
a6zS0BXj8VZY0yPiWJrCZjxsS51uHrfvwSFsqYbJ5YbmUWuiJbCt3CtHtr6dW/aKhOpNv1ykuiTn
mN84BUm+Y94a02/DuuWF+zSJcg5sUqw7Q6OmmQgJ1Y3Q9nObDgjNCrXIzwvGdFd1+KOIM2szK9fz
EwG/jp7QfdItjlkDKpc7PkCaKT7pi2d1pK+RWVTHmQHtS5iGL53VwuZMGoojoz5pI2N0MmICEtPX
tcoIh5fzTQajdomAP3ERfdpl6DEXwQ47EYe9qk1xrQ05AQ1hza2hF6+hAWwRQ0pu7dnt0Khrqre8
wdcsyuo6lnZyXbug5ZKwX1HND9vG1YsD7J6tR+ZC1SfHDRs3Z+PlunuSIjlD2ZH7SZ/uR/IE01Tz
G6V2TqJ6tjMRi8SbiPFigZWrJg6P0UEw0hgJtbLfKLOr1lllPddyuJ/K5rmOGGfXkfPSVaPYavNN
ZwXItUV71iNKEuCFZyR8JzA0txppt+BEXMC80Y3D5U+sk3Od2Asy0yYVxlv6nU3zEnRYAsvJ3Vij
tYTWsDTWS6IbAqFx3Y6zbzeI1lyj6I/YaMuxfWROgNpck8inreR+Nm5blS+STRRPdSvDlTUtlAVe
Tle5+1lTV+gDLZ8sb0ouOS+leH0d6FV0tvPhvjN6ep8l/Ugm7wbWZ5IlLib+YvG00rqlKQ2ZL/ST
xXH865NLQEWtEAcJl9CKaYmvyLUlySIh0yIUzKi6JeaiaQi8yAfcBO0SgtFd8jCgvSV7h4yMcknM
uDy4S4CGFVE6Je3w68EJcLRES+CGveRvuMtDQxoHflpz3xRasSq77hWlH2yIJbxjWGI82rYyNu3Q
xKfBeWrjiDmBRuoH6lw/XWJAjCUQpFqiQUKzvAo0neyQ5UHTCRW5/I/lymHrQLzI5XMp8rgleCQV
RJC0SxZKvPwvaJeEEmMJKylJLbGWOJNL4N5w+Qv/87G5RJ5MS/hJmC85KLgeYZdVrUnnh5gUZwlM
KeIlO8UcAIWt2iVRZYlWoSU0LVErl98JAIr8lf/8+pjuW7PEtJBjPRxpWcPvkkuMS0eeC2gBokm+
MWhWx2j5+uWbxiUEZhQayoKFRIPKH7or8g0IHuTGOEuATOjisc+WUBlviZdRS9CM6nEUasQVEptK
QvcSR1MsfiNwbeS+/soTXIJr9OUhvYTZXF+SNvNLys0MsCFegm/kEoFDO2j/64u/4nEIymnHj9lb
knOSJUSnvuTptEu0DsPuu0sc3+UhWQJ4RtpWK6G0msFVRyhNkmxQ+14nuGX9tmqTDVUcGeRhqY7j
8pBqDZIZxuXtXpH/c8EexEsk0KB54luKJ+wAxnCPlts+umn4Dv1L882C87dtc9CIaXu8PNDP3hgY
TvfdUAMAyYiPTcgx/fXFy/+y5UPlVUxSWhmhxmboGWkTi/jSWwP39txkFaMcEEfG0sERUUVx+VQ6
5kQrrf3GGveNO+D3YlghgEJE02c2hadALgDDRev1n2HJp+d+uMu8Uxroz1ZmMc0Merq8+vPMvnaF
ZPVWjOaLIQzCbcB7YN9fy9y5B1O4neYxonXeHaiJf5QhdfNbaHevNSRuVH08tV0UN6423KHAfG7w
cCDXeRodKhC3f9d7ye82asIV6w94xu+IL+9GBcRWVkC20Cwdcq84YTHhnjTQMheCqDyzRcBOaTYz
0GLUl1Myclcqj6U7XaURMcGXT/3noaEfxdChiw4FTMLL5/E51zvygY6Xr3351jhbwiwvT3n5st61
rq9GeIjLr7o8/Pox0PesnssnLx/Pje1t9do6l2nOVKjIiz0eO/Azhf6ztoezlaF2qWX8Ch84xlI3
rfNq0sBIc/K5uWyPvdI3nnbKk8A7qU5Ddprp5zEgUZ654J3WeDeBIqdMgdlqarMFWMIbsiRqx31w
b5nLJMzWtmEq2cPq3N1MvoS5RUCzrhkbt5X7wCVn6D+7vmxvyEGPi3GAVEzQLjePK8c9WkMMdi+N
NpPsk3szLxMqeoqbokyTI45SvNj5eG1HXFZq6d2FWcEco2o/amSeZKu7x1rkexoJYq+V9SPbfpea
rt7ZtsXtjhRwgUYZ2F0x+05nPBhJPe6tLqToDliLPWqMieV6ZwLgUnJPWnVzO87Zrm4IHY4CcVB2
5G5ssKK7xBuJkmJvIiMU1xEic4Irdfb6rfHTveR6W9OmSZkkJWbyWo0lLRpr9l3W/Gl40Q2vP7oL
wj3O2q1wnO9N5p1dp7lr6+zWacNPGDQErkbaJgyvKpbypyEVpD419iHxzDXoF1K7ml1re/2B7exT
rjzBbJhBnZFPn1iKnmthhtt6GQQ0pXvN1fEUywi9AZyEVQ623mujj6QZXrnb8yeWB1KI2UtE0aMl
QZnZC6NPYzo2zus85TprcVn2ZT0wc5m7HZKvH9on+6zhCozfo+GEg48I1d3gnXjEcdIebWvC69mS
IQjv62dVDsGumc9B0SBbU+aROWYuMZs3Ktja6fxgsVnJbWHsjPzFdKzvLqZKLl1mH8zVJn/RQrdM
Y0dAveTgxYuWiuDojiES/rpqhwP1llYvVS6bczPyB03su6a7Ksa53NoaBBzNwsWrx7cwX95cM7od
wv4W9xVYEDaUgxXJTRCECtFYTes63djkl2rWstP8H/bOZLttbcuyvxIj+rgDxUGVIzIbIFiLVC3Z
6mBYsoy6rvH1OQH5mUrFffEy+tEwDdYUCRycs/dac60Jsz9Czb6Gq0JoIkoSVccya6rDg6/QBM6q
4KcE7YPqgnTMyhphUnsa0uG7iJmuBlp/E+fmbWVQq2j0O7nvnokl/ZYFwcmEoBRRs9ejwgbTkL5g
14XP3BWOJnFYiJ6sryz7wa+PxVn4t0YSvDHXmlZwWPZwBa8Y6GE5Gz/BZF61Rv8+KOK9pSXPAA3S
D0FbrQPrC9sbEH3VSmnqZoU94MpMx9e0tn4VCM0LhAR2VckcncqNVv9EA/PaKcaL+tC02P5QFJNu
VOZvowwEZggIR4C0anp6v/KH6Iy57TsZqZQCVHoWdfc02iqu4xBeLqwQDtGGCoVmOgjcv7NfhutI
hnfAhPs8+vJTYxmBG6ETpg4vb8r5ddCLVEzqQTSPQ3yEbHoPHnxLVxUAtyWlK92rZQetziwDNJnr
yXijMwiCJLvhCJiuNFOjSc8Hj2u5cGUBSbpsCgLMMlr95TFom+9NIme0/p9Di7yIltMqIDyKfR1E
9moAel0VTgMJMhi0cou5mTJoSY0CDbmS9bbbK8NZw93nIDCIxjbedqCADHgJtKHy6wDA0DBeF7Nt
SJSPFUVeA159M1K7MucxS9Vrx/eCPbmlDh5dn9KaeOtlZDiA49zRUgJX9VvmvnL7QFbgXY/BvqTy
OhS0T1p4TJlE6RcnD6MVO2CkMIHlD9tJlbXjKJ11wvuor29bTfrh2dYd3/DITIRze3cz+gw9abGW
RsNtAyAWbXPdxt4h94EZq1S+enWdp/0TBSbNlH8hfs5amw6BGd/l+XjfNdNz0RdMx5Tk0IXpVZXQ
AJH4eTod/aNCAUsJ3xCGxIl2S84SVJ7GfsVNUM8u5GAV9OSThDKKGr1bFVlYb8Eeo3KtkZL88NHS
OXbnvUwwAdcKnyPhqCRtUvdAwckTghr6la32SmniOOn4lIRXvDXN8Cyo64CRNVhlvBctMrTK8Ohd
mfpWauqnIDQe6VpQRGupIIdJ/97kJedMxbqVIR+35XePWIgVq6yznEqnSJnerNB+Au24tugUIohb
ew3ZwcTOPklQ/6AMFm9+EFEKBLcuYQjadBaY75rCPokaLE9F/Y1mElSfyCp2WBWweXUdujbc4Ng6
xr2qdj89AJ+oeaabypDhDQUpkWUYx6wh+yVTFuXk2t36lcdBiZpgjEq4dsHDVL9JIbajNq7YW5qG
dEqPnQhB/yZJ79NKwThWImrLg6TFysAUOO1+jL4ZnkK7evYhcYDJk+1rn2qqQy/5VaEpsMP9FJKg
mKf7gLEEYIq1RpiQuhJON3eS+D4jDwIdFLpkN6naVT5RZ5WhbbtdIJ/tWUYvF97BtwjFHgxxX473
Whej1MuRVyio8XSviehTGGv+SnQ/c3mpNY03j0nNsZxATkElk9YEuWyn1i93GguxNRzqwEk0eHhe
gXw9x3W+kmVZof1c/wIVsEtsZE9hnDK+qmrhmmgZnalCWpW1aXMIG4vYc6soV7piP3hWUtxjyKeE
IkCCM92EtNW2FKCbODxm+nhb0s+7skVjXsF3Vzd4SwKEYnpONLVduL6inmw1efXBYl15+Cj2Az2x
3jbLq3a+sPKwWQ8KPy/ePQKGZ98J2MtjPlAil4spO4YaC8Q4nitLqCUP0IDszWzDHJNU2VE/uzYi
1HPLhdVOTGZTWM+6vY11cyQvXEMTRFnfN3qij1pOogpwQ+QINfUxTiXn5UIZUe5JNkpzMd1YNO4J
IehnVyKiT0dp7Csv8dCKGAPOwigNdh2qX7WEsj9wMgT93laOyIdxNbS1fM9ctbs390UgT/eWDlwt
kXX1aLS5CoaV7leX9tVDowzpBlcEs8QoUrdWxC7nN7pE+syj3+bmzXLF8IGdKnMPP5fgKwq9FxwG
SAqEiqI7ruvpHEwB51Vw49tCBmNqN3w9wA/FVdBl77WAkq+plXFFVMhjoFThzqBDR0JmPQE8Rvxj
etrZNgdkcy2QayPGFpFQCV4JsxfrqVebraqy3IOiazjEowimlhLN9bTh1cgYF1NOl3+Uqbk09nmw
tr1WjPe8ypxAtBs5qV/HUam4olNyZHighSAL8JpbLwyVK3/kFFerMWJGVSr4kQnpok/CkiGY9tPY
yjuvw1xuYzEKmE4kkRId24GwucrYRXZ5B0c1oBCobAh0tVeY6GhiTNJpqPTWtQLm7kaL8g55TONy
mMEJbrydNEQTO2k5IhhdNyVnprDmyZrsb2ADZtvCoBAP5RIAQw2/te9QXyAewEQpDl6IoLLWgO5O
YAsTcZN3pINQ+GMGJdW4l54smbXHYuhtZyK9DL+in1j59VqLP48T6FoAHAPPOu6xH5zIJTZPQTQk
26mprotJgA9Js81gVt/jTvppi16gJQU568/ylhwARE2iNX8H4sHKi49JhvmYSWDqWAMjzNS+gjE/
T112D0gxpudJgEte+5Y7Uwy1nNNmhqklhNmhV364tlIAv0knfsVeX+0aqnlInECwRd5x/jfNaTGR
2a8gXJXPASIx2ppB1SeErKsPxRiO11ZPikfH+K+BZRrGAHRAfpfXkjMokL8GLUbhReY2J1fyo+id
uWHIUC1yoboIoMgtzmBuNq1wO8t/TaIaQa02UhoY8+kUhW9Jptt72m4UUI26ZpAai63IkGGGHpZi
ydBPcVayIgb3v/FtimBVfKDwWqPViqBDzfxu3ZPpkRnPuGSim8bvv5Ue04+gbXeZz4Jt6qMrO6rT
dZeK45LJwmkbIjJTJkNp8h3ZcT6zmSbYaQMr6yiVsUOm/kYte++gGQlHpZw0d5qi7iLxE5xkwBwc
xfVAa/XoRcFNq3fS3qMn3QBCXdHTx6cUKJDSBnie1gzuT7p0nVIjnPdxeQ1oDbbizPkbG/DUGSeM
cbD2QVtUe3CF+0gXNHu66TZRkpugTI1dZtc+cw4lvMp0AGnxYIIHlR/lofjOISTvA+DZhIJV9t5U
fCIqqOSpav6k0oUi36h5zaKoP7R6eIeqeHabDFdjJE5GG1qsgplf1BmkrpgEKYPorpGex2BQnDV8
Ys/zpiPbhg7JNL2UXQWZotCvahn7gChYUaktxzddZA8rZXRg/wqp5RU3c4T9ULaYf0zIr1Ym9u2E
lMa/zYpO4B/Xjxb8IR3RMl0J/TlBEQHsiLSgqsPQnYlXZVKkTRZb1NDpSKzDoXDhkL0u1vjlG0sB
Cq/j8DrAmOTV2EKnx0LfyUSyOYVlHmu+Wjer8trNBVPERIHvGDOzQmGO+xOFCHVgihQWyMLa1m+7
dmTGNKNWFrOf3Df60WAHX3n60Dqmrk87HUX/uRB3y6OqpkKhaeNpBVOA2DtjDtIFNQqooLT50b2Q
xTRCBNXamr1hb7FhMCuIrLOizQj5UpDlnEUnGGROWxoIR2JLIYPPG08LpVlnNAuacrNYM2VfevXH
9IG1Pj2zKdjReznGSsxkEzdNHr8GvS/vFINicD0p61gPXzOBiBVJS/DhtVdgHvU9DdwsRcLktUwv
wwWk0WTbYM3oAK5oRglgAMekiUxPEmTpJC8aSNJVgGyU1CTiJj0anFaGec43vycU41asMB8iwUsm
WtGt/NLbJxrfOLqoA4kailPjgG0NNLNh8iDKgbcmY2iumexE0d20GjOupObpgUf3mwiydW17rbM8
0oxZ0C5DaqyXpE8J73vUeQ9+A4k5oIeEfI3V7kzJ723pl9Z1NoHZxFR1Ex2aGAN1hTUEndVqQmIk
lepPxtPZwhbfKAW1OLWH6kbKJKKsMnKDAClEDyg3jLqrUNfgSjMexXJ1zgNm1HKBTVdlnA/oHyNn
5FgAhN8LfiRVvyNmzRv5VFYtPQwJnvIiGr83LWsxo6DrI4X82KKQ18EYMTGSUJnVtTt/MzQjI4ff
nZbEIIVE/w0rCpxbE3GhlpI40CrB63I+mUpzn/jZfoxuOlV/A+aIopbwiNVSvqs0NEE8dGAuOWTd
t2Dit1NyScKpmWGHRoQS8vMB3r4WipZtjWJIj5EdKQBTxk3dNsMmDVjkWirTeWBj0qMRNMOhV8hN
k+XzVBv1qYLwe8rpuaf0TPdmnEFYZg5sJH15k2gMmuEovrd+L25ImaLtqVYY/pK1pKndTdzMHZ7J
pddG9kA/RLusNb7XfpUclwvAti8B5MTDKBU6UXvhleS3sreiMte5CouQYzaZz0EPdxbZiHoaBznc
eRNOcMbRO5rt3XaCeQPNxtgwluhHrfWOiFGYDw21W7DE35VW+UJGmUpAjXIbtOyizSite4OT5LxT
yTPWIWjFN8mkmRg18/dHee2gjzjThHeYBEVQ/sqrwd7T7LG385p/HBrTQeAk7xtrZ5aJvaXIbzho
EWjclbKb9HK1H2McT4vsVmkJyFRU6Agtvx4Tg84hO2bdzys1tVLJ+KYB0+S0/jgQ/X0uh9+iDiVo
bOJmYP54q8fF2Rx8LGWTW+HuqVMTtWkVsi/10jlnJoPEgUlTYsT3otEzZDjvOOzg1GsIsBVW646J
dojPVowrMmTWZW88NYUFNDpluuSj7snq8qliZrwqB0jxy0BEeSUHrqDZJINwOvYSSedgf52yeTXa
mqz9w/C6KTn6TfoS9O6Z3JYO5GIWt1q2T026/lTWurWZXqcyyJLeG8udDCWCmSJ6EWhNW7rAzPds
RuO27p4VCcO1x7RMwIVhqk/LGGR/k1QHXC+obTtOqsv3ZBjfpB5tmlDwzKs4hpYPXEwDWTnMtuTe
f5yYCLpMXTnXw0BRgCyFNNE3AbsAwhTlfRyDweWYdKVc4MZqEUtYvcekdaCQiauOigLHaijr2BOz
iJoBA5aqMNTEyH2aBl4xtZ4OkSg9U3MPtR2wexEcKjN4nc3/TZ28phl7E0JaxN6KNCe7YTu3untf
aZ5Gdis8SpBUfu+CckXTO8LzDX7ygXD6mBErHhkf4eln5Tm2R86P1j5Ugm+46GsXAjf92DFjWsKD
8sbcjjDH8WtV9ora2ruMgZ1qGQDJiiHfO6fTyJhs9CdK1+PKBAezClF+6j4iE/QBNXlxNt8AVhcl
vWMdfyZdlVqKgmBuHq86mMWIItDsM5LXIwu+mIeLiikfBhFKlWr0atfjaSmpYyMhbIBVPDKJnBJc
NBLKaVyZc52SoX0CnDVTLuL0pjDbU8ggAzD9tVEA3gcef00Bfm7KBL3+CfBoHbg65XOQdvyOH2Ni
2x8kJe43dh+9JjStVqWGWSZR3FDttGMSIaDQe3uVDBzt1kgKjRGcS7pQTkrd9rnrghK3SO5vEpMU
oxTPodyTk5Rr7XtIQWdXDrp8Y+Xy+zDc+3auvlCoQPGcTdNVKIxoB74YmjRmdVeiQJXLcnKA27YP
dbU9aUO3TzsWfwS7q6eOOU6aTOis89Hb2sbMtvYgpGTIN9H2szsXIA+c0kxmPDUcraou6e9mrzq0
yEOXcDzOe0iltG+NPT6q4M9gCpz7HByIV4GexfQOgFzsqX2zyGkV2nrUmQEYRo4ulwxSzBKXKMaB
BAGCYBnLEknjkOKIE771MrUjEGd8zoaIn+fxkOME1YG5BiH8GpjeQx6Xt9kkvjVj8DNJjF3QZ4xq
kd46VDVWiGY6flLzvmR6rfVUCLVwruwnTHfFfBCVA29U5xT2Jn22QqbFtV+AvUbx48QF0w58tyQc
jhTfZEZkO6lCNzF3ywnbY20rq0dMc5DkfZ1MHBoebXTsjmplvRaytY+FjTtQ3QdKiD2rKd6g6LPP
snPJrf4wWPTJRbrCz5zZ6egQsucYI2aWKePka3Xs2oJGCie/6NXATO34k72bj101gsqf8nEGyXoY
Goa7So4ItiHgEPgpQ9U8nRg0byNK3MpWfu0VHAwyCQJVTalb98U5R4fnLJ+86nBpR8Z4DbH2vu2E
RDse+xuziGKyz+rsDR4nTgSaiX2zIamjC/BaDea5jNn9FxDVcrj4ke1gkDhJaKepLfL7+pgQ2jaK
VnrBsOQhjsew8WTMN3M8DE5XaS7GEkYH/LVuCvgjV+zVSEAUGVJ8C8Ik/MCXvV+hmDKCWMVZHpFa
MXUFVNshFUIyVHmwSZlQ7q3xJGZW+fJe82NrBjjwSE7uFzBz5uVOYcrqStU4ktrwhCNqrtJz0gky
QqMsrUFDRTkkk+iWGAy2RctOYeFpSoyKHy/lHNamyasK766KLexjMycrCrNdYlJR9PxZYEdICmsn
wu9GQvvmPK5gXtun0nSKc/1NL1ipeOTzOYSOOGZACkQikezCzOepsz3CZ1jcsfc7CYkjq8WaO8Na
2YHmSiGhyV7sO2XNUjxNmCKYlu2awI9o7mDIkHrtvpzZ1sjbDM7i1VyuIFBYYikwnzbZOeYYxGmL
RUNaTyXusxjXRla+5Pxya5CXjzXGGiWUbsMagFJIWiMrkJYlI+QtD0btVilD/tC6vhd9+9TMq6yk
Mo9Np404KDhNWzLt8qC/ifB2u8kUvvYqB30ljG1rT6zYYqa1JS4ODEjVzkfij8ZyQlJC8Nx62R8/
wp/yjuhs6dcyduOlo9CgoGAf8l3XZCPzRn6yQdPurbKIzuYo3pP0FYzZ8I02qDyaV7joEOInaHpx
Mu+1OBwPpVKBCfeE7epmVKyQNcTXEbWHVUJawppfG3QR3FFfya172jmrrA9Ul5fYYBRGHoT7TuEI
gjierHt7eIzbMXDtKkaEM9a0+OUmXFE87F0kPWu5V7yTNDFiqeb4YGloojj4cWt0tFZKQqa7ur5R
+IzHyETINuoV9Pi+3FTjdU3Fa0K3ZEXek50p1b7AloMOxyDIBNfgVMDTgBmhhCHpcYpdbRqt5Rzr
MwHC3JCviMKdNkPZ3IA9wtQyxsmdoqG8yRm+MdJ0iPrUNjrVrOChwKZuJsnZzcBq8W5CwNmiJ/lA
+vwPnfBf0AnRnWvgNP45nfD83v/b6X0I3/LPeMLfT/uNJ1RkSIMy6mMNrpphwFX7gydUZPsvWWd6
b4M+ESYN5n//t3/gCc35STINa1szoT3PCIHfeEJN+UuDZ2hYGqBqWZ2ZV//nP96G/+W/5zcfEIL6
y/XPwDfL/gJhkWFdC0W3dKHD5bF18QUQguSGoi5Tz6sa9otfQi9ytKKdtnEyzG1lhP/EcSD1Ue2S
vdRm1h6YCkc2zb4grJnjB/qbSAOkLfoVa47hwFiGQGi+gDY6HMjfEmspHV9SRS0PsPfLg02HFkXS
vJlZdodaet5svaz6uH+5Sk2ZmDEirZ0azc0hVwcYf1p5QyOp39B+zw7LhVLXWEqXzcI2s32Y/rTy
LjvYSvr7wvyztdzWphqRLkgWP5grrObSAwMPySwK2ZvOstlMoqCQYY5uMzuD2tmo0s5GmsvVZctW
egoLRCmHs7zIny9YL2efLvSW1UcLByD2EZcNsyhrucCrlh96CaXGFNZXy00FdaAVWi7WRt1I/bdb
5E8GmHu28/wO6leFOx7rnCM6URw+NrFc9/t4uNOLCmeVNivFSlH8vliuRiFRlpwQflVkMPVHP6Tu
MNVm5466FA1HQCIu8yiLEqfnTkX3E1HwjdSCYjVgpzq1nZ6aoL0m5dXfMA0D8Yga3ZRoSFRt2JB+
0T14QbRVvIoCkZU+tAHnqyKozr0S69vRLNdyEfk3SBDKpjpOWVwdxbxF+TPfdoryw6MFbHJuW1e9
6DYa+kmSA6cU6MmUhOhWoqTO934EH2f5bSIDIt1EFN904oxKPgS/nz9N4SYGP1E1NyLvDVcxZnsW
6lRSKMUocCIbNB0zSp4U35HjEa6xbNl/ti63UZGCSHG5vjzmcvXyvOU2BLKoJsqkW1cYIwgc/8dL
/4uX+Xr38rK+GmAEWjY/7scYOaEHvLynvny4y/XL+/33b6sI4SAdcvI+3nF5gbRCB7lsXS6W27ok
mrbwfze5ufnyVh9fwZev6cvVIYvmCOO6cZcnB71SbKvaOyTz4RLOx9dykf25GtcB1tTL9eXuKovi
iWBEnrPc8/GgyzNFOG3HhuTyQEXx/ncv++W2y9sXBLcSNPg3n+TymMunIQqyoXAwNO7lzf/ucZfX
o+Bkb6rYvrrcdHnq5bbL33a5La7Va6QrI3v4/J2ohvmYVxmyhQLsKUJkxsU6r6j5KwyRlSoRQPZ1
U7XCgjRQ/zqakw5VGnfyLNZGUCghSFhe4/JqX64urxXD/+KgmN/M5mAjoGh+c1ThYteQpL485u+e
t9z28eTlMcsH+XiFy/XLs7/clqdUSeIKkn4/J9YU3otYg+UsDs2s5gvtZJA/roc0VSes79z1aVOf
BYHJIuT7elfR7lIt3DbzoP7h5RxRlqzCEJfN4l1crI3Vckr49CDfnMeV5T55HnguD12utoZQsA8j
Gm2T8pDMF1ASi4+LWgkZoRWpajfTWN8udyyPW7b0eshRs/x5yvLky9XLy/SzOHW5Gsg6sN1M1XFB
8O2Aoe8Oy9ZyoefEy5fWlK0+3dHUuksrDeG2gvyUEfrzxd/d1pDtewD/vRg2F63ssoWolTPifG6M
p/m4We7xlWFX0KLdDhg4qIPRgz2MlmUBIgjPXx/88bzlVoQVvEQzWZtITYIP0fEiKkZVxqcvfISe
szTamE9uy8Uikl62ljuUmJUmxOJnuaIsIktBfVguVFPGi4YPyFrrtv9tmL8qrQZDUtSadPBlAmEG
Cx8iKzcWcj2D06IF7wVj+OViuS3IsWZlg7IWoTodBtOjAT9fwHRWtnTX9rVPntQSS7dsRaz4OgEh
bWyR//bzhTI0dIsJsgrktJdXqKSrjS+muwrOgwNsnczJ+ddfft9x/pETb2KHWW5sl31Hn0+CyXFK
SDKlmqZWjN4GVIhFLb58Ex/qcWHtBPCHrTeRDWW3Ni3neSvQyYZatkZkBOsYKjVQqAyJoGYzPKiT
YKbBDDA/yAP4JjXIYXsJOaK2VdY7lUq3Poipv+eLyg/01XSnKkwEYDrtgbWNXQINC7p5IlTRYkjU
P+spBKSRtiB3LKlfDZYJTjDDKjMgravmWR3LImZvc7jeYbneXG5cri/3LBc49HhkQbsRRBT96I/r
l/s/PWh5keV6MkcsqngnPt5nYmbo2l5ElUhi5an0NCGBjaJhmOXlGhObj4shxP8EKWCnpGhzfH2v
zvcvF9o881q2ao10ame5vjzz8piGXAsskMtr/nn45TGVQbdGxTkG4aJAoz9fTG3ImLpsspdhxynm
6e7f3j8SpEpsgxW5Xx6zPPr/47blIR/vsjyFwvFP3/ZB+f/5OMvW5U/tBlQvYkwxFM5/1PJtXf7c
L1eXPzSWtvp0izolP1wulPkkdLnqz2cQbz6jkLiz0arBYIedTy35cja7PHDZGsiAm1aX51zu/njZ
ELP77suNZj1/q1/ednnMP73NYA5Pz0vbGDL5WmrFnr5cgDngpb5uLtdJ1Pn9oK9317rOT/nP7//0
ol8f+un6x+an1x5UtIS61GIkmd/6P92/PHQKc3IscS/+7Qf/dOvfv9PlQ8ej8jCSGLn59AmWzctD
Pr3Ecs/X68uNn57+cf+nz6ABx65ZgkVSTEz0n4vkzxZ96bUopXG33Hm5/fJYU8geaRfJy+UmKEvY
RvUEZemyudxD9pHy8Rb5yAoxDbcjU9XDcjGM2HSm+SKOBGa0ZXO5cbk7wfuVOJdHLltBEkCvIkbP
iS53E7/EYnm5/9PLqVlaH9S+KEDWzZvL/R/vtFyPqulhIp+FhmlLLe3y9GXr02tePtLy6svd/Nx3
Ei3ljZIO1H4r9Wk5Vi5HxHJV+IYCy3U5LowuomV8eZScFiaQVWYhnE5hT0BXIpp4mQH181zncmFl
5KPbGVUrcygFpyIbrfniVFkuJOy6TGVm00o6xTrqxXnTfq9QhxAyOa9nk3nHXcwVwzxnu1xNh00U
HVD/USmW2hqcQvDCZIcKwgjQ36rb97FFIMOJPMnL7RDnvqsr96TFV4e87b6hL02PgM+VTaOIl4D2
FwRsjuGYl8nto91ogFTmv25Zvl8ulhX+hGBhLXxOMxJiiyOsQLfCSk5oTKwdDI2TudGYczO/YnXY
bnthPCb8Lbo+HFHIbWSZSRj7jlKlydoy2hWYa5ppMWLPf6xdl1LEsopNByLzSqipKATJql2qUP9T
sPuXBTu6Uv+qYLf7kRZ1EFbv/2/Nbnnm75qdKf+FxZRUEap1KjTl/r1u/ve/S6b6l65bBvgxLMC4
Sma+/u96ndD/orqn6GB2CfMTukae3+96nVD/oqxGFV9DPKWjwdf+O/U6/SvuFGMarwTin1ACCvDG
F7aokIwBdJA5AdCB2RcaJw1nK2pa6bG8SnamsZrUTWlSdVvnZHs8ND/Em//QPEEVIdd2JLB6JLZj
ZUrPTXFsva1iOEBwUJTo0Mih8kRuKmEldoJHQChlti+8u2Sbuuom+6FFjqatlYiWqxs8Kj/LI42L
PcX4fwku/4riXv5GG+CZTnWU/76guCsPfjNQz2knT+YTC9Y7FK7b0tJuol68tVX7S5IwYxZx+F0P
lbtPO8TvAunngqiw52/wM711fve5Imrq4PWpz3559zz1cGT62rSzHu3+KP/K76pr1EvyS7NJf9Fw
nCMTf5n34g5+hjgGdOrvpY11su+J756uS8DRtwpmqqvyoP5Iz9M+vo1btz6H+FpuMfuiVDqPPyym
/Phe7s1oi2Um3w1v+VNwpd3I28J6n9mTa8menuJ3RK3kBX+v3T4nngjpoqOfiEWfTMcBh9a+lI/p
I9BqSdvrqZOaa9N2scQpxUpBaVeu8HDUV+lVv5F/0qjTduhJrNKdLej0ytzqvjyDG0BGuLUOmpu+
5I+K7ARv0QN/zmZ4zn5R8rmjtBaevJ2BEgET2Q/f2sEDu5579JvofdwhJYdlv8ZcERfOL/VIHOxs
EY6kvYyI/hUFbIvGwk1fa0gQgPj31QtygRS65SPKu1ndphLy6/gPOdlWj169TaLb8QZKDTwgPG/W
Q34bv/vCQc8onfIHfQsOHAvGc9o/yOSXwc9OHchU37IfxqaPV7Mq7hdgAPNkGHtG1thfZ9HK93fE
mSPM9yMXxxpumJhm3PgNq7SmnSZ8JImC5v5WyJsRLd5t9dIfjdf8xrtu8rN632t0FinC7kK0as3K
vgu3MGgO/dk/dNPOvzGOHaw1tEqrWlsVP5JDaYEhdYLb3NV+RWt0nu0G3xJWpP61idZxB5CIZq2r
r7xvar0uCFd8aIKTdaSpjVAWeFu0btbZcdqKDack7FoRIkqHcLuf3gmnJyTZb6g1bTe9hhn4EpzU
EwE2iIoLpAIr5GkpwToQwrbm1QA+D6T60XoGKJYhvKba+17dYnYZzvAmxLX8Xe3W+p2/p00bmPhw
V+R/9ygFH9CemLTPm5VpXlHuQpr6o91Xq/RavVMKx3r0X41zWx8b0nSfvUfrdsKDeB6LVde4Lb7P
vXFOr/s9i8FUuzJvaYtJybrYZa/9JitW0a7cJd9sl/EElle7ik72jf00ldiut8ADhjU5gRwdTvLe
nQXf5lGNHtAmltf53riuYZTrlBNJ73HM+NDDfONHE/SpOwdWu+cm6+aHsaPHj7RnjXB6WtfSKt/Y
tzrAKSc4kfyGlUrv9/OC3jHeqhWmUHVnbLK1uZ8T5Se+SEfpt5j7d16xE3DmV9U5TVftHlws8ROC
MVBrXFBHKI88eQWBofPXLM2Un8kjgscdpiyat1vQeLvhhmmCsR2Bze2jx+ZldHfjLnhk5iTRZvBX
/jUYcxyB+oP3o/4l1QeMAIg6uv34XByGNR5f+xa32zA4EhlRe9jHw3bwVwjIrWutfbRvu1PzPTiA
/DG/j3fys+ymLiJt+U65JoLgvx4fv4YJWJai6oKUVri5nOa+hhWpYIX13lDLXe036B2mrZqazxYS
sf/6bf7TIDy/jW6rJsAXIgS/UtGrSkJ07CnlTlf6h/kt7HHYjz56sxqC8EhorzyVnOL/NO/+ZuhX
gV1/Hfst5DIyzTBDmBZ9OU7jn0MgNL8UxmDXNbg1LJA4xtY6letdMeBKzAxNelFQEyRM0T3ogb4t
QHr/yDWg3B4sw86UjL0oxofc87rdZCH2TBJwmK2eOU2oyVewg68HH3JNSRzKhqKTvgrlUKytQbU2
laoUm2kiMCcu63MzMGQkE9leuTjKWhJdZ5NG3n2PChTw9iE2NsTu1E8q+gYiDkLCgWU0CgkRfmvN
mu6Q+0ONKTjR++MOerEDt/Sx0c323tdrvDRJdiyjAkBFTE2mEj4Ey4Y+lJmxHkJytPLk4rvd0XfR
rxPQAptEf0N7uSLJD/WJIZVAe6gGp5u8JIMpjRUkNOSHt3SuDdCskP6gbxoeHqiqggSKcKHvia0C
MXETZvwJ/OwNwwHpLTbCBmRrh1xOkSQF9jPsbckl8blw8Zn8aqsGWWlfocXP5fvY8MQp7KifZNMs
OMF35OTAnWJrxMNTYc4M45UM7Z8KDk4BHaUCSOlf6kOgeIypGVI8djkPxzKtfN1XNEeVIPAKpCgb
AAYbSY1RLuGPPDW1eULyBklL7jnxmeIaGhnlO0m8oh0QBISsBcp3xwODs+s6laTVRq/3MfLsoY9u
tFx6s1U+WaZPD7r6w+fzOrmV/qwApu30wuB8NqnXUdecAklPsdUa+kYNjac21Ke1wKuBiBH7FWAv
qs3M0SoxOZNh3ONMu5cLBJWxcpatYCeN+o0y/ERKdjcVEvZnlGaDUTwVQ/IjuG5lwJH1UN+BiL2P
PP9BDeufmKZLoIzF0yTQker187wt+jXpr9Z6CiFh6qnm+sOkuLos8SfGYgfRAUFWCwLd0FYqtguh
QpYCkaDB6PXPQaE/UhdFNCS3K2HzS1vqASm5tCWSSdpVeYUIFuCqFuPQqtr+KSNYXLb6fDUUvrWR
hveRXV2WkoehUH/Ccjj0Ywa8xI5TR46JyWhHBGdtxYnCuJGxiFMvdZLm3PELjB7mE76dBE/WWLhF
Acy0vy9ATDf4NS08lUWbuGIMthlikvk3kz1pMyRA932MWu1KC3S3x+BTwS1vrHInbowi4ww6U0sn
TO/lqohLYC8tTjbP6QfTiap9W4WAR1CrKi84M1Ym5l0A106mv0fBjwmeTae7aPQerbq/srVgb5ny
RmCWNuOJsugIlpzz5BAax9SsjKPm+0QXpOn1GGCbx5xqqmua0Zw0qlaDIwJBGHzGedLQpo39Xm+E
R4lQp4ULEmevGhmFkbTd1bFH31pXhhYPdHUnQWLYitxHuxpH1SrXAwXc3KQcCkY+p9AsVIud6u/G
DvBLWwsnBge7+r/snUlv42iXpf9Ko/f8wHlY9EYcNMuWZ8WGsMM253nmr++HjMyM/LKrUKheF5AQ
JKXlsCTy5XvvPec55QJUQhN9IOjEMxpBPqw3+iTLhzSq2bPJVhtuq9a899seaIegIcdnNk2HUCnh
7ojJcVSH5GDo7zFugwILKU9F5msOJeFQkEN6XJ9ZgM+/7vXyT86IGKcQrBADuDw6e7V3g5rJatim
LJ+jlfqHsJO/qkAW6Oj2kXuPzG/aiHfzQzPYbBfZAoD/cJpzccUCGm3J8GPL6N/kZ2JJbzHCf6c+
kzd9lt5RpTXHhjgAy7HuZ8xijZ3c8JshEjqN+Bm+6y3MeHYIJ+Vi3jYEbZgb8SaM7JbC9+aEr/Hc
iRv/UnzAobjHX8HQVn7jO9LfzGPzGO5UJ8JeBWjRvENBjeCOlR7IOYzpWCLczxlU+PO2cRHvkQlK
bE8Tp9YPbGd7nDXEtBp76QoHINiIUL5vUmMjiEJzycuQJBh4ZTbah3lvfgJA/Ir6G/EGSewAilU7
Xth/V4qrvQwnsHU5qAfLzhN2PXbSOumFnJ2X4omNfHCP0+rF2Bpb8S4i9hGtruPnbDSU7/THHG9R
kH7MP+J5YwBecDEdIoqcuDZxydOd9tjupIpSxUMkOWJePqQ9C6hlm2i5CIrWtrp0HBIXtew07EbT
U9hdDa7SHCV1T3jXxNnWEo1gi+dFpA50ipY2g7dqg0Q8Gje4wNifL/L5ew04HW/vWrE2HTN3YJTg
oVxcjFWQ7nK7zu2xcjCbB6UbvKbttkQ7uDGhxKAOZxOKBLN+k8utInk5vlyAiskGsh3yD+1OPpgY
MA8mQgKazuRabmB3oAnUneGNzxhl2DRtwQbWyk7m89BPY+cBZo9pMvUu8MMWVqgbXYksytldfmlg
G+tj/YE6na+H2OkR+jR+/U16R1xGAp0l2On5w9DvR+smXFjCrIumHfSbULr9jsMiE/Z8xEawyYJH
46J+4owUE5eSrC0Zj2CflCCd2ohFjUteYzS5mNFR/9Rc4Tq/+HfUT82tzqjaH9qnEbg2LtMfbH3f
8lO57z+pyeA+qF+KF130c/beFbaobNrX4TmCAaLb1oXThqi1YmcONkL74rn06kdAPchFyM80N8pH
RrGG61pCmcqXRrlpV89V4KqOdkmeNbaqECKlox67wBR9p37tjU0w7Er+/gN/r9id8SZwTrKFQvPa
ovPbPNWJXVUbo9pWz8hGpmDP2+RX9/19IUFfsnNzY5qnYJlaIm6k+bYxKCQvSW1rJ6lyMccdTCpQ
k7qGb8rjd1SJwxeUO6L/0iUvwbyFnKIn27Q7Ch+Eb0UPgbRjkoC1t2IjdrHuJuKPZxDf53HfnxLS
agKPI1fd+GRlbdGpJN54YLR3jgOHnU36OVl2/CZap/Tk5ztqW6KTGBpDCCs+amjGVHMAdmwcTsYb
xxXTtREBPxGrxUbYyawZ3Qe97B3IlOYU7nIIkBDz3tJtC4L2vBRgDCVfIsh0dy2EUAShDopqQlmF
0F44CKY9oD2mZtBdwGoU5LlDgjJHDSUqfQE3/VHjNWbYptnhlYqcCW3y1G/Z5VlPJjj514Idzrg1
bWXf2NIbYoAtbcwtzZxbRq4ol499eoZI+ZzTV3CN0xGu5fw4ZO54D1kaK86VeubWevEezId6TljG
AodoVRbuzzDaBLvsovJ7+zd1a/7gPVypdM18Fx56KI6boORdp6AVXGtfFM54hwRhqpm/eXnhiRf/
AdlGa+PBoAQcHMry9qG5E27VUXukH9++mVer2PwI983Rp5HCNuHqjxjJKbbtsX+MJ8/cziz6e4gJ
H7KbvXAJbe8xrUqn0SsuwaX+ORPzbFBdJZENQVYh+sRVn8sPFMdnVlj1SblEz8mRvCL5ECi0qF18
nkRfTuIuTU5luy/Fe/2qno3H4iWDn6RsIvC4cMM56rRd/UlpENJQqffSmwGF5I6S7sIVhlYINWL0
gfCaEFErcENO1gXUgh/ezjIH9z6fOzLyt+oIWLtU3fqNbCdF4TAwLxqEbckzhC1JkqGwGyWP78kP
Pd5LkVzF8VSoe4BtFKnYjP3Og3NM8lbBZuFEVSl9NtUHuwqrcor2pF7DJ2EDhl7yzKu8tR6hXTA8
L/RNwFiCdNnIRonVbeo94lml24ynaBexI7Au1aUmIVO9VLotcVZ+k/ij7Dnsgtf5Z0YIAcuc6gaH
7AfdlQE70I8s2LEtstzpPtvSgr8G0UGRPkJQEeY1GM7Rj4GNF+PshXzG9AS7ZseO98zij1sgSI7+
8ASFxA6E700PnhKgW3zP+mOBDCNJFN/C4+SGP6VXwXKoCIZzeqMDobxJdzRAeqx3d+l+9qorKviY
/dw1+MF1icVAUd6t3uvO/V3xEBFl9LP18N1lryLwB4sMMdtapGgQBy+8uTagFAww8brp81g+Bya7
cBtdm8W1pfC4qEisdrf4xzIYuJPZl17HN99/hNmfsAHdKxyxMRFQtdO5RM77P3CFE94FILb8qJ6L
H4V/Ul/K6CG+N8ujpe20XXxbNp4EVbyPGIhQ/gGJkjbJIQZ9s5u5ULxKu9KD1w5GBOesjdNp2+4p
T3G4JE5Yb4EndF9LnmO+YdkMKnLuN93NfBTni//I7Mf1b91XW25KdgFPCOuXIXbtcKIEF9HNng3G
OffFVbWDh/KUzXbyrhM99q143Q9E1sH3dMjeZeWaRSjKMaXzsffHgdB5NuFouTfRFen/PfxLDffS
IXKnH2rnVM+s6krGMmkH9MYuqNoemSNzFVF25otOmxKgyR0NpXfFE794IGnbIcDJ6IS0WMetDwq/
Ah1n+08y3cuj9lDSLAm9EFjrlzKzi3WzL82AZnadLWyrHpMiUN3GhRjR/r7X9z6XxUn8odJuSdWP
fgYLCLJYDd5mHT51wgVKdWEKFZx6EYUtoodNNYCh6WoH2Rts45pC3TVg9TQoChE7yhv1PFGgv+W5
7Z9r5bupf9ahU9/zniauUVih9sEXe5j8DtdBdMX2CNsKSgqAwdYFNG0ldnmLO/a4G/XL52vMiduh
/Nh0MKaId96ET/2p/zR+Dj8w7iSBPX9UX1SNFmbj2va/G90budAM1MwHesnaK0YMrllibktbYtnO
RN2fsm3G7tLBtj1cErYZmF9zdVsInkR4AoL/TXWJ3FmEK+Kpn+KeLWJEOKgdHNVztaPhx/JSucEl
veX7eBsCaPnoSpcJW/hUHQuCErE8n6M7c1tdTPMobsev/su8cFSS8ZY9kVt+zn9aT8Fde87ijfph
7aOX+tRzFPibitwKb8q/pfl+AtucEm4NYmWfY9kn2vGnYW5LxhQWpQz2Hw50gYDhiDEu9n7ZVsdJ
PM6yyuc8VhqhoVSxoWaIxyFIpSNZBvwPSWzPfdYKW7GZkPYvgLJu+b/rzfpz6731ZcYQLCC8pGFR
7qSjNUYSIVLLTxfGjMx2uk+DdjdkcXiFU+8E2qg4iiluopB1pq0a1THFWsaaxudVYogh0I2o5XjM
2MubC1D9LghHTuwMD1MGaxv3QnIFA3bU8Za4rdXSuVUz0esFriAzqXIbP69Io0lKtH59AipQk1k8
9MJD3cOOSjAIVp5EtzFMkB21SDPK0njLfogJIm5vUqKHbtU1w6NE0CNZBvDmZDrsKMF9iHk6gUB+
PFIJ149No4AP8M13mYguttWAVibFwSVGGnpNdB32yNodUnJJRxLawFSP4UsUeVql4u2IiWKJgra2
e8WvvUpDH1EBDHPwqLUPFbsjcnccy4rNTT0GFGsjqWViMxzVjut6mcw0UszhGMbpVfCr2e5FHBdh
o9x0nIbQIMpD3CULrY9OpirED9DLyF80jgYXJz+sCF4CmzinLftHdshD4V/TCH2gkjSHVib3oBgp
n2PWPwy7Xpp4w8JsBCe6TwJy9OT7thRTR1ZnWuJylrhTlFGJTGwqslbdE979HGYISeOI8IDePDRG
cPLL8Q33i7zvBzy8Wavf+/F72tXwOi3pSy1TyrLeHN1+iuMtvHeuv8I27tT0ppoUK0RIL16nUgCw
3Nau4I8Pc3DN8lx7y7q3RoBoMYrtLSeO1JYGfOL+U6V9S/CNNkqQvvTY5Tjf4fANtfVd5cZRakYm
0YJP5wTlvJ9NkluNCCRl+OZjNr8KLWyhdlSiDS7979nHwrI4iswgdcKhD3c+vbyqm58rA8FYFwvE
7QkmvW99YMIQDK/T8o+RVB4kEuE0FniQESg4JAbLxb7tqZIFzTuWRZx88o5YghFehrWdFzNmkkMr
ruVjN78OlfCKlP2icw3tLYVuY1+8ti3F2PraLNa+F4vdAk8osRI39NMiY6TkT827VBeXHBjxqRXV
t3xMdl3lMlgXVLb3YJbYXFsvrMrhpgNILJbGT8lvXgttOIQZBTF8K/zrRfucV0SZ5CpR38ZgfdQj
9ij/Q9XZGgPFOhoFG+YyY4JA1Kil3nBxv9UdHceE6XzTRoOdDNOp6LvFwFzbhL6yswLvAHEg3TLs
D/YPocZQqZio6MgO2hZSRDEDI02ujKs1GS9CPFA2GTX7afGWlMNHPHKlIWoE7Qn9oKzdaxGAT7nL
GfT0SK3iZ1R4SCgUlpQUN5QLnxVabTS7baYAw5vkdmdG+AwtwLmHXuICYARPHWiRLQjEnro0bnso
hIII5LTzGqLrbSFadPrv5Mcj6peMxDXbdi+nSrJVGjzBKRGyttLTt8CRm++bio5exASRJdJVJnyp
Na48UWHeFnTlnWnl12ion6VqWtpkkwl5TUIs0j6Qq4QdUxyeMxX3YiTrVDIG8Gu5YWzht3Y8FIyT
RSPYAX7WAl3wSqm4Kny0HJ1yviP/IrkiVCScK+leIVixH0mZxbCGZyerelFMSjQpj2+AzRhfxf50
AeVCTon51ANhmfWGjHo18cxc3BYFtfTYh7JLZAXG5mSS70rmgIJY9J5ugWdKIagnFrQvlay7mDQC
kHLWO2p+g9TZ7HlExBj1fFfYdOrFjg9mJqku5K1t29b/Io3BUfrulSzN2G4mNQYnF8duCQqbjTJO
mP5gNvKPcGQjW7Y3UT8GUom3kwBpg3w7s22+yBB6rkA4iA3UKCE/FxOOhyALzvZDYWp7wPSPomVe
xrLe9oPOpK0Vh31W159lerAm8T0I8OHQlYeBH804/5uUZpOR3hLBa8gk38DKPKcQ02mPYhsJKHGm
2zvuVBjNFRv7hgBqoorZnQnyCaAERF5YCUxdh4eIDKlNEkdX4u1sLdWynVIx9h3Bxc2F9RjUceal
3cSFNSFEtJn3aLIPflyLx6IWCjsW04exb289lHZyFzAOgregWGZPlOX9FXbE+9h37hQqd0GfH5FO
3A2jFfBtdMgzY0pJjPCmQKZBipfIVjUe6plc7/xE3IYGNXEeBA37qNRwCit7hvTFUyVttXroj2kY
PIvGSFQkvuFGk7bVkKaMVuERiz1Rp6xmGzJZaHeQSyfN8kvaTzrM9qTbzOlBg3n5DuLiKAUzqBxR
umYme1D0X8/EIlBE6+3jqNDB9Qfj2i04ikllgZetraIS50G+J3UTs9ZApazqoeA1fuklZL77UblT
FGEblTT6lNSS7EjK90paHnsyvwTe/wt+RfiWyRua+ZArcchukQuZlCsJ07ZB3Kt490ULjJesZLSQ
Y4V1qlZh25UU9pA8KTB9ncs++tt9HFN3zICVxQBitp/3/V2CIrOPTYNcTujmgWw54TxInsJc5xc6
L5IpDQmzUhOMo8OYpXZRJnvSondZYeKdbDvXFIiGDjvyVHMo6Po8OgOKDWeAcpjMcmM3cFNs+Nqe
ElKXSYhYbD8W7ie1JdinVCGEmgTWdWSaVIWRb+NB/h6qnjZuCubqqRdEDfmUbldTTOnQdOdGDiMm
u6E7E046me0jMW30Ndt673cmvl1gxEatXYeMS245d/totAAZ8DdEvnEqddgLxApFMUOrNI0eq6nh
jGm0V3kEFygm2Q3g8TNJYNNWI0GhjaxXQwSpJ/ejBzzXtyOryfZklb+pwKWxIAsozpSEIU1ubCTV
8Pi6AetL8hu6Y9JfdXoC5tKz1uT0YRaEI5zcR4yrKjtdVVNdqeQ0zoBimnmhYe+XPruMeBs1brb0
8aEh4d7yer99CJp9kRofuhyJTpPrhyCbvuMiCD1MeebG5xMqVNXtwLlvMBWQhKqGso0oHrQGZ7VR
/TSqiiubziERNj75cSNsvgR9YFLZck+6A/z3ZxCAwanvKBRU1BHFwu0hMPAxyeLOY0DTQRBBFVQx
yk56JBCzF6U++R1MNKaBvkbQGmeZRFlMtyWkIaJRO+vq+01ht9M8b6O8vyPAFx42c/mwU7ZznauH
JhvIAlnu/ePhmBbTPgSwGVTJR8RkyIXtinreDP9+sz4Hus9yIxHO9CKuW2+qnjOABUtys5Jdmy/J
N7ErFLDM+U+tEBvPIkfC6UWBgLQqAI4b9nT4QtKkAolCdrEQOmMvAHwC6aamVG6LpL8PArC8dJ00
QhZo4qZ/3HRTeV3CRTx06fqhiac638haYSCbVwAQLjfELkiH9mZJowFH4s+bCHmBOmvVPm709pAu
NxlGooMG/8YzNPEhG0y6YoqW34v+IG/7TktOKS797Trt/h+R4H8lEpRRlP1NGOC8t+//6ytvo3a6
vGdf/+d/X74+6vcmef83feCvF/2hD7RQ+6Hy42wlUEFELMDv+0MjSH4Pnl5D0xGuSYayGnf/1Agu
RmBFZrlTLF01VQXNw58aQfG/owmUUEX8u24B/7AmapIKSRu5BLgD9d91C6nSCeLkh/0p79UWgJ5d
+fV5FZr60Z/i0/Xh/+dz6wlmmdGfBtn/9NfUaih4RVB0MB4lJYu99d8vKp0u0vqiXkVH2BvgO8ol
MC29+ulQHFNrSaCQB1R+rDT4WZ7C4aUwC3mfzwPBoAovNyXplgnynt8FwobTkROsfs0OqmF4cUm/
Qn3vOiEn9mEzauztFL3rt2I40sfo5+1glVBIw7eyA7FRE6zVCspzS984a6ruXitZ3KDMBBRXxXTg
UnkG7/Ji5uS9pLV+Jt6TWt+KtUM5GHtZIUk29OkmlYXoSmB8NiIsZSfIXgxLfx8GkBIqs1SHOGm7
nECqayKOn0QWbtmSNE3yh7THYQtJVPmUSDfJhp4uSK1vOkVOPHVExIX94GwJJqUU3KCNTx40ibs+
UIuIjo2Oh0mdiF5h7gr/zjMgciAJUGmel/mLHAc70kC6vSr031C12YgM+WNC9M4GYXlHr5rUbQ06
MqxbOhaExfNFuYZ5SFRfdpCzmDsgX8AJdrQxS03QmJzll7xP0SERkpJHoI/y6dMPBwvwLkujiocc
QVZwMjTzxQrwiRS6WSFCf4ILggPBgtUo0pGZInj+Q5He12GFK7r1oE1jBFKs1z6WHme90DxVLbeN
kV3n0rxBOmdghRfYzoNqsRv3cB0BH5FY0OzHRDibsbJXKpCubM9/Lnh7d4CbsImQfsdWkjj+QCBp
qr+IA73aIhcJ9BZpx3UGSPzQYI/axY5gBIy4pAv25VOTghdB9cEcrLRmm4CFJKaAYCBeidZ7r0u8
+TIkN5ehdl22Puiwn0XPBCbW3gUjbLwUDb0T6TBm6wQobb909DkhySDl6tDRhGijorwDug4k14zZ
s0sh805dvZtHLvCZRjGqZOg4W2XfRUO56QezcAO9eMkLo9x1MjuDru8Hr0yFvZ4pblNl2CJItZFn
7WGcaMsHtIQx0akbRaPoUkaQVhU9PSgp1AWk45KQi60+0xfGkhxesgAtgpQKC9qvs/lTQ0eqjI+0
zj7CqoNrWPXY2IwH8kO/RBGiU6jtu7zUXV2bMJSq77lBXYGfQHN7eTpZAzlD0/wZ96PvKu1V7RWZ
RhGDniQ1r6CUNnKQ/kjCBPMpyRwpo+uxqnew54tN2ebvZjlRSLXUoIrybGKIt7uB7wpCl+YyIBCs
j1EqH5f1dWOi7edLU4GGEwJcDeOu7XSoR+w0wOaJ23z06XH60beeZA8sjy7hRfG26IKC/HcL6Kfe
QrWXaaG6Krh8OS+ZReaAXUU80Ysf7dcN+ik2a69RNnVOHMn3ca1fk5aJQ0wPCvHMkozXmeJBl7ex
L0T3RtJjDLBk9l00KSOLWipQSerlnDDikTF/btLw7M6xkjy1Wfcz5uxSBZhlPd+YhGSDKOQuszO4
D8cKKdccvRIkQj+sbdiiUMUQ7ALUOSPAMcL2jkiMPSpSyJgWRTwPW97L5xz0KrLw8TJGPocGWr2u
YpPTMsHDOcjwsDF2Bu5XxCjPAPFKpCUlcEtLOweG+QFYbjjVGlP7JN6JPqrdWDcfiohkwmBRzwyV
4RKvhsxWuROjkbCSXp9dghcnV9DoVatzM12jfsjv/Ir9deuUIqwYXY5vUJAOZBDSYRYY4YiMz+IW
YQQbXtJ9TORqJsm+0vxVZtpO77th26BHc2VV/VEuePDuXE9uXEEbKtUEoc+E7zjMtHsEnJ1EDHFU
S74tD0hAm0TLyI6IHiSaRSR2K7bZ1RpBlMJHp5ok0pZw+mQV52cKQNiRe3ISS9O6z33H76EEItqr
N1hFKKjUkc31BDibhprdI/bahORXzGHLbEwlZSf2veXUGmdirlJNn9wk/pQzce9r6qGeZWaBeg7J
qRC+AIO9sSDxbNx7ViedirD4pKl5x8XgVC8RPnHIoksj9grus3WDAqIsraZ6+I5k/DSkB9BwCDPq
u4FLZfs9+RORRUn4FLdNueuJ6iyoV6Eetd/x2I7oBKDYmYYKbbJ8yzWonUaEwkmIOodeHEd5nI50
Ic3vmabSJg81cNZgARvi2GL0w5lAi0KyQBF1qXYHNUu/KNiA7GkMi3OoSh9guB7qaTpBw0UU20/5
qfe9lqKcAJr0RWpV6ZAnSr9tc4ulNpruTT9/rkQo1D7UZVujL4CcDIWIn8EFK+lMDP65rRiMmuWC
L3OURBvdAnA+tKUvC4isk1DQ9IaMhmZWj1bCuZybDKMHWgJ+rbwDkUICw+8OjO67tDLmvGp0Klp9
BogcXafshdw96cAFCEA3JZKYBm4y6d9aOlLGKRLTIrl3/LDmY9KMB37ltuoIAg8HQsIjcZkjy8Ep
oaNJyRQexdLKaW2E1o7uEf0/ecsPoyauKuTW7QOYfiiITe30pWXYGapR+Ok+zbEOPFpU9JduYppT
StJX1VuupcqMvPXyDeo4HKI4/7YQWjSDWG1btnQ2FcOijEDH3jSQz7J+ICgeGlhtVBu17rECQyuj
45fB85aIb6mYNugsbEEWHaOAoU+UgB7TIlfmD0aI19+zj2T6OVJbW3k4bRSWY7eJhl1rju/A8ceN
WTSG1yvDV0D5UhikYiVwZ2fhJsekj5IH0cFiM3VacypzydqyeDNIoulBF3aaVB9SumzxzHbnC3py
whTL1Mi8m1okNMR4WE4XMFPTBSIFMphOKlriKchaCMkZEAeR2Gu+LLqATb0xVXIkyKuCR09fmc+P
RGuz+uo6FgxFAQ5oRIbmsJZNG7rgQPhwJzMzrlBsKUK8bY2sAGJSkgxIzd7pIgfQiEikV7IvY1KS
0xiRIt3uxCH6zPkmq1me2F9lw97AiO0NKYoUkxzY02DUhMBpqBg00o4cXZDdqZoYVs5cWcvAcOMY
aVXKv2sNs4r6iq6eSDYG/Mw8dVo1Q606ioT4KEhkgbohpZVo7MXhA52r5KQJpewVeMk2qs58OoZq
PaX7akYEVAVEBhP592k0yecci1CKjUc/HFO7VJkCJB1WkHA23dVuXsdodiau766mTc9CGZGHliNw
qX3lySIxEfrWJNnlQrXuP9XRcoU2zPC+zzRdU25I0N5yDcN6EhXHXOl+yi06YMuI3MxS2q1eCk9Z
ZpZXlFyRr+3NalFO5HUOPNs8V6Q+InPjQj4HCIzhtIl83UF3aujl6THRk1VjMFetIuGYoo4J0yG7
03Jx2GoGoqtpCDMb2LPh0Xvrn4RRuyvq+pLQ0dtJilrsxBQ9PJYOWfQJxQ0Z7bd+G10IAVdpTGIM
NAR0jrqQQecrGVyERYX2LWRno+ihgggYs5OEwfkkku/n9Un1JS6Y7CZWKhpr3AOoc6doorSXhZFt
o0FfcTSGid2CphB4PLwKDCS3A7mRqtZpl9DgxKZ/v5uIItkPXDZpJaS0tUR6CWzSL2OWoJMwl227
YSE2VNjKyQUxh0LgnyepG524LzVvwEcVY4nccaE41Y3RHlN/inaNP18niIm7MfGZ/4gG8IEWWchY
zYe2Nx7Svswdi87l3o8r8SVbXFISVGJpat1EDkKXmSG4I/Thk6gcCRWMz5VvntFm9J1UnJpiFu/H
KrQVaQpPnaLf2khbdIfEK9ArfILwbx6zsnrUSGGYxdzYydlDI5rz/SwSWkFeTEWrPfNdyyryLe1+
ZNaib3iDOceHThceYR2gkqWy8HKy4OVUlF5b2e3ZuTEIygbSn/PiLh9OgY8+eDbZnBYLx+JvzIqF
bfGP58wk/RkF7Dh8zOeH0uy5LJI8gHKAfJDhsD7LOMjJCtYzBK3jQR/94SACus82vx/3WRTtdXmp
H2QI2302AajNg+9YJAEF+yb+0/WmyIgY2Ci9fAwq5T1qFaJM8sUgLFSE4FlWttxdIv5+PW6r96AE
ibACKn6xKWDOjUCiUAj8A2ShVI7QB2S/qWPYH1nI0YCgczPGbAB0s0CifiXdrXf7jJZYJzWv4UKa
UhcGx++bYfG5rg8nQbhWKtC5rlmMKQEOkzUIcP0d643Iwk4BYmx/P/XrH6jhZZIFJDgr0GP9bcQW
YhZb7/5+0lIj4mrEafsbhcJey5/sFYNSW8G8D6RTVqScDeHSobNa+c+7/sLjqpJo9KZQuFthDRQe
ArOtBgTASP9gxWhYHT3LOhRmStQeSbC09OzyXKTeqJbGXOEDBzW6sIPVzUe/3gjLB6afkkpj5pPM
7Bh90fISGYSStXxV670xU0CYR4iguGozdaMjvvIv1nulqPUMeUbjrWMFd5VULA/M6ctDAROtoPsM
g8C3xN0K6AgViGZJnqKfWh/LNRgz9ifzTkFZtoYEtpX2R1ygWifdDgMGzO2hPjTLzXqPSHrVbeXx
1i8/6otO22bhIQLi/uvgW+9FTHc4QEeYiARxk3iwHG0gfLGJr298zZa0rCWgyKA3jVBgEVXBTOks
bSwRL6TbMJZ00knD6leSpNYDskAlD3AEDNMgBvl2fWqeEfDicqUGzp+1FT62Eh3WYEXpL0RGrpa1
Oyrdp2aKrWdN7bVawxXj5ciMRfJvaNEsd5ebKYwjJ7Ey6RdGxgoEjoUVnbPyX9ab9eEsED+s1bmV
n7qMMjxaCjFx7k4UcT4dXQ4cgZLBDf3sLQyXEWm9vIP1Xa3vZXzoCoi21crm+Gd+ZCznoMnp4lZk
3hwMAYFeDUOo3kHoZymRHzR1QJqwhjKulvU1dzHhRHHqIsZHt8CC1pvVIL/em1bQ2O/H65Pi+iRG
98G1Jmrkv16ni8QowcBeSHKdnNVv693fr54bJds34tdIVB2Hucpx9+uuSg4Aq3jH3mR5Mu7xoWZ1
xDr/+yf7BnrMuNys99Yf7Eeuw3RvJjsQOSRkFEelpme79ZG4gA/We0w332g/G/jX+Cm4qBIpA4GY
b4a51JxSyBctA0NEyPt/vEJb7v3jIWgB2MOsKoNJkYre5M9fryiN4CQqepb1s10/Vsvk418frjfD
X3GY/9GPhMWs7fqcFR2DdnmgzQSppZB84uGCWt8ZNDwps9XsrghZPEepGuifBRyDKzrQ0FDz/LrL
5PwcGbHuEa9XTFq/X1mB/ro4rXRAc71LG7dy5oprQltchfXbXPF/f7u7cufMmko6CvstiEQWSS7h
3BZWru4SlfizBeejMKxxS0F85dJXMln8889fH0bLT6z31puwrG7z0CmuvPB4hBI0Ss+Shbngr8f+
MIlbsxO26zurFlzOei9n/Rx7OdrRJq4dWcMbuT6/3mhNjaaeHpQzBEisya1gVM/6wgkU4qlZ7o6C
AvfEMFv790Ti94AC+xsVaLbm9eIrGqR+36tAktYbhas+a9PyeJCEC0qjfx6EyzGJfWeBEvL2Nfpv
ngTH/2/H93qXFj0T50E3IXLzc6USItuWpOPffm49ssVWukga+UF/O/jXn/n9b1QSkI08AwG9PheF
AedTPrKDjVSCpdY/cH1Jo5dk+Y26gWdAHGbS+hYWVbxi4BZORLjc+8fDaPkfCoGC9v9MZNa5yn81
kSF/DpP9X1bN/2ciA5u9Wf4ry+jfhjK/XvfHUMY0/8XwRZJg8RoSO+m/DWUs6V860xoFS+lfxAZF
YxojQrvWNf51CyXbX9MYRfyXZGBwtSyZKkdnNfnvTGdkWfqnmRWOgWUtf5muKJZKTNe/T2ci7JlE
KzTJPu2LaGcN7Y9O1bFbQGRW6VMe8MI6FtSUbTYm5g4Y9T4YJ6x5bSjualleYnBi0gym+6RWsM2Q
d275LT5oAav5WBC6JXVfI3nNWBdmhNYZm9whGL77Qs5PzVTepQbOaSNIZq/JYxGDI5jRCTRn3bmh
0F+IRhWngm0ShtV5bBaWv5FuBzpRNMG+OfPBEWuoQtlFHLX7LphmkJ7Nj6wKCPLtKsNjUK84GP3D
jlg+ksyIfnvUcwj+XKESRwlCWvFz6g2iD2i/J0qyK5MtV4cQS2QkgNgqrLs4IdVrFvLciykALVRt
l0TQkvtRa7AUEni3jUZcETNyqIOUBT+FWrIOKp3yp7ZVIkju/i1U4uhiATa/GH4QOS0mNsdYyvbY
mBfeWC+yhGV7NYNLy0W4BEEQCySjWKWysYxApOAhSrhmyLVlt0jxrIS7/8vemSy5rWTZ9l/euPAM
gKMdvAlJsGf0im4Ci1BIjr6Ho/n6WqBupZTX0jLtzWsgigySCAQIOtzP2XttL+wXKmTWXcw0v0yY
ZNd2qi5c35p9mVY7NAfDXRYR0eYscLMkTR89/XPEOauiQv1oEAbNbfg2WD2mNvDZa80I+x1xgsam
HjY1EqvtQJkF2TE2ltQxn4vQs3DRTE9GVUw7v23Y0BJ3oU0u7XkV0mtQJ28YRhAJfKAMktOuhINz
mGs0PbOWnX0We2XDhoWniSAumw9BU+D66qmLbmwS0U9j/JCHSwCXVXOd0bC3scGE0tPaYw2MngND
90R+4ALpJdq+SZE4ms3OE/yRujCOU+ZEkGOl3A5d/F3hWjx1y40eDX/dgGBJ/3h4ffb6uutL/tXD
6xOhlaAktq3z9RFVeoxzaixxmfZosf72O67bq67PXO/O1JG2tXQe/rYbVuJBTZ/7l1q0+fH3Xvze
FWYIE+o0JDq/f/b7db9/7fVn14dWKozA08k8vL7j9xPXh5LaQvnrmT/279crtfnZdjJEDjKdyAH8
xwv/uPt7J+aWrNDQBohg5uU6Ii3ifL1pDRM738z12mFGcB5kqlaWoqimlomU7dvEtsnxCc2ck6r0
jxttstKza2JmwcVdose3GhwV/GwcYFeKcOfWw9v1Pdef9h4NItrcc6DoY9hD+4LguAwQFEvsHwlc
wEmdI62+xGNZBBEdS7TXuXaGSaidr/dElGPdC3Uq6sgcTplL7g/VsUOTUGDq8BQVKSlL6IucfBZn
WNjiTOWae3ZsnqmhSVNUm7bPXpB4i931ebMzmfS16hy62nTCgMqhdky5VcBxz1I61vl6D8lguGqn
6cFH2duCeAw1TqzZTOyzJB8AjzvH8PfP3KgPILGzXFteMTXh98aPiChIxT4eBudU5YVzioaF4Rml
5RYrvn4m91xQ7SLi5hxRQ/fpdydNSJCNPaNp9/TFsP/Xje5kxq+HwoOXXA3pqwlUisEz+xjCOt9R
Ek1XoT8Vx5kweNPz7VNr8m/S630e0do1pNiSffk9DZmikGyRbwsd2U3upvipO2fX1AAN25qi9FTC
V9F7DKViLsez67hLGlvk7fy8fIL4iGNouRkTs11VRuMH9vIKs7kb1CxOiJMW2ld0E93FQK42WtgZ
yOZK+zDG5SFiWXVOlhs1JqhrUtA4I92FTGjkUy1ZzC4bVHGTwjNMy4so3h2hZ+c5JC8HRW3TUpkY
mK+eNQJNz3rYzOc2ydGYYYJCUv/Xz2GS15ShvGR7fVmynPnXe5+1xXrdK8+URgfNi9Cg0zMQCAfO
COR6MrUq87awdHWoOtw+utdsjZgoSqUaNOm0Vs4UFpM9q5nC7h6Ztq6ATVvnaZyNAyXfvUW/AA8p
OSY0ewdOfk3au0rYz9cTqxEaVcwoy9FRh9mltsr8MrcKM581IYJfHlpa224ni5WsAkVw6fym3Awu
jT0NcaLTYlePE3kPVeGuIdguKF0v3JSpUrg82m4tkio70Edo16PW+itatsata2OgEiJ7ibUCsEiY
3JpOZOyvENbxuua4FoR+l2fg8oK6QQi5pdqrB38sza9Vouui/NcPfz++Vnj+vnL//fT1PSYfz9YX
/e31V9OEcldVjHf0+uT15vqGPzb9626RZ9/a0Iy25e8iwfX3XV8+5znrs2YIK1yNoDf/2Ik/Xt8U
rbE2l2KW1I3ur9rbteDmAcH+VXq7PrwWef72s+sTPSF0O8uKYCzvTI0WINUhiC8Y6wW6cm2iHVaG
CV8457Mu5GcXynqj5/WnM7vvxtioCyEo3SZVcbZL5lfoURRAZHbIRocvkJXmkA9sczMmACVIcFqS
Nd1NNaK5Uyahep2VBeMcV9s2y6YDRhB8aw3VR3pB7byxZpr3ZoTdzXarB+XgmCymh84YxlU4qMUE
F91iEzZ6DNipLehXlkRCCPhFGnr9wJG5sbZIwWWUmJNDntlnOw67PRj51g1LciaOPjnzTNK8+kDc
z0a3lLNpOzYPeYLCNNgqW5qvQ0GzXosSl1yaIG9y/eKSSbSuu/YJkTn98ZdI9WBo6J7vnVIg+rTq
kUqbR/292aZpBA8/197zCjMFKAt/LUdvT7QvHRDbyDclRFjcWnFPeYdLLQPhStcduTFKkmkS/UCC
dr+Cpos5lNu1787x2i7DQ9otDvyB7lVYj4coJnnbjCPsG8QVkIGRYN/2xCGy1YTCQx8Do27Jup2p
y3ltN65qH4t43A4vmcEMLMzg7KfCvdf4HJq4TfYh2JNVngLvSWxCZIYo4iAM2UeFziSlvdPLCJWt
+IrtMtrm+iNCEGTwVnWZNKEDwGlfHdmGkM2BFpDXQaCW7x/DLCf6g7jqTaxpCA5U+lSZ7oibPam2
3ey8y1nJU6RDghk4PZmLOZih+vwMIf+9eHZ7suPnrNoNGl6rXMch4mAy9Uf3c3D1JkC9ukm7Jt5V
zkj9GnWANxTDxhw0JhWj3Lk6Xmmvrd5NPcGGc3G94a5yqzAIez87GJO5nod0rwZsilliW2uve5ln
JO29v3fLtt6Q6LvW4945+LPYc8TEBeT4uNJPxqyyS8fpiFJW3wyDz6IhW9qf8FIzTOBWqTff0MJE
PgaorvzpWg15oWGvn4hbGYbioyzQ6ZLuuW9somOw29Dnds561WMY07Od33AEhTOuuwLRl0+euhKN
fxKxIveEPJbaEO/jPE33DtLnJkqbSzxwLnlOuHd9os7sjhPUq/RblOyPeX90VWys0PExfZ5tqouh
zydFKs0Gi48faX1QW3ilE3x9HiT/XYyLRwheqNseRu5kweEx6GxSOdL5xRGaELUZ2fzvA7Y2JRYI
99lKyJPSQ3oqjS72/WAuoJL4iLNkbRcuaWVFvfF1as3EjJZGeetO7KOt6KjSazEIB9nmMqEJIIa9
kZLdugjKMgvSj75XOByefbv75ggsoY6WYYxJ5SZ3TIGn/aYWloMUmmHFjhdNvBdJuvuZBrkA44au
+d/GVjwnadvRhs58/IZ1usOS4aCC8+cCkAyiOzg5IFJz1oAtIJJTkt46mMjQxuJfo+09kxSPo8hS
iBHihK+lfMU6pB+Gdnwd6rIOvKG7iWLXOyNGfvO64tbWPR3X3aImGjqwWqOP2p+2+raI0bLNOGJz
FPOrpAKXZtf50lcciAdFWmHL9NnOyMSCPh2vzQq3sOlzfPppCiaRaDvqtTE91QidFWbAoAjbyzLF
yYATOTaGnMIlLLbsWucYOxEufJnhqprmTV9plxmMQMiwnxIORSqvtukG+RA6vneCHRpUGbbNSKP8
pCZb3ziGCzNRencaM3lKR9QVPzxJIoajef7eZgzREhN1QUFwo6EzlS9Malbk4h08/acZuiE2przZ
TBJ9GaYR/vY+uTVUB94V1UBkgg1v0eFNLv07jU8jsQlCFXH1taQld5+eoGJljQ6y/3h8X5JUcJWC
CinmxToUlcYytQtxBBMJZoUoyROhLg1R9SZGQwyFDlttdXExeuy0vqMOnU8HckiHh2h23wrVwJ6y
PA/ODSPetUrY1cmrUTRkV4XZ0WP+NCPDZv5tRYGGdJ+BPYP06sEWaTx0AZr1JfsjbYHwseWgr+Rd
7hThKQQfBcfB+hlRwliZXdzvBdKyIXKOjFRYtfw30TSHJotYpmvWu6k1yRHnGgvkiKG5fmsKLkpW
1/2sYhypOQeaCA9lbqJlORqZA8CkSDHkxE8NMP6AycOdwPmzivX8e2hwBSSHBysRDoPazpP9gPym
9LzATex76WskSYmNlQ3NblLo23wDeQvSbVSguHeMQsfb456FlyNt8h6KIb1I/QF9y0XfjBkaRC2S
Kwm6pMgYTnTrTaJ0GWw+Bmfh2I2UyTP5bM/K2RXOAPGgeKiWvC4y6ZhtVuWmwquAVGqbGPRoBzdM
gqlw3q2879al8vfIOVHcR9/NBDhCbw2gBusYtyICKr314w2UwToV66F37lr0Hb1GcHmDmwP0DvCw
u8orReDVzmPh6fcpkF4u5RH8iKL9ygq5H+LM2nWj/R35qP5gaT+8XO37VvoP+GhRRbEackZ7J2oc
5rZ6bRImFt50N5gQ0HGzfhQ9p5eWIgnMI8kUeSYPslqZlbXlsEMYMxvADlX8Y6itN6ejbsIgMq6T
KkwDGJc2Z8oJgX+6tDX5EDV373sgV7gwFhtihsibtcuPLvdG1KM9FMIkenNj+0MUoCXFSGGL8Nin
qKBoI79V+fwVzVUapBb+tt7xcHJXxr6EjhCaMygUPtcIFb1k2bCO7fG9K7A4YBtJ9m1HGWF8iOtu
bcjiu1MsWac7YsjYqraf9OK9q7V0Y6MPhtFfHuOkuVFeEh/aSM3w0qAs1NY039DCxuWVlu8FNZpC
Tx+moXjX7CrZx121mdTU7LqpQVQl5TePmLL1dcplLnHTFobYnZGwOs2Wte9s+/U29r2jW8udZXjI
be2L8DHRZ7UGtNBWWzTP9daXMR4GdHKF3qz9MgVT0M4vZQEMQjksgUYdU3ZXQTTBHtNmtjgpUiZj
kWKfGjA81VDVdqPCv0HW+52fjbfT8NMWHZZruP3roUutrTfXSZDn0UvfS2tjNdYjmOfnidTqnRex
hE/6i5GV4iTF0RZY0d7TlPwY32k4zI1lMwcFCDQU2LBtBF1W/UorEYCs7f4guO6HNBk2w6XjTu6j
sY5asN5RbpbbDJiSbw2wWCh1aPiUndJi9RnB57E8mHqet/cksXmhhx2fCW93bu5JT9QJgk+MTeaV
810/WzddjRbPrT3y5arZOdVV9G0v9PIdwaqcM3HQQLPFuOACPffHdb5EcfvYs0pKHSua+BVeMVS9
KV9o07Xk7SDEJiV3ts0b5zHurZ8o+9RqjLH5mN2EsLyIFY5NvT0zrytT2BZMmvpwTIMKQ9I2qV1v
lbEo3a5ia5wvvcRQz7f/GEOqDDX+9CkZd0PvvqShz+zazBV2LahBqTgbWbrJPehASBFRHSOiOHiG
uOia/AaRTKCcQyjf+BkeMSd/0+zpsaMVz5W21gPbb94ohjsHuFYJPt3U/N5TmdnY5gyUQZjPw1ST
KzQB32yEt7b128ywDDAAiC2j/uQnPRdFTV46Wd2oVk0oahom1nZJP7yqz6Zn4xYmJowcy800Ynwj
J7Rf2Qv3T9V3yowedN/KN14Ck6QYuyddnmkNqqPVIvJvxzlA3crRN8n5df1+kc1jhLOQXoeaPwJf
6F9IWw+MDo5narPCCW3nxkXQvkbOfevkuksVGGKXtO8waJzsvLsYEbvDpOrCcQK8Fd6akWVu6du9
TCMC+bFsnyt/eEgr67kWPTPezlfk5qVkavU4ripayhkRWQORZu8ZepN17GYKphZeXodEx0zsphFH
ZBJ6+0qLLrpXu6e5B+AKqSVPgJTvptTc6qItDj0uBrggCwyssQ+1oZKbvi9ushbl/DJaVBWBhVKE
Yt9S5Y8Q/pqvvkTCHQ6AnCth3oyFDqs3SqHPlOg9fM38wjLmnlgE4Sqg+F81zJJnu4QmcGhGNkcG
5UlLaR3kYQXHxfafFbXrF0za9I+hQa4B6hSU1r9E9tjX6URJXno7kmweYrOC0dG4XpBzccAn94Po
WrhCsh9QKa/7pBo3uptjyKtgTIdNFgcDIgA+xQL2YxHvwbezGkxQPWpLCQtbMnXygFUPlBTmxFZO
cGLtQPhakh/J2MWTz9AR1ipd48slHDa8lS4YocRTW85k+xBiljUTddd4rUfouYaA39eeXGjXoFmw
G6a44tD54BdhdtQdhiTfzxF6yxJhoLKAFCSGeZ4zB+ZwC9yPZEeDFbRpM82nRCq92d2xrDxYnfwZ
6gqvOTBkRvJ4hQXSWeku0w1r9o/44iFzOIzBaLMUiCGs8LXfzRRkuqekbc1jG7HoIdTXOOUK3A9r
JUwOcAGkS/Rn12+xLz4ZjsDSXXcPdB6Bpygs623vUIszcgA++Va5XrFpQy7vvXtUfVts3XhiElx4
4FQ4oQih37sm2QLSt6cA00weTAN2hAZT7XqCN6b82Vz3XC3rbIEuGvYPIgPjUzXIN0R/Hjk8XOys
ZBv19nuXlYwfmWKJARs4dt2PSVbZ2st65sHusO+b6can3ryWbWKtpzLhioXZlSPG0kY4mO2HvRqd
pyYstI2BFHpddbq5tRn6Kz1/k3JkqlJ4zzJseo4xBkPT1+q16Fk8o4E8pn1V72Qb3VfGfGD+RvNI
Rw041++CkrXRPjdZjZa1b8sLFMqJj+g1nRCmykb7bChSGPoozq1Ro9ECYA7m0ctr90HLbAKZMAh2
xVhRBpxCyhDWDzzdz1Pb5Zs8GlPaSTiyTTF8lFWbbyM9ATR8I5NOXpqoAL6MWnU7MzcPiua5ADrI
9YRCjqtl286qt3ZGuqscCzA8eUIQNdEtOzXkT0KGPRwzpqWmXry0ghrwPILqSOcvloKzbeoBerNL
NWX3EZ8YNe6E6/ydGJhCdzhh0hFoUu8791ad/ExH61bl6qnR8Du5Di0PMsln4ksREvhSBeKjDRHG
ajXuUSdmQToLp0GkGj8B1lAHw/If+tk8Fu64iz3z0ughbgeTbAUPylsSP1M0Iiza0p+piuLYsbqH
bvmSUo/cTKwX10VmHYdOxqcBNvbnrJrlVENabwxwSEsR+jg/s3XSg3LtI2s3avDRBczFTnOnrd9x
ZsLGN3Y6vf0hsZ4HR9qcoaAZnWj+OQ+iDTqN9KGaOPH6eyjVTkTDo6egg8vxy577cRdN2rHx6tdw
lH1QlMg0I+FTvwr9n3mPdrSq7fdZZMaeyyYIgwynK82TW04LCNMTCDbEQuSl5jJaI1pENDxpdyRk
YVqqP7NWnhuvehJKh2YetuOqR/7atOm9rltPQzZyerVtTs3efanNlCakBToxNwA2AKCJ50/DgoOG
V+UUNb7BjI2lomwsE6pXEWSEdZ+nCDUa5E1AtyWRy3rI9xrZdzbIiOpx9toI4JgRAuk1F1sIBiZK
EWosGuQf39/nPS5ePQ+P0p0OooE7WuqbRFpftuY+NVl/m2mmDexr/Cg84KTGhL0KEquL9P9CeRJU
ZJvttfxRtZ9JHQ2nWoj3vCuCaqT3asSwyIXe6gdn/GKOmTy6Dt1Gu1cnEpEOvUIdwuFmUT4EKgJP
btss2uKe6TNVMOTdCnRm7P6YAbi5jmXfLAhdAX2Yyktxh5Ueg7EFXyFqBnaNERtBpnfjI9DZ2wl/
fqaLr1T2xdZosq8upQWOtyjcYKKkydiTo2wxvYQGqEEH1LBvZAxoG63TqEvKAtcGmOF0lhcdGO6h
bJgfGgOAIE/u+AJBzxz6o58h5NSiYuvFCBPTLObUqKdvU9fiCDGNbDuRad/FdXK0FACxHDbDUHr1
LurZ49KebTB6Rny2tEuLOYPpdX5rJe15KigekoJS7lxKx0ehqL604qUMBzsYC5v+g9PcxExf7Yz2
eK9ZuCuGOy023D3fGKoGXXrv9wnXTDDIQT905ADk2rZOjAFhut9BCvHvukx/c2yyxI2o3CpV+mfh
fMtiH8hZuyyPwPWuFnIt49Mu16Hcd/1l1g/mrHm3Q+3fjFMVUhbU3jsUPhdFpWA3ebCSRNZeNCeS
69EHnjXZjtoiOkbzXdyo4iueKhw8w8FsuW62AneS6k0uJ9Z30q+hh5ePIrsbevDmuBuZz4ayCyrN
dQOi6MN1bU/FWqPKoGkPntgPrcU61EDzZafAGMeKujnJ9lRLAWP6BSfUwKQ+E5fYcp5ct9nZXtfv
mgkTU6VAt9ZAD/Z9RG1gPJM/C0m7t8uNqIz7wptOdgLntRpddYiz8WJ6dYEBiNKjHUOwBDvDCpIp
+hgHIi7u59T8oDdlrnBpltMIdZ/kCyONqUIPUFpj/bOJfPnA2PzTjZDUUzmNUO2bakvWaBo0xiH2
3Owuzsszln6sqLI4F708tqGWH4w5bRaY9h2df4DUSZGvksRg1hA6FHIyCtUK+qQmC/+ij+olQrEa
zF3KAU57L1DdCNSgi56ZiYiNyUltgpyL6iw+zC0l1Ul7D912G7aWeoWYstN0NdzFrZWtLafTtpNe
TkAOISmFjdvvSi+aCZDFvU57oN9xFaf82Y4fLmcCDYl9RxoN5wfoAsvKEACbZ4xi4LSm8lu/aJqu
2TdXUZudDzQefz++3kPJ+udrrm/xrrrN63uuj6/3fr/v+jMSxGGV2bHOV4EtFJB653U+J9kCAXj8
YzO/fuu/3KRHlNeKjHi4edddu/4eroY0oX//8l/vdJPi1JVDwiyNQJAI0bpKPcmEd/kTf+/fr+0U
nXFGlOhv/9hs0/Qn1kzx7u9bvj7+9cLrX9J6NsK3UAXXTUeUnhY14//8lt+/6nrgrg+jvIig6iKK
vj78fUSR6CGVF8YpbrRvobIpNvjUKuOkegfKpW0i3Sk3iGsIEYF6gSVDY+WiuGKOAEBR1HDRNQ1o
wopFMXPm+xtHOPoGiLx/SESyc3QLSllHJWya+28ZI1zSAew25HeW/DDJSoxXXGKHIHEmhnn4f4NP
+94k0DTEEDtO+OKcovjm9/Uec8yjZye4DD5VhpHDniHv2316g6uFlsmEH3zS3GLlybNBFrqqk+9L
C6OZAC4lfXVBBv+RtiQW97V9Hkxr56MlWTHFcO2tVmg3uBQZ72ewrSKRw6ZVXbKmQLGC5XGnCwbU
BDsizkicTuEgV95cuWu+sIT/3TqSIbIAVjOXNix7/9jUwM5jAQY5JqqeXjyW6ugyxjNGKAezYZWb
p6HLP+eGw1vS4hLVInjFA+2L9ltXmM1KprRrXE5a4CzjgQvbXqu8HYU02EYwUQS1vGnQXtHpaGtp
jmekOeAkkSUpT19MIM2uStshiCKxtdvpDVkOKwdobV4rEXglOLvbEPtpQ8vcqp7zzPkqBzFuVD19
DW7esUDEU4ihSa0SyTXQ6Ls8UPNrJM2nMmN6WzGSbZSq0k350utUQUcMUHC1TFOP140W2/sh7cOg
MBJ/5TU00JN4rtAdebtar9geTM0wNsi7pzJgESS97jtGU5Wx3OgJfDh0WFdXWB5e6wGsl2ulT0PI
vMLBRk2z523OzBWFNMxsevM5AYLKPicuaoGGxGPbYewzYmc4u40Ji8R+rClx1mND+IlLVz6fixuG
scAfES/YnQYFNMcH59Q+Au/wvmox+yKBK8nrcp7xa5MWSQxKoWX1tpu2PEubyW/mld+Xtx3YrxY0
n512H/kY382kZ26sqH/Tx94JbAP6adjhILpqnpzKbf9DBoa5CPb+jAiiXWTaQiwQB6ZK6Pr+WdAX
hdaUxT3FqWmi6ZIrzT+6KZ2F2MjuMh11R2yFT3YFh1vLYQBjrwq3nqQqnCNPX8J62sbc0UOBpCxl
fzJyzb+3xglWtJvfppwIpds+MhTI/7Djxt+TlZYdd3ROB+HZwqHu/887DguocSZqtAcawelBc+AG
FpTzMDjROeuTjtJg4tHTz6JbGwbTcRLY+/+Qbv6LlA3jXxw86h8O8fVIIT1mef+8D3EdJ84Y5fEB
scZ0W2Uk/BpJdGDmR+jM7Gr7Mhu8bcjqQKuZMvSYq2/nqKje/v1+iL8nmXAskIpaZD2Zumc4f0/S
SuG14clw5aGvCMWKvMY69B3teZ1BcGiTVzUTUF5mzpPhyfripaTbxhRbVGWRitVqF+V39ZkJ/QpP
93CRCGa4XoEri4wIT7lkmEYRalxCF96gZR+9bmgvldaa68qlH95o9KSLLCyDMjY+HE+p/UiiXeqX
7vl6Ey/3umx+/fd/9r84d13TF5bhuoank3W1fDzfPx5YMrb/7/8Y/9XrnRd1KpIHxzDz9dBWZQAs
YQoM6W4r28SOPYPpREFvTWQb2WZ1yMeC/n42M20fz0Uu1T7XB2tv2Lk6hBakLiUj+HBVqHbZHJlw
CobHPizF9rrn/wus+c/y6OU79O/l0QBV/q6NXt70P9po///qvu1bruksI9c/aDWAbAg7M32Hr+E/
lNHWNf0OPoHpsoJHzcl2/uLUCAfRtAWdj3g83UNlZf3/KaPNv41HhO65kAwwhTGIupgqF+X0Hydj
A3ai7msZHc2uX3uWpDZUdLt0sXFlZLgfpzSzd3Ya7q6Prjcon4JG12ETTGl1UMaXvcTWXm+8cmoh
uy+PdVb7wAfmmzTON5ykFLy6zNkjI3vv9JD0Slk0Z4OGcIQH2IFXJRkaL3rNtF5RsJ+W/kCDZpG3
J2cqEuShwI5yeuM2zOsYw4Csz4shvGiGak0yCo08gwub18+PajJosc/zqe9ZPTup4x+wZ1EG9XKQ
5szsWsR8LQ78DfV7dGTmmN5ConMG97h0aF708VjU07BGp3EuU95chJ9t5TgbCS169lmt4Ul2Wkp7
zlyjqaHvvza9qdggIwf50Y8DoafYt8OwUuQwg9uBwCL20UEBSADfgF7Lq4etqcUYH/V0Hbdht818
WPEKeK1hhmQURR8G2r1Vj5MYi5H+Q5hPfmtMW3R/ZtBqUxq0Du0gLpLaavZo9ZUWQQDZUoyt1DfK
gYjAQ7sJPHPa9uWpEgi+E5n8xB30kCIePXRoGGJlAeATLvppCf96OnRGQrnZqTB0IU21EMUYJgwf
j/Qu0BC3kupzHOhuucgHylNdxNXGWaABw5K+FJkyBA/h3mHswquFi27lpy0qEFrosUH5TaXssTtz
PNIwfZqLpIcUM6gjS5ZjXj4kRj9/tOZ2rIcfox+HhzzUWTo6pHVMTbZpM7B0WZk92gM+d6/W8amC
/q1BCAG/joD2+eUYzG6IVbyBCpF3jVrF2oBcScuO83g/eUW0z0BHLmlCTz4Mx2PYafD8MOM2FTyX
BLZtXRonaYsfas6pjKG73JDRLtaard3BDYMQA7xzImBd569rMmq5bgMJ2u9dStupQslkEeMhKxqB
syymA42ZOEgb436eDRrWiRk9gVQMiokkCLOGh1pnOlOzrtNudZODmabyQCnibextmgSET66zpfoA
wyIYJrRFrdowJUK6rGXlTsGZww5HLYFMgAg4kEz16Xamf4OKwv5GJYO9N+0jbJJ8XQpdbhQFe800
gBCL5sGRhAdFJoTRju+Zh/zvQLN/eqgAs/Se9ZVh93uP2oVEeuotME8TPRUDLbNlzCzvvSc5F29G
0RtQFWNrH8UAB9vyQVZTvC2tdu+LAoq31k8H0yG3gvAmJjRwj2is7HJ3A3uYTy8i1KXTFQKpqKTW
MpkkSPQnFQP9j7PqpoRc3dX4FLqpxfJdrlWz62d5J0ZixW1nS8I9q1tqQ0yLl0aHGem7DtFB5Zq0
C0pmFcBPAnRMdFeZCFdZTmnDmtem8A92FqUX04hvUXKVgbWOYzHc5NO3rtXmnV0B7dE8zNaafBS8
/JIQraLr3purvEM7APswNPdc5tbdCKqPGHdfnSrT/gQNuYnnsto5LZ/xGdAkU3furzxb9w8y/hYP
SAz6tIm2Mm/vQ4PiPwYozHIDsJmSWLWCTJ+s1zLCJ6hcwFdhGjDfQp141VT0klgpmmqrnIK5rUsA
Xt4WIeKG1v0negFq9A4kqMwLTMBCgSwIjdR8KKUUvGgFhHkMdZ2FXEBl/meUKeyp1VeYTuGNiZBk
BZTYpITEsqAZXQdy1hxtTB1JeYhaaF1jlF21JVkaRb22QEJvOnTX68wdkKPFe3tmSWdB7Z5n51bE
YUXvrqqCtG8/rZw2eun7P+Laeu3rpDmYBcJ9ml+3xgQHJxrnehOZOikx4L8ojiebgqFtM8XOIaLk
vZ2m6WMi3oi2w7wPldvu9bxUAep/chfFiQqM4EqEqjqmiFYXQ7f10pzgcBReGdAg6OCNCPeJq5e7
iq4qonRWRZWcbpbU6PnZHVm0hq2OoWD2voZpSTbjEoFT5BwN9V3tynoPCferVvH3BDvqKVRUm0ut
IEdyenG71AuaCZeqDXy6mbqQXu380cSAso1mcdoaSNYqykmkyqfwm+Ns2Kf68HMayzIwUusytP60
hSwL7H6s16qYtaAYm/rApeVetx7rsrS/3OHZibPXzsXhMsAKQlLHVdNC3bDO9OFH5+fqvkjUA81a
b+P5LGYK4Z/amZWyZejvcXNmxXFB83DUy3EzspJuQOps+tA4Go5cd1UG3SOU/sY10O/4FUepU+p7
br9Aw5WPelTsy7ZlVMlvJh/tmz6DsBh9/Vm0971oMlgVYCgBLlXBiENp5X8aRAAZ4JcRgSDFmWLx
qJc5YXJRxMBcp/uOmuLWxfBrjeQ/xHFtwNyp32ETzfi+TRJx/CHc6qy210zTRRA54zeaGa+xVZEe
CTfIGJAJcn68l54pghJ2d8dicT07EiaKQY5nlyXb1ii3rhgLvvwOuBVjlhR6W7QRMWJv5EevwjWT
k+1oOKk79Cy23gYN4OeN5dFjQBkCpP+/2TuT5riRbEv/IqQBDocDMGvrRcwDg7MoURuYREmYZ8Ax
/Pr+gMyqzKwuq/feone9gUWQlBiMAOB+7z3nO0xBkZEE8W3ABewMuFbxPT2W1pCfw4KP1a0ZAhZL
Nz1x053C2KRS2MOOnMG6gRHZpJh+jzmbDTiSrBQtAyzW2geQMiDVIaJlGLYvpsgowuxhN4Z+dYeC
gTQHpz3VTVgsVlZ1cEvzja7DF5ssBNAmxd7EHr8Z04hou9T+iCa9Y+Z9b7QVsxiRHovKyrYQITr0
gy7hgMYzZc7jwGkEOOuK8JXLOG4Jyku2thyMV98ElW/rEEF9dw84Kuvm7uLHMSkfsbc4OeYvacXF
KwVSqTBM6AoX7RdWHQB12DV2I1Z0Gku4HhpzJp1ppkNnk4PLbTN8KCFftRXoeLfFRN4w8DFLAEUd
7FbTKNqDVsswvf0azOgOm8mNL41j/Yw79hnBXJwSo06OjhseasYaTJU98+yE+bx3chC/NSjXrYs3
8dFa8ASGQ1YIE96l/2BtXUAl90xG4Bv48AVdd07vUnzCu5y9wjb6Ylj2F17ltG19wO8xaSNvrQPp
yvWPMoTm3ZM5r5oSkKBrRvs0d5ILl9fSygZmjJnrDNUi2CLGQc+dM4IfPPtOYkvbeGnMKliFBuP/
lB3pINKnshJ0Teh4mQouQm4d8tkK2YcqBGvM6FvLObXatqjtrPvEj8XVHMHLD4780QD6OylkpLPD
jqV3Xjk/yZgeSBeZsLXvcD5cDJ17pOL11pnFmzNjgQEJeuCe7xVszU5M36Krb2Psz/uaDYwhfoYp
k8HcQgPHpHU3NgQ9FOlwrsNxFxag0El8ng4VdhvWnGg34sXY2wgcScOd9xOZXaiUuHVmrg+Ao32w
K/l1FJwrsWyus59D6U+dr4WHzWLCL/RKU9zciZ7lcX1aM/XZ6ISrER8SK4jvPyY9m9PJcc4dF8eu
T0CyJ1n5YjayQBIfz3eQErh/Z763BThArpKCji2H8rm2YQeLNDukWtdveYilWlXO3qm7ic1xiyvO
LG5Jx4bdcSIC3epdXT8ZJjCerHCjAwg8ooQoU1pVJ1dVuI8WNcY2MBrmGnzkecKdO6/igJOwfNN1
TgRwED/Y+fy5MiTRJZYhr6QGhGJXe+2S4YW7ylUO0YRJemwDVKA+5gbcT+n3MYFjnOGU36hxyHeZ
L64SCuUdG5EHPyL1yfJzuM4wwm0SAry4r2+KdMeHtr4LR1Xv09Y+0lah/nDR0QpFgmQ2sqvGHjr5
OIQas3wpRzvYW5GN2A41WGeV6m5I53Hfps1RuvznTO2FJ56JOX1vY/8sIqJry5LGaAqkpy8RWJci
hBbPbXS08BH4iX3QVcTYO454pbfGmOlCQ3zLvDnfOuHMada2+5nIs2qaLg2k+YAKhsLhSwPf4dgK
llXR6SO3xo+4yeVTZuXXJqdNzH7pbHcj2KEKCqN0qlN4ibBNHKNQfziu593QN/Zb6PkYwyXhPon+
kfmgncCMdqj7nzWS0LcIrsIxjn60xmge+roZ7+Y5uTK3vYrpMsuxBtL07tMzoZn1YM5+fMNph+qT
JHP2ruAtG43xff6i+dS+TQlSsTEtfoV7sJ03PvNpC7YKXUWN/qdzuaYjryYeRIhDhquE3uiBjj6n
knMmsRQlfiPCc6PiU+X14Z4PnClV6H0IxUhxMAQNUshTm1q3n8IKB4RD8ofFRRoVjb8TE+fR7D+7
UX9XhDBAE3gZJ8Rs51Ja01F67bNh4ij2R19+I7+BXCagiolR/BBJvFUaGlRT1TU7XELz5pwrmRp4
Hw4ps8oRf15MJo7IXjvsYbC8liR3ywAmMepsa4gAe4rt7JvCZK/M+7IVXN2QhxhXzplVHlMXwdrU
PlSKJhPohaXcD4+miRkwHRFV5SyrU9k9jMP8blf542iK/k4jID7EomM/28ptVhbLxqoluocgCYc1
mTEA+uoIcKGAd7bFhvBGLqc8KIr7EdfBoXHAKRWMIEddqQPd7fHY5yG+GyU+Yz9OIZIMw9nIBElI
1kfreRnXaf4rQVcSNUl8s0CvC4ptdpmpQaNVtGcd6Fc/tdS1kd28i9Jl+m27u5B9wV0hBjZjeZ0x
DAjYWpbhraran8jA1B6h0x6FPHpE3uzEJlMbXIe5myo6AH5R1bc6IQxtaN4aN4z3PveBwyiVfbBM
bd2QRTQdU0ddw+SjY78dM1fCniPNpo0/N4pU09lACW2Y4iXq8F+02r0w4cE55LrsdQy2WK7RklCA
t6ay9M82tj61YyjPJC3YTXg1AwLEuooSxtyTnmFEu0xzM6n8HhuNSJ/lJK9LQs9hiNt8Tw8CA+uS
dGuNRXk1yW5BxYcSIoVfEZdWjdyYSXNFZppyik+ijH/Ogv+OEAzKY5uLf2QE4SXfhIBFBgfsLmTI
tClKrjYknhZK24qsXjwW3I5OanLVpmDzVrur1Is/oQgZ01e1+RnymI6qkM09AeZECT+QshgPKdjR
ALQu5JXHQglxqU3yULlPuTlx0DyfF8D4+mg9ADEM+gJVvCKwb4LCBDeGwQ88svVQOzX0weWwPuXm
DYhOwPTEHycu1XKAhgYlrmsi8lJUchQyQkeb+Y94f4Lz+tug6yM+Ww4VGowLMad/vgizI2jOyYiU
H91g5nsc1kf/7mk7NJuyMNrzCkwzc8e8tO630iys8/pk/fIo0C2muvlpNhZzd9Rl6CyJkF1f8fqI
zJCHjG3+oR8DqEHr1wyGvpz24Tlb3qQ87BEmLY/shAgwS1jpVvaJd0HKoJfpmwsqLHrsOryYbicI
5DHMDjka2N0F1FMuh/WRT3/u90cNH9P6Ex0bALEXDZYiNaDHYTfbgSFBUGa3YY8Dsxx2TBaQgs+L
UMRe/t04thSgfEyoKQEsaCKLFuTYvIDG1sOIbo5IvH9+UbOicJYwIqHWffwTMbY+8huIY39+rWC3
fioQba3EsU5Zw2U9ZIbGIOfFr6Na2m2u9RyS8fI7fkpDVNlUPVFvYmyqy58Ha2HGsMmuLmgPB3Km
whaxrYrPlr8kcBokb6zgqWzhyLjs0Tmh0U3JBg5VQbLQlo0XssTlqZGSXcVId1HY0SFMcjWAw5LT
2VLvDKGGi4ka/lhH8d1ok7Skl8P6da9M0VuSlIOjzpsdNP/FsgOeen3xUcle6sxHgGOk4Obm/N1K
bsNCgklHJ2tPkAf7i+F6JEkM8MzaEG7Xn4dswd6nCpVGORZP69f5/QlANbyAC4EtXMg0K4GtKsyI
Lh4ovgmnwzGEs2+D1MBcEOERaReG/j8PxfJLgSii41u/+GgvILcVH7aytFZ6WD9l0H3W50vUPPI3
InCDpnwtwU/tE0kWqoGdI4QS3bkgiG2TMgn6GODhECpg1L35C1w6XjDTEbxpvYCnE4KC9rQfPsQC
pXahUw9QqgNchICCwFYHi2Y8JZjPWaDWw4K31k7w7rnlU0hynza1c+gT66WGiD0taGwkokacRMey
Rrc+AciQVt3dok4Ck4CsnRgvAEzq/bggPRXs7QkGt50A4+4XLLe/ALrz6Ue+ALs9ruN8QXgnIrvP
DIk8HczfYo/BYUTRcEoW+LfyLoYABl7aUMEXPDgsSiJW8kPXAw5vmf1wS81eysojITzvfrGl68+9
w67USN/iFAC5WlDkqGazydkRwA75d2mXM5HcYFcCfOsBMk9K/ltvgZszYrvZC+48r4f0kDREzmSD
JktdQRaxf3Qw0tFqU08s2PQEfrpcQOrlglTvYKvbC2RdL7h1BXfdyN7a3J1JW1TGxs8ouIRXbXpF
Fk45uOd2wbd7C8g9XZDubtGc00S/+bDedQP0vV7w71gNiFxakPAtbPjWsD/VC8V1gcbng/G5xIJC
ssp8ZJpHlVnoowWdAfICrjYH9Py7huqygTpzyEAYNp/jBVNP757eBuR6RuzvIBYR/ilBmmUxCoLG
3pIFd08na6PEwPwPjby/IPFr2Phj6Lhkf5DI7rK+1SRJ7F2r/6Idj+1eTQOqU98Y2GTfwSW/I/3E
+ORG37vZjTfVbIAhH/gwjLBHIzUU33nDoVAley9zUWyKiszY8hhq8QPd6UuMvGJxuoVh8DiTwL4b
e/qePkmMHVmFGW2JzahGAgLR/qW59LiDoxHvk9Lf036H4HgKTLzOjg7Mo126IFTkkEDlatD/jeFP
TCgOwL0S5Um0dNf001wjIbVEigC4p7ID17ixyuyOFKV6Z7d4M510JHKJErNjjxC3X+kVfB3GBJq9
gzoWVxLFks1SEsXlI0q9JXGzNU82tGcxRZ90w+Ad0CiNKvqr27aIrrn12DzPgj88ZWDLFvx9tr3u
oKrJoiDVNEJrDFDlcLPtNNk7YKG3zY1Li7PLkffJRERY6DjvEojMqeifyxw36miPb6aVy0Oou68E
tWc7wyFXjt2jRVZkROciYeMDfjeKiveQD4Y63NmR4iIPCerpbU/F2HrJuSmgLRcTOYgInBlC5cHr
PPFKA1yoB8sF/2OR5MTFtVlGGRmKir30pmyrc/cMGaBCvobExc375Fk+Voj5dzbAn6W1FdGLsS9m
7X1bzFB3QakLynPnoRLkRzpJgI2MVt+E4QMVzddJesYlqIjQtqZNE8bIkqLMegK1RiJ2+pXG9pJk
iWlpqM6VZ4VX7q2IdYkqnvhjm07tIbbCfMSNtYvQ5vWsvUcH6eViD3uNGKxQmvzAEE0YWASSQ4/I
PFm9MATb6uBlxocjwUG72vzVAAQd5tF6A+I5HyKxcGlk/qoGTIQASugUBGm/d6WvDnkwmttJ039G
bM89a7Ek0ejegMuuHkYDE850qSJFtGYnHs1TW+/bkjMvQFJMDHFL6pShwPSVn4ox26Vuh8u/Ri4d
euRgOpKM+9TRu3gi7nnmxi6yMNnjDN3bIcsprpF3r4/0weumO2E799ywBMIbihsBd57Mob2iuLyP
sjdHx85WNfWbmJPgYtj4unwCelsrnt8G7ZW7LsDROs3OuRHqnigwWrQCxE8znbJFnhr7b2lFFil8
JXG0EG7SD4GVPMU3nYbImdl+yqzau9H0PTTaGSL9SNi5Vq9sPD+bkW3QxhqPrs/6X0YNgkTA8hlZ
Y3FMNJ3pfwbgmUCdyvBLj8NbFFR0k90L6QkUI5VPsOjkvkCJ2c8w6KSY0JUzj6HgcypK5fJbmenP
NZODhY+Cxkt/i8tBUNdaz5h+wPQKco/IJdnmZTjcabN/aPPsJ81AqRU+cKR0Wi78vIA+blsG8XnF
rq3fWA8rdi1foKdJmL3R18TWMLNLWQ91zea056br5bBgkaeGJ3IV7gfyyUBlPud5OxxRpINIuWQa
f4Iq2TOsB8g0/e+PJqjXi3wjxmIXWKAb8FL6m7gSjFZ6Q1+nQIbEEDM+xcDQEz60j+lJMqaTpNTW
qK0CRn5kfs0XV7bjKQvSW56x8MDlfIjgTR/9xPKIXRqa8VJl8pyaAFQhlI+X0R/Q5NG43f0LG1Fh
rBVJW57Xr9cIsI750FDUe0817XtiQRlPxunzEHQK/1HuX2zszBelt2PnxJdK9HQKc9BcPqMsIMRs
hFRLyl3WOcO+MIhaQoNa7Sczy6/27BHGjF/4KsOBjgjlVTjF4G4G1fkY1/AY+2qRbImWAPMQnN/K
1lsfrYchWUio60Mks+UFOXNkpuRZ0xgaF1xSllg/q15Wl8nj2s6g+FNZxf2ebtmPcCFPdoaqLyta
cn1KqVdtlNGdmgn+8vppuUH8x6fl6pm4g6S5q0e33nl4TbZzk5C+5roTDfsY1wfF3zZefpUcC3rn
YbGZeTsQGj6ZeWwQ1gYJMwkc3APsM/882AWk2VbEtHLXh+t3JgyYgaBeAHKRX6MOkSnBgPdFVL2T
bVFcJhMi8zaNm5tRDO7hL1/rVHvTUDm4UKn81NyFh1FoBqqc8dbyT9dHzKM7ojXehkTZF+6c9iXX
IVdCujEWPYNcCJDrARJJdZlnSWJzFHQ7387pzSwQW3/hRa6P1oOTjKRQDCXwpKGNr0KTRVrQp8bP
SnY1/byL0R6xz4eX2CciTNmji9++9ug2L9t6Cf5kI9yGc2zZ6q8HN+79Ayl+99AHxKWLvZ/lRJeU
Zf28kBV7O2IbzhauiDl3ymUb7oatS9ky0jZYNB0M7EiJHVtIxX3lunC4J5IhF6jsnwcCx7KTRbTf
WEBqAWM+5nv8QL/kAqw1Evi168H/5yO79h3QlZyjAPO8Ayz3+9QOiNZaBCQKskuWquq0m/C9mxD2
TXHqlNzqpUbMl2rRxysJEI8+7vpBhAuxNpsn1Bww1hU2RvrsEZs0hvhsyasS047XFGhOUfB2jIBo
UOajcZwJRyCIbKaf6len3wXCYVXqYz9JXNYgX/MqeA58vzisv2dYqTe/I0PbNpCHwB6eOm9mnOP2
7NVRhtmO7HixWuKqw1iylDGVAdZBp+WX1bKP9BSpC8Bu0DN4RpYIs8uywF9WMOj6FC57d8RrcCaZ
gbKOn9gFtgkJYJbcKO2lFvSjOmbl6KlAWihNcIP11gN2Le3+uxLTczIn7WEFlK7gVfAToAnW52Oo
6Xk2Me+FLgmvAep+rmgrrBKcsRijJXGAl1gu52eDQwpXlEbly80hqr/gO2rO6ytF8UdBZIvu5rZ8
hHqFnq780zrbMZz1DyG/pDQnIC/qtP6XUx9zKq0P14OZYgFZfjejKqDMy0G0C0X3z+da2y0xsPOT
0adfo9A+qgEkVqsnTjOxnF2cIRZA+hkT+bjcXJavNVKR580UYrf+xdLtUTOv70NitF9m7NpEPcNF
WYr06K5AjHNxl6S4rm235QA77PeLcXkX9FTjCp1q5nRLWd7k3neShD5lS3ukrafwqJZWyvIM8PsP
PeZ6785BeQkYH25lFLRby9VcKsvLWq+X9el6mJdvDD0wbCJ22QEtPzJORn2wbXHnt859KDPUJXy6
iessnwrE3Mo+pJCoCBnqzzrPSQi3ueRzzIR00L+wghmwTgBHYysBlXPI6urF7nF7+Gl/bxUW5UMY
APtCiT7Sa9nAubrp2HxkB0EzkjuXyLps12g0w3ENXQ85an+sLbj3g3ERJe+qqPRHRV8TYm7+7FXi
S9Kpd5V593Vl+TsqSuTiFb4u13HuiGGfj1AwWc7N7gJK4dq61bvT28w7HPMZsFu7ydGKb6cIjUGb
fw19gQ1Ai3yfVfG2gJdMp8Qk8sFLj3UsP/XT1a6D25IvS2gAccuiv0+G7GvZZtxn5a0fcLZi/fmg
Hd8+a3qVOsMMNEbTcxaYp479GLJQtOZTcXZro9u5Hp6vJlM32vSPXhLgaHqy3GDck1aDslfFD+Ni
VYzJOYKqgJVaUBizSWWj0g2AgsoPrsgZRh2bMhEH0KBMbGptIpqt1yJ/YFpQXKfaIc2dfF6IMv33
0nx03EB+RAH+bOoTVvmSParOw503mG+hNB58Ghf7xErTM6b5X5bPvr6O9NNYQ15pS8M/rBcjTef+
lCSI/4vGPELgPa53Eb8RybxdH4JKJ3ltOiNDQFEwddaDlc3GwY8K/zLmrnn+/1rP/x4KFzXyf9Z6
FsXPtuz+nk6IPf9vYk/p2TZXhfRx+UsTgfUf6YS++5uwPYa7njKJk0IL+qfq0//NRrvluNJBTiQY
a/1T9Snt36Tv246P8sJzaMc6/xPVJ78GUedf1POmb3EtIC5ddMiWKVaR+l9En2CdaZLIwrwWBMVi
BWSyrRv7WnLXsveM1rvgqqrO/hmMEdyQCj8WPRnipyP3tU5EHv5CIjI4P0wA8MYnGajaexvo+7a/
wklm5bfZxaj3g5BbCHzJDKZ8tmfwWGOlKclqz1MLHxVzbwIkQmXtS+O4k9iZTtu+xYJ22D5p6Sqe
aOghEonCBgGH72U6+HCifkTtAmlSXKtIZw+p4cGmDAYjgodTGh2LqNmPxGj4fr3qE2NrY3oRBF52
ywHrTeY54oikEXkZfwmMWrPPiq+m5xnIFajXFTcQRzFZU4h5iXUOZQwExOisn2IaU5J1kV5CEItC
7OOIsTuFWQbDNO2RvlUAEftURw99IcVo7IeOGWXLb0smsz1HoYNbLU8yB7W5GzUI/Wg/01YwETZC
NBnSNDkTvTI0xyCSz3JQ2IbsGbIiww4LLCHNCOPQlEH6XSA/szeGBD4BIoIMDQYUbiCak4nTLD/m
c8R6aDuAE96LHKrzgdAjECUtBmQCs2JruvjDaBOI7jNy2EjlTj7wjsgdPtGGrO0XfhBVmIrG6FPo
D9mHiculPbZpTbRy0jRVfOgcYM+4i+3uq4oWw4uNUuc+9zuy7wQZNwW9EpQUThHua9i/OJYLs/S2
/Fpc6FLIp0Jl9B4sE3gVMThlkW7bOnA/9fDRBnJKqm7EtymwZ0TGclcUYjKtS9Pwp2KUsdO031mt
IPRIzp2qHmEmQ6aL1URvpKmR6u4I8e4pB9tkkQD20dwiJzR0AXOlNrxfDpEyLbo4AGzVZpk1FJuc
JRDAU8zMLt/oOCQbJw8VfL0cO8fSlaxmr9oVSruII/0WA5UWrvSOiTfUzqbKMsMhC4X+7H1Y9ZOA
Id3mADCYzUM0qrT1kshKJITWOEN9yzowXzdjDEf3rXAMX5ymGq7qJeCOYkssKYo2xz6GyDZHtPhw
NN2rgS2pmGDDKBx9F+y4xhfQF9OLdm372WraEEotzY02lcOj6U4hUe0ABKrOcR6sRQ7M35nFPzIp
0lcwmMNxKER0dMQQf6+1CrGTQzrNTa9C5CUJk/Hy4igqjN0goqr97KkS9LNZNPso62xiUqz6BvaT
jJaisB9ophs7PzbGV/q64jjEXnllL+DejZSfRx+wBsNtV2E+l+RROeHwoohT2jWdMwEds5JTyDbi
DL7NeTOnOog2kR879+1s/5T5MH3rYT3fS0PLp7IfgicQqWJbkCT1RBxTyPvRRtCtdPvklWH/XWdW
de5NxGZRamKkS3s3unl0QPcqqxWJdoP1JSf14QS/lTV54lLJ+ghYL8KJUwoniG2MRwxhG4fpCUDk
tEfAHN4h/Y69DepgrHjcIR8IkSu+FqNM9nXvh49KNe6xR3a8dx23O8RFDBhrGpsTPqP2JPuqePLp
wO5it2tuNqfiUdMfOsg5dR6BZhjfREyntUYY86bZoDx6CF8OTWFMDKoSBAs0XNAnA+cLItRcjhNL
nPUd6Eonkvl96hnFLkoS81duJsVL0+ftvTV6eEIU2n9CTc1cnIG/GJ/Nam5vnXaXoO9pUjT6o7R6
jOzMffI1w45pQmkvbOS5Ifwj5hWVv09KIWda0+iEbFN3tEO4zHurG59nVSOED6je1BBMJiLdajoF
ofBIwBz8Y0oWEpoQB1taTiDIJu6pOAdnLj56C8kdmxZut2YfveiyUfcowtr7so5Khi5FexJxBYsk
T8ezqDDfShRbhyqy7Usd4wNKM5q4HrHNNxhwGavVVDARAFsQ5L67KwLH/WgGSZT0XMd3pp1M+JAr
Y+8KG56jB8XEjkmpo5XU3HtoIXbDBKkoaLPpFvWkGjEtSQ71PI7HLgETRO8G2hKav22SLw1EqegT
cSkdATG4tyyfvDev7ZPj6CUOGO6xvnUp4BIxD+NTgFXvnvfA5ZZcJMkxHcoS9Dpk9KSy1IlKVOz9
wBPHqaHXVYq5Opg5aS0FQb4HI7SKc42PemcxtLx3J/RzTjb1l4g4lk2UOcMB7rqL4NKFwFhqCw6a
Dm69FerDhK4RlS6o1ZEr+iBDao+6ohMfSDPF7NyIHzD7mnsnaeGHuA68Ga/Mj54Zxdsqpctv5HO7
9TwE9EYaSyQsfQKPxq73tguZQE2TRlk/OKcihyxg27ZFwhz7UDrg/mfXzdWntPHEgxGQuMOCSSiJ
jwk5Z8h8CWDl7Li8uYl2E3SfjtWicqIJfK/t/YqkGV6t2EwPxmw0z55Hi8J0emufYHPfWdqqmXzN
gKFmxkX5pEjvRUR06ee5IcirHx48gx6s0ef6Hkd8c5yDJN1nLqDSGff2MZF2RoQuwZa5OZPeCWwV
dqYdYy5D+7jFppVcdFthFQNqsMstm3wjKt3d6Af2zi5RdPq9xkM7Z8N8DUsFXAua276mqwsUUpd7
x1J0J5Mh2KsZzJKLCHXn+glpPRZXRi4LXBz5qrPzOYfjpjl0CS4PBexuWyVmf4yGfFlAGEFNrHc7
KyQRdayIKBjyJNxlTPmJjkS/tBmcLtknGoZLBRT8Lp76/tkwEpiXmD1PM5qvczfF3cFY5jUBxSfI
DG4z0AaMxavuAKqiPIoRiR/nVGl/I6e0/Qbhod4RniaPyDhsucnGfnC3BiyvJ62y6px5HsUcltrm
c8Uk7mCTUXMvM2q3QyqlcMFmDIM4tClNFdy/Eg+FGYdZf4gsBblqtFAG3eEHZNRCx051r6Ocq+jA
/rLpAJ5Vw41FPcPXSzZveVU4PQGB1KKPYYKA1gcbjfjACSqmI70B3Lt3PfkdlqsUc7H7f1IFHX+W
S3J5+78WK91HWU1NHEbd//770/b35+HPckfg+d+e7NfK5Kn/2UzPPyGp80/5j/74yf/uN/+IUP8v
vWyr5/Q/edk+ohiU4N9zPtZ/9A8vm/iNageWDIMdxxP40/4sb8zfJFZOn8LHUX/ksv8jfJ10EAof
rG6+vdY+FEV/mNok6SC+YxJugynydyvcP96AP+ysvHe/vyH/zt665Iz8tbwRmDqxBmMMlh47XsZW
fP8v5U09GmNXZ611NQLrpWvq8hbMGpCb7TCGXhKMx+Zi9qhZIZWa+5I+80NTTwhjZ+t+fdZbpXch
L/QJQIZ8Yp7xpS5n4j6XZ87IdMawovxgVeGHzM2fhWifSsOQd2j37O1sVUywIOxexKD2/USvmrLC
2WDWqDdGzsZ9cnKL3UdRP4+jfq9ojl5dpZ9b9nAPoinsT0GCFBURY3uhhhvPJfGMvNePbWeMz4Wr
4oNaGB1IiJkPs9YH1y4ZTwSutQ9SdOqe+W8uwvDJgi8DhRYOJypyJOYoa2CXgLIfCbC2I41kbbSK
lzoliHNiBdrHYyHPOKWZ3bm2fJpNOlEuUGQdCOMFmeE322nNp1Ej7Y0dgxddfygmSS8uvPojhAkC
miEblbWYvoYMNbY+smdEGA6ShVw1B4qiK1uWZSDXqv3EHeYlD5F61p5/51G1bfDj5Gfyf2fCROgI
YlJy771JdzsraAEbWkl050n9UEE5bIoO4UxHdkrZAyaSYfETiZh71+OkePFmtUVFjEFKpy7oj8R8
KEWgdtj+822ssfrRbtF3qlMvyowCJkA5O2UIeQ9FmW1Tlq67sZvYCMfeHYjdSxHZ5GCjuj6U/Ph9
4u7IKG4eY/GrmC1wTH4inZ0w6G3y153RuqtHNfOxRE74RBuIIZSrnwlgcJ+doTtOSnT3TKuI/rUz
D8y14zz5mXXUTpKgLDG+ksmZ7LvOr0G50urJ6jeEHuXVwgW0jczqGebMsEWQSsIorA0GO66zFaMr
ztoLWxrVmFgSZquSkumxZY64HSjFj3AwaBvZD71VDZe/NED+3RVn/+sFJ7nOGPC4piccuhf/csGx
9xkyUgSa60AGC9GS7K/yQN8h6cW/18c3HN3R2bHjlw4k6LmI23cZJO0uksmwsUKyK//z6xFInP+v
VyRNy6KV4khP+dwJ/n4LMOLMrpCJhFecgcM5Axt2cJzK2GbV8Nyjnjibmoyelop26/Xqa26ZxhND
92ujrU1NGNtnGB2KJdMCopx7xHaTRo8kIPw6yOEOyi6R5Pnw7vK5IYFIwlf/owIQt5OGD4OjT/Kt
5XhyI+GvHgv6IHQ0GLJ32thqkhxaZNY3BV28hnuJsId/GCqSWkPfh4BBdX+2K6IVpWtYm45QWGjV
yU33+QkVnEu/Xnu7AuMU1KtrpG0MmdD4t0kTjvfSBC8Z5N/hODgw4wz3qKAlNthQXsO+g3oXYXEM
XI+QGVhraWrZZ2mpW2pY4U3BUGb+RKZ3X0UdlsjiRUDEYWo3PXvNAh023xgLyLuSWZ0ShnycGxTa
gRWRJA0vwIfo2CWVeGWCW+K3k8lonq1weB4pfE9RB6U5TBi6ymg8W4abn/TwKw9Is62T/pPVKC7u
2Gq3tW0woPCj+wmtF1Q+s7ziNLlTSeLv7fw9zzumvkPh7CWhwLsut775yM7RCs7qmPb9Z8htMJ87
+q3JwEg6h7VOQzfcuPi+ttFC5M1bnAszQ9YW+a0Xls2pSW28U26/b0Vx5iWVEM5KvLOY8ml4g2mq
h/GOhHGxX0H1VV/TrMXjKizigH1ciXECaLyL5q1lhXIvcgagJu7AyEnKK6kXUGLa9hqlHpMXJz1b
DidI3zXvLrrho6HQwWUhBhAAGvWu62b2b0Y67NhcwehYrpHGMU4zhmqIZtNnHQHu01Ny6LREGt5N
Pp0u5HK7sRUBxhjEKT5VGwBulIaRRO07T6/8TQ9YY18AKlLQyVjf8KTdZ3NNvEo/WveZjHlJDGtc
pn+nLupQNhMxehCQGXEk43eYnC2GWuSyE+GyLshB1YCKEaXfgdA3T+D//TsncJ8iVCqHZLCxYmfk
f9cAq+9CB8W55dNi8z7VDudA5k/JxrODb44/xcfQD1H+W9HRGmLy59D398bij3DrG7lbm55Ylmen
2FL5ljuizP2jjwgczVwDvaP39HGU9R6u4GvbWeOz5xLUZbACQIiYbtMiFGH4fIbH3dOBdF7s0ZIP
7PthIEIBscWHUQs05jN/ZxoHrwAr3sqlU2fYxbExyKmqQUETRrOr2MtbbT0+woXHPpIW91ihjF0g
TH8fFPGbsAp7qxWJdyzFNMoSdtpuhAWqnbSNLLYie8Py91jPsGTquEDAwV4AmBxqkiA95AU5Li2r
FMQW5yVsiLeqjdbYltkTexIkPpYp6bFg8qZG9ymry0+hnr7Lqm9O0g4f/w9hZ7bjNrJt2y8iQDKC
TbxKVN+ksnOTL4TttNn3Pb/+DqoucKrS59jYgJD2rqqkJDJixVpzjhnXigP4AlKKqDJHOhC7SqZv
SpPoi5aVp5rrt1B3CwhzmkkLof7U5+q1Qf+PomnOdmOuSW9YPoeitk46QhUvYZgBdsLcWf6L032p
FV5Wy7i1Oso2zRidVdChnsFl5HrKbsEZgZ4YdJDsIaSvkJbYbijlD2Am8ip+ZLNZUDOAJ8P7Li3j
1xBl3IsA4qwmfEf9bm/U8jDmvn8L7Xpv5EBNAYtDhkIEdV/jSppbBI5SZDSOOJdj356mNtqnY6Wt
M8OqjnKo34phiCHxre2yQSynt29lVlQeFhQCqKrcXcW9uUsmDkmK/uUhXp5cVLjHiWiDTTlwFvSH
HEDVk+ULZ9sR1ItmwbpiooHOsTyR2eJXncLiCkftWDYUVDUqN4IHumuB7/exrzlmLQiPkm7ICvdR
xSg5sPF6tD8z022uWdchKOsWUHZ59WvDvSk9UDfOuTUR5oim5IDQuRfdeeqwb0lik2b6D3ZlvyFB
LZaUhOTJnrSTLKfmlJLhXhRRCF6+BBQMORrPdW8y2VcvfirsfV5mW5HOzrmCfFBFpufQ0lgiFcwL
aiMMvTNpwwNM9xPdr0PmzowFksHaTp3za0BiuwrbZDFDRvqpz8VPm9V4n4zgD6UxyrWtoJZYDI89
qhIfy4+VH9PARQ/QBe+JSvJHgoYBwBbFV5wJ8bEW3SPiRADuLCZXmu3mKepmbaWVCxsMgFZKGMSh
hdZgNK1C5AUQRhvQYuXXRI9islnzlcjSY5Oa/oahcHFqJekEtki/aXM3bTFaVKtudoKbE6jLFOkU
ZPg+zz0GzgnIGpvRQw4Z3wsb0/VIduIx6XCOzwKmaQ7VgHiI8jroYXVxXVeimB6+da1kyNnyECLY
MolpkdMpctuzzZq2haAZg/RLCDztpwHdUtvAjWZ8EUvUoJVweG/Et+6khtTNqWssNjFy2dwf+7MW
D49aES0NK/6EVBmhjFNGO7aa3EOtJZ9TM8RXPeuo4PpolzP5ZrYInJhoG0/vWcuNYDxgmfMfA3Lx
dJSfrut/BiFMdx6P2rYd9Qddx5BJ5IPazJb7LXXKdNNPtMqAUIFdbFredyBfp/qt9MEEF8sCGy1L
bRfEJS0MS18rHqWD0U1fMEzg/XKREcvS2A4NOLQgZipAH5Atvg6ndRg+ta37M8HQekrI+HlpegOT
OVVTSklL3VK/G3FJW8kxrqUwXriceJ8n0c8x0Ntbb1sHQULyqhvxcgVB9drQJAPm1AIqHv12B09v
9vrla48GM7rSYPuUDF3psRTp0bAJMkvBINcOyGIepEh+RToA35CEPp17VRJT9DgSe9CDA1wRN/Uj
sAlUTOBQCuKqNR4yHkJcr+24mZYPd0Lhljq59sTWJe3JuDKcveksu3s5N2hMYbASgJI6B0tlX9Fe
1CfYHo9zWJE6UCfsgGMnNwVWS+pOwKiWgnqv4w0xYhYLkXZqhezRRNBeb00ViNcGQ6eqGYWror1l
Y02AFWTnLfGD+en+whjlnZkR/7gWcgCrgwkhFO6uPjvFBE2z+9PzM+cejlJVr7VR+qzDvBNmaeQK
tA1RDK1tFed/DpB15MxPebqNIqhDqDTkoYywhlbz3CH1xyulo05aTbWQGz/Mxn2I4XEVuyYpK377
kELu3ZZogz2nZIzCsCBeunHtfkZU6Pv2krjTAyz2MTzbyG0P9L4ZAkK5U1FXfr3flRjLp1s/hGcs
xA+qrGhFV0EGS9IqwTuM32lMu+u4rYEH1JCOB0XlXcqp3JZO9dnkdLceyENZUV2D2cWuhCLMlt+4
Mi6vLTHRUdN76M+zXdwTuDOmU7idxXB0lqW/dXFQBzCRV7mZHAo12BxDSy8cB599SxSnIscF7pDs
Rte9WO70ea+07DuJ5s0VhF8HpOcK1nQi6GcjEkrzprefBH6BDR3IU6CpH2Nn6kdZRz9lVHzniCtP
Y1M5iK45N/RkYsRllazGOsbhmwxgREKRvA2YkNHuu/DtdIdNjkeZvydcrp0KEo460Cp4zoi06LD0
mQfR98YZdOh3Ax0ENEq1TArNTQcBdxXlw4wWTAnPifzK60PpYiyjtrLcMPIK2x5WhEqnmyp0HwGX
BOw8KtsRbOGfrTeXle065MYT4NqjZmB2TP082DLHO6RWUXyyiogoAVCtq7l2xMM4vpmE64jHorXd
PVLtmVRM86pqSo1M2xsa3iKo2/CXcR0zCfTF8Qe4Xv2aAq/ypKpspmus7WY3HyKd4tq3g69V5tbP
SIafW3fadV1FdNw0EA/Ch0WPHgyNGaOxDuIc31IQG7tGyl98K9GxKhP4jIUIvQC7+mwM26LLxcps
UHJaYfYIg+KTHxX22uxbklvs5SlQYDhQE02eInLMTxpxtkgmWTXSORlJPF1bArBz95IO2PgLROl7
vdaas2GZl6LzkxMX9g3VkvNo+WYGpAQKREYM9EWn5t6C0yGgRd5aeEI4/WqyTSseb5FFAPEvrPMI
sR2zPox5e6UGSM6uhdUmah4mQ4RbwuWmm04jx3Cq9IgAGW5LHuNsz0vO/+nFYrhxGkjM86AmnaxK
WhcjsZp/qrmcKJw1Pe5L6juQzW1ODlpN86CldqcFLqKdMzXqrCfaeohd43R/maNNLWXy4IeGviEo
EvAnQx98MvrezjnUxubwnsDzPg49BaNJbTVaofY05LCGhrrpd83SdovKpfE1w0y4N29UjcCRgueg
FVN/qgs8DL6bkMw22uEpGuPodP+pIqfM76P0qGSLcbEotRWJm9WZCs3dC8N4iCI9fqI/ScxRl93Z
sSTwMulFLYlFzhm7byT0JTj2ugT3aUhMJiOJDeiNrROY5UOVDP7ZN1vosiBDqEW1MD1R6iOUhdGy
rl0SlsAI+Mc6xfc8mC0c/NaNf8w2M9yVlmdPNEBx6E+MJMxWC1CZraMqg32S+199iJHnNlyerNxW
3t1l11kcI3qnwj1Um9rLkOSfqXS7XQR3BUkAmA9uSSj7hb+pymh6MLK53gQoaNc9fKkTjhTyCsbk
SSswIafk56xRVEMFUsbJDc3sYViaXtoorv1IfAMcimAXdUH0AjHdArDAtWiRHr6wSs/nqQjez2DF
nWe9cpznsKpZEowczMpk1WsCfcwd23j8uMTERJB2T3qRclKpWRun2EPSUr0VM6E3kUV2WMm4Y6dF
mXnrXP+558S+RcQS79Ow09aoo7UDmQiH+5uORbItApWvmTtdhFsbl/u90hrGgdPw40AtfCvLFErY
0oQsTTs5zbQyPDxR7z6yvBV1crqvfGahPmrpfLhx+iIAA8MqzKoaE4A7US87yFUkjIes0S9h9To7
ZFsCZElwq9tPvkOVVlmYUgtN3xqVkmcmde3PeA6Lc4QpG4QE1IteA0Ta11m8qym9oBxHzqmwkM1P
CqeVCkA8A5tysiXFNQYi7yb+eoS57AVuC1sw4C0ZEWNlAmKQeLnNCyiscV+PScs0eL7aDgbpMPWH
SzZ3/lqiQoPYwagtxQV2EXpcenrjgiach0yuogiSVO8/oQp0z4xX6n3Kgs5uq8Nrn42feabKUzOk
6TKkCtdpb2hwLYWXxyo7pWPL4A8zzmpIW+d0f5GF2e7mYXi2EDCc+gE4fZ+N3f5egLjYwOeAFKGm
GY2jMAhbBlx1QJ8XYODBVoNkhfXCpBND6ss8Dz9LlT8h/z6RJ0paT1R8C0RTUD2UwcZkh8LmhAEq
CfYNTQ9UkcI9oJ/N9nqM2Lmf+2grhVXtfTI6mBd9Qp7xWpc6A8xBvebZhZTNHmRLHFwzBv4XS0PL
MpJbxJYB1HNiBa2Sxr3NjNiod93HzlGzhxA3OSu4rJYbiVNVlw91aBVAhpsvojR4vtUAToH0BKhy
8gCjBeJA8cKoGSM/B8miyTg3dtkXMI04JhsOt1oGz0G2OclRvP1mUSYXdvEtauafBdjKrWo+a+O8
mm178QJFFz/Qq+3kUu5ksAGItrPn3Vxo9hqBULgnSCkKGgVSjd+G6f4AGUicC61/bPMwulhB/iWE
W0blqb5ZyxGP2K90KaVHeBx8xhkThXhT277ns8sf81NjDfQUYs7qsjLpN/nctIhXwPnRzu4Y1WxZ
aJptyjIOl6OFlB5Z6dqxzIqJdWVu3ZK4uiHVNhDAp9e4hrJg2NgMCqG/BFaJixzMCx2aginn8v1T
uk1ExcxYHmX5WetbZu8m/AM0WvHWsGvqZvFpyijCpiy99nRBz4qAExUESzAI4wUMM5K0t0ZcppwM
v26QOyjlkkMFjcw6QaTZGE151nBZJuyVD+G0GRIT/6FNz4ZKcLxhyfNKrS53fg0fLrOnX4NpV5eG
lanpFsMWnc5dH2gBLOfBOgLQxK0FF4xeUuwRIcyq0DkslcIFsZfXeMZylx4BPhjgx+GqjAQ2J44z
YwnOLSbEax10TgXIyPQJCd1xTBhIc8ro1CVxDZWUi5ug9emqPzY+dkEjoItJpRMdNyjwgsPQiy9u
os9X1MxPJGGhw9aDT1ZoWXy1ihxRgje9tmiDvWz8d1yRHudh9iw9q/djVPlrZVUABQllgLjCV8UA
GCcbLQsOGXSGfzm5UZ21NNCeO4Y7djGpf5opnV99YezxVI5JvyE3EnLoPK8YP5vryc6hmnzCoSUP
4PNIKq4praRdvIsa7uwEkR0/QevlBIUdoahknhGWezLsOA04uY4wz4fuUhg3tEuhZ2d4jKlm8Boi
9XNs2ja2pL9D/x17SRU25P8N+Uaz35KhIbS4YN0ZTCd/xDy6DUrrSOUlSaGK8VT22QAeklZQbEi4
dxXxY8U3kKnDm2qtF5SDqI4YRMX+RUx9/qjPgYcsGq9IUimOmUb51TUHVMsKt0COb8vrwYMBG3tp
kTUfAtlGp7FrkIcNs33kPv0y0s6K6ILeO/eC+9qRUJ9EGz39E/k5ZzcCDcn+LMwQt6OvPvXKvdbJ
zNnBL1lA60E7dWSrru8diU6whjsx1RZhWQMy7KHeD8y/guAzsjCCs/WYhBOJThGc9kzkjYr2KC/9
owKu57J80eOyw+ccIMhKVCLgGAPyxhYoZZpJ4rwk8hOVQVmenOXFitCg6EG7uxctoTk+kh+KMjiF
e2ty67RwuHq6Ri1+OqOJuW63OsXEDi09AWBryk4OFn9Eh5ad1fKS29onG9nhgkGAlqUGHWEOhteQ
pbptjcfESEKvEb9crRV7oBxvIqhduhmS01PlzCgfzSU8IXBOtElv/iDz45gQXNWAx9SnMjjOsf1G
khbpTkUZ0z0Y/cdmiD6z/38vqlY9J6xczEsqx5NUlPtklvgGwjF9AbhJkG/cAxPIl/aRMnclc9NV
KbjQ2unF53BufyQNh2+qIuNoxoTbyjobd2MCnkVhqM7cjtDF1sATJOxsI2tIQPFYZC+znuHecbMD
MDvCvseO+a/PiDUpC+uVEmgPdq7cDH3vb+ZU9y9xV9OfMRHjdQPEHOXOLw3koyxWjA2U0+8HNL63
Ns7e0DSAN9bNl0q+A66yPSdw9NscV2dFJOC2MsEiJgXIbTnQBRNz+wpsw9+KmvyZ3hgEFM7iVXe5
nWE3MdHsEKcH4/wFQRuaLOuLKBKbLRVWiuMTFUVmsclRnAJF4Q4hISk56g1WffqawiRXs2gZRzKl
hWUqb4HNR0120fh5qPxffjJzHKTrdnb7cauzlH7JS/MpiOndJHkZbkgFXzIUlLaLiFJEuwbKLbLO
PB3GJY60zvP9NtmGOVXtHMGLTOHxBXnoPsE0A+jW68F2TtxyG48QHeIY+laL78LpK3QuaYoAphHa
sV9YAPdVUrVUmDZquu3oV+XXskvdk/Lnwbv/v+yZzEWxHBAWc7a1Aio7w8d1OXOekN0KENf00GUc
0uKu2FXWdEPC3B8CLTQvfRqynUzDjecw2vGorxmL6aTnWd2rH36rtKldm4YvD75L04QzUe0xwiov
0proUytq+S4nVslBYvrZKt6nMID7rxU0wX1JBHNUhaegC4nSjrPxBOQJWGDlPnJ8ownLCHCup25j
Z7O85DYwisGHpdbFGk+joztQuLIzmIWEkQ0ez2iOKUiqunnAsSTOuvHLXFJ5lrF2ElPhq6R78duo
fnaHz7pt3uwOQXDDMgI+0f3Rpy3d72h2V2S8tM/go9SJZs5Nm+b3ocvbp0BsaOBj95DVALLNpMVo
xL9GFiqvrsS33NRf4Onh7dJVsvVGiT52WmKlpgAWdzuKB4nCuE0Bb+JleYit7lma/SHm8LHpOxTg
hJ/Qb9JIZEK9FWoGqZQdR4kK7VqhNZeWsy2fZbM1tL2ugxUYGx4fclJOnG8iPjbSlgqZbF2kzDtC
smq/f3SSuEUCEHMlffZuAM5g9rBeRim2MQ9bI3dHz8j0N/gc/prhu7se44mHPuoZH2gp5vGS1DkO
JCBG37QyMnlkKF1kso5LC9HkAFo4S/xLGNoEiSw/BYF2RoarDq09EpgnUtHv0Xd8GQL3dQjoElgC
56pdhQGjfV7uP91ftLnRj70JkgQS/zXIs3A/tuF7hcUdm0xahVckz4em6CcEKsvfYZwKrwNBDLtW
sk8wbQVlYpMxMBROSRQDFdj1/qKbIth26HH++TsfHuO2bpmQOHIEVRrAK6X0nw8BQffJmMfX//n7
+0+GXtjUBDVEDWerRxrtlK504yP697NULie0ovrJRs4SWxExRQ2ZkClC9FjcA9jivw/Yse/SvaAh
7KGuJ96mS3TgIfLNnBRPj5FUax0vYa/h5pcg+jxzrmrgZhS/egTkER4CSZAmpHkiKvozylfP0NWT
bcNonCT5aSYrgo+qdEsv/pbxya7xdlI4p9cop0MmfPsNXTSxDEX0Wujlr3yIPokh3HPyP9JPhn6n
Jg7PFa2cdhK7WmB21mo4bSOjlQyfllu0hERnjKeH9zz/atv9N4PhX4fpYD9UO9Mgn5lEqhQKQ1ST
qV0H9llNNIs521G12R38yTx4apijJpYDnkARJDjTOVshemuA4nXYnAERqX4VInIsEv1bPqpmFb51
xneHeREnKXkshhEmcAWNwOgDcrzi5CrMHMJDb+urvEs1NLdWhs7ENFZjv5eyGB+QYC/a/a+zkR4n
xyXE1CB2OHSdx9ROGfGWKDvnfsuxFbcDpAx6a4TzMY4mghcwdUixSic6tLpHXB4h6eNwCELyrLX9
mI7hZ2GVDroV6oOYolFrJX28Nj0T2VMvGoavS0CeDsWYZRceHVI+WscWcef8N/V0ORU2+0Sb4DsV
39MebWlsicLr57z1NN8mVGTDdVge9AhE99NtVN+TUWWroMC4Dt3JhnthG2ticWjbbJlaUQ9nDnHz
XcPRd3kXtXifB/+VOm/GOmg9q9IBuxu9jwbu2eW5qEkzjiPY+LJ0fsxwZ1dFmqS70B2e0jIBLOw/
MjuuINJBRtGTsdratX8yEc0y+OBwBtxhjfxmAoFkvbiMiZTT0uIJjYG0R+unSt5RljM1Jb2XPh1I
ZnrHkWcV9j4LsA0IP9/ZZQ4KbWiKjd61R/7p56GHOKN11cmMJzjiBNdy7pLPoRnhFMYqsCljkk9M
XdJOqz+bRbIbrYEkXq36aTn6nrJ9ayY67Ic2gabi0IwPtxgR+QZyskOzuXoya6uCKWltXZ9BktDQ
dTsDE4XAKen/tqugD8oN58x3gFy3rqb7KP3cEzlMM93C61pFPx1p8EVGncew0t06Y+xheAhAI+iA
Hp16Z1r5Q0ODR9jEKaX35JFEf2Mo+ZXPNSofwMlwg9vcVEXrLogUBvSdtmFqzR5T0EYpG0SlAVmf
hcb3s+TvbDr4e6NJtGTYNnvOnDlTNoshTEnTPulNgl6HfaEVKc7d+NbYy5k0sYx1WSnlLeLQnrCp
gdT6pn62TcrmhhCxWLabPiqYG5L2mjcd+SULuQzURT0ESIVjkGPlyFYROHAVaxhy1QxEEXsFZlJ4
ODYADW7nCHnTJgZmb2jgO12SGX0rnaG0qY0TMdaZltixoM+ZleX0t/BwXRmHko9nzBXOfbB5g9K/
tynOQ6OitE9A5UI2J76rfCc2RRAiStN+tolgzfzXAjNImtFLqY2ayJo+fu4MYq/rbVbIH1mQMl2Z
vqFs+pawomHMBCUQIqhJm9reDr7+VkEf3tLBAF4oPnUDuT7OS9YZ7XbOcc+7495x2kuRMaolBfgi
5JRhpSg8a6k3JXriQ4QpwJwp4nV3SEh1equdPFoPbejy8TTP0xDBmctRUhZZAPSfL9XW7a1skgMH
u89xnHwnfQOuCYtxjnkCCki40131Mo2nSvhfTVYir2UctXVH+aTTrg+hy3fS5eQbJV+KuQo3QWn+
KIvgU8dTF+OUA+uEBR2sw1umsp8O4uwd9lMfDndQ1l8zu1uyGHtGDfO5qAWt09CkGVGPXpe11rbX
+pvRZCHHeAC+xE99z/wYtq1kbl7GxZl+6TvqgLeg6IeD3bq/+ln9BKJsbKpU2w61q6/+LE8zfhen
OY7gf4ZycPVh7PmvOK3CTeDGaekfO2Tw0eR+LnHbrdGMputwwBVtijCnLbFw9LBWJek4MCe8JBz0
vQ4z1UYmgIxTnrBdQHX0l4tzflPOORgX0fXaiHxht2BQ/Ld4VvoYwUJmCce4ccWhXtpftkJD7oRy
Q4uefn6qLkp00dLRAn/jYr3D4JXZDGY1g7psAF6E/9c4tx1KVHN6+ssFoi7+r7pXOo7tcHkKpaEJ
XOm/F9iHhd01KvCPkmMeyv2aaiIPCSgEKFFx4euwIb9+xETH5H9A32TjaxfF9c+X8ZvGmKtwdN3g
ezQwdMoP36GB6U8LkB4eUdMwpJgTcAu2V2TWW2FTdEIEZksMEZMU4Gf+/KuX//S/3Jumi6yZ4A+F
zlk3yA35oLasAuWUqINtSCOMpBvGhbBuXLDUKiU+k3ccQOhBIVO4/6jh/09ltbl89x9+82JZNbhz
dWIm3SVM5F/CasOFM5qnmcUIKqoekH0d2wHjl98Ye4JLd9MAwdVoxpd8dn8VDnYMV96me7WXdUu4
dPQrG4nVnlRP/y0fST2au1Ma1/BVSZ7PbIp4tA5/k6d+zBlaPjB8s7qLu0dyy3yUp04ZLR9FZXwU
XU1/RSO2b1EQFAwdvETI/oaBiUlBjf3Lk7MAk2/O6RkBLkC6qp+2qBLjwSzOQcLMXYNhWnfNtE/M
+rFsy/bUwW/pavR7jtB2zI0Rkc/vGeCv3dDEDBwYTawyBBfn0gzRyoGvoRUdo56ITVi42YXC23j5
8y3y+93pWkRWotVzHMib+ocvqshlpfNJ28eOvvGq4QFe6Rh3qr770ggqwaimAQzUCuBoom///Lt/
X9343Y5BYp7N7BNJ8H9vktQ3B9TvjX00CO3NsWZuEWl2m9IhcHRpm/75t/2+XLmWowzXws6qlhSb
//42mzT1CrWkfYxM7SeslVc03sTz0t1PjOzXWPo///z7zGV5+fAMYP0VOvld3Fb0BP77C5OK9Jky
Kqxj4mO8ighbpSTeGY0kx7Rbmh3LiCAqaPsH2lNZ1jkyL2AsfuHSBFzGo1XtyIMIStLMFzVZCXw9
F5yqCFvXCksCruEpaAPrIWjAaGh0cv/yDn5fQF3bWhZRTmKCnz58ZHmE+3lIbXmEJouvB5zkLm7q
m9G5wXHExbQ3DO2LYBBmE/V2QlDVrfDG0mNb5IgDPGGo7wvQGpCYnBTjDPviauUnDHsBoS6vvlXN
uz9f8v9yO5ORxGiXj539/uNnrnCp6jPRWEdaDTT4LaYdFimkexSAB8MvDC9fjA60woNMP/35Vy82
/o/fN3eyYwsa0I60P+6HDs1bfndmHsfFPVDlM7ZlF+UOFrCTIZjmw5yaLkYL6FDGZCjhOGSSMOoE
4zpd/5e7/e7M/3D3YZCR7hLZZNuWWK72Xysw4cm5CJVtHFO7Yr1a1EPzovm5cf+Fu7l85VTOA0d9
qDlEbvz5s3B+f7QVLh0LQZ3DwOb3ZYVZl0vmkn4sdf0rPcES5YiYvljuLhPp0xwxghYWxsTMX0Y4
OnlD1PkMSUL7zYnMvZ9qxveabF54udZDDxOPc35k1CURw6gZApvo34jB5cMojdscUmKUvjwGqjNO
SQ8f1rJgfZkYK1sLxhE+y5mDf2tcA6LdBX2W1cJk2GZVze43AbyOilR5scyeetHuu0rlJ4YSy9Jg
4aUH7KfsvSxRzRoTidV2aCL9aijTVW2wlxn5W6wHT+bsNttYMSgcDH8ftGuXGwUbbwBHOzbt3TBW
5SootbMh+ultHMRei1ElaVnyVGsUbhS156YHn4cek2Fnw4kq7vR5JUloPudO+twGya1rQoPTGSz8
P39h/8uGrXSMUKZi2+MAcV/M/nW75BGnxwk+5jEYpHvCbLxDafA9Dhv3sW/1E4mIpzqBiQrzlINM
Y0FYjfMXOMLWQZ9rhssMqnB5r1qzS3fKGOgToGVkWFLWh66yXvHyaiscCuZfLtz6/YlXusMqS3ms
XIEP97/3eZD2yFaoAY93maiFxmTWpl/gcK3vWVa/udp0TFPLuSTz7GN9SplJ592tVZCzOT0YL0ho
Muov1qwI4mIaga+3BerBelwz7BQHCEr0FeNPAdOqTc+Ubyf9GstRyayhYaxlqC8iHpDXG1omTyJl
kk/caXA0xvJ2r6xw8KszcPNcsjCq0dyk5hKRymz5JDPxOOKa99L6R+0jevbGNGJSyJK5r+jg1cOk
ttob5ApMKVkkPHRYvD+qe8En/ABKEXw7brB90aLzwqL/9c93hfG7XUeBEcEdx4LKQ2x+2MJ08s9m
YIfWMXX3JNKG18Zpqw1yNvxFKhWroM0wHC+q0aSQoLgqh6CXEFFEQpjFrk7+srobv22ptuDTlwYW
ItY2+fF6qqhhcFlP85Gvdzg4DZIKB09zoZPtLekktI8ge8n3KNE9gikFOohSPXcYvEVh0Zy7yAj/
Uun+vupzSS7WQd2G1kcl9eEjcmdAcwHNw6MZRgKZ6ULFxfM6MG9IoA3Tq0Be59j6dKHfPx3stF1n
em+ehOGI9V++rt/q/eVa0BobOqwoNuwPa36GO4dwVn06WoGBLxB3wqFpq13EGHA1dHxpvknURMDc
02ttzfCcjmvTBpgnSUpYWZXdmOv7/DsdeVucdjlMRvEJpsfbXy70993JpqBYDiWYmzggfDyapSKM
YCg6C43bVGBGsSNlgX5GHYuznbHjngYsNnM0/w/+Eu2rdlXBo62iLDxr0ZOYMaEMjvUaBnV9qPuo
g13pZud0Gi7hdkTo+1RWY7Zmubu2qi2fWSGyExNLDEdDuTE7luEiaUpvkkm9mQv11c/bn/qM/BOU
p78Fap6hsypz5YU5gnArljQXF2F1WME+6F0LZaHd7ARKfdkQ5GAtCW31lDmb1oQJW2IWOlmQnk2U
aVvZuSAfGuhaveHke5oFAnkQqS5zkUdeF89EsZGURVdyONIb9ZE3au66AMl8GgVj4ftL2U7ttp8K
ubsfQAoGeqhfRXuecUviDsnth3lCggCKoXPMV2OinI+T4DUzy69pwxE3iNKNhsX6gIPzVw3eAXD4
7K7pvVyC0ILb23Xq4b6IxjQNT7rbP08VOb0QlGsdRg1KqzORN0+N2WLEGdFSODK4BOVnBv4xngOl
jjb00/tJOvLrX/Cp8Jqpnk+DnWCdz4FxNdKIPS6DmUEsw19qjt9vfsvgpI/fWFlC/+2wG+U4ZFBz
NUe4bpzW6vW9hi6HjYsHeKtVDBAIxvvLjbw8Uf+psmzL4LEnm5YhhSM+1pttoJttP4b10U0S3POF
vKRdr04EbKSHuLcJ+3DFrm0jujSosjLMPP/oFazOds9/vhbzwwFHUqY7rslOiBnM0n97pnKsH0ZV
W5LRtPZSOW5+5iFiC7Zo2CL73WHfkAc79C+a7CZv8WvMDneiVTjqUwx4OwSPeM/HjaL8O4UIjWMS
wUqEjqOWUTspRvlz+AjpsPIKlNmkedeE4TSbYhzNv630rvHb22GNF7YteC+geKlg/7uxy5RJpUS0
fQzHKvLcJZlhXoIPsiamr33/M5ZF43j/KSEguyFO8DAsOQpgR5ij3n90fSRPq9TNUjAX2qdxTIhZ
WF4iqngk7oThpLXl3f/K0gqah7QuVkHVzkfCPhkotO1eIIRjCFIBkkgwUDyQU1jDdz1OMfzPyFqS
NsISCuj//1FHmaIFNJ5xjotjHEIJsezmV6Ym7RgV88j+3ixIwSVGOxuLcCVIstgMqcj20krg/pbM
tWPpH1Pk2r4LQTQjYHvVLj9OmIUYSBzz5eX+k2oiDpR6rvOKO5liVeiPudVilqnj55Y8VdTYVbDn
LJruR1vuTFdHZjOGz1XHpsUqhmKuesmIL7cqjV0gNOedE76GWWDtnAo7G7ME9OKaHa3MOny5OzP/
sV+hF8RyF3RrC5zJoZsYy8DKrW5a9M1oicwUWXWdJZFjbR2NW4FNC4RVEewzPwHogJbEZLjxBJjY
eMnBITZoWTaAohkVwJtdG5OsTwpP0C5llV5PmeuenUx49J79bSkNUtq4e6ehvEmYN6sySNxtKttw
32IUu18lM/BLzuz90MG9XOtObj23iRl5ivijLccXJvNIhDwbatdZE0V3jhE/cbgokdwDslnXLb2m
Nu9vvl/pL3GgK9IMQG1L5T/j+V8nFc+QrlWCfakpNS907mo/eQnyIH0gu9AlbA0Flj3Y9uFu12Hb
0lbBwOhKq8kKS9sce/uEXR63FlkXNCkXkuoeZ2u+C4HHrgICW4jvCwjVan7gnd2D2TdeBkmUeVIF
Gh5QWvJTYWVnVC6L2sk6WwnKswAfxa5F5ArsOzZWUcv5SVUNs0fffkEwZm5i1DW7IsMPmXTF/6Pu
zJbb1tIs/SodfY8MzMNF1wVBEJxEkRpt3SAkS8Y8bQwbwNP3BzmzsvJURFb0ZR/HYViyLZLgxh7+
f61vYbdMFfo/8Qs1onusVpShNFCmRaId9NLcxxz20agDoOkjcZxTSd7PJq9a7UdVWi9mVf5wuxhh
6ZDgK8UVf9AHsVNGx9obsYaVL64PtorFv0lw9YlRf0U4y965KsxACjPdd0kgedJsENOVl7npbezx
fyqUao7s0BUPJDDAFMe2+W1MJXZkp02t96Sj76IJQy2ThPnqXE3Dfa3B5a+UDHajRF41FukrStg2
HF2G0be7GNZ2fzVhCflKaqe/RPKuxosdep1WhDJB3wdkGXBUltTYWjmu4zJgvC76jWCS6kmiESdk
o0gQJ/Fl0Q53GHk0ZlvVRjdCdcEZJKKWxJiuqWDXb5BbtitTN9t3rXr2LKUiXg3fc1ZgXpww/AWm
Mie4sCPjAb0AT7+Ix1knS0m11ADONmYvG9hvxsrruzktz/pgznbzCJkhBujSDjRPTAKIFjqsVbHq
j7DebnvufBXLKQKCYm/GNWEjJBOy9JJo6fUqEkiRnCmWJAczYxbqVG6ICgz6Thh5t+1RjWxHGlh3
YLMo5jjsn6TLgu/QofYIVwgUnAUnGc75V5MjFUXb15zVNF2VKRhOCoSVZ6+6cVLpz5R6i4ACpOe3
RG3s3Np0/EKp44M7duwySWh+Yl/r125l3tgxYVnxuruqH7SLZygZnogHjDvlBjMUc0zXLcV27D0K
KuYkT7z/5GhXup+q7nTNrGq+oqBKGAELvFSn3Vlm4l6VuNPuG26mluOsDzg4O6b44NcCLqjdVjln
Ln7imCbZoP6om4maXCWfct2LWCnneds38T0CYvcxz3+xMNBh7Qz32JecejhJtrGObRMxrxn2mCzI
i0IIdfUmrXuiLK/t1JZA0jypiuNUxKdyIiw7dbCW9O/FXIkwLY3YjxtYdQJZ0qmu3YdOncAWe+/J
EB88fDLH3EMENyN+36W0tTd2oREfJMbyucyfh87wJ9xWpxQ1+X6EL0uXMTspFkuc8KwID0iDrtEx
2VY2TCkPSk7CLWlejlZ793WvOrtJqOAE8+xmVpT6+oYbv24q0E4qnrQBhfkhLSv1EM/lM0s+ExUa
Va62SqHP6wYMSejbfPbEHhakadwWNIPDmOimKSbVZ+2mZg0qItPtTg3S6XQzeKHSNtzNqnUhL+53
Htug+BL6sTpdmsiarCBFNVXF9LsRzgI4Ktkut9HWrsy3qJ31DTQEfde7FvvmIr9Hdc/HkDXqtoP0
QAdY4vxSwrjAKIBbbLnQkqTQRpLEVsNNvEuwLQe4YsowWlq8Ep6Wn4R6pw+qQVSdi1YNPs29FAZO
fmStaJPIDXWp2YdTL7a1o7tnBHRDUFt1skO6pYZc1/3YF/OubkGRWUaL53z90TSFU19baS1Id1xu
julRMgsFDlOoyxz02OoxqZrxMCGeuJqWYT22TJUl4ZfXZa6rUI69hJduYzghF3uXRAPhcxEJtFxJ
si8c0HjJ3K2WkfTcpxJV3jJl76r3YucXMx2cnza8jc5qC/xatbnJJjk+olID0k7FuM5T2iyJ9V46
wCyRESUHT+mDNlLMu7IyYdqN4sqR8lNP2707esuBADOTrRQHo+kTOQfuQ8KJHUcD91tr1t4cnAvY
6YtOjfte7+afs9lE2yIuznqnentdlKAADaS2MfZEAIZSC9miBUO62PsO88SaJwHxzOTUkZBPZs+U
GfpuTDg124cyb7Vt3ZqP322ZoTfg8inC5nVXb4aKgqMf7XNftScgcOvUim6nyM91ZhIjnA+0kyPo
xswA5KhBmNwbPAvhn5IQxzpM40Q7W6N9gq3/2faZd4mQBRkUeMJ+Edd2MnLeRkTCTLQMx1SLtsly
qmavuaAvQ1JsEgxO5xnIiyq8IOdypEAaKAVBEJizh9pzkzsL+4Q2a+65FdDKF4Nc+Ui+fzvL+xSN
UVsmgVi6c+v27gbk1iXzSFT5bob0DfntAwlAbbtinJG2BlNKjaimEE2sC4PDUSUpOeQuuqV2a6iO
ZMMv8lZbxAimiLxDiqYEDn2TI9DDcG9WWO/tBuu7XC2MOETxCQuDRl3ygbR42sN1vaJorYiqFQ0i
gCE6cshDJ4812tdaV5wB/DdhqlvvaWQYd9bSrUal7KCrxY9okuaOfqi2SUrMCw5en1St+hOY9kev
aPzczAgvKQnlsGtOoHkjHyujU0+DCRDZM2e/n82KYnG317D96mzNH6jtPZWzrp6KBb2KjPJDkRYW
7e1xJDLUSC7ISXZywd4MoMQ5awM4sUWCwKT+qAWYMoo1JavkwGxdbSV9YRoXR0nx6H5hMTaQtx4M
l9DRrs8vw2J595RO7BQBZUpHEIElbb+2G9+o/jU3+/YNOIlzZ7p+70MRTe8Kz0jO7PcNpnEk3Urb
i0Dhzt8qYiEFyonRFBKIfVrMrWn2wwGRRwc90R1viicP6hSrd/2gdCjhSRAiBphY3sS5z1RThEpZ
YJpZEN7BLECo0qUfzpgvh0kOOFZhcgstZ0ErlUc1NpswI5WH6R4i9GJJzOBpdPCmtnmoFkAJmmKv
K2e8jxqeaxrz19HoHttyerE1GT1QLUIP1eT6/YjJmvIQgJk56xDz5W6573JOLXibsOaNyynt1OVe
HwAPCCKX3majuMeJNNiK83uN4BRoq945Dytbofdnkkt84impgva5dhB5xf7GZGwUq6kKB1jX4Dwa
7U6eDfyhe7t1P6AD6DjHTm1Pl2yJ5vKY1y0sV8jHGDegO/0RAXfACRCP0k7FXLSx21ke4fg8t5Ye
JGDJb6ix60OauATIJ8PNNUrnXXKDeQu2oKEgZDhGHPnQkBEkmE0OaexiP57I5+mxZn5r5ZupTI6Z
+cMGCttsqg5JctORm9MjWTt2DSz9pJyvcbvUO9Ncoh92gtpmgv9dZ+M1Hk3uuawzLg4xo/g3VsB5
ol8jw7z3rAkPiDRIU8JL7aWF9+QaeByR990NrXlq5CxuFpDB2ziiiBybxfTX88P3uJVown0pYLh0
JEyGg2NMD5MU2iUbDO+F1ccLrBk9PEaf3UwyYzCij90KZxBbT86HReGcxwn7xfSkeVJKFYOlqlch
n8zrRGwCPTpm2ygD+uihDq1EGd9WpEwjEMfP+WQCaDKmx7IHWiDzcW8TLctewXYfC/cnIVsAUDTv
UYJf+cMV4bYWfrekLOtru2DQsT0x2jAv1hFtRALIkg6EbFblYkPhDM1VNR1KlbgoVxBXZo6kquE1
DuqB/UDRGgAuinwJieCCblDUJoFUcDSURkeA1FS/K5fv01XR/U6UZGvp03xQNVwR0WQZuwyR3p1R
GzvEPPmppNl06J2euFpSKyaaLK4lrvw4xL/ZjIQ5z5uw95BqTGqvhGKe+7CO1MeKHsBppiD9Xd5a
uuRXNdLD9XC+gucnxBeLNVOzbj/Rgn+S1XwhDJctIzu4ueoyHI/ENyldIva1wOuphUqhdsTYwUTo
MuslTfHgtF3RBdHqasKqT5oqSbBhFXv4rDT3xEQyhvir3Z1O8WsLXPpd7wcDJNm40E1AubMZ43UO
q2blWUW+HBNT1tszMUGufqFZNv0sLCwoYE+LgjQ8oufsiNw2M24qzltVd5F9nx+1PjqWfVGf3Db/
iPtWCYuYCNfKpAtWG/TDvhFJPfrZANlWsoGU7KeUoC4wcXaV1YmbkbGRjDLxMSfezFYbXZabjpsu
KvF+6vRdbKLvtgBS+tMY98YRfCoFs9oajmyH07NVnppoie+mNpE7TADeRtAqQQIO5sSmyWolXMMK
FZVP3QK72SQPgyPsfRpNlxjB5Z5cu9+OmK070MXn2cUXseYO7ts5k/sEWeZWVYw3E8VxYHOi4NA0
khrD9ds74kW6TA26wbI+SPnwDYJib0QGZ+NtiIX5g5lAaq5dSIPYjG1Csow1PLWoFv2uF2XQuDZR
bC35OcRbFneUkCNZT2dpTUeXM8SxAQE2oKwLUPzmULVscXIy/V6TbvfA+ZzhuRpky/QyuuXRzT3z
Hl/uqR6IOQCUFV+p32/HzGsDJ47Vbe8gq5yVpD2Lthn8QrT3Gqjp12GHpnzTqLG47xCim7jWnHHp
Ls5gneIx4ZMHD7GLrPpNCv7it/XQkqAyp6G6z7EKARhFfUnIOv0et39pB+NpxIaMzWgGdmL6DlEK
BxMGkc/M/1EqCR60Qm/vJM958KT1otTeG3uVTWu6RYitlm0uRY2wEBUGmiK7a8n3/j5limr+Uygt
Gts4kFyx6zRar4vF2qWuVUtvLC6tnrDhHYrHyPjSgHFhD29ntlXWHlq4/upG71AUP+IJz4zpAFlN
9AJ/pMaxfwK9H2Cz1LZRR8YPzrZ9jDuGYO8uMEfYMYmX3OEc/DQHNnIAUNEKa9C7ox5HEIJp3Gr6
U25QEtO0wf5cQLK+KYsR39VJxWnH1Z48Aj672P5pjBZxwmlB0rZTnLK2fIgFBy/g3XBfoukmZ1NB
gaXkQZ/brt+ljXtIe/3UDfEcdNKw3kcttQJltg52DkCbs+iZIV/b3XSgUq1vlRSP8fcOrmZ21Yjz
2aWojnlLHoI2IIzOSHgyfsFwUZ3fiUY9ClcmRm9yr/dy5l7tUKwmDufXWjLteJ3xo2Osb5J47g/G
Mk44q5Qq8NQ5YJpId0RgnPSZFuiotZc/IMhVQAb8adpmkWpgcKAqMRFtuXUsKu/RzNgcB3TGhJGS
qUmxsswePXu1V3YIB1H7hm5rKlv0b41vKFHPzpkMbCfK7nCNyU0cLaSdDliElmX6cmzgfIuaeVQE
J2LfG6Bq0dR9Nlkq9rBEsJ6Py4cSwuXB8eNdpD7Ioy11on+MZCShhjYSVAHYSROy/VjvCWPRKdZ+
iyZpFJOtQvFyk1sAXax4Ck1HUIXlWOdWTRcSlMg9WnCcYgmyR/S8FcbyTU8UgR7XxKL1+fvQ2+kd
W/l2I2yDtYt90yGp+5vsPeNgkIWyyWf1u2hKJW/9nirms1Zq8dawqnEXy/GnNEW/kz2h3HluU/t0
HAFoXXLQm1aLSi8R2iQkKH6v+EMPSaKux53gtNUa+MIYk9hQgdpNRSl/2J1+SE1cz456wUSrWlNz
qIheYooAL4ZVA7jpdEXi6WwcQaeUFJJp0I1DxCQ7uHZ3WlT1tri5dpECQMggFBzbUnLvcBB118NO
0UcfQkJNcMXAaG6BbLhWVxPnJrMjIWOxv7h2WKzNRBVvHscoiZy+bkP6J8ahwR60WSBm7KMFY5UW
tW/8GeYXfQj6NNXOnWwvupzsgzJjAKeWfvWO9T2RgJZNtaihOoXT5ZDlarfttMbdgtJ/bEhWfihE
Zh5Ks6eUqJRXARrfMm9WHp+FW/9S3cINmtFsQxdxAoUKF456b2lPAMiHQ0XXoxb1tbBguckUN1/E
goDB/ICkeX5IC/AW+eyu+o30DtJ761oneyi0LdPH1bFncAGyjX09Y4pektk+sxMd53tqyFtDwPDI
oJ3e0KzSpGvteWPZsuNuzOd7A5cbxmGy3PBBGjfFZbI19c7dR0Bm/GbA0chZ2aIVsY7cFioMVt8h
BH4KoIsYBRrh5KbXLLn4sGUSlJNOxJlG9KOt6JSrvdT+KedPl2AKtkoRR0x9Ki6qKN8jr3obLIom
c/FEJIH+rI8LblP0j2A9mpNujZ+c+ZMtpinSqFD/3rNabU1br84doJKdgWt7Q1kbpkJsPgjLChYm
zseayWhO3KPFpmmXTOZH087pC3qDH67WBGB+xZdFvTPOn93KNc7DoCZ3JhOyhqbsrA+0D1zKLXur
Wr5kWidYGwo6V8ZovkTRT05ETyUVo4c6zo1tmuT3/VCodDLSebckCQZTIvfAdYNnrSinK1k0P4pG
5fbpZwuPdzuQYSgtkHfUpBI77m54vF50tkB3RnNWdDI9tAow7nEmvIJuUPuSW0O3bXPRkiTJYhjJ
Zrpv21q9Sa36gZ+uuc5197saoJHpMiuguCvOK/mgK6FuUUiKxPuRk+i10zl67bvBy9hAKd0lnq4D
FKQ6dIqIQNAMUTAlNh8CCXOVvYIKLEJOzgL19DFKFwqAM5nmWGTw8yCTPaDkpNDlFeom0atHmU2v
Ua1MO3LZunOkyZOxlkbseRzZbXOYK2sxX9DRzRedqWyrTBNV3WF+zgnpvo4zP3hj8tLaVrLbLUjQ
nQixfSTFLt/bI6n031+SHTU8qt7BtAv1vqiTsHZq7TlOZODoavlT0F0JCzAVhJFo/bPTlgc2/tvR
xu2+CSK8yoxHCDWgIpV3rZl/SqAnL4mHDdz13GAst1bR5+dyQUZGAMnB6aFPcYp37f5UJwPwYZ4b
BwjpnbSkM/wO4OsGOwgf+PX1dR034wb/O79YrwO0liG8kJN10a/uU/Fqf1IN1gk7kRtpYPCH5ELb
aNuzg0i3qW9i0Qk8ZmHoAPMevLE4S/c+lY/o2MnTysQW1WxoboPgElx+XnCWbd5JfPWjzRSQv7Gz
ju0hvabX8cX9YfwGe8Out7EBC1LO8fGI8mX20PbBYNH6CPJy535MtKv26qE4zVd51Z+6nwLROj4T
PFEO7CefwnXUbXGCKf1uICMz2uNeRQmCg0S9JDPhx1aTPCVDsyM0hCS0mUbl0BDUAQhxDKNsMLHi
CxK7jVk5uLK6YLurLwSi/pR1OXGj2gF9a+MjZyNAnhYFUsy6zj6u6nORj/K9boABDJNS381I7q4D
uVVLXO06ORav/CZDmVTH7DHT4pVKsm8JJAi5lbR4y03z1RhtKmYZ282sOhkYPipexOOrCOwNHpt5
dyU1HUfm8ZoDrooer84NN2XbSIKKu5moyfWhNRsewH3++dJJiD+IG1w/mZ6JowO1jeSQThy/v/z+
Xd4xNIayPGu00450vs5Kci6p3O6+w968fw1i/OeX4h8JeNka1FeXDiSPJG551OiX7abCffj+kyWy
LT+1BBVirSTRLzPODg3C3fcffsdxtWuE3voKpNSV//L9pnIowuHBqaRWHr8f4iwqubl5+Of3vn8H
1mad9lmzC1zL2vqcXcV6HS2w+v1/xtaZ9HSJYidFDdTdkcDIOpz7QnQntdGHsAbv9h19+P0zifup
/jzPX76XtQCcNFEInz7p81K1EPcdHSNTl6T9lgUNIpTS/j0QE0Y9nJlsCdEx6kw9eoJDiEb1dwLf
Px++vxc7gggEao3fcYHfD/RjqZ0Szc7jZE/gbhQkEobKrD9aKZQt0dfH74BOSXv/j3ZwRetDxL/+
0Wn8AcL/J2r/L1/+xxN2/br8V/7+N0L+P//Ff9zRAay7+nf/b/9W+P8P2R/FiolM7d+Q/d/TCrX7
13fYwOHz//zvv/+Lv2P9bftvkPkt9Ny6ZbtwmpDp/T21zNH+tvonyMZ1SCxCiIOk/B9Yf+dvGEFo
jDiw/V38OAg6/oH1N/6mWo5jEfqBX8QED/7/klr2V9eUiebPQwajYj1GLkis2r8qR3onU5Ue4uJ+
YGO1wXhHB1zvCfDa6L/IhnobnpQDRjBkXQeS1P/Lhfr7kPpf1QDGI636jivzF808T04gBcNZ8zze
DZKkf33yurKQZqnesjcAO6kpAv1TIS9lvbP7kA7FRJaM/aX9T+aG//FprX992sGMLPhqPK34QZ0l
Ke8HJQyGwqdRFnUnq9mxT/j37/Qveqv/9kb/Iryl1SeitSGEJIFG101zMLcGxEzOKXDvl3//XCZS
Kt7Af1FamS4aVNdcTSrIfbX/JlDuCqXJYkqgKKtldExsJ0QVfD+tsHCjctu7tMuTwKhdNksEddNL
zLM7r8TpmTh0jokQv3PKaqGbHlEqw/DgVzMZZ7Il5mYRpbXVXNwLdCCG3eKor5ED3r3ONHU3E/M0
ZObnWnKa+OA3hkTDV63bTWGUPcVSrnDeUl3I5H0EInpLSePOtDVSjFaBsDV1FdwSklL5b9up+FZr
lUaR/kDusslJFgfaNMe0faxpA2aErlOakAwrtpUpXnPqQStx5tlwm9FXCPWe2B8+3g0poj+9SfdS
LiqUHRX0Sx2T5o3Byhbv3Twx8ox3wrjhAlTzswUhHT1c75sF9WqyyXzN6O4czs5g+oktGA5S738Z
tXfRI0hBHvhevBNg+do3Qx+f5Uw0cddR1ZKvs07Gi9NzZZHiOz7cm22O+X2QirmhKsFZzxqDwv4Y
0MTQvkMXuXDIwvQsn6cOoCtOlzcUs3wweu1XqUKSFGWysnZoBa0eW6Pet/kvrdK/DIV/Jw0+CT1P
t7bOj9JjgqhdF2p+tdxqrQ4bWdCjHKjucNn2Sjv/qBQiwvMyAI9uUx7wtRKEZkUU1Or9D3DEvzlx
jREuD5xh/sqX6TmxjS1HfT8V0zOuVdhoURPCB51gty1fhlE+x80nUIl3UEAFgbAALj0aIv6Krsuz
MnBk8xZRElccG481cCLDHp+tpvxSZR2kPdGq688pjelZna37ub4iliy3eYd7GhAQ6VXu1u0pZtvJ
A4ZmdpIYUpHL81fqOuDsd17SqOJUVcjtoAASKu2JsAfDGLdlx1VzySInK/l3p/MeD5NbU1WrzS8F
sWCooRgheSRHyXvFbqWxcU1/d2B9NsjPUEyjfMrBTvklKBnwQ+JHZpjUFOvu06tRnJCWOAV4T4+Q
LcwNFa4vtUgbrBqMOR1yuocxWtPqxm9dXkhrrslJ6BB9lbS1TM30u8Jz9q3dortpec20tG+eJh7M
hWGCQITOLED3UQH7aKgrXEZJDj3Ht0rXzB0AX35uztEjQZxcU7FOIxLKkrwVDBn+wUh7bv2gvbWf
0kbvnBmu/Cwoiz1zfMTFkLoIm5UNlrREgyQStap+mx028+vwrXSv30Rt/UvLbApDbnGLwfhSLgdL
1ZvuQy7Wcn/Bu4vQVW/qtdBjWJiaHKRr67iZ5uopL+VlXqF3RtG/aa0N/U6hQ1E3xJA4wIDXXDjU
ZCpP4DR+ZQ1fhQKec07UPTSuHbfvydEd1HMq5/zGsIMxF9e0miCUDt2d2/TPSiXwNQ9cvu+Rp+IE
Zt6tIOU2b8i5GQkgJcOMQLlURDENH24T2o8MmFBl6wZIh0Q/kKN+a5KuMFrAx/QmyOMY0lO/cHfm
sUXfS/0qtf6RI+sl1zE5mtyp2vpgWAaYXdCyg0n+lGfL59HhGlMAw6kDD83xhht86HgDzCh0q7hd
K8+zP75EowAua0kHhFLZgNaAq8z86WtxsVA6Kg/rcHIB82xnncks7lPwwOlzYbyIVjd3qrs2qkub
0ha7ZpsbMsktiA/zS980chOpfPJJtOBWZ8r//jw5Lc+dtioF+7vBGnJae8mAw4g35bUb1eZJstj8
6jsmqnHmEylcJv8JQpAekWnMpcj4UM1F/xIFvmD8JvvFsB8SYw7x5j/3E98kVOCWmulNjDIEB/es
6LnYiZSqv5euEaYMiqXfEbny6unyGUvos/BoyyjRvWoznNUUJFmcTc/IJnexkz7SowuYVBmM0vzS
a14n0jHmGAEKKrWeW8g4ccPZQhhfdTY/6xajkbmMZrFxk2Zx09TyVnrtb28hagYFXayv97HJJ7pM
XK5OyXfo3IaN6q6nw7aM4TLMEMY5ZhDvN6hcCvQbjT9k5y7hsk7r5D4pzEGOW3NZaWMilUKHKO2W
XMzZ8YkFuxNot/zFi2nTCf0rdRTmzix9Kvr7kdzopX+Z8/00Mn/S1wa6CyZ1MykzHArxtl6SuWWJ
0SmUQeWEapoXs5+PABJ5g5pCR78d6LWuA95q+jcMsMcKH3PoLUHHc/qzxjqKrTKEjvmTFZlkNx3V
RMYH7kVkxKldeXPM7o6l/S0x4h8CG8Ymdczwu4gCgm4zOIC1vTQKPVLPoacbwSCKj0WzIV+ts5oV
qfVGajlxBwIyQ7FQD05lGkRS+rWU+c2VCN0B7NGpa6IMI0J3y2bgTzWGsMAVdqgl1lk0FbdQImbq
h+VNVNwU+iSvZp1chqi7a4nz3EjK6MW68iXIxoysv5lKPQRIih5Zo098hBEIHeLYcz32XfncTA6t
DAs4Y469GqSS97uPUUkIVoCkVGHiVJCCXN5Cn6T1NrEIt1vooSvcsVCvK6IO+vnZc+jv26kaMMti
Q8axSMUjieEL0CXuTkI+LaBlVIdamg5ZAv/gsnUn94doHeokuC8B1Gz01sFpoCFidcg48/u4K8CC
8KNYVD87i4CE0rxmYGhYAKdzzv+4RwvSo/p9oyMAJUaAFmsZFhSkFEoTwIT74ZTZLaMUEkNVAoBU
7IKoewUcRmq2xEH+tB2GclsjcVIn/U1qEjpgDu6NEnAtluEw2shZZezdL2K6JaQVMMea79Dgx01e
xJU/SqTBRVGBYDF4Uyg9uZyFXWLby59G5GUbOImRnxfFB4iwgRUZOY/D+X0DplZl0hbQ/c0m8+Ey
4EiPzWOn84pG2R+yluqsR/6AHyPss6MPc4ZIlBPSpPR0bhNl5mrM4z51/DoG7TJh+94w8T0owCkE
7NNtpq9UnMbaVJTtnIwNHG+lQX0tZ5Tki7uHi30Gi3RvEPh76pb8JVaYfMZJVwKDHKjG9CdrVPcu
hYidjcWnQfTqTw7tIbuLpg2wZNpViwVB0JW/FqepjhltHndEHDNarj/345PbD+bG1ZUtq0PNIFJh
ganucTZY04UplWDpPpntEEyNuBqNhdCjaYBQKIenTBtIt7Gi93q1wvx5EbDN/JE6qznf68py9qb0
TSu9dNuqkqBco5DcHwl7g7rufGI2dcgI8S5T1Fcljohrx2NnG5O6X1bYp6c2FOmrBMBRL8KaQ+gm
T8yn2UgfjMQptw7RPUehm9VWgAoODA9YjVaz/WlGQ4TT5BI8SJhCahwFa2/WRihCsqRBP3eYaucj
cknmokugQwncasv0OTrcVECtm7s0Kw5MwGwKekQ+Li0JKkEN2Td6DRM/Z5fUdr86bk0oIZ9pyYBI
xuSXqdPpmheHMl+hUjAEteqx491mYFcCEMC5NX0u6qgFU1VQpqRBBEyFKN91ym0VD8v0ipr7HlFM
FPTS8UBY0R0k8mzrTTvwOiRQMnvE9I4khUV9QD/hmnq150oY60kC6ZU2Y8GJo/Q8KRGtjM+44MPu
CJMOrKq6s1aEnzkw0rppwUVHMjKN8TbANfKR92MRTGXKCQR4GuRHJfCgRG043LKzAWQMYrQ3KGcS
1+bEHSu9Rg9d0dXndNWpxTpBmpy+fDi9DjVw9IXluGWzdVhcMV7LdGYaAFRlxRECTLpSWQepxCD3
fhIsxHLKPzgVjb6mw2JvCAPe5iUqKGPwOD/ErOjAuhjGlGsNdApxbe0qVX+xdL0FYklHXsQuokuS
V1Jg5Uaica1I9sPnmT80ak9e9hg95fWQYFWlBSAGti06uXu7MWM+gs3sJTmzYjkSPG4ZZ0QkH0kl
6UIuqAp08o8KffQn07zYtfU5cGD14fV5UKD1PnA5bgnT+SxjUt+I7T0Ki61tU5NR0+p8rrbZeeFk
twfboteP9znz1Xx4LezxwWmcbqPVDtclSg6xKxgFetTf4GxvR0eTQeJkFyUefltiigKroVtez9mz
oRYEwNKSO7BHvVgQ6nWCTPzUNcDb6mN76tha9BqutpYMngnEGntKNGBNp/lZN3DYoE2Z0L3aclLY
2XPahbGzQiWn0S869wdyLYSKpvKYNs6D3oyrLxDEXmEsCJycGNRVw64ZASjyFDaxUJsoNu89Cnh3
hhU9RndFZVkPXU7jPYkwEVXjMQOOZKo1kGIyH0byEjhzONbWWvrqwFcfzkL+FkK1nfRGM4g9yISw
xpltxtAwX2mF9u9T4T3aBj1qdlY10aMoLLhqCI09hylcWmc2wmU4TtzXnvTuEQZyIqdkkAz0Ue1O
0Fs1XHfXq/qTpZv3ijt9mHTmto5GkbuIL5lElFcJdtuFLcOymVCjoSzpE+4zrVNrOoIVZ3e3S7Zc
XYZ7LwMkrSA7zRj6n0Ti45pi9TJMnOK6/jz16+2WCbm3kaIuJWJgfV689bTJ8KQE6k/Ee0jHUkJQ
t4w0wENb3FG4DPWA597JhBOjQKLCoTgFBMUZAxifcRyAGyD9RxrcuvOOjyqpQZna2r5yVTKIHWoP
HfWGKg+gYDLXYDvvK5WICjcHbdLc9QUNSc+eQz1iz5c2+TYhlWirJrtmmqCAVsbPilad0Mb8OJbF
h6Mkb/TBc+qmKkhsdjWbxmrfaxPC/UoDzzU8aGp0HvSSPPApVMaWUnVe3tSl/crn+WCyBPueqJpN
kqk0tWvGL/XCvd1VP9XVYl9X2BTr5lanynsTEw7GPpu0bbVlOaHlPgK0s9nmbOCVPPTJ2G3vSbCl
+yPEp4qfe1M1tF11SGehk7ZgRB0ca8Pk+XX9MFicZKO+TmhA5x+ZESPUrQBxoh1b0Ijlj5VJ5TBf
iKeOghGz7dYeCCyG+XkSlRqOiFgmpwoX20p2kVZedJcSWAoZlt4YuC6M9AHIy5oeLZDq4avsmoex
TB4JVXypwBz4ZItzZE8w18YFk6qjnAzVoh+XoFFOrfqVHHYioyu73kVugGSaDY+0EnI2c3jX7nJq
FsMvYl4BV/c8CeOG/+vOsPFaCrXOQqKid0NhTAfynIOyIAfBtEwY59ayr2MEFRGVlIyPjV2tcW2U
glcZowMwVyf5rJihyQll69COgn72rFbUT/4vT+e13Ci6RtEnooocbgEhCWVbtmzfUI7knHn6s+hz
6lxMl7t7xiNL8POFvdeeEHIGU7J4aTuobFvyq96SFCYxTdrMFe1dRzqYy3ZwtvWRQzAgPVuvh2un
sLJq2Tg6vai/6hRJ4DbBmCANcgy11w+4KdmQCaI57GY0xUiB+j890mHsEkGJWwXPArFxbUiNZAAF
yhYTK02WbGmOBkesJQxyAbuIHnV5nha7FUPsMH1+wQZoeWt/l5KcsZnrh8wEw9ETgMwFx1uSmFsE
7bhhIn6Cujr3BrdjNGfRMWNFZiPI8UtRfsrG9s0oulXtDjhpyOdzajQWBwroFiXWt7ORLuRtqG4v
SYUztu3szjFHWEQaQ1oAklOi1NbTaThN3YSzJo5qXENLS+IJ6U+zVKL3RxlpKfyuzCrl0Sekktbj
6C1CQ+abugAeShFlJYtlKyLq8kFLnoxQyFfK/k3B1kMMBUq69ahPRcMXg9ITpqTlnkuoWI1ActqZ
yS97eXAkQogZS5xad16Ur6ht7ixULrIRGQAI2Qla83zIJNjTyEBYJGvWaSRbYg9BfD/I8iWrS+0w
LbKrhvW4rXKervm8GhIiBk41kUMhjf36rEaLhySVNi2J6Josiwe21mLrwJCEacoQI6JG6kdJilze
q9SaESf7BDmDVqsfEPuaVHJGcLVgQOYjtpZc5Eaq5OzYkPMKK2e+TOP4CJKSDbgsmuTfRCyHiVYt
DaXZ1+O/czF5GdYXD4Yi8PWWqWtThlsEHJ0zyHm2aTAfYzFiQb4oG3kKnEZvfqpceM9SrrM2nTJ/
SXkqZJrFbpY3kBX5noBwk4LS9FYMT5jOJOBZsbUt2AQ7KP48KQo0ry2sV5QvkC5U3tMibduNZpLY
x743mVQ/m5uDruW3SGBq2Fo8MZHxUrGQAcikjXem8EadXFSuGlAjiNJL1Fi2KpIHEKHQnAekB+p6
faHwBK4PeNKW8jrbjFw5mSC0tG/feqAyrtPkV4wHpzgrNm0YR9ihQ1qjd3LIxmPo0nGDucY5X+bS
SuZi+FgsCfeKlP0Vuj5gVUrIO9coy0kp6TatxDXPxT0dmPj+aH3NUBAmP1Mj/M6KcBnImdKn6VgU
Uk50upyinBW+CpB1CORdWaw+rUYcbFiKIF7bUvLDD134k5fKQu3AARy2c2dHJOVstQRZCkKJXQey
cgIom81zdJKaHEEr1xw/ClVWP95ipQD6TwNhLRLqDRibxcT5PgNV3RYvmGw3uVEFzqAROlQbdenU
ExVbiupz6lH0KNJgOa2RAxyIGM9pXH+moJ81g7y1RC6Eu1EQnRorKEM6MYJlHbDAN5ocvKLOJMgq
1wMoxNiE6OLfdxY7E6T33G0m8NRIdb/HkVBEa85v8fy5tFayZYpy0mHiUpRbnCbZVyxYgFoLlHjt
IiEW1sjqMNYh4MJsvBzryygjNafZAxgxli9jh1AwbFgHBBJPCalfa2tZ9xoJm5LAALpDOWCVTj7k
d+FHC4LDsnSGk5Pn5+DvuSG68fCQrFhj1dOGyKurat+r9Wet7ecmJfG0piVvteBLD2IvSMwzxZVn
qeARLBwARixZuErNhzIpBz1rCSGaSYxa9+k6Y+wag2PL/T7yU5hl85k2csREkOOU2Whv4xFvhh84
dex6peysE2CJDIvCPQHhXD5N+lEhppAR/4TmQIPAyG4cETGy9YpEvrBi6W320l2oRE54CKPD2mRA
iMYgGd2Ahu/RsBDHW0YltbSyqg9sta4/TejCfODCjQr1k2xZCJzzI0EMxJ7g1kocdqMAoc7I7EVu
Pqd0rpyxKnc6xGG7mUqI1sEDVNEdighZPAQ/deNJYOdopwqS6rDCXcoV/9nqy7MqFO9qwx+kAq7l
FvLzrAnUWhawT6ECJBthUOdhmSJh3ZCmDe5VeuuwGZEgAR6GawEZUPmtCCjCOvQxTkM8mDO/5pL0
Uc8mb4tK7lzH805OVQaeJSd5n7P7r4EUFcQl/XvukDbvNxneSvorQhR5itSkJ5v5CDB3ik6DFWwk
2tqM/RB4UyN0NPWphJ/4rAQAX2OaQMiXToHd2Z5aM902FTW3xppFT3BZDR3m6WY/c0s6VhAMxHtg
cR7N3HCqJBlv5VADDSXdKwFhESuXlvkSfGFTdSp9utJIGszPSe3MmTXJ+ilty+VEDt1j0fQ3EYmD
K+eUThGIjo1anAEtE+UXoUgcEjp3MewpOpHFrTLYtVvBXrI2eWgJGVQPlHRi4qEe+GrAFJ1bjWM/
FlYfHQkouMkGZ5lxEHcG8svAKp+lQTGRAjLRm0O4tYU+V3tZrmD7Bp11G/OtmP+Og/WFJO0qyNzm
mlW/TwOnRYeObDDvQoNxI1ojUP5F1GohcboURguTaZLoxpirXiHY1f7X2CI0x6CY2xK3VQYm0jby
m5mR/9gnHJBTVCLq1un28dA7hmTcByl8wtbLAJXIO3dGyrEWLHXNiEhCbXPQhBvq5MYVauM6Jehz
RjYON13cD4r4mo9S7LXI8H1tih/I7kNfkLLWS2cwGOSSoxsfBYRX+otWj+oug+yfafG2CfTgkFO7
oLFB91XJuwY01YDW/qyb/b5ER7JdWuD1qrRNzAXMaKnco3n6aQWQyQJD/wPFXnPQFNjbE+rjguBX
FCowo4A3euhBeeiGfBAErHNSrbG+BgGS2dDcG+0lF+Jwr6hauBMeNXIgqWNU0Jg+oRnIxdc69d+z
MBT4Bon8hAKAp8Gkn0ONR7bZg8EWGADnDFU3mXaqFUDj/5JahMq4a6rScj9H5PxYlhcHLbtRLGxI
VwkAXg96FAtoqMbg1mk4+uso/vp36ULso8UXM40QJ/THLgRjokiEv0wi5VMlxVgk8FuUIFXn6XCO
l9Cr87ZjHRj0GOuGD3UilX4QGSis9zn9yp/S8LnLyVcD4NfO6gpOVbQxA76t1UbQOatScYM52v67
Gga8QNb6Gsu13KoJTu1MRhd1uVZEzBHXuGG3LEBgRzOD0A7XQ8W6F+EGQTAl3xL9KA1W1bqJsni9
ZOog1EDjyYn1aWGU8uNgzdYx512SUgEkBpp/UerXgygpXMIJCj4c2Nfqs8JgEfj5woAu23D8dJs4
63FENLRqInE9C0/lpe1ZfTdkE/IOJcM4+9IMGbooFlc3DO5BEkGpT3iRMv0GrmthByLetmraJ3ov
KkcgM+Yk/pEIJW2syDL8wcB3groeNb6vtCH4NVlVoCx00/nfV307SC4XqsRCf4o9K4gzt0dl7mSU
AuR5kiIdkiuJ1l62R6pjp1JMzHhz9aKtqd9SujOmmyxwzyZdrtlh1GLtmubSn01O61B6yHFwYF+Z
+dIgcCdHjCmgPeEjF5VwX44DTAVYlSTm0fXwfNzBcbvCJDQYWOTxpQNvjoGk8Sa96RkpgMcN5Oyt
ThSAOtZWydT3Mo2m26KRNRnE14jJjBcuyU8hGqxJZZOtjQTvog8+tAELsszLd6r8Yx5BbgwjeNTE
OBUwWZaeVBq9S86WRUB4vQw5hVL9KNKAaRTNlOCLcQvxXUreZl4592SfHLSG3q4KLTdOaVp5aB9L
TPfM9RU0iTVEcKPUv0cW8Jqccc8CsnQ0E3UfmtZ3o6yv4/pAW7SLUjUiDzzSkCMF8AlrsMKWYghs
3XBIOlKW0EVcB/oIW4vbdwjkEBaIeKhixP3YyzJFZPQWabGdW2voVLjQHYbBI+wE4cMYPEOBLpks
97IeCGI12l+LvbxL/K2pMu/FMUg0osKoRSW205tZrbpqEuteZ2gfciwvvpiWCy+Kdr9gdC7F9bEq
CICZ86HdE/14zqta3hZyjR4/bb1SYYElBcOnMBbFfeoZxVqg4JlrvRQzHsIxJjSVihUvAZw30WL/
if0CoV0NHKUazgb2152mhPOW6madghPWq1ZqhG9oU1QqFHraMzTn2CqD6C5hy3V58JmUgTP5IfyD
C+zMdtwPdDFktpZYfkiQ5CyhIqoIsM+6nglelknbkavRzbh4vSANl01pDM02F1h+qkUKm2r+k1mI
uD1KXl9mtrRV0+KNXJzRteSJ4RBbfrTY3hDomDlqa49SMNjqWkd1JMvbKRG4+BaS5hIyX9jYDqx3
hV5EbRLjTA1X7YSE4QecpDUX43MlroGjGo9QChvLadj1mcZSPxnqJuprfduX1nWUGXTq0G/YuhA1
LZDy1yXDJVVHySdU3HSYuAKBDRim0A+FtUbcV2ZcKiOUaDtwO/j/fiGut/UVqSBYAaXB/7+URS4w
0KpIZKtK1b0a49p//1P2h/zVv38XP+6ivP37DrF4TwLZzhAr0FkghOxU7PgNnyPzeL5tknexpyTB
ixhW2n4pTneSZZpLNpKxJBWQt+lscicYZAsFymLdLO4AR6mk2Z6iytqR9pwKxeqCCS9W1AifTzqw
JMgVWLpng4ulkL+KzvhNb3MoSBh+shyTeHCp2hFqnLVc+RliX6x6rmttY5gIPytxsC6iXFWOZZLs
HsrxrYjZHpMTlyKA+YV6QIicqBoI21L2+/z/niUe6IspPAcjiVeZdRRGLJtaV3pJVb2nUdoxSRjf
kxye/BQMJ4x7w3Y01Rx1APRU7MynsIFfNpMetFXi5WWqxt5jr49Cs48xTRKWZMW8I3kFtk3OteFU
l0mBogXzeEmvJ1My5UnhkSt7aOIA6XicPuVIzz0hLV8mnJHRqnhd0H1xNk98gnn/6MrgqKfV85xi
hZbk7qo3aWeP+ojmpG0OzKQK9GZ4vv95bwVZ4IiRUnWvoPtzNEL/+G3JgQAn3Sj/GC1SpGvZwypz
N48ND3pQxcfrN2HPpLS2SwlTSr7e6SryPEuZ4qcCBvgwIq+NmBzimGwtny3+vhbZLo9y6XWNResz
hm6S56zckVaZ+sxT2EIKNsYjSQiG0mIhp4IK2+6siHK+XRYLQMiUWNuWtRrTB61/QaWT0Hjjiojl
as8AMIaUbe3GzOnoSP1SmH9JvUsfCCpss5D8IQqnfdGi/Yih0kGYnSdn1pjlFUM3bOAA9F5acLGj
1rLrLK8P0EJZfVVpiKdTl+0ezKibVtUPaBrDq4haqqqRyUTFFhfPNBylVYY0RFpyIFrdy/KG0DPA
eW7cjn8ygOq+zDN6PFIzl/IvUbRXbZy/yS5CVhSrR0gUB3ZvLoMhhpGSUq+TpQeyPDj9fXHnItbO
6iwFVNBZs+uiRX3Wr6YQ97c+Fmm7QwaWooR/S8Ry2JaB7uJHN7AM6Cyw83yTsd3yG/So3CqDcQos
ddxqRsbQjIZ813S5eYDDgRO7FYCtk863r5U28keNH4PLP9+vZM9DKZYtPYglHwEaLIR9yQpkxsr0
UmXQzmXAhj2JTi1hF2f0UPKmkRPxakhBsSlqpQBIKxooXP5l8LXhk8Qc0tUkbXhiAtu7o6AJTwow
ogFclgNkeHruVFbrjdDF91rFLiY0oKR6Cy5IqBr5C5KdBiYOsWF5pLPkZFEOp5iGSuUOw1UYYD6l
jXHyJG1erabhCtfi6jUMqE0nsS9eu5olUjXp2atkmimTAvbCYlPhcxzb5LVdvylmvQjbSo1oTkrD
1wBAk9NRpL5MBSKCLLHMFw4mBvJtZbwgr0L8PahAP1I8E3MpM+FGHmU2KBL//TaJFvmsBUQ8TvFb
n+m6XY3s1gNLYLVYC9co0TSyIdrxHITqcAZ+NxIOXeHsidhjrn/e1WO3wdExsKcytFMrgYVIyLru
dfO1S82XbkQXWSxfxBmAR0zX9QJhUJhCwvdkIYQ5ixrWx2ELumtSJd6lZPLKMW5wwWO6Mwc+CGGC
9YzW7Zt95ezFTaMxptbVTV2yG21EaT7J1CUMRlJlk3b5JxlXR8xY5ZWojxE68nkcQb1kdWpcF16x
kOjHIkx8IAPZU65xHLMBzpm9WpxnQ4EuitcfpI1xSEfoW1LLRhBgMLO7QlsFO0LnlBGWPknYNHGk
owswINmrA9uTMTB9RDvksDb9UxcmBzLMl23djmxrtPTaxPGub8bEn1bNV7BwyA8D++RJyY6QwkcH
UF1QGzoG8ZjKjnKKh0D3UYBt3LFkazf53PyYQcLALT3L66kdZsQk6zkMgL7IXaFq8C8Ea1/LloQM
YxRaylqtFUMLpYRHgx7VbP307QII10MIViEQgNlpRoq1QUWp20rZUrBng8hVZS5HRdP1U0KxSdNE
uIYy9wdJHUmoYAR8McrkyObr0DYNZOOA/M3KjOU9B8K04/LTeGEXYZhqRKyLB7uD4bmBH66YW6Qg
BlwvLYvwbek6Pf1UuOJMHRItA51DwmJRTV5aXaqv4TzJtsJQjGN72SplPfu0QnIYvy7LsIBmqsgn
qtG2FArpfG00Rg4sLKfHT+QjiXOKUlHZ/WccJSEuiJ50wXliJsAPueyzqFuuxiLJTOpOpiil59bU
vXns1WNGbNgGX4bpq7AfQT5CmM/EeUu86NqXyRe2gghVFeUhJNXvnDUv5IYZXFnzRa9Ylk+apJyE
hRM3age88ZxauyzUGFqWzGrh+R3FoGUokMz4gayR/BxKYo5jMhhyn2c/ecd6VDjiPDzKif3ILFqz
E/fYMdVJBTeMO2UrG5dOJeGmjVjY9JWc+wIYMU79/jghL9ubM5FUiUmKNpXZOVwCwj253litp6sv
o7zT1hF3k+uHhgxpv5vUhtk9SIJK7TesY3uPziTz8RE2m3FGiVeG74JoIXtnZLyd+/o6TzmPhga+
HM/QN1mmDYqAnjH82TVGc7ZkAfxAmyVeUeMSD1LiCCwip0iLD/3ezHl4Vs2tVeiABwoCN8eTT9Z2
pLjLhDtRDsQjlQ0AGWM4GgYGrilrDlOrX/41jryTdpPrAiDXZWdkeci4AAXBoG3RpOo3QcfiVPda
tun5ebxMNk6agRw3KwZ9k4r00WRvoQwXwvMCWfXYLrQXgjLnmxziLSoPa42HZ+RKAB8z0iR5VcIg
80n52euirB8svTvOidbt1CS5agCY3CIjJlGp1X5vxCO9UBdm0iEsIZkvA/vBan34//uzf78M698G
i4UsDT8lw+q81Qi1NZRdo7fEIRniARmbCXOwSTw1wHGnTLN4iNe/+PcV8OvMLSxtnYh3gWueCCVW
b0O3xVpHOipKBQISFhuVKODvtxG5+z10cbK50rV4Mz+Gb+sosS6MHpLgYe9isJu76ivtgnqruRDg
+d3M+RR8Kondjbe23lpoCQV7HavMTqt6EcSE93DwYNTsxF22LTb6N39wKZ91/lNk9BL9Rmnnr/It
bs/Lu5HY3BiI7LRrAfOB8fWLcYy95QQAUNi9NljhSZOlwL/kiQM7Berml7GXz4niKM/pl254KmlO
lS1uJ1ybbvFT3VMGbfXJqC5D5Oq38FWFalN/DdWJA4GAUGKBWlaZxUFqNzNcpzXli0Rkuz+hjM5D
m7E1l5llrrGWdpN5CdTwLVIY+an+Kgnl2+XZyTTugvDNj444z1Ne0s5B2sOMafypgV1A5nOizw7H
0xn2d9U4GNO2dXrPn6m61WI/E3WHXJGz44aHBC/ya/IqfCAlYJSE7WFTbjENKq/qVyYfZHL+JmeJ
fruT8kIUD5cqtla0x7uQZaI9HIhUzL2stpOP4TMnMuwGH+rKDzc76ve0HR/V5A9v0b1/JRJQcZDa
ngRm0os9P/NUQ0K0peOUNshFhrNq2JVDJhW72uJFXOMpbeGeCDYM1WnYDJ0bdOfl0o5uAviPfQ4L
H8aVdqaRium0/vI87rC/lB7LHiHZsN06GJHNZzP7xTF/lS7avRgdVb/1BFuh8D2puMjsofcn9hDP
4s24wxmRuXCEvch1XbtvvY83YGE2nDjCMT+YJwbHNJL3ZJ9N6xUQ0nHMu/DBwo6Ur9/mVL8Lt8nP
UOhv8/2yUQ8vCCc30Snnh3mArUBQwzT5u6Xk/WxcZn9n6YfIX5SoxBa66aXhGfeBHeLBAZwTMI1/
GfSNukWJ0fFQPVv7CPF16xj7OSdHZZ+8YGjv6WQnn7z5glvV7e+1V5zpw9ESzPB2/Og1W3XVLp8I
0KawcdsjfkY/fJ5ehG1yJk5wb7w0xVWL9yTUBqH7kG6wg/bUpmltFw9SZtLf5gAPmzADhiXMVr2Q
2DSUoO+tW741h4Ax4KP3gPk9xYR/o2Ozu10UeahJovP0mfnNybhW288JWslR2VYbVLm1a7rTI/3A
EPJs3NC4lG/k4jGLDgmV8ohRiKDn/iV/WWcjniAiGRHiWVSu3U46MPQZPzjKlC/2fKugHgX4lul3
hizvrPDGoNTcFc/Wl5Y69Uf5IjisTKqteu8O5ojcYSd9tR9iSrohxl3hVO+hJaACtRzwP281plEp
csZv3S7dZttf8ufV0YMUd7HFXfqcjTvhzqyI4C5GYL0r3rFaf7dvyWfAmmpjbLXbYtjNo8pc85k+
cfmToPlnu/woPis36xYle8ZgwX5hgHzmHaJZT/wUWswXKPluS7lRbFgT6X4Eg0B/A0bzERybQ7gl
ZOSvhc7nJF/1umkiCuUADpzCE/UXeBeRhKcde7pDbzxlN7CEMYFjdvbC3P5NhA55SVRXo2jCabPL
OYAwz6AG+gtF3PBO0vNItI0fdJwzSEHzPCKtURzQSM0dz0LNs2Y1wSIHs2HSIH3UqD1zGxwL77xd
vUafUB2BkLXfdKzThkA41IksYzM72rQ76RqhPt4mqasfejhdfNhcTMUatOEoq/bBNi/VTVxDMN2A
R1Z8EMatgQcVAD+Pmk3rBy9q5UBtE5snBJHTchWeZfaOT8kLem6BUbCd5dtW3UineYfxTt2xje0c
Tt3v8GyeSHYeXHEDhfcZ/utxuZDGTiKoebKOoXYKfkfTSY6CR5eID0O580QEllG8aXfjaryHzzwS
3o298iMc2x33X0JTz8Agx4/mRLvmtfERA8UoRR3xYm0wMzjRu/4HhvNmhCxfbfldYtA/AjmzB3ak
O6CjoR1vWeRafhuiU3AQAIuKa1kb87mBX/snhhvBTz5EPtInaS9d6v4zOeaPgEubGhy9MvG4oGUd
ZDKly2/K7pJxlM3BruY8FEd86C1owD2G9eTP6l4hlcKvHXlkqicQWix6BcsNNVDH+LX4q/49h462
Y6WEpoLQb3EvnFjBorImPhKxDAuQ3XKLiq0o28UmdDtyhTcG0uybMttAMl+tkyRuQTh0rmbY9XY6
ArvlNpEuwhvgmR2lu3yNf8NTUrrmjzjsdc7U6ywB+fR618i36IQpgtTvYtcd2HHm/Ij1y0Bc6ejI
hTMdkPlGm/JcvFtv1OjSsRZsw3BYAwqfzPmR4wY/2hkfu3xNVbsJFvQsdvdlrXgDBManJuBYcIWb
/hwON33yl0PmttsWJKpTb+tTaA9fxUO+z2/wrc0vRj+Rbx6Kc65u2vfotQKU880tBxC1OyhfwhPv
Lj7yIHJ5w4zxwhuB6z4GjnVPo51l3ZLR7uEas0brGGvyKXFP28pDjH3d3Ex7LT0CgN5J2wWRxlu3
61DumqCLbf0ngMoxuQAGxUMgusZp+OvEXcDsS2YWtC1eWwSDzvAivC+808MGG31+MQ+xwr5pU8xP
2SErDsHOove362O0U79U69ZfECaWExmiXvsd7BWAqrHXPyXaDoZp+yLgwMiBf2OgsXPevAMGxXkD
TiKsduNF64+E++HGkI/GX8m1HduaZhsndvLajVAhRQAk7CIk1l6b24hM/qtAc7mBQDRdBS9EUoOy
1kCZbKslKe/UK9XW3OXdrlkuXGHtNa/2UuFGosPCCvkDIWyda2JFKnz5iX/fEOwCtwEAxqdpOBip
t2orU5uzij2SHnlK4ZmaT88e6zcqhaR80dUTWM3WvNNICv2Jgq36bZ5Icu+SXUAZ+pHke+nGAYX8
SY5fGAoWT+0lvhR4KuGdbMLn/pHW25TFi8YZhXHINfYmhUv1DaU54qH/ql0mUjFnj64YZYC+C8tz
nfoM5yjnUCHF5/DT/JBPHBLZb3IbPgxmd7tho3yUx3of+f2he1efqmw7sxFGU/qsQEeGkY0HKlp2
Ue4SZmTsrI8u35ooivIDyZxzcQFniAUwcszgEi7P5U/1UUU4N2xav9ikNP8NtQ12j+IPb1eu/uIt
m9/wLmLDAhWFSg7h4Cr4rmwSFC+NbIs+Y9J7sY37Q/vMtjN4EOG4nJa/8qg/l2+J6QQ78x5SfvnF
Kx5UBwDWhDfvVGluxYeFdYT8dW5WPiUuths82gYFipO9UMd1xWcY2SWj0dPEXO/B68QcinmAx5ef
ousmIuuJjVtQPTTwlNf8GafMpNqU42yvE6SiX4g9l18ebDXGiENIKWGbwUF8oFt5buk6fAESFLv2
s7lrEUwzV1wc7aad0NEnr7MXUKN+ceGvEe4+dSuGH5eBefERE7r62x9hjXHL8HhCVYcg/7XgqPaD
HXWLm99S+BEuwaJ+5kHLOpnHCi+YSRXsGKfoQuUQfnDPZIeh9CssMECZRbt61hefHJ3Vb5uiYN80
1h2UJWo6SfO1s5Hb04G5OnMKdRfg4Ku8lDtCdqpn1r/hh8SBRUWVuBhLikMKs+w1AC9a/rwLH9X0
IZa3IXPrN6bOIanJHhUU2InERkhNeTY192nlDD31FdgTyvoOaDG1j2hbP3wYPFVTyngamr1sC6f8
Pr2YYOQ+LMNtfPj9TNl/Zs3W7hha2E5KqrtcG1Z+Xv0Qd3yMwVOApGjkeXeIKPxkj0GwKe+iF27Q
EuW4p/r5LdwisjU5P/1snx3Lz8G0w0N2D88VLZRFrdQj2PllEPCkfrGfoRGlYF2TXF3riGIZQBZi
cT++Fk+8bOkqfog35c4wg/8t7ih6hHe8PgOKZOTsh9LlwxUOGTFXUIHd7LcNDghI1i37PfzhNM4F
H0VVdzYfGHa/kr9ml7DS24P2/A6OJmZNcvDwOYC3PVlPeBmZ61XHkewHR3PJov7JE3ZY9EO7zkYl
8wbxY8Mziuulf2NUwPO6f2P00dVOg7HFld3woj4J77knfouzB+2r5Va9wlXHJAUx8tR9wp9Qv5s/
nlpgs7rFAXY37uGFKZvgOzi0j7A5JIh59/JRcA0/x+YWufVg9+Ze9Op3S+ck4g7lzf5DQi9oNoQq
Hj5oJdxg8rStdWtu3Qtizoc5uyX+R4Sf3KsoQr35GH1SVSd/nH5S5pIZkn3NDPhC+3eoUFl6lE3o
s3nKd4/+FinH7Ed74+p8ij+Dbb4DUD7FrnUwzhL+wh92C4gurOU1YoC5MWBRchp/CEdxV2OU30Cd
iV1Of/2g+SCcT1xWU7sBeOdHWOCv0vN62KwiMXo4Yy9dq7WJhYZabJnnhWcMem9vtcRa3mXsw9IW
zzkPxvojQ8vuTJ565sLhQ4pu8iH6xf5qPmWlHf8l9+Gbh4DwLHnFe3Gf15gdR78F22lvPHNGcVMY
P2zdjspx9hOMwu8p6AZCSp/5ZtN7F7r9sgeiyvB2JkZxT0Uc/KIcp11He5v8AtnPqYxUlJN2BEXQ
EZ845UN7wm5xAqWU3Mtz+Ykc3Tqu802Brc8meAqfI+4nO3hkv1zDwxsl9OyjxxRv8YXjSObIwXJm
s+5qH+1De29BCjrRk3jASHCtvfFB76qeiqPkGYd9ehM3xlvD3VYjKC09Dk8OS+2d2vpl+Bh3bGMe
1QsCNcElMqv0B0ppb36jYQ9iuz0SSi7XbuuJrPxY9r1aPlfTV3ODj0t0Q4ooDBzn3XwjHNlyh3Pw
PU4PUgWEfKuJ25KQK576TrczzkRr0PqtDh+aONBGki2+rzfQdK7HQ/UXeJq8gz6VUwH0cOl34ZZ/
sdxqh/lcXTgF0Rxa/syLbbbNk+ZPW94B8ahsWhaCL3iMIxsENSOJScMLtI95ULLcOq/lM17Cr4Ky
LIJ/JP7U5pZoGA7wh8BBvgoX7GpnnKrP9g07hUzjKd2El1iDxd8N3Eq9ujUQQY9WFvjCypr+91U6
ETKtpZXltjD/XKPhlka8j6HpI0wDPjwFlhaDhliKD3hlIzE9xP/+HGaMk6ddzaVipYdWGswNFHkU
QCmNXZxgmFKW7E3IlNYDK8XPrbeC7ItawZehCUtZZXZWJ7hLYmovVMooRMf+mopJvc0KXk9UDVid
Z26Gcf0lQXYD5bYe8XgvCjK49khYBeXSVP7vl8lsTr1a6dtUj8gBGIlr6VQKyqzJat/6tX7L1hqO
lrCCDpFzMYRFn7DJK4FO5d8v+vKSGUK4ZbnAEBOBMfHsDQjVLDIfiCybXVRRmKN7xILI4FnFe4qS
gxHtvPyIWnIX0mvIxGKsQhPRgIT1uTmPqvxDTjxE3oRmTjdvAT+vH9es/+q8B7VOzxWQAeBYuLvr
cP5VquAUdAHppXD9MI+9JbrccquI+I/5IHpV3qFXBi03Ljwep5vR9ul2wWrBZIbFWVC9qu1jBqvp
rF/H5lSjFml/hCQBmVk9N1P71AlLyhkJxG7KPke9YoQ6P+ZKIEhJFXdM1j1pNq7pHO4qQT4rNJ7W
EDwVkvpsBDRHhqyRKDHTsTTKTs6CW8ByZzN25mvVk3afhqiBgml5GRf5wsdBAVOqkLTm6scUBkLQ
SddrxOnblDXBt4IIR1/0H9LObLltLN3Sr1KR96gGsDHtjpN1QXGmJkqUZPsGIVsy5nnG0/cHZp1K
m2KIp7sjMhmSZYsDNvbw/2t9a+2K8rpKe5JkcFkxz8TwPG22rlDSO3XwgfpiOsGMMazcolm1qhdc
BcbUxazsGyeW/a5N2WRK6KqiSCgHKaOxIo3sx0DReOHotjsLEGfMPchOV97L2Jg/DaIHEIlw10VN
vDRjtguN2mwxsN+Ghc9pmGiHP/5G/Jwj10xJdb8TVhAvkZtFRLXUeNIToIvVx3raKg5UUAM+RCbB
FLSsF7obbKqkniVJsSqNcJuTowuiYnj6/Ok/8l2mZyfzXnUsOkTGCTfH7s2euB27XKtR99Ptjbla
eZQOQqoYyiRQckuLapeKV/rz59WmHKnTt63pwpaOSXPL0KcX9kvypVpZea/3WkmnhUDSEqdYaa0C
u7sfLLzwo4qaPilvsOHdWBI9J+1kTrYZnFvZbS+8lOk9fnwpU/i0Qdy7LU+ugBaZ6oA8FI6pChYh
LBSwEMq7nzmoIu/8Oy+nPzkBYRi+Pd2z9smc8F+SnXDrDReGw2n8luMQjqehRRWOYery9LWYgavp
ShbQKy9SDFUhC/yEFYiH/NXHi+YqjnHhSohzA1DH4mFjMVEtIm1+vxIRHbsxz5VybaWU++wuebKF
iU6SnVYz1og3+fhtrf6W5y7AGJKFcaIWPVt75AC4TOKtiN0QiTFUQay0s0hnr2+Y/CM3WmK7nThz
5bODBiQfUKbWCZc3b2iBF5AjOBAhDlsETr3//KKeu6a6EDYWWWeiXp2M6wEcP6uSV62dhIXQAg8z
s4ruws1zHKSnI4fIR8I6Vfhbtq3//tH1OJ2HWk7JP6V5gE2zbxN719kUv2vumJwSrN2l+zFvwTEQ
yjN2zqYPzRv8Hz329Xhv+YyouMrvu2vXINpEwwftGO9EJ7Ke5d/ioryBYQlCxypWauXeq43/MyuT
cvn5h6V/oGcx6oRumTo4dE1qxkmapjSNXvN0wXFAsjX17AxagYXGiVbLkHBNofcm68QWmx7akzqV
lZ0lOYPPntYhcIwgjFj9uyf1dycqn6qJuSAIN5yNnXfvJk554R45O3cIg8bdxBzTrePPf5k7RCWt
zA54uYysq0aDaoPh6mqcsFNa0j5FtNQnT/83snxCQe3SQwBHTYY8OrW+9FrO3T2CiVs1UNQjDD0Z
Ah7CEk1xBrKeTbondhEN84k2MvjUhAod1LHJ/VS3tNg92hidn7x9fu3O3r5CmrqhwnmzGIi/j0GJ
3+SvMdgjKJqXGulwURsgEh2enCYMAahns2q68/BlRQBBpovT6kTRUFeacDI9Njls7P07eTBcacT+
V3Wovdd2RMHVu8mJ3RjsmFO2rLH3D4fWd7/Didhho6RgGrbbibJUTxiqz9+Ydv6TdSyb1Vg3nA/z
EhpUBpBakk+zMxtK7JbAFYhqbdmDmqlDtMSjJkkj4dQE+eXzZz+3LjLCJuKZCnBPnKwJRu8ajZGw
JgwTp0ehNNGNdFPbLlxpnv1E3hUFkq6+8J7PzVqGCjHJgO8Dye4EJxdBfG8HAs3XY8+1RHDzzXKy
Cymwl57j5J0FZq3jE2XAIvK7Ga1yZTjJhcn37Jg8phdL7gua3KdjUoawWvSam6LQlqKjBTAwi8ie
AWZm6b4/YoKMAGBwc4NfZo+piWY8+uE4viY2cReU7U2r4g91dG3eDTFdKpuKgT/434LcW9YVCuBW
MJIbZXjyc9bmYQJGefZDHrjfJ+CY46LS+HxInGYOw8ITqmqSds3cI5Hsn6wphpk3ApQ+hzfE6bOa
ZXxmxMlCRwR1FQLYBLQVP+HupuUA7sYjaGsmcra+uUznn7+Uk/Ttv16J7Ug2q6au2aeTTmHZqjPk
olgX6U/Fo9nuExkq7Vqjjzvs+7J2dwJghS92nz/vx90JqkkHYZ1tEXnqHD+hXyZe6WlkMkVxsR5H
f27r3JNEvGACzVv8aEy6JTlNnz/jNOJ/X2GnRGbHtDHOm8I43R0TsxmMw+DgDjMI4wxRZrOV/ZKX
4fP/w/MYuqpxgZnNjemd//LOLM5wQpZ2tnao3YyuvlI6zAyFe2Gv6Yhz7+eX5znZbCkitlyEI9ka
JEWtSGOO5ptTvjUDBb3qtMygr/gQB9kmq8KeeTv/aoQbuwgPvH1qDW3TLhU5aa5EshDosTThq8uQ
nRC484RXTBwvP4N80KFgKwwAN5ClObbKHvt9rqYr+KHKojdVFL3QfRrisebS9R69BB+Y7k5ZIYJY
5cpbju0yS3z4uQYdOq21M5IhDATwWb3ws/EHPnNl03GgxDPZIY+kl583P1qHLAM78j0OxPjFAIq8
dvac4ymtNsKL0as5XzUbpQTYxxxzU1fPsw0yJO2Aj3HreDCRE0tFuApdx+yNvZf7P1WYeARo0sG2
TYca5qjZy9I0v6hLPRzvOTQXK5cKa0YM1Ky1sNuEEeIBp/efiXE5eMHd5yNFO7MwsaEkREFlNgCY
frpbIttOERzTsnWYAATQfeDUcboXnf7olPI71Yh2pg7RHjvPi0zC+0r6BpCmDqv/dRaY2yE1HjGv
fzG1YqH5+dOoxN80S8Ss1DVpELG+Ggefwk5hzQPVey5bK+Xius0VpsRV76pvZYW/2o722NroUhn+
M4RhimYAQYX8Hnfdo1nL27FuHnUCA6vWXZLTRkMkkbdl4S8MbIS1wT8ISX8RfTP3O7yc4T7RjWu8
JHu9bh+xzHnlWzikGyG0t8EjLE6xb+HBRDNR6q9Nqq3yntZjwMfuunSxAhKR6AYU5Yi4As/C1fQ6
daOL5pXdPPqW9nb8d7DQq6zao76dVy2ECh05Xx3LbS/ctUlbsCG4qgrbtdszp2nGFyDbG3wW2zhI
CfvU7z3TIDQdNoRfPhHoc4PbBeaOT2xuF30t/Xy8rkEY666nPNRpdUMo3ps0Lar5TvlCHN14H7US
71Z6jzUue+AMyphyMVxdGCHTnu9k0iIoSdMoPpmoMu2TycRNoJbq5YA6GgxZ5pXDtoZcemVJ6pBJ
aS5JQnwLELAjySiRs6hc9qjqaYK6oltfeC3Tcn7yWoRuG+AmJCwPeXpEocrSth3RlWtwIMjTt5Gi
BJNRLVk46OUaS2u3CO/VKyXvXnu7/qFl6mNVoqzxfcdYZG1ON9FRvE1X9xcWMe3jqUNwQlMtS9cc
qJinc3vpDa3iN1a69rAMUO/KHaSyNF4Ql3s7ty+/uskInRAI9rqy4Wz5CulCjepeWNQmOPLpRwTf
lvXMcUz+Pz0r1kPkgPtvwMs6TxABkhX+v0RZHLkhmDpmfdgPuzRGnCiyTTnRNOrJc260EllxHOJo
tH4QlBRjJ6As39/D+xtvMldB/oSxRCf+llDLReiW9Xy0lHtBvtGVT9oMxDnYWoQXLt0psjOhYn7h
4n/cQgvORwIkg0ltQ9dP9mEVYRVxhKcKQmtzW+uS1nv5CoNq1sbloZhSdJsB6Y+AI95mr58/+ccd
tDGtppoNEtqWpnmyz4zaHHeTFmJHcWg34Vea98NwoFq3DKziutOTh1FBPPT5k54ZU+zawV3bNhsj
oVon7zivsqzxWujoWYTkEy1hHlWvo9UA/QhJK0UnneKR61+T0N6jon77/OmPW8Df7zZDFbxtXTM0
yzJPN2ZeEJPeGhcxwHeCQYClMjosHemdekVp9Y7o4X2LOYD2NimQqQLaoqM6UbTGrFedl7IRB5I3
0J4E0d1Q4eXPe4eKSfY6DA+iuQHjtw0zLPp2eelqfZwmeOEcOsA9myYvf5rSftn/FCZ1a6tJeOGY
7n2BG3h03kJM+CAoL5wOzg0MQdGPOEidnZB58lQ+UmHXqWW0jiK4BjYOD89eEQ1wY6PzxjLGibKW
L59fmI8bZt4exHQB5HyabE63XUYOWFNxIpRA/HqZv2aDdgDJMFdz7en4kUcuIfS6fWE8fty+GipH
cqFOm3We+OQmMCuKGLVrR2ulabZD3K4NI7oLLPX687ennftMTZVyl3AgC+qnZVy2XX0Q8LtJjTD3
VssZPuNGo+DGUpl9LRRxHRn6MiSX1IEtYFTMsqXAadUMmwBRIJAqEw7caL8o7qWRdWa7xGegqezf
HV21OBH+PrR6EgDTMMT2W+IDGgP/UZg9c4BLiFi9a9qvmhsi8glhRGmXhpo5rbSn9+M09dkmkDBW
mpPnZgGpJZSjaC1N4BKEFtF/m1gLqp0xr2fdpobpRmQkZayJRJISCM07QFWceHdktrKDbd3xCvjg
zRF462gYAR1uaqHhPe6TCGINK4EXkJloUDDT9HKOMw5RSN6kS7dKH2IDE3k/EWSO0LE6NzDQ4ybB
JxZPjrbDkWWgFM7C7IAXHf86QDwJOwnoEyZySq3g4LruW12ZW2J+2Ohn6mSK95Y+OM0r2McgOYLv
1PVQvvXA/ZSsXQPikle6VrwCeF7m0zHgwoCbbtIPH6wjp9KMRjDs6YAbQxiuvsFENxBA6pI6Bp10
YQ3bpESNVgBEcacIwRQSCaapN9w5C5FX95+/iLM3F5EDtC+kDv//ZCJJjILNg5fFazydSKp422qk
HRy7vnBoO1NvZARLi3Mvk7pFre/3EYzbTaR5kcbrjrjbEm2i04DsYJ6uinbLFuoA8wA9+BSZLMy9
3+jXpduSWzNeeiEfdypThV6jTeRQ/OTT//2FjKGKjRg061qr4F40PMz7clV5r1EyfDEnK2dVxd/L
wrydjPCJ8/3//gPnUzBY0A1HVU8rctwGFlHYzGZD5L5Nn3eJviwp3QuTtf7xkEwRjJmRPgPle/30
ru2rKNXGjBmDZEQb5gmC6ziPUWcRTjNoUB6Ys0JRr4PWkrOuZpQDJJ+1aEz0Eop4hOGBk8N6lGx5
p/ZdYMiXBGaO7hI20CMPrDQETpen4XOzDTEUhkbb4UxZxrFKB4RfG6HsbLZKV2+VPH/lo7xKdf16
UC/O+mc/J13AugN74Xzo3MR8SLZF9Ws99HeK1oBEjvLXhrIpSEgHZU0cfG/i7wbgl04BV9WxI7WK
bZAigPl8YNjTHXA6HXChaPIamiCc5GSdk40O4MkrojUmY1w6gP4dwA8QKAuolQHaL0xSWV3d++wm
2BLspVOtVOer7RiHBG1N9t57WFeChGgutkshCySoabIwRx5aqaFs780bkrlvhlo/OD3FjJzBoIr8
1aijZynqxyTPXmWvXueA6mcVykmj/Fo65qLwFNS17JcoVVOClIdRKx4EtKZcBhN4+D3IaLb7TiIW
mW5d4zF+aAUImNwud34jwFuoSzr8c9e2AZ5aL2nAMZdhr6I47VWwlvq1z3AgcSmAtfPt+LVtJYvj
p5wXVFT87HuoXlpVjbPX3tbENP/h7Tvd2pduNZUUEla2otymwJacqN12NDnn0w1RkiYNUWVYm1pT
coD5bvFJh1I7hGX6Gnrlj8avNqNqHJSAXWbdMWEXZfEIi+N+NMqObam8ikr/R/idPLhx1viIEqzh
HofXOoNFFk2cKTu2UEYr1lvL4HJys7pqBbrHaS4WNj9SIeCDl8px67Q4CTLvoa7oZ9nKhWXg3AZD
Uw2OkRi85XSM+31WjO2mDwMAImul1mZanz54vbtVw4XmFU/krb2qOVodN97LbLhwxtHPLEGEmjMj
m1OzVpzu93WNu9rAvr0eXe0NXNsXYP/PtuYvCpk+hvm3RhNrsR7erclYZiLc8b+omX2dueLVaevH
tACo5+R0/fKpUrWqegQUupsSooc2S5X1o1/Gm8/v1XOzKzUtzWK/z37sw7G7hbbal16WrbsQRZud
boqG+k7SPZINvhnzaKt29lL4OLRQaQ4pLw4dyaxTm8e4Rh1h+1hn/LvYHn+EvfElcdS3ERZc6Dxp
yfAaVeqFM9XZy6tptCXpxXCmO119DUWSMepU2Ro73W1hdSWioWevzneqGuw9Nltp3C+G0FsNjnkx
V+jMxprnnirPumZK5urfxxZTXldXRsHYIjzlSmc0a71xzV2zMrO5qYSPOOu3/qi+5bH6Rp16CbFt
lXburak3j1jzZ1HtIGMGPk3S9s3nV/LcYZcXx3FGsAfj5HYy6yZuaQCc50qOdfYF3NhyGM0vocl0
6fn2jPPptZpSW/JM89by5Jbw+ecLr+DMuYoro0rhWBywnNNtYG4bQZ2kVJeKoX2crk9nybVXATGv
vxiyfVTV6DlLrOs+cm7JhpToPLJQfAmr8a22vb2SGl9SIPuKgWvW1i7cnWeWY02gqpHCYE360J1v
4VumI3VolNAN5+rs3TSLQ1wxgAKv2DtNeqkZfG6wCGK2dFPTdY57J4OFkeFmejWma6oDy9JDDQ/P
ZAZ5dZ5b/mPoD/xhf+F2nq7xycpLv141haADbehymqF+ObjnY9eXqkvxCsfyy4iOsccbbtc3xOJe
Knzb5672r891Mt6kEkahYUyFMgkfqwpcDKYapC5OOFrwWvQZADYHWaMhVr5a3I55ZmPCcXbOILlp
rTmW9cNE9E0Me+nRzytzouEz4wVQfUInn3QScEvxuMq1JgDDo24qJT9gifVB6IuaYi0UiZ29y5vy
cCQfI9FMaD/C5svfjVRbD4J9odmCXQnHTeVrmyK1F2nW3g3Bm6fbC1mlKOnsrYMHm5KL3mfrOhtW
aiF3edneEna5sJVhVRLOrXTFIQLg0yhYTTGAxu1N0g4b0eBSK5qfYVgf2opX6aW3fQrBJHHHRzOm
U6JLIo0yTNpXgQ3CJu7HWf6dJOKI41lmSJgvrvqFKJuvUWWtS5BlyiCGK0Dasp+3KiE5AiLNssCP
diRcSt7K0kAliRvP2FpoguzQK5ZJj1JaTV5zpFlUFitysOrd6A0xLNSUdcQqSPLJGIHgBVaGGHWg
SF6w5Q7GCUqrZRV6HcLNuoNNByiqG0ICIprooUnYJAppAAaJ1ZhfMVH3kSXCSjBv/d72V5CFkIxT
wZ4RwvDFLdBZh1KsUmKBHCXfg9HDo8OoH510D+p8LnL2Y7bab6qUpdCEGhfhF27JDpLRu8QeZAfV
gVz4nemU722Q7b0y3StVjZbCRfNkYGnPflSO9qLH+BbTKHsO+w0sw5ltgbulcfBiA0dyc0zeQIql
v/ZNfhcZliqhVg3gAOGby1rZTEOit4q9HOydYw2YSHmR0zwAJH2FvnUlIriHrn/dBc2XzPb6edoM
q8+ny7P3j2bbGpODQLZycmC1iqqoB4sJSa/ceWkxI/vd/ZCTeIFKyBisRTPKHW/xwjx4bpNC/YPT
K2IKtEonT2v6AwwVb8BFRvtHU+VtGiXU89MLM9HZ5chkhzl1bGkjypPnMRAHAa+XKYnKct10DZ4o
SPAJbl2qKRlyOqCb/l6W+k1ALE6hXd4pnJvxWVRti8+YKuzpwVHmSZHknUlHAQ9HXKA4bdC/d4p1
zR/fIhTg0OfMXG98YPJf+AGKV5CI12oJINmh+NgQyFPX5X1EFDGF252b6HSwTGDJLkE0HeTMWaKl
3IKVu/bi9C3z6ofG97ZwxXdyaIEpkDbVmiUOhZRqvkdQiIeBOOma+ZBZB9GAgYuYLpth6hGSCa+X
0Er9YXI6qcOrSMd1OhK449tXmrRvE19FyP+mVxHCnBYDPrleM1sED0W+L50MDbuBaUCtx9fpamaQ
wfB/9dHcCa1njlJRYgFtGMBnhfsS3hLkXnYi31ylQ7gwdex85g0BR2+ueQGFmja8cdikklUQglOg
ClUldj3Xw9ajygDGUQMhHLvBisgPUggQqNdx/o6RCjCpCpubKGPE1nCQPDLok9o45H1XLAc0/3Ze
e+AdJA5tDQ4FvUe7tbaViokyJmy36fHYtuHzGOXQN5JJJI7nM3B5ggkr+Pk9eG69tARHdInejaE6
3aO/rJeBWplJGrUp9EN6TPpTYhH826mrSCOu5v/rqU6PaG0ObzgD+bj2bUiK6ZQZTo0dTOJVVysX
3tbZXbLFuQpdCnI0jnO/vy+10POsMEreV7QmMZYg+nTh99ly2reH2vBV84gXw8kObvjC2zy366FK
Q0mKrRbnsJNdj1UiK0hjppeeti8E9CTB8lLXt7Yvd1rO9eX7zz/Y889oUsmfgk0/VBuAU6NugWO4
LsMSA1h5gCrzqrnDSxaX7zVrCFSnxedPeZw6TvdZkz6WWidqZftU/DNWOVR/EhTWYR/7VwYhhy0a
R8yWkqBRtZyNtfVYwWYiC66LHx3nUERQHMuBPULZTa2+DI95vSd+d1dhdsVnmtTsSINxJQekDaaS
QZ0gecROzF2E6I1Cl4spbtxYuW1djeVI8HRek2LN/dbhSiNrgNr2roWjO+de2QUBfCmatxU5xY9l
jDGuhgmXSLHOEv2pl8V9qqTDzKUSi6B57tc+NGGpRHOd/ARqsx2u48l9XlRAkxAAEhKWXXH6TK/g
+H8NHagTJnC8zz/Vs6OWMStoBdGaRoP6+6jtepesNF8m667I3+PhWUIbidxxA77uVjcWdTMP8TuO
lwqZ5wYQPCAKmRR0jQ8ng6pVBj/XrWQNofo9HLl8cqxeh7h+TSYNBpnVe7g/h8/f7LnVn84Tind1
ejjurn+ZeVRZRgiSIR9GLCEZuJoriU5rWvrLzNyGjkaWe3GY9iefP++5Ge+X5z09P4ejEbeZqSYY
m/uVEzPGQqe67XTtpcza28+fS56pUJNCbCES41jKrHBSKq87h0APQpnWIg0f+r7t5gGydY9qrE6e
PTEu+U+TMDe6T+NqUH287A7MDOqGGhfadSt7ZlZr4b3FGfQjy+rvQk/sYVX2iQvgVMSI/BTtzbPw
YlUGsDzX/BqikVzoOrK8nti9CsbglE+umeNT3YA0GaNH5kbYvZCnln66YU+LLRq3SYVbm+S2l6O5
xHJCldgnbHfyNspwIxUK5w0N/PWMkxcF44y9vpIeiNmosIRQd3a1ldeaZNzVFWl6BEMipVqkZve1
HY2OEDiOPVptrpB73bqWB8m5A35JpglLcA1jIrrydBjCkej3Ruxvp31zUYoXhx1xXzE2iFRYeH7/
YngjMVj1IcyaW+Ie8oUdKbs+Ir4e/Gyg+D+VkVB306+3ZMzWt2bpkxaF+ZWE3gtLzLmbRk4B1DQe
uFtPRZ1xnFfoLnPq6jmnq0y8tOAoatV4MXNzR8P3pSai7MJMr58bvBJNBm4Im1bx6XjifOmRW8gE
YcX2rQ7wHtmtq8+16qqAhBtM6VDa1IKrArm23JBIw8S97YMwXHth8lg2tDVznbZvQmqHHv5M3fwL
envCrdpxQktEO1i88BIagOpgsxZxiwVYM6FBfH5fnHEKGHgs0HnoTDfUKk/uC08ZYjSVMcwjN1mi
n8LhrlLx7kvt1kh4V+Rv5bMAU58ywF+PFJ+wPSkRZg8ZFXIPI6Ii61XbMAvX6SOpeui3sDqtSC3A
iQu/nUiP+LkVS9cSwONziJe1QgBFrE7R0Cq5r0Hrrz9/Ux8Tv0E/IhrQps2UQ/lnGjG/zGjSGpyk
1kW87vVwUVBUB6XmHOqMKItS75eadPN5loAOT3Tt4MNX4AyfYu/1yAap02gVRBwDoFY6vnNhHjon
xEC0Teto2iXYHwqzXm+Oudsy2eaOf90E8asSF3s/wxhtGhiRazJOSjjeldkfgD/e+X19Y9L6mrUu
J8+6sp+7ZeKn73XEhYJSj8wteR9IK7A7fkWTOjtCa1D7GMrPC5+pemYGRRuBVACBG42d066mGrqe
RdkoQZ9dEqQU4fdrBqYNV92S/IxGhE+3H7Ng0/lb2YEeyMJovJEq7IbOf1OHQr+jgUZ3O4YYJNwp
n7MpUL1pw6s3crsM8XfyIdNFl9Z30FHhnpCsKHNqHKnF3WIGrTIP4aqS28nNNkAdN53ggckKQGWa
2es4kgZpuylnKUdsM52EHOFTF546X3BT/C0ANSB9MQWKtp24pu47PsWHl6oQPlpDqSzUIkd5qogH
xwxeUmRIM9EY2qzL2Ss5inMdyR92xxRshc2bZ6pz12Q3k7ZrhGzzwvoGsfTdc71t78F+8kJz7ols
P60nrf1EDOa3aVNYx+KlKsuD1jRvOr0++uYvbaBrdP/5xUKtDz57/q5rNzKvaZD7OzN12rkXdD9v
XFXcSlYDzwijFdVCLOllQWSKtPfEIXN8hAjIFNvC/Mrr9RhP3NFB/ZZmw48LY+HcUECQJlREKxxq
T7tqA82EuKpFsu7DLAYLKWbgfR8Sr+pXnOf4fAK5bw2FEM9p/sJnEyXaBWXJmU0LBkEHnbk5rein
BV7irosimTZoMuPydXH+bNkghltZ8NkgJ13LoViM+EhnAazlS3fxmdmfUgk9Hcq47BBPq+8pPfam
S4J0HTWESOZpuDYyGGY2oPu5KLBXZZiRrh3z0eQeWCauDzy0Wrt5Ru6zXzsrPQ1v3abQN2KYIgBb
CYSQXC7V3LRN795Ay5wTmHQIHIJD2Vus2NWwJyzLv1ax//Wj/9/ee3b/1zGh+td/8f2PLCd41fPr
k2//dUMsW1ZlP+v/mv7Zf/7a7//oX4cs4b9P/8rqPbt9Td6r07/026/l2f/96uav9etv3yxSdDXD
vnkvh4f3qonr40vgfUx/83/6w3+8H3/LYcjf//zj9Y1LAI0Y2/OP+o9//2jz9ucfuoHI65cxPz3D
v388vYU//7gr36lDn/kn769V/ecfCi2Nf7JYSpX6Pe40DJp//KN7/+tHuvFPZmSTihZ7eFWb9IVp
Vtb+n38Y1j8521vm1I/T0WlPm9Qqa44/0v6JaYIleGpYsA6r8o//fvu/Xca/L+s/0ia5z4K0rv78
Q/tLcfHLsRBdJc1XtIZo5iheqqf7k6hqxoidGIAO95ujAklPCzjmVgzOtOqG9RB7Szdrnn2BlWCU
gGuMMnpyeurRqj/VUQ0AwFqSbv9+cLI23aLCv+5Zj+ZxL+4DM8q2x4dSRLu6yOJVaJs+KsLRzbZ9
ndtLrQdNhWp+e3zIbBgoYxKCIMrKhWxLUi/Ji1/UPuUiNIjWyiL8a5bQJVpWEfBUIi2jdSNamHXG
jzAmtbRg4CxrIZ9TB0bH1OCzXPvekkR8dsN9UxTBPnKSjVsbt1rvONd6ldzg6ik3aSu+BxbpYO6o
7DyjowQF1X9ZsEpTxKIiuC2VIt0ev2oqEPCkDz3nhDrMi8y6E22ar8wYalULU0DxOcK2VQV/zf2h
+sLa9uRmAImhHxkkVoeuu2fdaAPrikr6MtU6c5dPD7LtBbbU1y4BIFK4nkqOJjwJj3ejhFtQztlW
TA8VIcN/fXv8SpvSB6I64pJxDVLPIizDxqlZeN4uGqH8jQ2IEHIQ52mnAVCf3o1EMbQeRgOQr+ON
QPh5cyrPNlPAQS/arg4WSJQOnQivQ1+l1jToUzHQ0cnxiGhFNBBAGlW/Cwx4O+QKRFrZbzVlgETk
6dTRKj+epC0tUW2txVIE/bPxsnIb1NbGc5FRpOQQgXCvoQqZDStv36FccEcAmnZEySkBO4CajVR6
u9U2+BZ++ehPrsTfVycLImOhlM1PQZiRSkMCtD6Lnub05FHWabM9PiDDKBdOZr6jpoPx1HTV1iOx
aNUUZrm1ppvh+NXfD5gPq60ek3lgDCaxkUqxPT4c39DJtwF+921JAhhbSTKwfAonI0xgoA1/fUne
2f2EvCVcRf9qyCDfjhzbt8ev/v5Wm/5stEsDHzCJTdM1z2j7/HXNj9/+PRiOX41DX3B2rNrZ8Y48
3oz2mEoAJ4749216HB1T81wkAd6daRAfP7q/H/7+M0KS1U0UQqsY06033cjxOMCqE7GTbonMTf/6
STx2UGHzjmWUndY2+s9DX9W82uk+TwLE5jO47rDGbD9Y6K2Rb0sRQmHV7Dbf/vJ9PMXJ1nujqrpx
KqQmW5+84REO1qsXIU2qW9AlAdGrM1gdI10hbdya08Px2+ODLsNqZngwZBNO2Bq7Uc1d5W2KwjSH
mu301LM4FBB80w9RvXUAS0OzT4d0lfZwxTv3hfr0osl0eG1Bo2wdIQ6DMybLrtYBmR1fFPUdqtBb
dbrZjn+gTTPh8UH856vjt5L0upUs1RWdh3Q7TP9Adyt9lYTBDQvEPC5ILo1qL9uRv5zNFFUBFSiy
kffNg6oow1YSUrgcjf5LkJRyy8HZ3xrjE58sgCUK1u3WFTy0vkSnyw2/dH3EEVXt7UrbODihSJbH
l1hMV5vQdyRNlp7M+2kKOP6gDcKk+IIYvtgMXWFpt1oXHoahJsBTU6t5NO4rWdDB7Ix80bTVbTj2
30kcM8DiUA5R2+vAY98xrXRX+LDeAqnFm7EgVrRIqMG75SPm5QCnRPOsGgUZspgq9VS+JjkhwWOX
7OWykUTmBIl6zY4phuLM3yiCek0db5w3XUjDboBS5tjpCgHV174bYX1FXz0jkxvRh2JeJRCH+nwk
32QaCn1/J1CEXGmN+tWlGLnItATYUNPcBnrmLbMQXAtYY2sWtFNyMe8OYHJuLMqBKnOqkzHip9cx
GSNMEW1wbdC6HMG3ml4CnBpgFTUZAMnKvI+MYIOs60Yr+kfHJxyZrIh4piYw49jY6ouhYX0znX5d
mN1uDLtmmzsZMWS9X+1kNDzTm0ivhlAp5+S7vkWIAehDND8QbBjbMdfshXDgJPVVRWxbu3cdxV/o
sn0ixSNa5eFwp5C/sPE4di+DPtU4uYBXtBT/TohQ7GzaBZs0ckAWCqJjYZ2lSWItTJft75RaFepG
vR2GbKeUcOeztGivzL4qVvBXkitREQUEth4QVndHDixlYKOorwSOEEq9dJj6KeLUZHPViAZEHDVA
5vCMo6khxFLQLrpykuidHBp15cnh0MQ0c0qrO8TIcgGRKss6EzYR4rVY4rCdDRbxq1LTmzVZcDlR
g/xSEO739Yg+lQvf7/Q0Um77gWhFamyEr1q3Tqzg7XbzZkVCHFEjdb+I7FBbYkX8loWYbbtRwSEE
+dq3au8eL+5O1I66HAkDUJRSuW2sCFJb51AWS7C5t2bUP3ZhWS1NoxnmHqZE22m0GwRiiMO0CR3F
Pul7bHEKJ0SSUA0BaQUTnX7FSegF5qjf7DJJ9W9M9U0GCwyZz1vk+eB5aLITsKrcNK1+pQ2QrVvW
83XdcwO1qf+1Stp8ro4YDtu80DZK2g3Ms3KhR5aCF2x4sycrY6sTB6CJK0Lj3rRU3NuJu09z+yaK
+UwtNftWy+qrA8PJ7eVNlyVbw+a+jXRkdrTKbpEAO/Bt7DWbS430HO5O30dtY7rQ8xLNfBptV6Hr
5c6IYFQ2Vpo/kU60acDaNGWvLS1DaeYxoXl6GBbzzv8/1J3HkqTMmm2fiDa0mEZAaJG6MmuCZWVV
oZWDA87T9yL7tz5tZ3Cte3gnWGTJFAT+ib3XnggtXi18bvBVmjnHiZ4YIQHSGg6+SFZkC3vK5T1p
kDpIz1oy6pu3ulTyIVgwSY7426gMpq8E3wm7RRLAl3VRPhwx3f2Y8B+ErWZ/zC4HDVOcjTu/Dlm5
hLNm/yU4wXmsxYtQ6aVFthB5yVAcBRSfkLrUPKGc4NPN40NvkVQeO0UVtf5BoOd/MAvQ0InxkBG4
xzBg6q45+XOZSmDWuH9yZb0vbWJu3Q6GFW6PyNZHsU2QB2apfZMGtSVDggBri9RoyXToe/EE6qnM
zrrV/W0bjggxkoTdQBnY5AaJZRbuTtjvXSSE92t24nuuBd1u1rsrEfM5RjXyHebCuAxyvlmKrDlZ
F4+mVzwJvSTvfRxebBlaPcK1IUPZyXBXeMhNEqeZj1MB0Low+oVbBTSW8CdwdwMgs9jvjKhrgSiP
c/9jKhYZtvesYWzlunVKZrEyDm5foh2Q2tV3rE/H+WkptjEi7uqNg4tT03nXDx0knaooHiaPUka3
k2GLh7Wv+1+jJN/SW7TPpQZiLOv3lJSng1xscHRANRm8/Uj9DsBThudzseOwTSd5kK1+1uYVIIrz
ISq07ne9BMORb0SJ+/Le4qQMALo8LIhxWDKnHsyRkmQUl8ktCUmZt9GKDqYO+NPQKlGGjRDbTKsF
NsOJfVZE3vN4kjfO0gRWy4PwCeoy4kwLzZqU9hq3/uQagsiLrDkgv6DN0ceoYNuIlYMCbbJAAjpr
ffL98ferpOB3vj8kIWXbE3p98Ney5vtCbdr+16vvDzkSieTtoZ3ZLeV3VecRF2ejTyTk5WsR9X2Z
1tro3z4kb9w5JrA5SRzeWpwmYbeoZ8sSIBbzliDZqc/OnvT8sO3Q/+KVqE9wWkq6JNDMvSvFPrUT
MlrKV6tBUK4FRKUyY6W4YZdJxnf6lRhWf8rWy6LJfy75PFMB+5RBh5qfEjKE/uTZTh6afWayADUH
nqG4t8r1Qm4Ns880uwi77U61Gj8L5sORZVbHbBrH/fcvCwOjiGeOhwqf6HeWhpssCos0l0x3AN1a
wOSIeMA27Zu/Vbn0kV/bkmowIztr1E/SmMT/uAxrVW6S6r62dVd3LYW/L+1aD1ctrLjADYC/dC7N
0VpPD0B8sGKvH0OHU7ui8u4MSFqqRDqazfdLq9SJdVqr8u8PjTVXCr/xWtlPxZABOF5f8uxCIaBT
GMppD5ptuakelG9mG8+O1bzFZTEi9SeCdZz15JqM3XWxK/vFTsCiWv6DVjXc3I2h3XMv+y1Tq9h3
U+OdVS8b/EzgLeMhn2/+eonT4c9SuuWudDyFBr/SI0PQHy2pDKawHA0iKGL9Z1ZTPhnuV5Yo4Jdq
JT4i19o66y2CpLLbK3zod2Mkjr6mXmBv/ykb27l0Y3wq0yy51UFLa1pZ5qbQSpY/7tTveqzRMy2X
h1DkiTSMqn3WiPWpNPHDGPLkxfU1JA0taeV046Q5OLXzShRcQQvM0sEe/6oybq6DMZibvmyTqFj7
RR02SmQ7UJ8ZEgr05om4Ty5J2rPeyL3IyQdXZBxmKY9MNzMIHakaltOZ65A3p6Xz1QzU41z219Zt
bvwggkNTOvmDbfyxelHc7O6Y17D8p7RFn0e4KTFWJTlWpKEQLeyhAWHAh4okU/d8SaedgTBmLAxJ
UtQ8P1aS3Zg5d9cRKfrV4YbZOBOpOy3km630ABLqS3XWkkocZ7Kb4tomaESRMCEJ0iVNE8lNyrLm
2rupv9Mn8cdRDA2CJN5DVewWKC+9tRxmZT/0md+crXKqQEfTyVQ9n7qDW8sOeAQnAfcy9f227fXl
zFPh2OOIe1EeJFanNM2j2/S/O3NBymcWSHmneAdzDnczmaOkx69IBUM9TIH3zgT0IZWzcVQQg7TJ
cR4xOgFwLeZPESQ/2aDD2ke8c6vh39VerV1Z48R7Epd/Z8NSgoTUibKnx3q09Jnz0CHwl6plT/lw
G426PNfOSD2HI0Qfmkh5WPsnCzmOUfCkynlzbdkQdneSJF0PB082XBwlYc+Z2lmXhTrYcwV5wXIj
hdqNljTPyYkqAfjKcn4suqQ+jBzSExe6ZnXxZuCKVBTRyHwLEYFhkPnzrnxUmwaBfGREEMKbSoQK
cmKrlvbEFg98RRs/7z1urnbcYwMPNlXHZ5OtQDIeM3vQQhBdipivVARNVNCwmgwdDrLLfzQujeyC
95Z8Kq2IH21G/x1TmgP/bI0ZQ0JmKmvuTOHt6wZjDz+3yCjm4m5mEGazGA5tPFuRqmx2ov1joc/T
RdTedPl+RYtish3L9dB12Y6geUVUQ5lK38OKa9Wd0fVdtTQpQ1U+EQSDtinW8zOABD3UGnbMHEbG
qVHQeZtMXkmWQteEyBtSWRTn08hyIiDsedXmVZ37XBQyfTKSefOjK8DJDs1X6ZeIhdYeR0vyuwzu
8zDpV90YX1OYB0BzP5Cc5Q9NQ9T3WOm30W3iiKcr2kXxy9CXHkQLkVQ1Hqt0a1bLcerRUpqjpCab
jPLew8O7+21a3Mr+16Qn5XYeLHFMkUu/tAuZwmXnHzvBP1Hmze/JuLCyhF5YIxmrxDDuykQ0N6A8
+3yEJJ+Kbjg3w/DplYZ1CWSO6EAKqCOI3TdVGaPNc3p5cBrtt2w9tZO2V8ILdt8KtAEHx86f5RCI
m5ESUcSO5uX7Qdsv/dOaeXPUEme6GTlUYV8V+9mLF0AHYqs3lTrZesmNINM1Ptd4sLMpuUrH3CEB
rh5SS79xGn30sYF3xQdXCZPlmjXcgQOKWNni+nEAxcGFZgoh2HjD95nbHfHDrzxoyqOhzCMt8Ffr
iPKqEqSzg+vNu7gcvP1xCeouyr3WD5vJPJl+SqAQNDCqFVCYJs9I7pj3wqbZFeNwzXrTuGdFQLpy
MVohU2MSLirN2GluUUFoJ6mvNcV9XiZywpimzodS5t7XAE116N2I91R/yNwO2VuTrfdws0/qX/ak
67wdRhjoKdoF4xclxnQoajwquuNsqhwdwuL6GRrTnlwSQhdmLZv32EEOQen9ySnbX22qe9nRRaaa
5l6hZadt1R1UrT5zj2yX2OWt5I5kEdrEZ3KsmPFrca0C50gQa3kbi8Z5pLwet5Mo8iibwKlqOgpt
SHB/+4Xc2NpFh4BhLdt6ruMhq4hZbTUU2NKoX9CLbtSiNFaz5AA5s+nvBqKW0DetcS0mBeziUs27
aznQwczcgXu6fZdi+gAMlLRLYB5N/zaUvhumojFOgWO94gs92YMkJqORHqOGBPaATIqQo+wyJlly
cab5XGSKYQzFOkLM7ugQVha6i3NdEN0z9NHCIluqfSLLr1mQ41Sp8ckbzLfSNUkh0OxzkMvhlJbA
MqsF4bFXtkffyeMXfIAz68dPe1rS80S0JvxCY+QxllX3cWmRQAb2NSABhK2bT82ZipCQseXkocjV
G3E1+ls7NnCqXaK5HBTkz4nlwdrNpwOjKMTkgTdGTY+3OM3K9FaySdp49lLsAtrXlecqjFTbyrb6
K/QcArsfTJ+OaJ+yAm6K0xUjC7SYqI85fllUYTHWJBCosPP0Gniw+HA3s8Ze4kj3tPS4UP5ssyyg
azWf6aT+jos+X7weSTMdI3ztxiTgwmRsYlrHaakjXWlZSHaqzZmBINMaGHRI07Ei/MjzWUoNawZK
PXwm9avQ9fkurfju2p9Dnssftsw52ZZSoMfsv+BbpeSzBMNNG1ImUeinz3WvdvgTxsdOgIf+TgDP
DTveO4XQQrsVDDl746nmoEu6KrgkY/pDlQE1Yucg9Ne4eHHTnSscYz0LTYJay0W/0hxxHs5lE6Um
RKFGltqFffC4gcYpDpUxHVrDZtK13rCWMMPCBnkMVvRqB722L+r2Xe98mDtTnp4Rmq673wbiSWWG
iJINlEHxZ4XH+lXxRsxGn4esE8xPWrcmEWrJcx6jZO4d7rGa/YeRY6tZeh9mM5jWLECaNlWTjWOb
1qfSE6KIOGiiNBYzKwvI2MU0WocpqMdzKnCncsxrJDVZiJ/X/6VncrvB5cpB2lDMk9e3KSqCnMXg
GC8WC0ZCFvtp669Bj1Xa4WHNnxq3DqKa/xQLeg9oPqNCJTfy5ie3uRSkgBaClM8OSu5QlI+Glk27
YOIH4AWDE06JRgskV9UZLfbWV5o8ZiYgkiQtrwwmyFMKtMPYmf3ZQhqAkIqUmjGdc1ZBnnEc3ObL
dCiKjNEfoAE58c0l5W9bdkZyoCqC8pbwHVn6LMrw3Wxsc2yPTkPwd94IAbF/GUNv0sgRR4a4//5G
GynRdoahbloXb1wr1s8evEmI0t7ISbTUGdyizj+gGbnEmSce0RBuJyzxhwz9o3J/ajbxdrXfvOhl
vhycxCIcJgk2ozIHCJvosMrF4CmLOR+uLRPFimjYHbUyA9K+eMdXv8DgXqxLXFXBvlPVr6EqxEZX
gXcIRr1kHlmzObHqS+ZSXMSMV0N7Fvm5mZqdobUETMxsLI+F1+pHR2fp1OR3zuTk7A9xeXWJSUFe
2dwGfdhZfGUQkzIaQyd5ipltXjGN8FR+z+psuvjFgNgtJnEPL6F7KpEaMNnTnpw8987fF1+MOf8c
ag3dsqu707ZI3aaKx3lCCQncWOwzonOvZuZCSjKOvsy0u527HwTeBsd4/Wjw8g/SC8WZpp5g0Zln
wWS5PypPq2+d1BuSu8ynNpkh7mfDCMDSHNCazVFrqumpXi9zAFm8lk/BSKdaz7m4d/Zb6wXybDtN
F9I8gOn3BvjxXYPxrcw7cA9GfmyCYiJwz3gwU21+1hecP4VacjiZi7XHKkUgND841Oitd9QkCRuZ
bu9ah4XlCHh0Dxy2J6K1spGQx8RkVAsCF96/TTP/sscuO5j8UG819jytUtk1SKS/tVPD4F+V8Nod
+zHnNgw4kp/HuN2kpX7DoWyQQc4hDOfr0rkkU4wLxXl5tBunv2PtKnei9fRN3Uvo7BAJpyRTzLft
4uzWlI0Og9tSBQSpiBC6BocBrSkmdaLuCkcc24qHcFVqwzWY6ViYOD34AzeRNYqCMvMiRU0UHqPD
zJlMZCTWy+SYeJCgt2t5kh0Tn1AjsxtYnpCEfi/UeF+8ZDyVjAP7IpjguSEAqqqaOQ1epsnGQJCz
X+0NkjRYYAYkm4BmmytWPIOZZ5HR1FbkuM3I8yPgfT26f7Nc/NFzwLJB7f9KlXea+rG6NQPm8Cnv
5RbrsowcsdwEQSzbJbBIN2I4jeWr1PZqnoe9jQd0k9M27abKWgduXbvLNFQUnUdUpZnIt8oRF6m5
1tHy2Dcvymv3qjIyrA8TiptyeNJ9iWGiGfhcZ8r01pcvbRz4Fwa4L4nBWVLGoMuyzAgiV3pHTyPm
rWuPrnKsIz03N8cKxFOOBCDDbNdYMBtJIi3pHv3HAczVYXKKdKNpoF5Ujz20lkyUOqP/YyVzc647
L0p0B2tpXkfEbIJLk/2P2m0+iFYftrGaPiUg9dmf8+j765B+5+xXTsqU1tzAWQITwpCvqT9KqHhb
jbXbfYnfCMhNiBnrFh6BLgPigM2tx+Lp1AzYIoozjr75HXZYhrTIrgiukP+14/ve9n0v//619/vX
ryWxfEm7ut4xzWXYW62zpHbdxsq+iWTMEKZJifD1x3TL8qkOtUCWPAnI/dJGoJRoXatt6a0ahO+P
V/Q8S6vkyPBQPymMChsLWA3e75Ty3bbnUz4EZZTZwO59PXlMJMaNYdXWfu/th3XTTQ1FbpxIQ33N
uB1wpFWWLxnLaodA3EH/l/uE1fFpWidl+mpfiZM22CK9nU6Igquws2IDrOMwnb4vaYlgh+zivcao
5tQrQqLsmZsbolZzJumXTtkxH3mzEBzhdm/OMpn0LFlKqAeqn3NeGsmWpX8VAjpmjOHCazkr3iFe
WqhjacmZITS69tzMxcnTdHEKFk5ek2TPDXPQVyPH4ItwtCeRnOMv7oASZmlib2lB4s33V/J9Cda/
Wq5Dvn/9mmaZ+a5Qzeu/7aFjiyqpoBtx5ng6fX/l36+atp7/x4ffv+G1Kg8Fnv8N7SFVsCim0/cr
/79ffX+Yrt+wxjRflqG7pYhbt1UL/IMHexkpJyXFYb0ENbEgpaU54WgLQhvXC+Lr5riQ3+lDWzoB
08Wt764v25LN5/fl+8MF8jo/lybY2NV8Gf1Cnftk0akD+Gasnxs4Pu6+8FuGUXyLFAqezkzVWRqz
raDgzS1B3+en+77V3w1laVG6Dk01nUvxPS+lBulPgee8ySBP8ca2w6ky54GQeF4V66u0Lp1dP+T3
719ikTgfU+9tWL8S4IP/XIaWSNFpReOM60T4WymTuP6pahQOCI1kvsUl885naFa7+JXKQSGU+e/L
aDUXaRpiPxJLfbKccVWKrRNhloMkLFs59KYR0uY6ycxm+8H2C2P3rXr6PwnE/hfSr/+dhuz/I4GY
YYJH+H8JxPhaRJJ9/k+F2D9/5x+FmK//hw9nDknXylyDm4wG+R+FmO/8B/ouCGP0R7jRvu3Y/yjE
LCyS/yjCLP0/rJUuG6z6xhVR9X8RhOED+neVfEB+wDoo110DOzYqtH/TRJtNDfrEB1lYtX+anNXh
Agpj6f6yqDvBwqIvDorXrOouugWyIKX/9lPSVilWrwqQsZeWY5T47Elx8umcf/R02CySw0R4NeZh
L4oFezwDqigKMwMbu3bzp57OqrH0betbf4XS2xCgwR/u+pPuagEQdBIWy5RzAQjmTePpH/ZgIUEZ
GGI3UwDuRNrdrCKnvqtKskoYvkRLz5rYkv6tMt8nohoHB9RhT7j5xm2ch1Yj/U4WbDhcq79SePk7
oSEB4W+yAc9zSvXYOpZjpW3Swvxdz4yjcyT3wGpSPZu2ojBvNStmQyim5w2pJflCnHeufyIhfojL
GCdgX5+qAATFMg3bIpd+xF7wPlIMAu7zsBLWka+maQsK0NgDP+vQcqbPY0UXGnNk+EGD/yrzv4JK
D00HXKk+xlU49Jibx84hFi13nvJiXdi3r4BEp8tSnBvsl0d7GtFd9T37RmVFZWtDc1F0XVSWEwDy
9JFj/o9NM5onDNoda19Uyc6sl33GfnfKbVYIZTvhFSe4r0bBXz4WLi3C0h27ylgYWfgP5MS/+WmQ
n2LVnVy5iK2RUJzhQ6Yf1sH/d6WxlYJVr+dCNAUuvVUrp51BzO9qzG6i0P6aYxwO2qnR871lpntn
cb4CMz6Udf2jTogZa1zGJM5X4SXTVhvaOwqHMF7EgycHMjNtVr71lpSdJHQLaC54ggTh1G7IWPRx
wa5AtKL/NA32hyZXmE6zt+yLOcjfLflKxSB/8LS/KBPhW+35LEGtPgLOwmDevtjaZLM1JQBCCfwM
2Z+hVDvfSxk+FMUTe8bf8RjsbfjfI9rijaUWavmK0aGNIWIuk1CZZnKeAhX5vhGEAxz0HR3v8VuH
55b9sxMDutbVl+X8UZK59ZzqQWQtNI+JrUcFNIRNyfZp5xnDtW/t9qjgNW3iaZW/NGzeZWzs2Cea
u55Ylo3fqKc8zasdO9b0KvWcyCsF7AQk3FB0Bx4s1ePUnQfOo/OQzS8zh8OBMHjkHaw6VOLER8hE
78vAqtVXDgq8fld21JJ+zjzKN+frOFpEMWoVQbN9Ei5ejuMuIdYadz1ZXal51jUJ74UfZhen3r6X
Moh0ye2r4v6lRyJ4TNNOMSycfhoE+ODsLKhvtzk7XC91m2tfID/XkuColPGaz5gFMs/dMWFgNrcs
l1zLLmAxAXAa7rI3xuUjHQOi+0ZxqQebpLN4RvBChORg2/emQEfuTZDag1keYpa+UcxTaie9/hFz
jH4wfmuqDRgxkJRqmLPLbhozc5PGpJwV7rke1i+6nR/8OmddpMZxyx84JFUXHzTXR9yZBvuJ/Rcl
Y+9vEX6wxCk6timGtbxY+F6sIP2VaRSn7dw9z8ov7q6uA38PSEz2nBbEwNjxe1Yf5nlxngYHhUAT
dzvXey9Y5NzAtIelm+9YYjoX4SRf/VCMe0abb5PI3AMFEFoWFKwbthGsMKYxQJFjmKHfT/6uYjai
qsbfyBEJyJAwfZzN9qOUnrOzNZtQqRavTkNq+/xlL1X24uC3XgyRRy5bl81skExqwxmI0NN5WwzU
l0mjanUXbGNtQiK5hqzVO49dy35t+R17QkSd4Y5ROwbXfBjRlcxmvonzkkAg3d6ig015WLrUPJbH
Lom2oiPhoTeL3Tyk4qlJjGNSBGzaWoJDg8ktQ87Ccw+tbqu1aXd3hXHok/oV6QPBZ4G3t1wan0b1
RHRlPzlAwV4u8VPGZg2k2fyod/QrCwbswp0F8G8cecuSwSdf6uptqOtPWA5XwD/T3VgbDT+IvypW
cpEu8J3XIr0a6S8tr4FB9UsbuY5wtr5hvJp9/lYJzUL1kJ1Bks84tvpsH+hTyfSsvfvcBqY7Ys8T
BEvhOTpgRFFhOtZm1INs35lKnv05KXcyjoed1iEQytIPDV/yg8r9U6qYGcB7I/858JkP9/NH6kk2
nl7yNqrhNAWoHliNqLDN/XQLKiELB5MRywJITyT63Qi6pxT2A1vwfgLj1JOuJrynsXFqJNZ8qkZK
p2J5UxoavgAr0WfLa6PpD35XzRjyfHiNc1ft22AJG1alpL+O83vaGlcOtP5gCis7qfahZo4aqcI2
QPLG/dmFMNab6bwhH63f+2Pd39PmCAGKCDIafTRZza3MnU9pSvp9f0UQD+LDmRgEpbWhh/gaKiJu
p4tMkLbEibqZSbtEg0OcVu80vzhr3B+LZ78q86XEsnLG/glw1QyekXI2GxMudrGUX6MVByeWbyDO
iuCw+MvOncLAXEAXAUXZC52YwEYQnea673mKcMdo89uESOs0ndxhYUtIMgiTc624JD0JYq1aoLRE
jDzHp3oEZG+Wwd0nuy20ghlKh9GhmuQwLitZ3PzcvqZVF5x4VJtUIuqm1wHcesRlLzpv6C0qyo/c
I+XW7gDYC8i+IfEHFt/YhB03qtuQpQlKhYUBu1dYTABaWBpOWzO6dUV6knnac2QdVe6Y11lMe7fR
9jF31VGwK9qCL8tublkeulEc8RpSZnCcmDi0znOG69T9qJpUboum/dCDUt7M9aL07tMHzWLEu7lF
ej3CoIkc3rRt1aJ7sgXLPaEZWz1G7aJ8TEaiYYLVBOa8Xdqq3JdG/rPQELItbrOeSyWJsr50t23g
FZFVpGRrgvfX4oWnJSD6PV9DShzmGwlA/fBTsYqkx+0Ri3hMSrBWP+XDOYC/Ec3omvYNEXIbMzWS
SCBc37LTh+/iJsXdrvbK9fxjXScUcrNFVCyliK6zkh9zjHpq1k5m1VwNbLxb4Q3ijBv2M01IQjfS
9WdcIADs8udMlOcYMTGDXnc+mgm3pgdLN3Lb8g/lUHAakg66buHHm0LwzcC6xqG5mD8EaWfRYDHz
tjRN7oaBt4pthiw0ze2AcIU8iZOOjPKvadeh4R1G4oTe6UGNvVsBqcC3SY3VuAx1Y4xqmTPOEXVl
fCD4TYJOm9qdNFsRFnX/lftWcrBapz2Y0mFGpZgck8MtnelaTjdczOqsE0/0uN4ybVE6j/P4NHUa
fL+lEKHmQuh266WL4hj5MDfb1paZe4LszsE8lk+SaUmUUt3SuSbXeVUJmnO8n1q33ErDY0hWYBpO
/TX4CuS8YGBU+P2j7sFBrEzR3AckG4shIQEs1guBCC+FmyUgA1pW9QZ5gnZK0J1RWogLg3whGWAI
IsMTQH343Paui1C0ly57eq/9hfa5OM9usIYy8scc0G+RnRZsnk3zHrg/KxbIYdya5cGruppZ6/xO
KuFFVeaHY/EkGBhobSEkjrxRSGfQE7KdFYc0e2mDbOXajpi8s7PTqxMugHtT1TquN+/nqIKtQXjG
flnyezKU4WiMWCYF0tWgPs6ULlqVR3UWPBX1+IkO4wgeNweAEl+1tv6jV/ah6946I/jlIdHyarmX
6DWKyf8VT82fdJgxJH4EvgThRIT9SLvxJgKHgPfPMXNYQA97yJFHVipXatO7ptvHmDA/XJz3eZ4O
ItXDxCNqdyi0q0URIclB9q1qK1S/I2RhP2T+ttP6PSbq3aAN+8Fd3py5RxeGeUa3CCjHhRsay3LA
B/SEnhf5guf9ctjW+8lwYQ79zB/Uyu2Y7lqzffQrKC99Sjxu9mek8Ca4rf8R99ZOyHRA2RqfC9ZL
5sAmephIZ2B3dW1DYFZv6x8y2+LVdwIEL81pyKenzkYNUTmsiVFKNYY49ybgZoahDkHwnLQW7Anl
4kr0T9zZf6WDZTxBwFi0u7bFHzQOJMTrcteWZFGRPuqL9nlokh+TeEyCds8d+4Kk18mJQDb8aFmS
c2fZf1zUNpZVENaKd8bqD8ZI3xEs55nfdwgOwnhcvnU2nn3+XxrqVTl5Rdn4amoqCRv7WQB93KJ2
2U1aakb+DClGnwgiJRZ3o/lxVE2u2Nadvr5BrmyRtpM3ha5i8ZNlx6YJaIgTFN1tdkAWTuJtc0ys
edh0egPCxA72Dplyi5ldK7sfvhqbnG/f2dRF8DbOaC1r4wOt9zu+zQtRqzMM5F6Mr6xe++LJI2Ht
1mrtDmHOlxao4+L/xCz2I05TWGbVSy0zUNj9z96e2UrNmIyWSypIH5rTQ9s3vyylP4ymeXUFBQtg
Td9NIX556rme/RdX1dZeS8x3LymurrIOuSGP1fhcDSqSlDgU9KtbBq0VwK9Vl+7U5Yszlof03goO
1wXJtlZZKtQE8kmtPtKRwRDS2APnTcsUvGWa7+TDLhYPmlk99DF3SmtSHuqro9mD3NPPwb06OdSU
XiN5O8nhbDOh3LrbBl3WRnsizoE3pMlOzzy5BrptHhGyKa4pWZ2tgeq+S576auKbMczPla9esGyw
V85ObiF3ORtlRzo31oN4J9q73qm7MMGOlA0qbL+7dR6xorRhbpaFruZcGA38GB3UptiSUrBM3DkW
YdLZhyz0xxyOkjKq0HOB2jv2k6vJd8xoZx5C23Hs/7DoOttafQ0QrmKWuPGVXkgAPcyIQ3Sj+qk8
66Yp/4ak/k8xvwijeuj0iqmBeUpAP+j9XkwUegu7SN//3SZdCA3oIXCTV83rj5lHznUVEBfNnYb6
l9ptl1er74AztayqBzGTHm/ZYYL4fxvb6mNM8+9HZl3au77sP3pNf3L99FMfQhgPcOfkV5Nkke5a
z1XTwxRqfumWs2PGGYqxf/HNfVqU98BPdjrBo3ZPu1VVR9/OHpu6WBtGzCj9X8OJH4nh/al3m8Cf
f3pD95bwgFsKF36u+yJK9/eQ6kjnTf91rOxX3eh/B4P2KxnUqfaasIn1sAmCS24gm0AVblZ7Pcca
vt4siZN/oJX6HHyKN3TYFdZilsvvTvxS9waeJJ3w4dE+zl1ytZv23I7A4OYJdt/i8LZXVf/YWFC8
DPXXnHjLeZ3+A7dPBvt2rYAJAPKM92HwXyvwFL0W3GaKibp13ierI/yh2SbteJMFooPyQ2r5Jyu7
MA6KZ9mkUY6+QdnNSIh2DXQP8Z1Oj+7IZx4YCeQNI9TamZFsfdLc+cEtxBbM0L4nAgvj+z6nsbBg
1phB/Jzn6TG3gXOYCsURt7Y7R458mIN6Uy98ikTV5rREprY+Fg/e2EVp0TFD0HoAWT+9G4PGu29S
jTAcIwQ5A6SrsresQx3dlvAXUIT9FmaCustGN4QIjoY3dMqZnTTVUgfjHxGFuyFr96nj6VpVAHWc
wATSMP+uyvytTUW+TxA8bYq8ZkYyPapa8HQrtBfBsbmJq/aqhHnqdGsHa/dtabmrFWSIOtN3SPWP
jeHehuCxzbvHwrH6Td/WH70FeTQXNG0LAF/UKAWGcKU/TdiROqvbZa74EczNY2eJjsEX0dqVvZoj
BFHaKsuROk6HRDswkcNFAnpPMp3Qc0aEczsNe23ofxqN+2gU26U2bnVW3quhOroahqxhutejdq+c
arvGbSCZwU3UhU7xak/NK3KMs/LGi7TyULGbyfv6PVD/yd55LTmObFn2i9AG7cArSVCGVhkZL7BQ
Ca01vr4XnLcu86Zlz0y/j1kZCwRFMEnA4X7O3mvPT3GmPaLtdlbVdF3OBBcjP6xXRhUjYIlZEhWW
NxFNlC0TvQr9ZMEy0LT3LYOJHfsb3S52lHM2AS1VXVxhkXoNjR38JNZg5oNlDHe1QEuf3SpRfopN
rris/lR3PE4DMQQuoZHGq5Z2TJPNU8MxQpDItrL8YxzWr2ofP9Elrs1dwBjRj+Ka0uPNHC2n/aJo
YnpeR82bYwfXTICZaSGQaqxN3tv3Vo3fZ3mvXCVenipFPtnjuo2Ue93eZKL4qoE5xIY88MUQ7Jk4
8auk9WawzG+VFS0dvl+NLo55Y+AYg2rjTj8SbSAzxNiRaRJq+WnUe89Rq+8gsZvVBMgBF/CPusqv
R2P2kLQwxenvbNSj+G5LMhPHbB2HwVqM49Xye1Vd8bO3+xdXb9+yJr1BFb4r03TXERkWlQ96SQvH
UampEeV8nU9fqRnQKU5WrZq++4LW7VybycY1ugc/YSlszrQDceKhVPGxiuEioy9KGh+rKNvsmNEj
IwoU8QgR916jYYRgVazisZqZYRWPbf04+2urRaiYEiapC6Rh+tjsExPWvhZtGyrZqwZP6crqhnmb
l5QnwfpxCFDdnKstBZVoXVlkCGqD6rk5tg0W6I+x+dZYwy0rVyZM6dLqmu7T+SBAMhdNwnDVz681
XZ8VIRA7Mi5pjOe3qmL/bBfQ8UguOkSur6SZjmP3HVT5MoC/pL1tYpZQdA7ZdDcYLueGRt2UjNx0
oyB1qH3qCp2DsKpmVb8Rgbsxbf2mMwfMuT0Ugaa/LjiWj6nFAj0Zq7VAdHQ0LVT8WaReU3VmVldM
3lDZezFT3S4K5lgx8yPIK7/SFnpX2Op74EA9zWhfvZoZP22NmZGFecQ0QveOpO6Fcc5Q18wRDCOW
8MQPBv7KtXx91U05xExtOrACWAGtaF0cJGnr0ExoHsdCr72BBDbPaoJ9Z/tIscLgiRXBxxxCEqma
uD50PSXzIDXWog71lYF48FoPJ1JXK+jitnvna5WOkMi4swfztqH7Sx9Veanc1OJnDJ5mZbwz/fzF
t8AkWm3SbMgfUxB9VuY+LpNxl6ZFsMJ+yLwZEBgUH6ytbujhNXHWydC84JZxN+okfugQtLdRPhLH
hFPItF8txWD6w1IvYi5HanWgeGb1YC0Z6nUZ46DsekDIJOdmAcCZumE95eh5scoWQF3vIACqGr4h
GMWU2dsbsvKEi/qzOpDkYDwX6SdNBqjqN2Y3rxHJPtcLrCSPnH0u+AkzdHm6oqxNRjSUsEZk2Vf0
NZkJLT2cwGUxnsN/pWiQrEUYDIegiN/Rc3IGZ93BghTK/K1ES5RqFlGS1cFA5btBseW1fjFdxVgg
+TUQX7iNgzEt9t+sgelpEJXRWmlqaxci28X5Avk2IWcdAI/JHApBiDUGaIvt7GQVyWPapd9xPxMO
4jZb4i4g09ktFzX7LqzHX5kDWs76kRUFK4ACZZfxTAz4SxHq6hqf5mOzHMl1TVukdSKuiZpZrFJ8
7F7ntKsxoC9c5CqaWrENEw62ekal5XN5yrpww0o1HDPAePVdHBtP5Ca/hJMXmHdQj1B95bcIpL1E
45C1eoKRGn/4iUj+i7h2GyCHnYbVqlDIlpzNw1yk32g5Nyna/k6DxjtZAWi9MQcigL5DsaZDp5un
sq0+uMRdqwMKWU1lhWvWOMyCpr4uEBwNxieGYt3EIlV+ZHqz6RwF33fPwOQE8S7xmwfW19i+2vSl
E0vpsNTmlRu6hMUbX2lJPyw1cGKXiuHhx46sfeqUaGvERg2VnRmQBMJPkHECZ65+GGk6mIqyG0bx
1Jv9Tx9iGC6TFbD1g2lbBzvQnv3Iph6naAcu2daKI+ZmwDa5omG411vS0Ybxi2XVIuFL3+0k3ySk
jq4GbIErNcl/am5/cOZhM6jawxBHX+qAhWAC6B8bH3o9XcdkaGC/GD/V0donzvBiRCxKBOaxuXlW
B64+bv2pFD+M3gwPPlfeprVRqnMmU5JWVi0Fuy1HY9gG1GUtLJysLips7RZXxdg3bHywyocI1GMT
lw8WqAWKIKuwx5QTuj9QYYCjICE6DOv7iKrf4DzQQ9lUqr9VFXh001w/BmP6pGfdreb7zDxC+Hvp
yWr98mpo1QMVZoTMAsMW9ercW/THpWJjBB9phdj1geL0F9KVfTIGmINHtDY4vVzieQtbv656bO/M
76H7WvdDMuzGvtoG6sCbaSCBh+/UTn5afvsKZfu2hXrghVn6GETrxI6/pvwb3y4jLPNGs6WcLqyT
yLRrhUQ33VBWhjEHWOC7m1pzUV3N0z6tx/dF34PdGgGZFmEZVGHB2r3z2IDlNEX5bowstVx1Zh6T
ctChquTgvA6GfkLDj6lZ1cZdVpbfSlQfJ3qK9azfIPG6j1rx0+3dZ99Od7OVAncoonKlDkxGatiT
SnbnKJAn8AG8BBUtxbjfVc9BNuKb6rF31eHenlNADWPxTTLHgaiEuz6fvEhr6coiWRWt1vANw8ZS
EsDPpt2EG18KUZYb+IXD8XJXkZKU/9z3x1Pkky/75CvOb4BjPJkMWk+Zw1TUfoziQtuqM19hXRH5
4kskioRw0CugxTw/5FjLSDRxcP4vN3LrcvP/sG+keYKkh7KIGKLkAMS2OE4hVilkAYs4Kv/dgSjv
IrxuD2J+rtWub0/xwmRI1YI3cEYRbKwwg9Hhl+m8BoTFumT5uCaSu9k7uwozAedBbs6tdku+OwYF
J2JQdrMRbshyoyxshvNW43Ow+vYew3K7U8sK1XrH55Uf87yZLH9F3i+ndinY+StRwhGUxr5xYYJc
HH9yn7wrHxAOyiCGy38Mgc2yJRZ6BtcLHMimQwKkfLjMX8yxb+lo4gD8lw2QbGFTXbTbi4WTdmp1
lFuXG7kvUyrl4HYfTtnfgRj+SrEGHuwa1KjvJFekvw57YUQfM+2bG0NgobXasEUCG+AG2ifuxFKU
4luqMsQ5BPg4+vBNdsLAKpUbh3VP2iARL7Vp2sAt9aaZYdKwcsyWI+z4JNF8ZJP5bR+V07E2J1Rp
KoPr1N8kNdQSoNHjmpyonyM2dC3gIshqeVWM1g+1n9IjrvXreLaKG5FN8Vpv+smbka3uAvugpASh
C0glo2Me3W6YbrDtPzjxAP7A9NtTWARHqGsfNdbXfZ/7CWvrVdwM+Q1Kxe6mNSsEuKN9ostQrCjO
e4XVHwRGwvWIXNObF7AaDFR+/iyLtwGdS+akgkuVozQ3xZRt7KzJqHzo+G0G9d4YcCKAmL7WClQj
c2EfSn1G0sXK6dn20/RaReEU5K1x0+uGcTO1AWe/MR59xb6djfKXyJIITe+Mu9dKkLab13UU2TsO
7LuoHZ2D0Az/KtF9ZkDGxlfGN82ljOKU+nejt9k1BLhVjP/ruiM2RvD/GMcC1YKJbzVxKf+GNSO1
27wTSxBzmSWFQCER4XaOfhUd1pe+RgjuUF2MAfx4i2tnbYFEXINkm70kyfKbUIjsRlWe6C6N19Yc
1JuwTGmpUG7LZ23c9lo9rFifi2uAlOKaGukhiPIHPUDLSYlturKhY6i/DEoEMy02DGbI6XJ9DvCh
lO1m4sLEVDWbN0nFUoI6QOZpJcvNMJtAGdEQziGCR8snofek0J1jeqOpApOpcLrdaAf8Kt3YgszL
aq5EbgqrSH/leqfuKdMRBTZ56vIj0lFCaUJDJaMnx7PCnCMrqWzDk/vOD8tHrEyEm7EDWuYgmN7n
JVnA2ZD9IPPpq7PnqyJD1RrExaNJVl2MhdIP7WOs+M8jkCllfLcr41vt4qcpC64JAkNRgV551J6i
NshWram9FEaC1dkt34Q+UL5BukeL42GY++6UpQZmPPXKapkpavZwBVwp2itiXZEVWxrRVZMzz4ur
bRemlJ4NGCUC90qk9ta6EP0Ps9D3fdKSXAfQY9X6jeeGobG2feapQnEfqgDcdYHrH6V+TwdF659c
rlXK6NwPmG8pNkx3yHGhPehHlrcrA3fwymmtl8EfrnGV/RwUk2kqC0/Vbu60DOkMnrF0T2ubacno
er6Fgw/BsgkSubxFWN/SRsXI1bs6vZQkeiQRfpN2lK16AcPYyJN2RfH7c6iYhIlMfevKcpeJzPWG
wug3inZyHJzgAJR+Wazt0Aoj0LWC8cGPGPknIiNiK2jWwB8Omn3n9wEBZVa0VfRiPAEIcBBd96+d
bTyY88McctiEdXDXKXp6FbtoNtLRX+t6sip7kCERyVilcgPDbmQghAqCcB5GifLDh1pJ+y6nt4tf
tbbmd9/ndEr6+sHRTG+IHyzrhhH/yW1zqsMif57qbEOSxFVVaZnXWfa9o4WHso0/Te1u6FHcRw49
i8Jp33IUHwlhTttJsPTrxu+8hABT0yG5U8ZQkOJNS42ME3wCW8MOyv0c+MnGYp2HBiS+nUmN2mQD
X0M67UZLv1JBWSeNfuhohI056WxN62KGy8s1YDB+UBY5RoR3BmMm0gwVikU0XOOSEMzigMqp+TrN
ksqjQKGvjaz6FoH5IYRvrTp6lWpnUJOM3UeIDiPRDjoC09zSTlXw3oea/qOzKLhYzTETIjhE3Whs
pkT5oSk3FfOzskCBYtbVFyYVhun+WJAmrmmM+0IlebdO71wmZ70OrX8K0IopWAOFj1OrYAGt4E4B
Ts8stpnhbLarxlBPk0XLThdR4dl1p63rkUpENDXvEGSo1JcE6/qITAOXDnnw5TR2fhJ5jlSNxc8q
sI3idqScsNInZy/sudqz2s0f6qZ8RjH10ZvxN8BLw4SX3OuTj+st2DPumncZX1ZmUdTLdeR6rPjp
B4zPDp7sJb1AUDtr2+27auXdtqK8jER39qYlg7GFbKqFY+dVNs3HykcXmCSGdWW9h4oxby1WlPzc
t2WgWT99S/uuwvnWjjL9kNu148VjQ7RS1q3q0FW9eVA5t1tqhbbOtJmiRziVAR3NDkRU65ub0EBo
iwAdTovfYHueObrsoLpPWXp6io4tKoe379ViwsjSfOp9vguUdH5S5vjAiBQipc5vrALtd6Bqj6HF
nFnP8nGNtqdfi67ahy2idz/Nv0clGVZNPLEcZmSjpGtfxxYSncK/giN8gwAZ5ZuLK99qsLrmi/bL
Ch1P6PVbN6nuzi7re8qyeIVhbkc0pWorfEgTn5AZOhWeqwYP9Kz3VIacm0AomAJaLD4x8eL4VjpQ
mCUTF8fCAFSkRbZuxuEIq+eXXc0v2ZD3vLd9tGz9qvOn+CXtbkOz+QrG/qlCewC1tN70g+p7ta/u
uti/o8ribKugovrcTmtGG3PXMzdGKK991Mo4kDixrBYq+7ugAgwFQAzeqLdo7N0vtUWT2XfKwPxH
/fQrnHNYjfZmbjpwqdE4ZinliSVrGIuquq1IU+dftq7x9HqTo/lY87/zRiCvcxIDUEypnyKuu9tk
pN+UhIpzHYJmvp5SBVeAKdYqPDavyECUwN3FxdMayl4VTbcJnCpetbk6HEVOrQa3E1OYaygxmAiC
nljvPt1ZWHuOmPx9r6qSj7SDCmY2vr1qTKRcWDDTfJuBj9uIlk8PpSRGehBkx6H4MeIQPJ33LLvn
elkFhE+giWeM9F239hGHney64lIVlM247erqx/kumpNdbWJSmPzB3LLIprm4TP6mgI5FEp7klk0R
ed9b8Vk7T8oGEk4po59rCs4ZjmzQCNpLPouWziHKenkjer/Yxnn3yr12rw4hGg2ADU2ANCJctiKH
pUubGYeJeiqnYH5Qyzk/gdEuoK/V7ir3Ce5atbZNEKGwS0/vsO8Ii76wGOe3CQAxw1aVnxjcT2Eu
Yo8f6KrkX3+ql5tK8YdtaCk/5K4kdPw1ypJ8XbWWmSy+8uhQKaSyNrq7d4Jmi5q5OcmbfvDV9Vha
8Qr31l63G0yCNUYyP4/V45Ca1iqlDAJ8UqdU1WNUnKxdwC+OHlBBhpXzhDjOhk07B+WJdD+4awFT
jI4hkOM6+9CCmvz0JNl3kXMD9ojmYjaiFalic5OoSXNC7qhuuhqpQBZx+FgqSrwoGKOTERQRnzH+
ZNnK8YCK9DSwPFnnI42LuAYWrwF4ob5Ne8qcypN0eLRqh6KDGD3NMMj1nd2kOvWlWm2oLoA9C7rq
pI+Dsyva4KqNmR11CxcytxowUk2wjC4BjRC5U+Cb4ZCiCB65OSt3AeEQWzatyvCUOCa1ncVSwiAV
iso6FqNRnPrlS8A3Z+7wxVxXgdsd6kjF6sdnjyk/neRWG3FtxUhLWXWqb2FtRfd1z5mm1Z/gkWG8
0/NN9ajeFb04tIU6btVqOIWm6ULfYD6jzB2JrnyACOuQTgt+s3hby7zBV6X29nLZfquAfqyaykqW
nDEM3DrUEj/YYl1Pr2lrlxvH2RbohALFQikFOYX65AJICMA+D8OIVAJcf61ivLw3H/yBud7kVpBq
7Dejb17iDCG0ojbbrERy2c+YS/SGgrmI4zME+//bIf5vvFwN0MH/yQ5xXeTte/4fdghEmctr/gHm
quZ/QaK1BZ4ITcdyTULSP8BcWLqqxfSGxjkMOA307b+Bue5/ISFzVVW3Hcsy7QXk/g8w1/wvwzZJ
PkQwZFm2bWr/K3+Eof0R0aRaNs4Ig/8MpCEOjo3/9EeUc8HiEkXxrT019/AfDOqXBYlyFVWwTFEP
MyvMbZwap6xzYnj80ZvTOC2rb9IaioSGfhWeOjXvt9rMCNXlvxyKi4C4rZ8s1B7wmsdr0ZsNTX30
3RrKHNG6OSwG8YIe8j4brFsXa+IKhhSEGJIDPmYEmYWIZ0+LFmNqbfwMk/Ez1/OdbWbtbZpM6n3o
KpucJUai0FdNfWjblj0jzULG2rfwBodS2xjJXTXPL4rFwg23/a74FQyFNyCBr6lerLTOzLc4wedd
lRKUE/g443jZSgttBtMoeE2XlNRITF+jiaiEb2/t4KVC8+RADGtYerjTMejfx1lN7omO8fAjc7LP
dXwldHFaeDb7bqbwnjKZhQjJpTByIQ90zinvUxLFLdrIPYrtRt2puNiL0SWizu08VDQILtJi3Oml
v2LwsI/kcjDAuQQimRq9bcoxK3PsuitqDGVg2VubWgYpMhkizSHxdKsIN7E+3YV48emD31b4+pAy
WZvWREYWGe4jKx30LbVKNRnxdaeQvDgnYbGyy8eFAeIppHWsdDN91epm9Co9fdc6EmQNvHfbyKWt
ES70V5/hy4ibn26cArKbjcLLO/Wou8VwVVbhVnNML0bvywW7LpaOd8csMPpC+9QxYxJvWto/2DTH
Ie9l6jo3WX06vY6Cf4bqWDjTbTWENRft9Fec0I2kkmduzAnyimvusdMOHqrAF5oVFKpYLm5gTLwH
hTUSatd7Yxz2hxTi5UYFb7tP0eLwwyIiMvCXxBTmUZIisMhVa4tUCLuKYFFpq9fwmLhYxt3OTsRb
Prf5uggDqiRICVYqzr6ATGdCjknTijcEHi3Db3xTaWit7RK/zGhcGbp9VIJyWAHoJcMnraJ1CvxB
DctDmHWvKrA/r0bRAa/LgBRJuxZUAuVDOzi19r4pPhOlzY5xzprUDoucsECLQLQFThOFOpG5tBoo
6eQPpL7KWZZZQehsI2vg84Q0PjNAEg1LEtpR8Rg9sGZQEUV5lflpVbs8BJOg1rdiAboFGhKKFmZi
xvmNQ9gSDktaGBwhLeUD2ak/XAM7SLmUpSLLX9dunmwUU7yTMP7VMoAx/dQUpHv6NsJp1ExA68zJ
+oZrSQM/572pyYEq6sjAjPC6aBDdUKFrNCOwCm41qHi9W5YIrwsAzClFMtgymkHZIX6tLGc8iNKY
7+qB6IQub+n5VoFnZg7dfpf0hRD2CxL4bkMfnl8tW5UUgYmOrMEWOgDFonZTsNqfHGPLCLz2hfXF
N44RpdW1UzLctVCpag3VTN8KLMuBup5ypDYcszUiVR+FFJgRHfrJ8A7LZFs03bi3OpZbs91klBto
V3dRxpq0L4ZDrIevpRveqAX+cxSmPR5qDjlYIurGTOk+O0hd3MIMYYqCmWobREdmPiJOz9ZYTeBC
wLVj9YKgiU7WkI8GwgD/tiIIG7x+VzfTAbC2kZomvbO+3eqm8o5s8gH0x7uVR7d5Zli3iqiJBfbB
YlfBdB9303X4HEVemmrTRovbdo1YFM9Uu6vgoW1VO4LHDzmkxbKzp0ALy2HcAKHoUE3fhrGeHFub
ykHe0eGis4rCdgUVGf9tAbcudcPmOED72QFyOl12yWc0ZGPogPTka86PLS/87b5O52kzzViSYkfp
j0gr8BsvW9pg3M1EWBuJz+zd0Hb6ArST1GhrYdvIu/ImqQn1tgLzV9vPAyRZQQjD1Li3tHqo0icF
GUGjxbmAkeEWQNLB1tHS9j452lVoXs0M1Bs7FEBOdaHchGGLJ5DIjQgM3xkA77QLF9n9Nwu+WUr7
M/+k9QUrLanjF7a0fEBrR3Dk4VCu4aKJe43L6CCCZhMuI2E81w9GVBzLDGhNoM9PADloERfoWax5
HzZRSgxeh/bB0KAkc1NagX40g/DQ0ZXZ5XTXj5V14rhKjqFl39lB8KP1s/tmpHYTAJ3HcnzttA4E
YYGTY1WXQbbH2ue1S4MhsrRqW7fB42jTGl7LfcxO+TXraTgM7XOW0q+DzeCgtcAhFO1tPQ+24+i8
wyjldGamng7Wr2KaLE9xqKnGork9Q+8Xo680yqvihtYNpj1DyYu9vrRxhP7p9ra/F1OxDaAmbqo2
BGy4+NDljXRvd1nDB5abWsvwSCJ261XGJPZKnXpVayOfHKGbDWAPV6VZMOIGCr8Qc3y6MIv33UiS
5GjeC2t8NNWsx258DKlns9QO052vqVdIdOjKiv5N1dRim7U2eEf6qGqq7bMc5X82AH3LTGpMPRRq
73wEGHCKMGL10VrSweVfutz8sQ/GQr1pBr2jXtyCOpTw8KyJF49BEdNg4Fuqo7L0sqj6lt/N5WZe
mJuXu+etGIWEsNSH3sRhLW/mdmpg5CGFi+dCmdZmFWAMr+Ekw/YfKZ1Co7jYrqX32vAjgnQ1/TVP
xlQeDvMCfg9Mo/QqVf+lTzp8kaDz1Ry5vDNF4QfF5U+qjw55QMv3O/4bq325mxHamKH+BLg9CuKS
PPkQkDZ7CccEEsYaLSn+9Qz5GHTtrdk34YIbRWb+7zcmS4auim4ga17ezVjOObl1fpvzn5B/Z7n5
7c/IR7qse3YGCOF/PE++zfnjXP7U5TlyX+FbnjkpTgC5XLz98eD/eFc+8Md7nj/q+c/Jx887nKWh
+Ns/47dN+SyfKjAzkDEZr9JaKc5f5+Wtf3v6X/8lf3/8r0/924cWGdVBuihbzLPpGm15eBohXOFG
00YElSox9PVc7+UD/qSV9vk5GUxcenXL0+VDVvbMScIpH1qPoklp5s+gAoB861zU/7rZlEzxlApX
cq7BNdDclPyYsaXPIuBzHKnOC2Q6y0vlfXmjhUQO1b6Ga5KWE6IZp91QW+qoYpxytBlbEw30qmwg
3KtcRj0M1S64BbiZEqs65SP9ApMLEalCJRAZuLgLHbVYkiOc5ZCTd8dI5ci93Jc7ZVtYbv3xkmLA
x9O3TIuWZrO8qZc+ttzSk3jcmDHzgEtvucgKFyDXclT0foiCRv75TO6Vm7/tHRzjNbeYkNgNpuSJ
WHXk6tVPG0X3UgUnpzVWQEv1JRDB2KEFOyb6M6li74GOxLZfTi95g1kuP8ZMhmFiu7GH//kjB7jg
xjD01Xk8JWYJ4JS6U7iQfDUQlS0WzNKhOUcv1ZO9f6P9Iok6O8g3ZGHKx1/e1QdPCbLiYEfD1zy4
d1UGtE7+O/zEfvSrIYF7vwwIcp/8Ghh7xYHXXT6fvlwx+4kAg8u3WMpmveywZzguiJzK6DQsZFxm
Sq+9piJansE5reRTUEoyrhrpazlqlqfWKWh5grIKrqEj6FhHUPEzHmiA0iDRYBNSdczidMTXQQiE
3lU5kgH83qtU6Boq9EUNkLRwdhJjK99ffi7fjsZDq9O0hcalmsb9+Yn/KRvIu+4zhji9Io8B2eUS
BbaWf6VbrlD98vcUjJ9ctpb7iYyeIMyBAJUJXEaDalLLbBTwhMoNWJ+FCd3wH5gvZki86c30qwyz
7Pz7yl+ikW+9/ByXHwYFxHcKZ8Uk6R1lBAAisxLGOj7LJXq/goFTeDQ2X+UvIw/rQO2NtcXywsfD
If9x8jF5My0/+eWufFQexXLf3+7KBy56istr/3irNochMrTX8pSTx5r8MPJuVqRc4S/35dZ550xW
HYksIj3/XoHS2Xt1ts5Pln+WtSZnstwc5al23pTnt/w0zPz+OQET+YcuH5m6KY1D5okge56kqkWy
FEPFV2ZPniaUTdDkBRNQ/pqIHDfs0YY2lJk9+fTzpr98a9HavyhH5JEqNSOXm8u+ac7M7aTpWD+g
UPx7TJL/bHnT9iTRrOWmK+encvP86ct5vLXi6xFi1BYJ021TTNhGxwUKVyHVONjmx1m3YtZHsoPV
w0XUI7cu3727DGby7uJaWecB5cXLk+WfvNyVW5eby8942Xd5vz9eG+XPXaI0Z+2PHDg7Edb5Xn43
8szjG09w+S9j6vnDEyBBIQXhxUa+l/xNL8eWO7/jz8kP8hiLIJFMnEr8BmHXMZWRh+nfN+VbnIeq
ES82fb50ky4CI6kykmOJvCu3zsqj5VF5V97YCzv9f/U8+eTB/xy0mqzw5SokP18vD1C5KXeeJUrn
g1nudfW8m73LC357ltz88/5v73p+r//5pb89rmh1tMbgQtQFjLvlO5SXEbkl3/Fv+y5PkY/qchYo
Ny838ve43JVb8nX/47uWMqrq8hL5xD/+1N/2/fGuf/ylYBnwR9XDCNixRqeD1VJJMFCc7uS5frmZ
HQPv7bBcTy475dZl3yzFbPJ+1RqsIM7PlMOtfPPLU397RG76JgIhFMcMyct8xD6HG0lw+zIC/Hb/
vCnPq9/2yvvypfI8+9cp5or1SKJ8l8waJT0mx9Un/WJbV807EnhtFk/t1spLUkkrim/u8IxiF/Zl
06nPDCcjsIlS3FMXptMyd9VzmcAnqICLz7h0f+Zmvkfkojzrmu/e9TqwQd3vH5O4jLZFjQhEjZPw
EEVUHGzrATIhfBzDp6jXpOXVPJGvQrJFfKB/cTWLiHIjdZJ1ODUBIM2s2g2Cal0/2ltFjnF//oPP
w8mM/L5bFlVzRuB2NpAIJS+v8sJ6uXEvV9vfLrly829P/2OfvHTLfee/8LfXnf/CkLhXdrNTIaZm
y7ksbxwpL7zcd5d530jpnLKYPOGX+0DN/9n518f/eLmNPQOPnihXSrsMavLlGWEy8a18Zp9UdBbH
Cigb7zvJU/Dvm8DywG+nxacW1TZR5YhfGqJ20qHtuGyamIOG8FPkAANLfujiBZKO2Ef5a5IhMo6a
ek/BDkqhaqRr1lFHOKTmS1NGd1ptXzmje2NgMI6cuHxzEGXrTWb9tDrrwR/VT9jI8FcYnpG6ugux
zynWzSzClRnlAzkzBJ12GlZhJVCaTQUCEFNJRvZajP24os64a+l61m92EFpbEhSWcGin5U/cBSlg
Jn9oEy+dinoVzW1LpEsxbyNiKF2/UdeaBe2P6+yeS/xrYuvzJiqEtVEUIIFd95OEZ2UdpCBpcWxD
GjEVqnzEVOYUwleVs1TggejQ9EccjkIGwpk/3fRhQJXCRkQH0Y/MjYSQDp+ixVSyZWEhM4OBuPgG
sgUN9tRDwfWlaO6tqZgYZ3us46XyK1PGycsUHTFgyCdPLRDKWMIEhbmqLMQddsf3cOoDrChL0lTu
NYX/o7MrLM7xxomjap3afKt9Gq31D2Ll2puOsKu1i8wAsNJW1L4NTCr/gn1wsJSemNpwHLcskjvw
F/ldBWPhlnXfp3BD5agWAkkMQshZp36t0YEGHRWWa4FaucnLbYWSrplhukDGQNjuLKgTJfVYtlE5
bzDhFLmN8No8KnFvb2k11zACEqafNBEAAWZbrQzLDeb/vHcgAweULTTy9oyWiqeSG48gYZyTNUEs
QK+zqavm2Z19PDyYeECyuo/xiDQjUZvoHpvnaxjiEMhG5alwocjMjvakFDkxRwSYrhig4lOn+df5
XOfbLrApaEPOnMJIPeUIuTzSA611N5g7x63ep8xCgTMnhPSMiB4mpJ5XUO8hVChw5IGaTthE9bRt
VrQkKJRr4jmbtHdWn6wqzVTb5k2/H/3a5587UnTOKTN1gLkyrf+whxTNt1kc+1Sxrypj2CINAXTK
6B+is6Lwgrl6RH2Vd9Rk0/yq7gKyT/AstwM4WpidqqmgOIh+mmMwbhMKrFUHdvnWbAP8OTa9Cler
f85G8wV1HHKYZj9h7oGRnH+JUgs/JkP9iMsxf6x7nAI50p6NXeDj1CPtpp2oldNvASw1nNw5ch6x
MlyJgZWKb5bbYgiuxjpv9gNk8rGgw9bpBbQ07FhI+++SIfly0HREDaYLIJM051r7ZlqYG/bwqHfq
x2zn+jUjRUIFoUMuqpo/E1T6K71k+K+r6hWoiulFbi3WGBBYHMYHa+JgS7rwfW5tUuCN9OgWaYyc
wXwttnoxNPgBmjd7oJUQT6/BgP5lbvUre9DfFAdgU6FE1G8JEGgepvIzr6zwPlYzyBJwHrf4Tig2
wSfpUVBeCacmAcgefqL64CChRjyBEuWQFp8a2k7IoRnQI6naAeghCq1EHyuepsDMNlqjF17hj+B9
Jn3tNowYusoxGy/xKUsvMQUTvy5L9yuj1JaNw670p/kqDfN7USUnyrHkPIlDYrPW1NIfbsTVEL4n
qp3VBHHl0UHsQqV0X+jUPWF770wjuded1IaldsPlz4bpjaZWHAJ+R2Rmj4Va66RPLYrGH0Me+hvT
CdXtkPrrJuWLVLSUfOJ+BGKkYdicXnSr/+EOmbJNp2kRMvGj5N0d/lE0qwykhvLf7J1Zk6TKlp3/
iqyfxRXg4ECbWg9BzJGRY+VQ+YJlZWUyzzgO/Hp9ZNuVWiYzyfSuhxPn3jqVVREEuG/fe61vLXh1
mjI5+g4+f6vlqVWOELxp92V0axNG1usCL84tSHYr+xeHemelr+OLWuyL3xk5TZDowY7SXd1F2d5X
qFM1PqMOiQgMfABM8OivEJJJ+m2mW2cyIvKuenaImX2pjNsF5WI331DPbEDCfDs1ztN2RO8Mqw+T
vn8YBVj+1HLo0y7VaeiwsJRaVafW4URIArxioMlTHtekPRX2DGaCL3Vutb5GzQBBgiHzvmFokwZN
d0S1mGwyxCfrys8TSFQfPxQrgDEZq4vnMJSdHBDhwe9mYGZqd4yCYjP+Bn7xGS/jgsnyYdTCO4ma
BHanQ4bp5PlquOL7S+KrWOxnF0cBKp48v5C7fRbzR9sjPC1ssKeAIq4aFEvowB8/MZTbIFAnSytz
DkXLYsnSgE4Wufo4luQM4E/xYw91Jv3+V9bHC1rqOIxNbtQK9ZISLFYkrDU7NP6PdOO3AyaVg8kV
2+YiAFWXJ++Y028zOPSbvGdiN3RIfunlX21jvF+G7BJ0LG8qkn84MR/6lmZtkF4Zits4l+W8YazH
IDSKr7a04cO3/m1kGmkouiXZqNFiWiWnB1xKCcZWh49VL0dRVcHlbK0cjInHEd7aM/ydFr8tDIQg
wrsm0lez1/4Ol2vEVB+1TbGfsDqiSlLHdH4ZTQnTwnhoizw9g318mGZxYDCXJ7HY0zwiMsWeb5DK
G2HrBzs0PkxvJvXOdJsHNOIPqp3SOEZg/dzSIhIuGR7iCIWNXdsHQhZOquAKVSwuHYSki2W2wcZA
JIj/aeqDR8IR9KlzIMaVhJRJ4sS8adxozHo46PUxM2e42Hu3qOxNFrv3s0xHlnHEkexQ8HyCIdQF
9Tg2B+BPaR02QzntotRi6VvSJ2WTBTOXkmq6JWptVcBvLKOPdzZmewRF7XNk3XsLSnc9Iq94F8GS
h7MgAX0gL0IkC4JhaGE0fmAxVUnW4Iib19vWWIeWCmoIHkKwx47xhgHbO8RC89QXRhcSHfkbZemG
bPPl1zQb92nfchkqBJ7cJID6YU1XdoM/3Hd/zyg1prK5aKOwdgWG/Y2YyuKYjvrF75Oj5eFpGjKE
ptLLCRYSp8hrDSb7iToFZNq5QUzBjAyLIABCfqrNQN1E7t1WWM3yiOucznCRIDdfYvPWMyLCpHS7
J2HS3dkZ5X43f6zZbpvRTf421XIzCS/aMa/lSqTWHl++FwPpSUF1A5xsxBMqCX/TY53cTgMbaiER
8eekybfNcmZXYhKsWh7BdMby37+NqC+2sdv89rGHBMqzIFH4OF2S7xIVPEoTc2PSlyALZ3i0ZxEg
/Bvd4xT7f5Iy/4UDNd8hiDExZfgDfAps36h6nxLvFSZ6xTgakF1XNGBsm/SmdK+e8e7FCeIuxdmB
0CVDL/pGr7Oq2ZAY3alb4oFSjNUUPEXymI79xasXENwR8v98de7MLMqt3ZK0A8ukKPRIVCjU9/Ie
30l20lq9+LP/3bXSQpYo4QGNLTvUfB2RAeREx4fSB90AH04nC/KFXDWn1LgPbAmBD3cED1R3whKO
Fz9DYxxP8mT3gXvD4YIzQ4lXNTqDpDFxXtbO3nirtE2hXgf1xU4Zppc+CYiu85SyOng+XrfuuVz8
raRNdTG7+xz57L4o9eeinO+oAjeaIgGCiZ6FpXMFOZltl2Y84jsM9m0GS0Otcl8XZIyOolsgITZR
FvDIKbtT5p1LSrJZlbWEhiSGxJgL3b8U6wrE4id6fa+m6UzEXEZVhXevn4ctF5L7PtAU4bl5MCY1
bgTwwAmZ3QPuFEQvDEKTY2Akv6u5uwVe3t3iAUdKknTGXRFjC2yqvUya5nbgAG35ZnWbp9PeGdaj
iUYtOfvvZWkzIBRwBxvpt9z9/nMi2+1MBTBFzWPmzYfacg7OCLlJiamhGduj+8QHUlTLDuE/XFZp
v8yt9ddbsGwiGeWw4EXFvnEF4JcyO3BseGuRbcM6JaYSlwZuJu2Fvmb7tBC5B1V3mBRKAqIKJ97/
Ge/Rs0a0cK6ye2WKtUKXOIyq8gP/7I2X0gByA4zSAWw7PGvuiHizlpsxPhWKu1Dbw3IbFOXTpPxP
13f1W+0Hr21HwEcvir9pZshtpFacCUroSXB/FQ68VNd+KTrvtUfZw4DU2g2xLM5LReRQJaoQwoXe
mxO6pKiFy1CB6Ric8qkfQAqURRlOC2KnLDWeq2yGS2AOYNPmcmf6dNFJ8XiVSdfuzKnYo5c+GNLN
uHPqfht3cHWw0yZ7ST3QzYDifIRp5LOcZyvZjoYgT1STgiOK5tDAytwgePeMsQ61XYAw8YIZyyZG
52LCryCRpaYOhY4N2yqMXdNHtZuRARo/2Ow3e8PTzGEAVA45mi+LvETam4hVLAiOAEtqIkrZzoZo
M7WoRmMizzcqAWeh6XYW7P7njsR6nTcYZEipA2dC87nwCd7CYZOSavVaclzKYkb5pHn4IZihIoyQ
sC1jiwjGHMojxnfsE4zFULpjfs/6cVsCBCTMt7sbYHdNBYcPVrIi78/Iid09TtuIYyJuB/zia0rf
IjfS4ZSMB/BQYm4FxTMf5z57KKVHDkwwnXio610WrYDxwVuFtNHen4RBIqcZ4occH7KyZm1AvJV4
DpOTDnWaGQAq5nTOA8cduMeUWyH/ca1zEohkH83Fi5kJlnk2LZ1I4xB4CdMRH6V3Vz9OgAf89DFx
hpdsqKuQxKI6zP39WGXyxLfRxb3Ekx8aRKiGHrlS27yfEFiplgfaExtRQxzAB/2SNH2yY+4NCSOW
BxRl1cEjes21shwtNGQva7GsO8sukdNFFDNWZ9vktuxmL/kuuJaQyubg0KT5V6rlH+b3h/UtnjKp
3l26XBtswc/dpOmGzcPRHeJDUK40j6gCMKLeSCnaj15wkwb72BUK+9vgXr7b1sjPURTzCTz/0eYI
shFx1uydGMdKhI/dXfhKG5dgMXbhGMok2X14od0JFhuNYTR4GKZbWz0vtnorrdi+rbl6d8PS3ZpT
uk4EiCqyIFTsCG+viBkST5m/zmAlHloLNFZpzHeqrbt9bwlzm7ZTs6kE4EIPsfTFt4bNj2D2/2uL
/y/aYks6vvl/0hZfvqpBfebz/8Ja//cf+idr3foHdHPLRg0s8a9ANv8naT34h4vIlDVMuNJxXGH9
D2mxCP5hOXZgIc8TEmfQqjr+J3ld/sMJ/EAELhkv+OVc+f8iLRY2wuG6mOO6Ov39t39xHUZIlrTB
4wkRSMu2+bDN58djWsX9v/2L9Z+FFElHemx8ZhHMqqLlME98+lbJyTjVTXSNgpg1Z0F95Dm/yqYY
6NxUydGcHlKjwE6pp1M1IHNBRwmWwFuLwYAI+2kgG0LqjmahKJ3t0NC+LiZ/m+TZE9JJd6epQbcm
KR9FZEJfpKd60q3+4hiWWmpBy/1f/tt//Zz+Nf4CAfPzcf5Tpcr7OiWR8d/+xXbM//1zcqVY2xFr
245l/gDo/8PnnHp3dnPblye0EhZcN5xAuFWPP1kV0RoHyywW22cQA3cxiKn4d91T7ZPb0DIGB/d6
hBz7UkXizKPNttO5MOrzLL1kmCUSyaEDvM9ZBdazHLyeoq5+qgzzj5OUzv3PS1GCJJcBw4woIOyV
KMTVJwLfel94TRsOFWEqpRxpTc5LrjE+1zDcDY5RS9mymE1IWyObtk+fMydInY9cNO22y+cAeWv3
yzeIzCN/ncg4dE8Up+FgVub554X9mKQSiKSnxXj4n78csA0Ca4eLnQ0g5qHesBPZy/nnJcEGC1Ag
ECELUHv+eRnX0baIogcSYqx95A7Iky2J/RqszO/62Hj211hjAJydGC1BNwxnYBpvtZkGO/C3xFIo
rlkVeFTs0jTPpIXFh0oGt0RD4wGkMHHPQrV0ANxi+cTSNe+G+qHIp/y8UPns07J4lAVRsk1dRmdH
ootCCoHqcf2/7FLBf3j5+TWj8SD2o01ryio5pKK/n9bf1XP79bHGwTMlxhZDJiqZgqjunHIAARa/
Gck8mdwEfa/5Vc4ZOpl7/vlfiJ7JV3nNjXbcDxaSMwkBYx9DjUZQc2zixUdxrhMySALi+Hoeh602
OHL6mMVDRywBmbvth50ra2eiCENES6rHLKwHc+CXFtPeY5tSN4H0OOImI96m9aWRiNB/LD7jaulS
NV6tvFEvP7/08wKoI72M5UIgnSseFqppJLSrVeznpfG/rboct9CBMMg771BbR2aZN+ThdpvWnDw2
+cUlKRG1paORYwIpp2GyXBChK2jzgtZPd1MwWgtlaoPN+A2EPN9NCRnCP2EkP+EkTWp1yI2MF5gz
OHW1zE5D4yArT23ijyo0Cwu10njRq7wi9pY0rEefc30fvAQSjvyPi6pHojyUizz12ZBc8JvJFUj+
K87gtxZuocLpXhGFhDwvvxaqTA8tJ9FkIvDMXgXvPBtHvEgwG4tJw3gJ+KtTshy2Oa1ogGzFTYG5
KVRGC6xjlVNW0btylLVfIh+z75owrTAIn8WaWjKZ7OagmVCXw4AzSAI+N6s/kqPKtJP1Kz/vnfi6
7DOUFnDYrpp2CTaF44DvC+2kc84CHtESy+3GxGJ/tlvaahnqumAiiLIHalqnSP6Hly4dPmCMGGfY
8ROd8VPk4/tU3nhRGlVkkoKkoc69uLgNRxq96MKf2/Vc1uAMxmfp0Fv0kN0ju3ZjHWxk0fwWOgGN
ymgSx1V/iOKkIxKTQISYS8RdHBxsYbHiEdf2Qhu43E85sK8x/qwBHZ/b9aUIHlk45lPuLsDFi7oP
fxZKNsz26JTjLmrRqi8TulaSwbelSYfTcVS8KyuAiz2QgIQ29EBoLGVf04UQooiKtkZjL5oCvIGY
z3CQxCmInxO49Ocpry5yyL+DOKc5UJ1VHhm73B6/sprGKKf0vW9nNzA4kr1RBG+UqcjSLPgncfEi
wNOfUPMSloVoxvepH+fVceinBg6JTH6QiIyapxHjGQe8TQZA/kvHzcZvxXNlc6KZGXAMNBZq1RJB
5kdfs/fkxNV7NLD4Ytj9uc3p6Z2LtOtXvNJ7ZZpy1xbxciYCc8RfjQsMBTEsn06+GXLhXcKcyyim
uR84gow9ya4qQY6AJszGPEh3234hKKA7sk48euKlt7p4bd1Amaob8oUWongxztg28JyFXlPIm4FM
bCa7wUbsbZjViZ7fMUtycxtwXN8uLZhRJnL0JC1OoCjjifPdTnw52s3dY9rQo1Wu2hWGkGEVLPbq
Cji2XjecHMXtVYnHYnKmbbVaLBLx2zkEWTbu+7T5knNy6/jwJOM+gyY3tafAqtyrdBu4/6oN+0Hh
kvbpVTT8hJgH79YSRICLtBi2Ub4scL2JWazppgnbajh7eIRake98IDnwz5ThPFlzj+FWEPsSm9E2
cMe7xosvwsxPLY7YfSaL3Y+IGZxKBYiyOnbznpHLfMwQ5iFOjO4KItEJ4mhfbSuh1g5ouUB6pwNP
+ZKMHaxkaMIiJrrKmGi1lkZGP6YYl1NuyGOGZz8RmvQM5ACbKlFE5UXLCj4PwryFbO22tASg7Ajk
jLvFCFiPiK4maIa+cgBRjGROTUywg6yn5G3MxjOOd6YdlWE8yH7975m8rUv7bKNT8A3wd/KTIwT/
bqQbwijekjRHB3EAS+uNcJu9ttkpBv67wrX70Fv5i55fhLqtfqcmlZl+nHiYNwCt2xAX672Wdvsk
m+LqeGo3FEUQdr7D3EYYuJ7jci8GnPS2LJ8rxV+Xv8ogoNqTK0CP1uxu7Lr7hXjrbY1qfRlJ8cvj
69JkDACtkudcPZho9g4G4/wLrkkX2kRaAIaOnRzUdsptaTk5+RSDVYRNAHwyprVAg2dXD3z9mElg
fnG8w05NUQhVEiJgn9+0VGyvRX2Hlxw/vr7Tsf+7rXraL8s68+ywnHHyJGO8CBoi2Cqj26leOAdo
AAtmTO8tswPUj0qT2lxK637uC/u+hFHt1NFbkpb+oWn0r1Zn2RZK13eB2KwmSv0m9819FlCRUdMo
jC30UqDIzdveq+Qpa8p4238b+eBcVIUhYIgOg++SGaHErqpKBgypU3/UPQh0PeD0TWUGVbiGA+Xm
UXuIC8xhpUEJrKLmDOd8uPGCli3kl2OX9lE25Y01tVff5sKkWRuEOB98bR0tkiZDgsf1+7ySDf35
xa+B3dIH2g0Q/zrZc5+6HPNl4wGAQwYaFH+Z5oUlsBiS8eDANoSmAqKjF2eRMWP0FU02H1lWLgAI
EHvy4cGKapCLxMyqnHNlQ6br8nYKFcS8BvbSgfJvQrQKTAWYwMZouvLqZbij1VvdlX/8AF6jT+2e
9X/50p9qMcJTBR5Ib+neMZJNwfga/EtmhmPglBCbn/ufOi/OjnhcANrSLYK/8IcRDATEPDlUrti3
bRTKGFfAgnKz8lalv2nhzl+lo8CZYzJl60XsRkXwehHh2PYYSYeQnb6AFFltLB+WyZf4Gu2r4UNA
gXS7rwcs9UNCBkak3qfCp5bK32bi7Qwv+5B0rsLEEafRGPYDb3mbS1oJcQktpWYcC/HF3Ra+0huz
MRXJradKQTGvUxt0YAfCzitUvgVH/zrM0M5IC4wrZqltQB5ateYCocax7ellmry3qomeahvzHdbA
P4M0vL23lN0xmF6gKR08RthHMUcYho2QSUZCZAJ3dndC6ITVUFQNgyGc9D18dZFD2tMkIMLZsAhC
BWDhzna209ZkbrEt3I5NfIz5lvcVcfH7HIVG3AaEHDqAI10iahcQ5G1z6wlnF8U2rS6YTkiw0xun
ipNwwr55sRxYI4H/VasP3dvP7DcHEZRIkVz13dgjUQ8T9yutFKQFS3ei5vz2VKH3cVkRgVuC5ZTB
NYBUYuQPC2X2Y085VotObqt0ebTs9DHrSpJrTbwwifu5VL8bNZTbNKIMGm3JfaiJK24eE0jXRmE+
06Kn8+VDAbCLmG8je21Nd2U1ajgZ/nKqIF+T+NNB+cSFocwF1ChjGQZMp9FaLuz7zQN0Kcs9tXGe
3chG/NFW/thJYR7A+HCSc9NrNPvzHg/nvT04eqd1yzrcgpdMqJ/MhaZcG5+mrGqPiwzUXnvAxZcW
8iaoKkJIyOVGeZkx46EpybjzZOfMoWb4KZgvgTgLE6x0Go87uWrd7TjjUpsUkrGfPbdF/SBczZjK
utc59XjHZ3Y74R2cyrsNOsKdZO1eQBj8XTBFRvF6qnJhWJGfQesqTQ5eD6mJ8TQ6l2UrFpq0TdK/
eXV8N63Kj5qJUkkR0yV86AnlqlmzFg4mU6GgCN5xl9hXJF0LmZCA8YhhKYq7ampf7DIG/uMajKBj
l5Wc1gA75pcyjoxRwIdUUXBQa+u1wZwYmJCPq8B4TCJEJFM7k8gadOV+IUg87DrnV96ul5S1UPpp
2EfNjHSNZn7VBxvwVSo0KnlXG8ShTrT+Scrsbn1VdOGkGBIzmPiI0R/vhGXfkSxB2ZbDsjHc50KK
q9n5n1GsH7ys8UJZsEoA/SqAYn3iaiXDMUXQ5EAjMRn4UFjNDHjQp5MGmpsdhM4Fl3NRHWMRI+Ax
mSE7EtcdziYjdsZbFsclpnKMLX/rp8NtUYHKIcgJ19i3mtPfIPH0JratF3LAx83cn1WiP5uB9HRj
PgbCIapHu2R5QJDdDVlKGKdeixIL1nSui0/VJzfg1D9rsLGClIwQMgpZALj7tM7CwKBBHLD82Za4
0Nc7WfW3Lvr5l2FQcxDsBwfoJOKBipvAlkOHRsyNXL3L5XxvYH2kA+DurJ6BX+ICs7YWeZATo3af
9X1WdrptIiZInUpBRUV+sk2z9CTslIwcc4SwHTAMoGk1haRYAnsowTkIFwpavuSHAQjdYZwmoMJB
92BAh68EmRAZavWesLKmar6EVF82ZxGn7OyduXe8+X2cegRJmcdDr9+BSxGHgvrCyG/tbOQ9FND8
RR1EoSHfPSp4Uwu2sAmPSRAZb7gFjr3DwaHwKsb17RN/MGVTxgLW+/kbY+gd8sdgFSFMBN1Q5A0Y
30lKASJXD7/TQlenMp7P1mwweJJgKgCzGmZ8g4fY21XRTO6UHd8qznJI6hpFmDoiowROZZZJGLQC
YSSOuNBhdTdGDpeyIDrXiHUVMjBgTNqMG0AB2baeYNwuS/PLjKtsL0ubAM8M8VKiqAGj5Xb9pzwV
QRqAkcoRzlekUg/ubzqI3K4Tet65AatBQTKr5ZSYyVttwL8IjPpS+K1P8hnqgwJk/wQnlTKCvNYe
wdZQrMzM0uPxXy9k3tivPoHACxfDg5QiIJy4NLNDM2+YFIEaGmg9gjez352FmNsoZ8qv6wZok9ny
RwTfRZI/oRRF6PBl0AtoJ7gnmbCjbeK4964Z1MjCBmBFLsMHuzRP1PYvWe0dfDd6DoREpRL4v5hJ
Axvv1gDpOnowmFKLKcpDl2NRyBN+1y7+38hIzXAhHzsIVWaR7YdeptWVDM0M/hgEjggpOeYPp4Dq
ATLGZtDT03hkc/xkFh9ta5uwF8cjxarPbc7y7BPxNE1HOvtAjckDo4gkjaCPIiJ9nJm+W8uJvAES
NMH+2C9KrKHpwkOlmcREHJFlJEoUDrL5E9h8YCNJ4XrwRMZjX64Bp5ckUuIwRwntE5sNiblX7MC6
tgg9DtqbRhufWvfsscN7mqBdbLxjPYzXziWZbL6yhgAfenKtgOF0WiJQumukw4x+IMFsDPhtmuid
6LabIhp2GqWiL97znPp1v+Sz/qa0SAwozZla7ekTDv8WsSGKTdiyfrDtDZRzwaUD/T2vuQNU+c+T
VZ17MhgZawA6LXiuMsl318Wi2A4sosRo9Rvc35uihQ3uozDc6uibumq8RdUAkT+Kj6CecpIlA5K7
YWZ2/bEP6hvihrgd63E6BtbyLNrpKerTO9xGKP9l8tU4sIihh0PVdx/don1xEnLF+1C46qV2gV2b
BOGhDJ2oKbypuDhe/jQInhbs2ky57MeSTKKIEVZVRsE2ir1LAO+sg9BUQVWwi+h3xOnGUCmtquni
Vgb2++EL1CGnFhPGmyhPqlZMg4c7c33WRP3VdtVr7XGWWCZOXOPwiT+TLGUw6xDm5P2g+mY3BsOv
rrLRbzwZEsKrUxvf/TBf/dhPuReVE3L3TORwley83fSZLw2CTy8mvoXpbWd8TAazTg/KIE+G+EPB
FuqUQZDq47dWpqdZpR6HaIXuYEzvIfnITH7bY37r4VfZNFb8QTLYfcSJM62bO2Krvw2jfKrXz2xg
AJZ1ti1RQvi+mYL6BswM7Z0lGrwN16Q+t5V/tQNyShO9H53hr+VMp4KreNuY1ylO7ZPImlNOmRqi
X4v2XRVYe/Lp4pBzMAOrVO+njsYZ/X1OIKApwFaDn+znlBZi5i8YKC6iZe7oAuK0U8DvST4Yp9gI
nlLOCqI12aWzFyOylhXry/SVWWrXwiOT5axOmFDJhOgbYMK5eRdDvBu9kkGaU28hF7ehn87hZMPe
LyiZ/TzmKS07/juCtD1xr7/rGVr72OTtIW+qc+2heUvtnG662V8iFPfMEPlC80V/4h1ekIvka34M
SjvN2VyWWP/JQKZ6NTnT3WqnfcnRuaYdB2/L3pup8+K7VDQG0iVYT8VtmxN2hrzuT9FM8FO5jTbp
WCFZ5ShBviZ5emlLht6Sv4J697dG/9hG0CFlmRRPk3lmIULR2yODWLtPx7au3+uhfA66ut4nc/3X
odYNjYdCEkzUZFzpCmFlMozTjZ90f4ckDkIndaxDPaN3a0XuXSOKfGqt5WMqmesSeQi7beFGaP35
vlyc5RLoeEtaTXZtwJENHcpEe2YPYQUFCntH9BZHDDUkGw915KFuJPABQdhptFjzsTsWJSB3hr70
0ixB4qMnCfQ0AXU5V1vlzcEqvkVSIy4bKicsZhqVA6Uln1vQtEV5rZopo56m3RwsDnm29S/bVNF2
cQoJWIbZdDlm97MRRJxApl868Wg4WMCx6Y7vIuYf8EJmn4EzP9doTZAMCQmLHMmPzAL4eL77FDDq
vaQxcPQsO5PkPl+oklm+ZuUceq/7k5bT34a2DFA19+w1xX1RWRnkJbhRTWS6B09KvYsy70/ntrve
86OXyhe3Xqz+TPR+Lm29EFIqRb+ftAE6vmNztEfFci+yjQ8D/9pSI0l7YhWsgRjmjL9HGzgNB8fl
pvfLr2x2i10k6ErZPicCJ/JdUiWLh96wnKsEbe/Qvt7nZLsd+CjHYSqaR93xcE9SnNKx1YBc4YZU
Rnr2m+ljyNoWAZNP3Rs3zdaZXOJ/0CMIwzTvEj2f5mltViLaQ8wqBruHQ5mgNe6o4kQ2krAyi7u0
9So0YVnAU0s+mvJayv0EnTY2+JB44vlxru/A4ZDybjbqIa1MHJo2U/KBVBLzlAAvO1XdNwkBGrtd
9Fe3WXPI6oVhRmAwszNuPHMki8p/E8xEDn1Oie8Z7XJVvfusbSCOQXNbodYHtEEdDqPSZJxQxvkI
QZRRk5/0zXkaO57Qu9YvhjNhxivPR97Qmu33wgfj35vtX0/Nj/GcPTZzch0W+Waye+SOIsN0ckFm
8I16nEGDYUKvn361sL8eGsbsHJejc+R/jwsDSkSaG7dJWwrgFnMRfG6MiQA/UAkS2KkenTq+p3WE
BjjVG9cY/CeyWqK9u/i/yNlBLl3X+qHX6Veary44pGrBzBavc9wXaULDi0cSxv5HlQsf4jj8yFRP
7i41gzdw9b+soRruoqnpoZyw/Yk5fovRz0B0ch4WPVcMWZKRIZjtbKI0fW2YEuzj+TUmaHmIaaIu
jfdbWeKxzxL8oStNvZijnVauuFJBKIT7NCPw1KVV+5AJU3MGQoJqeeMRstR8IrLZA09P+zIz8A9r
8oWj/uyB9dt19pyQEJ1cJyQtrhv7O7/p2zCtF6waXuRvrXI51rm7R48bI4zTtxrRSUmGlXs2nCDd
ZBHMXfqM0cb2vJvmmjOWeOwdDysGLXC5nibBRG1Bvzmhj2g2LJP+yzF4n8gf9/VISI00YStbdENH
f/kse0IKFHouEdWXKmjfHC2I6IlW5a/c10busiYiYnSUvHf1XDNccuDDW5lkkGcZYZZTlScVVnER
LmCHNl43b0oz+o5qgK8eMzsAUzP9uvw2WspPDlfgCNN478ngY2pswXQGoalTq20Wp9nJ674Q7MEU
ShGtm3YAGBfSzq0b3XclOc9mWz3m+Sr0m8Fj8ujd+YF6jydgk/0MucbwX9ty/KgTndzkTLu3Qca0
k/QUPAbeDZ6qjrkHMj9jgHGyRh3mHJsBNkRIXSWppQPICzHMp8bFhT2iQ+LLm3557nueLLdp6RR7
xm/qbLlOuWErsfOq3aOFAhALXwxSCGNp0fd7Y0IVOyxNtS2a+kkZ6Uuj9DFw0CHTWARGDVwlK2nP
ZGrt2y+Ye4s+cfZ5xLheTuCFfte0ql+T0eGne7XrzDHYIYmMb8mk1ZdhcLZZhz8i0ZKdXhMFmdc3
paX77ZISZZhA293aqX7UOaDw/NdQ5MsuQy0ltSgvETfJfjATxUJl2A9zRibOHDznhdMfp7QDCWkm
2E/m+mDbJpMbM/2kbFi2g49A1/bEQw6+epvSbt6kFhUIAnuOcB4UHkNT3KORC/WiCGtucQp0df43
diorJH/5cSgGGIKUcfdeXuidP1o0GzOXg+kDjl844CkZpdAsH92S3SBIibrlQMiircLR8SCGQlCp
NIU6CkQExrYdv+bDXae+I2rzh8WugtsebVglooG3XRN5AsVX2Yrb7aH2picxzu1xiGjL6Vj0d8q0
CKKdV6WkcdcrMGdU/DcGyTW3YzEk17bJsfeBznJ0+9IB+rLiwj7oyrqrivzQ2d4NZiDa28FXnnxo
Lz+VJk9Tgz8QCJmJP8I5xpoaUMEoPcx2BbbQRxDuZ6V3sBJ3R3wNKeJ15m8dQGoXn2Qx9ZotzTfS
JUpk0L1FJ34Hbl39FZL4PADKc1dfs8RbCebqQBhPewAmAoUMtOdSWtvGmJL94nociiJKbz1vuFKE
WbNclChoQmMx5XasfTrSJHwXWj/WEcvPMEWbmHhJYAHoJFIR//HmDID/aGEAypYr3mTa8HOQ7+H+
3Lj4zfbZVN4olSscGvQaaWjDMYqNU9Go8ULW1kERcXajpjfMMv3JpDYiHDTdTTIxb/KyjklJo6/X
1CreNo4/XPRoJBxJPb6p2XinZeycdbk8SJ3PUGmXP1QbBiEvH4WSWTjodSpUyXNs4k7h3K1JZ3IO
uZOx+c1W+SDW+kauqLK+w0emM+9W0i6PZja8bBTF3RQtHj0GEFDOzs7J71LNZ9YBr/M6uFNZhDQ+
5fhhRUscBr599nrnpB0mwfz1/b6pise0J9CMEKI7ZdCkcDy+zqxd/jCuvHpukX0tnnnijMdmhk4u
4VNQ4GDAmZMbs+mRq7ren6xHBKD8/CTNOiYuULH3QUniyGjtsv/O3nlsN45t2fZXalQfd8CbRnUI
elIi5UIKdTBCCgW89/j6mucoMxWZ7473XvWrgwBBEyLhztl7rblALqiUim64a0BsW7qLTTalsmic
0mkNGp//U+da0aK1pEhgrXK9L686uOKVE2MzJKYn3g9BtafrTtNYp6pdTODs8f6BEi9A1RUXCwjH
utXJzeySczZp6YOjHpd4ys5yQb5jfrZIplxRNYZ1z7HQouFgENvSlUyztelRIShAmCFGZDIPnzmm
c+SWp8WBJZ5BE3Mq+zWGxg6peTGunkoSbUJfEdUAnYi2Vk/dZL2EXXHysmhYEwd2Kawkf87JHG46
mu8FdgE0nxY6EtHpFB49fbD1pxTu4nxpaBEePZcB1+y5KVdm1I0UTYpTb9srL64fjX52Nm0FI5FK
Xd57ICcoermWvqstdN/jUHZ+TJQg6hPUhU46XVN98eGvkAFRThfbzcpd2irbxTPGTc0wkEHcxwTs
f19Sxxz7fiATnu6BXQEqdW0LkIS2BJtoZoAigjPB+57QpSw7ryD5Wx+SW0hN96maU7VeBoVhskfh
rjMpftkd6p5pGLcEfWOkildtlRKEY+sHrw3qW7lQAe3GEIwGy4gPJpRZiv6RuqsmLrPU5Ex0YUnz
DMV8RbpEsVMDqjg1etG+cIPbXm2N65T1+jkCC50alFyNIWJ+GnQjQWTLYbEM72zkTAWKormGA9FQ
k32Exx6+TB0dkBnod1GArkRPMIfLqUsywlws66xHcbij0w6LhSw21zLrTZ5VKb2dcF4Hs6ev9TF5
LmlszlmqbupBP08TF6aSLBHlW2Ki3aiUfNhSdxbOOW7uuoEktFqGiDDqic5bFVzDiZF3OMKcJFFo
uTdIB/O1xTiHfeo8gHZ4d1der5vfKoNhbaX4agF5cEaYfE4699gTSUe2g7eL7Tw/mrFzDZkjNLpb
b0D71RB4MmVvTRXhDPFP0iPhXqMX31ROY25wjGD0yomCjhZi2YCtUA2z3rLcQ2iTJ1QxkZ+pinNu
G6QoRegc3NT+XsQx1aXOu+nzJXxIaDwmGEQZFnNlzJ4IFhhvEX/pQPB0K7zQCWFGV7gH5v7cZbjw
04bdNAtps9xIKBaW87Z0SOhu82Rf6ex00g9w1A001OKGt/SguvXJ3sI9vvY0yCjfza2CRwl5YJHT
4KiL22bEoxT17Slc9C3YQBL51CFaNxE1lKoDSE65OzOIA1VmJ9vq/cRfalJ9y+cDbUCa1QwPFDq7
+L+w/QTL1otjc6+SFAzgv/huu4+GRmtIHdJzmVn0awqqG9TVPSyMRpG/5pnObJsakNfN90z5Azwx
dGM0D4FDE+jCKtzcO67KXKk9UG1BhZuQFjXpFqhtj1I87QjmyD3jW3W+LFHmrZLsrsTVSeRYdIyQ
8+08E7KhMSLvnmYmvTZ6P7JpF1sj4AAv0lrLuu926gIHx98a9LFyqa0RzbzFdXfJKZupLnmmZhU9
DrbwClTLnTm18cYwAlSY5YAL2moZui3eKe9jeJqUvKcqiXdxZ/70Zub2GVDXYSy1XQFeBLHaDMJS
+5ZqSbZlAj8fCTGauQ6xMNV+Bi0YNagc1aFdTQENU21q1xIfJxdSjYE0AS9dpk40oSM0Ro2R5FSh
UCkdmXHQ8IlLBqwR8ynUYUVXQ5a1a/pCPCWfl4sW0ua2U1y8JoIWlLBHj95UUPrU2mskHslNIeXo
ehDGLSFtw/v+FGVOCRZroUnFNYNCfNptGXWKFBqiSaGnSYQamkIEIImFTppMVZE7NRypcPefi29Z
x/d1BcO7UJJHp+m7LX7o5XOT52mj/79a6qKLu/n/oaWmraWBSP5LuLv+0f34D+TTvPP2R/7xX//5
UFJ2+o/1j7Ts/gZr/uONf+ipPQTQpqvZFiLoP7HLf8KaBccZ8bVhWh6jbeTWfymqTetfnmmqrsOA
SHNoH0FQ/kNRber/Mrmt2o5teP9zRbUGo/HvmmqQ0Jqlq6Ckbc2D/yxhzr9pjT21LbqAWIFTAviG
HlJAxp3r9oz1sflMbXpoQ4KLlLZ9oVcy++pMhOrUviy5cmUm76BOU2d6UIyMBtvZ6oMwNezndDNn
Zum74XgNCfJz4mVNX/8YNG7PKRqsZgMnkWJmzAIZ1dFzcmlGWOA3vIihbH5Pk+jFWFpyImTXj8ig
qdjVtXvVRJK9Wi7WwWi495OjjBTG+6423Lu88ilZFsqk07tboYTBGrrt8/lkFpwyAVX/tDhbKQ62
PHJuiKMCTqKn9/ia3oyE0elCLA/Grlpt71NU5Cs4Bc6m6sm16azSb5Jsk+mTddYGCsKkX4PvKGgI
Fr8islVpKYMsJb6UkmDbYwXLHKrb7WGYKOEGtEIjXhxnVBQ703yCDYBdI/2mOCHeIoPvbAUOTdb2
bilByKR9bUNV1d8XgmDmbqyRuev32FKPjIweupHgOUOYjJPeW7uN8tpZw2NVFz+69TCgTmhnuq8J
GRDc/JGklISV4YzThH6d+kq3ELRj9Zg8Iaxxt7NvFDLQGPXgjxluYDdD6hjzG+AYmyzlV2iVCuF0
MVyrDOoAmA3B2o32qXqwk+q+K6a9u+iMIPr0vCQWDdgxQIijxz/qORqY+sbLikn5zzK7ItS9WGH/
gOxya/MZW+yAkKLjGO8KhD3dgPIdDqixE0W5Dei00/Ge3po8PStCIlxnWUzp+j6L7yv7XZ3sm7HK
xmPHjzBX5XQ/T8U+mYd04725aYwIocGQ2gePNJ2uEfsat3i5GzHNWioTAXfC344GjIlcCgFAmx1o
z9FTb4zuPmq6G1qSxA84AzhVs91EWb/XFqD7g4MLzqIuAVc1RiaZcignGsNsYmmowmI3JgjNLutk
qzV+ZU53bUTOrYWlxhg0iAtOYPvRULzkbvWSMpdZFeo3+kjPVVplfjqgzdQd7nFF8T4PN6pX3OgI
AdwUpTbGc5A3ttMTUERJq3woR/sey9qhjEyMXNWIdEtdtzb6BCMMrrbV3uoFHtcwXlOxvl+ccvLr
cm+RnECMEoYe0rhoMVGmm0bNNzqDiOS/Fq0dm5hC+Yq5GxKvkKYFJ/Q4v3guvTdN2wRu90HMN3oS
lzTcRSCp5zp/qrjpecwrsN6FDCrN77UI0e0i7smFAzmbABAascZd1g1M6FUFNZ9q/MSBj9Fopgjf
RAeU+sW2EXYAKe0fHeJ05drXNoWOKMGdmSAsyUVvQhmUa61YExfjDUqllz+eTLhN15mIBuzNr3Vl
qTD+9YwZPp/77ePgkMInUIFB6ibilbHT9hyYn48w9ncGIPlkXht62WHUo3OLagWJaGF1NEBaFPWQ
B94d/NJcPsBH79tw2cJIxKhHQdaJA28fJaVIfBFkysorUckIMKVcgwV+nedU+yReyk1ykTT6bTzF
zvbr9bF4k3znzL1kvQigoVKi/NZdkv0gXe/yxdF3TayjjZPbVPGEfIlcFGFgHULcjOJNX++Ur4J0
x7sYEDH9MUEHi3d+flInP09uGOLkPvQohLsNR7c1lA9tbwXbtIjNR/gPp3neVWOa/KBO6GToQhlc
G9/JDA+WXhMBqO6uLp36qjExQ5s4mad8GHZ9DSCAGeXjOBNQ3TMT39vkBkkcWi85vlURHxhhAtjF
eBDSXIqG+xgjvL4Q/UzEzZaZCPa1Orld8sA8T/PwmMcKjdkBk2ngLMpaXzL32Dh6vdfD8ql1ideh
w3RWqgo1KuKcTRYnG4bYp355mTSyoty5pSZPqLTBLNBSYKK4kKvQGuymKeluS2BWqa4iul9awAsa
8J7CaPf5XL6ZE1P9jkwDYMyD+xSjGcHomO4pw5Bfpbj5AVjs9xrwCTre9t5WA6oPQrrrDhsHINPj
UvQxKYDFtQ+gMdtTVz6TOUzEXHSfJ1HAYNhukFHZCf0h9WXoogX8Te0eU48bbqv16+gnfa7mVo/u
Go6u7Zij9UQ72x418urWCALJjQ0hjhIozmnMbG8I8/BgTnW0s/XgBHyDMa0AeUZNi5xZPnZh3huD
dyBzRc33X+TNJQ4uw+CM29/QiB36xWXjmmCLqgHqu9m2nJGOM2iHLDl+8gQlmm9BVrS2JpS+kssp
F4GwMuDN52D8ejxXqr6r+nkXTSV1BkpmcI7FAl8rbc4jR2gjuJb4IkAH2YLf9xVq2Zh/xlvKbV8P
naX6phQ0TlUx4gcoUR3ngrs7fc6RhoiOgoXGAj11jSq1eNYUsLBYR3aUd7Gx+DaaWtKGYlzM2JDk
guBntL9fxE3XsJ5te3Bp4OBPshgV6OZQHJCFUmcVi1i4bL4eahETN7QEA0J/G176pPTt8XM1guFy
lI+V0US9n1bvZrgQI2Gj+BNzEI5IfoaM2SN+tplon5Hsuo4m5rGcR2b5CTZluV8/UXMSQmnh49/V
tsdEhb0eJcuaX7jaS2DZ117Gk4JGQyzkmnwim9MPa1bLjQTnlSPEMrn4B09RbkP8j+ermmjuignT
F6QVYxsMU7H4xLUGjR0SGVU/yX1vSk6tXNUYN4ACVtqXoGhBUTskkarxWxtWdONUssrSkOhv+Yvi
SxNzKxZYddNNXyBg+9omf+8wabWdNXX7QNjpvhaKMNt9PZRrcttif6/LpDu43UjLVf6m8nCTa6mQ
AKREWeBfiX5PUv06BuUT8shzAGGpnFi7QVGZjIaZe0kL8GL4HFFCi4WkRFrKgPBJPkadUXF9qj9G
TE7Hz333eY5+sQGxHnJpExVfYWCS+8ehYoYWQUBd5eJrHxq9xwje6fdy33zSIj+hxZ/rVlK9Owmt
WrljvnaR3G3/2OYUHibmrEipCSFdlGevhCV/MoblY/mMrkSkhEXqN03g+D9P3qblF5CPEd5x3sWI
LQ4M+1axNHvKU0aeShFsw8/z62ubFmrIS3VzJ+NwW3AtaY+MTED88eE0R1PapIRh6vMFYlsZdphd
LCRxVFRb2L7Mwp2/1v6xTWnoIyqM3Vem6y7i3tjFWyejbj5FS3Oix7LT5YVD1BPkWuFFGOW85lXu
wq/8YfkwN5FDfO7RKoZt1iYK2keusvKU/KS9hiF0DmT6Lt4KOG2NxFbKvQcfga72554kK4h8miUB
xyROSbullqW1WbSRu9j+BBmK/V5h3isE/13u6E82qTxb5eIT1Yn2hYO3T5mBCGarZ5kMGOWe/u1x
69oKzXGEHJ8M7M89LJDJldjrqgRj50MHW6hLgC78eXmWkcPyoVyTC7nr5baAnmdQ1N5vgGL0h7iL
XJHT8LnK538vvBDge0qCME7cP7iItgTDf9IRP3GIn8/pIRh5STGE45zne7kqn2Ic9sd75cMQdiAg
Nlt5G6oqit6CLqXSLL7SIDS4cu1r8e+24Z1hiPn1mjAXePB/9xETc5VNvkS/5Mdk8n2gQk4W5ejd
b2/7d+/9xza6qfZ6gYqBtIe/VT6rZs4PZ0RcKx+VBNmCRCG8t0FdRUuaQD2N08cMuQHJBW4vyG9/
bRsT4azWVQWwAnSmacxOudLnO8MW+0K+I5xjVuVb5Jv/3cfIJ357DzGWGysxzoX48lFjPGuR7m7k
qz4/7vO1QzVhk3X5NTQDh6N8Xi5s8fd+PjssgjfBgaKYFZeJduT4qvCnw8mK6vHQ2tWM/aIsmj0q
xw6nsdMe48hlWFAUu69y3iRv7pUsAnYlORjLAwXLGsIgV+1ajhIiW6TIBPlLo5rWJhBnxBx14Ciq
8VwLhHBQibzSPA6K86ygV+QiA/b1r4V86Morr9yYeLnG5YKIHhmj8LmQl225WknQqzt3dxgXuy2d
yZ85eVcbmdygiiGHI+4I8qEp7whJ8YSBMEf05pRrU1x5BqS8/GzBUX4XuUl+IbkIEw0sRZ7tOo8i
/b4Vg4FIjBJicWt0ib1Eu8stUDrKFW4MTPXEPZB4+9TvYbtg3hLJPJ9eYHFPlWttl0e0Btaygmll
6ndrXMyNLGW2op4p18C8rE2iAPcyJURWPOVaA5uroT+4l27WWFza01HnEEScWB/l4xEQ4n6GMGV2
llrCU+OAdcRFIddh/IVh8PIZ2SJ9r4u43HyuqVZINRuIlrHQCBTf063b5ijXyErFqLf0N+gaSEvW
bzCZcAKJQZVc2ILiWwDaXlViUIHJh+8tjdDYiDSVfhB2TbcPctxFTOPAgsFrMu3dko2hSq+Ds3FW
wmttlYTCy0upYO+i4ed66onVQKJozeCMLVg0jWCrqtSz5s80GBlCUujqvMOwQ2Q8ozFpRpZr7CPu
C18b6T4o8EUI6PyqeMu13E0cWETO9mu7rIR3ISr/riUisjItTBDY/uSnDWJIIde+FqG4KXVa+4xo
wt3ID8rkvUuu2lNOVo5Jj9toBmvfmUzGTmQmw/7HTWKJMbhc1PJQs6K1ITD5Kq50NJniWaVETOfi
NP/CG7hejmdUPrYKk9WoM7BdVMYPfdBPBcp4xuTi4JOLmBqhisg2/EWxr97olDn5aDSlxBcSjwkM
7uiF43RUVRO/2ddjMIDjPq3cddCgqkqSbsTjO0TCZoygaiW3xvQcN65VvBdF/YdRPgxwy8uH/8e2
hL6yB0UyH8+DXpQXuHbjbR/QT2z1DeMaCkVDDAbLDLZLPgoYtvKAcig5YpF0tpFuE11K13XnIAQg
jCCvt7O6xJtGdZerlt/PauHsTa9CClM/VO3inpKpfFzMINi3MbGQnWF/1zX64iPkLYh76rXvtfKc
hfsqcG8Ybic3hOMap0kDhpw4nBBhhB1rxlgK6DBz6StTzf3mxmR1pQOSm3Zw7pOpXo6j08GlVUHz
InBeTclAvFOw3KXBHBO64nSnahzOg0Egz1iL0cJobeNQRTtlKze9w/RjbpN6bztR6CujgVp9ao0D
Qo3bItAAkHotoWQzR7Rd27BJe0TQYQzdjJ7oLeZ7Qul6hVLw/DwaMB5GZ5x9HMwGALsJbqdFTnen
jxcqW/WpEYlCcq1P64/WoBtqAUI8G5Ec5OYgIhB2rEPqnP5SaZBwe9LsC6vWjjQckT7CBoRgbMa3
whu40piNb3OI0ELOT+qiyMSOwn3RNLfL4Fy4nI30xmN3O+sgpDTHQ0xARC4irTG/pDPuNL0RZRDS
mqxErf3GmRC6Q03QXRhLAxKPtWHqiU8ie7lWXPfGKGDKOrWWI3SzDmYCf8ut7qxKecw8o9u5TrzR
OgqpudG/W3h0DE+noY4SrM+WdmX2LIIuEs4F5JLB8BMCY4FC3neXsSIe2ni0inyCURkne9OanybU
l5s6KbpPogUWEkKh+/61NOkn9gXu2IbK+pyob3ZLEbcYflYAFVcVCYWb2dsv4H+Qn/Y3JCd2AFVH
fdtggj4vWXJf21qzM+qo2watAfDHQlfUIvZqxiJbLypYrnxugQxwp8CzPK2GLiTZ0KMpTxHcx5Zl
7SzcL6ai92vHwv9eqjNA07xczuEc9nTm435rzPl4qDCc+zlpqJjffg4ZKke0bgxhz4uSfOAahBnJ
sA/BaeHg869WrZOXN4ahJJSa+I/BnCHgAdZ1i9F6XtkxTiw0oO6662lmxG790VlivGmQ6JUywaTH
X677FB1Po4fczTuVTuyUw+zoOgDWJNxYGA+MMtPX4Bc3Rt3S3+MA9YvWvQRqfvIUO8VL3O1VgEsH
RChv1USzpNSMbv2/3bv/n+6dxvDo/9q9E7PGoozbv5GQPt/0JwnJAV1kG4bjeurvICRP+5el0qxj
s2t7mqn+1rbTxVNsh3UEBEwms36BkOCgOC5vsXX5if8TEJJFc//vbTt6isgDCfRU6R1ahuOJDNbf
2nYxBfok09roaPZPbel5xNEMAE7aJfFfZrNp/UHoLGyhuKiF9qIRKgxX6DFMhBmkev1a6g6lBlA7
KMMQk0PGAmPs4UkfCC/KWgyTHWmK6ILmCqi+q7fElHMd9rPwVOER+0a6tKu9w/l0Hqba4lybyDeh
b3Y/cmeiPm9qeIHV4GpR6sEIE+3yOuu2dp1AH4FGss+WDvhCm2mr7AUvV30YkbJUQtIitC0FIhcN
sQuEQB1WA/qXTChhHKGJCRHHKA0qGU3oZZQK5UyLhMYVWhrVOMD3ho8b7kehtSmE6mYkP7NHhTML
PQ6YERI8UOg4SHVyodlxxiyimimskwh6RqHs6VQ0Pp1Q+1TIfhah/7GEEihEEpQKbRATVlCtQi9U
COWQITREiJrjQ4SsaEFe5AqxkVx0SI9cLKUbTJz8DfwamT5uZ27N+zT3bJCz0AbyxFB2IJo1HBTK
vQnM7tbi/0MJs+wsxE+VUEHFyKFqoYvyhELKEVopU6imJqGfEobQWSiqUqRVDRIrVWitcHNsATGU
OJumiyn0WBCBfVpO07URWq0E0dYk1Fs1pEIciuZuSRWDW7wBoWjdBnGI0NqkD1q1j/lIk1KZChqq
44RaBiFGZBceKpESppF3cbWj3hTG00Lmw4ZMnXhjIuVNoPmsaqFByxCj4dPPn8l8vbhCp1aG1WlS
nBc1EAGarXmnjJhfwPBRlYHTdKX8jGnXcV8DC3tQAQIQmEhFgD23wVoo5XKhmTOEes4WamB9Vtqb
tCSn3rB12HXGupsghTqYts/FZGefC76aNeN4GeLsnAple9vgngyrS6gX3wNkfaXQ91lC6acIzd+I
+C8XKkBX6AENoQwshEawFGpBp0U3aCEgbBESYtuqb0JVu3eQGOpCa+gK0aFQH6bIEFuhR9SBcK46
Bc6DMyNCrqn/p0jDM+44bymhpHaRnPPKbu9RkM5o5vNwgwHLqPXDUGvJh+1GN4yaYHWVTEhxckO3
H4ZL3WhX+mLeqizQ6yxqD8tarTAp2nT11ek2HG3vWJBIThp6spmg/HPD1d7dHMeNQoiBmlrBTUmW
n+IR7+QoPe0tjzHYQrBleELPWpql5tPbHQ5VnpR+DBFhs3S9wdC/2aazbZ1d5tr49SLXZ86zncM0
IwfWH73hOA7xBj7lu9Wkj8gqAD+pBe9uVLzvlfucQIJkd2K1jEz34CbwUMx6eS4TDeFfESKHrcqr
OiZbr2BKMZWx55epstJKhFvh7AAbzrFj6AyDRnqdwJnwpdpmzn5HjBzZgAWqeXwaSrz9S0OfVWn5
inbcENQ5ipDAau1o4xu3/G96Busyr0Er1rTncHkxzFAmWrZT3aI4bG6N/G6qM+hThDJZZuGPIEmI
JoCTGrlvTfTdMe1p+4GPFjOR/rMA8r5KiMy6dl1xyaZqpGpVv0ADIfbaJf+R3BRgMuTNwxqNGAKh
RdtGfbKximi5qkWGq3F8qNEkpKa9xtRcruolWKNlYFrcE7NWN8mhN6I3SDgdP1761mT1IUT9uNK7
8VdTRPGa6O13PN7QYZsAcGczYfuOASLjVlkNtSkCSItd7zmpj7rtGoKdR44PjiMMHuiY/hoGhuuN
OVvrWAMYvJTNtViWnTLW18x7jNwupGi5PHsmNrYKaNDcAOnheJvb/tau2qc4q1+LKb4CFOr80FbC
PYQriFsLZnqSCl9zphDHCuE6ohecTAMNYnQk3Kr0gKTs0I+nwvHNaFHR5h47zE7M2lZ9U/0sPqIx
vGZRNh31Wb21O4sTeTJOSY6f0JkOGDLxP0PwTiJLX7sZ3HS9UsOdIxT5tms860H2mmVB7Dvh/LOK
1UM1zt/nigZZPRgvIQKAVVfHz6glyXLtrZ32UqlEYddNiHrXxHuSx2q3QiOiriy7fY7L5BSQu+uP
ITTXWoWuarTLw1IMvyCRIvNPfEGjszQcvoquMDH4VS44mLrRc/dVl+A5akNnAxSAxFoA1qX7omd2
cgY5zU8Mlng7RaWx8qLxonq3bodq09YhUSMY3AxV83NxTSTESdJsOv6vVddvMBoSGhy7P5jE3gwa
2kUtQFvOteVJadoH/O4MUJPugwLAyW0S5dZwgO944SUEIFdPC/gmrtwJOc0nSh37sYD4pOt4MLNB
PS0K9rmE8wOGy3BIZ/7I+FfcWj/MHplgFJtPtd7p4EHaDfJO/dDmQ+N7L4lq3s9hbd5ApWV0MYsa
SfzApcdt+fTWrtP1yH0D2jEOmuVpdkoCEEgxaWf74o3uD9og39B4Y1gzP1zuQFs9A25rhb6Zj3Ti
5u/1aChrBL/NWtFpL8KlAhmsvTKMKA998uzECfus4a5W1E4KJFn/Tm5udcufVzG/m9eew43DQXBP
O3g6xBpGtk5cw8d+fiLHEqsxGv8w/8mpuhyUaORejMrIZhfPuc5QpnZ2HjOc/dRC0eiVk+UJPutQ
fIxGdvDo8iJ4weUW2OpLG1j3Kg7mBoPRez3dBbVBBc0ukCnklokRVQB8rejUO6gRFxuLUo/B32p8
LbrMi4kfF/YU9w0uXYn20UNNnyqbeGLPN7Rog8CGC0/v+FGdv+ledumwXKlN8aZ31mvYfpuGAIo2
4kpH31imABBjGKMrHVlPQzbbZM8nfmE7u6JLfQ70bcr4Y0mxzDY0g8fmxzLj5K2nq5eZ97Qrb3S3
/KnX2CoFO67TcOMm8LuqZ212jY3NIaaCtiVVZ8/RuK3UJdoNqjFQLYuLU1y4b0X/q4vaflcKVXs+
IssIYURMASzId6NfdlGKT0ULnZe2CGCAWD9tB3TuFDgfcXZL+UHBYYfLqMRNscos7zsN0ACYCb8Y
kMeqqSyCRpTQn93iOuOdYaKPtaOo4IjZzC/77iasLH3jpp7r8yuVIKz0S0RPt2XoxwHr68Pb4mXb
xV7unCZ8CweszYmC0oNxpVobx+KnaYRX9HXdKm7zLSWky4QBm+/UbEOHG2mik7TdAirlCl4q1kpR
IiiRL0qVXpelP+dFQADyvhyQ1tYgHlpE4+NystrswUksmGGh+tRp80SMIpeWKVcfcbAcaiCh6Zjg
a52e4fQAZ/eSYO/i6aG/ru+nSDf5ky3Njztvp3kJOhQPCAQ+YfYqMwHEdjbjW6TCdKew1Ubac9Yo
3i4YtE3tme9TOuw6U38lvPImCZU3J3LvLZDf1P5tPwAs0YQL7CHDPAyQHFZt6e6X9EHHvrTCWvmo
EWTojwlUtaG90dtE20F+iLeD3ewJ/Do0KRc6AprmLWFKKxtI/yqvknHTqvT88HTsOGSwSRTiJqNS
vO0Vm3J1LVquctVyEX+ZwFlXiXiaOjtFRfmMfBzXdbQG3IBiQ7zx6wmd3171vzZ+PfO1zdGhRmvU
t+RHfW3/7b+XG+Uf9o/XpGlyMvS+2NGB7DTacPzv3GHbP1a57tOl//rI2tL2LghEBuvBET7PQ+mk
1VZ+sFzAXkASLL7h1wJQwe8P+8aIjrXqW+Srbbze/UF3SSgBxKvMv7/0c5t5VBmnMk2mrixFU1JD
BcZMowASRGuLwA0ghH8Jq+QLLXw9x8lucr+1H0twI/4/3v/1cEiprfWdgxVJKq++ntFKO93V/EKl
aEnKDOGoxqiuFbG7ltucYUoJs+io1U1xsEV/fzcJmpQfiaJ6JNtqcrWnvl6geMTiRtDQWblpTfyN
p8W6YT6RJE/UsmyfQWmA2G11dEnL/j7eGQ/4ES/4OUZ/ODFyCVftU74rAr96Xp4ZkerJqnwvVkwd
uVqsl2P8qFFXhxTvnsGGJ/YRpRcnzyr+SC7eLTao5bm/EdF22aN7NaZl9W4k2MS2xMtAtgagvyaA
BEt4NW77D85f5ip9SiaIn78SERSfkCQphKD9GLnwgJvPd/Yu144dKtd8170XFhSOFYTcBEHe8DoB
nCH3glvL2nhrbwLcCX67M565lKyQoGdQRXxwON+qx/QE7wgA/ZgTTosWda08CMUot7SbbEd+hPZo
mjRvdhPpteQBu8MtGS/X7OJeQQ7HSE5BTG5VKsUhk9nogpjjnny/8p68jyY7s7TOBVE1yxIddP0F
ksFEN9jFjKLcsNSclaus2g9cJgsYPZePGaaDQKYf412+y0DrKHvPt5myjj635KJJj1xHwXykyt7Q
DabWpOiqaGL92DcfwTGYj9N9oj4pP65tue3w6KOq9I1T9pC/coHOrpiG96WfPRQP9R1B0Ctriw6V
qRmM1ZXOIHflrPIf3vbF8S4gGyosIzPk1eCYbfN+7dnHTvVjKoWpvo0YgoooA5hD9HZ+gPXZN5v5
xbxUm3cmpuHZu+nG9fxCnqvyCpTwTN3SunuefP1CF/aMV246VhuXuYuxZnq4IibpWsMu2rvra+qj
LCS9rRJLyBiKb16Dn+4B6u6625vfg0f3QCV/Z1/jG/tg/yze+HfkWGue7UP2Fj9hUwx+Kv22ezaT
NYcqfp4NCtsVwy9+AGPv0X14xfUdHCkh2+sP9Vo857595a5Y4mY6EOm8KpmMruPX4Pu79+Re3as6
bCwQgEgmD7C1vXKdoquzrhSRUDvRl6DhsNqZxHqDqtmUT/VH+top/laF8rJ+LW8v4f2LtSJwmayA
E6Em2sUh95gAR2sPnggDFv4YEzqGvtb8yScBYKfdY/SLn4Kzdfth3N+jyVX8j67aNG8VJJJynVzi
jcL/rvn902Oy7q21dlpW9CbFWORuwsz0vTHWOedSQd/Hx+zhbdKByZHyEd4VF1DM5+pSAj7cp08w
DYZTzBVnByIYawrfHszoSYm3h/Kpo5j0qi3rP7dS0NiGyKtwjFJLue+ha2nb2kjWEBtW4XFZ1vUT
n5tc6l39gcaQY9nv9rHl45uc/OpbSxQlrpxveFR9bmG08t452N5vkvO0bdYDvYpVfNvfkJTw0KEK
jOeLezOZHOPf4v10gIy5/TAPzb42KISvY5hjm88j5SP1d56fMUddOfO6eX7HM7tXfPeRmg/3b8r3
bcKfkvsEmM9on24QUK+JDZuwKXMJ4nRmZ3KUnRS4QEfxY7YfB0rXK0I6N2lAGOGlKmiAHhxqHMcw
P6lH610BdeOnh+UOGEyw78kVtPewVOPb6Ar0kzTQ8mZaha8USeiPPMcbBPfb9BXm1pGienxkngMQ
e7vwy5U7BKBDfrdFyo5Zk1HKRr0BFxWdtqW9xSad376W1VW/63+B++RXaZQt7Rk6RiTI5MDK+dVK
z69/tLfx/Yx1lLN3PTav+k+IZqr2jZEupax62MQ76pPLWqvgMerbyt5NCyZkIvJ+DD+tlgi5m7rb
Ao31Vq/LGrmA+ytWL5iv33DE2T4+fuXWqrfpU7CeniFt0glbg5lYWcUBkyuVqG4VXSKKmz7nRP5R
4hgGEuwD6fsorMOib/pxwyUM2OGqvuFgKXf8KhuY9BxNT9FLfzfuaBrx6yyn2idgAo7YGwEfcF+o
FgFucbcZ03hXHOnRfDaH7+WNxi7CJvWSDuvC2qHYpuZ15CwM4TyvsoUoQT/eqMW9sW93/RPWruJo
uudO3yj3CfUaQoswfXcrYRPekeQwsevHD4IyVom4YzwYb9wsuQXW/nQiuo2LwxgeyleS4tL/5uq8
dlvXlmb9RASYwy3FICpYliXHG8JpMufMp/8/eh1gAwdYe25niSN2V1dXaXzKGCAQek246L35ayFS
RbqxdoB/OKB329wD1VSfxWG1571ka+KP4pAsrfo59sa9uq29GrOY4aXwx3Cb9oQQL5WfAC7z+wcu
YtVndM1vKzvqibco/rY3Hnh76DNHD5JSdBqw32jms8Og89CKWR/6PYzyv/+hDLB+RbZ0jFyvo5Tl
JIa9OuCsD46Bbcm1fKyeq2eY6LGKg6fNSKDcPlU7ulNm3c+/xYGe699VvWgEuz7K8IgK0WFKMwRS
KxWtLlxJIxaTgi93TEPxy83AMfKK6wdyDdznE+5SF9Y511t4aGxUSNwIy/Bd+mP+QzNZQ92x5Y7y
WEIde6XxuaA8blIecLaLq/SF+Ch6X670Jf8WB4PjPLe+ja1RD5kse8wnO731Fl3ol+QQIMNXeh4k
QK078O9Bb3yn6O2UBlgEtR/SyO3FyEaWOEh+tUHfpWhDVcZDbSDEIL7EdzRwtjXwgIaBjbTnK668
h+Y3xhGVk005Nh+p0+w4PDkzGjvGiO3LOE6ba5vtRcfhUz/UAdvgLfoMP4SjEjTHyKN/kxHc0Z1s
y4eqe9xsYnM7f0QC8YhAG20qyHAb7t/B5HA4ObPh4eCYvzz2tkmfNS2RdmuNmHARg5mSzxDuFneb
RCQpeN7UuW/LtPFHUCO7PprIJKQupyNyNxqOlkH+WRKicdYhMuR1PoJ27HzzsT4KnIUkDYIEWEE4
tFYfCGwR8PAvdOUF9dcRAS/uLyHb0X+th6eRIp7iScXeGG4GQrzTLQb6TWI630U48q6IRLymHtPE
k56ynbH79U19J+yPjuhjEX8SaD+yF5h1hdtbNrpuTLnioSo8fLQXevytR1S3XD/0QLOc0Ott7HHt
6UlxEnTo3ek6X8LpEjVfubErvhvh3mKkO/8oZJOyYp2FI9KmhxgTo6Rz0HyQhhq2cOHS9LtWD/qO
tVzszU9orPacz76w743P3GRxDAFWQbCSw/UOVcoVA4QRua6AqZDhAeLUwlOJnJGbCb5Qfsv3Flqu
bhekieh3mroM9n0O99b4oTogCWjOHjh2pH3ulRfcs9S98sXZxn1CIC0ZkCtoCNmyBjstriWSbZZH
uNI8Z1y/M8BYQKDKxrtw8sS48ByG32bXPKN+jX0YitwZTkI7Aup65PBAicXRKCKfwOORRloQLxvd
7/U4oikT2iaUisyRNIhOKO+6q/xMtyqRdebq7DGnL6+IcnW79obYGU43v+qvANtpp/9OvmISRrzX
F/a58Zq5fSB29hiAmNDFhG45oD/oil08SRpLeIcLGiBxu/GyfXR66QSYgaAjR8csdsV92ks4xdjx
yDPu9NswbPGOPB01ahEgQbgYlQiswqabD7N6AVJZcxQHPOEppIOdJuRz9mG8wVY21Yd59Bi+8Qfd
8v/Gg7Mv50rJXJX37HMn1FXAaKMqSeJxxM60vhG6AD+KE7aUNuW/etwhlpsJLtuf9rIMUovHfoYt
Q+GJu/euTnstOiHJK+/083IQYcnBMzlV2eN8REcl3masx5AjP8bir6BCvEAg3/lA8lDABIKwSHZD
FP5tbIm5n9/SYjc8tI/Lc4UOLXpk1dOIBAy2BJkDqCI+d8le6BGOpH2cIC1Q9LPS3RbhJZzfUVZF
6oTDJU/t4gPXJiLCV1p4bULw2Ea+X35aLzNkGURhvLxxCTCQvhkuBKjrsfAr1rx2AWg0DgO3gEiI
gcwcSd0ZsY5NjNmpnvObkN0p6hxwPjSnQIMcvounx9xbqLVnrB8bZgGJmbQf631bXPUYnVrEe+55
6qH7TIZWYp67hS8Kp5nc2H0JwPGFdYot5kdaHHLlcZAuhDPcjz0NA91u+jV/p9lByHpsnXTxLANZ
DPrcgKSqe4yDKiSxWtshIC3WLoyJ4UKRNhr91OBsQ37MVlqvzA5ZuzeKI2xjfJjn4R95wsQ5ewML
wSkUqFFGUwbTKWz1NMBvp0wdsfbzzAstdxFO+DDNKr0gdND7l2357a0LbIvS8inH4ECpfdfxUxrA
JZLwLDvU6WlZoDI4CErpmkOlZ7lGjZfHJ+Do0iJvPWVQ7XG6hiTxVCBeh9B0IjQ7HeEfYkT+o3kc
0YXsmQlYv4gGUf7TDxiREkBkj0WGqa+DuOUoUC45xpyD6qdpPLYi0gDwDm26KWr1a/pAldf6qgU6
H8l3uJVkbfcrh3sFsathLz5qrk7x66RubtwEsfPWnOEuvxw24oA3rjfhINHZlI7F3FeT/UK8LDxr
Xl94sbXXIaC8tpJbxCh42sTu8EV2aRUk8503zZmDj6NSHyKwEK4iAibOujW/zoIz3rkeuJ/s/sK+
MQ8KJWzvIvFttIHAwz3ijv5W7MGvdo3dPESf2Wd/+qiDyv6of5T9/Pq9kom9W8Ku/0FJSiBPIylN
PhMOpuXMJLwaxDQs0RdgAdRkHsll98m5uKaof4Oxg8yS3n0KtxTZwJvOIH2iyXlBqS/9JuyiUYhr
zDjdEYwTnM0N+dkM2q/xlbO0dJorTDZK7CCGrd+NpEZUk6giE6Xyb3kpztmBB7L7mwbr2u78dvK2
ixfU/SsVPI4bMr3sUF7Keo+E/w9aRIQ0iYyWiLhPdKzDUKyyY3Qquo+ZVVnDkaUDENzDdGd6flmZ
3TagoBJ8huC0GiTYzVHPfYydZjpvF8l8Y2/xSmTufvPMMVZdB58Nh4/ppUFsjTPrVN7YvOzI3KNW
Dl7AmY6GMw6jmzbxHrYbRfBAOsVI5wm75Relmh/cdmOH6AMHn+IAK41Edtf8E5+lK9udVylIGh57
iDw/dBQXv8m1uBrHyjegrdr6+e/9ROMl/Rbd9WR5XHvVmSC/rvf5JRwuZfq+GocO+Qc0lW3kv4sC
y/SHCgiBsHgrmA7PCgGV9Zq+kZMbHm3DiK/8AjAJXxnigd9G7QxX2SXS4YAsafJ0mIdyfmRp9Rcy
VemV8FLf9e9YptFyoHgXMWDGDb+9gJXQwQrylHhl44pEtAxOQkFqJ30DHCX0aIoIZntU9JHSxJHT
JrWoVCrCdvKhvyNnya6h0VYW7OxM0KRZ9180ZjCDfZ4nj6R9VNyqdMz3ypcc0zeqgDQDxpeSXVr9
khT/aN575cX7ybNY0VzHWMVHRxwqRPQ1I1e8C16FVR9XtXbqHyNUP56mhzz2ZBytYptoVlUeq3Av
vutgH/qjyf76ZQEFIYaAO3mHAQVH1oCcVzA62Wd7amW7vuP2K3yHNUyNXQFxYXQjz3ocKeKoO+w0
7MZBHrn0Xptvzcfn9B4fw9f2eeLCJOmcbGiZkWnH113U726t8VqJjlTtPucDbpcQTO3CwwbDGQkh
HAzTM4fLvsHQ4TP8N94q61SxvOo9MFeW3CbaSdGYZ0Xo98RC3hDU/lSPb9Mn9xkv81H4GrFQ//5a
/yt6ih/gTeRsqvCv7iiq7rKP/HavaNM9dVeikeED3ueAHph87AFecZ2q9jAugBl74ljQge53QRZ7
x57FqnIdbfFXOfrWE7H5sXDJMKmLOgMYpvwuv6ceEylmD9EDhkGDDC/xmFHRResRDMYjmeB6Lm/E
AsWHvPh3g2oYK7XZgYAAYID0cE7bCeizt4Edv2nr517udOcl8/mqKB8F1tAcCBQ0urO4gjW76anL
8JLYF8ZzHbqT+ojXc/1KK0RtwIaxZ+JQszsWL2Z/mdsnZv2MJmo9HLORR71YLZFA/lVxETRgcDib
0F5/xCVUXN5A6JCmEo1TWCJo+MV/IDIWFJzt/x6U8Fgo6I/Vz5ZxnbujvsWhevKIyeq+rvbIuCPU
+JMXeHAeeY0BxN8P/5UXVv032IhFp9C+GwPTwADe4UA7bUJW4CO2Pu5DD4FzxUEQodp3T0Z4RBVT
IbtS7PAdnI4QHnWfVyJesiUAS/jm4S5goJFYa54x0qLLsX/tX/m/DXHba6/WE3p7FYhzqO30d4Tp
SbweWPeot9LkIO3I3l5Hjp8Vt3s4+K/phUzDLD/FabS5qkx8nQZnzs+cqLwM8DVZG5s55lQn/EVJ
Zp96KdqNmmNNL/yxL5JLZMeg8AyXiHwdQFc+ajjfkm3a86vwwDWEZBUnDIwTCj8EURh4RfsC1MaX
swfaadvRm/fbgHzwjlAsR4oqItFNtyyaGxF2GCJ2tCb9nYDFmeP2Rq5e3wqyGj19mL8YrfGVWItj
DTHn1MbegvrucCUuDd+RufwmdSEuBsvlgEw8jiVjL6dHEovjLxan4Xui3ggxoZYn1IQ66o9fnG4z
FpT+yM/oSEkcEZ7ozrA20xugBlvrgag9R7PijPM8QoESt/SrRIfWl0QRGzscoJlQ8jI/ILW35wSu
CO3NzvgqTuy0K5QKAy2cu0iZMnOF5NKZrvDAICd47YIVqjD33eE8PaPLcGgam7jaY5MpX/0NLtkJ
wKMBrSEANd+J7pEE5kPQf1IhQgoJzIoYAf/57CUiV4TV4RKMSAqKRpcB1pSNTvq/3PKIqGi/AnJH
uW1ytRAMhrAEZkQ6ogzrVL+T9oo9OEyr6JAGb8INTJQjw8/iA5ASb4sJUv1x+o2Ac/7hqo57jU9F
AqsOwqop9RlRiCkZKVJ2IEkK35fprLyWF4QzL8zMtBfTV0S0WWt3E4QmQ7LMEcSv2Tbfk48sCjga
eDfF8/zFX+JYweUFXIobfhouOeypOz7YiH9UnlmdUJSWjzIH3Ed8m+hg31Zg9hLCveXpz2l2MTSf
P5Z3N04tmZEht7gp+/FWvFBJ1pYTEogvMYuQn6+jU82i/kKm3brNRzYyYDVMsAfzzAIHaTK5fKoa
RNFlQDi7CkIs2lr03ZaOwN2YXMu0U4uSki9mL1r7WiwIM2MAzmaWsjs/C7DTEFxkiEl5zDuzMW5S
re4MJERa3cDFeoyJ+BqX35uQ2nRmREYhdTkTw9T6/CmrDCLAUe2V6owZlNY7gtw97Bikd0GYkgNY
+6x/lJanQ8xXAyLnTjkW2qvA0c97FkIHO2U0wnJMlcVlWzzJlnlwZJNaQ36BIsGqLKn9uswD8t79
ZcXhr3HpARG4CVgqNwITFS17wIpqz7vnvfKX+UCRWM/g6cxuA0DabGPD8/bKMy/IScZ41Bwp853v
Fu2uw+tddkET+ZiUq3oW550q3VMNWa1xT2G9YnvHP/X8w6AO0zu/zuts6YrDQPek52hIHRlWnojn
qgl3RmbEERQaLwiJIsTpNjhuhV6z1XOM8ZG7kBFnvFRhzxilokPDGmEQtG3NMUwoDYA95MU1swhE
+cHq5G/q85V7LxSQk3vjqXPAxiZ7AfbnE94+yHq/hSMa35LBrTkpuflIqaWaC3d7TFIUDAMHtFp2
PCvZIGbrRI5MKvc8oyrzpgE00Cxmx1PxhtpSo+zl9COaKC5rqyVkRhBW3/EemSJOBZZSqHHCXYXu
hvW233xYqAZ66XfswU8Yq70o/FOB7VFq30tgaKMHTgJUOdAczqI1XV16Y63wKZCrrG1/+79X5hWs
PuAtIHcHpqHaPBlrkvSkVtAudzmreaM86wIjqCcZ9mc8PrApg43H4XBb1gPDyu9TGd8mNNrxSzw7
XWlMI4/Doldc3hWb6M/zesd0TP5MJ32yPTZPi4Aaby3vHIaOIeA9oorN869IPqP8gWrcxshE8HGb
taiGtumUMNvsbQLJQbEE2so34tKdQrqxqN9x9xAlAbTgtOAs5+mDFx5vVAkEMiaP1+Vx+G/tbvxB
HZhHe2B6wIUzsmZVvRnahV2hqQFbvlCOvRYMVAU0kV5dl4eF/8Yk8se2jZHs2KiN5gwNxbq7ccSg
uTc9JpYNwmvwg0w7T8hjqggYOyMd8ddI3gucDau7FtcGmuRWP4AGSvTr4B+v89DWvqh3a+jRb0lU
KN11+iZLAEbAhBtrnhcPYT2joLg5pD6mOEuJTmU88jwTS4l4EFn+E9PAz+Jss61FiCnAz/K2pDbq
K4g74Q5rFVrn8/SrtT68UUaZd8HPMQ0SLY6avQIpYJxlnGMYk8ozv4BS6GSdqNexPpjKGWuewm8k
n1ei5h5jCJrgjstWpwhoHadt9xmkfbwr3vZ6orDBtsjqXT8cWWT94/BEgTRqd9teREP0nkPxnBlj
HCUJW2Dp+JTYTMBs3EYdJf4US593xz7WYpfIcR68LnVFa1cj32iUwdNq0bq4t4br2L/TQ2Uh/Vrl
QaGeobRhM2oigC+f8byPcYko/UoMKI0j8QJjLJPcSPNE7ZU55m2O4Z29Z3Q3PuVxNwYXknjJnrg8
lPabeqbgSCPrljLXNrARXds25wPJEwzHtQ7+ht8uXBCcUsH9aGc2zxgS/DfCnKVCv4dTyfhkpUMu
nLW7qXTNl5kGJLAQVJNdpoS9yPhgZMmGK7eq0659VF/A8BiNbnU3JxTUValrFzcDSUfBZcDKbh9j
QSRvu4mqtRK7cHVyCJ8MLCcQn7eauyVSpYuwL6PO72clAgG7rXVL3hYHGxL5idr2wOR+eD7mlWUZ
UrdTN3ySNl7rq7mGPBOJE4sRwXYduvD2lnj+jRCE9DVEVt2ldxTv1WrLTeFHJuqhLZ7X9cjLb4tg
BMrcjcznjHYSjBNfBeUkK7OpXMglTiq+QeMtrjDjYk9Ws/M5PXe4AxUyXKCnRH9jM1rH+BuWavG0
rVdhx18ezWDRvbT8IHtgkZHgkgOrZG3VdM+Q1ZlP4oxggPBKAxszx7YzVU8ft5FWGAE8NLkgr9yZ
hBZKBxUOuV0KY0Giod0Io8LdBlx3Npc3a6e9xOQOnOXQu6gwwp5yFjbFchyVK5T+5g7OBpPDMo8S
crtSCUJ0NfLQZxts+0fdNZgnIOgL/e6xHQ7VQDuPw1Q3NKA1JBVYXEI+3k0P4QsjKm5Gb/sU5F52
2AEIciHlZHV77FzQiGnNr21dK1fmEqBVpCBK2RNBpR6gHtKLkCP3hBqsB+ESJJcTqAQmhc5VWNu4
LYt54ByWZYvTnxS/eTDg98uOZe1CauTjXlP9okcOw+V4rtQDy5CnGCOfBFogUGeDti4mJvoH6W6T
Blb80EcQwHG8YPO4fYqewp6dBiPTTDHi/RS+YaxwjKm/9G5a+9l8KjBSYkwJb6w3o73WnQMHcVtJ
QwCzXKF+SpByRu2zY3jWoxI9UNmLmuMYH5cSbWU0a+5b1QsoIXZjJCLZoS1iBQDpTxymrGv24uZE
8AmMYFGm8etmz8JkKliyMP6BpMrEXx7YgRpYH0GWYbNFyuiZy8isMKfainiTeeRbHO1bzBEH3VX4
4nMzDvhTUXzXeYQ6YNa4yUuR2/4gZE8YESHayVPwk1W92z7VHfyWWoiR8TGGbE07pIWI0G7b9wLc
z3cQEV7e6Bx2Hn+ZihP3ds51uqtkViNF/2U7QLY7OwdJw9uE9gHExp2y9Fg2g3ZlW0JOD7sXzBaZ
93o8yPyp1e0Tt+u/WfDUQELlytbtEw47hwUVp08zDwTZgV0hoF3eoE3vSz297ND7RiYMDsxwVDRk
tPfC4iEhFyNoRdcvhZjcrcejuu4BchhuobyGRFwcLH+HEZu1fszfWTNsKd4ZJ9E6bpPND7GYOYw4
OZgiZKTEPGDSOHkKSCs4IrGRecjE6T4hhHBAcd8JWsCPD/5E3ky8nO+wWicAq6QLx9iQnFsTnjGx
uROJO8IGXoxX5e4DLONTxpDgjN0izuSoj1RwNAvYfisyMK38VhHRmANn/IwfmLO15KTzhNrqiwCX
TPva4j3+FCFI5nOEbA2TwibkgXIOqmSsfoxFxCFgz4Cn5crnE5wASjJEYjy98c0h/wg2SrJOvrpd
3zBPgD83e8WdttEM+g7WXwDTAjCZy7kFYcKPacVNWJBMz5wR1911qlralsjhoVkoakUN6kZK088M
5va50JZUi0YNae685IBtmrXDv6jBRyhKiZD06QEl1JROod44aCpgE8r9TpHB5FwmMfFrXb0m9awc
sHRXDlYjQSNLIVGVKtacovqR9rRRFP0iH7DPsUOxyQJxiil0CzS1JHpbukJLMzQGveMhGsKosCeZ
9tSSpt3diDAKix3grNWl6bC02aXGrxqvNmakm9TnSZ/yXRR2Bo0VdA3vehUXzPjeqCaJ1NZc/ydf
Y6zaT1tEn1PIJVMr3M7xWvgD7cjENVGEeWIGaRo5MAtjPEO6zaZSeX/iX3+/Hur6srlMXf6+1GZK
QZAj3v6+VxTZgu4+EdHWFlTKyKMVf735mKD45jCe/nShsk0H4O8f+U8u6e/DP+GeQa5RMtwEUP4n
CvWfhI/S+ZpWcZVMS0O4IT797wdSPf020Ud2/ySh/v5pxwVZiv99/vfRiBIVbf9FsGw99jSZIg7y
92H+p/8gVHXql+V6FDaFAiFrsf7amnBLw2CP4J4JQSzEM+nv3ZqbRkPbZJgs/H3498X/fnH7bZid
fOd/X6yzMBhbcrC+A+tpDZiQf6/890+6zUz293b+Pvz7olY3rxZN+u6s0K0UFWJDXslNR9/w//tn
2j79/772992/r8kDNhipnviKMZ0KI5e8cowaqC7YBE8piVwcIWWWNS+tKHc2fgqG01PfkKNucsRR
w2hCh2VunYbU1F0N4VwfHcrnCWRmhSymmRu8nYIMlPO/LsfFMRTCL3QKciIC1K1Cq3enRqMwgm9W
kAKhpcYIgWAskUUXIMoo6krqtzXS4eRCO72JKLfR0dlkwONvkA/IlgFri2V6rHsu5FHEEq/EjRWn
OFKiHD3qrZvQVDNa5M0Vd1Tzq+hurQYgqLVSeRcphSSk6zimYTZqNqmvyTWFEEAStdWviyw9Ipta
+YoK8bWZQhvtO0JQOIe+1uoV/fGDTkoAPodctRLnqJWrXGnVODyhVWfXoFZmlofnuhgCbUT4SlIo
wrXouM3YABQmuZaljfsun8ChatW1aO5zi5mRjhYPwdfeaWnudlrjlEVSS0be/MyDwAUdEQahC4rp
AsV0tBKp1nMJ0Xto7KgqxI6UkhUKVGXWvO68xiwY1NF0phF81BIVr55ghBQSGUZRJS+V2Afw6RN9
okCbkj9XhpEE0goHqQJlNgEIdRQFKBMNH2PFoLXNpIK8vigWuUM5E22Klk4kNTtjQUfb/EF/4AA1
c4Txj9+TEr81S4juxoCwgDFUqp9X6ReG5J4m4SE+KwKXF8a0alxSgBkAq/SQetQKtiMm6wSnLaVp
vBrKc9HIN3nLumiFCEwgRKhedNAaMI+sC0bH7JpRMHwxnt4rvN4dAdVQzOvM04Du/oPI3WUM8aGc
o5XAHrJnHWfvRk80KmpfVmppqKtzwRUajaZ1Er1KOpkhPOYhEOTlOMTjjFNIiXi/MtIoIbbQ2VDV
zqUtvMepycW4MT/TDjZV6Cx07aicS7nGf2eAIUWhlxaU9YiB6FsjK4TF6OHXA5ZS6WQ6jennchRd
p/KC6ZX1igvAuGquhQ7QsZjLAJ/PPhhqDb0yrLI1oT0bhoYsRtN/6JEmedjLwlVh8+4awbgOUsK9
lyyJk+Muty0i8pwEs56sNn7Kep1owae3LVXVn0YgnIsKxUPkAqOEsSwxSzMgMxRdGQyJeIwNbG4n
mLTpuhQwlfDPktLhPUsEqkBrn3mpxP27qD9GZEz7qaWxj7YPdFQz+aBkONlXOdH/En5q6F+RiUzn
bowif7kXjYGTnGSd2ro50U/TH+lbOeah9E9ZOhpoaoAzrgBqDRCSeg3VJSn1hRQxSZHOo0JqcNF9
6nWaZ7uulQ8l5Aja/AITMTJ/lBeSpDpFFyHXuwMdUhhZhdqPWFSFX1S6H0o5N0HbPU9t+THpOS1t
g+SvSv6wrXQ6dS20YYRcPhnxgk5tnWAuE7tmTMvbRIsKcvb+TPytom2kSPspqWlp1mm1wfZudVoE
Do4p9wjmzImzhjR7T2TFG2kRGojR0AHbaEYgDMRbmlyJnhwZh6IeuViMcHGyIW52NA0HkiiswaSU
y1WN431aa0eWSPGVh/IZafGd3Ffzs1SQxw20uekTlbWpAzaM23e1m/eq2QvHNYGmIWwNkvW8Rp5i
ds+LmM+BIiqnhqkBcoT9HcUWxqDKL3ZHypWOqwlMgKhIkpaHmfou/rIkQvjaXjRVeW0tqQP5WJOg
TRRiwgogql16ckKasPQ6g2/WjnOAFj28wZgqsuDRCKs4lUKbjtjot4X+18MSqZOPxCqOpMgkHVYC
GT2vTkNSK9ehSe+hZDUeh3EWyOmzHlXiQx/WJxR4lKNMPUvPEvneLyNFHahYXStIx8n4mBfrByX2
BPmw5N+CRAwU9fi5ciJaToPK/BCSdTxZdXUOmyX3U5qO6R4QP/ONIiGG1LPMusWtpE5OmRS/lPpI
nkclY8mlsySsHJsmfhVCZsSuVNQvrNJd3Qj1WS/6TYRlIm62cGlLOpxdEP+4qRjL56uGV99c/6Zz
eEo7WYFOW+RomhB2VlPSnzAHhg5A2aVRKQPhQqwfh3C89wj5BREdOhQeNoiE3uEIO7dzkjWeahT/
OgOnNxr7Q5rUaQKdkNNSkszVdPm1L6LJxVB19qex1r3CwGBbQz1mUmXd0ybSI6NVvULMX6QRW8+o
W64oXFMUU0Y02Exs+KqqpPHR6k/yrBDbcrQM6ih7kygPJ7kuHqdpfZ8rfIiKDowgm5U9ev4nNakj
v998xip9uqmghpfU2DF4lS/IuIUVfWQ4hq6VQJ0LFBdBoTNaDgN5HnNSCxxAe42GJESNuWx7OceT
OL5My3xCQetBSHXLxeOcLggC+qZuGm5UuPNSCoKSCuVPibMEzkou8bv6GYr0PrPYn0pVAio3zCAh
Qt8XEbQOPcbxaLGeJNqQo7K1KJmYJQRuR6g6vCbG7tlCEgWCAqiipJNsrZH5naxEm5U5QJXRwalQ
FMHDBkgzKw0t6CdEVrxsJjmURqgmfQzTtOrB5syGPSNKg68aFSzzdDzT9Thn5T8a921sELXPen1r
Wnzn8ZfYNJd5fp2Ol3W1kvMSX0ytgNswvC+ovNrSQjYgH5c1PfZNO59aYRbhDf9Emk5gHrX9Syw8
TRp89MxCsSVMx59kUcObRWVJrLBZURG+OEfR+B11RugLgaLVe3SWdBoBZ2CAtQqagpA+k4ojHg3q
Vcu6b6kf8X0i3GhMQPDWXN8SnLeYH/K+ZWEbfxhd5yJo2ruaNFJulkKuoDV7kObzoiTxaagpoZqp
4k0S1vOIAoGDwsOqNBLeLFZ2c1XFtEoa721iBRgHvnPhPOmmnNnVpihR+xP71K3DUDvVVo4o0trT
bb5hTGJ1m62kCjCHOC4Y8OGeRoOvBkCvWCrlwU6h/1nHpbw5aYm8XoxkaM4IEwDrI5BvgRCY8di5
0lxfFKnXT5lF6XWmESeLUzpJ0zXkbMq+zCpMT204wA5KM1/XNSDXWUPhYULibEKPXMbXFjt1acZT
0FikV0XPLusw6Wcpb19oW+eeNGFvpjSkyzJHzrwA7i2l9ZjpTCVCEbCaZMVG64A6p4j+jy5dQcz6
vOhIKLA3RoXnjBdJCgLeg9XptebmUXdIx7F56aAtejX1ddQdnnBMAr5Qa6YsJ6AbRar0jVQCDbdq
SfNedetTxDY7jYY7OrqCZJDlQLWsR5yJkv2QdluciFD4bHTjndS09jvasKED82mBgSJS89rHYkF3
i9X2ONFkDGgpfbRqcykqBe/pdUXEkM2jY+VD8sjgargQw8klJBUKr9TnxVP7Foe9hDBC4GTKB2Tl
K3CQMFU/KmJfF5vk36ItqdmLUwElpI2PSbPHg2GDVCOOMeR3spBybT4NUhCOhblTqoJ+N47JcqLT
QjHplQ27uyLm5rkZQXYrudpXydaGAOGzlDTpiB3WgyiO0l5GHGJPPq1M6xYVQF3PItGb1RU6I4Qw
EuqDlLXZdUis1I8HiuvZ1hZZVagwr/qinMQw86Vi1EHNknCHXF+gT7QfmQZ6aCZqCAiejzH3VQYm
hc4/2rgK4YlvYrBI6/cSvZgaIv9rhmZfWklv0RvaxT2OMAIlLWPNTp0FnIJ1NXeeLIYPi5Ft/QKU
T0ItfxY3sTtdlaTH2qQZViW0QfmxWN25M+mUV9CCUHEYgwaY+jizl/u4x4xUk36bxUgO1lolICfd
x6DXuEKXHZBDPnlrhWF2C3PbMrry0AKjlREPK5rRpVeY3G7lfBZXEkNNBK9GARGSFtwMIRU1ryq7
N7zkF67e0SJmSdugXaCjk0UAOSWw/vsVCWX6X7r+QZDH6GyK6UVWJ+FOuqtwd36vLQZtancc9QTE
xqTWOAhPVWkEuJdSHhyoaooh13feU0UvjQeSIQdbzO8pi5FEzRLRTtWipOywmb/2b2M4vwA7aKRP
Jqec1u0ro21ooLDqE5bbEwWJPMhI7g9G3XK2NPGho9IvtJj5Zg0S8yiM2SYtzb6wIjXWT9qWhYoj
lsUKxMmImiGOhU6ZwwyVFLpPpKkIjKJXHtVpDEbgkTEKk3O8IPesWk3zwPrkOE2V1cE+hrPT7Am3
deFHprPgaErJ25xwrYoxu5HVwoYmhKV9aEZvX6q8DtorwuUTDlqRbuMRbvID7XulTIrbL+2HOGkt
RUUMf9W6Bvpb36REfI4xgQMQpCxvWlMI/Z9Sf7gseE6UzUecNJKrzBFFSrjmXQ39P26ofsTxSNpV
ZA9zotwEYxp9EXVQ6h4IKn5NEfTrJUbjGIH0guChzd02vubr8rKuKJnNFgDwUBUP2OE9r3G5F/Io
uuXaazeO33OK1TuCPKJdA3M4vN3alsFu5U48dHNBdwgMEqma4SuYh9HMznF7UiTxo12RZCgU62ig
NmBbmm7CvR2fOqsYr5k4/SoTbSSmRlfImFgaCmJZdtOS/E2fXuqq0n5W9VYm2bWY2yYYypUyELp5
FJ2pBHUWcGumnmcuJBc06t/YWOO+t6jloVszctOvlo+CEtrMEoxG9Fs+sSYICREmd1zoPRPg8LlS
9sqBNXpDGsKUxLL6WI/Jd1LlP7URNaC6zSMamsOphEs5cqsaeNVbnSi5+iYNkvTry+dgSvODOAgI
dDNI6FZUfqOE8ADcNk/kR6kd90ZWkNNMvVdygu8GaT7h3KkEcqQQ8MfntahGsASD0kW97mfUNXbz
stB2MCAckegBapxgLltj4tQCYix9DSCOunw8rQRTcn2hx5fSRcPejRv1rbSs3/9j7zx6HMfSLPpX
Br1ngd4sZiOR8opQKHxsiLD03vPXz3nM7srqAmYwsx8UQEjKykiFDPne/e49V8ukYhN3zUdu8o6r
kV9up9m81VIFRTq2No3Eqshib1faRGl0iTRgl1dE9DGMjzokEIfcFu86Xx89dJvRwuuRUAI+9qHK
CZuogETn8U3vlF8RY8q2zX4MfwhwyJNBhfwncabxHfldyrATKcE80XPBHDliGCfpdN819UeukILy
Qfw1VbGv9YLTq85Wzu/D545anLGf59vUuDgZSeOkk9ItzI8c7yJQJci+7CLR0h1+hpQ2d21Sh5Q+
Nd3q/0Fv/zvQm2ODPvvva5rEROrfIW/LX/hXPZP8h2JYFrg4XbOMf/zHP6uZaG0y2bMoJmUrjqWa
f61m0gTjDc62rtmOyd/7SzWT/AdKg4P4aNq2zhrb/L8w3mBD8qPKIp2CIt9//ec/DPhcGvteAES6
I6uWpgkG3F8Yb1PWtn1uRfaBKvXnkZkR5eUGo2lp3VUO+TQ/frLVKTrROX1qornBW2/wzZ/Ud6Y+
JGjFXhRV5xzE7E5L+y0Uu1UNXG0SPUasQboy/ZnErnYS21vrrRW7XZ1tbyf2v5bYCQPQYAJja8dS
rk9RD2inGx79WqagNcch2w3pA+VS2t1klSepGWHFDfkhCiIATLk0bM3cd4D52vd6iZRVtxbxQHyq
QW2fgtoCscp+3hA7e62T6A/x9ZbIlOZJBePAUkErzBPmW2lqPodOLN8WKpmxVGNeFQfzjWEpbmzi
PvRLXburcvPbMhH7mrD/jow2hS9lnCLKtfc64gQ8GwpRU754mp+FhBY16ajr064b2tch0vBDsl7s
RcWsMTDnzZXxMcH7WGr6WdW77ENzTAEs2AUUrt+Nfi7vlQ78v5ZWaytL8LYXarz1mcWyr5E3QY8C
gxwM9w1NJpUgLynlLSUYFKPE68oZIxqjcWVPRnSsS4vtOWOWVVFO85GJBg0b+wkRaFzUIGPnCHWI
LY/nCL3IRjgyhYI0CS3JEqoSl/AbXehMIM7WI8KTjgA1qVHndT4182mYbRVEqkqoVY3QrXyhYA2L
liVUrUnoW4SAWqF3dUL5UuZrJ5SwhgSTkJ8Uw463aWQdmcipKvKFQ/GHZ7U4uEpd/9G0/Kj5Q3vM
pfoUj5Jz8gd7Yz4lLRmU2RnPKZQ3NOPwQx+q3q1V+aALHQ8x40anPHWTG9G4i4pviadHS4xM4/yY
SVuZLSqk18GNhEbYIxYqEJkBDqDKIJjuGwvnUKzV+RrUeksDDpm7CL913yNHFqynLB0VQw78LwVV
e6fBjF8nQrlMhIbZCjWzRNY0hL7ZC6XTEJonRRtvuRyOu1SnCCqYiyObRLqShnbP1WpvWIFznFXT
IzZjF4X/XEy3qGrBnQmnucf5E9YMVPiAYbEhw1baL4akzceptnEiI0vgg7irhYbbCzU3Vn70GmNv
KHW+4H5Rpin5KP85wzGLzRCjtvzIN250kSyP0MCJ9Dk1o982emZ5DeMqMfV1aGXmSS4+pbHBg9hn
rwG9YbitCEOrNWgQ5vOqY6FUqz7b+zJ2g6jCQQHxSrMzJOJWGdaSId0OQvPOEL9pnJriUN5ntux2
PaubVEclVwhV2KY54Mwz6fDSsX1P2IxZaaKvB+xSkqRbt1Nj7Iy22oxWymW9R5XvSDNGQxpsnTh5
aVO64pHwgxEtf3qjSAsrH7XnDmwZCmoA3E4TppVKFp1FAHBEYMfnU4M3hA6uaDfEaEphhrlBVYk0
Fs0dSMMf3ccpiM4bRD3sotHGCi1/2yZyCrAdeAglY4ap2o1x9snzhguRWHuou/grmZhBa2CfbBUU
7hqk+tCGSLY2IaLT60i+PvEbyWsyBh09fNxRDh8zTtoQaFsMB2mBqtnC5Knh9a2vdYGdbPaxIRnm
iLx0DYicg6SM9mqZ3urNwBrOMD/7MKQWhnGK59MoujGEBD8lHaCsFptumzKONWMQDCYLrjQhLEYf
eN6alZsZ9nowhZ9EvzUdrAwxkuK6LxiYdz5VZhNYIQdK3LrNXsq5TjZcqKp1Fkd0BbPaBKx3alRw
BWkxs0ifvoyAQfxIW8kKDXiT6ZPtTmb9Zo58fqguYifUWiWDbus5+2YQkm6TvJ73NdSVRC6ZfhfT
yYnY7HRR/lmMuMx8K7lhGTThNGsl9EXaVnywI+ECNxqClV4Xzj7PVPz+qkESRfqeHfTDaAzRtka5
drXhmxUfwvHoMDKjQvuJa+4GTfUy1w5Au1YR2brpFMch56Q8+2CP8yjJ/lGUtisBkSSThmCG7v1z
NXYefS3g5WNIH7UiAm3qMUybgKbb/lr1ubGZRwwwmm4khCErDcpaD7uEdOzEqAgDMytOq5HVW9yO
/dOk2f6hi1uUYdUa3WEiV9ZAkd76jZ7dyBYRa01FRaHhCP+CRRKv0OeLn9QtQYnqpPj4yUdDRqGK
remCHlbwYUdaiQhotJARVzT9OAdbJ7SFNgCUGTaxC7xLNMBjMGCXp25DlQACsVaEt700gW+UHZuo
RoOBgQIp4Z6L20OP5Gv2xnyjmVTp9gAJSTJ0x8gfuCbYI5ZnKX20JxsYYl+x26df2w6a0LN69MBm
Gnu3k5EpTRWZsp153epZoYikL9IbFsCcfH3aCcz6HHXlKTMD/ajVFA4GanMymYjS4VTEtxB8tmag
3cylMxxUdrJNGCXHPAJoqUY0ahNMNyXwSKMD8owrO2VNeD/0kqE3qxZpYytANeLB5Ios1J8ivItk
Cz1cz13o8dXRarMdHWIDNn6QiXZtQbjqIECkFMM7OQjDKi7bPWN2N40I+SHf8kGwCQTRO3HuSl3d
1fdSVBLF0LRyNUXBg2+F+EwQjbamX/brgXapXQ2i2w4TmGKmcjL8irRbHBtntDCSguWmKqXxxFwP
1ajHc5oA5TSHuhfPMrttIpYBDiQFCYpCkEr3NuTTPZQbXEuSSdCkm9NThxl9qoLANdKJVgF6CTkB
UZ4UxvST2Gkad/ctHhIrKNVdMFvKvO7Tul4FAY5F6nTwGYU0+S1+hK62v9R2IrSo7n83DC23dIHa
t9RubcnUb6RNfz+KZj27Ix9MBxu171CpaW8xCf6jUtKPq7YHs9TeYlh65Nt6PIiYe2pOYju5lXeG
3E2H5TCnnYLx1nlPsqHBjdl/SrMv3B+iHkPOxLstimIQ8YtDZszdzjckLI04r/UwoGE3cmDTdEmO
qw9Rtm1sEAKMLDSG8BbXgcSAkykl6BaBNHlK2360rMFJrxVs2MWTHPMBo7pqtuvCx6o4dkYI0TaR
gQ881pm58QP2/rA7H/1EDBVFdcTSJ6M4zSkupmC73AtK+6TOvUS+kA8iaPHqsNwC3/7PW8vd5UBz
Dy9G5Ow60SG0HJaGoeXWpGrSXlBzez86hjbVMYVz1ZgbHCvfT/bAfuHS2srayBN8NbFJYMGQkTlY
v24UvbwsT3ewsOmFCZb8PwugFgONNtAVvlpuLgczCC3IzebzKGqelhKovgzSfOeLr/0Y1The2ctw
ba37fSwcIEtDkN7XPLbcbHRe3oTJHcMOPm+y8qz0SrW3RUFF3yvStF5upgZx6WrG5bi8rUvpk210
hLx+HZcHFL24zKacIsSPr4uzic8nlRrC4/T7AFaWJkFRE6TLGfjVuQAiNYDN+bM7yRA1Jsvdmk4x
uWwq7/dDSVkjdjqA35Y+peVlMJaXZXmtGtU4GcgIG/Uhp/j+EBq1Tm8fW3mgq3h2IzU8LodG3Grs
n6rDoRcOZP8SGdhOErBHKUTZw0gWEJ63uVvMUL8PjjBIUbFTbBIIlZlUSgf6gqRDOojPXMT3s5Lw
GIh6iuXA3LhGqW6+U1n0VMxDBcywsXaLXed3t9ji41nu2kvlhTyrujdK7eviTFoOliJocjb5YxaO
nPu6puKsTplfDF75YEbdDb3fwRaNmZmC39RXh6aEzfKH/VKjWVG41lYjwYHF+NSlpJJk8MzucvYw
xSmiFjUdyy3AjXT8LPdB8z9F9hBsljdleS808R71wn1l5tZ9s3To+EtvDt1xFqzYX46vv31+m2Fg
T9XAK/z9BxY+cNEkqHZVPqMn8UEeOWvQNERF4a5mQfDrBflbF5szltTh0Rof7tlO/HoJlt9y+X11
5jKH3785p20StrSLZki6ZU/daEjvaAGDd0WxsL6zWuVOYUds6UwpDbUWxjSKS2UaTBsh/C2VpjRZ
TVPxKFHHiHWAaYY603Xu2O03MpstilFHUZFai7LUVNSm5qJANYEX4DLGTs6/D6MD59tSomNjIDbq
OAZMKitWNZEQUdOq0tfah3aIjfZcSdWNSp9rbbJ3k0Iu9Hp3oMWHiL1qUqGh019c3AMZ4IrJLF7H
WWyJuliF3tiZ/tixP8e0ySqW8iQHZJBTCSzzMETPmfwUiwLa1C5fgj5/UUU1bazxFYAUe1OL2lpK
IO7kem2IOtthzE4RKuMqk/GYmL2G9sXOsxY1uKx2Np0FZU6eqcgN6Mod/Imlj9U/xKJGlwniudUG
exfQsFspVO2KhSptLCJUHFHDK3N9DfAKdbaVbxVNXcO5RE+zH2JmNmQboqP9IaETeBMNXjizhqvR
YTqa7P6An/Kc1p+jin36ShkUk66lLJjW4NAYP9iQgL+iT1jqCJapOhDcQGe3btsVSgQEL9NnjBHU
Eu9YTcLeuM3Ty0RfMVhiUqyiwhgSy3tDiQl2MLyltLafbEOg7nG9UIx3teu9I7Z6ohhZsaGPGEV7
SSwE/XDUoCPRowwn89yJYmUxp5XHJ98ifNQGEDhYZLR1zVcC0OSqqd2QNbNrleUjbfeeIuqboT7C
qU6i/dwWGYyxVk/eG6N/aEz7redFmEPyft2An9ehG7oWHdGZfIW0X6EuaF5Zz5+Jyp66j0GXxENz
pxMIj00c5EzyVBir0VNHd/HYq4+T7xergC4WIO3fda3VbqehZqshJvOmu+Aj8cJiM+vjsWVkxXD0
pxHBNKd1QhdzWyLKsStashvasosuhHYqCrRjUaVd0qmdiXLtiYAnkwekv49ZTa6xKOEeE/OcTvDl
bPq5LX/cYUw5tPR2J5B1k57sRk+jd97BYc7qx7m27hMavx2qktYq36NZlIHLohYcY8+FRo1tLqc3
Q4IXmjXptja7l4JGcZ7lSumdaRWIsvGcoCBuSqhWooh8gqOLUoJzrRBWSMrKJd6GYLiMosScrlWZ
gBZEH01UnEdETjW9n9aGbgBfyJxLNDYvM73olihI95GEa1GZPmAxaRkcU9xJnfpc4xRvx6Q/qlEV
bRkRvGL1dVxfKbgUAPEevq2CnibfJu0RVv07lghOflLn0WSEhWLmdGB2kHyslPxNY9trX3LDBBJq
GLBWltLoaObKQ2PnBDOqIXXDGHihWjPDrKGL8apVrJOBDWf9cES2nlzQ3buJge2K6pZxXQ9ytbXx
Nndx/pNWRrTuzfLF1slslL3jFYry3U5O44YF3juWWKLFHYhX6qTrroQFF/SViwIPFQdCWxJiahNV
R6BNtIRiljKDwSEnZg6VVsKXVkknWQ1OoUwwOGC0eim7ZFo7tbZtDOvqhJAEi17tXUsjB5gyNoon
84eVReBpXQ+lKr1YVK9wncArE92xL55Pih6dCgcwgGR2PxSXgV4As8KPfB+NWt4Cm3/FFVzAodch
KqsKeV74eHZIWEH70tPa8uZ4HrHpD4CISsIIkF80+0wfKhwy0Cj6bBIdiytqU/nZpQxM3vLzRyaP
lyZHjc0SaMZyq0M+VtMnrhoNHymEwCk/NcHAVg0jLBn0KwzeD1PWaPam8Gs9W5J504KykR0RXJaw
lUaZQSqy3/U0Pu6zEFmgJari+/ZPTHOWxzbEoOcxIq5nMcbMYJeFRvnSoFifOK250ci7aQT1D7LH
tKmFfV5Pyp3s+/cV56BD7lQ01g/rVoOPmWX1d4iKggf1x44nKojyky0zjw/09A7DDRiEnnZrI5NJ
ygGrqRg36QgInMg2Gct7M2pfut7+5pIOemjELUZfJORJSBXxV2KYkzdgWDiZA9fGmDVZp9PD3tgN
6tUmbnAzp1zS+CI1picRay8tkuYU1tcrp5eCQ0ZgxXYuSt9FriFxlmFVC1VdHlROg5g0qxkgcVcb
4P1tjeAMwIg6utaJkd2YOaZfMzP9ddcNILdErah1SdlYg1EAcyDpAxAValG6M8R7MlT6Wz1aOevM
btgWmQHF7RtPClgIxdk4RQbOWGkNImwEm1tyTSr6+ZoxzqEqwtdCrqABtK5TGeuwx2mpzViffANn
T5DRH8YEFIhIRCJO126xahI9ryx+YZoDC1lJN71qXhtKpxl5J/GuMnaaVg0nySQY5BhniV2Ya+oZ
GQX9IU+YpOVxAjC24IQWdP3F77U1QHy8gj7WvQz0ftDrZ41PNRbX7RwPkAS1Ad70pHYbEuJZWrtj
k+J9wK0vmcStlLQS89jgmeqSrG30I4I3LpxupRvKNeCjj30bN9zGsIbPRBMVDucmt41VzyTBTTs8
fn2nsmdyujUjVhQ4uGG53eLCk6LL1G+x1sgHZDK4qrKDpdcwgFtig46YOoaZgAPpzwn69goDZ3FY
DlZP9CLJ/Z2Slw86J7bBHawJqHWronghDpWUBULJNiICxz5lygkX/+AnG/3y6A+6vLV8GDUNHCxO
hlAMtPTMZW6dhJ1zwwCXPMyY38f9R9QefbUyvJYl0coqgTP4mvZYYwCwSgDmrZW8O5S/wLON6t2U
9q+zQug9JCcepG9ygkshSe07Py5crWfdUkfU6PF8Gmv4GkOs5wEms8zWvczCT+Hr74YxUVKdlyYb
5f0ss72K2vS7061rUeVwDRvQEVr8Uar6x4ziQaYSZ8Kos9UUaTrbls4w/2kmL3yIjR1xct4TTsNJ
niEQsHqXOpO3M6RiAOjDMCn2Csn0qlVVvK7hxRkZs3zF2ftmMTCrjysoH0JKGrKnWlELr7OaEjFT
25taJjDq3ZGyTvMQmvqtpQjKjx1LVPs4mFKiorxtYU7JAgzPbgCaWg9rY6yT6hSaDnmtDISDFUJI
M95pKMldWf6sSsi9Du9jVobqpjMVDFiy8z6UuRdjxa5EVk6f13zFcUYIwbxTppNV3QwzooVTFw8Z
FkP2V1O3Xnon2ynFrE91S3tY7ssVDdqq2Ho9pSL4US86wlISs9z/fYjKkNOFwZleyq3DOCnlNqQc
lfG7HLqT+AmSTBH3r25Bm89bGMUHSP0tJu/8jpnIuGHBw78gHvp96HEwgjzEcVKIpERMQVCz63Wi
EnJ8jufs1UbK8PCkdwfbYh6NqZQywTbHT5PbM3XcETkFq0gCFIEgGA4dU4fDIA48gdOsBCRpxeOy
+QpPftpHmTkcqAIZBIge3XkyaChYOo6rpmPgxmRkuWuZrbMmYmIKseyfpZqhXGXQ8VjOBORj9oy7
oNzm80D9gV0eDHFAufnrIW1lbMfqrAB6Yk+vi5386GtX0ias1KL0wRjUemOM/nBYDkvX4iwQmuSE
dr9rFkNiSL8KF38/VsjDhRk+YzNLQZQXO/ClaRHPpEPJkrj/+8G8Dt3CoBNUjofuQJOUVydmuZMM
NkfzWIZc3Sl2cmsDOFtRt+0hFUpRldsqrZIxwCMMnaD1mG5h/ywBH1AQW4qo1XJLF3eXW+L/qFSa
2jTH0t2m1WsILxdbs2KYrp2AGxBQOciqwq9o1tSYEuw6ZKaqHkpxq48rkLpMPvvGxvqUDDr5kMGh
kYns1PJYHHDmXG4pI4xkuSOP2eTdt0LsxltaCW0pVA40+Sl7euKWO8vDepu3+4R3rJUhQy6H+s9b
f7vLgpfu7hJ+zfL8pIJ8GIlOpeEXlkVObDksD09t6+9HAFzNDI2CbUKyLdP4RtFD7qbiyS7POGGR
sLYA9q9LmnIO+jQrB1MclrvLwaxagKL1NSm5EmdY6g5ka5Z//y9PQrxIpi1iM5N4HsufTHwQIqph
YPUl+HjtB72qb51+KtddWAbsuVZFJUM3Y7MyW/D+QXSa5PxEQZdlMuPA0mIHgPRK/WbOHIU1PZK2
1KNmN357UlQgOKMdvydj+sEaiJzfNKwmFdOmUgBONfLHouVTkkw4lQsFMFIii67BTsZVyss15qQk
/EkkCRke9lGTeQpCBUWE+rFlR9OOYHohG5luDePgB48j+83t7BPvUeuAAOqq5hEc7spjofTfkqha
Nuk/Iq8K9oUyIwDqqLF1bx2C1oRa1sv3kkTLU2UCSvp/08j/zjRiKXgp/gfTyNd7WPy7a2T5G/90
jZBP+EPWNf5TdE02sUH+6RxRFOsPVdMUQ1cd0xaWkpzzS/if/9CdP2TK+mTqBDF6OKri/OM/GiY6
4o+UPxzHcEyEE1Y+hiVr/xffiKWo6t98I+JHyDwvx9YUXdFs+d99I4niV52BnHOjTDHRHPybA5VP
7OQxJK7KCAPFajkfLocyooYPHfm6nPBSJaKqdrm5HPA6W7DFGxvLyb96nJeS56W+eXmsYEbDCRq6
Wzow19GEYL4cftc5/+UxKadV3a+PeUJIBLsUavzS5rzcUhvR/a3Xdsk1lBWOIpqcy9giTLnc9CuV
VXdvsaAvnme+EUSu68yrghoep2HvWDFdfN0ZPYcYPMPKaOuEmcOySWdgZ4mq8OWSZTrBsGnt7IwT
cp2PonsC6/FGaztm3bmJd9Cx9s2UfDg545VUXHpYAXWHaQj7g9QrIOHV5rJcbOo27w5cL4AGBFVJ
tREsGsniOQWx/dhNzh530SrCUb7XxGUzaQy2MuLKOs4OtSXLzaZuuLlcajXKGAhA1bT8ijDwnxfZ
KCpwqbabKg3mw3KggyXcygMlM31DIXY97QKh3yeCKjUGhwpn6G5Uey8tzX6jkF5q32OmbyG2U7lt
LIbRw7r0h3LPaoLMOIVZeqDfZ1mELtZmvxrMlwpqFkUEuXB7/Kqb/lst9O+7eD7zAz7p+I5aSFYD
S6pUHJba8uXu0l2+3FJt1cRd4f8qwl6e+XKwxNhhKceWZlI+Y4ZuH/eAKX81qsdsO4Nkq0q7hRmu
CDq3FSBa4am5007Eh1jwVo+qcU+Mf/wiCQMlklRxgaFRFvwE5juK24ME3ICxXTNAIlM+vVPbWtGO
Qe9Q11255XTQRdbZE9d3gByNSQvzbduz1m82vnlsrGOinDlt5y/Jj0J1QP1cnKEWEBHRaFBkxMPa
BI29mW+1EePTV2Fs7GRX60huCXQXSi4xrbNg7cELV8cRvp9M4xNIXirOe4jmmGqBZwBxAIFxBZVn
9SsHyiZ4MOtoynsao4ik0t0l1S42brb9YEV6PoW5Z37HFzDUsMNxgYIEhkaHwp/TiaHFuHGAm6iw
ABU2zisS+2BButFlZJYOqHn8rkTJnB2BdyCiLaxBBoMWsfObEirrF+4bXr7b/iG6M58kZ+XAmDu1
92BAeCUsF7VjJoxS4TLxEvU8IU/RYHUs7jAGN1ceL1/HleW9J3vwzkfpBqQdUfrytQMyQlmEvmbz
Y4/0N2KxXsseaGUxADg0rFf77RRdYHshFUF7NVdD/QkUznJW/Jtmsi+4RH/KNjUvV+RSXl2u3vw1
4BjyO1tYGAEVkuQNpRGsz0YUT1xHETxKjYaxi/qoPUMUUAzOIcx1ice6IBllhqvr8p5OS1LTMEQ8
II141Ey+m9fShi24KqmvoF0kcwfZS+/NE8C19jn/sB7zJweGWkzYBl5edxQ4CPaVu6lgzr5ifzz7
WzbcneXanJH6T0vQEx7tbYQAupYvE/aOFlCvaz9oJ+kFDAi/DB9b/V3/Hh9gR7CAOJR7fGcsKTH4
qQx63fQLCjW79Njfxp8o2rgLIljIZ1XjTLHTnxKm9WwHV3D3ivv+VD2NF/XNznb1i4BCO1QZrPqT
Xd7wpnY/Znpg/yWm1vjHkUPSDXBrAgeVdYTABSwseKuPXrSXTa94MIVYBQods00HTpCVkNeSKHTn
H+eQsuZdge5pPAvInPnjfIYP2rH51r+0g/EefTl3nHcYEpj3Ad2ipBWBjj/66W6kupAIeHEsL8Rs
wFEoz76Lyc4BBecNNJk4K/2W+ea+vwX/W3I5QFSmzuJdfcdMUaQ7UKRztikjL/wCR8/mpnS/+nOH
2nMuR8981k8h2YRs058d1/TUzMVaBzKI3TkBJFp/0jNBNhNzypGQ9ENFqxh1o5wzBFnE/skhtTzh
icxbT2tfGu2Vc4fPxjxdjeaXnrmpdQWKwQ3ifvFefacBnKw/Xykuufy4seDJevWrwqRwF3+1wRYM
PDOiXXGlqofXvHmfQd4rH8U3ua8APMUOKA4IoJ5TVE0NxPRIlBgPDV+DLUTR/bAZ+f3hcTxGrzN5
+E2B2Wo1vPXxZt6XQKYQrlc1iJ7cQ+n0fbIp+/KBchgfN9EuvUifFfzPdDVIHm893738gXZ0/kGI
QPw746l78uc9rYHyBGDCZeti83sAlSCtwURkPGLhAjCdc6HjvKMc0oeYD2XtBpIXvNsJyMeVUjM2
WNFdLse7xPfMO77ed9k5/gjjtfMZXFs6r24trGSz9k06a6MCUgGOMr4U/WNcnRNl69xLDLOJeRcY
Q9YxpjHpZElvzUQ/+7gpmlP9qdy3Lz7UD+pRLgy1+sANngaZRO6TwSK6JFcDy1WHzg/b6omthEwX
+XhryT+oAB3FF+Gak0eUMRM4mqmXpd9ZvINli/ys3o0vqI42jGHkp/v53u/fVGi1nGT59lYTnPcN
9hF4RymVljFtvGZ24WfoAYXxo5d0G04WVihOGQGYEljBzqpxeGfc1H8L+2cdfEd88IHJ/qR7/oNK
CZSS8BgQwpW8ZW12CD+Daa2sHiRPvwvSF7IE6g1+OfYf83nYr/2X+oClNeLSR8nehpLdgv7B4LM3
T7g8k2xPqSxV6TkvbUaeEq6Ap4SXoqYDBz/FuR+2PD2EAmYCUbZXaAeigeGWJ6t0+9ZluhSsHquc
XeGG7CPcn+bOQqtVymPy6hy0Q3w1j9NOv9Fu51v/0T7wiSY9eZRerJayTD7c5NDkdfnCUyB4Uje3
EhESeBDaTdlgzYk9xd/10U0uAviubhwEbemaesNDsTFcDfEVnqdCyKzEPPsUtTfJeBr0M+LcdMy9
ZPNEoIN30PhSwk+dyjYVPsFKQ8gpXJ3JGXvDCL5CwPaNCcnVAV3eHKm6rj7aQFTnrvEdh9JupGYL
YmSMZZMRAJdP0oEPc4FV76wgxQPoT8+Iyfz/aukF6R31tVTQJ9IaM0J55UTEWHhNxjK7DeuVzep2
5ezLbzqQ6kfpoldbBV49l15zzbvkg3n8JiwCV4WbIfDnaUtSpwSTCUEer0Pnwl2QqPEBpl9hbz06
yRMReBVyYc74ahV96s/l2XnN7BU9B+p6Anp1DClSvrFZaazt56p0eUpX9diTpDnBivjQnwtXPqV0
Crs0aVNh+SNZbn0TOHtwU9sWDv4WZNRW8/K39k7a9nezF1wk5QDB6XY4aq/V7o6ta/5dv4037ezZ
tyU/A+zQUd/lVEu7IeOI4Ywn8AUsuP9Q404HgnrkNcIwNZFNl1bRPU2Kje8SmcPwmQ77nD6B5Em7
YLvFAtepXg7ZEo1gK384rzLz5ecekOEjQ4j+LtuAZKY74MhaiWexZc1uTNvOhMiwSg+wEZhd3+nH
9G56Hp7rR15//rGoO5Z3DB3rGy4c/eiti33zMDwwheITW4J7w1SIKfkmP1hPyuP8HY64rHdZfp4f
6wPbABKTLd9B1Qs+u0v5rm/wBUTgnFQ+Q66sYgtl1r4Lr90+uJcerC8+OPVWeZTbZydaG0+KtlVg
HGJda4AxPdszXS5UvK37d4X9DAIlnGXclbu6vw7h1ii2IIZxtVFC4hBk3vj96oSljvQp3C9KTPK3
+E4E0yjE67x018mbogM8eY3o6uy3Jmp3thmyTWtutPeUIkxtpbx7TXVbfHGdRkKbso32VK8oYi++
cH5u2xsM7D2+YP+RXVV12z7KH0RCnRd7E8mbJN9g+LOoqGjOJfS8eZMNrG4v/bW+1upZYT541Qpw
p/vkFQsecA77WF0mQkPOprpPPvnlK80bbvkHKBPF5+VEh+oibJkjgRjQuuveulEJtkcHSCvNLSwm
/tfC9Epll1918JYWYz4P9zEf+PhtokjmJrn1n3lGHYKNmIIEt30BYNSNKbMbXefHYHkuHfhdSv0u
GbZ1dG+VH2O26zC+45h5wUWZaG63n+YNqwnllkqIYstYRT8NsyYwfRprzpAO9lWtzah9dWMfDKHv
aUB/DviuiVHah+VghblzkMjd2Xb95msIuX2IpDuj0v+6tTy2HJik9QdH1llh2DXk0rZojiVzCa0F
r1s32NPHpdtQZ7t8WFoNl1uDIgxS4rGMEBGMKmGfS8nqbpO0P46OHMne8sejobX57r/922T1OpzI
A+tIY2fFNlMV6YUO495Tc1aKJNpEPh0xl7BXccBwXVItzUvtRA3QvOmQ96mwm05Uwef1wcEsTZBP
3NRK9vlTSu2uesEiXbRuWzwH38V3pB4Tvv5ntmiwhaEKEsquwdpsIZ8Xveho6pgG8q/yTaZPSaeP
Ckrusd5plIhaB1gP+YeprOwTO564XUnQVVYRJQ+vBlcKXGKnQgUfiXd9xaz+3EOWgUMI6dLc8kN1
k3q1fmWt1XvzXjtPyoZaZslmdEXqd6XSRfSdP08XyWtZizrwx1nre+UzWQz/BGT43AmEugJXmt/+
hugd5WYUvJEDu5tCt9vor925emPXSazL1l3sOCAFqDpgPVYy3XquYtd8DQ7yRXkz79sPaXKDbzjZ
vNA6LH0qQwBq8t6DKkwNjyS6+t1/xRc2qWV6NagCM+5GNlrU1oVXA14+2Op8Q00q86d0XZ7akz6x
Slo3PxIT0JdkN32HG+VNcJBerTvdxYwMLHi6ib9YFLPTwzrrvzbfxRu8Hur0QJaF1lahOQawO4vL
kL+GKQYeJms39am+76k944JEvxdnV8DNIKO7O1qVqEBmPXzOvAG7kBtueLtLGs0uEyjwnXHXHoIz
ZgvtZlKQirzcwnnJNW0lfw10V8QYYFmyt/FuPPKv0fhYMSml0yOHLbPiR83Xym1e/E2JZb1wW3zh
bUnydE1vOuykE5/KEqMkQzexp+qfQ17OgZda8j7H9ch5LDr5D9CJ1sneZKJGoYFP9abH2OmgYd6F
wrXqtq1oztMxfK0rbU1FX75rj7QyOGT7VtJ9G3rUDiQ7HrhKV6oiEuy9K4SvRLqyfwYM0nvKUeHE
ch/fwgDHJQHxms4b8LMYxABfXsGH81lBx9a/KIh4JrSscFXDccPOURX9NdUj/QuKqx+Co+5RUsho
m6jwtrpSNFJGGz5GNuR1/Ej/RdR57TauLVv0iwgwh1dJFJWjFawXwnJgzplffwd7A/cABwe73d1u
mWGtWlVzjtnNFUcp8YfPrb0Io4RgteYWHsEBGY9iI23NngClDJh2hMInWww/aFDObmsbgNpvNYh2
DLxcc7t9k0FBy99/kLApnvTAln9UDt+cqMjI4wkmfC6hOT5zrzDriCnhbhQO+F+CqOB80y6Pbrlk
J3tOLxN1msiSl4punINAxBqcLQVlLV0ozokHtCtvwW3PQRZVc4bg7goenabN0milkmZEVBeBXQN+
8ktD+4mNc7JNzATp3DRz95rBOv2aaLUoZf56cJ7CXivXqNmsb4o/jqe6k6+nZhlMY8iLvq1xQkEE
QseAHgHYrLv4Z4Lm2XGOFAE8vsad236hwEGChOIFsqoqOTqBe5SlbKVo1b60NzlfqC9oetCsJDMB
X7+Hx+VDeyzFe7/Oj6CjIRaKEhHKE8+VKA4cIqQBtfTBHukn2ERvnHKOcrizhQ1ePl9I20H9128h
kvU1PUUvhBFX+iDplQeDXCxeQxpA3PDmTFdAeHL41t48JP5zROoPXPiFdVt7ox1I4gPwXqKRwmfz
yxLnfyLnxaeRxdRq2/ZU4XCnplq0D0ThYckiyeeiObHWz52Oy2gZnrqXRTIhUfc4myjBtAc4X8HA
7WKLv3FpV68B7wUXrUMfOEPoAAwAyrL5V9H/ilFwEhDBZAt7UeIItH28YNPtQYwujEX1xgyLZHkS
GcySO8RxJzyiaGPWNj6Sl3UZtAOQdxjgkkRA8DmOPlxWpgcTaYjhbel42Hn7qc3CEjoFBQA8Z3ps
eztXWMpXWGvk7V5A304HB5oO9AlI2gTl9GhP2YZshisATW4n858zba15T8RGMS9/ojMviaeAgmbj
3I/KitATgOSJv7GCJSu0sqhuss3phU7aCpThcCOCz2dhy7s7XS92oimVhqiXDm3irHwTwXGggxZs
lQfvbk1E1T4/6qfhlFmwXtABzZH2UCxkM51UIGXB0zR9u3OQX7iPRbcebtNKEc79K3eeV054NHvU
AgGRPqywkHnyN7sG8v+QqB9maRODPNpmt2jfnQwS16Coxt5C/O1hgk+hwVvhDQA8Upaivxp8wE5L
k05ogM9qhgept05TVBqB2pgZ2nUm/P673twYQBnnlkXA/GQGjyndQXcC8okUeic/4mEgpAAuP4uP
BbeUIiRbYZeAoQ+UXFeB2hIUhkUBmP0vW63ZEdCJyeKph1t2KFZRHqyg25MQA9e7/ugu8i8xrYSm
TPPDeQJzvl3Su4MvDcHG1fCG2/yDRGiQEYx2WZiCCGYs9v4hW4+c/YE9ozwJZumXDzWEScCz4mF8
Dq9uz5vGgg1XNISxBUCOKOPwJmpbCAnxusTamg8kk/I4ZVMWB9dKUG5UCx3arhVvLczj0FGFC5lx
SPI5307ZcdtMvVYY2iCgZ7sYKPxWeWm9jdEkTshGWxcNGRdO0S/N5NjwNP4ENsfjJUJXybOjxNal
D2ROEI8HLIIVgqK5iG1lnV+nn5mVBdEE924/Ttl4k4Jipb3JtqD5yQ132z1xWJ5xioLNMDH+OVWy
bZOAkBJNPA8Ab3TAnW2IltODok4JGjVZWywwqDSbDmjTxHsPOCe7GG7JRGH5nXW2fifyx6eGkrcT
g5v5z69UXS1zWZH02xzEf2F5U5IAcXPZuSLxk/TLQINuulAe6s07A879AUhgHNpti1T10RNrQ9Xm
kSQmTb3fhfQdnrxtRVJQtibgi3f0v1TjjLi/Gbon8UZcQA9+hEfi0f1Se6FOYIwOC5Wuz2VCzh+l
9wCC2CPVo+dSUM6d6w+C7s07BnvgGd7CPVcsJFM7OuK0CI8nXyy7S3XTN8lXdBFt/VVkC53EXpz8
/xr6RMFJD23Z/VklVpk54adzxjrpWui/pxwXxyMjkeUXbH5yY5Mc1aV45cLCWefdrX6pxSGmEDZf
5kwG9gIchtkUkKFuzH3+lMiI/YM0R8jjaN5q7HEEEZmiQ8cm4h7OXRLPVilfUqfGqkjLEu3BH1K0
efBirMu7Iv+CwS/zRUFYxA3G4j3hDaDA69j4lkm6QtiXbFN5piPQI/ZuhrRahDVh0wemj4l+V970
OxlxI/lzswAy9NHb8pTV1/RHRQs1SxF2TcmZ+W4414bt/sKmZQXXkXDSBwo3I8MPUBaLYROeiou3
4mn95kO6xbKqdzRL8/zITS427lqldHO0aE/CRvAy78UBK8I2IAoIQAXMW0Xm8aSp0/yxLaMAxQR+
o/TStqSvMU7YSUdtPA3DnN+F/7ygOL+wRpXKSp7yOJdCBiRoKjNIaffMnZ9z7lkShCNmO4527dt6
83IyDW8fPCwyjqYF129W7bu7SxIZb2916x8DyRsEfHH5fl7xx7grr1iefTT/NvnZ8gduaSrstfo5
vomqqpzhRmhI8mJf0tRj3Bz84ZuNhvLf3SkvF0SFvjW/qU4grKWpU4Zr/5JQPnxo55yGzjWS+ciE
+C30nfxh8Ew+2lXzC3WcQ9kx2qOTf0JHydYxyZG7dKsaNkntHPdIg4TEWgNOodhf57a1905EcPqr
3laPwNA6TjXhnQQZO59lO9DXK7iXJ2vbr/pL95Qccwc5ZtIrHoZ6qhyIUKKKx7Cy5G7gk8OtFdtU
F4QGS2+N8uTKGgmlRMWT+pbK+dCuKN89geMTPWcTbx+nMVY+qknitgvIMzCv5sFOcyyHNkH3gcCH
w7RY2zT1FZPsjSVKDGxjWb9FTQrXBO64uc7ipXlt4PcQWwgdcs4/ECmkdyyIrZaP5CqvGoPIzlvO
wgo8aeo2kNM4F+RVLNkUiEBgv6VNualf3UdLUC72syeekAU3nYqZ7AyCG9Ijpz4K00umzKUXtjry
ujnxbRkIrDlYGLeClWgfH3J/HWOaxjHMO4Kr6RNSk8ei75HKZfPsCF/uqnv2f3jQumwm7IunUC+b
7/ruwh4kkOEMcoxMRXCG2t3cim8aV1prqw9hU0qOf+nvXWlr9ZLWRfYTUiHxqejmY7TPxVWtbPRx
GY7oQRkA0NzkhtuIrBofgir2QHD98BHn8o5kqylAvX9hThN39H0GUjh2im045rV4enSUGEFRjBuD
ndCMoU1yUaNXy08UrLtn0F01dQlcDOWcT29+Ryf9e1VBNT/XF25b4c4wBdJ4Q3IMUYgwEwBjM301
0uH8gWz0p9wZerienXiOxohNWgUnZQQjtqh4LOZeA4TtVjUOSNeRJ59jcDyXQNYx2RvYoBeCo666
aC4S05MSTzGno/iNT2QOU4r+mDqHd6PK0/UPygU6/P4iDQvfpdJAOs2xkyPecIwPNaA7XpiT+d2V
K/4w54J4QM9uR3tW7ZjTDue9HzhevNTMFk9kKW4NtOM2QTWbhJeHUpmNxNtrdr7Mvpq79q53IeKi
ZOF9ibSSy2n5jf6yYZb81Z8mlggPQjrHh2oDG2PPjNX7Uz5Cx/qoNt285cA/vNS/nqjBYA5ijxOz
j8ZohdmYN61dRxdXOI0c+wmFJbXeRZ50GsmfDmZ+s+mfbrrt5dmkt+S20flvSLjZmNEG+7am7lAc
M6Qj4z0mloM43WEWTHvWTXqTD52aK8lyGFoqnuMaC8hwgumM1VON1uD9wVAxJiphhTrQE+SpjmAm
iuOkmaMRLy4qRbk2/avWU2k3TE0TbwnRCIs620LVL8wvimP3oBPqSebgGv0g9qI5EyxG37wA3+ln
Qm9NWLBaptZZ05wgvoMqu6J0HkwKmBkJNZNQn7N+tEq+arrnROSJi4hpcEwQJENDmtJTjjIHl8Im
EMw4hMuSw9fee8msY1T3tlwx4eLuUQFH54AYEWn6BCOpz2fZnuTYMhb+JduZ3ez9I4ZakthwGbMh
GvOWTozDkj1leVEZh0+q5STfpfCLx2xFjWZ9GbdEmaf36McDw8DscEfskm1+0gnArMJi9KLNlJz7
nXdgfFp/oE43weRaTvvBGZ6BovVZIvilYRI+CsLOaEJl/AS28Nt9m59TriSxNmxIhJJQbLygCLF9
s8Mh65oQUARZqb/EwFDirI0pDoE0KJ+ovbXr7moOB472JJITAxg7LG9StGTWD6AuSO26XKRY8rgv
rNXcfMreD1RyIPSI+GQmbAB5+WYDVebhD7G65DzhyIBYuE9Add47uz8KLEc4I5SR2gbQMDEoSHIn
zyLnMN40nmth5t+CZXWNzBnGtAj4KHi2V5zPi1N+y7KVIawYLjBxkEJ6dkuL8OPwNHR3K4RzT+3M
QkGxwUdZNu+IPo+j095ZMBbkWSdXdj/s0zVy8hWtI54FKjsScm70ZSFq5BRMV+OEPUQ7yhu2R2JP
luWyeoBwzwlnqubtDetFGdK33QU0jSPaUi0hE7Px6t3HKxjrRnkFuP35gIwhGGWt0MYxmDOQfWs4
udCH8tH0tUdAYWkDm1H8l37QbTLRJ+/KvHwGiA3CGzGnqh189eTAz13+p6wGItGGEwNzBkZds9Qh
ji8o4lrSTm11x/B0vNO5sBljPSFx6DfpJKyTY/ERX9jULdCDW2FBtMgPAyNcIAEmoDUDB6yAq+gq
qsdw0x11DPwoCn/dh/iAVBZTeK+Lz9QJNwQ8QAWeKUC4ZvWL/n++wb/cSHN5W75S27WFdX0Lrvw4
RAtKNlMOeK6oezG5zfi5/b137Pepg2OAeUo4TegCf85DQ20Xf5QfvJr9Bw8ZC55cLLWr8jRZuI89
SKu1VcMk2LXZp0gL467TjKmdrrehvpEULoZzgwBAeje/qQJ7xjbpCTErY4vm2lPuEGw7YJCf4+Xv
o+UAooTlBYlwtMyI8TPXRr6XvIVvwJB28CI3qjP2zDKWqMgSd6lHPP2kYEzzhx42YUOqARSbR0wU
Q21sW+Eg7dlYymHD6IurZ/ybx8GHJ8k+MphHz5TP8je4Ju8+nae/DITPfPspuYSbsAGEbHQsdfPg
UW3L3xKi88RUmxm78JarM/NiYh6sUeb/myzR2ipmjABbMmLp+n1wd/gZAUKPlGEPeUvY0l4/IhOa
i1vzwuywL23jB4bMwqUPgQGfQaE608Ktvm2/hu9I4h2chX/MOdY1QPgZjrs+dDrSF5uDpNgKRRq5
Z2fv2cK1oLNr7OGHMxsRqW1VBp3O2CwUYukkrENzkzBFaTa8gweHCsKZ0DejhIDaQorhRuM9RdLz
Nrc5Cdbn/AY3kJiqNauDuFSAp2Y7C2Net8LMJdm8BsWiIDzlQz15v9JlYN78DeihniOLuMW/At1b
xLJA2h78e+2Snx2N0L56iCvlxkhRWGRX4VO/YOEOV9JaJoxtLn9XlCg/ODXuNO60m+Ct4fM6zBZv
xuCwZAC/3/j9TH14VxYFXZyEaJpq53hWjx7xfN2KOUNOIFg44/0vlsFJcjCTnGqGb8KpESc0fn5T
PlWGPME1VhdYIN8DPB6aP9vmg+HJWEzXs3Tw/QwffI/6XJ7Ft7qNjuRxyxAAGHD+06P09/FVOgpQ
DeZKNBroi14ZMmvgpWzUb/KTpOur/+Kx864izea5eWTkkw+LZPf1xbE6osOw6tHwzutfg5jLW0FT
aO7zD/EZA/DDs+Ia3sYr2oCUqpYVPCOJeC2084G3843nembt/mIuqLWLHY9omQV4PJ/Z6BVDE2Nl
Brfopuz4d7jqS/9cbacKuWfjRQgwQ0Jyo2G5rQ/JUT8IC25p+Mp5sbbBsrzkZ2utnaJFceod9U0A
uNLNkIVs5ZV2Mi27fgYPXl1/Q5jMGQ/kguni0G/BmqN7oS1P2XleSOvUCdq5vATRMhgrdHi0WWjM
XxQWD9KygDE86ld70PlpGd/+TC1bsOo7ppTjwt8KGNK4zhzX/Vl6U1fxBYTBTvsr/C3vl75CwR8U
a+7zD70YXJZT3II2Q96B0I3HF+ENXQeGiMZmPCvyWj9SYkbFh7UBbjTxT2ZWseO5zDfxLSPd5kt/
87WG3L1flggeFOkzRE5DZf8o9/IC9E0TUBEtCvkECj1kUoN5AIUVSXu0RQegpY7CybbAWDLr/OkR
ET/KM7pPAYEdJ2oyu8Ivqvdc+WgpkkZbkh2Fs7s2w62y4zshljUxl2GmuHdXohn4PgHAzIp5p7p1
/YX21XwkH+GW55PhNTx0gc42QsxrvRc20UezRkWl/5vyc2q8yDt/WHRrKvWcpY+PyI7JAdFfmQ9G
2AVJR3vpk77uL9RhY+fdMcQiEfMWZv9yh7V1LL78Na/WSD/1iSaEuU2O+WoW7wS2e+RzxCIeXRSx
6OHu5bPiCN7BtV6wbvfPCfhLd2rj3VF0CDv9TFegpgH/Yqf7iDAOnxGWnZG5nuvP4kHKC3U0COAv
VmxhhlihJWPrrBzZQdhp9A2qIbVAhkYjnHCEmVTsvWI+nKmyjZM0AOQi7wg+43n4qK7aqduSAROt
A3VuUNneS4cF5tiQVbS1PmIgTQcRAQk7M+2P8VsIHG+BKGYLKICVT8BbAn0HOxpcUOjbzuBYC1aC
Z2ks+juz7vIe3q0bh9KasAk2m5vHMYjyyyarfvMkJyP1FwZ1LR1jvmrNqE8YqQ5/ATFVz/CDA8MU
vExqHYcmuziVB3wVfFJqAhcbu0ylbCc/9Rcn1aB1woP1cnFak0nHtrAGhOSLK3yb1JNut03zQyiu
9G8d2zXUtJnPRdwZxkKLVozRgydnquapDoxDbJ3BlXg0KHZhlp+6H5Ec6Wu4Sg8KLyagli/hxE6X
KMfE+5wyQhQeLpXzFPGsw67uVlZ6CeJzp6xcf1kwaqUw/S2Y/z2oITDTUWbgSqXbRG/l5n3jYpZd
2hxzXh9WaiCXCZTp3C4gqkZOUz4iMOEc9VSSKGalhFp2xVNWZnSXmbvSvGLW5M1ogsn7bFs78/jF
9xooq/g6S0tr6/rG+CRnDbD2OwDNRhrrSt9q+tzHj9qSjsMoYVqQR2GqaLzExueKhZEN2LsOq/qX
SKctkKqM+GpcMh/VI0Ki6q38bGe6c43uhwrpf5XFezi8yKhY+QTG+oj44BUC+v4eNv4up5cxTiUs
pxv6lt4cdAjEHZ4hPFs0zbt7Xx+h8jE2bXFZIkPdsU8zll56LDjeqhvwOy6UflMgggBf3kDumj5w
Ej8lF8loDreHQrRdNxlhFTTIVy61tTxdfjCq5CF1EOK2bX+us0sQHeVkj8NKyRCyzxEZjsJd6NZd
e8LfbjLtYgaZMZiANLJX4vegb1QTsdh9MGnXpGSNTzJEaiGKBIKeSpohlOyU3bJtBgCVZ9yOkajV
fmcJjouoDoTKsHLbha4vkN3FT/VinZAnNSSA1nNQ8ibxhQKIiFlK9Cqxvuq66nfA/FEXsTCDb21v
+rs9/RvsN9OI/39z/n+/lBRWdT2RiIn5fwGAb3pTd6RED8df6HWPmLakdDvybkhYm742uLq6NGrj
1LqJtTZJ7kkaGmNhxZuQCzTlIIHUICMxCP37LyNHUY9zUVsXJWRLlbPivy/9+015TBFs1rS2/31N
GlN+25r+xr9fW8QPmEVhOdiDaRmQdGCLffAjdZPW/t/Xyuk3Cshl//3fUOE/+PfL//3Gvz/3318x
VVJ/SPJpa7zCjLf+/aEkNsmb+Pef//5o7WUcTEI52rRaXB69dt3nnMbVAaFK464UPqykB6ZTdlUG
jKh2BjRAcljj6+z0YaGndnCLmmFfegNgSQygnsldyxJFO+ppcIxj/8tSyNRWhS9ZbOulGqsq+MVZ
E0T4/4TQLnlfG/fYp73iYFmCJhE/XQF2moFffBmjp4u8tnfGuoLvhgPezeggWGAPtBhZLIRhkbg/
iSPNhI82G3SisRIehCB6Jm3WrVuCjKBGIdMGYoMAtwkYXFVNv8LntoyD7isTM3mrusiiKogCmF25
K+sQlkupiS1IaVPjGaQ12p2SGnCjpTGSxzHxY4rM4k3CLzCGDVG1MMuBcGlCweKRgqMBWgaZ11EE
j8IoDhhZBug7NdQWVVt49tAga6w6NsKootkMAWMdZ/6zDeVNhjp1MpK4jAcaK8f8rtU05sJmyQVJ
AXR4oDo0iIKJBZSDXIOIUUCImK5t954u/1YicmbdR+FfSRhkmZfnPuQeeTR+wgQzq0U/Iw7Ids80
KH8GyoTeRPtS0r4JUVOQhsARQ5EkQPQ2C54g5iaksy7lxHpMfMR2CAKH9Mfs09Am4DLog0vO+aFC
LVa2HAPCwSP7CyOmVkx/3SedIPDvwJzSi5sRFxj68lkS2Tg0RcMe62epkyaw08UqTjaV9u6HlZYK
0IdYA4csDBZccrvqkbhLQTzaQdI8XdHPibv6E0OUD26JYN0AXoPFTduQzgHbHiAfCJlFWQfhIawT
u6mntSZOv4ICt4V0CPMCkUJmIloYod4ZkfHywZo4squ/LX/cD3JMU8qUUB4Dbx/IdphF/ESeSm9T
9vX+kGgET8SZu9J8mDsxr9raUBo7a/t+VQ8jam6fBI2EmaKiZ/eCJ9GWOok+ZLHGEYU4MmIxC834
r+z8cpubwxErs097dmCBTnk/3A6WpjaqDHlialfwtp2d/6mJ94NVk9ZazN4WSbSoZB5Zok2WciG0
u9EcNsao8JaEVANqWH0KJntBTgeN6BCqbWCDpH0Diy7l+EsrElpdZfg04A3Nahets5FfxYgjQSuQ
+9q0TFVF+obexF8MFevaqB5tvxwmXMlSFuaJdpQ4/cvdyeVBWriYu1XZI7cp91Dnxqi/079OiJqd
FLFyq7B3AAlSkQdJ4OgQPTcNJU3oer3jjlk0LxDdZjKgO5HM3b6OAV8QQs2GmrVxthw0fatzAdop
FzBpeMzakS641/nqypSR+I9lOCXleDNCmmwrzaNz530FVb+RVHRfIiIDllhvpcKgHKZc+SDqfpK4
ZUQaeE8/Y6SckfVGwEbkDAoG5KCMRgfqQ7qsTDyTPUpVr01p/pejGnAAjh7lON5VEpZyRlPkBc76
aED83PAE+6U5g1ZEaBiDz4D0UML9xLOhJjUcYI4wUf8tGuJn33OvM5I3gFlGNrLsd5Vxtt+4vsyt
HZSjqdJyFFRSdyT26n8SoIGBSygitk1IO3K18gJrVv2MaDfKCrNKg16wB2s9VoVNRxEh9zobTmXW
m6gNXnFDWhwmuq1S+QaqyJGpNXS8qvewJbioRIKhOFsSCNUmjLeZwpg4LKgcakmBBl9k5TIVhiOY
PlvWDVIhTIDubqlcgaSmiN/pGRp9ZlAyBOOyGUvsN4Z/TCVPBt7aPEu5uWUl70kzZnbdixzjQXtx
0Kr8Q5JzANUY2o8auddiRLOd05zR5Tnfl/UNmONFcD3mFIUQbdAiFqRf+Rr1RWgxJAfayxKZmU8x
ok3pJiEDfBwKUjjUq6rvbEGPb1Y/2RX05lWbvrsWDcrhTn/HevI71LrlkHJCfpxIDz6xfd0gZ8VF
WiLLib/A/iYdmwypuSVl0cJUOS818B5l2dOd0WuQTcCftHzrrmaYi8uYPgWvGUq5ighOFcSlx1OO
0m9eefh7mDh30PPWsblsYQEyyatSksm6u9hchq66V9ll+ogbCAQ8VL4uOMoAUz8kGkgY4ntgKXDY
U03ayAEzmjIdOsY4aDwki86IWfMqxhnZU1ZDMZ0y+Gh1oUECLc4raRDmo++5y7bVjpFLNWpoagad
YFw3kp/behWfkyQZViljns6sHBjEhIX7I8KGsZuYK4OL0D6mx2gM2jLBVRww1mD9bVHLLaSkPKYe
j7wRkiM8TG3qikJcBWdLbijIS7FFuyLk0kwvaS7nY2vOhYHel+yKDCFq7RGLNA0SczfWwmirBeqJ
rKuIsyOoMM/bcJP1+cbVvNjOUkpIK8HaF3p0+XPNbWatSzq0yyksEoKACRpHGIQnHZIFz6RrqJD6
iXv9rEi5AHdmSqruOdiHKl2PSufs17LDzgwGT75hkcUpx8wwBbTYKEeKoW2xMVc5OdhI+ODSHgZA
2OharaFlFtsw3w8MFYZJxr0h3MOOSE4iy1wLVwGDdqmPlwBMyd3x5Ydk0l0WeL7tmoZaFg4Bh0Th
ZsWVCd0LygtxGrQ/iNiW0/BOYuFK6lmQvabq6MNzGBFTedF4mF7SKsS3xGaSlMajijT5nqiHQSk1
NnKQAg0NzEGMcGzV2Q9XnCO7aT0wrXdPSGTEZCXXXq7HQ9K01bbz1krPPEDWg26ryR5Kc4tDfZvQ
hSotc2elyZfmuvB6Rab4WXjqfdPYKGNzG3gCeVgpa6ju8q5ycLbSemXSGIIeJCYXkFRLzVZmzJ8S
XX0mCYMsARFbaLgcfAN6WOTSxKjRpB8l0u5ZWUiLPhftvht2gYvos+X8QtpyHS9ySXXSCOmCX11G
w1gHcIWlAFGDLBWOCUNjnnh4fhRPfylVV3D6IqEn6GliCekh13oevRHDGMODPJFByUrCseHzL2q4
Q4dsKA+u4H8OwJVWOvG78LVCQp/UWlx54C5mCUGLTmG0dlui/xErJtuqGDt9X4VEMY8bGMmnIs6A
ZCm+4wd0ryQfFX8WFtiQAvg84XQEEogFIX9Zqlq26cA6eJ00rA3iF2YlNJZIaK2lmDOkj32Am+pe
F5KQEGfGq5qOkVGU/rSu/jbFmj/mnZBBD1vqOy5YfoP2ZK6LndXX6nUEsudC3s8TLGkjxYkz3v0w
UJc4wMn9BHgQMMxRXZ5aQCu7ztcYpgCWkgy0QoZcrgNSQmZ9JRecc065l2C4HbCSVho5xPWAtjbx
CeUy0F11+95il+iY/VSFLs2tATVk19zJBQjXRMWcECL0conhEkF9IXGrg7pXbJEsuBS376w1CmM9
GMVW7VXvkodkKEOzr6B/08BS9aVKpKNh5cSxWtZ2sDiuWFrutP0r1fYyyXQVVmFbMExGQEPAOdp4
+JJ2rWMSvBo+K5cpRE1I1BAFZPQxeOY70FpYRYMy4btrICCtt0tUlrJ0iD61SPiNai6oRp+ULNI1
kKrPskBiLCTVM5ED5hpidgjcQkME3G863txFohPrUddchQBGrCGQo1woVzERF3nQHr2c3p7kFJ4p
wmVu51ZN5QQzctdp/o/RJUR9eG+X3JyJ3gA5gmDTtM6Hg2JIh8QXYOKQz6EsVSlHcpzTVGs49bL4
W8VZtJio1EFWOfmk7A2LZm1BXJ6TfVI0GDa1ERio5lF7VjhECm24q32CWdEMaszHlWRbWrEtRGIs
K/Mzk9mHu1hwIoneUZZGKIUqmm/DIJxKrAUfIkOzLqg+kz6s5r7SoZvsIsPREOZHW72VOULL7VZX
2D9qX8Zkkib814B2TvSg8hkB+jQNaHUQINUoCSOZt9/iSBikUKf8pOe6wAPdYSnzpcGzdQ1zaNcG
yBQHL1y6Lke9UYmurq8T49kwq+VuZPNmAmDHYmUT/EhPvCjo55vRIuDYsVYE/SQZBf2uahmJA7Hv
3aqHlUdbsqU8T2mfBmRDsWnBGejWvMnWpcp3Zbz0h2bquKEV5OVB45QTAugTQpHBsQZWigDAr8/0
FG5CDEtETYhddLmBglTSA+mbV9SAlyeGA4aiL8yrWtwBZsQMoBEsKtJuHBBLa/pZ5zS0kbRzJzIQ
C4c7kJKVFYHKNXz4WqTzccF42WXTDruHJhFN6k9BX741+WWrO+bufgvZOJgd1TS1tlo2ropYbVDE
ar6j6P25bSVO3iXFjKuEtEIL80BwR47wxduP7lQsSzyc1KUIcqo9z3kCT9tivmu9zZJkiaEOt5LQ
nkJP3vODk3M0hV0JXYWHvS0Ohhi+IGtF4O+4Qg3ZuU6WohI0oovcox5vlRppycD1Faf77qInVSR3
K7tW/BB1wgl8od6GE4TeTFomkEMMxLEQ4PprzPpE5i69RW+aW6nWDDY0uIH7furzVbkA6/Pd9Nqm
hFG6tcyKp8NUGeuUHi4fJK0mxwpvUBhaT8izTjHWfnjJgNky2ai/fRFNRUlzoKg59FjM1Xu1XogG
3v604+rmNGeWXoNgpw4YeIMgAntd4Noahr5csQtggC4VdLodw4NC7/Z+ZixzS+umVgYebxlRXCC7
EFJ7sujcUSY8tkRf16gj4bVk6nYKanIyNk2nQeNSInzUMlXHVFX+DSy9muUPu6SJRx6LkmiJCvVR
Z2nuQnXd7lBF/qptx/0oypDJTXR//ZhvraauFnnpoh10A1sL3XNUIr4WRnkLB6hjsMXCpCbVXY/B
uIniQu8eo+eJIJ20e6sqiLnaypjxoXTSZhN/pQpAjvuekXuqJVslbTBK1Winh2FigwpLRcPXMNyV
WMeKKo4kL+coqyq2A4+nvhtJcu1T311wCn4gzcjFUv4ei6svB5I9rfoGNxSD6bwKDnIQ4A1WgnOG
sCOXURjmpB5UEcmwkuBexRKHyMhcmB8sluJHrCvLdlwrFd4KQQm2lIVnOiYjYovOSUX5j4Xyxx8L
Uk5STndp00m8AckC3r0ApVBhvCaTpZaama0HFgda0/pIB42XUOdBNRgWdpzhjzKLDeYs43sMAjQh
CN+bSuS0o3efOKhqbmJZ7gaNH9ZHUV3kab8kWY45h1D750F/m94Fi0NOTwpAaWPZRie/xJphClA4
srqfRsfJhWCTF2E01TxfVq76dDO8pViwNmKNzgNM3Vct0hQKYQaEWbgIZLiASciQsiqKJ68cDSZX
wi8iqp+l0nQzSUF4KuqpjMxdfCskj44lM41aP0RlhhSgMpHzSQjIuujHN4L0NCLVlzNGZdl0joUN
KhE9Cl/L2wkYJ8yOFkgfSzt3DMyrVjIQ6RheDTS/PCWQDkYmgbTCRlW1SDWjHD7dqIhvM5f8N2eb
H40Yz0TSP1JLo6upVD/sb5+JTu9Fqz2qrCNwx3JFO1PrvX4J0etTFVV0WeumY0MNVMy8VUNbjaVh
l6BwgW/Um7W8IGq3cDSPIsaA1VAq3ZKti9GEmm2MLjbnqdS+XTnM4TaiuiJvdz64pYvrul35Exiw
N1ne0kH6il3rRi4Z/pX432LF8MntD0Eff5pSBYhQT6pd0asm8y5BWuiBmCHIKb7aTnWmY8Y8K7XR
HnR13FpWi5SDugUSZLpsJXfPQkeCnWypMy9PaW6Y0kdO4t0sTnoBqSemOK15snkF56ivIbOa1tUk
pcV2RxfVf1HdzDRd6EOhLvqswJaaKVe1Zv0jJaBcxF7uGIIoOGhU5Rz7k2vGCfscPZ6etS/tyZf3
/o+981puHMuy9qt01PWg5gA4cH9M94XojSjKppQ3CJnMA+/90/8fmNWdZrqrZ+4noopBJikRImH2
2Xutb8HBXKeV3Fd5Zm8dlAcAEduNr1GEujg5TR8CH4UKfgSqJBHm+ORZ6nUBZxS3kTtNAo3WVLGI
s8jbmtQW5FfL9zDVvJswKs6TwNTZG+aw9lJWe5OL4yXNKOSlvbIja+2XYt2NDTNLL2tO5luP8AS6
pbVgRVii7Y2XqVMzdfA/mVm2cicTkX7HPCOIXqsid84u7WhWDeOV3TlPHuK7FKsfnhc5rqxC+wpx
fNPbLlHrk3YDUvND0Xhb5RVaib4wJ2JbJDNHmvWlT9k9d+1zEq/XsNLJMw2UMwOfT+4wwCl1mJEC
yKKQKykOHEh6Vz6puCC2OGPo9K/UVBlIWQeNxMX2RSntKcoda5lAgl8GBSDqcUq3kPkI3SFEY+yx
H5rtLLJsmmU64uPXek6kuU6z2azPleaCYlDQCh0VWOv6c6u1h4oEi40x9Zg67ApeQd3WXKxIoOh0
vDwim2qSATNm+xPtiIEr3CICMreNDOGsADlb8G7Eu90CTqxT68XT0Fi5UfE5sodX0Wgno7KPXGvP
Pd/sE8zI/SDMZBFkNYqVmmMwTSSh1c8Dq2Kgd3BkNNQM2THuMfJHSN/TnpN/gy2LC8lwxXqE67Nd
vicqoyDVXeTFJE0Ro/VP7wZjdds3s6EKfux+8CySNi4vV6Xjjgyq50VE149LFv6Q1C8vmm++P0xL
GybC5fG3u5cf/6fPf//xqavYru+PHZcJY7/Rtf4rbxngkTDZ4vnmcu9yo+UdMZ8z0/P7w8u9y79d
nv3+4l/+7ZeHl9f50GaK7l2fgZ8xVmEvHVKoegV/zTj/id/uXv718ngyB57SUmgfhkdE7bwllxv2
rr8HVFwe/xBYcYmpwEcTPjvpZG3jSVt4mqhB5tPK3CeEjPJXas1O+vDw4M5u/cGElgO6mqO9tPaB
CKz9FPju0nMpaS4Pm3L644l4foljSyYPmrn9/gOXl10eajSFNnYfHC7/FFqSRAvDxcnWipjsKhNu
z+V1l2cuN3la8eYsOu+i0MS4bWcYuqJ5My5PN4Zl7XLjfZSGhWDY63C32mgFQihiBwoHKFszrcgp
Geb7CdfismD6K6PmvokY0HTVWC3sHJbm5cYY5mCOIK8m9I0TChGoM07efAwaWguYsHQ/YdMfYi7g
smJiFtQ140KNZGNgY1viYrN9NIOisssOPj+8/Fua9ki3W6eqtpVqlpDxsDdcnulUphO3WmRfkp6u
/PefS+qAC+rY2oSZYYsjfITfcPndhdJm8ojWHfhz4MP+4/2+vcvl1357zeWpoWGSQsgWrtB/bBT5
Mn9s2eXVlyd++N3/8unvv6Fwo3pDQgNYzb//qh/eMw/dbRhXh0SnAIaZxenPTQEpWB7JBMq77yXC
RUPHZ+eMzTGm9QxOCnpG52YMw7SQ1uVrLHXSi0ufqUAe7ByAhTs7iKqj1vZMlWLm+AC+u6BbRU2y
0xS6lTIH5QViZel72mtXia+2DNJ9VzKIJwGULiiVCytOi1X2TAu1bXpizCwN0s+WXmYOEGBgEHVe
vfGZfWg2rYC6qWi8eQ8UYPkp7jmleaVAOivESjWxvyzggmNWYljfZRXCT5e1iByAGtQwPLL0S6dC
bVUVaKCoBZZAwM8tLboldnnURXb+AAKRXhGR8Sh9wLrQJVtSdDPvbvArholUu3LQ7w0nu6G8rRdD
IhAihNGWxJl829k6vM4MBo/Oukz4IXIqFz9X3p7JjudiFvrtadAZLLVMMHWTMV07q8ET5e27fBiJ
KcC0FWloia2pmDi0gOI4aJXhfowIJd1Cq845s0U/ugn8CRj35CGh0RtCtWIXnnjpLA1PP+RB3yI/
9RGj1/5euRhAhON9ipFVNsxBlkqFOIhaFD0kJduT9tq2ZG9XWf0mnHWcJCTbAA7EBxWf65LFdmQV
aKgD/LpzHBEJkP5BWp8dy3w1CN66tmqaaXLUt5aNdjzIEQbkN12M3NBJyk+4DNIrz4VzUkGSvSpd
+qR6HIKehQcKkIPzgybzYVc6rB0UM9i4CauD02sn5gRV1zyUgrpYZ2XaZDBM4K8vGAbD29ePvela
6McIY2rc/FprzHLdW/4NefdvWTn3bdkcjV2Y5oihXWlRCzIwwxgT+9lXB4B94sMyzlSpXQcZPTQu
ZzCFQsLP7cQ4KSgjpgBlX9W0A0okMGOhjEUW68+iMb/YsbbNFOYKfvSadgAHTDCdU82+7+xqONN7
NBTFWmyhALMtx9s68GhI5NH3mhQjrqk43hHf0BMQph0c/z6WnXVLDNtXy8DFHyaPigIFR32Gble+
dLUAl9JMn4KtpoC/EtYSbcmzQNJgN+8MA+eFX6+t3JK1XpNj4jPbObWSs5qZ6uRPpNSsZsZIGwls
nTlgQok1XuWx8666KnjKaW/5vlcsgz5clz3gNp++7tpP/T2JGTuamY9GKf1dySekET9BqzO3HvW8
OSbAmfl6OYnKtMdWJ61tZwbutin8a/K3qr0kmAo4SrqnJXAtMGENdfdSJuQ7F2xBWiCCTf3bItfP
dTCw9OPz7rRVR5b4ldmOH3psa9dViE/AqGnhAadFTYMOKw6RgUeW/xyEiKqnTMDUge29SPEAN4F/
nU82vV6OD+gR2jvLNRQVYpd5GHxVe5Ao7HqMPXUFUonT+drsofEVGnGDBPaVb6lN26AGRrw0beB7
En2bTmsP8Utcr51J9vdpU6EyjBDK8NkiYG4CMj+EBsBPR3Q7ZofGCdXZabkmE87ApxAqsh/0z27k
CdQwGfpLI34cZdhu6phluB441qkL/PeGFlqrWyAxDORdQ8t2lW10DpsCfOBk4p71W47uoeuQxYyA
6+lMWQrRVEcctjUNxqpwmv6hzXvGlv1DWdcCbWnwxYDQvihpFqwbC83voBs6NTy/lCkxGpd2diL2
HolleKaTOm3gnUTGSutu2ERjacCyRTFK60MOdbmZyciM8VHCDmN+yFTfgM5DTYqQYzNpmrXqI0wV
0IDSGKWxXVvpzjABC1lacEMibY9GayYhML1b+5Hb7BolbsoJXRjDqkdCyjA1dbd9XU8Lw6X3MRYk
wvlCyX3vtu8RpFQabdnHEIEk7ImOoUoTT5ooaz71Cg+SBTyzbMaDsFyMba2z7qKWFn5u0uAxnRkD
mmG2KIf7oTHQg8uQbrEGaLqYDg3imsRS6fUsMmPPdfIuPMbFlK6qND3SJ73RxEWAHspVHtklyw6n
2rQN+v9+mOL9WPFFe1N9kioETlN0Pm2E4cWJ0YAkw3AT07ff9wWDlZT0cWOITEzDBBSKIX6B5b10
huElsRmmCzu6bicNffSI1cI2sDCJylwoCyn82I3HtoqSfbke+/Q2KXTOqZn3WmQ1zfwGi69dPcFM
DtHMFPc2Q61sCqGI2lyZU835sOdD1TYY4cTpseo5gOjZUe1Nw5svoJ+LsQCaw18f4XjXBZZsN8WC
XAYPhJhZOlJdj6CWkCMFIQIUUH5duu9t4HaMmbFBzf92eWJyYeOVjnzI60YdvMB6DhPIhlEl2j0c
f4RX843ex5gpVPYYaEGwD9LK249yeA40QBV1Zo57nWoPeQk3lWaplZUiJ4jQQR3iMtN3pTeHjtI9
9GtjM8xrAOGwLihZR7p1rm/EDPm83Bj/uHd5+G0T5x+ow5DB3OryD11jUM4N85a7vf5AfhGQH6cn
7RNvObrIT+nQHIpszDaUj1D2+zFu9q7hcpdBen6V25m51D0NAEnlbTKYiGn1Yiq0/7qHzvNS0l9u
pMuuYMw3l4cEVtJBZ8G2lGRf7GP/s5LtMH3bKLOuSfMl6fQ2mPfwWHI9aKKY6EmOFhaXDDVLA3RJ
Pt9c7v3ybx1M+bq1MRhVJOIsonnlpGkFJa0yW9SXsXVSbcuCLpu/y+839VyjtqGlFoKJ80ISTJ5u
9cTN9hdEqiIzLubsuxnIEQUszk3kEIHIWZ674cxjnUq6MV5iQj3vYnT1c+zahcyaVndd4+o724FY
dKHTTwlCXq0pSYwS/UyqmtHzbYHrrMqt6wBO/eYCO7/Auy/3qpnoXfR2TjODVqyyYv5805xrMYsl
B48u23C5Z7O+JdgCCRdo+wszvJkx6ejYu8D2d1YJzcSIEf2qIsAEn8DZ3gXmHWORfJ/pbrkJIhco
W/0y9dR5rPXSBWODkq8wF0tfaVh2nNrcF4Zu7mszIs6Ia+hVY6M+cAxOlTM6Gdal52TQAiDeJD40
hQJBacG0bqylsTA71jLMMc+F74cbPSUgFvWC1q+aUPvaz+uKy00739N7HzH9ZNIY4su43DhZ6C6r
hIZIVbnZISNOD/8dFzSoXoWHEDcKUThzQ391lxOzuRnmOIBpvrl8/peHJi3FJKWZ8y0W4PIdXDIA
LjfeAEPFRSuwmOYARydhQWQEJqLSfpO3KF5KCl5vBgl/3wEvD8cIT3k+Tv6yrd170+xfigJPXTfN
Wsloiup1IIY3E3s8531n1w/F4T9S2dWBbLThZAAjnLwdzR3gm4orLz1r4JPxJo9X8YoQnq34PH0E
LCAi2oQr5NXwHFfeQ/mmPRCnDBYNkSpK7bkWhLkcURAvcDQ5x+BxegEv9jHcMLHwH4OHFK3Hxhkh
nC7Sr0AU54Ny2ND2ZIJY4EtiFDBemXLFEAS6dQQ4kmn4czYDx0CQrDmpT/fwpKse0Ou6FRuojkG3
FXfTTfOe83BENkjCCWllVyUzwBeDw1cn/GnZPPNWNrM45F/VlbjDjMaQMMUNjvDGPoZvQNkRLxce
PzQhZ8BvrB3wTjURaR9Q3jc4Qgy5Dqx3xDDAagpAow/6yy0Aq1V4bhnHXWEzRmjxQAoI5BNs59EM
mnKP47s6G0fUaYALVvhjIRKQL2p/FFzOkoV9b39YJ+Ne+2zu/Xv68dR6NXYsknX4xIIjNQOnFeMl
+jTe+B8D3vBPPQzsZqOOeriTGPhbMiEwJbCQXMtyqTHFQk5+BD47FSy6r/Jn9gMc8BPTCaZGx+QQ
veG4LBaZv9IlYWk4CnDEorfA2AvgoSWfOWSEtUAeByiqP1OJcd5AEu/dHlFbbIY3VV5Zd1+8Zt2M
SOWPIz5vt+RiuJXl1nPutWTzA679TEWi8uwvWZue8zBr6r/+Zrjw3KkL53/fffz1N4QnwhKUE5bj
Ik3VLcvm+ffXuxDpzF9/0/+jKIc+Skwdo6bYF3Pgwir+qh3ybfxGfN4dlNME3cJa+OfQWY7phrai
c3Svp3f2EOpaNHrJzHYZSQVYVz5l004j6Ir9S20Cd+dnZ5idfQFDdUn2m+aR1uxSN2wMJH/PEE1Q
Bj5NX6H7rdN1+gKF4xoP6LZ46m6ju/SheGroOCyMZfUl2kOsfU5eJQaXTXdK9lz70WEKdliM9Vtz
MzKR2Di3nMzQGmyRzWCnRj6Nb9/E2DRujH4hlxwdBOIsUZZOEndU8+Rcg2Ee6GYf5/zodv2l6j7s
h/QIjjf4ijEBQ4PzFQcUYdf2gVXaEmDaS/SGGFJ80LdG/trfM1h4KPnSsdrAKuYZjmp4DRqyfqRk
Owyz/tEiCQWw3FVwh9is/ITEwj3l6xNGCby69IYTPr89kqgXJ6TI3iZvaPXX2q35BAVz7a3UF7Kw
MHabm/AhmTmNxrNrrsJjuxPbYCNP+ELl55qIljWIqHDR3IIBRPCcfsohi+B6Qdm0Qu6MOZLj1MEN
8BatFuEus8C1XnGEjTczAuDBFIsvgMkIo6M6WDaLcLkFZgnskwl2gIHw0M7GiwM+BXDqK/2OYaUe
UOkcaZFDF5/pDey2yPhO45IqgzTfLUSGHX+iWptn/SNNd+V2eGUJzqZyAd9Y+/JlPHgvrCs3VG5r
avMtmaA03QAtnF6szygJUYiu9tHGXf2bPX+G+/+3Hd82hC5tx/Y8Q/684wOyr1F0Gf3JcLsTnqVg
OZ9j2L0eHe/ZmBWmVyG0rs/YZlA2YTR6xJFUz8TvWav8bzaGIIT/tjG6lCiehST74Nej0Iqawa68
rj+FBr1C/m/ELshWhO5Cc65x2HD9WOKzi6BjMAe7KZobxQAXm+Uj/pHw5rI5//k+/D/Agn+cFuq/
/ReP3/NiruyD5peHf3vIU/77r/ln/vGan3/ib9fhe5XX+dfmT1+1+ZKfXtMv9a8v+uk38+5/bN3y
tXn96cHqklRx236pxrsvdZs0l63g75hf+T998i9f/kd5F6Y9f/L/Ou9i+9q/huFPgRfffuTvgReW
/J3OnG4ZLOUcQi36L3Xz19803Ra/G9ImBkN3Jf1ik+//j7wLwyAHQ6eOspj1S9twv+dd6O7vniCy
XRimcHSe0f83eRe6Oe/R3/d4ScqFS7y0ZRu2IMlBumzfj6d6YXvJFFnKuBdFRAU3kj+qId6Exaxf
x2GsfUoy8D5Fnx30ppWP7oT6wPCqkSi0AiKAPj3RpNbBMWf9SoZCXxL7OhCpk+KRL7WDEPO1WunV
hs6nD20M0HnRNLu+NeFHlpa6611i88y4fggLwGhNuHWokfakINKt8ZN+qaHmajytWDkGq/ZWV2Qh
dShtVF9vR32wP7sewAl6wc4i8XACuC6mrrChNTJmvbM1Mx99SYfLYRpAYAibIXEe4MaO3fa2VDQK
Jmbh67YHxtHU1MRNq1ZTbQNtRnbr1eT+DVtJovmKcboFhNFaDeD8pshEwaYcWm6IBAYzP+gyovNi
W9VChMBCfCY+JHh16GRkL2/qrn+voTxoYyEB5BQt7NSesaFmvzXW+ImQXji7yrk1ZFXcdM2s3h5Z
BpRxejtaLHTd2kEeHjHDRcJo3fVFhA/CaT7Vro/KAF2gHXsQIUy6zkImxSpsMUSm+jLu43preO24
EnoN2DoKkaL07cmS6pq8N3KtHdSLiS33eT58zfM+vulb7VkLxbnOjekutQasOHGt7rOwWjeOTdR1
KYvrrlKY2Ypk9qqIr0jge1wW4j1qPPtUOQlnygFBqhJzOsQ0PZSDw0W2CbIN89TynCo8iT8cc3+c
nX4sWuyfc1suO7JNaAwHhxCeq7vz2fSHmiWdpIw0v7bvM+LaYuG3W7TZ1ioYCIP1rY4lkV40K943
SJPos7CyJeoSgFmJJI4qMGpguxeaq86yqs83Pb3cWycbrGU9dWCWWQl76kHPC+dqGl2FZaqDzCG6
zRRE4yoZ2rWhZ+Gmb/VTgttgV0iL2RdhIMM4gJUsYdVU6Fj0En28qaER6TyqzyhDgljXpzxFszpS
sNoJo246G+/oCV6dbqo/1UxhvMl5IsjDugsKHcJp/9lIM+wHSBJWnpp1OWZ+E+njHc1deAUtcdyO
6o2HKsFAkZkCcVCTevd//oEbYq4Cfzp1SFoPnISwnQkpLen+/IkXru0qXxQAGsuZzDg2zr4JxlXf
BeY1Q+WF51uf6Cqrm+Q4xEV3iJDwDUX3uRGaRssTn1c5mqwB2urdamnfsHLOtiYS7iMJ8lx2jetQ
D6N15MLxTOYbVapwoSu0zXXR6+TD9dai8nHJo3c461G+awOowyEVcybjfVJ0KJIJAYiS8FwG8aws
cMhXcInrA8DVqyF8NGjVHviUsqNmmBAWlLNPKkQYqhzOlus/KQl4oWJssLcLvUd/gEKfhFumgE7x
0ov6mCRFtklpbW2ke6yLqVkyZAfd7oFv69ziJRS1e7Z7uSfwCPX5ZH5kdnvsK0PfOpzc8HmEm7TT
geRkUf40qv4oEV0QGeqsGkmOLqv/q9YdinUQFbBKmUwSP54jQR0RlvYCiWEAFihJA7mPDLrJwj4h
LgtZQhATaSJgCwxclSFymi4HVk4HD8qs9+xY7Xs+0QsMTP9YyEcmVeG9JcH2NMgGkjrCeW/GqMgC
jACau5j0zoDQHnkr0SqxTQl5iSRha01WQRomezlKoGgGqOXjaLIOha0/2tmERbkv16KOh+U4IIBM
6rBfewF5LmGIUs4LnJnXS2cTUQO53QQyF0WJdjCWp1YtnWrsD9rsb2o6DumpK8ZDiWHALOjDOHYB
xFi1O6mBXGFaDMJJDHTnNHefmSyulF6gDCVl+J4A4W3RteN+HNU1toN0w4H+wWzMwIXEurQ1AI77
bvyeMW/dEvBpEFy4TJpGXLNfLVxsaoZBVgwRTuQCi+LQcjKhu5oBdoHDO5JohKRQrUtEiTcDJu8g
lWe/RQVMwuZmCBHmtIi6NhiOiuvLjQMGqChbCND8ZVcqI2E2S2HaeFZzLRN/XE69+9k06L2KFseA
XthbDoJ422J68karhpWUYUTtjWHLlJkA0UjFexNVdG8ocyMnsJPj5HB5ikkJ7rk6Gm5xbuz6va2C
fvvnpwECxH86DbBQRDpk64LcLtMzDXo/P58GDNX5vuocJugJa9c+0FHwZ6UHiygi+sPC4ePJ6jYu
3f049LR0HMicWOkDzQl3HCzosWJvPGDYsZh8cHilWfek0FaSY64Pu04NH5MS1n2IRAHab9sOx9oC
KWSVezfTQP1XBcGrRdHsNfz4aWA2p9ItngdPQnpArLfrLfZkTY3hom9G4+gpGvK2swluROM4K0NV
C75y/ZiH0Jbzum5Q9GI9lGb2xfbN9hAoqDOBgSUpL/zuMBmGDd6TgbfKjmUwlOu8QociA5/fP4TR
yqKZmZGdbPhvQ2qqbSpkiqYGIGk+JEQhwoVNHOO67Dj391oH6372IRa8/ZXVaMZq5MA6mgUY+4ah
62xKSbj2JHLT4FdYtkMDpd6MmSdlmnUoR/HUpcHnrgjfbA3NrNGphSdsdUjp6hWd0letNVrELjGl
IOh5TYCxu3KkBRcBDc++YigRFRGaKQ7gg+0Z+Nk6kKMhAZAwVRp53Wcm3M4xxXnsjdRlVqwOoeLr
bUguW9pDEnECQHoLuhNFZb9Fdxlfs3BhfZ4n2SJXPZHvKv7IHd3elONdqHnBWjqoKYSp1XdGJNpj
UtoPmEpQzaVHPXM3eVmkx3Zy1PlyQ6xN+/XP91p73im/X7vmndakeHaEa9tIOFzH+Xmn7Uu91tBS
+Xe1P3hLr1PegXxk7zA1Rr0V0ngqqhTD9zTcddZ7NHnjtbTWumbkCzOcylfhmxstS2IErAlVsDGg
eTGApQaxMRzTPoZSM91pYx3thwb3VFy5t5qVjC9uViMP90RwV6SY40NI9BsJZCssiUK0XAOJjlXB
VXCrbsmocbguc85lplNN6wkx4NFQKMJJLfU3bMYbPhn90FjxtBqYPje1eY15PiNA9Tj4OF7srKXr
0EhxZ6FNoYjmS7Mr8eQhhp2cSd/25kQyj1T20aIry5FzjhAFLXM/cTaOxaAkhL3y5x+8nNcTv3zw
+Cx1vm1DmI5h/XK2yMiBrHREb3eJPcFJjPThhFtTrZ+JdvbP2YC7RchAkV0NihTYoqcFByRWLT1u
9Mqj1OgB5aeMEdeqbJIRc2xsI30onoQPyxZvM6kisvPw14BUm+gD5a5unTJa60CfkoNOZbDzcyIV
XE4ZC4PU+G1uJKwJrK44JKMZP+jCuklil4T5gH5/F8C0NPzsiOznyuVyft8oFE4TceprqmS0iagS
/vwz0r1f2xDsndKRjo4X16EJ8euH1KdViMezt+6oEbliYtm5CfXbemLQVAWd2PCez7YRIe7vBsJx
22lguQKmrex0uUs7TnWaZ2WbuG4bal8sZqOfztOCUi0Lp4ADHHs6Exf9YCtvuhYeilbTpzlrZBlh
d9hF9ugWrp0y+kTouoQ8dgzS7iicAjQV+bC73kCH4Kp23dipt/Fq520MiP3mrDg9OHjnq8H0doUp
DpNbh8cOPb+Ox5gA02haF1SMS8NNh6XuRuOJHDuKhrATBOrUa00g08+9XDLxzNwjviEMfH5P7AQO
qSs3PkUqDJ41WpYYBD91WlsBQpPrsY2Da8eGwdOOgXwQOiFFZjzZh7QumK5WIyeSPUKRjizdlPWV
Acoo6PoeSvlaaoSMYBVHqlZg82xK69nuOSx71jqroacdVqEgQyaEZLJPbX0Z4YU95DtG42DnPKJ5
CSWuz7rsw5XmVdVSa5L0uq8ASgRBCPHOPuZt0t6FhAdpjU+jnPHqacpBF0ahoONshc+tCUwiBQhs
5vGbgdb91Y2NRdjQfy8t392m1IQ9pfgcV/7R1YtxIHEOT0uyzFJGPHpbyc3lCiSD7OxygjqSqn4K
C+0m6XX3BsdqtXaDJKdjDqw3YZ5r9btSMPLI4ZznqKfhd6CT0dDvRI62LwJ7J7JKPWEPwGE0huNt
WAb7CokUBl3yY5l0PfaDt4uTinHsgHwNuTQMbiOsibpDiNNozGwi1zk3xWNqpNFNWbLKMZpgbVje
gFiMM49KN6HRkWuG6TEtu/bQY0VD69Z/cXRC3kRuq3URVgL1K54pMwR0qwXH0lU452ral5eHrsIj
mkbvZp7mu3GgiuOQYtkL74gpYck+w8cuE+NItcQgr2+Y1hDmEowwYZxGIa0dlLjmw3Wv/vwo5mT2
66nOM+nbeSAaCCalYfPLitTN9LStES3eWTbFwZAiTyss0K41HZUTF6W7yebUb1WZvHFi7d4I5ilM
WRerpB9gHPglfe7IpqJgdYd/ozqYkWzxr5y1NLuVRpQ94Lm2sU/eCgM+S2iiZwlkYDziQ4G+69rm
ldsxfMdS9dBErrURNdfty3nWrBooaEnd7wIfy7/CY3Ljxv5H53Z3IjG9B6VoCPM1n7oYRKWhRzCi
aaAsuGa6iJ5zFO0dYQpUuAjWPOIGtByvUI10DueZ7W99vQigGCFb8TQs2knvrCttdA/a5Lon0BJq
26IsRfBTZryxym6s1jxoiLFYOuFrtDLVvjgAxCPGwg+2XkL8UiJYlYOB17W47bLGoiGTB48m4z8C
E3jfhOHgQ+rfYxrl1WLSrge06DsP8z3jfQ8Fn8/ZTTjqttNTce17YlqmwjxG/szuBRtyQ6X4qbZJ
CwlGIz7a+O2IoySOTo0iYhDgvKfAL+5UiwwPNZAibQjDJGzszDN7FHCUMwy8Rzo3nrMsuoGxDSXT
XaNPKNU6c1NjigRVy5UrBHlmxizoBn2imkcmuU6SbpNR7F2lTuqfjDJHmyRscGQiajaIhECBN/hH
6yGmr9FrT2FHdz7zC7GpRsCPDqPzVUvRkcMROGTGgxBBiRWrw/bjE4fp5yRstnaAYyHAo5T2zM9a
bzYrh2jxevrM8NXLZuUWbbxNPLy3DO8/BZHCFI9Ae7a6YUVTJITmiccatvaPHTnut3wOS6uO33sr
0e8RusbgC021DxFv3NgMQ5C3zlKcMn3X5Q1XXP8VVzLaQMRhR6X3yS7OQwh0nn/wZQpL1A33OV7+
x0S33mjYzFGhPGpK7+ApjIdlYu4TmpkPSYaMXdE9X9vhU1prBny52jz7geksigoBoItF5soX4Ja7
wIvvADQMV3HO8lvGX/2qf7NL174FHg0hZR8gR1gP2yYy89tQ+wibwF00TJ0PAeKZK+VkTJI6y13q
Incf5ZSkG7qIJennSb6Je9ZdXAaetBq+aUBA0TFWpr30M7E0A66/Q52OV8aUMqQZ8bw1cEt2iqDs
QuXtpp1Txwvx0JlEiue5Gb64HfEKFcGJKj9OCppug0BYNyP3MKbEwzsNWJIpDtdKD8KToMENZKLZ
WRoOCyVhOhlWMT7FPrsdxVEQNNNzOcAxwLiWLVMLnA1GruCYJnO6SPZSDNBsmYU4WyOyjp0s8jOy
D3IFuiE5F7K6b5GKrhOv1NZQIpLracZneD7tyS4cqMm0etyrNvqUhYa1cqmhFq3rpZs0w6SZqdlO
ZujBc4r9EfNb55wRX9JzqKDX2MYpUOgFhhBbUhYHxEo5ib2RHSK0BnlPqBr3YZtRG91Rrey0bNKP
rgweiabXViSZJ1FTbcuxx5mNIOtgF0wbW9ZPDFSlv001t17rFdNWE6jMnV6sU2HlK9HUoAmyIETL
VfnnwaJxKrsMHZGCUtRKE21bnFZ8UBitHB16AJpkg7NO3y2bsr8ndTm5Nlz8EWY37tM0Acs/l82j
9dokRbVj8X4/+TCex9GLNpAqjFOITdQbN0UbvSdRn4BTccXRwD0zIeZc9g529hyyq7JH/6j15XTq
O9KFvAIGZSclxazQ3e2kmy9O5mz1un5x9MnYinQcdp5OkRA35OLFodOfsE5/nmgW429ikN65/R0z
BI8PzTtzsFT7SLT9KSkGaFuZ+TUpFYiAQR8/yTG7UVABrmRRck6TMbHzFRm53hP6qOzZpXe+bBIA
CkPQ1lub2v3blfL/JksPY/Hlr7+9fqRhtgxnMfd78+OYyBDSZd35rydL16/VmLxmH//kh/6YLTnW
76i5HWHbQgpaPXOP9o/xkuP9TvVhmZ7FEMnVDRZif0yXTO93hyWY7qDjMm2P+dNvf6m/pambzu+u
67A8Q8UrHQgw/6s0dX1eRf+w2OP9hU1z2KUnzzDVlr+MUzPRRlUaxKAzprZftnSusZ7W+xG5Q4yM
Aa4Fevo4wTMEd8wiZbD3kY85LLRKXaEf+CCB/CjJlmMJHK1++CjP37bix4GBPpdfv2ycYzJbtQz+
TFfav7Svm8QLYHzYI8PlFk2cBJfbcX60mv5mbFDDyLR6GqWzkWk3q5foPdlm/W+KxPlb+HUjyLRn
MigtJoGG8UvafGPVAldLMGzHpgyR14wzERrOyYgzauH4DwUm0FSZJ7+yv7xF2JpXVgd0T/skYjYR
zfeV9LjwMof6/4SdWVPjyLa2f5EiNA+3nifAgKEK3ygKqtA8S5mSfv15Ur1P9P56x7fPRdMFGNmW
pcy11juZaa+MzskUrvX8nvd3G0LcOuh4zQxR8/V/P3sMSf7zpYNgmgCItm+qOleVv/8GuAzD5Cdi
8nrqEQ9RxPBDeABPpmUd8pDpfzpSvfhFcvYYmoIEtQjwG5xgZmbivMtey6+SdXW9nOs5AyjT0aya
YB+oLOxD5lTYo8jiTRj6bTTj9pQEyog9/OAkEf+L/59X8jR9nDz3gOSMeKmGxybbR/rQ4M9k0oA1
foL5SYlz5cHw8AAsYCCzPKZYRFYpTr55RkJD/WLalsn0Catxl+jCME7ldvKwKmRUuLF0ZW6N8qMk
qAIfNUoKknyRLjJRnzBmwtqznfANZEuHHlS/Ism7amMEXFjxmLxw+WRwJcozXJ+gth+yljefh74P
1aqG8wBDYnSajSeKfVrQUfazskUL5Mkd4mZjQd5dp+rRLWICN73WAfSofh5Q5miEzGY1TiudHeJm
ylyu9qytoenBJu5cf2vlP6PSSw5x3MDWDe12JczoO4iq9CgLAfPIR56POPweSftn5c8UyOoCDyEp
Qw4h3ANuPALztL7LBGlLkZ0Zun/lOnNVypFsMzFvXMXOE38+0Xew9zemMreGtz7OTL9dC9VHkr7b
Q9RgTQNsG0zcVZV18fD7U74818aNKXM77OH91N2XAaxTePtIse+k0UO8f2IHXNE5EvEqaxx8pL92
anQCWU9d2tXmH5d5P5dSyHF92s+QsmO5SzWhf2vwIpAZX5Fc3CMfOg5Qwcr3JCV+enfK+LEuoR0F
2b3VxdpqKBzxWLwNlkGKS4yFt2czyMCQdwLwmDgIqQLRWVJnJR0uoKOV/hid7L78pjD4mJgnICu0
XydcekgrB5+ZsY3vshlvSx9voFi0SELgIpWye7P1DvQntd+1KNs2LiY0ohSHzC6xhcjKdd9w7rya
27qZ42+vji5jmr+Z6H9djRCMeECL7fr4gldKQQTpk7E0loU9/T69eOuxeLQ0y+RyNI+hwYVY4lMk
DZxqejuC91fqRystSUtCNz2I2t8s7yBK4DDha/Rqy1FQ1HKlptgQrnSRXDP1uc/C/pbw4+xWXqxU
3uRc5GvlfigjProqc+GklHujZllqtS57wf0mDkfSp7E4L6VEiOFiK4IiHFOVGjkO/H7PQ+znhA9o
1jjDPqCSTXLvgH8dRagHvgmdAHpgIdYIx2EXyvkjFXDuTd0saTDF05wEWFWPPB6pwTQ3e9NzahAZ
oh0CrMLEnL+njuGcTGl9mgZmxc00ZbuoqN5aLA1YOf5EA+EFNZZZxxQDcgT4iOA1x1jHIBKWXtXb
NIRmX1lcvUlQyk2ZFG99IXMkVPxhUU6HlpkPktGAj9Qn7WJZxivd6VZdQSa3bod4BUt8xl0fa1zB
pcTH7MUIz5fFr8HBaa2F5hNqXlv3vwaUrascPBEnjHXcGmuvz3dOMLwPBiubn6IhXD6beuD6qIL8
Ps06zjDMzREsNJ0JuDRwk8gkRfYUsU3ESgCimil4T59twRaR0YvgAoRka6qxwB65ndMn4Unc/3q2
Xzvj1l4+kaFnYZYy3s6j9scZ4xdGe9COSpZ2m1fN+L9YJwcfsI20Nd5dGRLQYQqyS3KOHkslgsA4
t+Qzqsz0u6qXy9TlOu45KXVVYNVF8FL1Nsv4tz3hJSmzu2E15JWoJ6JK4Y4eT0wHKMO52Pdo0947
v3myUraX5TJhbyBkWEYvs4mcqpy5NWgJ4Kf/SmV8qpro53KJzJLVLMdwo6t8spWQuSRztPMNpDle
8hJLXqFXl/cgB3GTRvZt0uxt6o7NY0hHErtN5CLCyJ8cB4dcQeJMF0EMQ3ORY+JS8HoJb8E+OkNm
a8NbJwhgE6i9QisI3DPMr8jSKfqTuFira38Zt+K/inVMxfv09VHJbjBOkPaPLsfLsh/D43JhhhOb
dxJBwAyRX2uKAGZBX6nm7rNPwnoVmC3WFsPrchVZAcuKHc2/rDh7ooPdenim4rrNx9moCxyHrnxt
z8VlMvHaHEDFVy5kH39AjVq1XNstHT/ixepu5kRTjVG2a4X7UfLRAWiRsKWWaKVfLZiErvQJLWrj
4GuoflcX9SmLGmBULyCEkPxFQyn2kK75BUsxOhhY95xThqAcSDSYjybvjC2Y71VYqA/ZU2GV95pt
FR81CEgivAmYHpiWkldQwZtnb2BJ1h12w1ptHIFodn0+Q6GO2HdS4mMNbX4y7BIibpr+tkMeI+rm
rePchj7paR44wbZx+LY3o0vF1udiWIDzKAKqEdw7YW6z7NjMFYiaDeI/adztaC8lfnZJula+OXbo
vAne/Ub4pDWqOkAbue5HnW2Sz4TRisl6Xz5CtsUd3APwtMYfPXDTKs0Qck5d9p3Vw0dte9fC0bBT
7S8TejXYG6gJ0uy7HG9mVTXrsQnvGg5wuMzXqnQmg2KEEGSzJhPWi8MYcUU1CxmThWOpT+uYqmWj
zpmlR79EooT0bEPQpmBhTesc+5UtRCd4pq3/Va3HJBhI7eHszpJzmpgm+g9a+7rj5P5Vghj05QLj
JWWZwc+5LHofK57axUAkfaqtcO+aFhMGbnPoLa+in9+Jexm5obOIPPsMZ17lTQuHhEIW6ftaBA1E
qngDxAoKrMQmQ6htK5CpkLC01nqcGu03TYng7uRWGUKGSdA+zrVNkOlgjz+ivOWOVMuqEfPespqz
01b1PYhY7RrkjWvz0e2qbGXFM+sZ56JD972pi5DFxwhxePLkKiqoryyHl5COmDR5sEvVLYvjE15U
TrPu4bWRq8fBbG/6Hfn6sHJtFtKeVgSWABrN3tH+AC6j7cTGN5sbfyNCVeqiY8R8yTTyccsk5r2S
+bfns7U6mARuqkQjpyj4pt/YOXUQY2CqA2qYP5lieHg2QBCOGKZBJaVSnvazquNHu8OpOr/VWj7v
rIk3WTI3jYfp2JmsyprjuZtMr6CF2weMLyiLYhZQ0B/ouVn0VCG8WpkFF0zZFV/dMLyYzUyRBu67
YZh9rlPnB2FyvrDmR3P46NR6m4IJJT4GmvY4TPtBvmeDRUCP+A5zbp0ZAAmpyHDmFmRIavZPPYXe
KszjbyRVyrEjCxTN39Wl3GJreR3a/J6m5bXWPvORaBmcSJ5wG1T7aHXtI6zfPYAk283wBc19rMfZ
h7S2x3waM5u0Ijy+GOzzBH1FxxqNmRfXaqemG11FiZgR5Ksuv0DYFTL5TcFE1AWcLeZoy0354KlF
dannqrG4LmVQYn6AiJDzqxbj1PBvSw2yLOJpx+ZqpPpzaOFkOWQGdU/W3s0o3KqPchi6t6At2OHg
QwG++7e6SK5j2d3Tmq7G3AtvfByZR+PFGs2UGQs5sNBRHIfMR5fa13N7onI19nALsQOwGH7iDaz6
Grs7P8m/9ZpXpQruvMs+UNawaQtKSFcPT8mQfCdGdsf+ivXSJT4J1zyJcAWozJjaqz/jKjMA/JU+
nXaKQThmsL2N50R2n9XyP5OvGDWkzbEfUW342OF5xkcoWALaFjeazrkz+UIZPbmveZA9l6hBKQHy
u9fZJE23awtHURuSsy79G+P02wjNhombe+4n577sjrNG42q6w2MhiaunBKehSHp0rVfbzu9JR1VT
efNvChTy87ia8yK8mRFvWb33UQKFReIqVN0QoJVZRwxW/Sr9pkqkDWHfc2xi5iAg3A21BQRZdWHy
QRHQXNrOJTKQ4j9KnF9m+QeJl0q7cs9lbl6zfa1lf5Zr33Nlsk/CJICkzyPyZGNTK5MBQRVTDt1r
weTVK9X+kmGnUia44kTf0GdvuJbjSp1wzSChJWmEc+PL+SHRTCxIRvFZ9fesYcNcPuY5fsaSHDVK
Gs271omvjM0PYFDK4BBOylDezY7XinRtn1i1t8eaWyFaXzoWq1NC8pGWfqsWCYcftaC9ypnVbrmO
1T7c2PZBn3hZBXwpjGauQvoXaTxPOup7P6VEmszhD6Xm3XbdYdcJ/MGc/Lu3oH4JMW2nVvW5EqPy
RA1oaflOiUZeYpzZR9lfar1IHuqauNyaD8KufISWMxin1nxYifPW64SABsGjl1fX3OX+wkoG0YWb
/y4d5WfLlbt7ynSWmEbckhnvqCyWYo+Hj2r+dNWlJBUefaFcY2htMq0cZ+Kc8SCwmSuv4eRnm6Wo
VDMAo6Ndr5xxWNuoVJems4p2bkGiTDlTEBp18p6hmvYqFKRWLTa+RmlhuuEbPs0jBCRtpP9ik5yx
fwIfTPZIhonqNZnHJsZlqAMShEKb2GFDCw5xZD2VefAtQmWLhbIqzcipDQhyb/p9KLhrBnxrR6GD
5Q3lhc36EvlUYt2cH81IwjJuId6FDoq1pBzxszOmX3rLh6Suc88TRyg/+JrBMsFnrn/lZkRWFpDV
0ns1SMmInTcQgIaaqywwzh9nr8IRjJA/BuMA8mjwTvJa5nGlb0XhGyhw3EdXyfn+/lIrwaRejkgW
JZbBKzCGhBTKkB+SwW0XnnNAEwT/phFvlnrq5UWEJsXKoVV/u/xwCFHkwNch9HxsSXYQyVMjInen
K2mdUAJGD09TJT4eNtk8oboclE3H8kU3CNzN8S79+0d/PQS9aYBOQcn7ll9piwOJbiZ0wKTe4hXx
74dZHvL3g/8+mFBqwVF9WX62fLv86++fBcuR//7h34/5//7sH0dNipJJFZOaf729YnmTwknRp/z9
PMvL6zwSk/sePtbyi+VLqOcnSMEVU0Ot7c7LwbM+sIt/PynB7ypIRrwcCYgGV1rFULfJc9Mxu90a
raUCAJTjjoUQHn8PJXBdvo8893mo/WYXKvVvoETCkiQy2BLwQOL70Hv9jnOJG+6AX9YIu2mdx7l7
Gjy7wk/X7xE45r5zWn64fAFTizGrTbWVE1naiSlYRBcHp6jrRu8U5al/Wv7FcuqB6yFUg8R/cIwO
aD+0d9UUmSc4eCYoGl/CSTybU0BMrUuH2bUNUV+UjyENxzESqHbHge4L3qdrFA0W7TCwpZ5CaHR4
gzqtSKFJkgvc8lAF5IPEyJ7dkiyTxEZL6QX2G/ZqwW/o7OlkndoW2V2U+sAnIUGRZg2Hyi3crZ0m
D1jev5fHwJl1YobDbN+YpNeHoapBtHqnBKx9/Oh0wC9xiVk2J/LEvUrcbpZQQKhALeHc0kw81wJx
I9z5Rw2rsnXZBo+hXqFjfov06CTzXltbIdF5oYSo2hkzmRW+tpu0+CFz5SXpVNqB5351YXatLZu8
S98Y1r2YaWlwQzaVkn5wZurwMHoa9eTZGqLrrNXdRquGwzyYr4NPzDaOZREbnV/uLMv/Y072l19i
9qw1GoGPsvgdYHmw6pr+qykwpRUQV3DgpEKs91XSX510eOxqhd0S2RLFE+2Ky8LbOHJTD7Z/BCZ4
KHsJkoaSr7TkuJHDb9TL4qXrOsLY7JAQh8LbNjEv2eWC8HNYU6GRH0dHYsOCZVKbK5JCAc7HBeQx
M/MQipPG0NcGMZgpoSIu6WAQ8TJmO8SDmy3hsIXrUrRkNtYGIIpTXkDbtQnGjbuUVDl8/no4ukEx
obwSbNDCIoWRCjTxIYfOARI+GRF1PhbToyg0CNXp1G1g9u2wmEjXNmpKx48+mkYEW7sTGOP1OGkL
azqKvN3AIF/BbE0xZBR3w25DJjBiI4NXM2EMLamPTSkM5rbyUveWv+1rH3/zEvGaBWBeuDSZddj/
5hXQrxhEbWRWfYYcuSmFSzeSYCvPSEMZHuxtPT5lAW7fUdySWkNSZJFkxzlK+lsamDj/zN4F+BEw
nwo/q34xjyOMD58WoffOMcAHxxKouYeu/qI1PES1ebfZGoGe/RvWMPp2wLuLNoYZYtryVE2yZZyK
C3hkYIQF30Iwu+YCIt+u1WGak2lk6gKDGwwaZGXvnK4nztzBzsNRcVCR/aTjvlF2OP4anQF2bMl3
t4+vjBHe3BCrUIvFwo2bK5KIB7DdG8b9RN77RI0ZyVOnyemmdfonjSsjFcxrB636YcTEDAXecK27
kVkWXPrcrgkFToSPj0nzmUvi8iSJRvOEtzcj1EevD9BxSOIR+haXnWg80ql8Mhr6jOf0QRjQRXKE
iEn56D6SpjDs0HZbj2C2bMb13oeggI6JdSYZVxCUnrsi+2UMNQNZEttHCMSWazyWI9aNvcu4KnLl
vFLG6j51+aFtvB/T6OVPJgC8ms6V7twdm6r5UwRQ1lXTMZvTJSuZIhTziNI3aZB94/o9h+61tWqg
6cEi0zS+9XXxEKBTx2xLzR4D40kK8YB+fDjNLNwWRlZrBt/cqHm4csiE9Dv0R2ENkC3nZDtAo+kE
Wj9mC/h6YB6V6fqlzNP4wZTTMR21hBCt7IqrX83aaZBt4Mbt+dkSMN8xocfMzMWWJA6veh8wbIpy
FNGT+w4x/o00Fz+ke8GNcqsNUBNM+Q5wfaWSgxHruoqronzJ9nPS/QrnB6dIb01l71nqbgluVcrS
NsE00QPcW3uO+QM2+zpunEPvWqdAVKfChNEmNBUZRnNaRZhqW81rXUhMWAm6J7cKq0fAUxAOesQC
rC/GZsSsxc32XRxMvKse0uJkbGK+Mz5jWvZl2QIGVPU4FWAGA7QzqvgGk20svTeZkawbP9/LhlrF
xloFD2Y0I5W5Rv1yGRrnEyEcMxEmjIzWQUo0NGqEYYaPc2c+wGnCMMu4l4X5BLZF3kB/DEXxGYAQ
OuqSNvB/vggfClpfWSTzEUcYEVMuCuwMK3bLDyPMt6OnXZO6JTfDeogbnL41lo2gqh5SCL3C/IxN
ymCzaQ+lbrzLyHz23Gan8gMcK0KS7zoNzgqU5fBqHvGmOWdpBA4wHGxBzBPnvGirQzKbP42xvhp5
dIFy/WS6zA8cj0H7XJHfg4NwkhfPnp5f2ohaTSW2onZOM3g/BmYBcC06zH7mTZd7LxY9F+bneHrN
IwTZcZu2LeYz1rlgHlHa9rv6aNShYBgcGlY2n8mY2T6kPnnLZKJWPvaorfgIffdrbLxbt7EDBNDj
6EHhSdbDWH9M3ENynrdQBp0w/nQ694DF0ibMHRAvbAyM3DtGs4vQHFslY9gYWU6SnC0fmMGvbNvY
+YzA4b2j57+Pk8DICqZq7qvU4GiDHdov5ikv08sUERYd6TiOMPHEUx7ZP5bJ8Ry8aAUIBctSv8/z
hlb1PMMm2UhO/JSzsiXec+cXv8o5OvXkazPUybv26MCmwGQLpXis/epYyfqUyZLtFzZpzJgXgNw/
WJqzh6ozQi7UcBFsEYcg8MpeRmf6w0zsB6XKpqnrrzY5+ymXYcl2hSWsj+zByLbIAsaiOIz5yFy0
O89zQ+SrATM1yPzniQGHhzU7HbY8QO+04OymzRqZ4xW+hk5oG9ZfFTT5EJYu0xEH8n5DLnZ70riZ
JRGYkC+3Zf5IXR1tJhcOh5OE92Zs/igGiNt3mCMZkUuC6rYpUBKMk37AOJnVoOwVylRven/87LLm
k0gOqgKbi1DPgFgdhsr1pTDQejPl9tE/x5V3GTv5HYu62JeGue4cfNfDsqaNcqIPqXGtydkAWKU8
GAMM9jQRbQofs3h96FsM8uMOClpz1Lz0zZroj5rC3BejTXsRY+StjbRURZu/29LyzpABa6yzXphw
P7uaRdZzzkbvjsxoTXj3NkkQRmq8TBRJavKSbeA/MFCmHYy9dTUN8pBqOs4hmb1n9fsyjPDdichM
7GvxMZQWovRCJ0oK+/QKADUe+UiTa1XNH/qoTE9L9vR6EhdbFnjOs2PbNr7c1Q9hco3ItPgxEHCF
U77r7MpEpWQzbmNzfSBMh2teDh9THOOkgWTEqyB4wl6kmSV7I8KOj6Su5k0T04ObxG+F3uO0Amtt
mrF67+VwTk38yF1zXUwm0SnMTTw9IiSlSragZcnKnsV3EDBX2ThgXfDe41vjBFdZwFljJmdln/ZM
fU2t5+KtspoKeuGsSJ5TyKYytA+2WX+I4clAEuAbn80M8sp/E7wI6nXEZnCNWrlzHfFK7hUBPbXc
GbgXgPEyFWvKblUgPW8s/OVltlV/5rN3m//6XYJLpk153+aM0aFZD36x7rhAdJ7C5fDqaAmhqE1t
7EX8qxXa5n//1IxrViPIIuohAdjVCCeRp4OQdlCHGDDGy0iOnrxhO3E4Knn1rWmVGyt5m+erOm7U
QMLj/+rBIc8xEB2yCo2MlZBXNVrl+5yRuJTdSHBo8firmZ0FJdorNiTY0Juaf1u4Jyz/Vr/jvzpo
Ybcmewul2fJzilSjGbZYd65t/VMe2kpbWVa8/L8G3qWrgI6zbzUuRg2SF3+vHlIbHmwrPCq4HQOe
iwCuh1Z0RB/u7O5s2k+sQ2uDiZ3o9W/1wsoeilnNEdJEPtcpVjtIdnr+wkjPAd+KImCEU3Lj7JGh
4m2O2odH4858Iu5so16r0zX5di7Cu5UEB/XkNbFItXoDANdWNh7Bksem3KjDqdelnlZTbwcfreW9
c4zG2Ud0W+qvY19/akGyST3bqV+3Mlyr06PenjqF//tWSRvcmGhqI+ZmzUwzgf4zAVirRnvL+r1r
sEpGNLVSaW4Tcif1b/WYCrxfdz912ha7YprBQ2FWLw9PInxoEkLKOVwWEF2KjYjBHIsJRUPElPpR
xK/Jljioh9R9spnRxUzE3NlG/qUOpUPjVXopl6H71Lafsiqv6pDqMUH1mM9P6hHqNZXVH5Ki/vWi
sERcqRdMhOFRPRVP8SCJICtpntPOWJ5OHc7FwJLDWAQT0qK8BPNBxli44PToltWlaH/qFSAWJtvX
0WSw2EbzqbdA9co0xTO+bTbCBOnA5/zbo9i2uKtSqSFB1VxSwyNdY7ufrguAX/fpN9vtTRu5XMmI
281xcYtSMzjrhX7AfQ+cwwQOTuEH9syi9ZJL0Y/7hzQMxz10hO866A7oD0jCqfRkV2bhypVOc3Ba
A3pIemmiXykDPaUUe6Zb+CzEWAC4e08LDcJuuFBF8cgmybBMgSJ2c0M4MQJDeB1O0lNFI9+Vx3Im
97OIj1ZUvuJYdgsJjlubvUHfJCXjhvzUVeJZ/UfIIB6AiiamqGAdpCEz7ead2BkeTjwzm8gageO3
Hopql3hfWtA369aZfvRhSwQ1yj9Cb5h8z1RsjgXdwGo9KOPph1V6/tpt0P7RMKBZBCi8w518zSLq
odlhyI5JHdjdxJ5hC9o4/eiNpXOc1IbVpoZaURgauzW1px/pt2XcDdWSR1aY4mg44hUXTeGVhkJg
GNiRyqUikxNCXzU7wbmsitfMWLm8GQpPxXTt8S1dQSl+iHIKW1dBZjrM6XVXZl92i7CiiugeTcnr
L/9UfgVYa+Uf8CeQkPdUTID7R9kacEMBkMxEx1gTNn1f/yhro7xIO0s3IRkXrWXvZgOgpfeHam0P
+mudM9MGTLuHCFWICifkQIEUFbk4h8ai11nASWrnQ+kxOyiJVFyb8PqI7LP25I+CxOZswwFDlUlO
e8utoCGP4qwre4C61c9twDAC+1trLRWY6ZjVZRnhw7uteJkL86qCKoZzj4T/h/xwXBIgmGUbCoaW
Bry3vHqNkCBwowJF+l484nzlblsix7b2GA6Ec+L44AmCjzpAP0JfOioscOdBXfK15rn0406K79/F
nRzrOEG/XQ3Ef8mMupGYwkPpTPIBa0NSxjvnSfdOQaW9z+H4lfizsU2CdLc8dTPCv3AJ+NqOZokt
pB2VR5362imbNXQGSCS4QTz+phVUfaUHj5GbFZqbooOV5UM6J3LTRf65QEjD7Mt9z0e/JbSKwemQ
OzsRULfMyVNYVdM+mfhLPHPXiEq5E4f4ZilmhmSNxsihH5HcKCbDvnSaG7EEPoY8HmnTU3iybKy4
pDjiaIZG/IcTVv6qYbrhjkgJSwMjBjl+UXFW6E0ncw+n4dx38yoczZ+6ATgRy/xCH4gjLT6QO6Lm
rlZcfYF3IyaGFLiN7fo0hM116OKL4abffv4QoOyGZdCi0tOYOqt7ISQXBwIELjkk1K5rlzUAC9SV
KWgiDL2/BMYROb+5JciLd4LUylWUvr/gVAUoLiypouL1UORh4pzcXWk9GNT7mPHW215SHmFzlEIh
OxaMbeIg1leZQo9tVwJ1oSpD/H8ic5CglIpAckCDNoc1Q/lxzyiY1qFiLqjvdLu6OrPzUsAgBOwB
uOEGHmrzsR+sdyelgSu1vQ7kmInqItwGv59xp6cumI8csl3ogQhU5CER65XBLEeTx0REbOYZXlxp
UZWpJ5Eg0WVo/Mjr6t7lzitRl0BhisWjcHcJWEYcKNMhbuDC5TLL/RzbWv2Pws8WYs4sWId50rNj
wZtgVvwQTSE4LT2aHZMLmFzoPZgiqT53jJi/WcI/N2l2xyzyauH1Dpwff2gyLpUNwMocUm+HNof7
edySrapvnJANv5+D4YLvxOOojz8IR/yI1RjIETB5ktjBw01xZCCh3Aw8UVYl77Ad65GexMrWaYwv
MknG8Pmj5DcEMQtQ1cCeiBGZFrncCAOcCLeVBznkBSHoeXCBrb+rHfNiZ+JlBvpmdMgF4greRKI+
JDssKSOKdls1VYfMwHqtu6A5AbJtkmoYV64B0wOBC2If136yKoewAfOrHrCATsGQrZkaoETllwg+
gsCmv4jWhuf9BTM2BS6dodlCqhNErGbUv1GGSZjwFU9LXTFDS/dgD/7OA5MqAOfaqHvPxmCfOpy5
1gPT9vrvMvVvf5GnZPerrL81+ZxUR7IhzphQw4tVkF+euA+zaZx0RevsFNMziz2MrfF/iGu8o3FS
gDQSlXeF2LkKZB8Bb7bTlHwrUND16/fOlK+ZEoerfkMQa7VmEJysk9p95rp5KVX0k2ZTuCrsbIAl
UlfBz1bOP+XIAlSlYJ8NIVLY9NU4iOTp/+EdZ/2/piBgobrhGoRTQq328BYy/sEKbk1uNDiw/QFp
kvqwF1AU5Nf303LDDvo6Qw49FB1jRBsXDqTV64W7kA6cpFIDdVf0KL1n4RvZ2BVXqSGka1O11ZWo
vHztRZRFYeAdl++cEFVfCQeOc0LoFmmYZty7D5NFh6PXpzQf6N8EcGSgADzluUAD+jJHnLf/Toh2
/pNO/tfbxuLJ4L0H6sT8Ox26QoFYp/h80qYdchaOcTYeAg/yqMbWvJrbh6z+rvDD3JjIV1eNb1gr
jgTnokq5IejkYAVQrlTw7yZF84lhAmxBlr4pQn4hUKUAm4NPv0E2Ivzd4HD2ll2UARvRBgSn52xr
Zly8ijbkRoCCHGrJtyqbYnWdZooPhC4X98GFa68IDiVhHgQ9T1eqrA/ZsmKrFQ4vUlqiWOAm0iSH
LD7Xf5pkfmq13P4/TpqFj9U/6O+Gyxs1Ldd3AsDdf5w03/MzT2hWd9BIX1jNdXibwSg9VRItWO7Y
vvYmsNhCplzoEaAux8pmHKe2FhqWi1cFLmuQ9iZK7TFqzN1CjlloTWQas326U0Ubl58zDFI3JJHC
XNHjZ8akH3+x2WzrDQE/IDEtkiI3RDI5zFn73IuRTTU+knQcxQyl1R34368Z7z+vGcth0UCF4cNk
/A8JQjQ0GeYjEY4DhGTsknyjhTjzewRgMMuNwLewh1jI9ErgCZk5OS8kPc3ioySIGhK4YpOHU/jk
4ChkNd6Wxe+ArHSdFOLY1VAsl4JhbKbnEaZBpTaVyC7uk8+ZKQPipvKCJzQYt8CBYP3RzmEhwYjQ
YC7UIScllLWhrchrnWBj2W2lV53GyIdJlY4wPPLx4OnlIZ2nhYeUSpsQpa4+un4Dt1DtbXZskG2b
2MdKEbH8SODsgXPCQNbnKqEF3wct7M/srodwj6LpLYOaMHudix6A3RW4qqYgJ2ljKZRNPEXgcTMA
s48NTKzNf/9ETN37zwXMs0xEKyh+A8v19H/IQpxBs2pMvdtDWhWskBSr+95Px41pw9kp5aM7uxZa
TNy9ymY4uW6D04WIv9mT8SbRV2YfvU2KU1crnlXZlGdy8h58J3LXWsUfaUn5oyVcOSjBr/5alDrj
aLs4i+Jys9UM85cu59/4rd/hnu1kl9zMIP/2MxaOQntl8MGG2ppgKLDK0GmRqVt5DwiD73NR19up
Cfk83I9G8TjtkNmQJuJkG085vqraW9jHSN9q1L6BN277uT9rTU/siTAJkC8RjhrSOTvQXbPMKg4t
MEnMoS+iGE9hIMgXcbCoDiXBV0Xz1DGrO1hjTnwaBUJIEYP9Gxln3Jd4fzu5SnRkUxzN6q44+F7j
MuxkwVPMsIXOZvUw0B3rt1rxWwLVFk6P2+bfCFB3iN/h/6K2/ItJtfzepJCzWu1ZF9F3WZB0mFqr
0ux+LwUl8aBXVwPBbMshWi06C0Xcaj3nNocqII1bu05+eml7DKrwjZXyrlpTumhSudRsKM77n6Tb
Ee9eb4jEgtIrQqQjQbtnDHnBxoxJvkaNQBjjKpqrD0UMouJf21pMmeZk3zb2G01RnE09xiMmhUOf
WFThc/B7KiM8bfLDwlTt419VNHxqpjpWTA8R2CogDhPlohhpNwkMyLhS5hjEDvs8EqPoRBM8qlrX
u2UaDF7F6lIVZ5d3piKD5GtI5Rc/j48+dsKh/he/bVB9R0km8UovBvrItjkkcEh9hghezKhDEejs
GNgpI9bBLnm5ZoczOtgT3Hu7vg0GfP6mE2tftcJUsls8U/RdN1jPflj9DNUq5M08ud4370lj/lxu
8Lit441Tjs9xKmAA1BECmMa81ukYnrDGMsBVFF0bQ2u//eFH8upY+LGa9D0rR6Z7h57c11pKuYLy
zwhoiwxPfxmb6qVOquukdBM9UHJPexx0bP6LSWBihzeMAnHcIzGhtZC5L203elDI4AajgJny3lD0
x0rjD9PxGCfyMkS/mPRreOBz2cbx2SD0tDPBjHLLx8MKhn/aE+vXcpLtmfSEqCx/SqI6Gx8hG856
9hlk/G3I8BAboKc5WFFJmSXX1JTHafLloTIDBj0eLsxyFuFO1z1GFkP2UpWC/QSbR8ya4qtDb3nU
VG5CHeoAgL684Iz96WST+YopemZl4qLFaMFmRCy99+bHDctRW+Da2jNxUqGAelxgrFT3jLdKBrI9
Gbu4WZkYQlliS4fubzKEFcOQ791ec4D/B2xeglFNSXs6VRvgrlfEHkia5cHrnO1CDOqR9UxYEPFJ
bEcHQ0ZYZSd0680u08rTPCfupkUcvhq1+eF/2DuP5bqRLcp+EV7AJJDA9HpDK16SEicIShThvcfX
90roRTyJUkvR8x6UiiKrCFyYzHP22cYENd+H2GmFZKgdM5yWTjPeIiF66y0SmDuioEt+XYkR9Zzs
ZzEjj44/E6+IQ51dBWSdNO+jyXdtbHPQChjWCUqadZISF/LlK8aGRoIXv2bq97PhmDvoa4dSt8hD
c6yL4xXzyWufhipywJegogxTZeMxqb5UHtAdPnpFmIzwFfGlNGV9hvIwHip/1s6RjOWpnt+XvzTq
O8tXKOoYgtYCmm0+xVv2cRsCoHs9Q14/CCHxDOpmXGhz6zmqvOSK7ECi7WZMuozMZjQ16eegKXAR
w0m8GOabQErCdWLCWqO0g26eVtk51XJtTSwDPtLk1JzD3ryDRGfvl7NczsKSZBflVvNe+HBY/CKv
IT9EjFTciYgS2tB1MVj2PnP7vRlM4RHZPfOdKrlK/dhbk6AMZ7OIzrmut4cyBTg3GB5uLQMebwND
8IwfXoXdmmXawTGRtXMuVRHiGwV8urEhs7mL7kWAkeNg4yVuAKkk1J0MWsYnL9bxJZo2o2m+WUOc
bEmmqM+iauvzGBrfKsjpu2wsunNYkpoJQybYFc6E7Lg3jlLkDHNACc+DKeSa0NlIrcUPfuA+4QcT
IbLTobNgVdRnzpqMixwsPT4P073dTjd5w+sSesYdWTj4muIcBj7dkFLwEKAUP2EjMHMC3YyNRRb7
5B6nYb9vjBS1+tTu9cyhS66quTnZmmxAMlBbzwxRyDk17nIYTicI9jFRlz7cY5QLYIQGwQi0hQki
k5PLSs3GE8vN8jsCqLyHAVnG2pQEjKdReBMp+zFTaVRoxpCRU5rljYFtHYtf0qBEKYoWZpaWkxAT
AKvL8LBIuIq2BQFO+vcAg3/Fq7taVq1caTOgV7+lofMosvlxqS5w+ik2zMn2uJ1466BtPvcBbEeX
cR9M7vTFxTOHGAwSZZWewS4A2mPRgvJsF2o0CR7RPkRQNdnFbqiTr1MQnBd6dm6mzlpSSDOuw+fe
RLQ2ONoN/KjdcpYLYVpBRLOf3Y3hBlLjyQiNG0NUkEyo1+fOY/zVXJY6qZ7YPgbcXsIYuhVJlzWO
jXRnwDQGgDcBqPO92j4XDjniF1j9NWs/nwKP+PjT7IP+Zk3yQrQmWxm0c8r0+jJX2Yviwyr2uWPB
QEfYxChxxHGnfIkQQfoFfpsKNR8C/DAhxq4JIVK1CdScAoNyn+qyRYRoJczhSnIgq5S4h3BcdR3H
aaE+J2SprrSuorXiO4tIZg5KffWycPv7kM4da26ZghFkybA3uuEyE9R7zLMkWWG0cV2nGH0T+7xo
thaC8FgjI6h1etEenv1WVijLIFK+W2UAp6QB58yISF5V4+yuIic7GS3K17hQGlTPPIxadVPruLPY
M7NK847uFm2IM1yIY8fTIXqfq5R3lRFUp12SEcTBcdAO1NNL78JQafVqa07VHRkmh3xyEJrYh6WB
lopt3DXyFrbE7ZA1xNo2sLhaWZOdrtA0pQf0tGPt13d6Cn6TBXjNYKGIT/gJx7fNnFoPqQI0S6Wu
0WLwGB3PjiHsKFqsK9uEN0Wnj2PpF/XvaACrnGTurxiErmO9SkiTAkUzx5PlWwkDGSQZgf+9J/uL
5CKeiDm0wCIpI1exWd5QRCsvdzrl0ac/kX36LL12H0c1KWD2MWC+gq44GTZ6PKAk4qSbIyadKu+H
6gkbk37tIBggGXNGopu9kLG3a1LteTlAYPsQelgfrBy/lthuLkq0I1gfWG2rZ1V7LviBL6hEKjvY
qPq8qeqHhNE1Ihlq3wzQJo5p60OtuIpqQgLcQX7CXeym0trrSMKCJm8o2TS1d9GDCFIt81vH49J5
eolwJr6xTQcLYE5N7+wL5irhOhifdQNMx5RcjpbIc5IjIiwsJ/5DA/R5rU/yDXALPv+gRGAZDjKt
43x38bXd9uQLX7VKihopKZKPowuZ7szplhZR41d4Mrx2++CNSO4CzTlo9aNu+e+lNpMTCH+yQL6z
GWVBTT7Md0POufpTHDA9Ii1M9MVtyryV1Qepy5huI8LkjZxrqKpUNuytM8mXeaheDsXkfdGz7N0w
EQuo97Y1wnsHb9S+Lb8nfnI0FACSgfyi69WPyVS/9SCnljrHkfq3lF28ib0ZO0bNgzmU031kuGmd
5prUV8uELuYInUbjMGi8Oh4ZXhtNG4itsBA3dpXY26FyTxzj9wURcWE6BPgGk+GY4fbO0H35thZO
K783HtzEfXVH7wYMaqvqpbDvtnrvEmqgoKpFOlQEL7ktUEh2hIM38zlR6vcfa1nAjR6K+MUbk1c3
CL/noVOBRpcoqbscd2g/343Gbgrp5CGJsxw26CYInButgaIa+/uio8FRmrtGW4LT5U6JVlQ/rloS
e6K9pibjIEm4ruDPTMVEq6D09bH1GiUTgkGl8Fj6ozJk1w7CEvEMlpKy9y6LcGpRYBjqoaom7TEn
milHTr0AcAtubaqqWTaIUtoB9Q2GCvBKiaQYKPwyhTOLgZR5ixc1AYg8dKOBzD4JfwwAFn2Ojs5x
5cP+Iq8RKq3qOoTprrF7G/Rj7djUvVT25LsItM/3jnfTze0+Iw5+ZcA9OUYNjqKN4zLFIdcomsKc
reWxEw43wz4TCXs0BK5QViPTXew49GMQ/xHpYkg7O5/aEjNO3NeZ8bQ9qLf1bVKrbEIPOrSEU2g1
xHP6NfRkTslLlB/EuCtDKK165EhsQEmB4i4uilg9mtiJcg//Gej6RkMyIo1+NtDtLacgYlbcwa++
iFBHn87LrY1Yf485uysrUpzRLFYC1b4EoNUbioNkENvKn+6wOoWAgeqim738aJXERRQTQiLEGqdF
IDoEB2F3tEbY1DxUWn67DDiXJtfs0e1Z8qrTEubsoO91VnyxWm0XFPNNQ4A9PCG14EjmlXaFUbX1
tfPGi6c146YVCNSiMcfGWx+oTJy3AhnErs3kVZlDoJ0kQH456dax8L+SlAn2oJsoff3DYtMxddp0
bYqnNLCJesG5ZrcgPnaA+bVsSO0Fmz5JD+3ByBKKn+97kWjwP2XCS0cMRZrexSTREKtGGIWSGC6a
5UV5Qmz6kRXt4onqyzJymyb2OredvsyecRXr832fzfEKKjzAmIcRjhHkm8qLvyywFUpR9tWw+yr9
+XaEtz0U8tJW45NICcZKnMvg99d1Ye9d1b92QBWwxtBsKT0n4UfFNlMqLzVudirEspz80k9qOn4N
g0YCJ8GQQD5RAeEcI+OG/W7Z+eKyvms6psdMMzFa/6++KbGmnSDPzc1NqEvJowj4KEVcHb0ODp2y
R1PlXdWyPC+vXKYmMstQQw2Kuv6rdIwCBFyv9un0lAp695aHyyJIz9bfiJWH1KiFu95h5SSA6CVQ
yLEr4brqHrQPtSXjsfZViwuoylzlHyNpox5WUKIcpYnCwPrK1+yHZdK73EOoFszqY0Bn7DTXNeZG
nWQ20cgLgyZ2FlUjFTorU+cil4N/fRxHMvPUMJ7kwO+96D+3/nAPHMbAIQlIZj1E+CqirNLs5WnQ
6qjcLu/FgiGQ8Q0Kjlpf4ZP7SZefVM0MaTPZLJOLZYDV2q++2z4sWiIPafNKg9RoE7e0GV3iXBDg
PBGNDaXBD3c59TDYI+eKVR5C+BSbrknxKBIgqCrF0ULHB/UHiNlSFSyg6jhfBeqBLDt6Z1VLdxZ+
CvSgR63O7zxXaXtZeA1i4O2GmikKNBgPsL0phMaDpXY8F8onUu70TtVjVjGSSxhvlV4QbwiFfalK
y6D0XK5yHIrngbrTHQF8FomX8ShnB6vzRGcu2WjsYmSiUO0YfneeRPCuZn0RLo/YktyUfbxffpet
prpzySQ1rqsLjf97riGJHjV5crnz60VYnKl1nFUf2G6PE/d+wYBGWCcL3jwGBoRTZhJq6gL/zFnr
VHtMcMtdjPawGtp5p0aYUM2Yebnclqy+Q978uaG5nSvvEekDgwuwDBj15jWJxdh+8Q5VBg6mcsQ+
0JAFgTDT1m1RmCiPGiWJc8aCx98N7hYhrasE+ErNK7W3FJACFZO3R1tCmaHeTLdPXwCOyAvtf7gb
dAy0jWncJhRKY2yqi/G0jDiwWzu4pfMwhY/dd3sqnNUo2Ht8eYMu5yWnpV55QBf4MzBeytN3S+Yv
UTbcRd6E3DIwlvm3kLvKgnu86Cc1l03VLNk5M7JtJmUmkMkk35XjXqAHKAR9g3pY8cqEeKLQKVW2
MCOLNlPT7hZVoarnImWFYGXIX5UCcaGN2Fa2I4UAyLhiqA19CrWmRsx9sXZQBW3zyAc2jnlq1YvF
2Odkj+LeDJiX6do07ARi56EUByso3hfCABR7ZqakKw0W6VYvda0ZMMqzu2juKFAC5wUtzEFdMla6
z7o37VQ7EyltrWiyu1BSHavht1r14rLbwvbPaY4CazWM6ZvCIIeOGnJRcLN/PAV46eDkwHPtJkiD
dbQ+qk7HTHXRic6+fRwcF0ta9RHCfgT2zvE1LUJiXsOHZYKRq2dzdP3L4muRILNmj4T9SwZzgSdA
UurdOrHNF2+iXUp5r6ICPN3FEXDUGJxVuBfxc7wFaENKE71q0GgOZGA0LQK1OS0ENutG9WlKHYLv
6FubjtvilehjOzKZNYTEPBZLsYIS6i7PXXS04bu6oupooVXTkSlFR2PqPzDpDCdVpmflyraTqxwE
ebZzTAcVzK/TmBqbvM7eujS6VpXTnFCiUdvuUhxfkffx7DBWedINYBgfjWhmDAMWgc9VhwBXAnQ4
qpCwTWHg3zGflzWjUbr0OIbQlKCfXKFjOfv1uAMW33K6NHoM03/I4qlsSAmldXbBcg0clmpculfF
OE9rqo0ESQXdboAlL84XwESMd5TCIavb7zoDDw0bk7VJ7nWdvUMdBdz15bEzPPAUOjChBLd222/g
ksVoQJIZNkb/zYnjvXrclzUxiSMO18W7ZR7i6Kj+U8lIiRJsKTP10IXKb39zCyQQXXYVCyyWXTf3
T8w010OlORuFgS+WBW5k7+ijbharAkOJ4sMJlLewEUtl1JDL+4PnIwIOYN5VlmbWtp4D0se8i5DM
Q8tgvhmHxF83UQ2LTz5OGKxC435cwIQFx8DDMIAJZD4s5hh1OsG2JRjXUnqgPmEZJWCGHtqSJxx0
cffnyZnZbEjtCXbNZRZs3UmCMitzO+Qa75PAACnRkJ5Wtv0QMgFf5dp8GFuegTxnY9e93iDs79Ap
mxdSEa+1TuBB4kyv7vB9Uan7Fdnghsc178BqXJpUu4yuQpS6rtuzFczourxB5SxCDGjpiIDhy3Xa
8xIVPjBkyDpk+RXbddQyVDiFRsccLd+o6Tt5HvAgKHfHoXxqWZIVspIV4DFGeajojKQH6Q/y8PvS
QLdz82BZ3VM/jGJtcn+SJI32i8eSz7hEY2o7dNZmHMaQ9hzy7UCDIZ3ke1Jix5vqlIB4wAqpqL4q
zQd22Zcpyl7NkCWC6Vy/HmadtQ7KlikhZ2iIdKJqK0qIXEPqnCNfn6DUiftMMT7Sob+panNWRsM3
woWDRaYKwJgiT5WEeuY2byXg7LZnawkmR6xSvDIxfm3IJfL8zUK5aB2XztMOSHejssFuFp7SjOUw
Ge+5j+oll3mOQxd1kj5nnzEmxsWyxgWolvy+kbR53lCIXYmzXchDoQOXbgpoTxuft1+k6efRxnmX
mVZj9K9x26y7iFOW9YtlMpC1oeTiYx68q5nY4rwTOQxAKptfqgntXRM6zqIUlNzqiqrkeTFXiZLq
Wiv6B7VvkkzkAtx3ZxyqkJGrFj5mOiQNXvMmSL8V3fOyhC7rWR6/RA5NgVXCpRTPqRft/Qh8AOfw
ajXW9bVk9rqjzX/RQntrZOV9WH3v3e61rJiruzH3LDUp2SJYdetRIsC0kqtGKHISC81iFUIxXq5w
8wN/fVHdXR54BzcitB6ijpU7gDzBvpqvzD5U9gD4G0v4yzuB276m+fvMSL4uphyZxgqXKWgaDcGq
VqSPwHcvXksF5ltUYC7LuUK/JKYAC6djmMPT4EafYRwC7o14UPP/lIx61ugJ914vo8NiDLUwvYZq
ZQXsAwtxQA3/yOI2GEcn36E8URn5nb8SVfJ9MRayHXYUr7A27MDPXSy+x036qAyM1LapFzEijQIX
06K5hkT5tozrYPvtp6Z8nl3qIFx3SrxdlG8D8JniDPUtbEt8Zt9C9fLVbXFBonlcBsCGZGIHQLMS
nneHF+AtpsogimpQZQdw3lv/QbVP40h5j40j/FQlN+ulcrCiOswUxa8T2bWTeOZ6zrXvCzhsOkpO
PPbAU0QzONibFTb33Whgwue1C8damev0ATwZ5nOIirpdD/ltvTykDEb7td0766whnZhB/KcuhD2r
rj4PN7weBpBZW14BE14prhLqhcNS+y29W6HdRJm/ncks4SmJbDQjEv1XDfERYraFQRMUXZItRbLH
vfTZMFmSYZt+DRWlNjTqrdeYjEipQ6za/eTS056ivnxuia0lkwDTLqe9gWsGEV5ZiakubVSWSOj9
8GmPvijMt88IvQXEmncKXi+aSyPgXC/tTaucxpYxateZb7bI801nv6X2iKJQ2UmozkahoxE7IPav
xtoaVeYTLVvKj6WSzyoqiIAaEvfu7dTp12ExQxWw6M+EXZ1w62QZzeWreiHiDGqaia5GVdELAS5p
qLTkHH2pbuOahiJTHzRUFUDb3WoHp87yrT+6uIQYzf3i35XMbNeRu4M379IBmnj3MW7dOlDDm8IK
eZdVAirh2T9MIEtcpA3TuSh0fC7kW67Vr8rRSvWMDD4e0bQQslPdKU+RIrKvZkAPQGRqxlEwPfUe
sC39jIoQHSYrOcsd68pdNuuXxfswVafvaVejrunbKkFD3Cg3OpxEsr1vQdNtzoCYrwvKYoysHCEZ
I41ePxbg/AhPI2iAEYbSXMJpTkpOuf/kKjJPUfiksEpIMLRaVpo/pfoyVV8olKrxXN7cWbnrqR5s
wZ7AKE4W1Usqsm+Wwk/VVXbL+Tor3ZMsGdfNzrdsqJDJQNHVs/dJeR5J8WZG4726PZbtEC7KeJPl
nmGAw3PI3dAAmZjZEGk7dtxTUX1CwseGzhhP/ZikLzaCnMZWVVbqMi8VsYLTl/56lLz0i1uR+q8n
3OFgi1MyLx1gi70CyuPkPKmFQu3gaI6SFue9bowhSZDS202a0m2CbFsa+eD0w3QNL+iSv9gNC69W
OxTc+NRwJWZVarsKvsfr8tYZ0asplufcwbiuK/fTspPgcJxhd6RTyjPfj0sqER7RLw6GhdmcnYQf
4NnGEtVdJ3n3Ra01y95v+/ONBfFoC09UTDtlxdZBx1mZQfTu44OxsvXobJR4G0Z5+bktHibLviwO
Uqrodaz5Jc29Mwo8ZT9okXcbBM/tjd6EX0rNeivvxS4Rhb2pS26oqiqWzUZzUYNO0w5KpOurUlWh
F+ZNg1kCVs3k1eXDEZnULRT9p2bwxhXq+ks+fAozJslIIi6VaVoMEmOWruRlqW+1XGjrzF9Fjf1Y
1NXwA40jfCOlekfZaBKatNCI/r+j8T8cjQ1ioCB8/t8djXcpHn1vrz8bGv/3//mvobGr/0e3DNfR
LTwZHWWX+187Y1f+x7FMx0bBZhq6B8vyf37Gxn+ga7me65i6o9vC+V9apin+Q+ym4xFR50jHdDz7
/yUtc4l//cUyGI6ZsAT8TMtzLP0juTUATJ1dQPmDnRAZU+FwgDariM9NWd22DLU3ThqG+yjTkisK
V1Sr+PjjN4MZWXkH9SE8m11HMg2qM7ckZk6S/XBltyZ50FB9vC5vjvBerxu7cg+1nld7L4Ts+dP1
vvvd9vgD45LKAbteRbnUXRJlTfMDvQ3/hNnrmQnvdW7Vmj4YLkdmrjQf6UduUgjNFdJzT75Jds9/
HNv4kGvz4+Cea0N0EYJb8uHgtRX3BtSIdl9X4c7tC8by1swIK9ympoFMEg+M0kETk+BY61tR9w+6
6R+Pz21TvD6eMbGQl3/i6M4GOYQoE5kuuM2dJQZGEgNWBE3u0Iip5KDkiAIJyVAGzdyGQvz3a28o
v+ufnp/l81t8esHjbVq4VP3KER4pAhMKjXZv24RYx3X/KSBlaGVNYB2kHgEMWS3Bdy4Zuz2t9zCh
BcnQqerbPAM8wVdA+8cl+fMZkTakXi7Dsz8QcNsx9H0LrRwaVmVOEo/hNmeKf/WPD/7BK5oPbpu8
LhIqhmNa7kK6/OnCo3exoDf63R5SdIFJahHj7+nETzjFrhOnDU56kCsZfgHXrDcO3aANd7KuMa+R
lUnJKMI9eKBzjiPh/oOxrq75r/eEDALWB9MyoH06Ql2hn07NrnrTCo222zfVG5AyweFa+E1YBMNM
/iXCdX3tKJOEv1+Q3y+7bZqmZ9rYEguDVevXg/qMIAfXIgAi1qnyc58tssQcc/v3o/zpqpvCpIOV
uidsS/38p4+mu40ZG0nCRwtgj84uH6MuKBpSi93174f601X8+VAfniNGroRz2mm3d6mwVl2KIXYX
v5UxBZ5Fm7qaKFOjcLr++1GtDwbzy3MFSdyxLRfJofNxQZ7CxHGHgRcaj3d8Y7Q2xwlRP8PLyMDD
TbHqvVusmDrksMOllXgrTVV/YGlgXqMBuSvO/HaISaEfHLy5U8ycgs5kksK666IHIR1IBT9SgvSd
B5MOQn0d4EmEW++1P9EjEZL0znxyPkzJXe0WpAImNsan4BNXzO+D9t7otBdR2dHhH5/8A01ZfXJL
xw3TcGiezN8eW1xCHBOyEJ4GZovaY4zurTa3SG3hU2lhf9+iXa2GXoMcAeSfAjURTcPcvpebcbQx
SswfUuX7omueseokXmFKUWhNzFIoz1d5z8PCZJH2qoZ8ktrFjSvx8YfgVlX6hgwKxepAfzQ237DL
0tYwwvWD/3kh7Zhxx9A/fv77RzaM3/cuPjN7l1qsbP758KrGHkLF2U7bfVHhINV183mo4u9jMRXg
To8zBg0Qj1wwRNseIbhwOTT7ffKaG2Kld+Uca1dB8YaPgnal61/MyEHqXRpfQl/J+ywgBM82dk5n
k/HXkqZipUwfO//g6V9jzUWQP9J6D5J9UqsYD+Gcvm97sD6hpPh6m50zr2mhbPEzEWf3Y+/eEzT6
2HZXBrCayCfl+yivzVY3jvgni/Ecz4G3tkJprqKhOg1df89g8NHtz4iLasSEgNSFeNB1+xGt7UMd
k3rm4cyggv22LSSEdZEjl4RAXAtN7mZZWpvCpJHsRPQUMaSBcem24252g0crju462d/WOPKlEcgv
3LBvU0kgjVbm09YIqoxrRzGdnEz3TuIYkWmHvuwuQrfb9aARLT9EZ1pXQqbLxyqSMyKVFJeBPj0J
vYInM7cQReyalNde+wSJg7bX+xbW9rdC1ne2uDgFpsxZZSNFcy5iFp9lFjLA88ZjZoC6+RKj0ZbZ
0Kruu0cnQDsX2whAEdWQ/mBUcOhq7M3D6R9P1e8Ll0tAhmWyFAvPkfKDXmlsAruDPdUiR2p3ZTbu
3T7R1kY0XvwR2hqw9dpPAQT//iz/8ag2u66tIwBhI/h1ZWb2RDjZnLDt0sVYwz0d9HtXO2iGtEe0
b8+J53z++xH/UPugMWEngDKNzkaYH7acJvAQyMCC3TPPRbSHf+00xg/0ps22frWJmt56+lknloGB
8Xz394P//uK6hFeq8tzzdMtyPry4QWf38dAXfFxZfC5RL6A51Y4MrrRd2ZoniKkM/LRBZv+4zIbF
dfx1c+fA6Gqocy1LaW1+vc6Z7msZXKl2Lzp54/GGba0MK/k0mMZjkuP0Rs8AzoVXQBpClmDxhPWV
vjo9nvGd8a+z+X3X52xcw3BNG6U+JdGvZ5NEGrxlFPb7caQK0tWyEZQJEd7kJmcuOpd0aIybBrIK
Q/ACjw9/k6YudmHhcCkcM9+jqdj8/c6Yf7o11MMwdg2bTBjx4bGoMHSao142exNVDIQMwpUcPHf6
qH8qg+m9bwbIN1WB1swxA/a99Dmzik8TkCXqA+MLCULB6tCI9hS64LRJZ2Do7oBhcF83rU5iemxe
t5EubyhF+v04rPzWz65VqkEo/HFrJ/zqv3+kpaz5eNM9KVVHaHn0ah9qEcyXwZWZluylmL19vmmD
7gaMNdvCumdTBqImMRk34t5ichunJKrNjahWqa1efCDQTaM7ryQ+lyuHKMN1gqkcyWUbx2vIWcgs
TNNScpxsAr6SwLeOnXAvulnIbeCE82YUeDDX3pU3qmSUgg8ciGNgKYpCiv6Da1QoD/i/f2SV2PPb
c05nbFiWtATLmfr5T5Web9TY5LlDs+8BfdswPIQMSmWoTYzmDczlqnVgh+IYDkzRu5zghyJ8jyNt
A9ocbnuUmAfKcwYt/ojvVmWC3VuCcWc/QYOIi8/ZWHUQL2lm29DBc/2r5g6PdZi6pzQ3mi1OZdQ/
jrXJypowN7tHymIyE3X65ITCI9iWPtryMJpe54Y8SfK98V3wG6hVxKkOhfP296uxVH2/PQA/XY0P
79nQpgMh6VOzDzqDLC4memtzZjxYSDRTZeJmW9aFcj3gXOowBSWrGamElPZjH7e3fz8X+08rPQU4
mzSrELlKH5Y+d+rFMNldsye4pd8Pwp3OwkyeO9/bOpUxXUV2T2JdxPAB/zoWhNS4hTGf3EqvJLow
Pcyc+JWPTcIKm6uWVnU6Sw9RdT0zNMpUjRNjPACU/tU2+SVRVby2RtcfvUCUSDsdZuKDuPBrLzWO
IwjrmBaFPV6gWEAgNXdRFmMng1O9eUvIl7+zM+dzViqRt9dOiBnwBUmY20yWfsS7TIlU8bm00c7t
RjJOVpH+bAn/FW7Ho9PF7O2lx3ineu4Ye1lVGF1FlbUWdfDmGnH6j5zc39sbcCJcLQQ1MBJahTz9
/NDb5DsTTsly6orkNfDbYqPNergqZmr6v9/FPyySRB2h56JRXlKjfz1SkyZOXuN0vC+DHE5EBfUD
CL3CLUw5uYRluCKHNYRzIS5/P/AfSl4+o+l6pieI4fuhVvzpxa78oCtJc2F5zslv7CGJdO4ojmhZ
v5kW7gdMm3CJAvDHJRU+RaBH22yik/ep60n5KDaldN9gDkb7uRyd9RTW8baIdj7ssn8su3940B2C
sR1p4S0BCqd+/tOZtgEjCT/Wm30eKouKitTm+BVZ2p2aAWRR9N5ICBp/vzxL0fLhTQfxI4SKeQZQ
/ccd1eshMUYRb5fRdzdIOjes/RspsfhxoBy4PgnPDBx3JBkdQBk+mT5mp02ufD4ZcluFYHBUtxti
Evtd7VNoIma5RMZwbrV/lUC/92vcSJutk7AvkPKP5VfE3M4Oe9akwS0QZJT4kUChxH9bT4iAD/8l
Lf7jE0uL5Kr4WUgZH/ZAh8zoIOvGZm/l10NrXgvBUc3cuWFxtiCWQw705pFZy78e2N87ctcxQEl5
XLkhwv2w3uF7FBSGKJt9NrfPwyTuDUl3iPVbsg7HmmDtHKYm/WcyhtraUc6HMOxhZ2v04T+I042z
tnRMmdwEiZlT/mOrNP60ahiS5lHnZXbtj6vGMGG3GzYJb5QmXllVsAUWbbxLyuaavvF7GFEd98Ld
OSb9mpweSnzZfOR/WwnxAIQMstjEJfz7gyz+dL+okLlTdLeu+Pggt0Hvm1au1/upw2aSeMeQyEv7
mDZzvBknitem9TxMX9BfBr0ebCgcjyVxyusudrO7Cd89044erHH83sXh8NAZwX3oN81NkJ89zZrP
lRvezKw0V5VXdRsHu+V9RKF5k7MveLFx3brMtCIv9K5noiohUVDCwSN3tqHj9c9NdZ2XdAhE0Hf7
Y9O2r+lof2bIVBw1K5ZPZhW8zdjOJr0R7oc8HK9Tg23Nqufyqig3TUUN8PcL9ofr5XqO44BsSWpp
48PzjQNrNNm5U+37AOr3HMXbDqeQ7ZBjM1t09iUKO9wB6/cYH/e/H9n4Q62FyQXqPqgyuOd+BLGj
2ADur2W1Z/gnD7HeiUOk+T5RatifuIVDPHpdn/o+w8vIB9+0rMo+hZP1/95T0UvZQoeKQPDjR0gV
q8a5LV1R7ZNouq0JKYRmq+vbaMCLV4bG60j+9M1U5PCrYH//4xqoruDDusvBQXNpYiRY/oe33MSt
Oi46Dt7KyVZTwb3pFl/jMgiuMjwY0H+gzQhm8pt7MrxDBFZ/P4E/rDIYJjuewGvEEFhH/LrZUCnl
BLLY8KGVqqf0jpa/xgccV4Q4Q4+v//MT0wr9oZekpiTIUno4m7CO/3pMl2FlF8wGx8Rf72thSvyn
y9a5I+xPkTTqhzTv040xVtD+bVfnMfTf0PWFZzn61R49oXcXa695TIx1l0E5Q7gbIgCwgrvObK8a
o1JOcp22biHmQjWwtEcXWUo51aSC6/AstGSUTw0QU6P7JWnh6XMz9RM8+zp+bUdvZ01Net+kyGQt
XCDYAXXa3nyMHvO2HLZRmQUHDHmt50SIr70D2WcwRzhh9ETXjKn5RcLwXxOp7WPlpa7rn0BztIsg
YooYI/sp8hKCA2XnX/sRNtEFHL07W+/r+xlWE2bF1j2DjeqxhfOsJsJj7zy71lM3G/F3fMXX9QCn
p4sukg7ivhhs7XqoMW0vs5ye2w1971MsvYkop+mMHOZunifjqcmNKKT09D77OILvYcQCEZlC3GL4
8kQl0x2Jq4LfZ+pnm8izU9t6LzRByXVpjPGVO6f6ih0yfxqn+KLXQQdRbPZ2noGIIKRuy6Z2fGUC
nbJ2MEBvZy1CCp8O0Oq64iHGTg7ryfmbnhj3uZt+abMIloUpomucJqNrHGnfyqkZ8A0aUuz74NBt
s5Jk4UAQ1xAVUP1WpFPVGxye0aAZ2ehso35cIxdsTnNRUtV36XOLt+PeUH9bviXD2V3PRGFvLF1G
N+zs0U2LVPQ0AZMs3zLc0j61rrlPsRe9itUfhS76H18t3/MTNJB4wOyj0d0ROmVfAT06V8tX//tj
IPJ4Ww5gcq5dZjsydtj2zCK69ocpug7ECNYZTNU28JPiHEL2KCB9tMW5gseGHyvdC85vpwhfr9Py
1Zxl6TZNoaYmfTDf4sMw33YEPhR+dbt8h8nfdBulsTi4c3IoaueqJT3+7n9/VDkGnNQqNzIjpZlQ
ceLlgd8PzZSP1LileBwTzDRbme2HFmPeFtNSvAtoqTCbrp4m7sAulEQGkh3uw2HB9WXKjWctLIpz
A23B0iiT9bIkGrs0tE9jUd33qWyvC5y97owa7NiLCPoYNWtjowG8BGGCoxB24bCw+GtGiX89zSk6
yfGIP2mmkaCTDHeUCfUwpRpGZFF3Rw691OOzSQbFPdZWNuykMT2SQuavDQI/drHuxPei6ON7AKZ+
O04IuefJAX53+vBs6VF/9mcSMFtLek/pFKdowPCqbnPTf3LiRlvnoiVfe3b3DWSPp0lgzBUH/Xyd
a/78REbdSROGd5/pdf2UvaTqm6IJMervCPS0sICpaF8eMeP6P1ydx3LbTJhFnwhVyGHLAGZSVLY3
KMuWkVOj0QhPPwf01PxVs2FJtCVRItn4wr3nTi+uBFnsGe1bOy1CIpIImJFbQCnrnhUdLfHN7VLr
9viI0nWg11h5fpeGxiCpkQhgEGevnb3Qa/Of1hIq4fnES5RL3MS8KLEknG74kDGSLil2jpGQ0NR4
b8uMkuADJGGJE6sww/LyopdVTt7jU1+D7Qtmfu1ARcGbSioIxaPv7aycH6zSvtiMxtBcSNaeT2ND
OJt5wseyJGb3EcQeRZrpaH+qfjgZc1XdXAAI17rjdVKb/oiyqJSXbqjBwzXJn8QtEbPYscMMQm/D
OnZgu3eY7bNKli+AGu6TP7o/ysyvtp1qRgDUWvfpjO+O45XvFo5Aq9EYHFeZ2kVl6//ok2NrTi4s
OX0MsWTIPcCM/NMhPalb7nctqtyikcTYjhyrFvrBN9fG8GcKc9r3sLAbMWckUKY/OUgKfAoR/z1/
ycyahCfIee9JFlpxWr6P/dDfLT+9JNM7GVLGqy+C+uZD2ouhlb056ZxfM6n9fnyGYSi9VF1RrfCl
mpsBPdjOYfZ65yJDtKYbvQTLzSRtkNLJbCM415IN1FiBo6WHScdwad+YxvQWRK69SdPGYt9WT2+F
7eTbwtO/kP+CYK+z7qXH938J7PRZdKp7kcuNscTRjLVvruM4l7AOHMbOFQm3A2ZDssX4NOtl9oKI
aIND6GdQCrUjvtPbD27wOVpVTr/m8l40cVVrNinocZ5+dd880cNeaUPPxce3nyLXox9HToS2/Mpa
DoP+mPs7v5WsKQbRorNT7tnRfCKUZZoQPB9Pt9hvp9vjI5VQyNQ5+txZy8JptNjnoYR6GssmubnF
e9DGcVgqh0hBKzZPurKME8YUIMytN29czTWPrsG1N2jhuwZT6Z0s5mt5k1y9yatPsZE3J7spdUDx
pGEMU7buc6cKWdF29wXWSUyg7Z1aE3No6dq8Sr05uT0udrXNv5LuR6Mf6fP1ceOwNzDIlNhBjIvP
dkDGYmyYBzuKfs2pPLmJLLdZ+11raPMjAkQL5mz8AqdAdYe+SERIRx1sahhAqS3jk6HHMcwWsOZV
XR7Nad4L2oiVYy/4oGBnWc0fKKrPeQ4noS+mMJ7Tb20SO9EQfwVtHLaBzaOg7lMjnFKPxHpzZvka
ZWcy7T5kC7HNFH8ysNlcx2lg1qO0f6jUfcbBstg/+zvl/KYakaR4OelDk8JX3VJDaqV99nv5YU7y
aR6WrXJzK7x4ueqyWYpslCTQv738wzejvT07v00z2dm4m0ayaFTAsab9rVR6nUz/zywBG1VWvSZx
iKLV84c19on1qKPVZRWaImwjQc7rZ/gEU3ukGcqORj2/Ewbw1GJN2xhFc8jFfCAJ9o6X1Ab3mBbN
cBgzyK4ZTl5ie0jz0raTMnc51GSnYOXoTd90nHd0rwOed/CYZWMzgSwnmO4dJavDr9VU1Mp6flJS
DWe3ecvzFot65jxntj7jA0N6Z6iIqoAI1i1EyE2X+r99AzlzmgJinQt5r4Lo2SX/dqONk7HrMioT
DQITQ0ZvPTCNa2v/VmS9v51nYl6roDyA0TmWlqvYTWq3dBx/kdcVOjWkdl1M/EIWYQiNfmVUAgLI
31W6ufFmes+gQ8U8pMhqlXmQitcX1ySU9Bq6WiGET/pNezFznTxOjol121hPuiBjp3OAfysD26f5
afb+deoQ/iiHl2peLoTEPOuImGmvMEyrUB+B8bCqgniiKZTgtXl1NPqISjRp2CmQxhNeasgh3/h6
m03tW3+1yiLsx6ktoBfBNVfzXe8COmTDMUkUIhbIBNCTV5iK8mjBdIyYL+OEQBmVaqDDscw07nzx
sHgfMcGl69lCt05sr2mkb3LGce5UzpFJ4N+KUXIMCLvry28/A9C3hE4OM6FRPZUF1moR5qg2t7bq
3l1l/WyNBoEBFHfn2b6lGsvoOFCcdQPRyDqAjdTU+AM3IP80h6SdDMyvj0OkazY6kMyLimKwG+4v
VBwxjh1CyTBNx6u2V1x2DXdjZAM+u0kSyWyTWqaPn46haTtvGG6iUdYmZfO5Mtrh1NdclxrlHUoz
FbuIkDEr1udD1/a/Ky6AWTOldzmJm8pI5O5T0JRV24ynfJjG0+OjLtU3Ig76g+q49IwC8ghAjFMD
8faUerS5zBkdo2lOhW9rSEGSU1C19arVPTTdZCdvap2Z8UKCVGUsTn4fC1QGXYxvBesQ6Gju7DOr
PTUyPlvj4O/Y3bQnQxNMFMkMwcSRtyeT/oawk6HB8Kf3F2/5ga09La56j9PTGB3epUjlR8FgvLbx
ci2/RVLiw7a87DergfSUxWN6cundCaHt+o0SyuS4ivVNoefdyQHrjbxvkX2Icd6C6rjWUKTNWGjb
Liq/VAylwYsxn5aqrzFt80fIM5YLQWU7bFE0iDeONwE7cGAiZRjiIUKVPi7YkWvmSqMJPPrChWiz
YCj8oN9PDbKRYcAIQDRnd3rcsBcMgbAEe6E527Er04OQZCAe2rIg0D1h/98KvzqljvYhtGgIu+Wz
x1204Oe0wnc6i/KU1kDo5jKpTv44/8S5iRmkR1jGIKrZ9gDsVnU0ExKSLX/ltuvqjdHM1YmHVx1g
r2w8WQI19rnw49k5STBmp3z5yBiS3ewkco9o+NMHlRbyGRyG5aaeySGzK+O9KpCu68JBQb/cnxUB
R+XjQ2DMW8Z03r6tpvg05XAmHx9htoIGCXksGuyws41hnzZqSaclil2J9iPB3hj++1TDi3riJQVu
33JmlBR0eeTLFVqawVXiZtKc9DTWHwX8+H93+5IM9crNBFg2YEihtK2OXiNCAIjw/yja/MugMd2y
zAB11auCc1yRZhsQFut1lxaVMuYJdmj6wMaT69rCId8U0tL2Bs/4ilDQfI8V1t6aA1SjuYDO7uv+
BdQPNyM5xxnq+LDVGpM3eY5go/MEfMnv2TeiE0M+QeSUADFeHTK31UMnAsbRW/5x0oIZVjXOSMxU
e4K/OMBy/ffQawO4ew7WSQczZ8pw9ElxyaOUV5OELhQYCfL7JZ/vXwLf48M5tZHp8yauju4jly+I
NX+JjiVX73HvIynPaQ2cyxGjCm3CQarr/5vqZyWVwZti+WrdhQmE4OT/8v8e3/7xqT5Y9jojy+Tf
v/77Of9uH19aa0a1LntNrP/d+fii5vFw//t2DaarjTlkUNz+77GNjwf/+D//HgnE4w/HnL1/D+m/
/5hECbGgo/1Rm2SZrx8/Fd/HvnNGLtNxI48P0tPjo8KE+fTfp4+PHvf9v/+HlKMI+756e9z/uBli
gZL8v6/14s4J2zG5Pe6a02LeQmT46paIPhdw3qoMPBsnDJ/+dzNnNNJgfni2Hx9ypvdHOyAqwS+s
Y21QiydthydpaCMCKtqzgvJ7QUNJNMPsdBgIsnI3EkS2aUZsQvqyCxyziYxYW/4dM6DGGLxxcZXu
by5EDQaEKdnlAgR/SRaOF/fWk5yMLiyiary4Pp04mZRhicV5JToyK+zF+TwgsDLz4bvQR31HtADr
U39mfr8hPcpap/qXT+tySxh10Ge/lN4PKjaSjjnIV205A/CGbYTOlbPHzYvvbpRX4Zh3BCvIPkfo
p8RUfdRM7JHvz1qoz97PwHtyDD2sx/YrGuOCeEHyNTzToPuP5FsBllPrwRhk8G0ghqSHRMzuDq7e
SyURF1Vzu6e1eiJTLEyxWuGOi6LVwPDEIiGiEIVc+z3Z2QFqP8uN1CrHxQ3HTN7SOoDqCWlNeaWA
sd5+pS+Dau9wBsGQEDpTBfET5n7SCOq/0na2JbzWFdfPb6WMaJdIGg/fkhvV2ccMKBOZJ2wRRhQW
NHYMi5ixMBETVEiSppTIHqOu/XNpNT/G/tbr1XOE8XQnYt/fMIwMnjxVf6kKK0but3+auH/VZDtt
e30g6rwaT3GW/CqzUCuFxzO7yBJ7G0JgIrZl2++8GhtGTGj7mFIbGdWgEQXx7QIi3yfqLUG+9Rwb
lDNNSmYa+pSTMR3IWUKNZOlnUvOgpQQZiOmeMFHMzdilUtJTrfGaNX9qOx63HS1waDi4DDFhF+SK
A2xRuvJ2QSzgo+SAr0kYXRtdy8Ve5Iy1jPyqaSLew9r7RuOYXz2bIFNbgMVXxNhOjhruFsKztGw+
tKLpsDr2AMaznmqHyORLkTZ7R9lEaOfAesvyXeMhnBxGH2RNKtaAkT9uZ7sgn9LLon1nNr/obtWG
HU69iz1T3VL4sotLutJYy+OYwgIzemKjWG8iSG/ZKJYeDWFN784IrNwKpgP8Q/pKQwOYnzXRKmMv
e4rUHR1TQGVCbYDU4OQK902Zi+F7Wk0aYeCOvsl6+Bgzgvr1g7WypAeeqxSANzEF1ME5I1scjquZ
SSKqqOSHlxHUXMxWuiH1VZwl86HOR5lll0tUgBOjToe8MBoN5IivvO7FrY12WSQybOjmtY+ZMHSj
BrtZr6+6gfpDOUa+6pIE2NakSkJ8umCH9jXYJLkNVw1rdkc0+zoh3/NKRA6hLJS/RvphjYhL06p3
Nhl863VSU6SKuCrWRVuEmlZ0TD9S4pzrAWvvVE27uumfHLMQ24RvEjDnOvQ9XAEd52FPLux2qshy
J9X9+jCV5vpi8nQB4URwOfeF/mvRgDXg5jKNvw59HRP9YsaGl/0iV+OHVjcAMEb72EOeJwYH3Hfp
Itcq5yaMIeLyNuLrA2zdgHST30lKXi90yS0ld71J0sC7JABK0D/jn2wr5JwYexFGBylGRqhmDYJt
Lp12FNpinIjtqeddJknwjMzhT5rW050TECGM6vuVgKRzTMnkCie4N2sxl+5Bo5szUHyfSnr32G3r
k6EowCzdfLe1MgpLfC2H2ugdSiAChycVnYiqBDofZMmLHK0/kXOpm2uXscfRlANUILKzp7k2AhyG
FuBMh9pMkED2eBcNVjsc2tG4ebGgiQsU9lnP27nWhCyTQvnSLjcDqAGb0dzilJMEqO60VpxBtuWX
fzcmZ6O0gr9Rm1BgsYTY6sHA6g+YAN/Ma5NzXSFTcdJs7bEO9FgBMhxsyfIcoD10COdJLqORMX32
F2UciRoFXcpwnZNqqSbNnSPiQyCYrJhpiR5BI15ExsO28ry9O1VaKNL2IKOeQPLql21kxrqxGszf
fmJu3jtVuSHMSnhawLcIbUqgGokYmSuntTZlDIaCYW/r/a+pmpODFym+F07kKOi2D3Ys9279BtJM
05vx2sdGttY9WZxSK69JMklDF/z276FUv019JP+JYqfS4ReIsTKoE6fv2iQrxLV2Uz65zEKBkIFz
O7sdwAMq2CcDNklG24J5j1ek2Vuoa8T8iafMDjNQz7PMLknEUiMeymzHLkfj5YbRo+wJ8mTqFaK8
EtNrF3HKFol0tqybfzBshBuZQG0tgGBp42yyzQkAli6sbHNXSZMzquedGfA9LY7HG+SI1ZTcKFOH
sOkhdeOGwgGXkyzVZW+MvDEfBSHxZrdg9gOUtdgsPTOFpt8M1yGG6qYjstgO5dJjkTl9DApt7Wn9
+JR0AFODdW1Kn1zvZB8XmrgLq/md5gEvOlvllzHvPvM2W4LHzSSsexU6TM22i8mYfAaEcWJqiBHP
jUti04XUcboe6iE/wRJlZcChvYlje8aVR7r04jKemNSvHdTPty7g4mKpZ2OO0c9loJ6axRKjSO/e
Tj+wdJTPigUSob3VglCuKrCamgprCCDKl+F5RCN+UHH+ZzDiZm0ZGPh5T7DgKayvogjMnT0Izlhm
XXtDzNFWekO8YqF2YC4zHZxe5KdOkLBL0vFBK2fio/zxS3MC6wSCLTiP4LbCAk0laiyTZdsY1CsP
3d+VUYB+zouWNK0oe2ptetiI0DYjqEcCgvo6e7rrKV7NnPXqPnYyRRCcoc9LjJ25x7klnqzoWQmr
fGmKeFNksfmERqF6QRsP3rOScmP0P0QfNa9OlvWXMUl/8HZrX6XfU9Y7mFeD6K+psvIz7VVLEA80
Cn35FGVcuZEwiI6WqoEgF8wYWg/67jgYfzUg+X4jtyIYN6p1vM9y6uJFBMiUxKNXnerx5lcAto0J
oK7GKIm0kGxvmjAyPGOYbxZ/ZjJM7fJQVJSQE99oF2hFOLXJT2ckjCbz1b1xk/jKzvQqx6Z8BYS7
ZwRlIEcjo96RWL57EYd2qf/N5S1DxH9uhy8GEt0lz7BpSeJCgqQKjlnZ22unB72ZpeNBX/JwJ6Fj
39B6dcpYZoGjjXcloh52W5SdDyZNoAaWJDQv1ZJt9HDKRpQpDi/co27+TiF4OJOyUOHFxtZOIxrc
SP40yfNxzbK+OgbjwqiU48Hp5sOQQe9LMSvl0xxqhKo9qQyg82S5B5a2eyWHZ1JW5XXKhM4VxFBh
U0/mKi65ukaOd0C7l+wsXQ/ORUsNO1SfwoQ+Cl+W3Z4R7MvG/PIk6LUgsy6jxRjBGq2tO/Ri90hi
BybTr6wOl3Dv2+dyjL+x1jEQ9bxhm+N73hbVsCv02j3IJK3CuJAEZvVuT4IGBIoomgrmCSPcoDr0
VLSEAw/ZTXHqGqnh3FPCX0F2lB64+MwOwb3YG40VGEKTiVBdsgP1oSOhWhTRASnPYU4Kc0NeDbIq
TopBuKHFqArorN4cRO4QaBVN70lrOCcLx8KqNJEyJ2MJJtYXAM27tHkhDXzbuYyUa9QtMEbAibGo
IhMaveMtYDwOSLwD5crizQDoyYlEvCwpSww+VPLs2wkMk3rTOcG3YUfqoCwmw53lrOSUUvQNWbMx
6bLXjZ1SLfhcRvUSzoxp9xcj16YQRjr8Tdrl00w7i9w1YkngpD9NRqwH2w9+xg9oHJCMJEue4hGz
SNHDNWLRXlJceExUGro7Olqx1xFrW+TnAfI+Ipym8cs60t8Iz9lZKegt2CmQEcZDlAvcn503hUMF
D3TIn7Ks9a6iBb9r6OOb3q2jTGgfxshWxhP3DL5/qFnj74la8VzVNJ4M185+Fs3bHDnOjicm2gv7
I6qhmGpppP10hz9AON0PI/vdTFAZAmeczrav/IMAw0QAOTTgNE8gdeOAMezqrazG7hLJ3HhWw2uT
mxggkCVckszPr6XkJGGUv8sRnNzLpGc8tITaqOLq+PRysY9qGswzqJuyk/eICubvVAgPYuvEBNtB
vOpaqEZ9TR2LhvGCcoCMeeWMm2i56QBNh8KbvRVlY3AN9DtrrzMJavtYgMwR8/zaJDI7s6KYnoU9
rzUs3ytFdgW0Hfuz7Wb//rhhbLfPcvO7gR+17XTSo2zhpWtqd8xA8UQiQDZeuB6oZ1vpx8RMfg6M
iZlaKzY0Cao0Twu6y9xH5I6PmtigBuLPalX32sqNteb1A6Phnh075Nt1XaB9JsGSKGt3IqN8weSa
M1SJMEC7uLUra9p6rl6FfVJmZwvcgMz9+VQxKN6mpg5zTWfmCfSWdY7Durl1kp0xQc/L0Y0MLClb
ODFnvKPjMYgRb6fN8J22Q8vOaIYf2VTj0aFhrdO026ikxVYLU2LTJ2YcGj5jReOUF3HzUjnkI6OW
wrR0nsBFEZKThMJpIlLpwDjMUQK+Vovic+pXT3lipfuEBQMTUJhoVvPJ8p1TxK7ScMyycuOmciJr
aZJr9iNZaBZRv636jByliWWQ4XyhRdUOTtL4u9FIj+gNxOlxo4khWBPpB0azTst7OdVbUjGNV8U7
/pipDpBor6vjlPo/qij+1jBvPhXEaK7omg6IqWp4tNZAyQjGc4bHsgHG1kNHNNkct24Mez4eAZi1
8c6be6ILG1JYI5fJ3TSNzF6TZcefsnt2QplF3U4OVIdt6n/O3Xwp+hrZuzXAL/fShqVI9YkxVvKS
CAjR0Iyvydapf8kNPhJPTv6KAZIkc8u7OffiWqoUeEtUn6bJMMn0s8iA5RTaVUOubxRQENRDycfU
wZ2xZNFtLQ0BX+RnlELZ4K0aJhI3J/4VmH9bTwH+qcmYrdziB6Rbjkh7zH4wVyfpnZfYYLsHGmuX
0xvD35BYAPwtS4RJObyWRiYupAvOTgnZ0ZVgfDhHD1hgmA7scqnSPR771ypJmk0UmEsqH+HnjvTd
MM1lfyApGulKoLfX/qSX3rffm4g328jZmM70arulfehlv/L1DrHCklBbVhXPqJT0HT46gR7BG1Ib
6axSzY1Z185/XBsVbs1ynO4RhKbZTe2u1iRcSYXwHTOIjOsmjLJCYFjwkKzTFeWS8F6JCI+51ky+
YRVB8BFwc/PU+NVGELJMKn2NtZ9sgh2JSyOxUPW+sRcoep2QN4fOdFdE815VTbMZG0TvcEcHsF2B
3+xcu7b/AqDFP7LKmfQ7UWqRMGWoY9Rq+1ovtnnB4Mocmf+4UX8RpfZjLMffsckspOzjfl3N07gC
N2Qcam26zcoLLg1ZHWejlv4GNVXJQpMlKgTEsLLMFLZnsrx1gemNpSA/7ZNMaMoU79hKCPee3W6E
27Zc6mGB2CA89xblVDoN23qoxr20cMi7kYnkkpEMtQT6umZYy5ptbknOyirPks+2X1h/zPhpUtHz
NBOt3OhfCzFPx0bPd3k0eafYCQ2D5JNZ66qNVzH8Mp1A7rUAnLSsK2sXiahkG1LIY+3IP8zD9Z1v
teR4WAnhzSzZirz+xZrM3U2xxVhLw1pDFbSNTQCxqaufSoc47NHqo+eW4dI0sq/tcS+cNCUT2jz5
3OYJlIE8Rg7Ra/aLrH4Rk1SQ08C+T5aQb9ukcfb90tdrDNaUXGIzsfeutRTXgsMoHM9txhi9pXIs
vY9EC3zGi021a/Vk3LQN1OoyGr2Q0/DEkwVzthT0Jnpr3VRlHLHfwcqydWBqEyJxYfrMejAlrpOk
s842qpxDOZRPAeHp56oiGUl0Qlw9j5rTleOZQ3gGPZ4HtyJlDpIyW0uzllyNTr5SQZEkW1mIZZLu
YPlmtrHx8rP8jLcxCJ7dDP4aI+3Kb2uCQstWXHtvfjXYlC0TKe8Il6Qkq6Oe6Kn5ww3NRPvvkvYl
I+O1zWd55IQ72pObY7oZfvWDaayzrNbWncV4L9naUZBsTeBzyAmNr6SQBVuO6k9H074bFxqyVn9X
ObmNSOzItHOyPwNBjwhk4mKfYbl3/KEGGmUEoe1HX6ZZ3aLsMbdlkD2Z7Mm6BPNvz6s60HT3YFQJ
QNeA/UtZA9oFfKWdOiejkMVauCaAweacLb/Z89JklZQv0Zxx3VYMi3wtY7DQjBdL/mSGsc4oRD68
4TBJ4R0J4jPWhpPx7PgtW1EAL1sM/Mdgtn4Jj+CJVE/y49i4EiG/sTVT1R/aKutp0DlKqCPvVfTX
8ER9121nQg3hi23VACp0Y96ZHuQYZo4BDTUC1QDbSGwtF9YyOOTF8EMWZLbHcro3lbeORducC5wF
68yt2RDO9MN+hwxrgPMW19QDacEwaMrt35HBiMbOJc/y4Oxrb1Ar14ERlKvAOjq+9lVgJNbxtIaM
HLkeqMk/jRa/nj36sOOqVsKOt8UmZuV4C6YEMh6SLia0JN23pK16LFvyxD3GpQ+IeDLqg6+5xS5j
7Bcq+4cOe/bUjjLAwEqurWdfa4YsFtS+UdPusQHmFqIqrwCz441ciA/Li4Yjxr5618y6u65ZP422
y0LfahtUJA3nvi1h+Cw3xeD8aZitMftL25DhRXpgJ/MU+Y19ToT1RU2p/y6EfXciPbkmU+uHRgIA
Uw0Z11dlkJHgq7CK6H9wnPEEd1FBr+numbekHxkJyfPQw/NhCJY1y3pMxq8SOSsFU5Edzao8tDnJ
wLEei0M1Oner8sad2XJozXnLem/NJSMhvbdA5/FbUq71wv+ICkFxPlj5bsztfF0GZGJPk/WWedW+
7LtfZt3lr+C25Y51GQoPZbXXshevFFXTYYTinc9V8V5RI02JtA4qEHKFEXwbeTltWpN0nEiDvVY5
A9PJx2APzXuVSDM5Qmtmcwc1NNRaB4N5l9MKzLgwjDg7tgANzkjmwkXIvq3IU7t3SQ14amz0cJqC
nx7CtbXuQpq2R7wHWLf6dVHLfWvW1mmcYmcV0IvJjPFbDhaBQcNgwKikpyG4+RLMBtdBr9mVMbuY
KdfgkdHoXtwg33V1QKuDv5znOHq+FlHhhllAsIDd8i7vGpMJTVJFF/J89vpoB8eCWvqgSCDAOw5v
0DOLa0Igxn6MQx4HfbmWPU+1V6G3mZJrgGWQzDA/NOH47kr2lKygxu4wNzatsnbJ6s4iztbONpYx
NwdJCE/oY/Ha+DpB3ZK+rR3dz4L3CpHWoDjNLjlUKKhuZaNdy0moA7i77goTDvRBkxSXgfdlYo3G
0SlrxCZjBAgBLVySXxNp9+uucNJzTvDxelLS3IkKDvRYEdj7OPh9RTfpaQ3AUmmaB64d13SiVNTb
5qmOs5tlMvSdbbXgytSJJ9PjJSQ5yJtG3zd5f2EqT+B0K9yXyGU5kQjzpa4Wtv+A+EjlbIZUanxV
WQO12eu2qm7tH3ArCeyaOh4S/o5t1ZbWu672Un1LYtZfW0uXT34mX6sO/RT9sEm8Y1y8O0XyXbuu
+q5r5nvOBCVYoId1NFrhdJ7OSnOtQ2eO+cU37d0cjA1ZG3mFBtHMILvXybG3BNPxfvKuCSEFYRTX
5XpU/SY2QBFqrNKj1Hzt0gCY1syLSKc7n2oLkKHCIYiS07pKwfUjyqRzUw200QQQQc0o79YuN5Ne
EjPZifHJHgeT+YBuv82oxoEpv+OTC5YeF6zGUDxNjTWCZmz+lg3Bfn7mtYDXdARFhAo9DYERk3Ki
gwKsn6uIzhfGmXdymHNufMwMjO+TbG3qVbLV4t7b0FqTv96JFBMA3ra5oe4XaGkzilp0cIDTbUlT
Zw4aPt44/2k4xg13srbDtpmEpkDkxnH/0wOrSkVey0NaDzHRLiLfzmbu4qBKur2N1+klL+e/QLbX
qU9muR301r6ljyagy4ehp/TbMHL8ZJBBeRcO+B/TvL6UYhG22H7PanWOTqVo2LLM6RlDY341jXMs
WG7X0ioRkAR3WcQEsLi1OObASTc4hrqT70b6RdlVdzW74qC39YvlaIyfceYcfCEoaKSzNmFRr4wg
tt7GKXhm2C+PyifPAovAaoKt+IJG+N0e/IGEzzY/tW5U3M2ON3xtBenGs1ImZEzzLkEGsVyZGHTH
xCRwnaMOI7Tal4ExhX0mzXs9PkzBzqbtC/c8unF37XX9QqQ0fNW+NiEAchXRCka3bpyivEPbNLDA
coq5Zi7Yy2f4+vo9SI6du8NsVfzOGU+t3VHvnjr1RDZFcQbkqNF45sYnwkQM3IaQeMHm4YN+UQ2X
qLH9H1Yma7Y/XBQNxj9UhwShE2C0ZmbZ/6rGDOmi29jH0uh+0hHoJ1NwTQhSa6tjB/eGicBr9OQ8
KxxORIAnT8NovdY+tZ5tJExIlhufBRXIjf6ecf1+wgZxN+DYEZrlHOF1oyLKjPSkpsBbyxa/UecM
IGTjgVctN7Gk39bmYdgXfb9TKjcObeBkzxHCOKjIW49zcV1aaj65DDD2kxsPjGTK46BhC2wCK34X
KWPXuOyiM896hYOxZQBt59XPIqIQAdaR3kn9Nncd29F3dtvI9O5M9lw7v5klgrtSHhtiAN7Lfume
oQsItdewDV3sWH+LWGj+ra2WS6DnPBEI561Up/NdI9+6shW65wPFkC+jaTtBidrUfXmtZ7C8POM9
StlGv+jM+iHV9y8SgTJ/1yr9SFrGO62PX2yYRGgbk0VHa6wdilBVqubS5IVYwpwg7hDWsDYyJ3oS
pUs6ilvvEle9mFp8EwmC2z6vxl3kEvWXR/wYYRd3Z/L9E3v6mk0wPEenLaJ9VQD+Ufak7gPukgHf
wadLmsIuz9M7MaNI3HvTXWi9uDyiA+6/0O1M9w/c0NyNtkBJvevjJnMM72rHtn6BxrSBg80+6LOw
W3FyIW6SlVjpn1IoaP9l4p+sAXkf2efertBUeWnSDO224/RvCS9uhr35O2KqbMf4kJZqjr1D08XG
KhiC5mtiRTSlhn5OSBeDuhM4R9Oaia2pXfSdHat6q7R++0iF3jpGOFQDTruGIy/QVAzj8zS59UmT
0ffIOOg5jUgqbyqECsFjXlWhMa2axGJ3w/jKFV159qe/nqeN48ayUHYClQFoahv9rpWL6yDNrDdn
HpJ1aqr/Ye88ulxl0jz/VerUnjp4M2d6FpKQQSmltxtOXof3nk8/P0L3LeXcru46s+8NGUAQAhKI
iOf5G81r/F57rhT596pZ0t+hFjchM953e7kAFp7mY3aYhgmyQBZ8TJ0WPaflg1M6xUuv+sHDoA1g
LuL43hlC6Rbhg12JdSFRnemm0ZwQeJ5j3Se5H74oIhfRjaXX+zkm0I35FKbzTesYFuGUZHrCVxGj
ML061ikgDKY52nGwoEQFTl29zT4pLMgFpQc3s9/VNTEHBzQbwgJ4jyU4gOoGIOx8gZfPRj3ummzA
c2ZI87MxwYPMNTK5E1Bzt0dYcEt2F0Sl0RRntUD21a/sXYU89c5RB+3AiJxXgsHGasxI8PuTxGeG
ke5abkdcERzmsoytp5PJgB8l/KFnfCcpe0fR29t+ZspbJoH6MpF7aDu7e+DEfk117eBs1+hul4TD
PgeGtqrbxL8B9t26ZDVJsPq1eZuAKLaTddt3/rEPGPBmTfeLfycBwqBpeJA6bYvd2NIVK9odM139
jmllB+XHOKIgjMfrWCSu/joZWfJUBVL9xPgNv0gpDXcoUXfrARH77TC389kYCZS1k/XaaXL3DMSW
Ka6VTfekdpQzNuSbLrHiExQOgwzk9FGbrXISC6lHX3yCA0n8gm2kyfZ15fQ7O5qP/K9SD7Se8uAb
iCF3yX3Z+EjXZyPfNIVpjWlpT7Py2DqS+qp8T5vujN1S8BJKanCLosjraGIvlhpWAb8tHG67uhlu
M3u+gQHrOx6SNzHmf8QN0L9liDpDfCVNnONSWtWNUDQ4yslMr6w1LdLbkXrX6eln7IC9HONSewUn
FQKye2x7ZiSxqWBQqPX1KWzyW0vvpVsmDICAQvwKizmuj0ogeU3Jfx7RlFdzVro9thJIKFr9OzML
5QBxTDsSsgv246hkW2eEM1Onc+464EAJnCS6OTJVDS1XDfxqU8Cdg21Wv6DPjCF8n3+muho+z92d
2YaZC/F/cOem+9mX7cNUKvZm1IvhhFKFh7a2gXhc8Bw4lXzsslZfGZM0b+gn7B2Giv2FcPk/iqb/
RtFU1eDYfuGmbj7bz7/9zFuC2+fP7Od//P38s//8fwVNfx/yW9BUUfR/yEgeYdGjW7qJDt8/JU0h
Uf5Tw1RX0TC1USrVdbihsmXDOm4Q8w7/4++awS7UQ9ivqwSi4Dr/n//9ffxfwc/i7sLJbf5Y/1ve
ZXdFlLfNf/xdMfQ/yLOyqVgWYqiqo6Fiqv4nbQCmRSPQtlI7LbPluK8NqO2MBAPgOotnEiAliSBl
nGHWE36SQYeNloTGDcq5oHjV+tkHULyCoDFuiUotaITaxcAA1E6xpU+Z120Npr5QgX5JyviphP02
9AdUYrpGYS5IfF1uikOPJ0LaKTnYPuu5zhhlODHoZ0chotBgzKTYXp0EzamfTEiEhgULqZwIuUa8
7/LsNVqIRmrcPmrdWN3Uhv5kawE2n53fbpVaxgtg6C03VvsDklayp5RYXCroIbyAX34yMDSoyYy+
as4AZ2M8OzBtMWMa6o3WD6TKEXX1oFbfIs3GxN+oU5dBzHf61MD1fWZA0WAphL51j8FHdifZ2cpS
QtDfsBqOnVlhpB6n9xh/YiSR1ZtclV8J7G1jZT46Rrov/KB8L4rmDoI9dPsw3Aw9cUw1HzxAL/Du
awBeKM0yAnsnKt2teCQat2JKAclAeXACYuziCOQTcMYxiYaqds4o3uicjRmmGZxgXFrbEZehOsZJ
0U/ujDkqd22BrqkGfy8C3ZaqBOShTTVAquDO1uCo12GLEntAsnjWcn/r6D9Qm4vWDUjzNNQwak0c
/xxhS6Mc56kxbgdU79w8udUr0gGAt8eN7gy/rGZ4H42s2pNKcgNotKDih03UjeA0YohXTHiIg+cp
MQFf3xqJjIUT/qaMcTA7NgiChHy/UPTuQJ3IrQWPcJs3iUu6F3xIB+IlsgIyAa0cbuKZzE8vKXeo
6SYnbULcBCLciREbJnVWQnQ5cDDiIaR/F8RSdEqTvt4s94aPufTUApZNFUQ/lngc1hK8B/bU7YIi
J01AN5nelXxbfaNob6xHtOyDPW6+2drsfhk4g58qpfiW41Kwa+S83+IxxQjbDgfPL+XXQG+cFZKI
MKMS/zgj7XkomXKspAD0St9rZ43OW2TDSGjRDQzQssHIRIG1j2ojOY4KelQWOBMir2Qg0Z8A95hP
qNsHz46JLLZTgb90WpzKYQOdwQ00u7BRM9dXxv5U818coo4+J1LpvSCOb8xKS/eylh7MwcC3EKrA
HWeNEiZWSsGQGlCWAsT6k/y1iOLmxi6KnHjyk5aG3XvVoRUZ5M8yGcoNgn+oEEZjs5nH49gPwbFW
pPKAsIy1HSLfXk8gQV7MKILtAl3iU9Kik7IYUmJ33bilwjfE9vs9BJVDomvyuY5IpeK4bG1xd3lV
rYwpM1oCm7IgFYBfskEGJ9TOdmbfhLqKTSSfKwSPMq12g2CW3lE2OrWy3f2surK4sXAfmu2i3yZx
aqxCxQ+Pjcw9mNQQwTX4y6dIsuVd6BfvKonPY1BFozsgArg2GhiGmIuh/zpBcpyh7d76TtLsTSvy
D1GppyctBajZkS8hItz0G6MFt2uAcNugp9S5lQl0wq9zC+ge5GmZMMOu7jEdgRcSYC/hv7StHj91
2aIITbC3VyN9jdek7RH5AI7ezHdcZztp3Al1mlbRMgAr4uwmTA3zskjj+JQb/oH5Hq8b/3Isz0Ec
Dm1762jjTwD5xmMSRPomi1tCVFOPLfm4MYy29CrZ/JikEi3hIDvy7S9wAvbhuSmOtAH723hioS2l
Lmyw5ryui1IOSAeRf/BFv/cTpKy5X6yL/dfVS02x0aodWhK7vhTFrtEwp20zKoSPaUJUEdv/aLED
pudpifpsf6p2VIL7HAsyAIDqUV0y/ypKBUWxLkqiklhcj0ksngiMZKgIhZnDr7uux1y3iaPFDitF
Sd/vDMZpFmITJE/++bN/noEkzktUuPycaOVL8XLi4lcuRc2Jj7zu6e568l8u7npif/7Sl/U/rlMc
M9Z+gVcLNJJru9d6oGUeJwO2958/dbnA66VfDxGlP6uLjV+uTvz0vzyzy5Ffmhe3AJ4EOOXrGZZl
r0LFSYtVrUrcadG+WOhm1YCI/ePOi13Xe1Q6+qFMAdjwCXwn8wsEeDngUoukBmGEnogIBlpm0oJ8
qdUl0QC4dV0AP1zbYdTB2sAlR1IKz5r8wotLwrMEi20eF7H1uquF8rEzfcn7Y7tYNZaDRQvXvZdW
mqCmrS8t+mG1YhrSeGMFsW2Q3ViOa8xObCLSoihVMFEv68yweOrzyMaj658bcyxoD0nxeqkidojj
fHyytqM83PoJzIdjJ0GWDDKHRFk+zXz6wwSwlnNEMqb00A2pPFGqdbuE9aQ1MDrTeKNmXoKHaOQg
And9RUvxKSjVs0rInPtbHGtnprtK+J8xBs4PoGzXTdP/tJqffMlh2OXTRyqVqO2hy5R787KYiv73
wuyC4l+uXuuJw/hvlOTR8nVJGpbpVXkcm8Y66Fh0R/L4LQ8d+KIEPNKVg1UZ2Y3h3c/MxwK9yU1k
NvUKgEDhmRE8g7bnJ8UqubK1jhDCfhp2GkMcz04705MdyfQcKwZ8BYJ03QXB4IlFs5TsAmmtVZb1
wV4vAm5M11MZzQ+ByhOrUPwVDNFI1Y9meBQLkONYtE/05gVOtwgWL2S9JjWLFUM3e6OnENfEwpqR
UBx8ay+ITONCexKLLpJ+lQoTQgQhCsQ40MdHgci8qwcCkZM2q+tJGiE8Yuhqpr60h96K/PGcH2B/
WvM6l0hWdmaB5vXMYLOFWLCpCKl4ltVonkRkAEZlDCZPUysvroFWyAOSiWZfvSulCdMI4Zt6uW/x
+JAp+nRA9Q6LHVx4jJVZtf56CE3/IGsAKGfFc6RQ8RQd2saAHZhiM/RD6dMDyMpiKQ0mTH14nPtw
WRvxhkKYUy7cnHmLl6HBTY8l/S45+MyRtjJOfan1nvgf8GRXLQBqmDUMAGDwLPffWhYDSlaHKn2w
iVh4stWXngV/mK4r1fZy1Qw7cQ5YMhYeFoOEdIalKNaZpzM0YJgnuGXq8h8xKh9ragVj0XUUacG6
XUhvTjZmXxbBFNrTWsv08yDlCgl13eHOL8838Up4Z7I69XsMvdbgDr8+gOJR/GPb1KJwEY4BFKHl
a+hgdcWYcUugnuda6/XSU5dL+rJuohYEnAztiDxaPi6Isfx1OcvNxj/o9213ygEi6oyMgHicxOWJ
By6b8fcGD7X8H5anzfYPemjJB5TpM09csChdF2Jbm0iqO9jam69kuRfGPrdkuWapVWES2v/cOALx
Ab/RVBvx1olHSJSuC3EPxCq9CcPVWN8bDp09mYnSC1BNuSyuq/jKvQ9BgK3MJN+10QD2AOHd0rsU
NXDYwL8NfYmOQRGvJR5o8VQviz9W0QbZZlrg7wCr1nzMhq+LSQoZ7izbAugNOx4Lzx60JZ0/qD9b
eQJQoCGCIxYAR0p39Pl/NVUFJklH54BQXRkluitIkeL+XUiTy40V266rbZp7jVorBx9/k11nmNs+
WSRRZg0g2WARhe5MdTWWgFjjQSWzHBjIUU70eeKCkABh6qSgVCv3YC9RfMENMlDTjYpSCm9WPXrI
3W1joAW9rN7aPgxEtbdML5pIqM2T2pE7h9M7ajEGuPETyfDIDZoydZVarxGxgT/aJXYwgwXlg05e
ai+u5/IqSKDbUIwj895gOrroTHSgwupgkvbi6SC7lWxRAXlKbD79l//0Uro+DBa5Z09/zLGjXdcL
DZvIbn0kUodQsuY5dW4crWUhMRmUqjbBW62pvVb0as4QgSVd4zrneCZD6z3AkG0fdi9AjjDBrkHQ
YzPiozQSkv5UFeMGGZkR/uIQHwHGwI9ryvsqIc6nz5bEe46Wj2HoaOBUXYeWmIw3sM0XBMM1oKSk
BPehDIKuBNwTq4iP5MAZk+VjAcMMDpsv48km1hVAuCsnoaslheR7eQ7NSgcwuHZsxrzyMtYmWVd7
FoT2BQf1gkg7wYL+nGZ671qNQxa45l2q66eBNCTT3kVrntb1gs0pHn8b8TvDDDkIwsHChAiItQJQ
COEEt4x0kLjPGugg9dLPN0Nd4gVZSKiVKTelIiMtIbaJvXMMO6wGwBR2fGvmOXj2/dTfxiDzjo3+
bUanxoOqD7kJMEFEc2OeDF5U9c9koBdYe44JcgqohXhrA3aOG5LbMQSxRL0pSMjXxAVcOJ2Mwn+F
DY2GVf+mNAGGwAN4imAAwWKbwMMcvFqXL6VY5MC/QGrJP1Exwv6yxp+mkR9tv4r2tRdjgOCBimgv
pW5KWs9H3ssz9c48oHZv2WPsxiFYwJxvCYwUYNeXCry9h8T8BIHbAU8aMIGFOwDMzN7LfjNcri1E
KmEto0KwQv2D27csoJuwIMiySTs+M9P8WhC+DaR2ZrI9K+sZUgsC2MkLMmepOyVkNjQrmk5xm8Mx
La213dI7iLuTYTDC/zLCpWKWCmeNi2XmMdnMPFGy7Qjy7XWjs+zBq5SwvhzuxHZ1+cqK0nUhqpnX
Y8W6aDWJ8nBXKvwDlx/6Uk8UZfwCXcM0f12OFduyeDhEOb6PufE9kTNy/WlabYYCjxpIvNIGmNcj
yYd5wZskD1MN1DIeHuLakVxNzdF7s5YQGtB6wW4MZMRiJucbiOaXmTS6O6dw7jqE4gBR9hKPHKj3
0Sxfgy7HoEdxCVnobh2iIlbnAUbkWg+9ox5BEaf1d9K2M5oQzkeRYaNWEPzHgq4C5t10A0lSYpKS
DF566GfpYVbD7wrZOFvTPxrNlhf+mX9rhUF98hVJWedIKH5adXQzj4X5jA6nvyfE1G0BrPcfiQTv
iv2Dlg6uqQwp6araf6yU7hkFLgTkwoZ0WYa1dBWUzTmHDCtCLp+hCnxBRSc9QH5gVTaRcWhBhblL
POYTII1CBu8T63r45MicHuLAytHUns+iVe4aj3pk6CcHOMItWscMs5afa23pHXxN9jiUteoZup+4
2VRi39oxrl9koqPRmd8rBexjnhvdvmqc+WUoAdEsFzG1g7QukPW6KZtKuWP2wwvBeP3ONpEnaSYs
j3x8v++xJ1SOaDlNRNc4W/QCoK2ZyVsm1fPOGltlp6Rd+GaQKhVn1U2gLsPYVMnQpSShE5s0ubg7
QdiuIuCbd30wKWTdJowSlyYnS9/3o0FaLI/bPRYeJO2adnjP8I8VR4bk4t220chKwgN97PrxQ2yX
0wgficAfb1UQ1qfZbAfQc9wZJcSjJJWrZyKDxaEZ62yrgD/+NIbLP1iveJyiujEP/SB3T1EyP4gG
h9LIIMjaeEpOpXmGiB1e/oGGnT+rctgwLUxStyF55YFHHC//QBmbw1AdPmYTolmiwrogXWg8z+ri
ac7ZzCFGu+IR63zTvxWPnbhwvZK/E41WH3R5io6hDXdYnH5O5qpFL+clKkxk6FFqmaoSyXarcO7j
gACrA17/O8RuoAeh+jrac7Vlohx4AaDN+2CxvRc1uiA/GKYUv0mRHm91tN08xIaT+0YylBUWiMX3
aNR3vhFNb12UOy7Q8ZnxG9FRpTD3jsaDJtrJSJWPehq+M9qCZBWgQaE4fnM3tTahzaUdIyrceJD6
99QgEoZ3Zsb4IQ/v6hqGn6gRgL4J5N5/bxwLFnmZDUcmBsotYeJsLX4Fja11A4ngI5hAKbW+Skdv
Z9Wt7IcQr5dfMbEayVrD/gAY7oDiVmJ4L8ShMWzoLzW6HkThPDefdmNomzjVWxgjkXw2/IaEwnLX
Rr4BTmx/pgUicPA5IJoAbjzD9DMuTTj93sRaEeAJFeSya1A9qaNTC2P2RBfhX2pZA67mk/Wt70jV
YyYC9s1uZx5BBSJq36Tf098nVKB1hzqZdsJjDLI6v7VJ6kH5Rlzzcj6VjIaIJIVnX6r9myhqu02l
6em3TDqKiwYah8YAXdu57Gv5hiQlFLI5VT97/VVUaCZYGUAM9XOrTOWN3mQmPgetfC46/j2Iz64J
3dc/GJITihxa+cEKwpK+bW722Zz3D7MtDateMasfTepARer0T5Ab0jqNaKPi+UTwR7ZdfBKkFwnl
7EtrTviITZDx4kv4RJDNWjickn7mYXJ41m3/E4+glaiaaKjHQ+GsHoxC7/dF4qdQFQrjoTBJaIgq
OY6aaErVn7o1xBuAYDV4KH04JpC2XLUvq1cZk1JRlbfnqZPr9oXQSrLFtdrxqtkOb4fC0Rn55M03
IGErfblijUntCs6DdK9Mk7pn8CTtZlOLH62AkHTOKP9HxlOJCbf0EUt6DtQjlZrgHFoAzdoA2QAE
tdRXsOBncXtM1X7p5TpCRrGttmMA0FCN8vp2bCR5rerlMjJ6FTUhC+mrrleU+xHlsf2Ah6bb9jBJ
uqp7HCx4K6LaFKRuoTvThxQDaOu71jgNchDCVZXJkflWiK5ychLXAqriTe477dkKYbXOud16SPzK
t4qF6EtE2OY7boHiBlXM5Fbo7db3ENmTQxT2065NAuMx6mfmhMuN8c1ga5Ou+gCdO4Isc0gkq1Jx
4+sKiPqoad+UTDmKqkTqPiOS6EDxh+IIWS3bKdJYHEzwe/fmDCEpxJLte5fVrurU0nvSaf5maIvm
Jkfl8WzESbRhENl+y+z7qcsM3j8Ui3rHkm61TFa9stLDrV/03SvKmSfRVtjKv6Q4iJ/IL1i7ZuzG
fTfTdaNMgv/w0kYfOftx8pU3oOa9O5vhiH9SHtxmTSETReR8xEKsdoEjnW2Zh0lZPk3isOV4UUML
Lj4E/5Mb/ze5cUfRSGD/12afGx6aOvre/q349Tc4cF32Lfr86vx5Of53ntwy/+HIjunYum1qGFSq
ZN1/W39a1j8UBZUTa8mjA5qRUXuGZixy4/Y/HAdbbNvBNNTGT4ldf6XN7X/YsqMt7nemgccSu/5I
k/93afPl578qXusOOXhZ1xRD1Q3N1JYr/2pvMCl5AiJwlKHJoACD/Fjwy5iPRAW3Moqhi/LjgmmO
EWzxlZ9GE66a/rGDViDPP1TcfNFsdiPk24Is3g/D3cC3OLptqzdFr1ZtdPflNv/O+X/N8TP4+xdn
q5mmQobf0eFq/GHGUDCQL2074GxHkt8haiSQY+5ki5SSr79NTnnT9IkbzBkaG3spo3sgaFPO58nu
95XUflOzBlCdirSK7AYDAKLUP0WFvR0gN0+6jrYUJM4CkTiovM6tpf1sSsx/Rrww/FuaqXLkT3x6
zby8W5rDTWztL9uoQUe4RcLl+1KnRx2qLZdAc7MqDL6ZcBNkdBSWn0L5bVVqNzaQu2XTUmVpsiqV
3XIG0C23S1ODwcwM3rZcftdp/a+TqviyL+e0nKA4YWx/C9lwTStbL3Vw+MSTGWP5wdz4JXULiZkh
cPNIZTwirSrKzQDWGWCNSvSiCRIXIS9SgvUqzEy3NnZVyKHs1pHOCTAtrZaqiD5iJ7+eqnxjt7d6
Mh7UDm4q/XFVd+5ytM53SM78D7OpUuQOTSQS8oXu5PkQnSqOrYioBtMOBsIGBOZpaU6Nj10PCFnr
t0uNJBruK2oX7ZSsl5+lg/+lghAEiwm47xZZGr1AJLFBmo0G+A1xXvw4YpDbvy51+b2GUaOFvFMr
k1Ds98suHUz58nfcG/K3BtqBiuSSuADa0ZlpYIK4W27Pcu3Ljy/XoEtwPPJku5SXW+gvZfaRL0cF
Bn2GJ5lTYyj2ojMLRJkIMlm6ELoDeUf4bdXpvBoQ+EzKfXEXq08+Qyw54nFAZNrxwbu37rK6VG4U
KOKNvZ+wOATItqpAPOhxDzw5w709Py7bfbQaeuaL8fyBZ8JuabdJeviN2RoQg2gCseS1A74g76L1
clYmPKq/DrXVdo0GIIG+2I0iEoCUl33V0iwaHVwZrSV6xORGaR/ltN9mHL6cwXLYkG5N513BvRuQ
6R5npW2PMiBYmwKZJnCgJvkJEypB5fD436iglmX8MT+B2K/rLnkYJf8JRTYo4lr5kTQZitbmMii/
87OUuZwZbyKC+bltEGK0js1knaqa0AOUxDZOGIipp26Mug0aDAq6Bzvyw0u+035K8jcg5ESUI79a
J7GNQJE8fM8xuEAdMF6ZpIyB7IR3gCIQPA54zjpXG9r7VC7XJRAUyLHcQe2Wj1jwP/iyC0rs3/Sh
Gn649Fn/dSf63H6GXzvN3wf8hS6TnX/QL9mLvzVdk6Z/QZctwDMcPTCtlHUMqHRgYL97zQVshmGO
aQNHM5HBWezE/uo1LcBmsqzJhmIZoNDoB/+/ek37D9cEMGvAzGSNThtbIB7sP5waigq7swJm1MlU
JHI8SVBgTLYE678UTatDixR178q7FP+soKc7YOVWtx2aZCaDZs13UWjYq8bBUzC3unVmDs5LXxjD
tiv0G3TrI7TjpTvm4AM8MPuGWcBAaFa30YWaf42FFN2RB63XzBEiRptJvC1qyVxLiG8RfQgW6xJ1
2sVWcCZj0nlDGL+H0vwWKrEFQH6IYFctUd4BAlrWVdsMYaW1oxORTysz2WQdkmeNyEuIK7EzJy9u
RZHksj0/iqKezWl/tGcg273fNoi/Ij+7FrsIUP91K740I3Z9uUuiltgomzZ2LuQcUbJBwMBackBK
QtTyTRR9dMW2uh4+GcsOsUksQCWTI8uJaP6rbfrQApkQe1IdavalqItsmjhS7BKHX1fFtuvP5OJA
sf6fiv/9r4uGru0SDDYOU1SPh3aJYssLGESU+mVVlK47miXafV0VpcBA0BDPAGpfD7k2Iw4Rq2EK
jhhKorz+V5UxrZ9BOC7NfGnxslUcbgQgRhDh4/wiGBVzFV5O9o9zuv6eaOuPnxKr4fJQSEB5EbH+
63pKjN4Ihy/roW+ra1x54BCIQHIultGSwRv0mKdTFPGPXDQ+KxKBNeogy95LxXzZca1yaUPUvlRa
dl9Xv+yGOUzYultyHZeiqPVHc2L1v94tfuLLWcL7C1ZILBTop6fwoOMl34Sszu8zBLfO8NQZpHJT
twpGN2KdMObvSqK6WJ2lMPaGB3Go2HBtiUAhjYj1dGlelK5H5kIH9XqMLXXmqsuAY9bwGLSS3F+r
kEBYGddi5+c1BCOyimL/SCx8UxqOvBokunQk9zTm92TaoCj2m0S/zwzDgC9N3kfAnFAevrGmXtpa
rYRRYzSu0d0lO2Avkf5LUVki/AZ3M1nJIqMsimJr2FpHPcZ5R6yJhThQ1LuufmlSbBS7RcXrcWIb
pBVkmGMkQapgtvkco1nao9yELkh9nMG186UACsVcixhx2iIkzEdcLLRm5KMOKoIlbtWlpywst4IZ
3FrvRnT+gQt6uuWb+3zGM3OqzrNePeG7AsO9r0lyiCyiCcI4Q3VLpJKv+WOxet2Wmxpi3yqIfpFh
hwGZQzyvYj7stfaqx4wFwRuY+7CutF0QDqNHZmn0UlOptuRnnqJsZOpiB40MXZVRlmncN5GPVkRN
FgnOH/oFQxVtxGpGKk1vuQoVftYaK5LZi9WhXeRrUCxNesbGIocvkCTk3Zwd0tjbFmWWg9K9GFr/
qTEC22ZNUB3RUCyPDuKXawQ16SFkDWlCZX70U3ttoti2r6q58dDcaDxDsn6XGrvW97j7rbXlG21H
dUiGBq/YC1ph+Xg35QJOEkn+68YIKqI2hPP2Ch65Zvev2+pJQrEe2ILIQotFEta4pubKATzFxGQO
+0WgIbcVGOodupblRioHXoEpA8kNDQzys9xv8rq7U1HWujyI2vLEXh8/URLbqhQbHKtHoRzHiKNU
FCkSqeRBywn4kyGQgtd1UarUjlw7GdJpb2tY1Vn96CWltfyHNYSU8zxkcC7WQ5tdYwXqjcw86qe6
1ZJ197tqM8lAvTp7IMsjz/roXYpttXe6Rj2E87z1h1r3AjQGmMTJJgZEix0RAmOwj+zLouoOeHjS
IS+a0G3d2OAvZuSwUYJemJvkJ8cZFWlk1CSMGkZX40Um/T0yotkr032DncSjjH5aeGgexw873KHN
C30f0uP8ku6lX0W4Q0YDA24ZnfpunfyAjJncRciSBm9MHsuRJPR+6t7c71p5rpDrb/ZquMFGqoca
7Fp95CJ9YwQhCMV9DsdpPgfynTK5lf6j8z/7bGk6rtcaqgC5m46bFjbuBrVSGdFYhBxAjiAjOh47
e58G2zDfxCR1irdwOmTzT5XQP6zGMvSiYWsEh94EHb9m2j6A1IDOP+jPpg47FmEe+Emv1k8yWZPx
bDgukNhaAaJ/KsyXUNtV6Y2PFKOK69JRT27y8FTLB0jUNoDs1gX1rSO2Bjegazeltmu4naq0wrd+
pXNa5CaqdeccJHutAcH8NZYNPPR8NXRv9YgZvUuLfnkbAsvKtzh2S93NZD/k6W7oXjMJz8zgrmx/
mNDEPPuIXk6FSFW/MyIvxvaKjEB6QHkfCf693nlt5gXJA2lqtD58+Rz0nmnvG+IX9l77HEDm5MVO
7rwyOagoUzWHvgKmfgbe0/Sg89xUe4q0F4KuuPIBDkMtw9nJxar9pQJVeqtfbMkjiKT9is2Vwnjt
VjllzUZK9z6xidCNMKpBywax6pf4ODrucBtEG+W5PaFSaCMfsk58CEqrpEWT8jBqcOsOpOON+me7
aI0fg+IEWUyJoBhszfnGVr/FM0Nqb667VTPfyM59IW0Kc2fXu3D2ausOCc848vqZ9wIVKqaGcfKr
CIh1nwKeo2OJPf28jmd8qncx12aSu89RSDQ2fMMQWF+NoVcGa2RcTP6B/W4uj8Yv3lnd+BHOLmHm
SiUM4im/ivo+Tw4lGu3ycsO4T9LiCQJJOdssEvD2IZbQUF4jY2QimdGv24+iOxojernbIt8iMiXB
EnDWeXxiToraEJoLlo1d+V4hX3NTPhiSq+hPTurN8l4PNw0qUHu/3owo6BdHhEugdtTA+IcZ4N2m
BKmPKO0NJMOVO36MzyGCs6C8EKO8b9UDxEViBzdGu53i7bjjMgMTXcN037WHAbYuROuf8YeJfWU/
Ah/bqfJmUB+G7MYyt/KTKhENeZfzU2TdRm8GgtLzzuxRgWMEvs7e0QFpeBWQJlxYC6AlooeZuNWM
+CpvbR0f5KhEbxG4/1bvVta0RgxmGI4qaVNj5SsgOTzKQN4mjWDHqpVu4vobWiQJzIJYeepsSG9Q
LCBsA+tZmz9KAjDPNtw3VzuDrkDnD+vPwln5NSNIIhnb4R1Uu2nt4iVYti2zHdOi4m3JJvLhxKQI
Mnu1oZUGY7hw7aQb7vmZh9k6OWftiEDVvmgQ2N3Sj+P7Rmp91XDDNPDHa84ElxCtcPsWwQ3MJlbl
sXszNGSK9lbqtvvuQf3ha25S7zk1UkclGZTUPtfljnNCm8vObpA6NbUV0Mnn8hX9cz3aaUiRHGWC
aeiCq4+wcVqyfHyKleFmMU+Rt+G3LjrPzqbrDtJnyr+rIrw1gbGPziiW1uoK577oOX/FhtwLb/Un
yW3nB6Rg50Vg8EPTbmE7dwVZqpwxnAtbu69QWT0p480iub6QBtBEfJ6KbWW7lnR0MIMBtoK4yD26
t4q+l9ADLVdTum/vnNeM+/+9eLGOqb4f9+AZHolIktcN7udjAvJDccdXB33baScT70tc9AQy3mVp
E7/JGtZqbgSQgnRSk9LXrf1o7YQbeDISo2DevptSesIypJuf9BkU/f3ApLT5dOSbtqZjQIhjpS2S
ssjtoMsJFmo9zaCHHp+68GmaPZtcb4vIdux1KQJ1u7x7DOJfw/TeQ11iPrmKwtcMTeO+PcHG7MEH
yazIW60HdblL7QckS9MKNxVS3vueL0uEyNQmqj6H8kZBBSjBxgmj11UNgganGsx37BU4jaZaOe0K
ZmSqrPof9idneRu+RfqR1rHA8VeoSGmIsZur8MlcE796QJ8WQbW5dYlSpR34tl260Sq3GlftN8Va
wRxHkbDbPEElMtemp66lVbxFb77efDfidflaThvzLnHrg36PgOq8xeD0ON2Ztat9+Ps2XhfGGkYm
Zlgu4rDyj5LPwUvwhM6X/GidCQFy5gT3ylX4Ojob3987BI+f9Tv7R7kPTsHpZ/3agRk7xy2gu1UN
VQDjIp5YViQXQ8eV8YB87drfZ2vu6Qpw1grS6cP31U+0O783W3NzCOWVeqed8716N/FRYADwjIgt
b0z+Gr+iEIjNW/1/2TuP5cixLcv+S8+RBi0GPYFwTSedmpzAyAgSWmt8fS2AmcV4UZn97PW4LCPd
4HTtDlzce87eaz9pt72PnMgGXTmWnn+vlygCPRgo3HVYCr57vXWTrYIDHViB18sPabQx4y0cJvwL
8MuJ4YCNF7oWU6gCQeYGDvOezmFGYDzJXK/NFuadN6ImESkt3rJcApLsz/hdNpMXHVS3d3CGyJpT
q5s+P88HhSKm5L6TG+Kg/ZG9Tt5IT3u1c4dXP3CUE0ywnYHY+Sz8ILCKDmhkN2/opr3sUFy0XXYR
H4JDAnWCU4Kd6aBFzn1rFw/FFqBZto0u5gtVam6TnrLEI39+fjd41x5JYHFuI/OAgka+HL1PqpXs
szal0QukTa21QcBqTyJHGGUiVk8P0j0AaPgCj2h03HzT32gn6Gz9TXIkb9hlZ8fI7ah8aY52Qh9w
7m/qvb99Rao9n+ZTdVY2KPeCHTolALTeFYd3BsAXaPsJt0+NmYxzhr2ZmSBM+R33wOxls9I5wfh5
afdazwdH6nbwD6/N23jKzhhz0H5vmX2c5EN+CpFhbhq+x8QRvNS17MyGNH5FxdvmLi4qgo21kZ34
pt3rpAjcJ+fyXniObke3e4vvLTu+B+73WT2iD99rNklqGABfAjzKNr74e+ydOjRUwBPsPa1du8CC
3tsnRjJ2Hb5h/JuEZTJBDGyaVIzhw818W59QwpB4dRZ2mmuctHtcca7v5FvrJneijfGChEAgPRvO
gDO/0ChwRhv9pGOJJCba+oug7Ah24OTyQtHd2QZbJiV7KDN28xjft6fhMzmb2/5UvQGNLah8PYuf
z9k5up08/zN8yX9mO5FvYsEiH7Vjd2UJzgzO4S6/665y2dl0r+JDdNGxIzK22A0HVWTfix+5yx1h
eU8PQPNH+956715bmV8W6skl25lv6kP9Mp0ZCBkg1bf6hUQgZziTzzDeJcfkKD/gzbqpLupD4okO
X+pWvuLSmV36UvY7SCxGn03j5C61Qu0EX8vBfPS87HQ74Wmk1UcMFGva1q5eae51VxHyteWdZBdp
l19zSjxUH+yrxQOBfPv5GG+aB3zyjDHtE1b94oqzU/Kx7vftU3wNrp5/I0eROx4zfq/YbVubnEUS
b7FiwuNf4Ql29AG+qn3iNg4miv94NJfIHr4asOycsPia4Otwznif3+M7gbjcxPHB3/UbSbTVaYsr
sCU35EF4FwlvZhjVNuMe6BxHyw28sd24H/lBpvP4s36pWIHayob9Pb8HqqD8CHR7copH4XreSJtg
B4uuiyXA5rb4OCjPyVbcB/toDxAG33C1mT3lIFwpV20RecZt9jExtSMC3PqZTA7O4UzmlDneJE8k
ROrWJrxMt+LWuJ5P3XRJruojUwptpCNniy+FY3n9zr/5iC4DXzU4FTwmszswVT7E19FlfhrXAXAd
JXxmt5yIaN08FB+BzbfPJ9feOx5IDzangEHWgGe8D2CyHPWx3efuuJdYqr2116TBvZNvCmpquLVI
eX5jq35BAHfqr/VxedfzKYid5rYHh4qQGGzqnfEkPtTXSekk8za7LPODV+m9euUtIuKO4Od89NNp
fuKE2L/P/Iz0ZfJlMGZgY4owXAEQciePzido98Pkvfc7ZnisNW9xQ7q0yxgrQifw6mvGUk6Tr3N2
NUzb5iG9ZshLr4crvtdkJzrEH9CntqVr+RByhDIFcqRXcZ9i7jhZnrnnwFdL/ggF1c13I8ONvrWu
iRY8FztI49p98FRvSnc6IA4MGcYeg9078ZCetkVm7O/Gi37qbUL1nPia9z1WnsQgScLfhtXYE+l8
wbvxc35Bpaf9lF60a5Nzd7yxzvkThLl9ewShZt2i/RoMryN8lDywG6aD1GHYaR/GncLwXO9J6nOF
o3QHlWPLDJVn3t6YrnbLnGL4wExZvQaH/lhs5x2wBMaJXbYj8c6RdvGGYMlLctGO+Wa4RTDnSE8I
bjlaR8GVH3qOzAvHrP9IbZEfUP0gcyOPPPERreRbeVPfJ7fZuT3ljILGD+s6vDfupGuA1fPePxA+
cTYveLbc+OU9doXb8Qh6fKPslv/0EewVVm5Hf5Tf0hsSvGJMuSl6TLuF8/YsoocibpgpFAQ5+9kM
rzjTiI+wftATMi8+6Ac6zlt6leWe9cKFgJUz00z2WvnBkuwUKZJdED14Dwpyb80uCSwy2X7GB6pC
xwwuiT7xK86ta9y39xZEm4POfoQC6r64tZ54E+/Blgl+vPRN12prz8QKWoDC2oj10Vpxo0/IvrWo
hdeLr781EL4X/f9adFpdNuuWtJSo1q2vapQpdZtiiC+sQijjrkaT9WKtRH1fXbeCCY01oBU4ektN
d30/ppjiNIX9gdX+LhlmYPUBMUL+AAMY7KnU4v2SyP4k3PHYCK89xRxpRiSV9jSr5YjmcBEcTI7q
5e0DNNhJRlLsRDG4lqnJb3EFsABeLli66KKg71ejSb14xNatplFg0SqDCwAWhUG8VPUlGqFLAQh9
/LqZtGLEWWBguExBGuQhqILIpIJpPgRmnXlzQMN+yPPbr2Cn1SeypjtNSnVTq9QGI5TqhzXraRzC
/hCGWDho6r9LLXjfmTDlOGRGXY4BDapxXCblENuS9AqhKtOgxRpDVYuOgBiLhqNh9QMSSnjGOMOx
URQG3Eq4pka7q7FBMHDynpRAwZldPI29YRBBOmXO6rVpjaU9sm52o05JIwI0nK0l3bXGu9Z11y3c
dzTrhqo6Zn6Qbb+dNX/ntimFDqF+GGyCfMI/vHppVqcN+QK/Om3EksIVcH6DhQJ10PWiFASS5NdN
3Sfct8sg6C9l2q9arYzUlvVaxCXWM2FHYBWxVou3cFy9hf+9pS0Gw/Vv68VvV6flfuvDktWimGFW
lMyCQnfzkYjNB+nDDr1VBoDF3yjgO7NbLI/S4n206nPalnyu1cYxWWJ9qCRl3MaYJjNgUx2Bf/Li
pqwWX2W5dG3GxWu5biXYL+fFhxnPI8JtPZc8f/F1kthk9EdJIQeKrv4Gql91mOUShyZV9RTcw6Mh
mx0hgMu19QZLxF8XBdTsf/nj+riv6+tmP3pWbpRHUFOUWxnw4aHhhFwNqY22GOG+ttc/rxc5vUpC
87j4vvp9a9X4VFzJx1vv9v33r2dRuhrL3PdN+pBfzI5MwKIyFKcXI8npJ1G7iiy6oAsOOqHKQNTn
4tNtF4+3v3h3BRUXryWNL8Xi60Xruf++bd0KFg+4udqu1wcoq1F4vWm9qFYjsbp4iosSP916p/VB
VK8xH0trG3F5vXE1d3891fdfv66vD1gfuj4pgD9Ow+vm9/N93XP94/fDvx/z9fS/331cXNh13d/9
9pD1BTF9Ab1anNzfT/N9v9/f2S/X//adfb80+aHpVsZ4/vWQ9Sl/efe/fLqvzfWR/vd3/MsrfW2u
d/j6gNbik9dXx/zy+63v5B+/k/WVjdWMvz7FL6/8/Tl/+zDrHf/HO/h+ifl1btUH2nQvzXImyZfB
f17sduvFb3/77erf3YUeAHWt355GWptW33dft77vsz5tUemswL7v833z3/3t95dZn+K3p/26j6HM
ty39tk23fD5z7cUG8QTyv4nxwy02veV8u97621Vj7XDihsSptlyYaxd1vfvX5vrXgloTesNu+3dP
sd5jvfh+mvXqL+/mHx/32xv7x6dZ7/f9Suvzff9tXLpgq6Dmf/W7/0Z7RAIhwp9/lh65H+nb8FZ/
/Co/+nrMX5pdyFSLvEfSdU1ULFGXvzW72h+GaTAr+BLsLnLavyS71h84A2QNeo2qIemVeNBf4iPz
D1WVJE3k+WRTkUXlPxEfqcZvoCs0u5ouSaYqSiYKYcRQ/6rZTchVgrlkVbs+KXTXxL43S6w/TZgr
w5JGG2Va4wXQ3m0F4D6KDaHXvSGq8p0EBsrNKmpIQUOjQpOywIlpJE0x4kwS3DCHJkZ11OIutTei
AbKvbMhR72HSiiYYrTLhbDMQmnVsQBemSXjq0FRuhODVBKLstlqrO42ud8fIpHJFDoToEg3xhlzL
3DaGfh60KdtHJahZXdUgPLt5SClLm83Ai6biIymyeativ9uYfERa0SyD8+ZZHbVzge4kA2pUd+mr
KtTIkdVuO46AxSFHmlSPjcdJEamghf7ZVOgCMlmiMop5yfPrsCSwBQ9Zrm19xAp3RUylPSCcSOi0
1iEkiO4HXa18VrelEVVXtUTKzIThhHi2PVGa884QcUmoTXIjB8ErkFmWbORG2ol58uMMsQTMeUec
7rvCp1ZksPZt6dSzoJgrJJzMSMeKnsgciC9AwiAjYIucZe1uGGTM1WqS3PmB8UJ8Tw2Nh370fmib
0KtV6WPOQS/GRnmWUnSYFoT2ccLFIxMdY9dN9NoVXhTgWI8TrLNFJlEfitrW0wcPnnNJ0Cm0M73d
sA99JgMcaaWkc7PwxcqgpAMh8dtvRLl9zKDkQz5qWHzOwTHUqRWZwU9NSEIKpSSxS6F8IUsaB1zH
uhbzrzt0LJqjvrA3MKnlc50QlSgGyedEJSelNdeLVHmlIrvqaDRlqn4PYYxmSMMknGS4I8zCeWPF
1U+pgOivVZPhJoi7HS3ObkJeSFdG0Y6MlmpKBeBBli859TwoQie/J9jIByQZjvldjwfPiXxsR8yg
nXEoKfglOWzgAPoty0WZVksxZSdNfK/LDPAVaH1OEgQwYTCMY34UovFeLRAPi0euZIldJHtSWS7J
lLxWGuFURlHcdQRlGibA9IRCNQETRGU5pQLgzE9EsK8GwaMivsaI1nfpX4NvuB5hNvvEXaLt5pP3
VGJQ+iLBprVVZkQMZL1MIbWaS7uD2wt1c6cEQukRqI1StiiJZgsI1OUYt8t+3BFDqW70yth1ZW2B
RB3GfS+SMEkciCPhTdsqOU5xo6IgV2IAjuLgXpdMqvttW9mhmH3G5q3VwowazMorLOnaVwXmyL5g
dwQRX03m3cqf1OvslIk6nOnyThem9lbwqc72FV2COnxUcM2D0vykY+FnGSUdkgB8k5qMqbXVdaNb
u3i6m1A90IuXWlrXeJvCKyOlHYGn2yG2PNq2aYmhwCLkoyExSPcTwwsURIVA+QClVRUd+mapYjDU
JHUf7cv3OoWkq50BdrUHSxHOBoPOhiyUCLUv8nmYczHOhKdpYO6AJe82iwwKIKwZeiOm1LwkG7aH
JlcciXmn6+tFSRsTat+gV5dqSseTMpOaI7dLXbOdAmyDOfgDuFjbrAgopU2MTj3YjcpSd1kkOmIy
NRs/Ia/A6Np5o4biNSRZa+OT5F51TGqj8K4Iq5nUw/yuaRcOTpt9prGPGJ3QiM0UAtyLDqTuSYfh
zm9ieCgEs6GilgRQhdKNUUmUyafh3E8XWcHKn0toLJRQd8rMd01f/BFHfeRmsvY4y/ldFCB0AGzN
MhlD5lFXc+MYj3A9iWyi6ZaxRC1pfKQjfedSnrPNwBtQqpZ6YyfXR5k4Oa8V5p89MLXQx9I8jY+x
hAYV8x/J2Zq5VYK2RaYRXYyxIfdOKoCl+SbnDaPWj7KMeKLsAtfIHutl4Jex/x5Fif5NQb6lnYn0
smeC6dWIjLnEjy2YyVVy0tKUovwUUhjst0UyaFsULCODDuPoZEWzaxXAf3Nfhm2kNJ+ygRmlBKeG
KrwSjlHaoBHv5Rsh16iA9XQQEyGHl59W2TFMO4CkMS8n6Ea8y4f53MZSvoPjeKWMk3hEhEXkz0z/
OaBTElZWcjJyYokgQm4V1bCOU1+VOxiTV0UsatQtp9gLaxVHQ8sybn0XWMKF47pVzZ+hQdbNeiVr
h5GCTP31LlkEj8eEPAkoaBzLpXxAd0a36muzinQo1I+aVcyHQAfRLYLEEDqI35Iub2pVvoxkWB9S
7IxhQsd0wdmsW/lCt4FaQK0rJoMXdvVnplUAXieakXL8DMgOUyXpGWnFyr7Gy2eLk3pDYEniTRZZ
UO0kHwKkV3spBSoL0mI7CPNVNdKO+98J6IpI/TcTUMOwMCb98wTUKfL840cb/ejaX+egXw/7aw4q
MdG0REmHkvFlHPuegyp/GMwzUbMbpioZmMv+exK6KOA1TVKMRZVuGKtu/s9JqCr+wWSRmauiaYYk
m5b0n0xCTeN3K5ZpYMKSRVk1JUMTRfm3SagmT7qlF1G/gzhKl5W2aBdUJzVa0uiQe3KYt8+t8JnU
yq1JRqddFkufG7gEx6YOy8VEAxUJDeUxk5J5oV6LrXlP7EBywF0FFLr6HLv01JsqkihBB8/JkSBG
VPVxnRlw652pI9XcCpgIEPM42rD10caTW5jrRO/l80NkdcD/pfkshcIFZErEKdt4QxT/YFjyBS+I
iPxnwJEKPcW4ET3NH1pXLpm0VFBeAtikdp1lp2HY+Ir0xghSOhOYKdILOesR1BCpF2u67VPrvh6I
ip/z+yXwK6z1s67F791gcU4Mr6h0nMYWQa9YnxMqueSJURnqOl10sEA/z2F5D7WRBnj10qT1dhJH
rxGxTQNeeMSydNMZyWdf8+Z1rXxOiwgZU4ukqeBrNnSmSaUGaU86yTnfUxLwniGlPKuFV0YhIkh5
6/sNZvb83BJeIEpwEjWEkVb8nPb+NpCIs4BqIrpB/lOpYq+uzX0k8rWBqkViwUPIAi+RafhotDJ0
BGniKfpEnCA6GiI78CYnOxPXUBJmlSNWvIcUmNWCid2JiwdZHhBz6KZXiuZeHfVX32h/+DWPw78L
VycG2jBkiEgzzQl9ubH1dU8RaDXq8ytRWG6s1uUmCenlJGOw1ys9IpNGvYBbmfk55d3yxBAfTXv9
tf1G+KkC2pj4HspUaVFSmE9xRzxbQ9Kgi5D3gmgV+hVR8hntRB3dVFLm2l4jdHBA9dSonGeiZiAs
nKmXAuCaYmUD4AT3gwg6JiG51/aNjvj6Iv9ELom2KkYpFAXnyGDX4f9ti13f7gykpG1hPNWt2SOl
CX74lBxtcrLuOW/mlDWvAoWOcTria4Ls0YgxWoEM6r3amiZAuekG/PgPuf4hJZFwKze+K6VWaAcd
dXM8VRVTVsQPQOLFZEM0arSzxsNg1ihMGt4ryVf73jf2IVy59WDxLQuVS4jBuJJUZxY/S4M4eWIM
LlnPMVOL1n01Bk/EPp6TiN9X4gsStUsf0VmSpeBSteQjJpOfumrW2DGRW61J2misos70S9yA6Y+R
uXFZ5r2r5zKzzRbb3q04dK0jWsZCnx8cc0kOSq0Pv/XCKLstZcWTiMtKVfFT92kszUvoXlAxAQcV
ZrNQO49T8jlaCeQ4fF6gDYsnbSC9scDtuQj6xCeJchz7KO0/SchdtT6pA7uI0TOFzjJ+qyAnuHse
gmcJZ51LFgESnwqOH7lnz0OsS7awzwLaKQT/EGrBQeeAUa3K7OQr7A6Rcm9YrBH6MtkF0nyYk/eE
M21iZrgH+a5xC3yKUvCp1sRSYv+co/toHjdSIt2YpBA6psFBU/eoZsOstlnd7it1FLjiH1sSsJgj
crtuxu+KZKDmHC30p5X/nNfhtOv4CQ3VuJdrhaQRtfO4hem9RS8kAtzhpjrjKUgXkBQhxXttSD3L
aJ6NhNfVDdZMjLWwcwn7YPRMmAk5Q3mTL+k2WWNKmyobQAcm2bvAQObEbbXPSgaW3MjAE4dOKjcI
rIIK+Q7TglIMddam0i1yytSJYcjssiYuHXlhrw01Sx9LXo7ZrqSFHhnnMWawLOqaDA7rUx5TtB9N
6jZhNbr0ApaQDX9bqMLRxKe5bQOFVE66ViD6PLKbFinYY0N5wkuMAsvpoJwiMon5PEXjVmRHoEFQ
NzUp5JwMoCPzRdhaZl4F/lFkNWhbkXIHT8sbWwH85YzSVkoAI6AAVWDqOKGQF2C0NKh2/IK9qiF5
CHSyNvLcsMPJfBA7Es5MiZWVZldXYkaZoOgQDAEKahZyHcNbBlgJB78XhGK+HTCM0rwicEHKAYYl
ZoGK07qRFHmjKtcE4Sm24COGKf0fiUzqmiShpi7jn7Sb7pCzM3XVnocW9f4MKHpTsMLbVlOJIANt
dd5o9z0nX0cnLGyBKWJkRO7DLJXZH2NJ0MiXqU5iN7BatL3hnVh3P4EMPNR6KttmS/1F0YMbI/m5
7uWjtQOpF9pxTRyhvh1UAjLwJpDxQRBVpKApyAaG21yt95XC+nE9YVFRIgxY4I0WQuPTymT57Fto
5WItelf68nqc2jeaZ5+hStts7l6Kit1AktKftB+JlFSIbQvkbJupsuZFvboHX0KiiyVoaHPCYxVb
FchLf6uNeI8Z7ScffWNArq4v60SnGVfDQFRvzHpX9FExVcg7uwjZp0EErD+LH6LePppzQBM/nS6z
AsWBmPKXqKPpthY5BBxjREwjijD0pQjT1+QYq+lZaCw+V46HnJXimzgkT3WJqRwtzgKSMYlYKUXx
Q1MpRJn++ArDJbATlSkz7B1VVXunL0/a8BK2BcLUWmtQsVbgV0dkm4POYGMl+t7qeLTRtvlGavJd
wALSrUlQElJIMkbAKrkrGXwGQ7hv+pmhwgwUpPLypUdsUXXjuJmXARIcJmKKhjMxBsfUwV1XjXDf
AgTMEDkIIuvAJcfhgC4b73EqnRWD3zUVWwx8KVF+y+mQg4cYU2Yc6TL7iiMkdgIsz4gBEUjm/Ty1
zxhBqI4U6MOJuLdhz1+AsrlEuoQbGPKETilXWkvlKoHU5whaeScMfJbQulIa5CRJsSRfAy05NZIX
EKlC/GPySa3vymgaAVm7hDZJfF73HAtkCntA7ZCEcQhzQfeMEZlAxyluo+YAu5IZOl8tNNdD7z9F
cbZLVQ0jw9kylIQdSUXBOhqtS34PgcSo/lsiFil0+EiFSyRqMFrqKP8wBwnIrKaXm0r039pOA1LV
h15IeL2NurIyHrOCqVIiMM3Sk42GKMEoIL3pZR9vWkm95StHuajr7bGVxz8vqqlojzVYHKBfdc6U
ydPH3joomCTNtpR2zMBfQvJ6N0nQuk2TrZPj4VDXluQNRfqUiiy0hWZ5tlstNN4Ckio3ZlmiDvJr
igIAs6XD13WxmVM376kiyeXsH8IivY5jFWWcIt59e0pW41VhbFozwDfS4SMb1Lo7aN2i5o9iXJ7L
1fWiW7Z84u0akrvV90ECLGcsthxIpwipSHJxukgOj0lmXqv6pIGu0im7wJ6nZijhI1WgQ8m1uVnE
BeYAR8FAVtmoZykLpa0Y6bDJE+LFVbWKCe9MQLVnJIY3aqukcDx5Lznf42HM0gecMemmWm+oEnY5
PEoCM++AQKxWCg5T54HgW37PIOBI8ud9BHne7OrkGOZngHiil8vA0/RJCtCnt6eyg4ZXp2Tp4rYK
Tn6bnoRCFn+h31qq4oW6Ou50HOh1nt/52oc+5v5dgxwCO0P/A2tXfwIR2p/mSxpSDqyUxFaIMzzw
Kg96+FqawSJQIwA46NM9UEBIBzU7jNmII/xHHzfOupkYMlMcPf1cr9HBx1hIGCoarvguxtN7iBdy
5bqVIl/MjYD8cJrYcQGseZSNl1yYISexsy7J9s+GqDebYln2D2spgJ5FRhDFX9flMZCRoIU/s2Vl
L0ak2yCGXDbVBFiokTB39HkdoaYEIQkQCFArW+DymshlmoP6AujWtsjkU1X0wrGOwbEGWu6s12Tg
9zXLLETjI50Gl4BZ4bheNMudv64O5aMS+cggi9bwWKhElKLb4UhRTfLkgX6+aOj9MRN71oYGk4Ak
j1C0+yHaeVmDQFAvfmRRO9Lv0I5VlutfW+QTGa7aCgoCAP623qWrIE4280HSY9S2y4OU5UF6DqbR
qMvR6RpC2xTtyh/i/qPkzZajWL8ktQ+5gg7NefCXEGCr649DNVD7FHAazMzCZ3W4i9pGOLcZJaUB
aEOlDOmxMjrpnkBhy5ULPdiuV7U5PCsA3Yg6Y25WDqJ8n0axdGpm6klDnxaEBSzRC5a55O0pw2s5
E9o9Gskl0YicrpPxJesomJWdpXn4QjG+5HhCRD10yBYGxGHo97/UF/6GnCItq/GvEJX9z//7fzSV
1bqqKzSodHYWqDI0p37FvKTEEGHFqLtdmzX5Vva9Za0aJRPwxpw6bc2sRkGoH/WEOagRZ6//n9cH
Agpu0UR1Iv5WLbDAsU40JLpdY4wEc1Xn2mAyyUKQMMGfTPblBndFp4cHX5q3/+/XXpgw/+OjGzpV
M1UCxWP+9tJM/gU1mvNul06sE5cFY9NZ92M6gY1TJ2dWxR0wvP8FP/wZD/Rval+SaprsXP9c/Nrn
P6O3/F+ASX8+5s/Kl6n+AVZAgW0E4khUdZMf9E9ikmn+IVqioS6dT1C1601/sR+ol2mglETD0CRV
V02IEX+1X40/DG6woDRQAaNyZv4nlS/FWuAT/7pHSQojEXU3TWF3Zun5rwdTR3ZrNIejsJ98b6YN
meqYF4Q4yq79KUwQ95IkHnbGmaJD5OnxCBxnMpkuSNklVWPZVZhfqinhMQB3A6TmuX6AZLDNOh2p
bf3WNhlq/ER+55QwuWouXWr27QNZvG+VEYabYQgjp1DN9lgUVN7TrBtpoBQB085QPDVC5M2FwPCd
N82+HZ+Z9yQn4LXbslP64zQEh8iUazchs9rOjLyzlaw4YU8PN+HUn0h9TDZiweIwNcUrjaAlV5Bz
cDxV/D7JbQVLYkEbMv/M/aaimtXdgvqza2up00U9mKBMw1NCimurKKbjy92E0Nt3J814Lch320wY
K4IS2V4lqPQ14E8XwbAVAuZkXS8VV1LDnAqMfUy2t6ZrL/GS+5OJYBbn8rN/omS60VA+HbsiNl1i
ahiYQ82z4szYTgJFFF0gTdIPVL5ips1OL2m7oZa81BoUz9foVxZlthf7t7CzPhKUp5VsnLI02RKf
fi0GqbytoFVwMqgeNWBHJSt/6L8hQNWxPatxd6o7yE1RFN5kRDd6cqG+B2rYXocqkx8j0asdZYk7
4Y4JUbCJGmaqSlbadZt3hCBJBI3n1pncAfFSdZ9xe23JcvA0jAAUsyFJXMWQf5AhbcCRxx1dLany
NEPOatZts9m4nZbW+UQz9bpKL0nMC/YgGnWSvQE4G8FNk7YGDkHhVlAw9lRF8lOvNFphM8sJS7Mq
ev0sEiIjuy162K2hJM27kKhECjp+4xJHcGlMxPepDjC/L9MffoHzkO7zVieOEiPaILuNITS7yBQe
otxHeVcrl5CGCz9dNm2iKciPQIRJgqAB1jwWYGepDE23rdJLrlIMzd43UILKOj6qsfashgFZUCqy
zRs6Mto0wDgagnNu4VnsfOaArajfDUlRPmErnprENdOgI9yoUDcrMLoPVNR4bdqiVqXFbwCZNyH4
sl4fdq0QPSZlwewO4JQ/BsOec8xGSI2GjF1N3+lLojPxl/jnoZlpambnitAdwkxNN/GCq9UIq1bH
+4XCaflLFSmQJ+ycSBU7wOATQbtNMFReVlTX1Ol7AjVKE7JCVTtU5k9SwYKCkGaH8ODBHcQsPEVi
8xbN+lPXTFh5BxaGVvcqx/11PIHxNqOYZnRb3gpmoJ3S6gI90jwncYhdJmYCqfWLY8/4IAgn3g9Z
Dzezl7cEUyguIMt3gg+ZrU/h1pqzH0JCSrQiTNt8rHcyv7cndyEjjTDhm6s1MB5OBIU9IQEXpL0k
OIoU6+AEiWPSlwRZrdNvplwMdyyPQEgXrU4GkjO0hmnPVfscT9Ux7sxwhzoYE/r8A3oDnoxOvwri
0nfzsSR6MWgvndahNQ0sctkpkaTR5BqagF/M6DK7XVaquqHeVlcKX5faEhra511tzwrh4O1Jlptz
IIluHkzntuoDN0+0jZjNu8SADx4Wc+IZsH4dVQtMTzLnXd/GV4IiM4XSWQKS63kABK7aJVxwCnvI
iLvhhKaG9PN83MUBc1Qh0Ac3zqtLmONHZSZLvxjrb6cpVypzBS+i32y3cej2knIrlgahZTjcgyw7
DsJTKnfRBiDOk6Ciu9cgU1Kpwh83U50WLIwTLUjg56QFcLW4ukUCwa9DvbgPResZfANhTxKz6Vnu
sUrV1VtQyec+CgcPSc+jOZXGruk1wQ3Jua6H6EMijfpiWXkIy928z3rB36hCa94V0QBUPCPkowhu
/Lm7HSO6C4FO4oRUt8PBYhyXurxykxF8VzfjojE/AynyD4XcPdCKINU++jDbsd3qoP7KQau8WKAQ
E6vd84zHs5n1Z6vE7C6mtzD3blux+knoM4djn+GNHdC/pJzyoqlrD9N4LYnNxpTQA9N0DhxZKHvP
NMfCCYkfWyrVsay4pXhm5VFed5LxkCNuvzKlhppNGQpbpXrJRZX8YUk4KQmUe2Ja3sYqLrezFH4o
czGeYuNTmgP8VtY+F6bKhbqIdIP4l1jqLobC3LuarxXiY29VkssdOaFaNHYy30I87WoaU3bVRBBj
Bu06tiaUJ8Y02mJKc2muzcajdK8ExIeOo3EXDNNeFuCS6pjgFKLfwNJ3sCI6AcekOFenxpzffDWP
oTckj0y8h7MFzScoswiayljeZmO0SxIz3aoqowFx144ZBdpVXeWXQaahD8Ke4C3UEHZeC5CYxfKj
tHLxVCcLGyMio0/Wuze91uvDhN/ThNpyVfk6ZS9T7rZah0grzWnEtz5eS02ZHGQxxVERh/dZ0c5i
XIHeR33RqdZ7bwRkplamtjViudxoGc64vMhvBE0/SCB0gNHNP5O+e49pq7Fgj7Hstfl0ZFAi3UTh
PJ6FR8hsd1Nsja7gE9Cmdpwqulka3Kmt4OAxxREyvfc0ZSYPDZj1yFrPlfP5vioTwetacucyzoV0
rvWNXMClD6T7sLRkZE0MZ205xld1S3KjjmsByjVV0jicnDJpaFggonBHiVoyHmqT3BajFYlJMXR3
khQ7nFsidDJO0PAvZum/2Duv3VbWLTu/SsPXLqNyMOAbVmImlcNNQdKSKudcT++vuBq99tmn3ce+
N7ChLXGJIlnhD3OO8Y15S648cOxKZ/WliFjAeybSMEopa3fmpRBAq0jza9uEudOhZk3iMD2BtnRy
1k+H2RCv4YyHBRgLFOIhmyHuyx9BTRNfN3rjFA7gL9WW6plmkH0jqt0vKdSmIxX12NEyxFIanwTi
a21VtlQ2vyajL71SKiFK1O8dWS/btGUaCVVFdzuLjKAuY+fZKA6joSnBjq+E/CWKa9UzhrV3n1Ue
fRx1M4k4JdJqElxZWD7jNiptKSnODVRMZvdOApCgPsudJHtyFbN+A87XPEPHDAS/NHN9E3cRk3yF
A9/sqDomA9HRYQAEoVy+CI2QNzIrPfqosBMIBXQqA/tsVoFdgmHsVzP6OUQrb0LftSziGga2FOeK
mVFonqlJWzG2/A4AXyAxrkm1vikFSsY90JZsqr2sVGjS9Xq/G7R4tOkRMdKKECYBl22JLXw2lVq8
JPkpEqyHOO2EnRJ39JLgfaj1iCOgJaDBXPbdHA/OsgxOPml0AubnhYF+wnI6WeXomZnpDRLE8UJI
EFGUieCZJatAY6p3xHfKuy44RcQinlNVfI/WNAa62AwCSIgJjtPj+RBEWu1PRGumRvGAbaj0fsda
Kaut4BZ+RVO8El06XYRZ5hRdVieBnjUkk/XBYwyNLA4mBGhDMzhZuEYqmWpTul1J3d0k9XKvr1+0
ksKaJ1Cu//3z7UHW2NIube6V0cKK06zmilt8Fc9NXOqEEXCgGHCFpk6Zi1wGq9zqvShgW3uU+y51
T+WGWQRPxfrdf/bjf/bYNNCWsNIV67U+N2uyBq0RWrz/41+5/V5QS/JCvj3BqqyIhr/8tpbmWGn+
PJs6We5EZkaf5s+//OXbP28KIcyyqc0mc/48WxBklFEhrSDRZDH1++/+335KKcRErVUjZlYzf59r
nfiF/zhKvz/B7U+lFd7WXBGs3y98e6xsCp1mb2ra7UoFs9aSWFcqW+12KTQrIOf2D+V6Bdy+wwST
O2HAdPbnH5qG4cZYrzJoczkGL3SKpMmCN4qs1XBxs2bdvgRJcShZzJNBwFldh7q/fLk9RhpiRK8+
hTZTJItPqNL2lnf02+mWTRhoo5iqMyGf5DMVdeRllFrl9YTSgCz/EvP0J+WmWwX3N1LV7TFVJSok
GXp/Nli3HORaK3zVwuk2Z6wAtWq2bzk3N0CUrKU1r9Ow+40K3PMRbtwhhoMulyEtwX+Mk5pXu8LN
tfbnH0p8sJmxoMpd6Uo38lW4AA4LxvQYmxiY/jw+DJPlzaVMvDzmvd6o2HGjgSO3kHAmK9LvI4m+
nnULqQrDGpTb7V8Uo3cUaFzb2xuuVhvc7bu//UgwZe8t6oEr+ngzi63vIGuRbgk1gTypTHrd7TuT
W/b3j6So0GGLiLbR0aTRvTT4ouJnuv34+zGuOyfoN366u87esifbeHNdo2/yDg+Q9yJaG5+w+E0b
3Tcu2N8jUpbTy7RHnrqbvdppHc0fZrc1tmNPt827LvuX0fM7Fx4Z3iyXwuqcHBFnSNg2H/wh3edH
uFt+8NC42h29du+obwabKFmbjohPurCjbxr3bX2xI4Mz6PZr2jgviWkfJzvdvRC082IKnn6Zv3ig
d3hBEsYeEEMv5S8pd4X0gRvbz48vJIvjbmehE5Oua9rLPt6xCr7jvdFU4sV9/jbX9k/rgClxpP1i
j063GUaIwE4JqcZ6yJfUjjgW8F74dOMrsmu1uHBYltxvl2upfXF45lR0l2Vnaa/E30G0mS+FRXR4
3G0jktRaghXccvZEwWt7e8hda77Uy1U3diT0TsuOYiSLnDOvHaB6C92Mlfp4Rc/Tb6TAHQkXSo5Z
SvTqZvjBp0fNwsgcGr+i5JjjC+8jPfamz9tQ+00zbzASjp7OpLBLRj4WyNwWVg1didDlG360VK9a
duBpMBDHZM7nrnqJCl8cD9Zs58CS5g1LAt06mWyYvxSNCdejCoTpVHofApdHNYC0oxOETpM+jGh3
a4C67T7OPKM4s/hfX2xCCg7ZaVO+LgRfkdnVE2hL9okrIFDc6aEzU9EBL3BZmNdOfeha8Y7LAuUI
sWIYJxmfVvW/az6Yl3pnmpcsuDJjufxPfSld2We8k+/wXmq1g9xj6fz0eZ7t+Fm50PkG1WKjsVbv
ixN69OEU7QU+6V5FuPDIDhOc1Wh+il9iv6WuP5p+9CleCSfigA3fdWQX7xydfH4O7hkVN5ZM2sVH
7y5e9Dg4cWrPn9v2UfTciZH1WO7i5tQJrpV/V6UjI9SwlfvUzj6L/JSMupenzxLRiCFtatr09wSJ
OLED7OEn+GKxqHG+FvtcnSL50J2Lp6w6Crsf7I+benwbdlN218lbw0OSoYEmrAIbjT5XNDAYp0af
kiuKwxJHy/bKz/Sj8M435TH54BLoNQFnxE7Fj5+4/cNwzn+RJd08SwlyTqDPdjW7nKfkWa/urJbz
Uz1KuR/Wd23xxtNXWYy8Hg/1QkMrbBzOOkIDLt5pehcyp5ovXI+cst5+Wfbil88/QgNzrXcJqTB5
LmxW7LR1uZCyZVv8AC6ayI66lxC8FBdeG94RbYfsh9Nf4WznviFDTLpTqxMXFwCmyFhfUuPMmg/F
ckLXzQWPGDdwI06s0d53K2FtvaJThehFjwt/WU6FCr6qx/jFVsVrx4OK6SN9mOUfYWAv339wJbfN
TpaAVByj8MRFmRnIpmxN9Xiwx6BdFcg99tntKBXpPjWf6urRqr565VdU276V00rblc1OhA5FYavx
+JNxchSaTxyZxL1sNPNBaTy6VAOL+wHQVUFazzhvpf5DCa4Daipu+bxGuU8S2fReF29oj+2svMrV
yXygqVp3yH04IyP6Ie5vOutUVnaE9bg0L/kTUfnrpQDrjfjEDRsWYg73HrVAbdNwT6YeGAlj12Pz
tNUvEwI1nPZdv1ytd/PCGZabLcd1sD+wqV+6zTmO7jV//uIORmXE8MRtwrAwNtuOqisYqwsh2h/K
HawzkEo2Q3l6XHJGz7VbBoXKH/YoShiDGWPfuJR4DV/a91+MqySkcJ550rIvfjR+cHkrx+KZOtPs
QbAyoTvS27A+qsiWH4TvhkLdO7fKSlj8Er3KrYCFbdWUNfl59tQH/WKcotvQFPc+LmoGeqTGnDEM
wPv5tdtEZ44BdTeqGP6ivvaSoxMYf5m9kXy0R0bO+MiJQ0TF0TL6J96Cyi9rhj24HRevOXmzlwHl
/mL0YSil2cbnSk2mxWBLnKa/zhzAugc3tqt11Czoy/N6bO77DcDXBP85n8HwzfioX0xAR3uueuFJ
hZH8I7yXTO6CN+w5WZRx5IsuOWro5rAeWZdu8uT9TX0QTt9T4IpfHDoQIuATJYc7idtx/fPJC5UU
hl0tJrmdO5/uHWZ1pi2eruS+YNgEcFf2h/EOqWcjPBl33WZ8NTfWu3HH9Md5NHwOUPQxfvGNPxLm
tc4iKRiEzOs2BfMwE7vIiV5nQtVhdJD2whPN3VVlv1GKa4UZxLwkhsNkttyhbAQdtuO9IkWx8yMb
ey6HZmNyOhQOF0vJdLd+ZFv8+uDKY7ow7ACbQ31k/jIR0vrWHXf9wkzceouNvP0u5+8xH/gvxjvb
sGPFH45Gh19nUFB88SKchCdpz0niv5fkebK/OAj6w2RzXjhM2okjzrd8fj4WFz9T6LBf71PtsJKa
+JDSHdOLpkP/ec6e5QdOY3lkeg4ejBOI+8xWGKN8Cz3+OjIZJ2Y/7Y67LD/yZ5OPqDjInD9bDl2Y
sbwicLnQoV2H/8IfLa4ZLhb2pDyToZI6q8co2r6+8WTWKDmXtJUfGCrDXbFs4+N65hggnxkGpT13
Hv2SI5+MMeCVyV07vfEplHc+DbIh5lCOLMQwtxU8Xsp4f2vaY8yE+s4XKp4z3AknfOSyz3c4RIy7
XuCCrlzOC84M1Ys+SHBsmSd3uF4cRkkuVno+vAHD5wjnjaPcMf7zLHCxaC1Q9QRu9sPbYvLnJdiK
w/dotlVwbb+4rQPD56wUy44pe05ZNri8NHlNrhDvWEUJ5CptZn07mQ/rVapC0fdlLvSjIvpBvaNo
PLFYAIB3zX6oxZus9sJ73L6LPy+ggCp61OQiPTFvdoyp9TuW142mjVcOQXmMr8lMeKLfIxPcYcIJ
3eKAHmut6XPVd2R6yZxJ4qLs3IC70Z+IsqEYuEUraWvSvrLaI8WPgVpJ1Lb8XtN76qAfsigGOsEW
ftcZHk2tGvVze8UI3umPFe2DDMYHihHt9GE+sEnfVDABQSCugxyxR5Y9TufQeLrO9WuR+3AY4/eR
Ey9SDbBD5AGpUNqxZqddtzMCwFUcfAkYFks0Lx4fXsj5UWqPZRMGq95Gjys/yNJRzy8MUQZlifFr
2q9hu6Q9oX2w6YiQDcxrNpsxhp2SwMFiVoMAA6TSOlXlswZKB8eHm9EQkZBYE0l3tiZXHdbLwCxP
VbPWhu2nsJXgdJ0jMGPzlZW5OPpyeYq4XFkRqwfVIVe4ZPBn5cr5uQ9PWukqOFjyb5O9/jNTq/GU
sKPkAg5dhfs0dGj9sKZZL7AjKQu8+MMX1yzTOetsrt18C8ltBMLhtW/DbAes/DV4QH6mefXr3O/E
HXxeBvN+m6jEoHnMgUVBWtsZSeV0N5lnCe8MlhOMWIrr+z6DXNfcC09Ng1jHLV8Zr7gCJkhY1LQn
0GKnnOVQ6MTVSY0dy039crQXRgGGFXrrFMDkHU1BdhisViYYdCagQzLPxccRFZuF3tTh2vKj0iFJ
F/RJz9oNtdPGfCwS+Js2i3RmjLaHzQjYh7VBxjqFhfDIBGUrp2neQo3Mj+3X1P7kBc2/O7p7hcbB
7LS9/Ci9k8/rqoYPHzLN2G8cOjybLI0ZkNW9oiKgo8qOJOtaU5HuArDEn1YjseGP3mpZd5OPEC4t
W5nYesiSvdY9pz5PDNmieiiYF1KwKOru8veq3E3GXtWcpEFftoE6Rx5LdlhSaE2Cy9rS1bi4tixs
G5cLsGsAqcZHkQWJcmrfOm53iJOmzaq1u9dX0FSmE6Rmi5vqDOfti1uuTFxu4sTY0F0GbpLjK1uB
ZrAoQUJi5qHyhR3ihXrTTD0ejSjVoa/uh2nKOFiFS1SGcGIw4eRGqt+leJuckDRtyQavdKL4SLOz
vRNRRObvq7hwT6eF7knkiRQQWbqQobaEG3FwVd1F843qjZbYSLlW383YCEcIaVNDoxbz7VV8qyGN
EmrHrYzWpv9lolwnMMePCCUGt8kD0RWZZNE/j3S6NZjlrwAKAXROykmoDzxCfIHwDDZdO88F/gsC
WliaIlR6JVrRlju7dSBltta3rjMKvfWaLVXgSfYAQdGRQD4E+YluWe3vuuhiiR801Pkoeuyj5wtZ
PeuOUbogNUFePd6DuPWi821hIrNr2+AHPXPjGPeW5uff4dN8ZcKDGmriYhMPCZVdGQJVuB0oBDDr
5nCO+uKYKCxDfMGef4UU6e971UkPBdPgpngReg/BVvAYbNl0T73XR6AMSz3bi4lR0/8fafbcafct
hWHVSSBBddxJHVEL9TuybYrGwwL1LmTnFDks74UW2qet3Qd3KLmUX5li58/Bu0oMhQBNEdDWQ3ii
vqvdW+Cxqk8TA0exq+BN0ox8kBYYlA7DmPQeHK37rpbscgXINwDHkgQ04zunWR12sW/KqOgYXyYS
azdcCgbZROBGCW/Z1lDzunNDo73BLHcXa9dwfFyyV+J9y2j2o+hN4Q1Q0b3RrlTktzqig6PU2s0l
+1oUp78r3sZ3goKW2GEGZpQ8YChx4uPszMHG2rdHZmWZbDWUep/8P7pkF/mpu9KIQbyf5oTxQtPF
eXlG9hCojjraE+NF4gqnXMan59ZU2hAefDBitOMmwQQNZIkSLWJv2QUbeax2uj/vOXYErm+Cd6Di
R+0YMbq53TGUGAkBgLM8+DD9U7hdHpGkjuwtAfyGHJFh1xJJrL+jXnDq2o2N/TapWCuz37OX6KMV
zKtocE9VOxX6pAU8jjGTydytn0PTMU/6E0UWF8UnEgtVY4exl7lqXwBXBpJHPp1E4Y4+quUBzKzY
X20jT2KNEji6sGmyU0xKspceQhb01kU4HPDU08bQ78JD7YdPcr+tE3CZqMLhYkYXRlP1LT1NB1B4
yhbcJBgvJ7+H6rOJjhHDmUO0r3DQLpJDxZtRAc3jdjqWCOrCD3hlIpeP3bwWu4LmjxO81b4IOkD1
S7fV95WvHnuMhJv6+hCcNSc6GheBksLGuJRueRDnzfQQb3vBjViFysf8Z2J7d0ECOD3GLmlCox0u
r/pb+N4/oVUXo33i1E8qR3zLO25BNB9F9AiEFhGNdKpepHsIjOVpTs+lfChNt2kfONFgZhk9NtDA
UczHHq2tUdg2JUoMFlt+ecIesY6JUPUY889Vt5F3htu+Ji+MouIbHbLQh0PaKRinGb8PpYoOg1ht
vD/vVfyoxw53sXRfq9e5wpmzWdSdKf2w6jKbLWsEsdlBVC1Yda9me6qh4uaNrRPTHysEAhJYi+Yl
oo9msgVawuv/SzieAosiJzmabrFf3DC3212DMpAx8xBhZqOuwnsJd7musJ3fLLoNgO84vhpIEFjT
mi/5MfZzzUSvO/vNCxqFMiTNDATRJnQr4UAzi10VLR1abSbCoJVs2N+ppoN5Czk+jZl8g5lVLLBJ
7NDGIXdsDB/iF43BJ5ab7NDn1xQ2LdBKLOuuYV0X6Y5Sv7gr1j07ShI35kUwqQse1QzhNHsfXAXy
hiHOIFeRDWryDoUus1HCnqPt+IvWH7umYoPnGzB0+ES2lPpguN2LBYdxg6vluTfgaW3VE/aet3X0
Dp9I0GW88qZXlOQv/Sea/JLyuyN9aVRPHGub4hKw7GDeie0xnd/bn4wIOwXFBOO4dcJwhS2N++IH
yTtjHOoCVhxHCa8XDkEOTnukHCBTRoncepPtaDOhD6J8gAKIFQKjPIqOakUWVw/RysdEBK9tcbKx
M1rqfWvn9ysZOfGC6qO8a1YENWKcA/onikPWGQbzuMF4nL2Q49Zif9Jsy9gEvxKQWOkuN/tjq2iK
zWEsemfax2+9I1ApUtbdS/Q8QFGXoTHYyb2AjInts1W/Vc+UVL+65I6VloAQ/gpWPlTPFrE4LSXh
ijbTsmXoSPcW1CkhsYfdeJZezLde2Pi1z/b+yC0J4vKhe9HfIkZRWuJeGWo2s5I2bcMEdDrqNc1H
KtB/cwTYBf7k2Le+NY1jqh6V+4n1xJMBU3o4pR8y+97QXbhEyg3YN+7BoHFpEmAfxNX5WX2WX9ZJ
2zfs7KlrXJALoBZQ6oeMGxqu5bCZXJYq34m11kfG+Lqyt7k64q1GHcPXLlN1F1Jf2Hd7UfoJjt1n
/AT22F1XZZfgsVC2YXcJ600ASRhPlB581/ADFhxBuc2UBCa4kJ/MuNt8dxslgZ8YQiTNYSIbruCq
DG4bVgAMwNvYHz5hN0ORZMejEKi57w7TttsSxomPnOMI+NCHPshoYp3xWT9WXnlOjdeFMponkiIN
cwLxxsO9dQ7f6VdFqL3FN2T6D8XzBw0gfR1tn6MXllAQFUkLtAGf1k/mFccD9FLQFgz7w4tx1kqH
uvhFYSQHtkrxE+KzzD7ez0/ay/QLKlz5rtyXT8GuVzfGS7yfHrkSv+vkOhQ1Be1nNdwb94/qCnX9
quGBSxvjDBB1wXVyTvfCGRRFzqUQXCGeL07tD1hD7PA9R7K4uaTRFjSZLL4CRAE4zeKM6kYq33Vj
sE3HXWc9GqVw7ITw+jvKPp/Y+9++HZW1F9TMrCFFwwLAXCpk3A0pPSP6PnMvGAi80JrfQtpvj1l1
fMAUzES1ZvJEK94JiQQFGRxvESP/ONt//iVff+fPj2pIjFsiPnZikdvd2p27Pf/25far3S0qaE61
CLVlzTjwj89P5UbaheM+FmnsdCuK7vYlXH+8PRZUayBIZGofJHtSNmc7bPTRX371b8+8PV0r6RX9
+WslkDMvS9sHTTMR/8F3olG7vcHwbl/Cen2N27dI5tEo3r4FzIWBxiB/ym+n6PDn12+4u9tf//MY
aXp4Kv/8fPsdYuTjLVON97fH//z4+7soj0T79ow//5KqQMrrlqnpzz+YSseL3H6GfAkjsqqgha9M
v7+8/O831iJ8aoSZ26oNWUByT+eVNbgooyh+rTXcuJi9obIo6NX5LhnqraYZkUdnHxyxUp9CQiO0
OKF2tSiPUgqIWRkfWskCfML2L1XUnTB0mtMjn2h0ze46pnY9Mu9h4HyaaXdqVfndMjp/LtBR4hFJ
GwELSq+8REoz2gotC0uwEIyo1H9mQU1ttLwFBlV8t3Fi+kMuSVSMByjgg7QVG2QFaWBYW0VDJhul
L9mYTLbeartuht2ai4/VTeuTDhg81elJAY4B8iaB67NAkWR5JtZuMcwO0GA5sSD9sLas02uSv4Yh
6xSqHCObN820dkI7sVQkZjEas8azGix5UXyJ2tyDAMDYpYTX5YNQur3R16iLEmGv5s1TFQsfor7c
FVrqBeHnOCj0ggr2zQw4lnxZmqK00aiYdEk1LCJ9d8LNQAF0oagTGO8TclFcHcUVqVmIX7PS2Byh
jmQHQPeVWUSz3sIQsV6lUtApx0E4RRkGCuN77ibZSSv5F0qSkxgaryG2R5iQiz+lXxImpjH7KkaM
9WOBn66NWvSr/U9UmJ+0kYtDLypQP8Ql8qM49iphu9RIEzWN7XSHKTjoihdjTuiVS/umnveISXaQ
jH5hgjpOsXzfNsOVEGwijRrUUcV+TukIwb6JVsdbh8FiBGGLv5uEJ1SNqvyED2kwH3V1STalAc1d
W3xJNw8hNc9Oe+cwfZKwfpKs7CLJyafKaiubMA8vUujKQLQrqh6kix+URPqukv6zDXGaTRgHNiJz
PLESPUds1o1jZ0gNNhstOkSLSQyIhLcF6ezGqombqKa7OqzUryWlXRRo91h0XvOqoQ5qQQUalAyd
UfEthcSuRr1wGFvI2GpZbNPa8CdSODdaz55KXfvULCyTRCBTqk5+lYSEygYW/nx8qkxm17nDKFgM
LYygNIE9AK+n1Sanxf4DjiWrznELhqqSiYuRTcEZFPaTufw89VK5a/PlPdUXhhRZQitD0AAyAMFB
G/jGXp/uU2hLMACMuAF1rKjfXEmuJHXPwQhNetYvAV3pZXXtLmASpmk4DFnsNnqNcnfIifcQT7MR
PhhRQbyYAnHHovyhEDIyPTc5BZ3Mgneb0Mus5E62w1h9UnoTI44mf9RfomL91Gk+7NKSwwWjk0l2
PsiaFHhjzR+35pnJa8BarcXEaNUTSS0aIcHCeREDD4VvcEb8erCS7lsaLSBGbB5AAj+hJm8QYqK+
nevwtAzah14gX5hgKAh0xJbcgjTdQF435vJXMufuHAAxTcXShJ1wRvx8kWoc6lIzW54aBj+BMiZH
Enw0iWGuxhimZbruSgrd7WiWTNToVmFn+U9jEPFhjczipnnXQAKyoTaLxfCjtssDaucY0QvbwiAg
QC0pk4Outy8x1j9O1thtUABShiEG08nMOnWr50zKNb/TFiBWwnPEvcnR1V5j3ao8SaAiE4s7M5zp
VeLJ7fvkfR6llyFC/iU3XeiLAjtmsicxJ8wK5aEZBHY77oAJnDST+PRYhow+i+c8ylipjuG1/B6a
6lfQ0efBurTkeyUiBK2G/4HFK7QNObB7mDWuPIB2NqCFMLrRcQnmGD9h/14udD81gbKnwNgDQySg
YjbFVwg+71rVPtXFeOaYn5dG3tYsaKc+oWsqiC+hSdErtR6Dsb7my+ILVXWNAWUAGWdiaIyVOJ7H
P+r0oJSTSmCLjjmijK6yqqRIgzMq8mJqJ5aEqRKFqS1ow96SdYjpagqqYMi+hNIE7LV0P6pOeavO
6l2o4vtn8LY7Jfo0myXZIQ2eCJBny8/4ndVliZUeQBBj0mx0D20f/3SxPF+ljqt/CVGrqxZ5Aess
iOyh9HITJ1ycwQVP2vo1nQA/t11xUa4KlRChSjdh/q3lsmz/0lXaBXX0lnWfekREqCqC1ChJ/7Kl
HMaUnuzl/E4ImnM41e0ZdfWqKqWgLpUzO5ug2QYj1Pugy5+FqP8kaZWsA3ltda21OrVxhhwQ01gW
ZDrM41OsL4Q20ZtE9klmF8K5ir5nNSNgl10hAyQ4GQaxTypt4FQgm4OKedVRBDHR9k5VeVUKel9I
cYuNGowv4mTNcPrNXVMGqV1MxHnFlvYiNiIrdhE8X9V3FEIaUpQX+avEmltiTLWguYcUayuN1VOG
uMTAprpJZoL0lIRKesfuM6Ii5pZ5gt4oyIZdoZaSPQKWV/ZEZBlKQLtJpM0QEkzNuJttpVQLTiEl
RytH9Gko85eVUZ0SW0pGeU6JdqCgn5rnHICfEw29xbulT1IU08xKR6LQXhX3fVu33qAS3ACkDOUE
BstgYUCMp8mJYanpjQRTBHGY2/YV3A59e/NJ/X+e57+wlMmAOP9LoOf5e/y3t7JJ/wpT+vcn/aEp
mRrQI4wYKzDpRjP6d0+ZYf0PQxfJ8VUJsuV/8h+kpwoHVNJwhYq6ISkmKKb/8JRBU1ItS9EsMEGm
Zingkf4f8oQlPs4/Oso0gE2GpiiaqFmmrv/NoygNeg3mISx3MxakyyBm3X1ATzgBdjH2OZtMibSa
mTBeBLs/mk7xeckQCv/Fh3f9bYn8t6LPkZkVXfu//pv0T7423gVcKJHDxLGQVuPdX02iQysKS21K
VPoyq/YqLXgYrJwZcZbO2qLkq+r31JDvPRDqooeS4IZa9zNPFcs4jaWVKjfNb4LY1/Q/w+/yP3lL
8t9Rp6amq6Iqs4AxVNlS/m7ebHB0GJUpFjt5rmhHZuSyiGjO7SwzsDsniIsmyp0lbTeWyJ+qZiBJ
13TdkUwZ2qdwHxQG+QvFSOVD04AUZMTKGRbSs0JEPGiIwuhXCjVwfP+ha1aB5pRGswUQuB1lKSAk
cnr6Fwd5DYb+BzsqpjXR4GozuaBMrI//eJBrQQRz3DbFTrQW8aAYk+SaUUnRhBR4pYIyyKgNMS6d
5K0EhTDNqWCjISkJVDen4jFmAXspZPMlkEXL/Rfv7Z+YXrw3LvTVKrzeJOv1/tcLoGu7pBmB1uy6
cLwPEC+O8CZ2QNxnPxRZzbQWmnMg/28sWbt9plHBlsd6l+lEaClBulxy4RKK8798X/90YRICLmIF
5Y1ZIifqb2HbiShMldw2FqKVHbYEg9Gd1Y8mrLIiqTiCnd3MUWe50DISXw7H5yof6bAUFJkWbZFO
+RD9iwtTW0/TP5xGoGcK5k8NH6hqyavd9K+Ham4ltkkIvbdsCkiQTALhAD7TFVlSo5WIm4csOKWy
AjlpzJLHQtLdWUP/syAy9/KGDaMINok2fWlA5RCQaE6Zup8V9AvlIr40IyypIWhOi4JqOjPRoGip
+qjPE33rQdyrPa1bKWkIb7skWGV34DNoegJ4dGL8AbM5Ke4QzJ9lX4BaEazJa8vyqLYGreyq3WlK
CbekQ4LfAmbI2J6yCTgrYyN4MBDmM4Aqc55/4oSgAtA/VCeNasCeUKAZgEri6mxQaTsuxHMV48Cy
x3z8r69ErNn/dJ/g45V4nPsez698M+F+fdzHRbgOXf+9yHHPJ3lHaZo0DF3Oy7MC4acuLOsgJwo1
d/gnKP/M4ToFE5IHdaHbWhTXJMLV0jN56x30kkISwoM1NN9NbszeXHOA5v7XGJV89rkODpAlgkMU
GF9VncR+HM8Wx5eyq66OZEoJ1VvAfjKKTIsdodz6ZSDjzZTVa2rKj9YcDbuoNcSz0PDl9l1qheG+
0/vrYAG6VaJZR1UiRZfbF6gLZykwy91YIrfr9fJgtMU9p7E/Z900bdtOkx4HtZjvouAybYz+WnQ5
XI2UgN8FCVnaNnQzE+g64ywKLhfP4rRIAmQ0BFqXJ34lamS/S0RXUoqqvSgsafwVyU5Vl/TUWVV6
krXPuZdJAJqk8CRnkegtS5/tmOAckRxYj5ubdDi5SbfR3KpHHZlFckylsjvqJu+eQhCZpTGVbzjI
d3nyMgv05m84Ipxc86FoBumM6lAW5vmMI+pqajVbzApes4Tz9ThGiPxUrTT29NwNVqmVhOaPTlUn
5iu3BO+hZPYzNR0ypPtVj9Et816guEKlHqICpRzMM8FHMQxPZlWaYDE5R3oWgcuJFMkxxrbzFEV8
0yKLKkSNkGii2HhMunKn5MI5rLrCNTCBHplVd1ZtQDXtzEMO3I7mXxrfBcIQ34kJ/epSJButKWuf
uA7poS+MgJHZRGKAakKS9fCoER5+rs1ihiTF1SKrGMn6bD7K4EDZeKj1naVj1SyVRvT7qnuPuxA2
zoQwZSak1+4NFdOFxhbCoHulzMzyiRCibRpUcE9klh5xeSRHvKIKi/jonC5G4FlSF9lRKTHMmtM9
XD9U85oUXyaRLJJkQLyy9CK6Ir3JdkOkIKMuYvEa6Oi94iTe1XP/gdtwvva5MF0HdgVWmhKC3Snb
BY7wvSrWwiUeKWevPymq+FgsEwdZKq3LPBcbGN8W29ll14eWcbl90Uja2FkmxePbj4tVmL//IdX4
HN1AZtXtMYTyI62zaoIIU5J5tf4B0Os4psxCpcwdm8CK4EJVYRveNeuXLF/MHTdJtLn9ONcMplSG
p5Pa6P7tIVUsIlzv0r5VoMuBfoh8GefSQ1pEBuVzVUR9ogr3ty9iou2jbF7O4vobkYlCOTNXX18F
n0jRr7cvncwBndX56/ZT3phEDjPSTSwc93M70EiPowzmNF+mIXgzFwOgL4M2ApX/zd55LDmOZFn0
V8ZmjzZosZjFBLWMYKjMyA0sUsEdWjnU188BsqyiKtum22Y/i4QBIMhkkCDg/t6957aIJrRYp9pO
RHOdZkQzDFX5EKTM1Z0haJ+inF4X4RwI7wlpV1bwakid1Lq+6ZmqdmuDfNoyRxoqsCTulYO8o3Ab
LNCKIoQeACZRTaLwcJq0scOqfPMriNPu914m8qUdOYn1rlnZqfNqOPTI/SIjSMgWaBMq26PUM3zD
2RU8oA9IPfOLn1ndA02UUI2vCr6R7aodbAGklBR4c+of+7GllhUGKFpUkJ7SMD4M/C42Gv0VB1rB
wUnxijZ9C9Mrc86qBoAsvZq8SjuF/+RN/Wr0kYgEFeFdaQbZLOp1MH1xYhz0Uv40ubRtg7K3uXKB
U0x7rhO16bsrYwe9AKmOlaOcG8KbSLMvraXE1ubiu8/mFm+t/GuhtQIf4kxO7LKdDi6A7qr5Ercu
bf+xqR5ckd+k3j+HA3ipPqIIimEsPFKizVE0EmQIw/iCLg2v5/xppvakHaY5bpVJ8oHZPCFXNIiV
ah/0FgFTBd1xuT5NqW89j5zLdfPZ17Xyxp3qmlkTIn9JYQfs9pPn9nKnnNPAPGQ3pexl6O5uamso
j30/fLEbG86jbK7K7MGm9lwkQF2s7SlAilL2zPIRBArfr/YGnRAIo/lblE5PbhTZZxk1wSbPrWKX
gFfWhz7Y6IHUiBZaCaPB5i+M7MT39+BHEgJP5D145YREXic4sxoTUILCo7lWUKc06B4zFN7lYc58
3Q9JyPItBKgZE/pBwh/XRD6sas34CnMVYXagNmVMibqHxHeKOyvmqFacB8s4tcLvEXJukN3BW4Wt
k2O9+zRN+zEg1BOzK1HnEquFJcvrpHzEObZOKaaau/WaONLr2Yqk+yQLUIL+ED7rFGuiRHeekggC
hhLk3LaG9hop5BNiKHbgezyQEtH04Fe32omNI9X2aOvhuuW/N+m9tT431m46+UOdHMSI8GrojfRe
z3wX9fB0ocKxikLRH5Iqc46lnzECj7izjmURnMU8DqCxPbSkObmR7RynpvNWepTHxTeCEEDR9WW8
t1R5qVKzuOrBD9Fb3TEMrc8MapxDQnS1jJFxVTr+ZK0N7g1leUdnnICLu5mzidK43yvPGh6pShun
3LO5HfttBQMzocLSDvVDrWZQUe7a76Aryzfp0RNOeudoNTUdfbuUa5WiynINyyKZNCJ2KjxiFcYf
C3YAsVKXHPTKJVgdozyYkbwpZulQts8T98GAF7LD7FaWCNfwqSI78wp/7cVUQX0vrFFCzLb5Nmpu
QIouRVRqR72ineOMhb5qldQvQZbspigztiJ47rqq5jIAsN1qZ5q6b4s9bZy3SozapSVM1OYvG7W6
vbdj0WCOk9lpEBBZg1ihqWSMWqnO2gdWdZ/WHaqKZts0WnkourLbd8OP2slRcRR+v6ak/7OcfOuu
j7iBx8gMs6k6GFidt36EEhybqXXkppZvbL68VWBQRnWjHAp+4nng2LgUqnD4ZEKpXYmRPyGRGb5u
rdAOZszZNL9GS1LBKs+NascZdLAUUuVgApJhmxHETSCcUZ84myFqufdEQbDtU/ec5ahDw1I7p92s
yKudZK0ab8NpYpJrSRSx+yOFQvRAogY8Bu9gtoG/g7SFKXD0j6rEoS4kkbaSWsVdh8UbHln6rHpa
XWQNw0upTuQreIWwnmtlIAmp77JBFZ/CCWBjK4NncwZHyYmE5x6dE2/HuuO6Uc+hIAg6Rv1n7ZBm
GY5e/FirjDc3Wu9dp2FvmFFVhgb/TWgdUqm2K0+p5P9JMYmvW5Vwa2rjq9t4jE2tLN5rYu60z5tK
ddieTb5xt/NPouUe1TnJ8KSy7JBoZHdUALb8XPSn0nU6pOVueGGYalKCTLLPBvA+KBjdD8trDtQe
Lv6M7zJtcijrGfcFwto5BY1SG70zjwPTuGWP7Hv35EMVuasmiwyHVBJrvDxSLs9S5anuAqifGRDE
dAaN1Soq10pPZpElVDLXG+lvge/Z2LXJphZ+Dwwz3fZ9qW+lk32pF7BZJKPzsrYsPNEReaF7igjY
Qqup64MvBTqD4qWzj8shjYSeWLUaKXXBT6815brTx6vmxNbR1VyCD+dFnvLtVV0VgtpCIgCwAGUO
AvC1o0P38yf5plfxiDH4ajClu9nVw0D3AJs+d58iLB/11HT2FRUckrLH8nHZh3CjJsoYkkRTWhpD
ac3YTKOoHwsc7zBAq4dlKzRM4+jOzK1lM9o7edRuOY3zdeVmcuP6TrlZiC6Ja1q3MUEwldBKBueN
paym2nKoLPoCg2sMV71vz0qPqqdodtX71qNn+NERBH22t23eTl0b1dkPkhcj7L2z0foH3+6Buell
hFxYGI9tYuiPwjXwt/EGwxbvXNHrzMBwAFCa6u9MNf98/HxjAsNgulGcfa6/KyegKeto2r3RBDrl
d10/9lNBcuay7ZU05TxcmGts33cxE6STNvoY2rIUWTtFtKOtRY80lerdZA3+qRQDSmIGdqofJiBM
LIrUp+P5sS3GERF9RDfJ5HPmljm6P6TRoAmA9ehVgsa2c0tLhR2CH9GJcXkHvEncgTqgtTvU8ckT
Ub0bmupqUi7emtL5rOkTPwd6/GvGDQBJ3JjICX+24xMMr9LPdeF+DWs9OmkprNIAACRF6nNX6KCd
xuim9/E1mOQVazGWe/OZEd4e/MV1kLzV0cCqldJeu+ut9IwC4+A7qGzjEUsUqI5VZcafNMAoxqSj
4orRt+VMvWrrYDFG60LXphVR0KHMgm/OZL97E+5Tv3vRcviK3fRGPgiQmFyirwHegDK4a+MCzgxN
REHmz13fgKFoeuTl7Y3ByScx32FSu9+RK9/oZrUuq72JVy5KD2YtHhJo7bsW9pNu0mI2cuTLIe0I
rhURqfTjofcalOHdUW/090I9Ms7HUlIhZpsGRjVG7RmH2ArJtiYlpbPtZJd2mrFPXX5TlSFPUi9q
bOPqh615CkZG8g7kFB+T538C54fyDQwq2He+39Q9UGpbkea4jqkp4W3hcrksCItwa4FHMw5+NBN/
Z6yaHQ3dg+GjMLBt5+bKIcDYR+u8MOBbwAEC2Kxv+85H6GNp2rqMzT1Yi0fNEoAcqw4FXJF+HQLF
IH4u72T+qkr8V90MtE3o+hIFBjJ+l+bSnVNH5V0hExhiMa7SjukQMT8/Qz7qsodpONGuWmsGA4E2
qd6TNyueY250dG9RNWTbuYIM9Ln9zoXjniuQuIOaHtz7WkQLp/eqPfCvn72D+CCMHULOh8B5xYR/
DSrnUEjoFEByDK5awmZ+JawX2omfayXToyyZAttBiGIhoN9pVs2pqUrvlnjz6Cuvv8gcbBNfyUVL
w9e6IiFdwrlBg0BCj1tNu6Z3gNp3KXHPIqH9xjWESXtysj1jgCoBG4MIS3HV0gCGollf2yT1tk2L
K4LLD8gD/xSPHWT5ktuXH5b1Gh5mjfosFPs2RfUx6Y/BdFUlsJfGK8sbyK6VUxNXrRIX6SN9LFW6
5q5DJlwWYXbu0hL1t3rRjVY/6z2NMk5hTIYAomJFUoo9Z6aUML9gfNRE8Gp6hy+5/ZJTOMLp2kDU
gW7GdY/rl6PfW6nhPQgK1NBtH3xshvaov5d6T6B85NmnOA3GfaznXyrGUrukI293ci9TaEpw0Iaz
gz9NGG4XgGDtOwzfzz1F5b0mY/SkZVjdF5V88uyE2IEQXfUQzDRm6kkhrPWNn1BSjgv6XGpyT3bC
r//gDQkOmA5m7nLfIDLqBfqNdWCgcC7geKwTxEZb6HQ33+3DlyJGFViOr4SdYXWeMf76qCoK1UAE
Jhnna6NPboYWcN0aSCFFVO4Y5bSSZp+umiak98s5fWdF1X1XNNdEy3DVxDwOQR5xnx6GTIuqfd9U
5irMgYBRm+jbZMCzP2GfKwdsbqrgvpl5xTb0ppcloXUuXU/I9Xxyaw2gqncNsj/Zll98heB40J8L
FNNa0tvITkCcH8ssJRq6ZE5ZInJOq6/+lH6NKVAcJ8aA2BVNdFnLdk7MzCCkOHxgARYiwwcqALsv
xIb/9eFwDuz8OLr3AhgpvXjyod8adHerzn3zkgqrtp1iK3GxuWdjjvW8yoJ9PR9AZeo4FSCtKzwg
dQABo52JAsuii0djO34XzMEtAqgZrEFdUmRhaJhD3XtV0q1RsrvlYXlOgtg/5hmY9rTM3scMSAjU
Xp/TXmnkrd43WaCYaWo+bpIa4q4r+m0ESfoxhLF6h3sq2xp9dPN2dRNmT9LrXmrdt3ZLgLHuIOUb
Itx4dW2eiNZY414Neo/0KNoqQefT8c2K5yAci+fJQ4SCx0x2/UGDanHsLX+8ilFWaweE3BqoGxZV
7CdVlx5DXYDzaeEq9Y2ikjHmh8kONSrabYaieNCyI7F6tP0j+wn3Ug6V70huzne+bI9LtuYc7D73
0UTELU6k8TMCieDai8napYFLxLeziuUstKqbghngaK+7wqesm1JZUWlU3Dtxc/GLIj9VKifhqJzW
mg7xtSvkDH4SRLshZPCn5LObZfUpzCk2hLLBMEO/7Jyk+dWCMvZaBn6/9RgjQAaOuhtKs2luP7Tf
hgSZPUb6jhDPJ88T4Kf0MN+HQuSvyOxPeR5r7yqkekfYSneFKgOdXAeoyCQAyIMU7+DKXph1rQpv
sN+6SNzgxXg/MiycXQtvjmsMmnurO+dRDABZH/dEcbhfs9yavcCz2UmnkJ4q8RgMNHQ6NGQrJtT4
TaMmOZhaD3soszEhhsG0m3IuHaOVWtxbWozmFCYLOP+o/kl/kkFzbPLZYyOUe42qKKUeWBhrzVXa
2as18ANNYK+Z7P+0qmbPhNI9uJUVE0uS35MqYTxTbDtGFBQYowTEwDGDG61CPNVtqDbzFilg8COz
1rsiBTMwHk1o+W2Fi2vMnwVzhFWsmAVHdSZXsd8VOxuXtxtiTSAPWbsN0WWMHQ89GMpxXXO/QfUa
D86XfGjbK1FZxkAAg3R081RaJR9MYNgHVH343MsO1HydXfw4l2dI5Jiw9QHHj10gOhwvnRGrm5m5
74nNkNiGaFNQ8X2I9UZbmYKblDH4d5WrkAlwM0Yi5q/BKn9vqoyA+xBPgkZxFQebyLeuTgO3rsU2
riNE44NsLpafwKLroQFpKFj6ZKz3So1vQrQM0eFXXpeyFEDSHW0j99HQ3yvLLrd5UXALa/3PbpmU
pAoI65jKyaGKUW7JzOMcG4BzJtH0KkfiH82xf+LbGg9uHjAHSroJfbSaFUhjj09MAX+I9GkLNOfG
JSJdueiyp4TqcFNwPBrKT0HrYTKgjVSNukLd1Z4pczrnwXjzVHafO019I/1HUYGO2ouWoSyzuaXV
Pclhzvg2BiDS8kA/R0m7cfh48Xnln9PJ78FGumCnYveaj/2nKNeKB0jPZ7JR+AX2brLSB1o2CRKz
AKbzKjFJ1pui5n6itB3B58IBBI9vKipxaqV6nFwS+3zne0VWeO5gagECzGA7RsqLQHKeqUPCqzSf
8XG2Ub3l7VzXidZD337T+1GcJs2R66Ybin23L2owMFkxqIuoyB9IIypp5GX1M0zNGnH56CXAwaVy
0GQZwJe2AkyFkaH2+hwNXof336+M/ZjwcRAccJWZ773VL/DSMids70fwNMexS56iwZTXeCzNU9Ii
u69sfUMAN2ZvURaXUFuhJyOb2wQXotlyhrXaR0FBr1dK300N039KxeUnrvaMwvV4O1lx/qWdDqOU
R2XZ8upq9JoZJOEU0OtQvwd7xhCXztODaLgcQrgChV1rvKgZPfQOxYChhs5nh8ZeNSrZGkxCiBUd
OC8mPj8Gtu5JFL4CxRq89ENQ7SqzDldGnVsvnj2uufDwpBJZlghV0NFRic3TEMY/0Dq625L0n2Ou
HoGPq8+EZn8mKC2989CL7oTBV2ynNjAEMNXYoMW4EvTnR0LMb5AqrV0BGW3V63p3dXHglCUDvxhz
whSV3iEYilfbiMXZacxqhRKYjJ4yxNUPF56TUEtuPi+xlv6A9s2Kw50udgg4V93g7SXz/1PTktrn
BKN7Khgzhi2FI2JP2x0z3OriaGD1B0HV1CmMixTuq57ZYLVN65VWBbrkvEAlNMxDC6Om4Wv6DfUl
k7PP9MsM1B2Cv6Ht5Ya7Axx6FQG0bwkH7Lj1Hm1pTsfSTrqdLcezwYDibM0LaXJFriN1CntGhKXu
V3eKttRRujSbS2k891mKVS/W5Br7JJXU7ETAGzbWXvsJEr+iPxGWz5btd/egQXckFOjO6DwjCXWf
J4r+bZ+8Sb1DHpwa9Zkgwb3Xk5cBrp4wWYcbQMA8sR1LB+vDRD/Pb5N1SOHslKU2duUIa3NeR/aq
Mqr8NGgmE8RsuEDjnVZCt6116rhqWJuR/OHGVYr/0bGPrp76h6B9zaKCzoERE7CN8j2Dnkwg3tSY
rNZpBFgoKctNSMkC1RUXDN4ggKSGrsBd0BjboYso+nnxaEObjLpDTF2oJikHNz1yrXXYEQ1UoKVA
ec79ZTJDsAF2W/ZXgawRfA6N+C5vX0xL9iQFhrgr+5wWU5pb/QXb4xRwSU4a7x6vY3PfzovlspPy
C0aHkuy94Z6mJWP1CqTe1Zvb1PZgNBdnuDcjR+z9mCt8nCPqGUcjgQbEmie1Oem2I56zd/fo8+iN
Bt26q1P2hfnFLbrmbMfpzmcYe6pdACXllKQHEUMk6gQcxtpjBhpYcyA4t0lbx1BthzF37si99O0Q
79GmXxKSFoImz05Bn4hDpafdnuvetEGljh2Ma/Muha4pPCtihpwFT8qQl7yt9beQ3Ku16N18o0/G
g2qY+GeZAlzEB7lqiBHeAbTTjqWefukNU6yTPjiVuZPPXXPvNUDvzHj/6JH/+ly3xkn2w3iKHMxM
Ivag9Fj+t1HYRJ2FRb/RwPMI+kZvAybyyQWXWjMkvRplFF7sIcbD7GA5poBy7BjqGV5hfE36ajvJ
jO4Bg9Dcp/qXKY3AGiCEjwxULSxJWdUEz3Ee7AKM2ER1yPOQUk/oMvIPjLq6r/TinhL9JknM8n3o
SHmJ1DenyIt9GDTjc0l5mtLCsywtue9bikvL+bCcGaGO5ZEhx6ZsUxTvWRYe0gihJCc3Z3yTvNg1
cAOfcsauIUfnljMzHQUoT90asTFSKqMP9aUTM66R+wbJtnl9jmLjmQa4vgYKTtmUuduWyhbTPtqd
OPyaxy7J7ENVUKmIB7zAXV0Mr3ng/NAafFpxmuo7xpnmy0Rs2TqfTOTt80XYKugqSZ8xnTO033pk
KZesbvTd2FXFeszpbNYxGGO8Oc5larxXURTtc64H9oUoptekurn0/5/cxJHPmOKpUOfS2Ik4QCaA
e/Ro92VJIOq8umxbs/1lWZvGoD4um2LE3+pJQqsyp+WWIOPgYNmBB5VEpdVxWeQ5MJ46AWSEBGPJ
qwbvRudenzF4v1YT2tqHfrxQbC6Oy8KZ4Y3BPO1a1nQluXsULQVwfvLxXTzT4/yFBkcjFBrcr/Uc
9TPQJQspsqmlh1DCklsi7JdF4Ess9m51MtpKPzSW+p60GUDcaeQF+tmgtMS3L2tkSrlcw91PMVxG
3DEUzSBlz6vDvCojkzfqcTUSDeBY+srl0eCmdZzmxbL5scACIzdVQq9WOliZlhdYXvDXS/25r7aD
NZjvYp8xAZuI3waG4Az963JYsuxbXgBtOu9jeQu/vWBSIs5CzPhaUSM9Fm7PF6HFAmDksj0vIqFN
1JqxouadhbM2zfNV0zHJp3cH5nBe+9gMhcZAdQ66+fv+5eP/bd/H5sfzLdo8+AH/fOU0wvdHfxDc
3fwFio9vcdnWNPTI5PNFR05+ncaltI+EhNikpArXAnWRIcgIkl3fY6lhXrocoNlfA7Mp4TPMQMNg
Jg0ur+tNOfLzZTVcIILzI8uaISAB63H7bTl42bUsSED/44gm8BsIicXh4+WWI369ZjFQ+LNn+F82
x91QwWuP8Zyks6wti+UBNWfepAnpN7J8Cmh+HtpSUMHtXLLcZtAgOMnmyLjozoywhyxfs1jOsY+v
NU223fyjWn5Jg1TVcVl08xoRPgldEik2WtQPx6rMh6NJeZ6iHpsfi2VfJiZmhhpV86QNwTClGQbu
+Q+JZuDishi9OtpEST0gF/HzlyDukDqhF0gdGsjoXOq7WdeEfdlK6q3nYsUljJzCgD5ufPD8VuCg
2PKfNWJ8QKG6uzjLCYTrQLlV1fdMihcjzx+thBJsD/qFVv4dpXM8iJGB7GDcMUAzT77DFJ+AvdXI
DO+O1uFLKs17yMj+1hwTSBPMd2iEv7gF/2GGZ6VS/KbJfPvkj9aBNHnSrUIR7RrLgvJNFRQV2CWJ
cJNQBX01K+e+NePoHNnRVkxzsVmG5zBxxdHjDd6R+jw2X6nF0SunMXqHAIwsO74ZXhAVwV3TQE9r
gY1kY2VT3cT7nJJfUDLSPoSudQltcq0sdRnm9qrCVt648T1+yZM9Eq1Gta4jSpuUgXHtNOqTndYP
VMx2Knwx9MhYk073rXQ+tW4GzrQNDk2UfONqjVmh5++J5C6GHY9UYfw2TXTv7Yyvm8asPwb+XVQ6
L2bvvWv6Tid7ezV47TfMWz22Yk+7Mw36BWGTTMD56OAIk8kCt3Fp44HEdrSSChgI1OeNogZE0p78
UskK44DCXGCYw6FAbBHTuSEF4OCGAAV9+onRyFA+t2EBlOCzgrWVAtamm0NBBvH8tqeAarcaZndK
xkzdjBapg/+Upu6dYfHJNczEjgRAEwYHlp2+ArnfIqV/HhhvhbszA6ZZVsYQv6zDbdOFNwnnrxgh
6mTJyg4UEBnGNesWYBtz2rTx4zXDLxqBLs1BC3IOYpu7oaoUHSuqkqYpL0FtPY0tBvnQbdUKbcQj
JaoLfzsko1GiKMb1ufVgAg2ked3FzmTelW7+yq/zp9Fip6VOGmN2mwf4Bzvi5DIMcx9ONj0MS+ym
TlaY8PSvTCAafrKmge8oIsCB8WGxpi5/N2wx1HwaW4vsuUJ+lWWPWdvX1ygkQXA6HiCNzHgcPed7
6IZrpz8C1obN0PIZq1o3N1C6gVzlWbirB3tvI/IC7RfGADKrZNuKdoDNpsztQBDAhlGyucsFkYU1
QU8Q8YdgRZCF/TzMLpVez09TIFADZJnzPOVGc6Orvp3macOyK0rIBFO98ajno8ZdyAk2TTW9maHp
XLKpJbsyTgAy2JQLCE7wDhGBbc/EW1d00EN9S18RQacTPg+oiw8Bk0Ty2HJ+oBYY4hyVMnIfG48W
f0Fjl/nNdvPpSYgSeCimD20MGfHonDYBGj90LeiVLNpoVCaa7nkYxvjalfELN4rueVm0w3EYGv0p
hnAV8kpxZX2vfCtgjhX2z55dU+3XI26F049Ugmc2JV50aWmwobKtVYYm16o02HveNP9MNPkYCe8o
bOtc0Jj1OweW0YS3zG7x2Wfeo9Va3uNgyO2YTt2DrsynKq+/CT0LeAjAyTBa+b1rw4LsdaOHJpFY
XDUAQ9SFMayNrAZUFdREZDYWtE8Kh0VO2ItnvjPeAaJPGZG63yAZLtr92YtfsxLz6oThchM2A2dB
T2JVBuai6wEQkDJ96EuGhal+qVzfvmDGsi+5iVxxQNewdbXR5ZccOyuq2Cllf28lI2GcbcO+VV1H
d8mFHU+5CgaR9skaOvditf55QHe1n6ZKrrMMaCZOiXJdy3ZWq2digz78x5iaTygrxIKKFXiQXlwC
PjB+PTkQ/YSTfMqMsT+HwVheYs14XFQ3FZFfhSz0YzTV+87lv//XymLjn5KwfFRXnuXg5jBcCLC/
WS2mzowD6VnlPjH8ZN93NL3bDPcOmsEXH9Hi05DhB6yncevM4o7BbeW/eQvmP7k9fN/ngqobjoFl
V7d+k7MHoWgJFG3LfQY22yfv8d6Db73WyPVZcyN7S03G5wgCym2AKepqB9DVzQwOQVl0q6ayMpRx
kTjNYlO9M7L7zo+eW5rLB6ar+nVWgS7VqH/9wZmzov1vinfeNTFKuCfQ4duo3v+ueMfNkFpxMfDB
Ba27SR3DP0RdeDUssJWIF+yd0+EBHjoD4Bc5JEybkrfJ2huY52Q/nsPGDt4HyGe++Oqa+mtBMYfi
Dxl8fuyQTVEzBKYa89AUgCYyKafjv3n//2Ru4P3DZreJP3P5MxbB+V8E5WMT45khL5hLXc7Q3dYK
QEENf4RT02Qb9QOqjHyF5KnbTqn3uXMllwf7EpNitynI+dmg7T/3/lcniev95Pqfg7kCQjjFG7+8
h5jQkx0WOJx8mcCIGdtXu03Vavkj/t8C9jyWP/7rP98Z5REy17S1/Nb+1c1loAf8y9e9fm/f/4gj
u75nPPG/0/cm+Xum2PKMP+xf1E/+EXioRwNy8P4WKWZ45j+Yrht6YDpmYJLp9Z//8UeimGf8g4oY
h3u271g0XfmZ/pEo5vCQw8jKtyzLw3Jp2f8X95fl/f2axBnpo71x8EAQkGfTTvvtguB73UiFRbd/
TE37sx7QPojJkddOpemamff0jn6MMN42/l7lKMVcYVi3Om7ig+F5GOnn7AEyZW4RtsiNUtmwCRyn
eKrrrrmR50lcSFo+LYtIIYpDNujsRDSWT1FV2hfl+A+eZwBdaLugvWsSHSHj/IxI88ejIu4LAHAE
jqVEgW/JDo90yU0wpSb95wJ7SHHxRcvYf5QaKlYc2euPh5e15Zhlres8jevBrxdZducmGgEvAxYZ
af0cFG18Tj1cZ1WtfhjJQK9RqbexHnJ8Mo57JVchPSY6cFYcaPLJ1jtSAzwwKcy/QH4j+gADFgIU
ZyazD4vw5WPXsn9ZfOyrkN40lRMcl/2adBv82zfNKshYT6tyOOXzokmi4bRscqal+6BGZ/vbft8k
argvypSK63z0svi1XQwJjy1PkH5/qNNe7b3leOfXs/CaAi6EXeTVDXqcomluUR9FK3sE/7PUWbVO
oX1aqrvJGLn/vLqUZO2SwkawmuPF69zvL0spdlmb+gJekt80MbazhMRQarRtVUSUslsgNjEAuTqp
iU5GhsC0rIuO3Hn8zyVS3Cwo34KQcPsBoy2xVcNVDAw1+9Er3wwDn0Ze283Jj5X9aqBP9/qyehtM
N997Vh1tl8N6qd+KwkYpFruUX/98ehV1SLetSOxKTzneOtcMeUT7/PBrM5SJfXVDGKVZ6HYEkeka
FVz/3nXNkB8ItiRQABrG88C/92afgjMv8MWfhDLs08d+Gm/h0TMxZM2HLgs1TcG9naJwJELpj9cQ
QTTB0kI60+Rxf1bzotMdImEz8lI0Bpl3vz2wHPKxr5kTmND5gA/ACHJqLFvsjKb6tGypaR70Lau/
b9M74CGy5rwTU0YGwYrC+ceReZ1RanWI6jh97JTMNsMKUFDXyvZxWWAd3dWe5l2zXLWPqjTaU53L
GzqD+HtnNNdRF9m7Rc+ACWwA27DJaIXMnkKzFDB3B9TjYdyXJ09GtOyKQJ0ivdT6F4YskJ2YYGgY
nUgm16rR2A/dKB9+LdIcBHVqHP+ya35Q8ysH61oE/OTPYyWZ1Q/fTQzWfzx3fiSLG6AWeUoWvVkg
qySrCCIs0uLZC7ssbJPvmYhQe/OxT0J7DWIgEmQgto+Ic9RZ97VfTwol/DRPomogNsI+B2rKz0mG
Do0NGU+SjJaP1cXtNAYlWtva+uORfn6YAqnAJyEg5I8W8Dfqp+LqjxGot4rBgeK6RyFTXNt5vxMZ
7A99G7n1mBAivhynpvCPxwl8+s4Mjm6faHcahXtQJsTjeetl/deiN8td1IweiYuJ8bjsw/nzWidh
fS7mXUOUYXn0ks8fT2pF7aCD+NuLhr9egCSO+yoyLL5GjHF+2m4m3VSXcGLr165ENRDcvG61bKYE
lT8QjZd9HPux3xnzBoIno1aL3/QRJgotErsLL6QHBStBRNY3hoCalk5fMU1URGVlycUfsUL2sB6W
u8K/P8CJ0RswrfrLeODh1zj1b+Zm/febbKATewvWhX+ObZm/32SLBhtT20wMOOl071s+fawLtXE2
nYASlEePaldl7YtmGkAjM7tMNq2cil05f+YKUMpIU+8+UnxpRucUB30kkqmeH1z2CdLcaeXns5lB
Ohcjiw+ZXSf+IY/jr+nkiBUFvR1BwO8JFtHntKuGWwnbdNlaFn2HkVZlz782SuiwYpIPrei1Z6cl
xZGAU3VeHiwzCPh5XsOon19Lr0DsuHTRvNjP79PU0Y7WxKS8TPX4Ezqrh0hk8XdDl5+TRBkvhSut
bS4Tbzsa/jkTHfqoHqGaZLK+q1NL4qXojIudTeUGIFdOVY5KnmiGZAe8R+EHMpOj2edw4bvOftQU
C4zOs+jUCw/jEM+bXUqic3RetpbDMCVU67Tkvx4bcq5+HXag50QJ1rTwrPuNvRvcWNsFrfReEAfc
u3XUfQ2jhEqLGUwPU1VPJxVE4drPhuJreO09Q22MDBTnlJYMf9rEvf7rk8Y0Gf79ZdKD3dhDAeJ4
NhQAd/bG/zYyIywNRRNJYf9D2HktN45jYfiJWMUIkreWLCtblrNvWJ2GOWc+/X6Eelrdntndqi4U
cQBSaksigXP+8L23EQ5Puio+d742PRj+bRzpyJuV3SwUBIRZOCNVG6+GIhAN6ZNapM0ed1Vq8X40
7AywtwsFUNOO+wlim3jfolOiaCiqo1hzHZBHMibnye6n2PXcTwP/NvkaY4WpI5tjb8iXZrDNTetA
pVnZaJbjUVY0u1MK1QBki2K+jXb7CPLP/GvmIRekFr+1QUpJCTkVCw5nbGwtGHLbHmgYWLu5H7BE
QK16jl4OZVQ0Vn2nB+H+Mn2eKOOu3kNJCttk30ciWpe6Wm8KLy0gt2JdksaG++bkICO03PsRKkDo
urLYpK5A63Pe4eK9ON3CHMCHtkvpNimJOHk4JOV9VIA2k/NkaPREfmulEY+52E55NFhfhzJ293DK
0qcpJ1eBkTmaU5EaP0A5ih/UAlhvnbMqqLDtezC6GTFgBtReQ7tcyJicZyqlskbJBcHg+TTZ9E6p
bNtoRA/r75A5dOmBvBF+ZiYmp1WvrxmLMFuMjecYOFM6AH2RjWmU/a1HhRtZbJYO1wF5JGN12JJm
/7fhFtfAm0EPFJzR/r6gPGp0v64onhtf2P9We+H6P8xk0I7gLqwXO0ENlNTxE6aK/WMw5rdphGxC
oSr5vnApDUM41b7i07n2fEd/tafUwowO8HbvB+ojD5dvcoIeJz8Ky6ofXSssN1iwYjOhGMorTL07
CiHaV9fzI/TX3P5exE6x5+kzoenMQHKHnxXmkHq6yDDEW+Rg5A/xmAWHEV4zanCBvulr3T+yNA4e
sWY5hXlAIssUwSOgO3cd2RgpyEHZdEp1GitNPcjedUZphJw+n/XrGnIGVTjvco0m8rGs0VP9tvRK
VMuc2HO2l8Mo15ytAvoUpsb1cDjBW1Pu7NZAPtRqlRevCybyy6a1NgJHeVEN8rimw9NAjopqWCq2
oyAlminnHktfa57VZVP5fxzP9Vmn4ZqqMSmtz9vJ2T7bmkFB7icdBzQ2h1ABl/gjBlhwynUIDn3k
1V+LONh1cQWWIj5qYYpiaed3kKNt/RlPT3PbROjcJw46Q6ExqEsPp92VfLo5cWJsycCD++6y3F1F
DYy9ycYlSMRZ/39kKKTOyJ9vHyGUOcVEDomb7mfRjzFJS3cSg/cdetChdLP8ZcBZtaV2/lYbRbvJ
emiAwjDMt0hlxwr7jA0FG+anEjufySvMNzQuwnWI5eCt7Hptjkx2XZ0MR1EeQPU/Xs4uMntlNgH4
n/napZs/QEMyyf9m/Uc4TPXWTykZqhXiI0gycXjpN/bPo9gqi3QFEbzeNTkix/mYoa2d53j6Bi5g
3znPGbUWb8JsN7FjYeIxdLGzCxPbvjTRUKNFK/vY/ZbLqdA1zIAUvBTnp5+JkVXYgO8zNZgDg54P
Gzcvqkd+Q9/lhIpfN+hOxTlPJK02HnXbFdyB+j1BG9gM3fhLXQfxKh64xV0gAq6qrjKIQrCqBIiB
X11zFP5NZOBcPXMRIy0MDvJINgGJ5xvya+3q00AIBfD/JOpkIvHTx8+ed06POoYt/pFo1Ax/VN0h
Et+72qnE0cJQzu9EdRhS9b5GouFsuA0NJvLLINSDlTV35QDyMLeRLsbLNL/uvQ3gJOQjUPZF92ZD
SavRnYdIib2HuArcndqmL2CBPeCOvfcwagXgKN/F2CrJUV5XM+wHYgEqQZ4hJ06+/8r91drJM2Qc
J8z5qjKQ+aYjryp78gx51VQLdDSTeV0ZC8ANLiKrBO8wv3BI1b/065VhlCjWxU1sLi6Hc18eyaZ3
ELTrBet/CAccttG0RG/aWrcQHlf/e+kDCf4fNxESX6aGjB/5DIP02Z/5Xj3MkrgILf17UsArDr0y
vk+r5AxIItnaVDTvZYM4UHwfhYjr5oVTrGRMzpVHVWMbt70GPeHTwFD2zaYLxrdP8RG67rHoHz+F
4/nVdT/aNznozOv15bRaiYwbPTGUy6vL2KUxuvgWar5yefXrQI0F7FpvUn46v/4j8iijpHrw2d9c
49cXU/AYcBAU2clBGQ/NJgVNUCV3ECmwP+oDmiZ2cXeQ/c+HcoInUJpEWZe5vx3+dhr2AGCg/3Gx
+QQw8sgxFlB322qwDzOI7iCP7BTqZDscrKh9DAf/0fArZ48wUonVFfazVtCMHb6MgbOXI4I05F52
R/JTKwCJWBpEaGS7StA/17r2Orm1fyYDNRzt3IZUBy75Hch2vdC6WANp6WRPRaLvZJzNdLTqG4eK
RhBq77o4z6DWN0GWalNolbKUs/7lqhpG8cv//cXVxZ/SPPPTD1UuXXWEBVkUwaBPFZ4ozzVIM3r6
naQHn7DwAHq2re4c4r5aUWaLd7KXR3qgLgOogbdkXJFXn6f8NtJj1+El5SXUjGqoYn6DEIzmovZx
nTxMvnuZUxdxuh8jnJjAu96p/WyEGbd3oYYxsTb1DnogDusfG7NVO3MfZChrsnprUlK4MTNkIPW5
KSaBz1mkpEsZk/PixmkXqkClQcb6xN+lPI83ToX3UKb11k4eXRsZEzAMVtyiqVHO82y9REX305xr
97dhi4LIWnHZzIae+fn6//Xlrpcqax6Jo0B+55/vzG0a5F/4G+0QCVX2uZ0pe3kUhjUMd0uBuvVH
HN/jnzPkXHAm6LjjTM/ShDzy9fxP83oTmXukYK3lp4E8Lz04mvNVax/pdYd3u/gtKK8oSJGtXfJo
QWuZOw9WEf7DZE4nF9+FuKpXSkNcDjpDHAJCNELrMu96Btm3B6rdOGL8usj1NHlNvFhC7xEUrbp3
eC+3qtL0L41uvRtz6jsexLIhz/BFdFGHTUSAbjeZy9PgJ6iq4t3kjM60TEZYC+gC23skiKwlUFDx
7pKokdt+tHGgJAZq8jjoPXjVMmrWGZ72fVJ699QM14VjFy9KXfv3RdK8p15evkR+XOzbEs152W3D
wN6kcaUvLnNTeAJVO0W38Ty5rzaKvU/DHAGKrO1PxhBVyNiJ6a6wlPCxz0lpZzZybar7Hjl4OiQl
UEJPCacz5Edn00XI3VexMT/R2+lcmEjLC2DoaxmDmTOdxhAx3fkEGSLZj6FaULbLC29pHvB8A8ez
PDjIGeD2+Q+S4sKso8RrGqDSsgM/DUdwvgGOgwVH1/bIAo1ayVaeO6Vs5Oj1zngdgMS5snTy0tdQ
Ly9yvaFeX+kak7NxV/95eRytNvK57U84fkBRws5APtcv/fmJPmoWNQ0NrUo5ZQ5dH//av6wG5Lzr
4uDT5a7n8idAh1X2Ta0P/s9iwfizos0t10ILzdIsw9ZUautzse53NTRF8xU7T2zjm2/MOmhwqG8K
6CXrOHUKdDHnvhsGwamGl3QzoMa0vgSd0ikOA6IYdjPGzk0QGMFpUvGPGkdyI/IUiOIeuIgJgHfV
RyTu8YrPWJEvDQXslIzJRkD1uqtDFf+HecCaG7vS/bvOmTzoLf/7KWP8Y4tlsbkS8z/dsagsfpLx
M6oEPboorr+Zlb/RZ5A+JAN91ZbRD8BBE4bcZV3gRDYf+u5rUyj2lmeD+s1XvKec59aLFmCE5QGc
2dWuXR9Y0pvU9XMd71dYLAh1o1Bbi+4wDYb7JFJ9FQaq85aBkVt3NnIygx24b43Zfim8WpyS3E8e
fNd/J63/8L//r3MN9M/tJFh4yzXRITY1VROfM6eaGzv6oKvZNxFBFK4iCEhe7M0sd3GSPVV1wBKR
uVgkCjyjRSryB1/jo5WjaS+AMurpLCdkm6u4hMgsddeuCmyF0d+D0iIRNeuxUfHE1kkeysYaMS6e
Rpj+vuVRlBDetlQ6vLziRgUb0zT3Aap3s6pE8uQEJZI6bjEjCnDMhdmCWoNnIebgCxoyqcpOHsnY
ZOrRprW9u2voOk3ORf/Cr29kUKnma4Vhd/ShMT6z7LRWthNmqwn5kZdmTDHOMD0sQ+cuCLNXRXGt
e9lT9SV61M0L9DsDYtP0wAo0Wv/vj0n7XEbmV+jyhWRBpLKaB7L3KVnpKZo6ICiufA0Vq7hrM+XD
SLrsQTaeNSQUaKITbxM8Cbt/9RCq2Ro5A3SSrCh7QCYjBRUPR0UpPX/ReL4Ax7fowi7E0bb9goqA
B62ZC2pzgxI5pQSzOl5fA44FmkfcYeX1ZFwJq2cfybMm1qeHtvBbPn7P3bWepe1yxN3wORL6OYlS
uO1913/pG22dJrn5l5P0d1kinC96L/DJtVwf96GpWXUahEk1tpvbrkJVzhT58VoOMqeSt2po8e8l
okqcXYhze1kiGt2sPSRa+a8nhW2DUWXICfZ8gryu4kD8ml+lCRINUeIx/v0VLKU8hVbfL4oyb85p
WraHKqyOYaw2ZxniR4HrU4BQiexqnZuvSKP4A+4foy32plf9yGKUk3sjdB8Gw3mErCHeKlFPK0QM
S35VrXgrg/bQdW4ENilI7itUMXAsJt4hmQ0v0kk2mTfiZhsnOCAreb7DrX0lml45XJtAhSwkuxU4
QC/uyLE/BnpnQLv7u9E909glreWiz+yjcZzgKyhjcsqISt4uqAPtLlbJFQDEa1/1b5XdGa9qU46H
tFQpXM9dcNrDqjJGsRJVaLxWLAlu+i7zjz/Pyf3SPMMyFHcBioBYxgGWTfhvfENufFIL9SPEWKgX
SrfvqjZ/FCPpDRU2WzlaIGNDBRuEvhkxoenWKTWXD4Pqy61ixOkmhwfwFgFDkPPTQLP5dRYmS0pO
h0s3n/yeGdxDSeT+ROf8V7Va0Jvq5ychvzrbks9A19Ed7fPmw/L7okrbKv/q1OzhDNjn99rclBNU
jiYFPypjfVtUFBNVfQ0/FZbXr3mBU/Q7L/H2ZW80O6xr4IihEXvnj62LzVN/G3X69CVyMcroVcff
o4o2bg0I01D6q1NmCR5ImdjAKKhPMoQTCu4HVo0y3a+YHLAmwQ846Q6ex5ll5YaIvOTaClwlm8HU
AHZBuaDfgYY3KTyDI5Fd3y/gGItq7HeXQxlFnB7F998myMMCIZYkinAimC/UzM1l9ny2C4fhJgJb
vetM6MCm4hWPJiz8dR07rBzGTD37lcA/d7KbhRUh3xnVebCXjcfE/VjgeEMhI1teY/LImUf/a8yI
+3jniafrLDmVGhlGryq2hUFRq5Qg0Z+BY6diwJcAvG2Fp2+seXvmzZs3UTSr2tOAqMyh0U7yewWe
nDH3ZKjusmRLYQIehu5FJ93ueeyzEYUVM76XMNvWpo8pKRoUsHzDYKezgHzyktik7GegHDpP44OB
7O7E4bHPPOPcVeZZxkHD9LcVTgob2dXZ00VT+m5FWEXijeBGebyLrLq+6cYggLdH02kU4FEhvESC
1LjxE9ToAlFZ93GWFrvAanb60FZ8BDSKyWeTBH20nTRRPdaBr26rSIO/Oo8GUwe6QR2LjcLCYTlG
fngEplJt6yHJ75osbs/6pLo3bNG9r/jrLUIQyj+EKF+paVevKB5aS3U+qQyUeiF8Ea0SP8TdQq9i
toby0M7YJV4ahTr8Qh4as3JEEaHiQQ67NJa6ZTpUody1bzYxBss+kniOkq5lbSfrqDha4JzuZOFH
TbN+AwBm64DKeWURkSwQakoOXuBMj6Rwj9mcuvC9zLqNG2VAI8GJttYwoeJhNiABLWUje2WR2yd5
5GBN56q5ODoJYOEcm+tYHTFUkDdZJxw7WKEhJlvcd60MZv1lQPbTacBaDabvp/tzaBnnvkXiII1Q
yuvUFDqFm/cPdh7l2Err4XPiUuht4jR4N3Px3Y7V4tuQj9vOST1M1PoHJZ5wDY/p4F7gHWXjlCLd
R564Ve3OMi4DimJ5xzzT3sLJoJgtB5TW1Y9F2d1JjrY3Turec1JtL7tOk2DzJftVLep1aaNuOXO5
ZegyKvv8PNTLKXIeX7GTvNRQJ/dhBWlOC9BPmCK1e5SNxkIf2NdZ5FSgPPihS/je6DPNE/w8wPZP
655lr/Wy7rGsoq8WwrULzSDpWTiWdy8bt4zqJWwlnrS/Yq2Ilfvew44qrcX+Grdje961dj94JeVe
V0v2nNzL0wVbQ20lg3IybhzRpooynL7yZgMQJHkbDXcNz4jaF0nlE0YaX2U4CtEeipErXsluxxf9
JuJmdi+QN3lyG2Up441j51uq6DFqNU6C8wPaEght9StH89noilz7yJXCJZfKjQDzAfeEJCiQMs2t
vngQYW+A7/jQ8rAv1o3e4/12/cocOzRKPQXHsrmBG2/MskZ/9wdlwhKoLzFYn2OpHPajot2h89Xs
tMJONm2iK7dlpGQn21XwIqyU8HuDmfvQDN+o8WID7oXtfQ6JicoqMsEGYjwvQzo8yJkhcN6od51n
SxvRLku8ZOsG6qdr+Q52S7EoTnaP4CGsV7tcyUNziLFikIeDiUNr0fobFSGMnei+tTafTO2KbmP7
onwuU2gWIulDRAGn6hlj2ua25wmyYtlaPecj+htOgHuWHHXTnue+Z6n4GDFqOwhB1iIzEdihW6fc
0kxE1m5kN+jUbN92rFNkN+MDsxNTnP0JlomZdcEP1wWd5fWQ61WPZA1Y6Y/Iy/xFqDnZ4wSP7dby
NG8PeC/fKk7gr3ttobezXY59LEcUAno315/MrNFuGrsYv9SNumsrQ/mIdXMjybKiDpzTZIz4FatR
vciV+N0TdXrQYeg9of3V3VqtiU9TZiIr4CfjLrd4wozpXjYa9b7Lkey2mp3u+7m5TlE8MdxqFlZ1
E26yK8TSb1XgnTvZkPlGBjZAf+CmcQQFrdTBzhbljbVBwuBeNjk6vXComi/XkDyalArCRphrayXF
vBY/lvEjRWYKIE781NhhuZNxf44j5g4JfURAtzJ2PZCdZeXHHmKMQX4koZyjEcMR9qn5MenGn6Mw
z37G5KibAIXpvWp6M+ugWOijah0NMdSHipIXMPm6/NpVGBYXIn0f/bZa1Tq+QVZR6o+F4X/RJ1bA
wEXXgdtUxxwm2VEeIb9lL9lkiwW5Mj4nxWFYjjgiopwHUpzbMbHrgDx5rC2YOTZ0JzkgY5crWPos
05R7dyZeky6PMRC64T34OmrW8E8u3bH2+0vXI1V/I5Ri36N8u82natw1RY8VoGbHp6noejLQGCvZ
bJdvYNS3p7qxsXrVQot0SwQfHLltcpKpdVP92YXo36+8kbRe+sVzcr7EZWo8qXoevneGOaAXCaIY
vLpYoWBo7vJEhSnZYsKcOGrxAFzDWEylIAEeIl7DLxePCtd8ycJM3RhzT4aQbk/uE7uNFiiJV6vM
ohTOn4XhNIgRj9LmP2xVHpxCBGet76a7RtjqCkhz+x6kCXAy0T5p6CLuoZbnaPaV3XtjJ8rN0MKt
DnUxPTa6ifCo077riNSs8AIDPDKfDn4HQcQseiiV6E4W7klQIO40F+tlg+WUezmSA7ms8F/nmImH
CyeCxprSmo+6Ga06hDxfE36fuxS4FR7DQfMaGYht9oHiXEb5KDU8mtE3lKNqhrmwkTpPiJ16p6wE
1xeN6iFXvQgoVu6dKMtGh1xQv557MiSbLHsfB2HcmwAFT5PiFps4cU9qnIXINqf5xivr+kVPIUk0
aWXjCEg30YcvzdhbR9nLUEZWEY5ExIkxB2MOe2gf1RSrp6gsl0YhBELivdjPNbpZu4VD2ZcNBH0M
v6s6ub1OlAOfuq2NJJdXF79d73qRT3P/7ZroougLtW8D1iGJdd9CmV8bUIYQhnOUGEYJBuihGcEm
iV9H0YrvTcfPyjRC/4Zk2n0ZJsp77aJwPxmGf+7nb2vXq+NuTAoy73mvrbRRjZG8Ic+NzHq6swrK
8RV3kQ/fiu4rXymeZDwMwp/xTEvuLdZJZ7370kDwPJUDabeiGKqvjVUe7WjwXyyvZrGesQerR2d8
qcg/yAmKSOa7vznch2OELcPUFvw+/PprBoFlAJv2kSoCLfDIQSAtSPqzGFDXlac6UfTd19PicfDr
WbzXTlZ4Rg3vE/weOcGoFG8xNFNBMdK0j4UBqDqb31WfmOsgD/FFxNwNwXGUPiQgXDZXSQ55dB34
NO9TV04uUeFbOGLwl9dLySMJPb9e7/oaOgt6kHlTsQwRNFpZ+Tis63Js3p1qlXdt/FHDI7pz4HMC
GnDiD5I8uDXZI7lQYwLDgXG2nJZiLuCSRHnyRBJuM0NREXUbq93Q2xUCjnG9u3a7ORY7CuROOSz7
l4m/TrnGinzALCuusA+bz7sOyAsGsFDWlYWSpYZ/VxgbfAt0V3tq6+hbUFjZAUMa7aka8YdFdnla
Nwpyc0rIIwsJxia1FzKhxJ/HQvgi9H5LOTlDuCtDZCxkBslxybxFdfh6ySBdT7j0Ef3f1fNkdSrU
JT/pYKt06oIKH9KN6MH8PJpjihmVf5lGgVfu6O4NYbMtmRvZvTa5D/C90X5cI59mTeaA522T9MDc
cO6t8vocz9g47OR04HwNkidzV2uQqTPHGKNljAaeROVk4K6U96gnnV8aE569eaIdFC1Wl0ruZu9J
WSEe5Inv42C/GAIfFgRJrFuzqvVdlNrqoQ1LdVmj7XnTF6my1e0UhLanYVhgCAVCZPezGUwT5iW7
ljuhJf5JDjRK39yriHjOs8bI9Owbe6z6FUm7be1Gi6xBE9nw1fiH1myLwE3+Qqf/R6g6VLcQvbkF
3j4dAopx22rq0zs0p4oz0EQsWXhAf02GhBmcxBrp1GBQ+qbWZrR0M2u8bwVAcmMwb7WwWgUohCyR
SGi+lt1KIp7D0sFFMy0RWJpRfRq0nDGf0O5VElRszUz/2kzKfdDEsLibEJqcarJ+jbXqGc31c52J
4mOwredJTfOzHXfZWbUdFgqlgUD63JUDSlWvUzgZRxlS7JTqPYXAxnhltwzuQSu+a3H9WqUeZBd7
NsFw/WGrTnjysDXEQDAcsm9mvkPEDqo9TLebxtXih8RTyg1vvb5zKZg/BQ1alnJKPYo7o9H6d6gc
YumXtrefcMHZ9zzuli1Cdu8W9E/5uiTE+aKyRj0XFn6bdeb1x0FMP5sceNcu9TvoFH/HXWeISCZF
IPxLtk0ICv89+Tpn7CkX5KMGsTm2HkJPje6ioQxeWOqpOLoF6frSdWoH42L+E7I7aVG2iLxk2squ
FeOW2NWquyOZFrxYDfiGUourgxwNG++NhLR95FYavrANPhaD3ULk42VYidz5qR+f5YmagXJ236QP
7TjgYz0/vFNKWH2Mwbh8aMsYOv5UTStxuIZkHJBcX5JNboS/YcMXNWezaoM74JpftKYDPlqOeAzm
yfQN4PC0bqHn3+clP5QyN8qXdtQQTYhr9/tIkVkfc0ArpYF1AJlkNFYt3Gunsj173rwRVIDaQmjO
di7JiztkbJsHsupotAA4XSKz5uGQPYLlKcFaF6gxnGXjYgCjgoQ6XnoQpo+VUDbYgMaXCY6CYaoR
IWRmN/mN3+qYjsSo3cyNpzeInMjD0X3r4BNPte+95J4d7PoaUpkZT+5LqGOOqWdY/epz18VDdsHX
y93I0cpIvheZ6RzlqVaCJbVKuozER3E2EusySTiFvi8QKb6R5+S+SNZZmvm3KspgnsnSZOrNat/n
o4tYZmGXs8audmNESIGyK8RPRo1yWGlyKHdznBbn+Yb8CNKx0JZ+kurQa9F40lqn20ZG+iB7cLyb
+z/jqt6PFms/5upJ0su5RqDXl2lgVn+7hozLEPrMPcoSzXOupgipsRmiiqXfdi01dFtPw9dhSi7x
VB3w68WLaQPxN3z9c76Md1WeP1U+Ww5heLu2a0GRz0d6CrxcT+DqKDHJ8mFUpnVeTtyYfi06LZPi
xtSXOxlybMc9ya9s5c1yHsOmLEqlorzSv/7X5Z0c0BvrR1FrAeuiP9aT16VgG/com1ktUq3ijaRJ
/04GHBkqCyMRe+4GYX9PfpSFUBLpB7+m1CPjRoxphlpNPNtUkT3B2SZfz9NEN56VIA13ZmHCLklV
5R1ptY8Kma8HwzXiY+jibyLjwmEhx9a8IKGFiqaed2LbI6Ow5atHovsXb6PWUChI4rFZ+zO1g/WG
cvLwvZc9yf0oIrVaTb0+LGUstbFSnqK2vtWwVgCMop+qobIeowRhC8utyjv+vNYjSXN1VwoDL89C
MR/llF8nYCgTsFWOgGi6avqEsxTSZHgR6XMvrrgn4m35FCn9hKKIve3ERNouw2LmmNqpB80oPQ0W
AkPgHNBmTppdh1g164fmIFXGZKPPG6/Yst+8vqs3MiR1yKQEmSCptQDxGVOgoYSHijAyK4o/oh6V
t9rW8IbDpSvzh2ZcHNB7RsJ+TilWk84N1UGDjjohts6D9ygbIJ2oA4gSWoHrPU6xhtSYadi31dxt
PVYsZqF8mHFjo1aPPiWrq/Ek52IjitPT1CqXq6HFRt7ZRqOJMqvyaOid/jh9G3pVVCg/5OqNMMNu
i8aGtXIrV2zM6CUDn/MXmqrPmms1b35Q+Es7E99FWJsw6lO212HcUMQwxVHVovqhmqW5tKC9hDLs
pC4zmqGxcT9jUE6bT3K8WTV/LFBFmSF00IGdvY3UX4UMTfioVmq+ZkGDnrs+Az3k8GVmqU3TcjDQ
UPrtTDnJ8v3vcd8qi4G02rmqjYfUNMe3SWWrT/qoW8kufIEPVEu0Ux1Ol1laQ07NaYCdh2wU54Y1
DV/GqQM4/CuW+VmwoUJaQmNsTCRHcZDrVLC9yGvxIKzDnTeIYCe7splyP6OslOQ3ZV6wFJZBJBgD
BErnc2IwOGIhD+WZzYr6ZrFualGuk6Crz34ZwL817e470CgO9O4r2l2AASqjvkfXtd/6Go8nDAWB
FnbKB6WJ7rse6Vsv1h7SBAl/XFlb/67tLEroWB8vnawKDuTqWFB17XQyerW/1WdJsw4GQ5pY6snK
VOMZZVTkd+nJsR7GjRxT55nzWFHF2mXsn+fJMYw39edf55luApo8wNGgjgvcZIeMitrotRtQ5v0d
j4HiMTdcZDBmOJNQ/BuTnGAkmts2Dc2vPbiom7FN9ZMyVfmuj8v8VgMP81GyNism42vrzx+5Si6j
68L4CMxURwOOAQ2XH6GxY6p6fjRVjYpraDV8QUuEVuW1cYu5H3wlfAk00iZ6r+VrrYlR3PUQNzJ8
DGqi2camTrqfR4NAyw5BibWRpzPwZ55yHZVH19MCEx03eBDRkeU6kjiGePNtfbwr4ni4G9zEextS
DfU3M/3CYwoHEy2Nt4Lb8xN/ppPgxnfjB15yU0ZT9+RVAeC0uFVX7qh0T0oUD2TO62whRzu1ho9I
OsLAUA09PKdGesSIzxb02id48iSCVZz8rleqkaRY5fOFmY8ipFHtKi9u9ynurAu/i5TZophubfPh
z03nCJzF5eFl4hyMlehF45t0d50nj8rJfwBtB9W+qF647dd/VXPOAWbDd5a8HX5fbvJUCNsHQNsW
uLeF6s4MsQ4qlOEYV/bw0Nnp+DAkFUsigAIyJBtrKJEFrjEKn2eRwR4eLqPyhKBihdAhXHy9RoUI
ziEph+31GqHpjDs3qF5kKOVWgjBiD0hopgIDULdnAV5718zNtZsq/muoolnrS0axHADXrzYrc2YP
y75s6tiLwZCXC3mBz1f9rR+F/rnUTQdCupWuNTB0S81W1BdTB4YhGq278/xGQ5gfE6rWHaxtOWnJ
ZpyT674OUgndQKycsyB9DvBevUtaXMsDkSXPUVbqGxFU9WLs1eQZ85hgLzKjurl0A1hKups/y16p
gN51y6pZTG5c7qrIKAFjcnRtlNChRCL7EbUs5zKz9ttyFzUIkYVFq6G93j5ha5bepH6D43Ud1dtq
QP5WdiNhJbtMz6ybUk2H5zxAisEzTfig82R7QDEYo04Uz4TVP/ehYx2QlPiGXlH/nJHuOEbR+CLH
MEo07t2wOMkTY98zTiOSLXIMIyDrobSVlRzLi8IGv4jSwHwVN+OJ12Q/5NBgBvGzxt3Ij8JxEcXr
zE7NJzkvw5IlqsiIyte2seyjzI43Vluj0dCK7NnrR1yoKFXCFsifp6B5VXO3PsoxJwIGrEdDvJeD
/MzTBXpD0VaOKnaYL1GszvG34kJ5R54AN2x1ZUYadf/C2aEzHx6KP5txXHZqr+1leGrRtOcxPf2c
FuHogqJ/i0R3qNdLOQe9AeZMDSZhic7z9tKVJ8pxeXbURurKC1D0JyPjbgvRq1uWA+SceGQD6bES
Y2+0zrBQKKYvG89w+ajmYF9WHrhTOckJQVKrE8nFXsf461czDb560CMzQShS32hzTw7KeIxJ4whD
HBmmfjID/EYYzjRY7DfXSeTPw9u6aucFjfJXh83AipIvSN1ei5f5IJK9bAIfYHh3wT7K1kH67TKU
ltk5RNALPY5fc+ShokTp3uaPndvjcB/bGKPpoV8g1BjVL2HJ0x2rDp98DN1KL89TrEYn2TNbDKiM
bnxk9cJWI9+jbodUAypfS0+nQB5OijHfscyHoIzxRA1TNOPcKIiQIgKpZXR5vkLxDL5ealNp91Xq
Zpe+Vrn3QepMe0S9zQd5HafgAZ4Zp2m+Xh4hwWaNHpBzXkKGIFxN2zFu/pKhS3xK0CwJzHoh34SM
oRwErbfz29ug0/KV5uILiArdT7VdfzawMz0DtYqqvkjxShVeBQmKQFONg5xqln2PWLb9M1bNc+U0
edavuTKeOmO513ChWmAQMn5g+IUdXq6+DaHdrIfWbRDZ6i9x3xPTm1NNzdpSy3blmiUuIZ0V7M0y
6hdNWZp3bfofzs5ryXFdWdNPxAg60NzKe5XKV98w2tJ7z6c/H6FeXev07NkxMRfNIBIgJFVLJJD5
m65DlS3tHwMN377GvMkIKxQdUWFU3+3JxZI+ylSVmpKoUbSzu0cTEN+Dxv7/3gsgCPJRGLhLeXGQ
xj87oMQrqx3j13YosQlK9ZvRJjHEQpQR2aQ9adhmvgRfZbAOnfapwqVOXoDcfXrLMXaUfRbr/aur
jG+yzydde9Z1LHKQltQfnQ7Ll6n6oaNg+RyVvvVUWJtaQfZoyXQviuspZ3Pus5LaXjpx3mCESrNz
jGmLWEnNzYJmOnnu6c88+ljLeaKY9WofQh2uNf1qzDujct4tFZnxpEW9cZYtX23IBTUDesA5myU3
9KrLPF525vN4tRZ/jyd/26NQSSeCxdXFHs2rjRIZz0TshCZn9i0tRLwo+sJ85CFlPiJXIPBBcvN9
UwXiMdN0/zoW4U52ymGBNpg46pKO/7xK9E85ZLWbvEYvjHY7xRhKfF40aNWj4+nRWV7j4cdzcOYX
NufX/OuFZdOPsNStwhfL6rRrJap6pcaB94pcyi8ECKefgfGcK0YC8xrmMUbm00cT+thUTgbgIx4z
m7IS0zHOPRJrCpugHITkLbSRF+5tR7x6RbrzZ0s9/H+e6vlQ+WgnuwoImSxP0ifXYSGhh+IkW3KE
Xdb2wnXNZi+vcrs0OlWj+83GtD5n2pwtc1y2ILXsfg8buFjocRBfOmfQ96ndXUFEDOqiksfQc/2z
pn7IEfcQ1Mv4ItslVSaQcepRm0Mybk1sTrKoHFZq3nbX3KjZgiRx+THVRrUqVW081LXhvfUVyoM6
alu96qHb1mAXEcYlOcgEUkw81dxCFXWJmWHxmM8H02vURTAFxV7GDHyRHyFLRq3jP0LEyx89krCg
O/JuIfvkqAKhB4gZ6Lz3nXE15oPIRLfsRRNtZKxGrO+KmIRxtQP7xsZFx43mn1BptOj7aze9Zl2A
cQGXF0DF+cHjk5TGUGp+TFYsTvKgOC6pLnmadyWnuYnbZcruCCXQfwbVQ/t7OPVewQr0n2bgt/uB
yuwe5e/v3Dd+Doj1kPecppPmBSG/4Lx7gvBrU85XcUy27K2mG8ov0WGS46vltxGdtwXOx+JpDGK8
0xXbOkVGrR1C9JRmWLV/Q3LhEAkfnJZYGUNtfyC77my0SAxbbW4qFO9QSRJvjuHZ+6jD+yiPKbLn
AZIUyeQZOI0qxhtmCC9QDMWDPmTR80R1VYbrOIiO0mNUNn3Dc1dpl5r/9SKjiDGBmyrQWySnCw0x
uUDoq6JpDH4No3/1M39Bo3hnX/lhqqBqOlOIxxI3CRmuNHgJY1XVa2ysynfcMIdFMfQWBeYhfKUS
c7960HXSiHbaPmDPdRgoxnyQikHBA5zQJilG/8MYgwevB5OncBu9ksYvkdQhjtqNtuKHMSc3/eCj
nDZ9JIr3AA94FhoTKqT54LF1MbU1eMuT6pFA6dgxnjsNqwxlrm5XPSmgsTMihGKr+JnHC8bnlLmr
MECczmnEVhbH4bcte6o8rw2o9+NYVP5KDjNg/8B7q7KriZLHbRzFu5y2zHHFQAIJKNP8Ku3aab3y
o07Qo7KtJsLqhWg3efwLe3Kfdc0ddSoXctKpwF1AgA7Y1+M30alI5WvG+BTFgbErqE3m20B3gl0G
5+k0CeoIcdu4W7UJTGgNTddcmg4KwxD1R5KrmsY3T8by8Nz4s3I3LWF2HfqTRbxXrFE5VkWOjlaf
us9hOSpX4SYn2YoNc3qeNU/mLqfr22Oeo3ZJggI2ERS9U15Rpw9b+Iuehgk0BjXBe+q434tOKD88
r15SrEDMt2Gh4/TV+B2mdYIcRS9e0Y4JZ4DRbKIzdOs+HKqnSRlQS4WoeG92MJMfXDVYjZrWkN42
QGtmEBbWAcKml0J3QK0BreJGjrphT6NPy1VsIHIg+5SgGM6BWULSpDOoY0bE2o/YHeNTDKVgw+tS
1IqNZll07C+mMjWvRYuxtASB6UP5K1PHFP0Aimo2C9yVjGvdsMnY9COkXhcYsgswb4NhfVQ5Kde6
/sqveFgnAXRybq2/dC9ATtkpUffFP8FY1cbIHTgOWQQN9kEeoG8AyJSnDOQ0Hy37UM6Hv/v/NfTz
eqNpu9/Xy6C8/N5dNeQLyky/OS15o6GIu6+2CizERrZ8EV+cEm0JgNrBNXSV4KvuZ/qi7Ez3uSph
fIOEUa+kx7WtC2MWBbaqPipRjRSwaiWHCkeVG5JT3TZwA1bMQ+PdZKyHDTFbxRqbLkO8GQYD38ME
/R3M8cptC+T5faysrw4KSw8VFIYnLLS2ATcIdqstYvWTBRKZ+561bgeSRKAY2pOn171zHgtgDC5O
TGKkAJmB/XhsAEns1EDPd+BulMeg5zdUsG56MdAc5VdTp9TWvOptKoZhoeNKeBZzU3GVRenk4QuS
P0BMO/tRhptsQN67SIOVx1rhjWe8Byjf6HayF5PUX9By3YvslCHZbPL+aML4fxmGftphAeGsscjR
PsiIndvOE096pvlnO6if48Gx8WbpohnkwIvjzrhp88Fd63MTjF21q7wshoxKE2KCclDwOZ4FrsIX
lNv9ixaQ11fER5YHb3dfkTrTN2DF8rV0GDG8GUlrV1hZ1wrywRQnLibyvElfuwu96YeNUhmnVtjt
UzcjPDMEagD4RvFxnDGgqEn5e8RrY9AD9MpxUYOpEAvAm2z1o44eRArk0indGyDh4gDOznoIqPjz
va2H71qLI2iXpV8wYgoQ9MexsNIdFXtAoS/liAJVOSWPvjdkrZa1Qz3em0B12JWtryYX2aa6tRe9
Ml2sMjx5VZ2925EWgBaL24MwvPS9N3Fl5jH00tpWd+mLgBpCzbAuEd6alai+NaqxWgQ++RFEv/zF
pAFxQd91nZR8zUMdmpttGsolAtl5GAoeM/z+xbPua/7CKIviZiZBtEux3Tm7vfb7oCblo0CTY/8Z
b0BeJrgf78es12EgDMOHMuXXFozzLy+NV5WlJt+zkIyeVQF2gnWJhHzLPlEdVOxwJ15YxefqsSlw
rdARbvlmF/om0sX4y/C9w0g25kutz76ao++ehMCkQ4mrdqFCr34NjSw6IM0zLmUT30xrC2aFKt3c
q8cocgSpJzbg06pXCrf5ytZsZzfOvZZOwsgyS5I7cy+LIXjLDf8TCsmJ1wnMa14W8U3OVLRwEPK6
fwamMz7jIDYj3ngBQ8fzqsgxxRuGrwC62l+eszfVpv5JMThdDLFWvFjQadb1aGbnVCO5L4I0247k
ecn5w6IfA5F/jZ1qB0ev+ZXig9mTaPkS4UGyzMJqusV6CKlbSZtDVgTj2VTjHIGPVn8x5lKtA1n1
p4XO+Xw1t4AfqRWrr02S2IAJ3JxvHJz4BPLtdkC54UHg177UI3sjav6OwPi7g5I9AxrVwn1p4ziJ
Wk1NTgvfZkokZlwd5UF2fTYtHY1/1UG37F/XZAmsCq10lR2Pj/xSzQesjZKVVvXdCqVKrGqCGAib
7NawgPpXT8iejhU7Y2QvrJYXl51Eg9S7w7P4fhC5z+qobzZln4BXnTuw3gGYkdX6B4JZ3h4PL5pV
FOFjkwFYnYeoYjKRx/Q6ii9YtFIRR8hfno6+Np9OWb3NPXzwZE/ZeeGx67wy2MjTf40PnOtIguXm
mvUmJDvyhqVtdqamCKRsboaI+e4Mg5uD5nX+m9rqxoqkybSTvTypsVvP2/4seymqo9ylqE9iLMun
ecqh0ZRXOWXYYrMim3JKrL8wd5t7fZY39yllE3WIrTBLe8dvUD3UDdkqHzoWImVquPiMybN+NnwS
fTWk9x4Z/GvMf4qxYNnVbnOmwmMiJvDSFCmEcKNzHlrfdh4cuFyJlU+nz7g54H+UJmAm5Aj2t85D
MqMS0Se2qFD9c6le8afRLXy/5LjhYBoUZbk/Y6gRtM65ms80J/p9JmNslX73/jXuP/UCSnDu8+WJ
f8aCc4UBj31oBviEKBHBkHVcDNKW8tQ0cbO5R+8D5FiKefjQOB0GkvOl8lDJ6+Xpvy6iXGIfCg27
iDGwU4gCOJWEHUDdNKn8hyn1fTgbGsvKCphOmbkUH/90jLHtX6DPL+Wwz7gbozHL/QK4PalqZyG7
G1M/gyruMcP6Z2Il0sNDHY7vgxD2vvFcdWPXmFfpsTscOmFmSKXN7clJxgMexZ65/uxH7p5+OVQG
7+Pvbd30dXCBgEBRfVpE6jVzsumrn1vVWk2y5hCEYf+ka827jHtVsRDjONQ61HyWeYnu+7e01pSH
zEFBjS97s6pqS2HZERj1jtIj1oP+gOjsVDbWEZTlfbS8hMWle42LZ9mg9sdVvVA2LiWus4zJg5GA
LQbCy11FDbxF59Rz8nRmyeLgkJkkeWKsUYdMwc8phprqjy8eNh23AmtoXLTjV7Moxnc0E1An3GCu
rb40L5Vndy+11xmc63HXvUis8+9zy0B4MvWnKzRtZxlZOcYSRqGzv0IoCsjSz8po7ZMeJsNzWIHQ
DFR2T2HkDc8sdf1dywp8JXuVOk/O9eR+k51JaWgskY7gEhDxDqdqoxn+1Rg7EI1m6eKKxyFtKXIv
hDei0K+4ET5Uc/uzX57ZZbtTcX09tG2stttGCb1VgU/n0o2K7ig6chULz1Na3ORp2/NBnv0VcxL8
4xZkJlmIGUiI6CZ4H8cIcTC0/Wvr9L8PwkYueIimcvNXB4QBdK5KR118dpDf86+pmUVnvi/Lv+Jy
Ti/IccQIuJPPrzBYen+qPBLJMzdIsn0mrc/3wszhav1D+5FxwSYNKpokCEkiEWNwfsKz6U/ofuZA
MPqcTsbknH/GytBfs+uBf9QsDEZN7LBwRgwR6xBeu3PjNCpgIrQjZbo+z/edE8+ntOVZhlLqwkjC
kx4U3H1sz7gg4WVeTH3y0RAaV1qnFBdr9BAi1sJMW0UKZsf3XpP1Q9+5i3riiwJWmU9XjeHbqPM1
ykx8JGUz80S+Qryl3IMbjt4MLfqpz9Am2RmLR34l9gtjvAcKjA+lpoRvYBndg9UhZygH+UNZcbsq
ddANzM/POlmCh6yPcvAQeOeKcvTNsSzqaXwnZLhORYUsLe5W8iLdZC+nfLlDH4rso4yt+EFCGlij
1DciMHiSh0+kAxj0vyK59hHFXfwAWLi+4yX+7/PcX6cW759z9ANkMejKhzYbwRSQaA6OlerNVhOB
AjRsPsBsbGZfCu4TGXZ9i05po1MKYfUkzxoZnCaLzbneBOzc5kGyP6z15vf4+yh5QZxSUUfqDGju
X5PI7vtFkR3Ep/aQsyM6xm5bb7vWfSbBqxwDcxDVWZ6GfebDsCI48oPkpgGpAbSf3YGxg+jI9yD0
yIZEnnLED6/Fh+gyuD8ax4tWcxoRI6C56Cgrkf+5KCm7AASURzkSY/hN01fZwXQHBFIgqJb6jCat
2J/fZdju7T/dtdorPc4Qv0cPITrVC6nNpqF/VK8SrPr6UsTHQYsaf/up5NYY4/0FIkGV5fKneZ8B
BaMBuZy0h9Q59TftwxLCuMlDZentOTID4PYBd68uqJV9aFcp/3etccvqxLzFJR5ECTZBy8+Yyz14
Vcc2hdd5KtmR25g0jToVxs+Yqlrvbjw1RzmTjHNfXdXgx6ERcSUWy9GDYlf315OhyjEzyrPto7wm
siHcdo2+D9ljQd4vBsB93K86z+1YoZbRIkOwo+WF+4ijWuFYKAeMnr9SimjA+owLCzlInno+hUct
wgzscyFWzSu7z+b/w4Ltvw+p47pZAOhqN0PHxmcC3+C3fnX1gDOjNjwfrP7BH8VwaHnMC4BpxMrc
fiUDa+5lCyfv6poZWnm13fLHIEpQ1X9CcsSoGwlIkqnYjQIp4rgrlDMqq+HCC7rxLZmgUw6t1zwO
fYq1R6F4Z7fptJ2p1clBR8D5VDuTvzXypnpQTIFTcRqmL5i/sGnuhPOatEN3VFoVfBQFEgeYJgc/
HdJTgZleFron3fPpRCr4d6ccoetjdDL1YKGyMVYTET3kc2ExCiP74ljdWrbkQeEucEiM5kc3+nEE
DDXst7ieY09nedaqthLzUPuQzf0wULbmODnPnVKxac30YyPAFFLSfnDDiy1EjPwjh5in8a1Buhcv
3uYqW/e47x7YCyonChB4wuZZ/cWzQoFRIePVJEluDuLLC0rXYmfaPp5BEDSAJNQVFt9/ZlcxU1v1
GYXzz1heJ8p6MvCNltPICduyHbeU1flE87ViPgxZ3OyxgctxhpvfgqsarA0s7dmsp9FfWihTnIOm
236+59Yysoec9Omf15d9/TAiIJMCmp/ftgyhw37/dJ+hP5/w8x1EpkNJJPKt3f0lM7YbAFVYPny+
ZmTbKPBkVOA+X7ULFW8NFe73J5QTVmH2+xPe/1oh1nr3T3efWxc+6x0+nRwt55efsEY47fNN9vMn
TJv7/9/9z9IXkMCxOL1/Onm1aouD4jugouY/hLwak5kvkV6Jw+f0NmVHjI2VaAUMr3wCdzTzXdXi
XFit80ip7KnWbfcD8g0ae1jFHTLNK99yLVsWlpJect011+6ElUBjYxw/FzQznYxcMHncZcKYqmdi
6idFM77KTnkoAWMYOArfx1cdpPmGBOhG1kP7KGhPThH/+ByPlxJrRlwOjNFRV62hsNYrZ5n2dBhW
deTgleTn+iPKVydnaJRzNLfG0u4PQcQXR3bKYZaHZD2r7QAdTIZ4TYAchYPk8TyHPOhNMazTzi7+
FfPieuNadn29v8oY1eT8PX0hX0Ze1ZghriBWkR5kc9DG+gK4+d6SVw0Nckalhe+YHCFjAf5o4aQ5
DzIUIfiwQ0wiX8pOGUMz/FeuJvVRtpImCs62Xt/fqQyh7U4edIgDqn18IBkzPmK/a+9/EsD+xVaN
UmD8xpfBPRtell1qRYPAOvrhVZ6JJIU61VfFTjZtgY3WotRBIIRmE63+Gu3G6rCvYDt+TiBHyAOv
4GXj71f4DFtxge3hn1f47EjK9ver5JBQ0I9nPaR2aCSrQboGykxqm0XHRheKcXIaP96znEfMenKH
I1Vnh3J7VV5cF6uEQQ2amwG6YEU9x3pWAgcHayMb3kXdB7jcG+M3LKbOldN5v9xpdoULBtaEHVVl
lmb+InF01idq8N02tZ+N7SvvQYpNoGG02YsOr2eVoq96g7rE1tQw1AtvV9taQWcfbaVz9m7mVPtB
4Ztr5La0YWHlpXnf+XGNJ6BaBT5g8qix5G+MLt3LnsFwZ8ZRRi0Zd7J0PN2jtuEuBh4EaxAVGf8F
Df/LmA7W+JxpioZhtMbyZFlmczlbu2VxbT6W6A9tQ2w9w0oLyZm6/lV1wYOAL1YQoOwSPOLTBltb
S32M1PpFxh0/NlbRVDUHbq0anEpjlRW28gGeVdu4OpaUctjQn3O9RXS3N4M9Pw1tLcPsEI99OajP
0U1M+IbiSJ3gUem68Cw3LBNJQlLxTY79YCbHui4aOMrzKa7T3tYR2qHX/Jz8YoAnb1espzFLX1yL
8lk7YI7g2FbyUijYKlg5+A7Z7LBCPUe5+ku28At3UEh3z/JKNF/EIyrpS7SReRbPByfbgSxpnmWj
j4styu3NTV6bRtOL6YfqRbb4JCgRe0F0kkOTHhBgS61iT/pAeU7Zf+75KRQqJqZ1SK6eg4Gd3VK1
M2M9heHv2JTC50LhugYoLMjzyYHR7GIvz+RAq52Kgzfm4I3/xAsxJxo6NeZGOr3GuK0Aqy6Tt04Z
deT/efLLplGQ8zQi08d91EzeWAO8qqKMHqCrT6+tWMlBWuYmV6Po+B4zg6NH8JksjZXAfEniCMr5
igdKYO4dNW6OWN46Z9k7Uf8Gh+S/jKCrbsJoLlWTpG+m5oTHqQkr0vFclHdTvrHAWGzkRaJQFVC+
IZsHHFaOqPd7Gz+eDdfnQyR9eaQxWDJbo8ugAZaQ7ChSMJNfVU8Raa0xbvVbGxsVasthvM75C29k
Zz863pWy470lQ7gs+sssGfkJzZe7lLSPWiOoeA0FBUiEUF+U1o/YJjATiWB3H0EuAMH8SxP1N5Qd
gP2EM03ctIuH2CzF1vKmmTM3oEuo8Mh2W6uemdUu3vVu8bW2oU9pcxldazGLArr03Zq9TeM0V1+K
wKLUYuo6iWzTxbxcYDakTDOepAjXaMnmL3XC1owvZf+d/NrqPlOZxfui78yvsQlTwYIY/tQ2ZL2a
JEzPhppTuYsHfxeqtncNbCNfYYmYvoWW8iO1bfEzGW73eTC9uilYrXy0om8AX3XKzUX1AQfUCZem
IXmZsLV6DvGDeO5qnKBiG/7cHIpqc1rA2gBZPXeWbVpuctLpa9nLvTE+dWYPRHTuLdBTfm6On3NR
j5uzWnFzkv22m6br1uZLpnxkbts9j126KhFwfmuFowG/CI2FbBqFsDdW0JZIdzf1GzsxrJziAfrE
PNhIvQ2Fj+5J89LqEWrVPTxYaXDM8hkdPY9Kcn5z0EeG7ai24tgrTbIwhdKfZ32KlVoH/dK0puEs
Y/IAFAEH+/kw4aG7wtKJIfMVPdK9I9hVemRbV5Fo/eyWMdmLHBzoqcw6qnUSLdt+8i615dvnJreH
5WhMzldScAd/8KbXYsLAIffqcgsnM3z3zQlvicT5qkBoXmX6hNdOp0UPmJJr0Hp1+2sWjW8a5hM+
lY1F4GU9uEbMNj8PduOdaxY6R8iMpbOIHTfeT4oVLOSQJLR/D/ZDVJdNNTvHFtSmhUWqblGKpub3
L9vsLjZlyp8nFNn4UCNodph6oDySHdCNyfdqQllJMgcaWkB6AtScYBWMbvhdtdrwItkBc18zj/z/
uE7OYooBh88qvKoTVAGlphDvidh9DETvPjo18BHHusnIqJL0QSanWck+GbOcZjO4zXSVrUTE8a7u
US4LMIHLlpZXPyDTO5yjebLc053NhItUqAvrMcBjBQnNlI2J0ViPej45t8QG5kKfjNSWUNYefPZV
kteoNkZxtDYggJw1UNlOVUXLKIqrVy3Pfp/JGDSr9mkciiUYivCL2/8yrLx6twsr29sQ3NYy7Pnh
0bVbk2IvdyusY5AySPvwSzSp36Hsd7cgbvPLaIz2Qo6vMwOpiNzuL66hpjdPN3/KuHALj3VAaSFb
w+/MdcqTjHNvbdDOTNt9JFL/PTIpzs9vR+mVZJsgwbaVTd6d+PPuMAUf8AbmXaAwc8QW+ve761hK
LXsdD2GkVKKyz3+WtnYlI5u/T1EuVlY8qGevcctjmSP22Pdh/DJ1QBTI0+Q/YYMv42Ywr62hp6vW
NDykLn1MQOazz0PaKuPW6uKTa7X/jsuxpmq++qYTvHSdedQSS3/3hhIdsiwOzqXWQo9XvXytp579
NujJ1Qsd7Udk5I+g4tI3w+dj9VWuHCNj6s+oU8AcNYP6A6z83med/0Pzii9Yc5kvaqVkG6cg+W6E
jXrp/SmcRTO9L7GCr/c8FDkkHJ3con7GjlnZdGbrH1So7FfUo4alro38iEezQ3x89EC1Taa9NyJ3
xwYjlmJBb1NWNYt+GpMvogi/FWntfSOTcMkR6PhZ6tNa5bYfLNzujOhJHi1aC/kbGCMLqB84/qbV
TzdQHzBTa78ZXfhz6gKxUyy336g4jzx5gPfy4gm5iPypq0o2oKOnbWSsm8zqCnFsl+V9fh+BXCG7
58QkjYHD3JiHj0EWudciFKCY5zOY+PWqTfJw3TjIiawDFMf4H3CPlU5Rmscr+0ZRxo/33saDlxQ5
TbiObcSLKHe3zPPPJfcYf9X7JXL+QMu1dTSEzSZxOmURKYly9ZxePyYjQLnYz6uvXfQK/tj+llSt
t0RsXDvzv2CdTYSWl9Xc0Y7fU3jIXyOrj9Z+xT7AGoGoFGqPvFoc2d8ms4CR0QbvRR93m9CJ1L1S
CPXRiQIso+YRQ2c9G3AwX8LM9HfogzqA96zqpU21JzkASaJ0gagfkLO6rra6Eur8CagXAcUEXle/
22Cyd0qSFpsKIxi7jYNXFP/1fWK6/doZVPHFGttVaGfjm1dhPO3o+IbIeKV+w6c4+Wixc9u2wI+2
mhtaXxJMpb8YDhmFIVHtbdn2yceYfJN9MRznDdtqY4dly/Q2GvVKxjXBRjWqU52c1xC8klDeyZcg
v2OvQiXcGlaiLCsRYHXGXuIoz4q5+RmTHWZQ/R9DetM14VO05uqvaweQ9gd07PEuQ+JPHqoInHIZ
Fsa/Ylna51feRLSljoAX0Z/BydyBP4GDzrb48Vdcb6DcBn5z/ivu+Xl2bkH8d7E1LmtYy8u+798y
UVe3ciYnOmj4HP+EYL3XN8xp7iGqbBVJJFixCtvawBy1VYGj3s3PBSbT5oDgSYevcWGYxdllp7eD
FTsc1Yb/T8ri3t633OKY5kG3q1H5PAsPRZ0mLqhgKLj4xWghPwRRjSaAV/lPqdahEBuxGI109QIM
IL9WlqFuLK3zFlkmPDbW97+FOu7QSGBnalnZVcbkmZe44gAz6CJbhhthmg7UqTzXFKTCpM+u91hU
pVgIpmqyCsZRfYIM7h+aqQLA6pljyV4vWAKA7m+yVyRNubJD7EFl04id/lSM+be8StWn2qzaC2KL
p8T3UO3Vo5CKroh3smmaWr/Iisi794b9tDXd2Hukeuo/N3q7kqOcifVLZbKOV2ErAvxCa2YUE3XC
3otOQWU2r6FZLePRQI7ZJlM4mV27ls22iX/AjR8fnLSLbxl7T9EkgERd01gXVtmge8lFKW5VORWT
nZrj72pbon6sHLLAZhKeWxVDxLgR4bnj4S/75MHvm2rd6kG1tixtSgBCtw+msNStD4Jkn4VeepUH
zSzjlVpaGNoZeXaPhZg1w1byA1xALeCM82AZk2cwOKud2lLg/Ix5SuCtUHvRFiAPi2ndJQO1kVmD
J3Xb9BBBatomtB+4Djm7rm25Qbkvrm54v8LkwAPD+RmV3i+9HdTXtFImYEl1cG3y2tmhCB+itWiZ
l16Dv1sYRfmqRUVIfaPsfoLlFYbh/jKq6Dl6zirV5Ak1WvdDk9oo1HXprYxzLE3/d7ybO/+KkdvA
caVdJCL4VQq/1i8ueGYoGeq0NgEWnPPJ0MBGRj8ROB9RdRnHozz7PNhCS7da3MKixt7NnQ8B6xBY
j/NpZFTPnU6F+NPoTcZ1BZ6+jN0H/xknez8HD5VWrhPV9HY4qY9bzFZH0EZW+KZrioJ2oCr2Ue2H
b0Gcfg0tt77y4A7fzLkKntSvvmcPpIbTJ3nJVNb6gZJhv5SDEnawIL9ge5CF5Zky8tiYephFYrCN
FysytVUaj/U10fRkp6llCn7BsE5llCSboBq0RxuS2LKHTvLRT/YjSfYZyM/yi6LVwoPJHnosQwLT
qJbQHZtHs+YJkpaaetLQqj1kjuLvplKdrkWQjasRI9PXvmeXXLxzz0lPpigoAUR1vyDBpcYr4K3J
yZ9pUm4LFXIh2/IAJC8C4dBOeDTG//TIOeRwOeZ+jWzrCoqtffcx1mZ6C2bpa23o89OQlVcZiuYQ
CARxjvpmK0Py0Jt6eyVXsJDXfMblmT5rYt9jjLgP/TM/0mDb+4RqSp4ujeurE2T5SY5Xp1DZeGKq
AWIZ7laQ2DpOZVQemrx3ScG3wdmpDWMDvi1+QBffwZwe/bx8FA0FY6Ocn7kF5kyGv3JaeGdmbGpH
FFsQMUhntRCtauKNDEZa5pT3U8dHodkjmzYe1VEHgqaxn879tn7q+gQkuOmRrE7VdKu2PcKIQ2Hu
x7Qq99mcmYxQZNxMbpU8FIpMZev+s6nm6dJS6/IdH+EAnVBSix3CpLA5M5bK49abN1ELgIXrri+R
GvNye2s740LMgI+uVMIDG3D83uamHbTeAr6EcoqStHv9M6y1QRc6A4yZPDB+D/Nqy8O0jGEus8m4
nM2ah4Fr+fcwViEWOIEpOcVNU22VxKG4H4/6U2hZ1S3gDm41gSiXng4poEOR4FC5if5kW5m+y30B
k38e7GBu85RB7ZmHmkWaLzWwbjs5VFOb5NAqwLVl07QbDC/dUt/1NiUhZIPUpzRAWVO4In4tfHY9
7aRb703EYpj/fu1rPCElETTaDyXrWHMlCG2Tq1g4pLmihV9t2WZgugqeZl3HaXlTlNpc1i1U8yrq
0GhqU1KHFAG+QiI/50FL3iJydn6VO7+oz714Q1R+FKkolrZSmo8GKLlNg47q2YpiY9+OqbHDgqG7
yBmR+skQ5fJQze6G4GuVszrl2TXnju8zlinonXlGs3OL5TiLFJrAovZyj/OfdkF/xaiIlYcgJbU9
iV0ASTHKzSHDYWdM1yn6Q6h0K0aR3sKmyF/KtnzJe0O/jF6XvfAuc8CNgozM3DkpOVJ3jlEdZK/d
1hH6naLbyV6qHiXqTp6FPyfXkoYVm5pc91C3FzA0Jfh3I/lwQvUkZtcVy2Z74nvue2Zas9xo2F7c
qP4f1s6ryW1d2cK/iFXM4VU5jjTZ3i8shzFzzvz19yNkm7Ontk+oc19QQKMBajQSRXSvXgtgZqu4
HM9rCsKiol1UmlW/jRvXk/K3Mo77ha5BiSXn3WdKO5yTK5U/m7qphnWcxdriw8SHoVlWnLYojhT2
McjgDnGQEExG3Tn5NWFoyNc5tIYGJ/wi6L/zRAYhc9/9gPnwBUFx/5OTwBNMXVF3CePe2FXU5VDr
YueXhITwCpptc2vqg7Pk5423fWoaCgyOpmLDI9dryIsLY4YqKsLSQ0Rm2nD5/RqDRaB7+qmrKvfJ
9brpi6LWCDMyTFqnXJeNgeTF5IxKgLkdNR26jWnoNw48zogh37aycqe586XmWSwdORU/QHi0tCZX
s266JY8+wSbmPEFdpDdGqzzm4JlpUq+9Ngm3n2rFuaH3F0CSe5QfAkgHjFUeDd2bnCuPKVnGL25r
VgvVMp0XFMyGJZq7yaPcyMEa4umjk1jwBPoDnK3hmO17kDgwnyhStqzL9sCjhg2enVnF0uOtZNjx
Kovc9DGZmoHMApmGe2GRXe/kWONeZurs+6ZzVpXMGNHtpnxaNt1kBUSok1divhyShFgxfMVV455D
4vLLQu/tRerLT5FF9ZVZ8X8fSD9tTDctl4JZSBAHhaMHh0aWT9LxwFrlsUJfJVZfLJ0/z47UixjJ
hNBBXj+hqVpdFTiHD2WWlisvtYzPQ5t9txIjuc+dSrqDHpqkt9HxPULnYYpG3pNNrr4mfvPd4D37
zI9Lg/YlsIBQa4IljM1X1Oa7u4wipnVg2yCJHQvJTKWr9qVHubUL3+SAWhACQ/J44tvylzJyg0QH
BMW7uvU2pgPCEr634LvDP0YrJWUXKaG0IwD4dSghNk90CMgL+NB/1rLAEJmqufWqD7q7Reok3ZpF
3tz7Zn6O3UFFhkzj6F8m3+QaZheCzv7VCov7TvLDfd8H5hESbxghp8aIL17+JSv82lt4HfWiWdD+
6NSNrMnbPiicT37mdutak8ujzQHi4vESl2HDQ5YGg8MG1W39Uo6Nt+yIRVItVIQwRTt+tKibyKLs
U75oSjN+USaJVchT0oVr5TmfqGGTyfarD9fuV9sOYFbpKDjjByXcmiXMKK5sdK+OCVyr1P32m2cM
29IrSNw12lOb6g5VetK9Z6a7WodsYbAgHRkidVnXiEx3iW9vIzjJj1lf9TvTlg7umKVrZXCOY1y1
C5mgB4GYpt+0gWZuMrf55FtpjcK7HSyqdAi+wst0tY3Cesv58kDljAYsNOgbR6rrA9SvB4f65jsc
JjFzKhTu0gFcegQMpPf88F40EJQpRymClX4yRZIErVhiG2tyO8q5swblLHf5p97Or4WZEo3PyifK
x+MLxM7ycyYpL7AUWndqmFfnwSivXQiUJ0/C8Bg4b6HcpCcZ0gkn7Ie9Z8GuArw/00/SndtQqehD
69uBytiCTYeaaRpKg3mZIlsPptp2d41ZU7guAWrTpTBYlXLjH1WnOSt1Y8NZPyEOJxSi79DjEeF7
lPtgpAboC4RdNBRjgacXLmLs+NVfPPSnq9YdnnvUlC5FHD7XSlbdEWjlmzR2ZPi6qn2R7TRcUGSR
bMug/W6TCblHJlg7971FaaPuB0ueNrITvXsxCWl8d9/2FnDlMfpKWB+PTjGGvRNE+eI2DlSrXwyV
GgOqS9t13tvFS6GFzRoZzHwrhqZm8vPjKPDLeiP1b04+LLuaMlCibFp6vHUtTq1HV6fSbzmBKo6R
pz+QCpaWfofsou8c0mq4FkNoXOwEVGtXr3VH+865rljIYf210432OtYJaacMms8y+DyWfA9DSV0O
TVj96PTHzrZg+Yl851SQZlrAQtWu+ojimSZEijyQGneHNB4BJ77O1wQmz2s69UhDXxM1LijixCQm
24xCqa7jXimGsqond5JSfo1A9WQonT2VkdzyGwQtlBhagTeeB5tgGb9zT2A+u4ekyZaUQZhPeSYn
iwCYAInz/r2a3DgN40jjV9c3v/yTmJzwEBMOPw97beDqvzXrLJiyhyD+Ubi5fegLuB/tBn0bqm6S
XaBTYUV9JpXJJdxkHLmHjZZrxWW0S4tiS7khhuNdnbrIdhmP6sfUJi/n8/Xf8RtCci6DSgHCw/EC
KXO2doNAfmjGyEJlqJOf8vi+LHkAneR679s2DHetjiJ86Dn1ZQim5IsTl59VNz3LBd/0KO5RWwfO
RJRLW5oWkutaY+i7xh3lHVhplMwzNV4rhlXsFZPdAHdPPxldQWaa51IKkteqXJpvdp48KgMyQVUm
y8jWSOvOCPMfnPLufO6Fn72WV9j5UQZFU9DsyqG+s/kqbSPV7ra9YQ9X2bK9FRzQ6qtMglI1k/BH
ap7JZAEd58t8Nfva+mz58JwWrVI9kGBqNkVcZ2BdSrDRhLF45qquWaU3y7Syoq9F1i/9rIzfZL9E
BCEN4mcTaOCmhfrkOI4aLC0GWF7f6RRy+sNZrXX7yXYchVv2hihX8SXwDco7bbk4uHpngSfs3hQv
4kZpW0DxjcoECN+ER6iIwzWRm+Euccx80RrG11DJvSdKEYedAnHqFtJT55kzOlSRqfcNGgsAhGky
PAyJ3lH2U8qbMm2bV3hRD8IjMGsQ4wXxObWrsm3TVzvZ8uI9nBDmXiH/cOJ/GZH6q80L1BPOKoDI
f930BN0HNRhOKWHfRR847pOh64SDyv4wYU86DYbgogct2NfxOQCoR0VNWa9LA5lqj/dyZaL4uefH
RXppwtFf2K1N+nuarRobxRlDf5JlyEdJPPBQVPNDWgKp0PS22zcN0evRVtLPTmy9dSBNr4UT6tdM
878j1p5SAO0scnDUS+r4YFhwZHOPiNSw7dsoffDUKXKdNdU3E/KsJGiUN045b4UcWM8F1E9rRYk+
20OZr8h7OtdkasAsw6RK7mjnmpIqwflRKauxBLPku6VzFY6OYwLND0liz7Zc6k2iv9xYpl2EW0xc
6Wrf9r5tFpuI6zSXvu0INkuev7azPD1LXoUAwRhD/NRq8QnUxV8WgMlzoBnrzK8eoaAOluqonsbK
OeoJcVzLsZVzjqj7chx8ZWXUdb9z4krdo0MyXPKpCXbpQMgFlEGwyz0nQL2qUV/NAT79su9/UAw3
+h0ndmitnkvi7YuqdrJ1B0ESt8vYGw9kEJa+LhkIReXaTh4AscWFqRCr8aydG0npko8831cl/uQ7
KjQwNiIwmpwPp5Fi1WWikY4OTa1fdUZEhF4eLErqmqZdRHXzCFlQshO2uaEq7JdLZavdurM6bcHT
yFknVfBqVx1hGEsPXiY2ylWbGNo1cnxn41Oc7SbGlozUeKLAKN15Boo3nVrA+BPU567UkkcYFXiu
RmUP7JXe74VNSYC+wC4LHFSyrxwFrDdFJQw1TnJk9oOn8ZSM2sQXWZKGg69n4wE8Nu+OSwYjoKj/
1IA94kEw+iRVpB06inDXLQTMu6To7XsZQVPZUlsOPSjNU/dKrDTgjOMHzTL2kuAEZjjdByMBCxuY
x6qwRnWl+Y4LuUv34BENdwyTFP4YSua5BqHoUq92L2Veds+z9FTtjGzEaPLU5IHefTYRAkDc0Och
L67LZ1S+CKJH+hOfHxOMzhKG9/RqN5OScvNsUYx8JfKZ3JqCvPSqgCFsPUxeYiIsKveuzr+JAdKu
8pqEabSyrHK8wjDlLDSl7smyaOP1ZpMNc6vGtg7+FRcxwWlBvxhAJCdL3oXRUjYQcK+lpjz1jlWc
mib+2YuhWlhnBPcn0mtAysLn1uVOxOcqlttNzC/huTTQM5ZkI98miuNSVUnDx8DZN7VF/D4dz0Zp
8gOQhPd1IUV8/bkt8gRroYELQzfCJpSQlIZ1L2y1nRForKAtDW2VY1LlkqQjqgvqbzvKabrKiuGu
gQ7oKsNssNRc37v3edVbQnMx2cIO1nxvvNqAiU586apOWcErqPMz7epHJ1eTbR3qn1u/jc5++50g
eHkXN0O+cWwXtpgABaLKhXRT9OBUhiZHdOemtu76oh8InSI/0puyidCEBV+1FH92YUX5y0DeYmHo
Uv3C/V5Z1qHrPRZ2iVJbWLoXU+ZDEUSQ9gTR0WxQI1Ybg5+WaSiaDlIPqiCdrM8WYkrtiVun3Urq
YvWqVQ+BIGei3B3tHd7gG3eTTDhuT1UY6YuRohJOveoU6kPATRAsiabwFR4LfLPZKJ6s3QicyrpB
frVX4ReaKJyEX4euFXzR5inK4BHIQy9eNZaiH+qAen0HMNeT4pvVA8fphdwn2RPMj2tgktL99KDu
NpXyqsVOcSqTwL0NjTxJluHQhRsIXNBYSdteWiPXKm1jYLoPlZ59o3QCjFjadQe+a8GiI1N1b2QR
eDknHreG4wK4KqUXH22rh25IlnpTVk/eMJRPWWJfc8iE73JPKp8crTOW7TA03GEZ2rbibklRhCu3
du+MLO/ObT64dyny8vBzhq9eEpb7QPZzCje86NWMiE0Shwx2YjaijhqMPKkyMetKCFelkfQo27r8
wO/HTph7q01PsZ+BbOKgCUBy9CFvIINpaFW8oh7CfDbiCAJvFe5wKqrM56Qi9g3QTF7Z09AYZGWb
Z/y8S5FlPCdUKQEJVeK1WKs6rbeF4btZ39Y2IIf5tddg+MWZJ7xqk42uB08aW0VtH0DaTv2XGKqI
VK5h5pc3wjntwKTr0I7eZmUvSgnd+Pn2trbv3RWEP/JWOGsUU6xK33Zvs7FZNSuLMvudcJaDDtBT
O6VhxXVHX1rqdR1twY3uDMtpL603WJskGPOTHR0zInRPqH21itw9TZU0T0nZv5Cfc84ZzAI7GB5g
19f67tLU8Z6SdudoaRJsLMJWK1+Kkcqsm6nVuuhOB6ngyrkaQF2a6keyIwe7Q19b+KdlEK84PwcI
tqNuYqUdj3gBeWI5jJGtI3eRKP23NDfaL3nuqwija8aFuvRwF8AbVZMOuzZG9NzISIWZTqoeiKm3
y9DpvdeS0PFGg+dgI2aVCtmPuohRF5lmMx1IX5W1Vy+wtZfmS1Uk3k71M0jLO8J2YWKWq0oqyi3I
ZX63bG8cDg4yFcY6NKxf3Xjq6kpSqMt3Du+6eqLkm2iq9vKMB8RtvReTP4+i5WElQQP0ovFpu3dj
hIimkWR0+iX0hgcxCsc0uytA54kRGCvjpKHQswgE73kJyZPd9/CdT7si0KltJnatVWhK2mVw5Z+N
Lu0tiYLA2cwDf36IXcCUk9Nsj3U4F/0hMJcfJjIvlBeFmwzb2Vm4EI/grGPCNf/7cm7LgdEoFeUZ
YYIN9d3DZ3s03dVYO91pUFL5LKuEuxoV4GDIGdkfIJsIJh0h0RSTrJDoxZox8WAgDDtaKAoJm/K7
F2dTkrlFnvbDhHAWs7D2Ivox7SyWofnrwaMAkcV6BER927UitgzsiaRUswDJvIqGMT1kVfCzoTYw
PRD5Tg+iN0/MfvPEB7//wGXeHrgZhPdi/3mdGM4+85X+A5cPW81r//gq/3i1+RXMLh+2rzzp18v/
45XmbWaXD9vMLv/d+/HHbf71lcQy8X4o7YC+ox88CNP8MubhHy/xR5d54sNb/t9vNf8ZH7b6p1f6
weWfrvbB9v/4Sv+41b9+pbbnlzwdahmivQOPdsH0NRTNvxi/m4oqn1UpOcLbqtu40aPs/fi24N2y
f7yCMIqtbrv8O//5qvOrljtUaNbzzPud/t1+/+76HGY4end6yNP5fMXbrh/fh/fW//W6tyu+/0vE
1ethvBpF127mv3Z+VR9s8/DjC/3jEjHx7qXPW4iZePqXf7CJif/A9h+4/Pdb2U4JdW6pfRkkIzg2
UjsxJAI2O8a/GzETDUNxULWrMAuL6FViwexrumV4FNMlCaS9EyPLpnXeQ6Y1+tKrDGqrakO6z4IY
ArW6f+IUDJHtNIpzKglb8C3TvFgzBrp5IPv+Q8wLuwtP1GYsYcQSNtFUPWwZpg4IrIZs/wRd9AVS
j/hS2FK872wHweeOOl/bjG4NDJXxOU9hIJ28tChCSU7MBpYEnM2TTzebmFYj/a0FQEXkrIFaRmyV
+z11zrkqr2+OLqySq8oIbHiSDepLshGJHU724DARU934EVquNnw3BvXzXXHRCRqQtw+p7pmGQ2AV
l0KJi4uiNNrW0wug62J1q1XDzi1ANrxbbfUOwOS0+Qy5IDuKhZWZI0tk1PfzXmJrv9Mqgpre8bZf
kBTNKUxjaHl/XVK4pX3Xn1UeLG5u+sgRzVJ3jlz2FDGjF+RN6vY3sXrokSlRfydc38jUX41DtzX4
vx0B5Xonv5q07F2DRcIols/TBTgRR3L0Q9I1oCrsvKDoNIXpI7P2eWH5t4GjBA5omMmeA8eF4Irg
1W2FMM7LJGuMliQ96vW7NTfPaijXXZykx48LR2Xw900o3X/YSwyNzDwT6Tb2SmWgVR8jtDbKnXcX
NIl3J3qAvTx0W0tv6wKZJa/N7Dwh/DpnjM4jlaWT67zytpHWPth2FBM3DfSDaEZCZweUkfWD6CGY
NuwTKVmIyeS3mxi6uu6lFJywIqM4GrFZadE6MvAy1MZ8iMeaQr1rJUm5E9YWMbk1mFptKSZus5O7
6HWjTMhb9U7Cd/Yg42RupBxKD/AaP33n2UjxHxEZUgnY/m1SGzN9p6v2l9lugidU4dNKM7I8rrwV
M/PFHDQMQdV1UJhMr/r367oNU0r1KDW01+JFGJan8o6UCQxbtnsQjZFlKNbf2tnaRSbWjJoQooWT
bwKyBeHrAeW7Me6kdxvoRU7AIO5i6bbhbdG7DcserlcJhoaVCjP6UZ+aMMyboxiK3tx8sFGnB20s
B7HlPPFfbTAvu11D7Z1NBrVdysGn7E8JR0QUkNXk6st+eg2NlNNViKCEmCDeFqFBjUjtpFUJL619
oBRgTBdiDPb0p9Ey/CeEFuSNsIMecw7zitm3FMKWYhuxdvb5MMy9nmoMp96PcvRZalIyGbkBk5se
Ro8BALW9bRE0kPmEvRatthMeFHA5nLkd/2pNMPY0o7ouN+MSSJUFhf8EJ2knOEkzAOrJx9wk9Th1
hbGeZkRv9hFLqn5j9cg3za7C/E/DQEBU5p1iebxz23q4Hx3jqtdJ91Rw4D7kulquhzJOv3i6QUoJ
gBWhswGStykFJUfup8IAuBoV0K+Fde0upHrYC7CxQCGLpq5sd2kYTrKebQK2nFJVt07Aby3FxA2e
7DpuuNVsPvrvQM9e3UZ7mBe/3hwbqrirAMZcBK7cg1M4zoGTq54uRFc0cLEbQAgqNO1v1pIy7b5Q
jY02e0J26iLDOfmQN0ImdmrEcruoAwCWhAVys+phDE0hVJdHr0Y2J6juyhzeZ9ETTT4kVNumOqgO
t/o5Ef3uxR4gB5ic9a1wljUNOejIhxO1tqpLn8YvoetYkA/HQE6lGDWs37aQVNZFTPhT70/2pE9f
4t97RO0TYcv8VDt5dIb7Pzo3pbWqHEKfkHr9NInJsehG8CSVku8hoT3Joz10C+FTdSCoyXuiDJ86
EfWB015JW1fBVnTjxnizAzXbvrOJS4U/cnjBT6IvETLtey2B6E53DsnU9KYCI+U8Fj10gtElMavd
R7vUOod/svWG7x4kRJ/QdJ98brsKqxiLNaJpB0pPlmKmKAZ5R1a5NUzlqut+/lITb/ZlgOxm7OvP
RD1qs8lfPC+VUVDvwPXL2YuChPzF6MxHsSLM7fhc5jw05jrRWrPhRqNTcn30U989il7S5X8Nnm1u
xKgbCvfoVUCS+XH/5RL+7s22Dpgpajgu6hPT7DxxWyz2ETt+uFxNtc4qrZOJE/9v62bnn2sDGRUK
K9jIfpBti1H37iW5hIW+cOJPRO8+G72u/EBc2zF0Ur+2Fz7GVlR/dtqIlE7Y+g9+aHPPNELpaNZm
fPywTwPp19HvSvhu+BCfFLmy9p2UE3+CdmBRI55zCpCXGM4NrICbNgR6CRbBLF/DSHLWMWxdC4tA
OQnTJFrDO9acmqkhWfe+mW3CRZGVdVTa0n62iwXzULgJW5pr5m6MHLTa/ralkY/vrzCv10LSEXWS
XF3DoBAqRtzBgpV8K4axnCd3ThLfAbCN8mWTombh+aht+VoNz1ePApeiBf0CUq2OxPnfmgy9XvRe
Dbi9F2Iq7BR4rEU39xJUYAvCau+MbpGZa60LQbk5VbMJlEiZSg78R9E0OgQSaN3fi5FXQIAze3ST
W4dHYI2/PHhqAv+oIO+tFGm1Iu3onUtBklTUMY/tbtavhRHqTP88CEKkeHISxj/7zGtmn2qiXRIT
Yah5OxmsHgxCufYMV0jkKvlzW6FE92vwa6aQCmmTUh1FMcx039O8bB1C5bAUt8H5rpgNMOP608Rs
u91Hpwl9cAmkT7dV0cxbzRPzsnmr2TlDsIl4bZJyX6/HR2r9+4VNxv0wRujFqInlkWulpCi23KZY
VnCV+I360E+TEGPYy0YBmS18e8k0jkE16d1mWluQVgmOdqkGFzEb5PxH0gQaczG0yMzf6V5/RDhI
fiyHdUt9TAWSDsjCJHduZ9rKbUx/nyJ0cUosWLg4E+XRSnQhFh+qhZ2B7KQMtdzUQ9pXi0KTf7re
5uelotcFEwfDwFlFDImyU83UA8KLpOzBptr4zq015Wkg6bnUIkvfg5pSnvzSsmG791wUp3OowmS9
W5pT9tVA8nVvaMW3YpRtjquTDUyjBwisKffjlIcVje4p+j6o629i1Ew5W+EbULrzj77TnvNy0RP7
KplU7mHpio991BXUr/M8pfA+XPQSwIywtQrVmrXjOtuxyKS7nDrd9VC3qM31Xr7sq0Q5jKKJKwBO
2SQnuBCGd1PTfAbXx8FL2p894fLOW4uCT2kmlzvQO+VBlSGW/K02KCQHxTALsiNpEf8oTLVQJawS
UmemnE4U/L/0CYVzaVI5J/Uq0GMkC9+t6JX8aJiWd7xtIGbmXcYUuuvV75cxtBWJ8tGLl0aQv5FK
zR/JQBWPkhT/Ra6/PenTSJGNfgdkEimrySMv1OIxC5oV1OfjVfgrxYgQcU+JlJiUDLO6V2tC99Ny
sch1YwXAEVrftwvYcXJOUoPafi3Plx2hkoUZOdlROIMiGPfqQKWQuD4KEfJ+sElLQlxttdprU5Xa
2ZKAx4qh5UGqPNZU5Yhh4VjVQtYj65x6kvz6c03bKtpZSuAZdwtHe53X8BAbXlUVtT8fTsvAir8m
YHAu2dSQwlQuvpoY635SL51tYiLRM3QSIlR+xFA0wsXXg8cedOJhNokeNaO9SXBm3ofcoX1wUyh/
f1/u5qlSa+72DljX6SWIprd0GNRTf9u5Un00OHvmsA2o9VHty53ZecPOVuoaelpMsWpqVK2IsegK
622NWG5WJBGB4hbV2h/BPzd19g8LMpmazyiQdkrDEUI0ceu5oK6mcSVL6s1IucvP6dnxg22cVjRm
4/xcLKZ1LVa3Crj8j1sbsWMnaHv+bduc0pedNsDfCC9IvIpQnPmkNE7HL62OSKfpZZ8U+xlSZOsF
orPyXIVIBlp9nH5K3SFf2x7l5RyxIXou5YWVycrKmZD5SEGnR2NCboqesI0A0YEVTzOiyX73xBCa
NKYdI4aWp5t+eLNuL/PMfIKXurkqftJeVcVwV12H4s1sM+XCO1e5uxWmjqJLWGYnSldtsPu9MIom
hBhiawLomHium+vcmI9h7WZX0JkWR0WDIs6sKh0A91ywCE35nBig2SgxXYXQa+5ystUvTcU7VIUG
ksOTEjP1v1RXu0191KdhV4NgpULYPYlZ0/a/dIMz3ImlIGAvSakWVzFn6/m20c34QcwFUr0AgRM/
KY7iPHfID8Pw4pjSUwBT3hXAZnXMXBCp0yiB2uDWa5wYEQKlrfZioje88uqUdrODSYvnkcl5nmh8
aS8reoPgBW7CFxybt2k8gCmzr9gdEbki8v3b6tucXwLHkDRlLXmeu3E6Hx6C2MsuopENpKHGGgFd
MUTQ+OdElVdQ08iyt5md02kWyYlu5Uc51HO/d4l6Jbt4vuqsuyZHIOj3hFhhdETtQsmCjEmXNiZM
23uuY+5TBdWYiZxSngT2kOVCK1jQWs7jeRrhQggvxXio62JX6RQv+9G4zcj/w/LktVdXU/m8TT0t
OodoAF7IKf+0hG7WTVEf/kHCYZpo87qkggEwKdHitSvF1OmHDjyBENDuO6e2rsPUUJWLCnBJdCxW
AuvqJ4Z1NRTX2tZ9ZC1mm65IyokKp6MwiaXCFxqbRZ2qPhhFdhOTiucFt8vMtvkyTkvFcQs3zdHx
rXZPYTbF6XE+vpo8cq8SvSEeOQ1t2Kgo29fv+1aqHiPd2nqyOoI1ab1jDMJ0GYihbkXruPGqnZgN
iv5L6E6petA5zwWfXuEFtwrE9xwIEa1g66JS0g20HMFWDMewAEWp+M5ZDJUSxKeUvqaa39zxSxXf
FqHPAvMwTA1r4ZVrhrQoS/D8YphaEHaqCG7rBR9bM89QWoAOaF/lVrrlpqs9kmzgTg6RwPfAhH4b
QvyvcAT2Swup78sHXx2eALRY8E1jVN55fFxRvOusannUju3UiJ5oAqSojlbhuwUc6MxIwK0WrRbV
EG4yjMrqQXPq8LWLaid8ytOmfs3l5k1pgo1tFcV93snqE2XpwCPLiifFwNeeetAeK8/o3K2YDXTO
+6iWaAAwcB5Q/j5GLjCpaHIuiSFeKQE/iEmxPiy+xTanIWHx8/CzV0owXE/eUg6x/wixvGwY8irm
q/YgGoqvZMN/6Iw2f6CYcySWJEN2ObpRvLRjjquprkOM+tu/brOt5hvGnWqpb26CIFnfKfGly7hT
8jgJOz5oxEszNWKiT1Nz7/XJc20Wv0zTgjS183Nphsubf2N6h9Afz42gKJ3I50Vvbup/sA2J8e/8
5mVhyOc/k+p+pcdeBFbahXFn0KkYnmpO1cpXYQyiEb02J0+yEOMP02BBg50fuCdhv+0glnzwm23v
fHK4OjZ8H94UuVB5yODC7640LxG9j68m1YkN9TzWLf7oKHac9xZ+mi8Z64K7CkzdaAQsOxtWaT61
Ub4xJm5pMYbaJAA8DKBxtnW9hobRu/G0sBFGsWZuStsKD3neSfcAB43Htkq/SZnRncSIkKu64Wxm
rFo+N48Ih+yCKOtPaWMrqORQqTGYoYq+aapehE00bWpAcmmr2VoMc2kEu1u0456YLZ//pvRfQEMH
VKgpDVqBWbrRnaE5R1HlUKcSeAdpYn5lUwLXAIT8sfTAoHv+RfQMlV+bTGlgR/77BCpjRI9d41XY
zTEJoaGYXJT4R9WRSBJ7JJntQw7Rq9zmJBMFWWpDbxsL33IgYeB+ixEmOSZ1nB2tPrwPdCPZhr9N
wl6YpZ8vPnZ7Ktqx8kbfVov5d06/dxO2P2+Zu86v3evc2wJystdK56TnKg5aiBaoNMipMVkEZuu/
pcA8KSL6wX/mkwY31uuoZPXKVez4kmUwCULup+4Gs1AuJs9oK7Nt8iWl+w7Jh3o8+Trw7E3pU0pk
VVa/emcUXdFoHgD1ttZc4FpgtsF2q+Npnh6guG8WjcvbhG7yl3kigB4WJTY0L+Uke+DXltsxdKRi
RKWEfqyy8bMYiabL9elD05VrtRqyB2GTA4hgytHmy43JRTSbVG2wFnP6ZIL+RN2OktYsZ1uS1PZi
aAGrzxv10VdXQbv8tivlYAfK5MKF2EPYUgduWTfuw42w8XAULAs1qHfwjFyyfEDiA5mlh9Yx+zO8
medwGlEmXzwMsPBvIE0bV2IoGmL4bwDlQ6KTuMWV4VxcMt5ikTDVVFtvYTZolyXE0NQJ9wNIMhdp
xj5XLzHoeD0fg7t6Ggm76pv6kWeHgxjZ8qiDUlSHYmshubUQxltTyerFVZEK0xqY5oTN72TtTh/C
RZWU4dp0pOIuyA2ys1Dz7mJL0e74u20Az5by3JokUORW978PubJMIEOhmLvVD6keZF/8gsJVG1Yq
yI4kaR2NhXXSYSg5OJWsby2CIteWesgVFCzyq5EFX8lwlT+scIu4hrfhPlNuLarnro2jmsus8LCZ
TeMsMp7NT03tHMSsKUUw3scDH3G0Rs2dDBZyHyNxs9LU0jxRNv8GpYJPAYWCpPdkmpvZZsLRvsvk
hnpzPIRd6oe8hcv61zJqN/+X7f7pqsI2vULOXeraAylfTunLemqaKfMqGoqNViGA39NsEh6eOiib
RpX5h06+wibWiyGFoA/g3Y29GM37UiWTwgWyzSiXOjTAyieZ5eSpaGOKRa2/oLJ3LhUZtqFKi12m
ysFd2tVU/xqaeU80COUpx4VcCR3SBbIYxl+90Tx2EZ9gqa+WRkeOk1P+8cav+o5qVXQHJ1HXZaFT
KjMxq6qaQSN6UyNcxomdtZmi1sGY/BjVfLhwR4PmuvfbrxSrHArKKl89yI221Je3uyJwQ2Rs5K8G
n7FdalvQ72RW9tJTgLR17HFYi2HV1+0aoaZ0K4bu2IUr2dDCvRg66kR+hdDFceBW+eLBZEW5EdRb
hSxLZ/SfwTWn0K8Vsq0+90r6c1hO8VYxdCLHhYqs/Tkrhsk119eDJ7+14+jA/GrKqA7FOljfOo1A
R3ecYEwFxRL+mFUitfJZjEST+MlEZKG+hZ2WJuve2qsmgX7CBhrlMLJ2600P6xTGFB1JIArNxISO
lMNtlq+aTonS5B2XhrrO1Q7u2d/TTmFo+UrseNuWytrFkLrSukYqZtnGbXYwogSdQORiVyP486+y
AQmD6vwljZ2x/j/Czmu7bSRMt0+EtZDDLUkxiaKyLPkGyxE5FlAIT382irbp7ukz0xfVqEiaIoGq
P+xvNuLk2Ld++Wxl1ldEPItdHUXE6fRRdacKPxy70+Dfq8okmqbfXDstLTLWTovE0tg3wx6g4VtY
NiQTBq25CkxPO3eLnAfegOi+zKEtOYb1V3vdlJG9Gnzgk0nXYzdgmJoFgVYeZonSJe6L9KM3YVS6
jv+lGyIedFkNJ16Sl9EPnYQZUQVfwAR9MWrZPtvWlB3ZKhk3IJ6HLxnb49wKvthY6vDU1jqxsKbx
ZM/+DzWPcwCPb9JOHkcyHvFH9DbP3cS5IMn08dk2XOMzGaVodxIiclBHR1UUHIVir+YxtZwmVZE0
pH3qXYNAeOn5kIbr2burA3ejDqF+usi1ldHaCDv9XmSpfl+JEKnNyDiomipUZ5qFq4HcuLtru2Wa
9qmvrblBqlIXwZs7W/OdGybTSuqICs5A5m4Cc/R3qlpozqs0qzVqrGhiLNga20hjPjUzPqmrbI4L
sVKXUeRnYnXt0v2OQ0trEBnOlL8G/rpE9m9ld24AzXEeT+lSRFhhyk1rDe9e5fY71YH6Voj0SVJ9
cu2SjMO6jQV/64HoIXUZL9iddBG1WB44p0uxkHwu9cugHpebgdYXQKwlZlpFRQt4bgbHz9hDYxQu
tYapGD3X2dx3i3aPIFyep3pq7bvCNF91Gf7qBX2XHqcBZTj2Cf6KXLro6+xluza17Z8Q9g8i7THy
AWng+BgeXOFVD8qQn5vNvNKjMr5V1ciI45tGB03mZ96rGGf0kbL5sxv69TbvRoyPgde+L+1VY06f
SZkFy8pXGPfOuiFC6ljpY/Ju+xkw40C89BMUyCKRP1SzXwzxrrbGlVPsXc5oR8jdkJqXK/uf1Ukb
h0W+kO7L5WV4TLgV0uHAc//M+dc6l9EG8gLl6rpmFHiPHnkQu7b0hpMWVQOC90hZOYNx36NlbiPm
S5vqzfRxOKmiassXbYy8XSZSN7xTbaBBiKEx63alZhBkkmCeXlZtyjnbG/h/asRf0fomJ6nOh232
J5mLP6A3r1Svk6QfldD7/dwZJlkNy4wk7vAE1W5Clt6fgSoLDKSPS4DZF46xWQbaUrKhqdmEtB1O
jJ3WZu62hmcG7do09E0UdT/rGlO+ljfoBJL3QmbFbxV3/q3ouffDrw6l7H5pWwgZ/+rwS4/k1+sy
arRSiVdX1w61/n8tc21TQ64zSgeyCr9d3k2yvJtkkYdWo6/v1YnNp8gurZWhiWaDjaF6QGGsfPCW
K+ILSGBy71WLKuYYFbl2cL2/hgZ5N3Ee2l+m/FlhbKaC21jY36iZamnb1+V5wpalmuxCxiheODZm
5CROt3PqRMHK4Ll6V/vDjaGqal5R5xXuTN3e6hFp46T5yf6UEBF6fWfq1cn3RcPPn+Xu2hF0vbwV
GB0vb8PWFxEwbYOQs/dYYHbqAwylptP4j7kI7DviXo6qT1+aqsED1GFN7I6Wquro6n64aY0g2Jgp
+/A1J7hwJehf1KC9yxj+qPcu8J6TWoW7Qv+Ims21n9i/7gDV5c7zs72f9M65c6qc52uBC9QQOiE6
kA3O6Ww7Z3XlR611iLru+TJOTYmG/HsZlvO+4D8LwzczPH4S+05YycpdVlXjrkstcaGTV1fHy0sa
sDISsrI2w+JtHGQfkYJX13tVRescIWCHVCRV9QtQH23/jGCAf4u+hHcp/lVVHapNBmmyrac4hTxI
7J+VDvkKfZv2EY259jFJ8XnZtUnG1zC1fMwU5Jn83aYG8xTsNvkArUNV1Tg1t0vZe9gYmC9z/7We
EHG3qwW52Aaq57d2JX8VQe/dDmwaSIGHtEQy1e+ORbK8QQgBHKeTiqrdwi6HOQFmsDGaaKNW+OtS
LatGq54Qggg/NKSRZh3xKMQ3kcSsCzThuzQ4kTKNkW1wUEuvh0LfXOpkofqny6gpiCBYuPHXv3oc
Nala5kM95/hNniDb8Jz9it0i5jSTVcj+isLJag0ZZrx+AH1M45iNdXJKyHOFPm8d0yLfRtg496lH
WtVcN84Rn627j+zhSbMGsqyhIq+sWXZbDlDT5wwrAvmn07sZwUTgG9Jt21xe2ku3nS/tQ2H+1a7G
z4STXMbbea/doaoIkmUEnzQ0zbkF2f+SZxyPu3pKjrMzOS+Dh7SAgYDeVixiuxYHlz2/qHijeiPQ
rKfQzXhALXObcnIfdC3Z98tYlBP8ox+FbyBM50fhSmslWqg9sOBWELutL5bRI48RyQScuU2KqynM
VZ4G2Vkmdf6M4tJ9A038gzCrcutGQgOwFtQfAZnM2I9qkv3QaMfhj2picUeKZnsHuhoBoQYRoMFv
L02RGwMowpPf3hmthi2tIDxbDVZjVIeqqqL2yGMPIxR5onhhvlwHqittQTpXw7fr8qpZLXJtG+Lk
c+995GM1b1tLRMa2mV2SFjWOaxuESJs191HBNmrpctKsOY29xV28CNJ8iwGpWP2PWcRSpUcrsDaX
RdR6l0F2Jj8ZmtXuUytNztfCrYiiHqb1tQU8UnKGY4lWwpw4L5gko4Nquw5RV6L253VoGNrm2mFM
PtOwmkY7RxbkHS4vdmlUl1VLZAf0po2V23+/C8vDFNfX/Re/zYZjFE7yGOjer0K1qarquFb/GpI2
Wr76q/5nGW0O7XWIrBaCRix4nfz/XctbxmldHe/RbD6A9ph3yejFq3ZBaHWQ/UEB+PWm1gLrtowD
0FsKtZUBjbrL8O+sJyfB2Bu2k47KJXP0ij/KNJu3agj4gQSyEgJMUVQ7+zH3PHaPrfYxDMaBzDlo
3Ho84vxa2OVLezM3P6wMUkeSxua57uyjiPvtoMljKpzqa1z4gqekpb0mqd1sRqEND67uJDsPtsat
j/TEus+nGmk7E/h9130phJe+WrXmPVQkEpfg3l5D/DEvVXRUXaoA/UBIsy7QDWQ0+4pHIewVmrvf
GrSCXzLL5PlpaWtVcxAzevFGfmR+1m8m9tobz1q5WpI9R3Evn7OxSDd+EXa7vHDls15V6R13wDfV
qYoxCj/77BZPqgaOw9sJm9zNVMcstGYxf1ks8OJfi80i73cYgu+mvsPhN1fsYRaIj4SQTczJUoV8
cuN15q7JoQEliTbwEP6txKOEcYxcAHZ2iC+9djSi/oLMiwdiGSuAVsR4mcbsQUVaEWV433RF9qCC
sJY+sdRUX5Sm90LP9dXUsevwnK7GXZjpK2L16yevsqsn9tIkS5RzuVNV1WFV5AmnqXdWTcKR7cns
vJfL+GVSpC1yqRGHnnySab4e7O5rGkT9rRqCJ8O/72Z3fZ1g6N1a5yZ5Eoa9yjw2wVmdSAdUcB4e
gkK7T9tI47BE4OcZyTJ5LgaB/1/PSVoJQXnuLI+cBTSK2l0YGhYfYijWjRPjIlseprmZwTZOkf1Z
aqpQndUy4jrsf2+bJCp8oyC5N9NuKteHTsiZ2gc3cjOlhX87jnFzj0ZJs0altfj2f48oWGP85xq9
0aBJYlXRvsny7llM2nvIezxVS60t+3g/D6Ox1jRbPFvV2D1n+btp59mTanHQGEHJ0Bm2qi+ZAu9s
j3CSItE95qlJWHNjnzmbosxdSPl14JEdO1r63nmBtRWBlRyqTHfPPTcDd/DD25bHXEu6LpfjHGg3
fk0AJKrvPjjMGbGluTNfJ9BLl6opXfO1l6H3V/Xaqwb/19wS298e5m0xm91JFYEO+YCHbgXK8Xeb
utJ7iBeYgkO8IOUS4DkVyOrqkCU3l8Z+iSZNe29fuNZ8nGvo2ArK3qOAxDPJe5HGrO0n2ROqX5rJ
h95Ya6Cf8VcCJwkHS/xX00uRSKyJwckkYFcrOTuDZp4zCDIkN/EzORVRfXPpdNPOO7iR/ikmpQFX
T/hWCW4RgTv3O4mAzaYKZuuliW1xi/tDrlTVBA7+kIgMkZ5W69eW9ckw6/5Z9bUAFjKtic+qZtRT
vfbPc8Kt/AEGjn87ZVq2JgAAeZHJne5kM1tr5Jbir57lbdkpOZ9kV0MVMSFkuZMWv9WLINgyQM3M
FmGSdoTopGaytU6+zo2zLSfP+TQMQ72T2U0cgf6eiRhuvycNOodTZ2hvrhy+tk6b3auabr6JvtNf
CanrH3Gu3eV5hfJ3H+LJNPNorapmORQ7QoHdG+L03gvy4w9N65YzUfbavK+JujZzTEP6UjjxCHPq
z9VYQMrgMDBsVYcqjDp3L+M8gB+3QMPW1/m5wImC/FEvIECE8dYrUdEa/Z6TcTtl56DXTe6YufEE
qXlYZ7Xw+dDnaCW81gbHZY3r2o+qW7dvGv9yWYR1dWv4DiZor4bIqH3rLejcGNwqpIZGwsAnnlKV
NSCL03fDsxkumuGFnX7Lw3CN6bH/WaTywQZG9TFP/GBsq6kfuiCr93JwsREahXm20kbfxAYOe5jd
X9SkyT/UUIh+eM5QrGK9bF9LidB664Vy1UYogOMflBBF+c2JyW73Xeb2L9gkFq0xYttVb1vFEU4e
+5vq9KooeOaDUV2qQO78Df3u4E7VLFf4a8sfiDhblgZd/J9rqc5Gm/1/rpUgeGJbRnBnL5PVWqn5
EuWFvVFmN+n0OepGSffLXvdXXY6avy56iENi2Vt3JuyPGR7MHlaE85IbqbdtZJnddMteW6Yt6FuN
O7BcqvpozWes1vh9qWlGbT6P2aOaqBbznPqAgsfAM49+BIIasrWK4FatpVvjf79S9FpHCY8eKwov
RWR2DqGjcZZseyn6leoJZPOrW1UvY/RCGAfiPA7XyWnNySKCH7QyJovbaEuM263pom1GGCu+wJz7
69IULthzPTamBFkmLi+ji4TgWs1IjzOIPN03Phw9Jsy468PtEFXTZ2uGPfW7uW8g7apm3fvP5n+M
VouUi03vH6NVc5ym34MKtvGo+3LPycnZZdDoX+wp+ibddvoGJORJA0D0ZpupQ3KVo5O52XL86ed5
pUaAWdwOMiCbM4xrAtr7T1ZqjGsLD/wdu0nIq7rWVXeq3hM3PixcqGD4xtYa2a7K/llG9RldGf9j
MFvUjhqs2h721F0LZ+foiV47SRmYN3M1iBfA5gNcOTF+q1prufHYPzEM7aAOr/oymF8kgS3wSXRi
vJZPzWkJ9/iPdjTU7jq71l8iHxbs4Di/xicIRV3HX9uX8XIZH3qMV+urD/Sf46+vG7HOv8ar9/PP
8f+xvnr/7fL+vam6GXGgvFiB8yO2+uFbDwV6znL0YfwVmXQJwH+n3GMyML+hn/59TG3vCORWsuF0
nD30oHQb+uH0GV4bKLZW++SZMI+bpR3x4ukzRJ61/ae9JNHu0r6Mn31b7rGedKsCwZVbYWdtu8oL
zb1tBstDwEOaG9WjCtVxraqrVlhM+Vd3lfbHPh7H/bV9MgYHS1msPyPrDJepyMyPWopXH6/qT3i7
hebBG+vnYT+iUbMewbBs8zpoQftRoKfVnlRVXalCG3CXR3YnIKHwSNJI0arn7k4VWR10d8lSqGro
jM4axEu3uba1do8dW9UjbU63lh3NKzVPTVEdUw1VlpzOFry/p3/I2ULqrY1eK99JTnLwjEv7lII4
GXMXOU0dRRLOBvZZDuBfsrw4Nl6PinpONNcuKBHuht2unTD0kjfnkYo8Wwv/rpyfx4TjTVBx3PKm
Z9RB5mcf7QJSSiXii0sbaTcTwq5sOBKXND/XfCC5bXruxgAELmEZkI+DtllHo09GQW6eVa+bLHlW
RIndGFY8P/eAuJbTMJvJbm3pVvCextMnAy7hzzx78CAZRivXJT5iXvIEwerf9Dn7FrMi7EDq/WeT
DLdhh/JcfAYBtRwxrQEpX0hc4173YiIDDMBuelMfVW3ENHKvrpp7IZvxcq3xjN04Zs5nNhIIRA4/
WUNFROp5Q2biXVvWY7Vr5cSWGaDeGufkeOeQtlXCgoL0Y8mvoajWYz3Z8G5r7SbSi+SYGcP8JJwU
5Cxguf2oO8GN38Vi648oxhpaNL512QJ87Mr4YKb9+Db5qbHiAFiiw0Dv3GQ8URDAs4tkRKWk4Ynx
p0AE8leV81F61IIGHj0soDNpUPJVeP2avQhek9TgtpFFaOIsVfLsgd7JcpOOFv8ky1vomhWxxJjg
b9xamO+1tmiIiyy4x+HW3tpEl6ANpUnyJeN4y+LdqunIjih933xUBZv7e0s3QBlGsMsu7WAHbK1+
EERuP1Y5iSmJOYPd/j3FTpoBu2H8fm2agXTudQuD9nUZ/KQI2/BkvEwVgCnX+dyXGyNECLklGOcu
m03rEyj+JtK7T5VjRmcfmOdKNeuZiYKG7b4bUC3x9/tbJNiJm8owKG40cwlX1stDm7WBtunTljNS
VdrbWRrFvZ9F5aUokDpBGBoEtksoyrkisnKnW+iwOaKf7otIumTfGN5nEM3b2o6qH9XQvVetMb7Z
nj7caGYqTii8Daeqq5rNYPbdi2yKcIOLPNkLI5nfsC8QRhO1JF8MxvQW+/1njVgT0gSp6ZHD/qYY
nu2ys190Yqf4885vJco8D/EcPKlBzfKVIefBWHkJpGWz7HeaPmbbxobfR+7L+GrJ4KTx3P3i+nAw
rZHgnCRBdZKUTLh049B9aSZS6Cov9x9HyGK3g0EcwESk9pcG45sVePUnyPv5PvKiZCc6p/tYXEZq
ACq9MHCnUh5baZrPZtK89dhddxG2gH27gF+7wDBeloijbdZ6yRHRX5IggVmtEfsyv47az8bUpu8E
lHL3I1/8KQ68ZG/VibX3Rag/dhFsb8Bj83fihwBoad/ayM+JuxHmQ+QhWy2kh+QsoQ5lJdLbYCFI
qyKcZv1E7E+xnZbQimvb5coHMu13fKEuPc4yMDb4iD3LptH7sw6fjYsQKvJqTV2Ox2j2MC3++1LV
VWHa9njUSSP5n4P0TtNxO0fDeHTShlUIYIyJEQKVoBNkZiWGPEdt4jzW7Sgf0uBLalvIqudFXJ6i
KXxSfV7QOY9xLfV9WxKTOpBSkK4zJ7ZvZOUa+LCWegRlds2tuQL7xvDAhvFY+7uigfI31aaxn1tc
0iSze+yDDTw+Yib+GwFL2T8IkRD2rw9nVQN42z/Uro+FuczMG9WmioWngFaBcUbIhKVUWxea74Wh
dcfLCOfdLKIjFooZlqgkd6si1gLtmCX+sTG9R7z36X2uB4jMxP5jYTXeY1k43RFN7WSlqpE3mveo
KWLCk/78RRjDcTSJdNGCbN53mm1v2XToHwQggj/VDmLUHrE8ycfRa7Kj75jBKgqjn3adLVu+RcPa
eXYb9iYdfrPVCEH51czSfCPCRvD6OUIARAneeYINi+eRsq4XrX/bx7rAY1vJ+3CRKwAROz33PVGC
k60V71GEbLPnAapzXegC5Hk/1qHIvqLiF61kYSPsMYBUy3xhIgaREprhyeIFXCxaWH3qPfYY/m6m
kfBD0saNbdcIsjEIPNi7pWndSja9h0jyMfr6co/Q3W5vz0N2R/o3tyJ3zO6RWuSxyCngcVrETJqo
np+RN9MxjyDINnq+A3tlNN7RT8jIOORH7QGy7WKv+W7r06EuFwh/6JAx3M9IHBTxtHKl4b3OLvK4
Sd9yqI5aMqTNbBOIqH0nAgllCKsCPmx57XudrzgLRe+T7lYnUCL5Wo3KPXK+rdxHdmSZBPJl4+cl
WFRTyLMjwpbftNsihdpob34ckBQZYJ2oTPnsRNpan06xc5Z5naBZM5ZHEwmlb1Zdfnd0J/3QDcIX
k9RHV9Zw8bvm+UygrAvqoojas5LrMYH2e67f1NZKH4S895c0MpVJqzJuicWU4PDlk7+k46qmIYug
s+TSPAZ+Xj/P5C4eEZmWq6bN5H4kJm6LPJJ+n3VJAr/COKsakbIEpiwF5MJul8En5gkZ2elNYw3m
SqsL9wkci7maRjf8LPvmHhUIP1rxqHUXoC2vepeUGZkjTZlsS6viSTlYmUZwVI6mq5l6JGZ03h1m
KmveRCRcsU/sT5dqI0Nz2zkAmXzc0vwZ0nTrZ4auH/VMoLMFZnSVm2Fzp4picd60fPLjpTEr99Br
7JPq1Asb+gg2spvGQcwj94kK6ewoPedWsXU10PcTcWD8jCv7IZWB9RBXsjmTYAjV9XeTWK46CJPh
OHm31/Yx0+y1K2S9NZIsghONYOf+shx3RGJ3JueylFoYydH+JNrhpyFm2PpjXP0ozmLwux9a5vQr
22+mZ7+dA/6l9nDkZBtshq76yg7ARUUDF7LUyxhPGCl2qnrtuFRxXmWBKO/+1T7avb5J4Wpv1LBr
UVWYMOzyQbXYflH7m3Ey+rVpB+XNGB51M5JPqoh9PtrQlPpBVSGVGxB/IfGMQj5pfAufwFyWu8j3
UZdfZqk2aJpkrxtpcFTjho7El2wOt5cJy7DKjMutmMNpo2YNrS2f2lZ/Q5K0Oqmm0UdrVor0rCYR
u1ehNhLvazwUZ2PAEDcZKFda7YAxFiw/d0/zQ4uKaGu7VnTErGw8GTN4VzVi9MRXrFv6s9D99tA6
YtiGHVrBepUeRFU7FiIvZnhuOvL9+8A5QSUB4YqWwMaxF0gV0oQbMLDtAbul/+7ycElqz36LEyM9
DcSgrevQ9d+tWHAr1NuUU3blvDkh8ieFH6+7ioh5w/Czgygs40R8WrJL03S4r7quvoE2qj9hrXfX
thDpW9MkBnyZAi69O33WEIT4JmR6qDPL4tnmT7sknEPySij6mJtzUE4mpxus8W4IWD+fPkIn99fd
HMy3TSa91yR3b+J6ph3+ys6Y4aY6pTV+lCZWaQnWNcQSgQq5hQtkmT5VhIXF9Vjf9/XcPobx8EVN
r33T3RQOWHYT73WWFHcYm61DEBBq3tejPFueV97EqO2+OI3hkMJaJl+Ei3q0OvK0wyGRg/sTyMGr
42bVR1JVzVoXhvlUjlO0VSsOHD0uK3pwW89aMSA+NbrVSzOODqH9RvLFieWdmZkcolixJKriu4HH
a/q2aM9YZux/uInF32NwrZNVxPZzPBCGMeTex2ARyqJBHzjYUKSf9SjnFAmgYK71EkGv8hJFF5V2
f8udo1+rKDqiWvv1VH4N/SZBgCr0163RmvsooDrIHFjSMKCajL2GGOrO3iUaEuGqd8w4ocWEZK9V
r9WQ1O6RWoi2n3OrBaa/gVkcfc3jGx7+xtemNzpEuwr95CQiv580u1xS1caXJcKsrsxDK9zplbN+
fYzMNL5RgWX/bE+WdhWI9s/2mv3Cf7Wr8dpYt3gkC2ev52m0LQIjRoLeSl9jaWm7PoN/4IVp9jqY
Wn10TcQvVW9l5Brnjokn0tIbBCZq6mN+NxuLE6cTX1W4h63J/DgMYAqu0R+qDX8n7vg/0R/aaOdH
1aYCRFSHcPALCIJDPQvQcYBC250/W7iRtdT8aHzu7MJ0kTypPzoUr9/aBaCPERDC2TI0/+Fk274i
qlFZCuypt8/qylyuAPrfj9qcH1XTtb0q3W43/JmlOnCI/5oads5fs8x4/t7Owt6bhpHe90XmbSrS
fTZODWVdtakiIrVhb9YBqlYk8dyLVvZscMn9I8/LXss5k/wL/0xBHWwXNL1/exmn1gpDkia7JXHl
r0ZND92NNxPv0Dsi0TbSrtp9C+h2lQciRnBzeYWMV1Brq3Uus5dXsGvpbYrQwO5k9cGjOxtk2hlj
+z2wftRVOn516tJa8zEU97iWnWOMQNjWRG73PjYyB4004d1oRcDJ0pDlm6tLsnMas9+PS7V0WtDL
md8eVS8wB0koUzycJj0p35y++Bykg3smp7t8s1OO8vyqjl3M10bPeVUx6/UHMXzgjWI7PadaUDyT
OXSv2h2/qojQIGl4RlHpwxvqzRS45Ruy7/ZtPSS/pocFiLEEivrZcvP/nB4R1PLhztVlOhB2+zby
AnPtFRbRGFYSrrMAa09mTZwF/D79JPr3AKjRa9cK7SHKcaQXfvqpt2L/iImnQ9Omzj6NnFq3uieI
luJvsgo0V+zMKURhzmrj89ihzj7Ch96LCYkkLZrkpotr521O3J91jjpFkz+SmswWe0nCIF9jlbrV
2bfs8aSUdpUe79LE9x05Due3RO+fprZBs3Ao0pAQ1rY/tHnzlEKn1nfkBHR/VdGO6Q9IRT01vV6d
46wlwzAMio1l2xAQl6Io+s85uJTDJBuEA6cuLe4NiOPr1PP6raqqcfrSUUwmTsTWKi8LtGO7Cayc
KDxpTS9jiBUhtcQ7CoQNHvLJ2RCNtBgUAG7D5M7vRh5qb06XrzIn695ty9WP4ehrazUrisx+XTjI
RKte/X0C7/eOoSU5FTlKauR4d+ze02IzibA+ikR3N5g1463MeYLDGJAueYycwDz7clkB6hYE5J6I
H8JKIvH+Z7EoDtaCydmw9/ZX3dDyfIdRtsb6mL76XUZkFlqpPwpBpF7ofk8JQ8Bs7M3PVokM7Tja
0a3tkM8GKiK50Txy7p22Qq9oxtyMNx0+ovN14C6MazACbYlswm4Ma+9A7rZ7FknQbIIpN99b07lX
L2Qn8T4jFxJpOB6ktT4TalCF6b26ckXzXdNiD0fgP9qbtgsQsEddvMD0uR81DpxSd+RJumI4qau+
TH9deYOj3eoJoeIMuDb/ayjq6MOlt5cLV8WtMUxmuM2yPi72AVJWF7fZwB/orjHTd9VZL+EiVbKa
cj9/Uc4vT7O/sFUq71QX+gHlxkTfYqc62YLkl7WaJNCOxYg7Oc7M6AERO2eDUBOhTQnZ7KotXK6w
u99ouom7GJXCS3sTmmIv8d6u1IjrhDwBLRV4Y0OU5u9FkoK34idAfpaXUe1qViZ9exNkyJGrjr9W
5wXt+yTV60eOEv2rKP27ZJJEgiw13yheNT0Jzqrmiep7WCxMjqmQrx6K7mhN1vPJWao18cyrxvYH
QieYqQOtWZtRII+9mOVrJuNpXaCTd1BzsXgjLZna817NHXVu2NMQ27vLezAgjIQS1QQ118fJte0t
Pd+q3iELHUIfF329BgnOtnCRUJRD/Ra66X7WTe+za2vuJif4geShuH4hf/Dh0g6VY5Nxnj/pY9k9
+bb5RbWrdZJJQOcMuvnBLcm9lt3sfx572+Bu27X3cZIFZ9d0XMwQBgzBrhg3YkRWsvHj4YEszOFB
W9LzWx6Tsx4Qcvan3TGdeIPj0mGHxgjVETkGYhUlBJalKap1LQDsOt2XiJXcqrbCztIVd0xn0xy6
lOBvg138TROY0yHDsfkyVPNj1w7oBHXYAidPyBfXIxkRhYDTsNQuTTE0kxbmrKql5KuhZZ4Pt6o6
hWl5E+XxtA0zYhD9vne3pcrc0eOwX9XLJeLxW7uV8bKFoa1fsnsM4nrrTZfGBOEscbjGnO2KYD6W
tad9dNxSnYIdOUfrPZBRvl1ERH50RbBHRK165SEhbiHELgq7tMMI+jaheqMbz85QVvFmeoibxrhN
2GbfWuTJ+D0WcpOb9soZxvap1MpgH0/puBvTfHopzPEbpn/3W+pyH4GX8Kmq7XzrE3lxxJiePIDA
BSfjZu43v3xy9bH/2plI/Hqhm58Dg6AAIYh61bzCvoWNIFYh+x5uc1RVEWaDfbsYZgj3Xxr/ugxU
q9U3xRb/MMzHpb9zjGwdLEdNtvdrBAnCE/Zr298Mnp5sEk3zNn3ReWcUvHvOPCm/lrhu9tKyPOJr
6IgcQcCodEaSFLlZ71UjHi3/0u3EMckmgStXI6SuTW/AO9Etd35CO9fZLcJSSHhNXcHdePyBuEuL
TEM6P0UBB04gK2dVUxPwHuqbcTmq6lrdF2xs+3WTi/ZBDQl5hh3mynBXFjTgJ2cpIhP4RlRmwUFV
LRnl51jfk/H8QMo9Zv32zYG+EK1InH/SecsfcZRlyCUl1bNO7sqNXiAxUENlOXjhHB84LUXnPEjQ
Q8L28hxHjbbih999lk3+a0UTH8jvFQXcrF0wl/oNUqHm3jYymBZtG74DYv7Rulb7EJNJgNxj8Kaa
J0vHvFLMwc5fRtWetXPMxHjhtD0j+m46/K1pl/BxNyOx3EeUqcR7WWzU/5P8NIyuxZGXdDqvqsnF
zse/q6hbaiucUO66mGaElga7PaUaCafbabmUixSQKoTReGiHMKYGgNKtVON1jAW5d+fUhb5OSsyO
ShnYMKd92eGoSvlNrhxiNF8nLzfxA83kAUdVdDO0nf/Wucs3qPqEsFhwjobk56VG0OZesNvbxHZf
fZqaouPWGpaHKNSSjR+Gcqs1xF2bAUpdheRJFQ5yx1e2ei+BnvSL4dYmBWaT1Rnyn4BoH53Iy1ZI
m81feiJJeYIV+aOZZTnu04hsxT+oRnWlgIsXKuOlh4M2u9xwex0n06FYJ25hrUu0+Ya+HB6mpcgb
Hzt6VP/oCxggqqbarSghi7SZ2IvCX74MC/K2ua+ddzXq2txNbHCc/8fZee3IjaRt+lYGfbzE0jP4
Y2cP0vusKpXVCSG11PTe8+r3YaSmS109UAOrg0A4MlXJJBnxfa/R83T3PlAWBLAiBwCjPJv8vFrt
NPCuRhZ/KXp/bfJouCT1gM9VO4YPGViepW6DQh0rAAx9kJefNa15xvQy/J4ZZEP1lqeuq22zVivY
Apr+QRc1plKK9d0YA+PVLceACE46POp9PKyyojTvOiRgNnod1edWh1Gi9+ZM6Oy71TtevguGdikK
F4oeCTMyLH1Qn+VwDR8UZ5j+e80GcVsSDkaKJ4+xicvvp9bGR0cDxpUpBbH3WMf8DaNJrnbYHFrw
eK8w8+T0iDjLPu7qYFnVfb7jKYXsYh2Zq2B+4MqiaaIiuLVjq8qqhVHDJP/tX//7//6f34f/8b/n
d4RS/Dz7V9amd3mYNfW/f7PFb/8qbt37b//+zXQ0Vpvkh11DdXXH0kyV8d+/PISADv/9m/a/BCvj
3sPR9muisboZMp5PsrAE0oq6Uu/9vBrOimWY/UrLteGs5dGldrNm/z5X9quF/sQPldi98LguVqlC
PBucRzxRkh0J5GQlm61m6ccK8x2+ckZBJnhXw4tOstXXnvMI7R280W3UYGWJ5OVVDuT6ALWqzNE1
Ewh1mV2ybhujePVFKPZiSpqVbKI1mC0rkUanwSyK13YFojp9jQ2SQcmkJUs5SY27buUSCt2bWfiU
iewyNUN1p5lesXP9vFtoRg59XHZmpYCuFngn2SKkWt1VmjKus9qNV6JMq7vc6b78+rrI7/3jdRHI
fApharpwHP2v12UsUEMhNNt8bVDOAVOX3xdj1d33Sv4kTeGNDExRNln2RlrMR536LGexm0jYTLMj
8LXsezFzZmRhdVqLp0/8HWhedc8lpz+K28Ofs6w5UvJnl+rbJqq8arss/Gh4TtCtmDzSBbIFNhgy
SvgcNEn7kE0CMi9zfMWrL5FlEhW5+/WXYTt/+5E6mtB11xCarglDnX/EP/1IdUCPU8dW8etU1c1G
M9t0Y7I23BPGTJ6iPr8KM1K/ZCIlwdJaIfHsILoGbqIs5EAhzCe0db1P0I2jQ5e64zoeSmz2quYT
5qNYVk5J8NA1UbK/NYM5dSDzByoB2W2rRBjPBEkLB/PPEZljGNFzj3usyt4zDrKmK4Zzfj9WHvV+
0p8mc7z8XDnjvd8bgLMiHcjvHSjHschG/+jANM9v7cDAxpJvaytH7XnK+zwE8oLbEa484n04idLM
XmI67//DU0TX58fEX3+uruFohqU78+ZZGPZfr1CtajV65pC7OyUsN32qurgHof8jXAiVhBnYl2KN
dom8qjsVjQtJv8ubV6fWw6ORdNl9aEXZvZbg/pn0rrmXfbeig/nhBwWGpPM82Ye4bUrsomu3stmO
dnbfF7ogiJo0m1F+uOcVJHXzsltDCfGQwYCmHJtG1iyGSkGX2YipliDqCZGKehk7WnFykwIezE/V
BsHhXTR5d55ag3aPMr7xPrF23Jv2aRrKeDv0RnjNo0RfAxvt7yPuiBVGjPGj3xGiYpfuPStFD8Vs
mJS3JAi+Kirgc0UXJ/Smp0e4WA+VqTW7CWAUYc42vtOJdd7JGlyZb5wAZcY/u/IGkcOoSZ9NdxrE
7YCi9GFmpuBC349vOmiFHmG4UOFuzGfBt8nOy/gLYRWIyQ4iS75aOkvT6vH51S1ov3Mtdiak2mW1
nkL31imbAM3NQ/OHFZP79ZdgteM5HJis3SYAwiwLP96ZYlT2JDdjFKyV2lhqIsACABL9CQl875Qo
TXck3gwBnpbst/2KNfRPVUDNa9TYp8P7nNxl0baSbVu3v0amX2+9vNmHahE8BWpbrCxi76d8MsXF
JT+8NOZgd5vOhpKJ9corJt+QPTT3GHKTH/Va8pWVPd5g+hKZP3g+Fn0CKucM5B87lzhrDdxIDgK+
ja59Bd/f8qZiaVbpuBjVCPurebLRuKRZs/AzGO/mNLm9egEt+aPIMgxo2Os6W/apk76ou1S9RBqw
PGTbN3KerX1Xxya4Ok0szmOGNfvg2cFnt4f1EY8W242utu6cAR03NzfCz1WXQzzyRAI+xlQ+kWa6
mJ3nPRGT6RZudCBHNF4Ur1L9dYd3JGlNYGRuWVwNBd4AkrRYZ6dTeZR9GVhOtC614kqk4qkv0I6o
2IH6a7Z4BHbAdu5GRIr9dWGxaFMycBHyOHmIrLlBBJEm4a95P9ckEIRPuFnWSZDwxUZgy9bm5AUr
h+XyWmt03tyoxl9gOeRHy6vsa+3o9nWMQNP9+s1hGh+fS4ahq5rpaqphajC4zb8+l4bKSxu/d6wv
g+etjdlHQZsLIm8t235qFuJ2Hti0/3SWYghWFenxn/rk7BZ02DHOFRO1kflo2Za1YEBWXp1Skk+T
gbRg026IfidsIe34UgU89mTRDVmEX4asI6ugqgjxMEu2/cqFVeR3R3mM7L9NAUL0hJ6Vj6JOramL
3MrgsxkYXf/6e5LLib88vw3bMVxh2cLVdFPIZeJPb1irjHA3Vuzii2JG2dIhKrTNywJvUYBMb52F
gh26ds+5EO2ReDL6BXO/iFBKVAtruiaT4t35lvmtL+wRn1r2Lywn6oOlD+pLVBYL2R94RrgjGlps
ZFPLsAgFwfFI1M44mcFQ3U5bagUL8kZNL5MVpJtE13qMF5Jwowtf8OyNnZceeaN4BsV+6E/9pVm0
+Wd/jMW6xxhon6C7+BKq+Q1gHKFVeuvHzbx9SYgnS6Dvh/kZ/RIw7IZKhI7DMaxE/mnOS66KLDQ3
sqmMTX6FlbqLiXcVCC/rMLyDLt9HbV58wiCbDEtTfx9HRVv/+mqJv62HeNc6JMIsrpelk8b466+6
KmtDkMUMvnRBixO0lr9Mdu3dR2npXPq86heN1fZvQxuAH/BdG7ay0J7QyNlgid2/Wd2QbEWrh1vL
TJt1HYB0McCXHLW5EGTWjrIpa7IvsHRyNY5ziPQ4u2O9g6SLym1T4oV8h1ggdrEDD5e+VIuTp439
qcAs46kZrWtQRdMVUaL8ydWt7+Q7mrNsBXOQsimC+iibaRv2y8p1+n01H1n6bNX8yXC2cjQEN742
0qre+K6eHoIZcgYGsj11M5/InrXj22VT9/UJ1B5QS9kjx95nlb2OjLhgt5DVKE21Uf+Nh7495/dS
3SY/RmzzgfdYsYujmmBKohLCiFWmGnE3T60bf+d4kDNrd3TODlJu08Iyc+ecV+alyq1xX84DclT2
a43t/MOFlxf259tUJ0ZpaapjqCabNe3jQrhHirrrXd/4POp+tcrtAkStpfS3IuYHjxqJ+5xXkb1h
SxGd7VLY9+mE8K6DwKJskQdPrlZnAgdlCzybSnXr3DPDRVaDqxl7pMxkgVZUdhEOz36/MRUWo3iO
C1SnCLUMl44l8f7XP+q/Pap1y1D5ORsqTFjDMLQPS8jYtEphaJH22dG8lxpS87nhKfNTMfSo88F3
1FjITc4iRVz6DGqkX5mZ596VqZ5vYrb3GCmhQWpluXcoRWgfVCA0uy6ZprPXDdWmwJr5DvpZv+iN
sTkWoUYs3izqHaBrUELJtBZe6u1N8HsHWSvUCILv3Jf9Wftvo+997/NIrMX/8Er7282vW66tC80U
huXOm/cPrzQWcBN79rH6HKXp9yy7Ep73zkMU2ZdwxvJIfI6lp/EKxSNr9d4na3Er9JOGwdbtgBKN
moWsRtMMIjbKcSNPICfLAZRs5uiHdxxJWo8/oN4dCgNlMAZorYj+fIN/y6o61LNU05ise2Kg4A4g
jOoAeuCG6fXVkTomc58Tttr5NgXU161pzFN8NFcWaM2OyMDW2V1Vp4+6sMyDNBvCiTi781Wr2VmI
6ELAoikLOTdP49vcFLy/WFhl0O58Zdj0kV5D9xWttmiH8gxSXnwO1AR7egEYjwiJwybWejUb3/1s
906zhLmAuojWi7sqQYxVnwcQGyIcnAfZFWSNfy0mD9HNeSAbWeM13ogZuBXk53ZQ5/AQA9FUvJgA
In99mzjyPvjLM8BmTeMCbHUcAQjR+BgZQLIy0dCy/WwPIMfLOiT4hbvAOlJ657k0vX5l1bW9C+am
0oPhVo0mO8tRXt249xIVHgvLesxYYsru0QY7xcvtK2qgznOrgf8Quaku5aCrY8PicatQzKMivw/6
/hF3ovJilZZztvxQX7YoK38F5g6jyhhfp7oA9Ydryj4L/eKxUqoXOaFTsnpht2Nzj9xjfAz8KVkn
3qB8acKFnJDrmbsq3GA8ekXm4hPv8eqfT42f3iP7APuRVYyxGwwFNzJJvBSpTdjP77m+yBxtVS2q
78e5gP7zo6/KzOpeFkil/NwnJ78fq0RdfZv33qdHKCWxpvjLuT6ev3RABbGd1Mmef3Ic9RLACXlL
DOyF4nLI9nmtOK99hG587bx1DRy6pFMr1Jo8+80psQOHssgCvgNXgsEIImf0Q6+EmlBn9l2XDWhe
J1BDXbfcdwWJP4RCEm4Tw8cuGrp/BH2uGvsjC48+eHbz5pPQwb7oef3sQhA4T2YjPgFnM9a9i7hb
iBvxp9GvOmzu8D2KkK5YsnABYT60Vzl3mHDwSirFg7XKXF8jGVblU7KQo7cib5amG033CRvHkzVo
xlb/UyhF6p18kD95F1nBSHvaYsV8994lD/hw/Ifmh9O1MPpWpaXbC3mslFl5P1+K5dhBLbA0yp1m
3fW5cWcVWkOCg4815tow98lRtXD1W+3X83I0wzeuSo7NmzHutoS7y6qfe09Ga5u3AWLT2smVCHk5
KubZslYMPuAU5sXkiCYDEsTEWgwUtRrdyyL3GsQMvDBdzmiaW19jmdPeyWa48DyvnQu1aeG3xPr1
/dDIaZWLPrXLPhr1NepGT6Zwx3tHneql1nf1VjZlMWRau+g7ke67ppjuZZ+WAg9WID3JluwvRnef
i2I8v3e1VoR+fhvdZYbV3FnZd08jVVwnOBoRah1fsfX6Tr7Rv3MVzXwYtODSjM7wapW2AZoG9SYc
Un6e1cc8aaBWXsa0AJcPY3AZjUZaLhP/4iFt9uCqyvCp9iOiDaQMt343DZ/0cjROM/9QuF1WEp/E
AwqcC0hB5na5IiCj8HLS4k867wh0+cd7tsvFJ3VI27Wt9fpaNkc3Du+zsVzK1m3GWGpL09eVLYxl
Qow+sQSEvZxqY3imcQz1jtVfn+2wiXR2lmn39V4OyCLpgX1uXMuYtaz6aiFny5HGUc9BUpQPmot4
dtlY/Tl2hHbxWgBJgEjLrwkCZCmyji95mmbbDD3FnaXmxRPWX/dywudQ951D4NRKiBodvA63Mc+D
EAOxp3G4QoFNL5ABFrcZGiuZoxKbp/cZcppfZLio2Q3IZFMVLJYrQRQhwJp8sIb5O0uqo+YjIh+k
NBO7YcmT9cYatYYSZU0COs7gpV8NBHTK2B6+YVQEsBhLzYdu8pHHSRt750XqyLNXOLcpCfecazu/
2ySVJbviLsvScc/7OEWx4qWF6YVJ34AAYJ3/KNy5+d5XpCaXcSZabkC4uYuAXO4rVn1LqRyQVg66
eypAzKjMnWug8lqWigHTmDw4aamfip5veSp6FJ9Rbfw8iZmypCnDJVUJ6ZmYiegmm1SQ38ui0crP
8IZAHwVuDpembd+g5tpJVn6eAPlvvXoqtrKZ6Idi8ICHDWO5m0az3siDkYRc5vDcXnpFQd7Ji8e1
7A/qcNdEmvVUTGp3SHrTWsnTaJVzURPChV7WIx3QojuZWLYJW9Ab3kxsjBelIw2KpvEeI/fPsl/z
wW6D75bGBsNrPByDebreKOrOxbBvLWcVqnU1a5uULwjos2EXCoqd/fA2Wg0SAOUixm9t2cfCerLV
1lkMTT29Nn4d4/YUjl+syIe3XunfjCjbkSbxAWEqf+RwIyMCOteSHXuwIM296fO0+h776b0ydMb9
5IcZjGlruMuAzS8hTHibONZnbV+l9Xaj3uSs9YagXntRsqjQT7y6lpJ5C0ODIVjxlW7izEclP3rT
A9Vlh1VWytnrNeU8OOiAxXp5lF3v/bKm9l7PH8WC88OAGRjKeuLDttVg49A1xVeRhMj2mIr3NGZG
AqLZVe7cvPDv2eGIhQGFg0wsfbbfZxdLD+5JUZ4i1eiPxqCZV7XxrSt+IfEsy7aWXbJIAdpg0zK0
B1KRRLBblgyuqgVPfQzgFuhLDIqkDZ9Q6nCucVfyvGLQ9uLhk298z8swfCpUvVqJMcXzyB2a8zAX
hR4h75BVO9XLmrMqHIq5JgfltNI0iqUFiW8t+z7MK5MB20v7EdKOdqp0dTr2blpioFNHj9NAGtwH
fPE9xDejMb3vnRWECw/pKfKt/rT2QYzdDoLAV26iRFtYQKWPjo5wrAYjrUOw0uh2itnc3Zqoypun
sUYdZuGsTfh2T02GgUFVcJtEVlo9lRAF1xiDBVvh2+VTZiBnyVPdwS2Gpl6aGImKHNHLuRk6jrML
0JJeyqZou/LAAjO6NVFUdI/wEsEfzZPTyVbPeuF/S/RHL57UL0DBf4+AaL4Ndekt/MpyHpNKr1e5
sIN72H/5JuoH9Two5UCQf1QPychFSuwCiRX8fJa2qrd3MGzjncq/va2NzQVSnrXyq1Fjk91907Sg
/4NbQ6mS5I+Ild0ixhrhuQzHYF0VQIT/EJmermI74Q5QI9s99aW+w2aRG6Aw7eeszIxD4Y3j3dwq
m4Jvyg+yJ1DAyULRjAkRUzV9cnwTSLSvVAc56moZmovo2gOJZ1Tvhh6VO3fayCZZ42jbE9BbT2OW
PqFHZS7SVolPbl4HV13X/uBh2L2EQZrvCng2axthyhc/dzXCfoWKKgujbhec9KDJH5qMJ4jlI2wz
dzulWR1hM8sHavfSoHe7LoZa3cpRfiyo3CdVAj6LU/b9qgKm9Gwio3d1evOnz4UUmK7lMUY7bHTs
GW21qx9wHMuBJpdYdsV2ePGRWlyJKq1fkEt/gZnE7zPql2S83a9i8gBqzQdZcE+2Q2BhFT4fFAiQ
Wga2xi9TkNwOskW/FFUhvvp9ikCFE9UP/vxJqR78/EmA4OqXrPJfbMVXvqdl99MnwerdTYq94Flq
gRKdk/EyRS+LKm02/7DJm2MduUzW37LypNF0U7UJnAFA+nucp828IlBU+BROFBgIf7bxUa8y/TnV
o7fJj+orwn/6c2DEIFjr6nEoWfr0o7eSk+BiY2sM1Pp2SNCMh8gEVSSbM2ByiwqdwYXjFGJQ+hXa
JMZOnhGJSFAWRUySbh4dw+gaY0Fzp7ErPxD9CS957mW7IMFngdUawh/WFJ58N8kXQcSWMg8H2KXp
gDNWYj/KGf7wguZb90mOB9iO8NnNRbZCjVdROqrJYXSDZ1G7NoIpBrtx1d56laHMQEJxglsKPWhu
1koW7eI4isAb0XSTckBe03V2smk2NszQotGPgRg/8SB+1oWdPThxlz3EbDlAYpLJ6AruhaUfcfOG
WXqUoyBG2vOvr6BmfMw8zJlQ11UtYjU2LCHrQzgrcnialLXo2eEN45YA4WSQvZ14MHop4lgNZtrR
ubVU82hXGT8q/laIdh6JZnu07rzsq66K6KGo8vihxMR6L2KrIY0YQSx30RJVESbe1mqorMe86F7V
jhdzmxrN1a8FaivFtE8UvXudun7aTRYwzgBxuNfSQHljIgR2sU0ccsCH3w6HHtLsRc2t089nK1oY
sq6wy3OPPcnzCDxbHl4XU34oyKJjwMW0coZTZGZanVLQpy/ix2e6bh0fhZuZSznLtxD003g6HuU5
0EQiqTmuFBENy4FI4J2OwtxdgfmCz+Pt8t7lWmBijAHRNtknCw8rno2Juu7tUOSctZNZ2i8qJron
H3/FXW6k6L3Ntfe+/1b79Twncn+cz/2z9uEscehaW6DT5FrV+7pTvG0UhOGSDdo079Kmey0Nko3V
dvnqvc/X2mnVtZqxlofJgc7Uy6WZOt32vc+xBIJpo15urH76Bg4cecxas7jzfHVvGYSxJqtHqboO
xQP67/nSzoL2Te+sR/BjASAcZU0HBCZVlBej7OrPv/59/y3hbxjsEUir2bDQCdvK8Z8SRpnNJifU
m+ANoZowPtjOrjayRwhezXdbtFtrrLXPqi+sZaA7xrVEU39fBZO9heyfn3LU7xc5wMEFCCt+5HOh
IOu/smOQoLKp183l1/9l42PWxHBcyzEIbtqGMIVpfQic2ZrqhwFZqc/TOKwid6qBiFCYSYHns+M0
O7bJ8aJXvR996uBg8Y2f3UJPze7Nyeoj1D7g5hoUK9IIkKfStH/zwesvUitVzz2aYZ+UMb3aqdq/
FRUXSMdSZpcGK2jThZ/p57GpCG0OJv7aecJL3naFhm0iI7ImCzkRpEKPb1WY/wNUwxAfHkz84cKx
EVG2HZOsKHnGvyaPYNGDxMhm+wGbB6aVlPmJ/Iw/G3lTdeYi1f385BVwzglg7z/0y6ac8T5X9iVW
jlZrYuL1N5/kw7z35vuxuQtxB1ZThCas2T8YiJsfA8t9gzhADKQ2RwwaHN/aCLNmdJ4CE3Q5wJy/
k12gtYY9T9IJbVoG5Ul6FRunWoTmDjm64UEtyh4xjTsryjml0vHb9KsW1Zb5AHkSxSuDBfAJ/yhP
AsNsvMRYx8lBq27jtVf0pkyUHBNihCw5gTHEcyFrTW3mC2SW2/WHgSxFq30hJ9rcKktdQ0i2agsH
Ob14WgZG2D06iT1e+EIe2rRD3WsuyuENxlT86TZuExplkVyf5BggFj3LmlOe4Hljlw1arn6g4dlg
qKdEK3/UZJ8s4nn0w2TZJ0frxnT2lo86TT/5xVF1W4IPY3JvaUVBXPw/hRycBIL3m9wci6Nsvw+r
EZLGJA0GkrQufrvKpGyM+c2rzYUKfiXS2vQi5vcwMJr4PDXZtb+9hgHJbzBrbcEpzKOzmw8SnBmZ
RFAV8iRdmar3VruRY3JWmE7VHtXVkYXK/C7/b5+qdeM+9Mwfnxqlg7oUgwVkI50mFHQxaEyQ3Hur
QfzASivcK8RNcZXNXh+VN70nim8gwHDqBj27plnzBX9h44KqvHmRNdsz2QHikmGXhck2cQKEIwci
9vnYSNTlWjbfC3lEha7re5dK8mHRajEyKU2vnAECIcamZ2ITqLZyln3vRWD7wdIvwuRA9Dg+ouGF
A+Bck0WteGO+kFVyVckGbdRr1AbJKfIzFLBEka0Fl2FVRUW1TpHZQFUCPWiCXAPEt/YPv8zRz+i7
7FPdELfuR11d35p129672AbphunlSyurCL2URYcfHZMDt28vWTSdCP4kZ58cHrKnllh4jWm8DINu
r1urnraymWMOuDCnMb6WQe0/V6xYNDcxX5Jp7CAs/+Uou7tLIcmw3Gwi4gJ6/ZW7+TAC7nvx7Lza
5j3bnzwPChQtwwc5AaW3ceEEnn03hG53tIocCeHBLb6CBp1PIApFrDKAU0eEhfS7djSnhRwAKnZP
pKR56jy/QF0GQdk4A70eCv0gJ1glmtQKQZdO4KdaLOPUM7vH3mXT6qHRxs652swknC/DCuFEQFYx
BDaWzMbOC3Xz2ayBZs3DkYhBc9vsV9K+stcisIbDDC6G94X0nBIox1Iqzg3qKnMQz5LEDL+I90Fd
pPBy3eY45P4PwoY+dN/IJxT3eKCNl6osSU8BwXyrzWmthY1yRW9hfBhd4koFGNJdnOnDg47K4n1r
nuSY7Kk0pwCdFNhL2SR2cW+apn3AUzHY16FhbGJVy1/HrN7I78Ie2m4ZNFN9SZOSFN5oWbevFyHm
VZbl2ZtmcFPjyqPuh2AoP1kYPskjMy1GAq2w4CTUAJUU03fX7jAGn+Fq3C6E7iGy1ws0Og28Oq5q
UmZLu0IYQemQvMxMtE3rEp4c5NbSvVVGWcFJ6Fb5c2hU/3/m/P0jOE9Wt9W8LHj/CMXXrX94Let/
fyvjTGWogFxNx7Ddj29ly/IbN7Xb4ck0J3GNk/aKfUf5prX4Y3ZotGxlM0O2w650AmYVmcFl3xKC
HPuVl/tKF/P1OMUyQxAPkqASAYn/T00xHZdVxhhtZe02Wtr/kJpEpuSv29Z5ZUVa0nYwyAVCZHzc
87B3qMsCDPWjWfUIb6K6q1aGtnNMxDhl7b3P/S99cp6bX3ENXYxKSlYKzZhkHxKcPnRTSeQxcb1D
pxf7MZsiY6sNnrMZW948tzbuNBv0jNFEGZK3rm2SlVFXzqF0ERS16k+RoySsyuxsHwZhyuOZZjR2
33Bf1O6gMhmQ/sJvchYRgHRtCJzMZLPyHh0gLS8FsMpNV4vKviRDVqI1FxYvesv6ow4a/B/nZljk
K9/wqkc/ncx77j/WfDNAZ3RwXspdHDcDdnoi9pJtgJLTtSfLe3K8YSNbY9y6V1mrWqGiMoafXuwg
P72QnYqdvqGg5e3fJ8vjiVJt1PnQ21x5bNLyNpad3YDreOgbsGQNzdv6oVqyVumLF0LADkiAIjnI
vyRy3QcylybB27B76pqMCC9/kY1fwRJO+YDiVuZYb0UafgmiKf09nKI3s8pNlv2Dxw9UgADFHPJx
nhDynngKrZJHXe8CmZuXS7eqXEPpY8yV1ca2XpoG/4n3hVWltYW3fF9KoVCK5wLsuO3UmulGhFO5
Zz0uHkkT3xtGaHwpLC9GMdE3LoYRFBe/rHkJzQNtMF0KbqwnV838vRNW3abseeDU0e9ynNRzsJ4S
LOnNRp29Gbx+bbD8vyQJ64pec4svuhu9wPLqkPXTrQOJXGUl+/nWlxH2wK+zluq2b5166xSu8hog
XiMnJPhHrfXeqA7oq0ePWUiAZj6h6pvVUoyTOMMeNq510ZGSmQdaj4QvSlbKve7V3nFK03Jlp5Z7
F/UwXNAlfa6rvEa+rPCfLPYGha+NL53jFKexMtFPGrPxBZpHuGlCIwORz2hYIKyqYP10kaMVnCfH
zF5QWRouFbYJbEmYFYfTtB19BTGkNpxemqiNlyr2N0d5kOP66xbptkel7pU7J8NJVn4wvJe94wbd
Sh6E6WKyajxh75E0q89VhDbLNE4AO+p51xRGxtN7E5+oH82y8KojoaWfm3I0rAg5yGOb2V0pLH1C
uim5R9ck8W8F3iH0O+tHlVdfN/tTl95Bg8atrP82Jo9QPGttxLYKJmQfZ55nvZZDXSHZgeAcQFVC
9jEJmk6390k+S9N5hYqvlBMdi9GzPsWTeLj1J65N1A0ksWgG757V9HfZX7MkWaY1ggCQlpK7tCma
RTBDTZQRu5Y0EObVnsr+Ak4WP4gIWd2uBViDOO/ayRrncKviV+McZNsjGbPFdhONHF6yiOGY52xE
xrIuseq59ZWlfQ7VSTn8BK6Z+3ztfgTS7vGwYPkKyq2Lwq9V7z84kRd+7/pyi1NxHiyK9GuKQXi0
KNorO2MrWORxhKKFP32vR+9qV6L/ivvOt6nKtTd9MgdUwRC4Gwh7L1CJR2bXcxwkBRN2EBDYXN5D
qoeeZicIcs1VOUnWaqPBK0qIdCn7lArKzEIJOEcqz0EGIdyi3/mHHH4/TvRYjwXBlK87Lx0WLjLn
cE1jf63YpXlhj6vCZtW0feZG7RmMFjJxVlB/UgLWymKqus8oxV09H7TiQln5Wdfd2E3hTGqSzCbJ
YvL9VDsGE8ifmf/UjFhT2EaaL7pqcACgURDsgyZS4Fnn+hELEcisOqe/Q0GtO/hB/arN/myycGcm
ceunZwzilaPsklPtAFFID53T1ftcJ8B5ULOCXRJV1krXR/+qp82Ee5U94kyXmOcmUru17ubZI75Y
Otxbw/9qDEBgatbQiy4uVjGyPr/nQzwr8GnmkxsifijPVPnajzPls0GrYSv61lYq60xoK7fC4Czm
RsIy9Jz2U4KwW1+Gm9pRZl8ERpzEjOAh4s+5BAlJ1CRqdlTS0zDXIq1MT35RNbscB8JbLfiz78No
7tf9WoXKDzpAPbjERmHfzNXAVtWDYlHIpiwsQ2T2+jYJZUNLx2iDqSK2tWWuFeFdh/RmIozkBciP
fhBmW690G6ozehkogwVEB6CrpXciMfBhnQfQQytWvduKQ+kH7nOVtMvENgc8UqBIZH03bmQT3Nce
JznrEW+fiHQxBLAE9e0WP1e+albfeVh7nzFtD5dpPguUKUa1yZIwOyHLC5YZ2d1tOfndveZO4zII
YK+rCckHY44w+XOsqelDcy+y6uW9S9ZE2ZurcHYzVDH80eJUnHAkF2z64c2hNGct9bkp+2QxFaxc
FnAOsYgUiPOhGHRfEQBbauTDENItkFKQ7WluD7UPikm2eYv/p+2n1YupZmh+ZeqrCn44rdTsDzaI
iHZmFvslgAZBbNoPYIXtTSCK8Gg7qX9uxZxwUprqqc0z1C9Q9v3efk2SOP8j08GQVpUunhQeewAH
/h97Z7YbN7Zl2185yHfmJTd7oE49kIxg9GoiLDcvhCVL7PueX38HlXnqpJ117ar3CyQEONWFGOTe
a68155hZdw7HRhxKM0/9rO7rR06dID7yOnseCNx8/y5lqO7CmdUK4V7gsrT6P+/8Cf17exJTQs02
hUxb2NZ1VeZ2+r7nRY8yGiy5Cl70csUfLGp4zOn14YF5E23YPufpsvmk92CuEwLW3TQ+z4JoPKXF
VizpSnzXi2lPEhKRf3WgUpGVlzhp2n1ve6pZxX5eldFjVDxmaXdXqqF2kCVdPdAtINClrDI3HnoU
MBqmDE5NmlfKM9SvKZNZOvhxOGhhfG77j4omaV43w2+jb9f52E9oJ6sNlpouItZCORir+MaUcU8B
lP4kFOBahfopeUU5q94v5QfC6GyUPhCMBfNNkqOs4iQrgeLnTf9BsheCikIGmHjt9R3T1NzFWCkd
zeRK0wOqtxjbO30miSsYsCPFUKSPkmwycoeQ6hTktG5zlKneGJBPZUWZG+hKucXqJm/HIFO3i/7S
a6LYD7RaNib9cVcHZLqlAz65ZlNRe+v9PljibIcXF63Mgm4o1UsHRC+GTjLUpJiX3JbMeFIdhnNe
O5McL9cRaHQikd44R+z52HthiojU3KBjkjYI76rtrFrCSaOR0X3a1Z4MkI3kB1gy0ii+piXIvsEo
6k0RBoUjSXXu5aGoHhPUgEgKxBmItTh3eMFSJe5JZIhcCDfTAcGxfSTBEPB5i5GMmWF0TTFNutkk
aDmS64YIsW72cPg8eJgM85Nuv8CxB9ZQOcZExyBZ+pdcrtUT8pnnMFJ9M6JmMuoyKZxgmOsD3fCw
C/NTrmpPU2Koh7CTTS/VwfdStYRuotgd2ZFGy4zlxqkuP2Hmz081i/QcAX3tcWQ0SVBdI6266XqX
H/SYUXWgHWlf34HFMj6x9u4ji3B3csetqDiXqpF8bKTMV8xxJNQqbt2SceSDhphuaDQni0zUD1VE
ABwJejhlE2cYhu7cG4cFGcRmpXluCfU995m1nKMSgYpkMhXHwnaqAlJmZZxrW3PS9ENVJ09lHozn
YKYpm8LMsJQm2PWzeLA4jzosydYebClQaDFdlaTpL+8fhAk5caoLIviiBtFVLatHdW6RyqnmqWIa
ezeiRPFmIwLfbxJDi9jWHYPF6eRzWFv6EzZNx4qiY00X+yDl0rSf7eFzjn/8rIkJbbTK26gicHWF
SrAwJ3rEjegnvaEBkBAslvAnKlkvF6YbS+qLPNYbEQu2l3maznKR33d4F0mnR1+LSR48xqx2Xlr0
BKHn0YaGhe1noVl6QJQ9Ywq/GkIdfrGsKd/3DFjVsAKouqIjBsei8DfTJZ01u0zxo33LwWsdIAAa
R/QjHqnmCRFBGXQmokMCp8Cl6tA8DMjhzgjYFhZ+Qd1yf77I2sp3h//3V0NKOMBW21YYff7oJJ+Q
nIuB2/ubTU0MhaNviJMuXwcrWi00c+ctmp06RgI3xJqsN1VKX/qum079aC/7UrP8WjapoGli7ahU
pkMgRcifutjcKlEN5XyBbdgP0ScUSfKlXaJL2poKUoMhPue9yPyeXAh9834YJzjxo1TGgSOq5Bb3
9ZU11d6E1ZiTr5XpfiOrH+OM2MFEgyGmGSkMs7XdnfR2z+UCidPXhrxRwmGf561wI10e3DlUGpKj
TEwt6z8bw8g27WgeQ4xIpBDkTj6RTQg28s3u4sjX4+6zKBZAf1X5WFqafRChchhj6QqpKnlKuYcc
xbKf8xJ0nTr38hGViLYrQpazUsoSXw9Ec0zCTbOqbPv+TZ+1O+5OPFlNtplHaKZNkPYnIXcdCk+b
CAG5OnZ1352znHBgIyx7F3pu6qSyFdO1UO5B+UtME2JyM9t5efv5+6/8bY/lTlzvR9TpmjBN64c9
toTbadZ6WHwrTHm6Hxq7Iuwp0EaXKcO1jQRFekWPV6x3Z1WX0YNuJb/wxyjfN6De70Hd1DGK00cj
FOlHbTxsvsK0G7v4hhBPfCxnFIakKZmDhEWtMyXaENj4oaptqoArqw169UaSjOlH1HgkB6UnRU7T
Q4rupI+HGR89u93PL5P422OyDksRdfCsqMwgfxycKpLZTvhkl29Kmb0Qg9adkDtk4NjyEFknaJX3
aa5ImzPKCJ8jS7iPZmXa0ANGLzyW1jbWxTMk//48kS4LS2WWjhkm/GQuZG8cB3FaRnI0f/6ylR96
e1xaUN0yTkpLKPY6PPxBz6CknL8QApnf4obnQ071r3Y/Co+kPqgaQVjvC9NAU7J0T3q0odu9hzau
fimtac9ehwuW4D527Wq8SEPl0K60D605Z05iAfOH/u8q3FbUjpZyi2tF3sxRuQOoJHtdGx4VC1hD
QOaf0eYegSPGfgqX1qPVaPmjRXNs7DLAJDkBm6QZrVzs7GMgTcXWHMEXRwx3jzV6y00dBKBLwng4
mcbMAIS5Kx5fMjz7MmmdOpmfC41hYISF0E2lud/M4WRuS92KOLiVg9cmQ419cLa3Ya9uo1JvHtSx
yzHlZ+ZmIuhqG2hawhZuU97p4Ug7bOkwiKm112hh5wYVlZ6dfMVJF7X1s6Rp+rnOKMgkibxbxSJp
s8b/7phJPNM8Cm54y+z9qMVvPYUSNp/3YnOa9zBrq13VdshvaVP4bLEKGYT7GMrui6ySgwtRQ20G
gqjKLtob63BK43xKXGRMJGOk7dsxnDYjzC/XNvTiaoMx39lD/6rDHsypAoSyU3CQ3Vctpd0dih0O
RDJC00Mwn2xRpbuoHhVnHrR4ob1QuHqduTNZ4feqKZHDWgN/HGU7Khxa/dJDXHwqNCb+RDco+ZGA
SoqpQvHC8Q06d35tS83YaUO7uB09W1lX7iHCr7lA2O/KpWt/sVP94KD541bW4EmY9KttOHU/OKh6
ObB5Ls3gm9HEEeXHUDipKdnbFMnOVpHjnintMFwMQx8uWqgQiJmExzLDM8/asp204TqsCX1Y/W45
b8rPnzTxvfbr/dXRQMfhowiG96b2g7lTkUXW5HWVvE6EKZKCQUzvKJcP3CclMe/zuBMmwWMVoxO3
ot26zZTWUUfEye/k/WoBZJXM5HCo2VZVjHaLRoFOX9zlD6Vc2Bt5icR2WY8nRTrGvP2ZutFyndi8
MvrYseT84s/523pnMlzQbQQHiiHMvwFmVDEuSzqN6esY93fIhpWrYiN3b1AYuwE7pTf3TXbfQUND
JzG4iphxpCmW4nY6C7akkurdtkr5ZbJ6FLSpqSKCTIarOd7s0nqew7m6hcz8fyUWsX+sZrjwqmAS
o6qWrbGQfH9iNJS4zVsiC16lEPDNAlJxLM0PXZZQKoAv3RqTmJxICso9nh3GQ8hir9CG783MPhSK
oe/fD1ODrJ6ldkKvV+zFSFpW2XPeUcincELUlWY3tmdVqfYJjUNfscIVWIKxBmKafWjGRXbUoPWJ
BnqZUYp9VlML4UrXnJM8aHx6w+ktHxraZiymXT99/Pk794OC7f1GtDQOb5asC7Su9g96mSXvISdM
afJq5aLd2KkRsoMH2L5b60GNq/RoTIqxwSv1OksERfXTQZpb/ZhPzQb3EgDiMTqrk9yc9Dyq4Fsr
n0yC6+9VS9qTWDhInfaE2Zc0SMwaHurF2KnbbHBpqsA+ScL6shTBl17uWaMDDlX4XD8E+HqOTQ+L
/Od/K/fP395v9D8ULcLiJjUU44c1oRlzvbXConjNdF32UNKOF9zANkHbQ2juY8rMuzxOPXQyxdle
wqvWRW9BvQg3lYW+zTQ7PL9/KG1au5B7gD3oKCuxWyV9nz6w8gb7ymo/E8E8nSTavVaXb2KpuRCo
PAGqoD2Ku/Gi8druNYBDMffWztZCMu0zSbufGPdd0uJzbO7ZpzPSLMlxgGpQ2KqjVxZ2V1n9UBv9
JmBGr6aaciSUHC1/N8iQdkkJ69HNFNjjK5Otkb7XLgiTyO0JDXHasFiHHxyxlkc9L5xZMyRCTXJQ
KRh07sA+FKdupR6FuV0TYQ8QHC0NL0zvpSdpzmqPEcUd+sXyIqZb1y3xjiNnSJ/ewNSdFxUpw0Pm
IgQX7qJ+oCRE4tmOr73RH+26IcuHzQcYuMNQMb3LKKOdBUHrJiHxxMlXDr+hN0QV18WFmt0+WkYZ
HxlilU6XavpOiYLpMFvz2xT3gqlDoRyCNdE1EMVr1NegLuhjOoQGTKeKlI6gJpeyg+03sbJvdaou
LHI0PGTgPmsrVNPXDtwwmA7RM8dpaICKJdmToTVkWq4JvMKi54ZmCG+McmyjuT1rwxsD+u4uoxhy
wIjsYb2NvhY06RNC/0PQ0CMu52crk8ITK3i9nUKo3g3SOieZYUfQG5eP+voBh7RDQmt1CoPqGUbR
a4MPfKeU+gWws/ao9f20M6GpjnBp70SMpHLS85eib86aAZW+s8L7kZyte2CpbqvkjyRHlG9myNZu
XOjtmx8LZTGcmdHDsZDFZdIVcZ2VyJ+tKr0fOWPCPJu7HcsS/e0xGokQinDSotfbGTGtf/Ck1BZV
bm8SKpMjivf5HPa0qhbLbu9D8s9+UdGbfztVmIaiqzqboWkr6A1/WIcHkim567T+1SA+xk2jmSou
x5dl2T1rKBXQnWXV3JDtVpDlXjlJCPDEUEIvIpjRN+LlJZ9i3c9SgPOJDnj8C10P0wGTZe/TZO1Q
cXJiOz+REIkZBBQeS1x4xpvhpEYxkv4SGI5QsUmH42x5SjiD78/H+SS3X9Ks2KmIPh9BBJQECBb9
GQaJvk1K5e2dmoNrxCe7RN3rEzMg8GXp57wdMg/rGLtIH3EM4XeNeaxv8cQIH/MA3tAwLo8jUK10
zfss2qa/9olQ3GW45Uy+4K5NyUYuQChFS/E6WSiNjGno/DBgoJSut3DQxJchGeZzbOj33VI1f5xh
/s931Lj2nSL3UoIVQwzW/fDP/7yVOf/9x/o9//U133/Hf57jFyaS5Vv306/yX8vL1/y1/fGLvvvJ
/PY/X533tfv63T82RRd380P/2syPr22fdf+i361f+T/95D9e33/Kba5e//nb1295XHhx2zXxS/fb
n59adfmrFJ8T53/x9dbf8Oen1z/hn79dXsd/HF4boB7/zbe9fm27f/4mmervtiwM09Y0xBJQs/Tf
/gEs8P1T+u86lRKlKQpmJOO//aMomy4C06f8rhrU2xbef47WYK9/+0dLcCmfUq3fEY6YssxnZASd
FLv/ugB/4v/+eOf+exwgT9W60f3beqBrTBjoYVgc8tgJNeXHY7yomwJiu97sWqKmmmiW0Ou1hRPa
E237hsTHNow1p2jUjgcxusHqC4Ay5PmhhW/Zp0F9C+3usQ/JTkUKl55Y6Ss3HrvOSZs1axSZv5tk
ZbJtiTIFxGF80XICW4NYhqIx6VuFY8Qh0I29IrfpvraNyqfDPebN0W7L2Slz5J0lvBBP6QY8mv3K
FBdz4tixOl/rr4GSPANrwVCriRRbjAllCGl4yVosSnTSI5lvxwwkFU1wpFxZIhGyPBI62GfVvVV0
3cUasptVLedZxzXbTCEIxIxEGll+wjwt4SKwYzea5jcUDt4Qun2Nqk1g7XUNOMed1tZO3VO1ASm5
G2I7uDFAe5HG5Eut2qVfktt5X+Nnrequ3HfZYOHzcZZ+Tg8mUTUOcXOJe26YPZZCTc5JAyq0lZvW
s9qSWMOpJJULsc++0YpbsiicFwnM2ujwpwOtXjyGk7nfhOMHiup8V4y+FYyFT+VJ+IiRjU643vkz
WGm3LOXDIIWfIOvlTtvYtwbeDP7RW8kx2MlH2OdRC0EDAQEgdN+omm3eI9QAuWe7FaeyTTIEN10x
ST8Y62pT9Dplq+BfjdxhNlBcpnT8by6i13BMxNJbkATWii9aTN4jcBGEmwk7DRkUfd0lTtthUbEy
etEJ/BoTxItZ8cPRURwz1fjMkbrwVSg0I3VzKcdct3yAxd8M+LvD1NFyGS3m+h2jQUM4CXDrEAxI
flnC/8unsvU6vb3vunknCy4H7SnbJfcqdgct9JbmCfcwb0q0nztep6qWxNXY2g7b51MRYb7WQRVY
ialSYJjNtdM5lMXBWVlMZhdpdxpHJiHaLEZv1oHFqMqAbicd8SRNGwkgvz8PXN4Bt5Y5PdpNY2yT
mT0F5fxs2dnqOuw2y8ijQZamHyvqaWjjeKMGu3SpLfIXDmW0PImJW63RMp97GNsUAUQuRhD42Icu
T0AvoIxRo9FF9Gj5oZ0v2wV/caFkDhjQ2BNla3l0ZckOV6U7RPufiuWOvqt5zOqYAU2XXVR9mVy9
pZ8ycahMbSRXNR3LTQQbwjA+VYkyXHvpo64syfqmLgeNjEOvNiQ/aXDqTB0XCfbiJ0Cm0kHl4Oc0
c2jsNbVMNuBZyHgX5VNtplszbA1/ivFSTyVvAWYCfV8qzTXkVjghqqxcmdw7JUga1DCymzfK4Bt5
91Ai3fYDAftg0trEoUZdSLdGy8oc2WsA++EbIhSBxGgik1K/DMo16wLmYcXNk9PwGyZXEozFm7w6
QUnDTRxZbqZOtjvnTbzpeoOBnb1TF/r4lviidDpjVRaSuMmuM8LnEy/FdMP7OSccvLKK9mqpxJjN
DZNXE6xZ0M/l1uIt9bCDvhrlOgKyZG4WnS/rxEgmr2TYfoBQb5nGW4auifS+Ab1EFrUu/maWxVbF
GzGg4dEqAtnG0pmK0XaHPHuOB3Sa+Zx8QwWa4FSvb2QIZYSQZZ27yLy9SYNOkXeh98yWEVpTTNIW
neAg4ULQ3kKrjLfByPsMlnE3T8phMRssnbGdURJj767MKN1a5nDNMiV0MrVaNgyEVC8rrSfJGLlF
LWV5SIvNOEqvqZx+CJe1JiLnUs0H5C5tK28KkwzD8hXQ3K4KMDYJmQigKH6WCC5xjCjD4lWJvcGR
3hFl+ky/aROP4XYcqK1lU2J61CmDq1c8QI1I78quRggbBTynU156ek8cYjwds8bEubh+0RRaOVeo
2IVLjnChzmwfy5qHhGCGC5homwTkmFN8EaqAiRr1FP5zzZArzG9WXyzbUaWjhV7PIY9R2kMSIl4p
1iynMev+nCr2xcoJCR3HIPEozINtX5hEPsYj6KSybb0xDl8Tqdr1/bqoxt9CooPCCvOgJMnQipRy
01pztykk3C2jsTYzJg2fjyZt0pCGhob52S3K8JLKOO+MQte3RL2+xaYkTgapbv5SGJ/bSjZOtdKK
bUa6vTOpgXxBHApmPG83Ta6mzmxkyimIF0506pAxpe3qe3w5bltk0i5sqofU1Ko7+uDxqchCnzAK
VXZE23nMYB+mXh72I588WWF9yJUmfWjaynQSdhWplGo8O1IApnS+2ESir8NgaH+x9W2SmFZKIkDg
GE1+3Yu3RSRgJ3P+iEIgKyLUsj3XbUFMS8rS1PF4FgIBlx7H6qZmcNmW02c5tOctWY7rbUAHqMPZ
leCnIVrc1dZ9q7cKWqbtRZunjvh4vm6uWevMA/kUPPelcYmMPnFoNMhOED2z2w9usv64KUe113yF
tEJDMyVO3hom2VnkmtCeZsLtWsaPNklVh7A/9+BQfEoz/uA4+oDEKtrmHalMocyE8P1hXHowM1Un
vGYMNlMZTZ5uwcaCREXncuKkPS0u/ZDPGVELIALsC5LOeWs3TwL4izvacuvMIcGADUuNzI/lLk6Z
Hk+XvpBXlU7wYtF/Z/hkxa46WkztOIM5ikZbluvp5OipdypS9w4Ru6H2V3MyfY14YBdJyUpi0b8u
wrqxDRH72qmjM6OcQps3TRu0eRMnZXjHaS31Hr4tGhSt8sbGDDJxviT9LG0bo7/kibIjeyFz4o72
hZI3n1W148ZgtU2D6tQqsBKYlw3uMivPeQDiX7PFKaAsXLcy+MrdQcQT2X0USPpYm97Ebg53LPNM
WfgF7p4DuJCSZn3h0UOvHCuWtnHymUCVelMkEyGOfXSztfaiznG0HW044ziFJ5RsWBuWUpq9rNI+
VhIDaTjIxDOSQrifrLtmoSdWKjrYBnEg9cltWeSoTaR16SQuzBb9Jqv2RFtwipe8aJaP7IV0wiFz
Oiuq7iTNBm9oP06ubNT0Qy17BC48kaFdxuVd04L2w6VgP85W92It2tWoAtReerJt2sR6zItr2c3M
WEVMpIISj8cRFjkHVJik1iFnbwQwRbQa2dH2rpEz1Q+7bSwnqDZjM8b7XcNhThdWVNJbtKbyiKEf
b42l2qe0Vr8lxDxc0/I047TG13pI2nC4vX8Yq+TDjBrr8h40oU3QfdlwB3o7dbahpbdswyWQ/apJ
SheBn6evcdSdVhUPksRGz9QfhpyusAbGXAjM6PsAhr0zlzKbth7c2BLLixYE8jYconqDX8EkTVeY
+1QzM9dKUiIdls6EgiL0c1cvnw2mLxsIm9Km7UflkVrZsfNcv8n6rKPgTLdyobQPf/wv0KHc5HJx
nOfK0SOCetOQh6PFA0EaOrOsFrO8PyMk2qgZTcA+AkugSDy+ShYkdG74E1BFvuhzlHroblEtdRJ/
xUuLgdATqJrOBZIfJ6ywhds5Xg7dSQZzATVyiIkC5XFF0DwS2NiHyEeH1VCAzdYsl43E++acCAix
HhUC/hCRDR8yZjxOqTazCz9oO6GXmM30zuzHwMXxdKjGJnGLUAl3rQ5bdhm7G0nwrl237ZMxxabb
pHujsHHWAOCm4K8CLyjipyycm52GHMahqRHt2OLiLdM7wk5K5eMoN44WIdfMBCeAoC8/4Y/MSC9h
K4kGseuE3yzg7UPyE5O+9kv7WOS1P7Fr7RW7+DA60uTTtuUSRDu9N/zc4AoplAu7ohE9/USSp0Hh
5wrQs9oe6Huy2TnEJMmIzDZJ1ZvbKLa0baJhggSEc6M3l23HGIzNQncMH3m4baDhHGqhPGNrGrxc
6wjjVhF0oKg79jw3XWGhGyWoZFu4Eg0mG749o6Il+RSvs3rwnNO6sNYbOnoSsFwozmApaCmSuirj
cUm+tET4PFCLmCS8yb6V0lBWbwa0ryMKicTDUal6A0znRpi3gmbRXb0Uvh7pzxTnHeBZW+at7pnq
js9tWqkPLDfHpjYiN0Wf7RoWOndbCZsTpyka2jJ1j1B3g4RjL0dIZZvpWx5BJpoMHgGjTq+Id30B
79GiNnFguHM4Vq1X3eDZkDlN5qQXePggdhYoIikfH6ZYzneT4NGlsxlH6uxon0JdO5Om0PqDYZTM
OJs9naUF6YbcesgNr3qkfLIq3pE8Temx56ajWqGGZCg8F8tEuThk16AcTlITfKEfannx1F6HImi8
du6+IYE/LyMS9Y7uqzuY4pNVc0BNKyPcLFNF5GkEhCwezC9zNXCKnUS/x3u8bHQtvDekrvfsLAea
QNSSGxucIpAxyieQkxV/XciklOD1U7wMTPAkc09kahaG6mNNbcI2SGYr5EF0svEbbCZyFpbBr+Og
cmqQe1X0zTRH3e+ysnQzS0DeMGgumrxiD7nc4AaouJy8I4LDnTKOaVrE8ZYB7gbTHsPKPviQhmRy
DmmznxbCd/Ex2MdmSvhUVFFRSvNtYBgeMAX1LKiXu2DIPXqi1dEOKxqDtGnHUvtsCXVNjBMXDQbY
Li3DuxnR/75tu3Mg43BCf2t6miYqt7PN/G5cjLt64tBnK+VXyoOX1BSpo3B+gFlgTuWyMxcMlGZ7
C1NIppRwjTdqUuVkad+5oa7wyGvSk17oks+wCgJRzXKBnogdn4hvoNIGVUutbJJUYZFsyRgBn0f6
MgFzPnLQFVwV5e47JX5BqwadOz3pzbNh9t1Ri/qzWlsYDXrKBmFEl0L0OBm0vN7boEg4Xy/Wvh/7
yaO1ROcxoKS2amlXCqq8FCKrVJ8j9qM9d2TAHaqcA9pYHnOSfU9ovFMo44Ahp+IZ7e0PiH9qtGnS
a5FUz4s0pXsWYMMVPLE0XanCxm4FAtLyd3Jbvun1i9XQgA+Wvti9C1MWPadI4MXJReGXrdH4Q9+7
BgcZbYHrh1gb4YxiHya7LFfBs9imEVt52FM1aiuIq9DoNYsem2WTfS5jv5qN0kVSDuY79IT1OPfw
DzXZLDdZY5GfFDGpk6PU6csAk9wCAqHTqLMX4pmnYVPVOLLn9pjBT3WpwhSZNiEKJlg8EGQ6r9Y4
4GWt7S92FFKnrPr9VjmnDGQfLu08+Rxcn9i53gZkB46d2g81kYBOIvdOAn8JyTO2SxXqjjdZxa4t
bbz/APJdSdaueQMY39QoyfHYKK6YsOTIso+lyVcUOmhNV1AwLK+oKiWexPhLQAG+Ri/5lCNfh65s
XTDAlfcA8umLPqTkBRQhFIyMwwTzLFaNRXsZOIf3Sd9sgEC1rhw9a0quOIwxJK8Ho+la5ZRtSBPc
Lh2lIUe/TZmH+Xbo78gXunZNiTJpwqJNKeQlWtttckW/XyYCaBLAUG6Exi/GJu30lAZOX6TBQU9z
OBbml8WUm8/pXaHJukuSEelbRt8xfH6JOtpSbfhFUfkBNnW+X0gl2qkq3NiICMxisLyBwfcycHo1
hLF6OpJla9UFxxLaWZtmtjdIPbQtJ0oAdwtFk9rK7jhJEklayfMScWQWMq2YuUyORG7abt4H+dpf
o41WBbdZX+BTxPnH91NcQh6mJ6mXgM3MX8JVnQuJS+M6vx8lrDbgp1IxRvWHrpGn7VSawBfCCYXQ
wyho20hlL7ltRioQccAMjonkSXAvUk00PmASIocobUim4y6CdsPxTCccmMcX16a69tDkpVEhnvLI
gPpDyZXFZPpE6LRWmYWRG8Mes/ZzIg0c70f5oEWckQtRIj3J92Z2lRT9U4NkxpVNjsRFndELE164
tirnoSEeVg7D3ZIbV7sjIztFJOSE2Dd3oVbfZiC/ZG7l98Fcs21Hdcb9nVdeXAV3GQen80D8PNOF
8AWPOwKQNrtqYLePIgF5aownNHlAotoQBDMHb5Rp3G7FRNPFZlrzSOrUxx6XP631mWCfCjPQZB1L
o4+gg9TjtieWBANu5kY5Ixetmq7xArqbe6RN7OIUzsWqCdKP7235/z/B+MUEg/ECQof/9wDD/ZrF
b2VDaPJfBxh/fNef8wtF0X5XCGIxwRBrqq5rTET+nF8oQvudR1lGemegb4Ne9O8JhvhdJsIFaags
TIQVMlrWf00wxO9oBi2N4buF3gUA/f9mgiG+F26QY8/vFnCR4dnLqiY0pih/zYqBK1pWNQffC+RC
ziKlvK1WJtkgV5NPHTx8KDkn7Xsttrw61nnqG71xlC6u/Djor0PA3CuXs5cwL/H+2xHU2+ISG5FX
RwQYrSwAmQDJQJu/EMOMqqHJhv3aKGaY8GFcgYxFApDR7ixj+5c34s9RzV+TmvQfBjPrHwZxhfGP
qVEhCGNVMPyFuKIVc5XaUT9cQqHm/mgnrui0l4Wg6V3UhcWJIinygBdi/IXc6qJMtk4NjdxLFWmv
Hb7Boz0Nd+/McKGsk8te6raWGIxzg1VRHpv+3oxhArIcpztlQsfdWEF2Dqzg24BSaEdU42Np9srN
zMsGnU5L7FtSAcFgauIbOEe6MhqPDW1TFAS0aop63IdDQbxiD/s27doeZk9r+vOMfYtWSXCkWX0f
SDQ02tUC2NO2ptrWoiMUv0JCbILd7WoslborNJprYdjEv7imPwQLvd8sGlJGKFugYeS/UWy02Iws
gz7DhUZmx44XxVt70PpN2JnhDa4PfchlPrz789VYiv2iSr505fjNWjNIyFQVxxa5LjMK+W7A4rHr
yq7fFAbLa50wO2r0a2Jk6SOnC4cLLciwBuvTYD0Msw5Pc2aMnH2G4hhO8ibUELcAV2T1jOXxlpYN
0gQjuU5ZBAcpS8PYJ0RTcUyRcygHrurXZGd4PHRkuZdWBgg88Khdu8SrFcg/DCOUm2pyLe3l3oqM
/GnGGTaY+cgkpIrobZZ389Af8K+kbjwv3S4S+mMaW8suiYiYER1ho319UtXsGufGePj3h8GOkVzM
SfwrZd7fH16MdLLJXW7wDKP4/P4eN2fUVlKVtRf8R2m44FcAAsGlS6RdE1HdJgGBQYOmG+eJmZKf
NtHGCFAEiAjlc5MQxKJf+k6TT3FXbNRI8m1anHUtP/38Wfxeosd8lFksA1oVOJu8fmAJ/OujqMtT
CDE+LC4yCWmHJNXPGPP1jR6tPbcZdMTPf90P2P8/fh9DYxlNmqHYsGG//30V9/9CT7K8eJgdozuJ
GOcOFjuqUX2jNIp2AVxYbGJ1sa81DxTHd0wHNpldtgzgsdfkR/NRne3wqVPlfC+PKsuZ+UzR42Rd
LD0RbcWJsgkqBiZysXmPMCiXHFa+MLG2EwP+C43j+1r1lyEzF3AVQesCb/f/Jey8dltXsi36RQUw
h1dlUZacw/YL4R0Oc6xi/Po7SJ/G6W5coF8IWYGWKLFYtdacYzrOcjX5zw9EixsGJy7zm22Zny65
SBcXMcMS6doyXEXNNnIybc/yvt/LvhZ3JiPRpZ2pAqVO85RAw92Rg7pXOi8yJ0ZDWesP6yaz/D86
ftqzmXAKTkSiIkSdo8s4lwrKdXswupaRnermwS3n4TAQlZ6GzUBWQEsWYtHTFBGmHmhJYx2gB+Q3
hKIk/iKQfffBVmLrCyaQmfhUOhe1T+51OxZwq7uv75HL4jIAf2JnhOYN+VZXPi0RHTsDnA1zKyCt
KKnFt6VLug25oCI0T/Q7zwv1TT1l8ylycnkJq3LY1JYq/4eq0V7UMv913NHTGDq6RsNaXHH/edw1
B527bYfiOlEbQPGy0YU9PHp2+zFglL3EfWpsB2y/OyOefhMdlP4xCx3GXjV8NZmrU8SynPtYwPbI
BgGvzHDDp3QS5CMuz+0pkphi+o3g7WZl5hn8Swqy1qOf7E3xPdPB6aHJWRq0ds5IVDrWl6WH7sav
n5C8EdrdSn8/9bO7NZrpIa2L4W7OZubili/OUak/D0ZmHYCiWSeU+dShG608YR5tDqU1WqcE16gQ
ZJ+PuLJIkiyXCB4872H7o8/G+p5+VvtmuY+tIcd3T9qQVP9XMgsug+Wn+x+H2LSoD7mOv9hgFuDY
fx5iTNOJ1sbKvKqCplWj5/rF9zr9oslRazYEaLJ0c7zT+sC6GYkCFVuxPKel2Nkc/nmNHopfNfqd
f7vr355iu7hswfTxwn/21ssipeIz1aw2l/2uD8PZ/dfN72fOjhBbejgWrmAUhOudYmiLszBAB/3z
wvWB73+5vsEYSfYBBcvb933m+g7++ecwtfkyQrfTzjJWIP7+n8/0z7P/3q/+u4g8SojLkVpfsd76
r4/1/Z7WR77/aVcX96m+0+FSHFfpXLW8fn1CaLVEu68310fWzbQe/vWmxSmbNbeYa/xR7/V5H8ro
TpjhJdEN/0RkRiW7a68z9CHNNMlVoOunlhIFTVzzDeLlX2RNZiTUv05i+KuvLP3cZQCorfkvbVTO
jnzcF5XFXzn9cFK+x5/1gppOuz7dUpPLtuN46Xytfg0795ZK6ki5dCgAtOW7kTBdhRR5LTuNlrMe
HfEVXbjg15uO+LtDWoq9aVDEiMOKNaVqqZY0TBPI4b0ZxlBROn0cBJfzCLl+gmpFkUqHXTNJqNeG
ApW7tYk8cpmNsAVGqcGkKBlGu559JKxVt1r6h9nZvG3EDPY7CbDTbOVgOO9AJW9O8rtJ+1sPr+2a
mOLM16YOmdNiezfuO9p4+yxFWqcpao5UmifEBuJIGy3clb6XHA2zeorNjguS0x84fT+t/NMrkH/a
EzFSSe9RypAkqlpxvU0tcm4rbN6JV6fszNvWom1hqdV3VdY4e5nEdBYs/WMeZzTTZpCZRDZHMr4I
cqPo2kx7z/ZRmTvtnv6jcQfCqeHu7CMLNfrUfbbV8/F3atfPhtV2dEGMpzRqr36DDnf2i6c5sjjA
sj4Cj4mPOeEIZfgS+lTt4WVtK5ARZdf/At60a9FYHpUO6HzEZn9vWp+Zqql21OZRLb6W2ByxrLbb
UTjlwjzWLxVkJEPfMagkxB2dRINtL3acgCv2JetEuwPbhcGSEqJNNXDTu3x76fgrafInqgPianiM
kpVlnmp3PES60M6TS/kUADcdCA+FVqjuiq7CydbTHiM7k7raNmkjdSL7nMt73Nw19nR0pj48d00K
XysrOdJqnjbwRQ36whj15y5ldlMwFGfuq07pdjMbUbmBRlfkBHUJQ3Z7d65wWZoaOrHeOLf0rBEO
CZofxviXO2RBPr5ZdvrbqboDjJ2e6jKNMKgLd57tBpWWwUofGu/QDN0+NfqfphsTEWjnW0Gbk+s8
XVv9rqTgTtGDqDHUpxZGIh002QazQCj0CwB6TLNxcz/U1raOO6KdZf9Abb/dKVZ6s1ZB0aspRlaO
A120vgmbVmCVAmFNpD5c3cg/9NT3Aj/U931avph9fcQtF+1kVZMSqFnU5hP4M9NYAvq0GFrTOf89
wy5C8qWG/YjuoqZrV8PFYdbd37oChLQ1aBBIwUUsJlttcsDDEfeBJBCLT4zHP/OiYNCnQ5m6P9Fg
3TNg5QFOvbcJnh0rO8IuS8MMJlgqe4L3AszK9paOGyepEz1awN45tdJ9HH4VFOt3JpONQzR6B1br
KtCm+uARiHDrX9w0vzdhomsMiBSmUBrMmCiBI1Idtsf01qGRoyxmtShj5UvTsx7UZx11ejVsEJ4A
hacWNTO/3Dg+cV76fEhT/3VwohTqQYVXThZnZTQ/+A01G5OsrZOZ0T+yizpCNzQjWW3sH8Lj+OH+
yvZ1nRkHa7FlFh3RM2N2R+ei3aPr1TdVZ+FB9+HDOUg5esp0W0M0ANx8789AS3DLOyzRGboXlkM/
baTA1XKkE9uZ6dYiQ09MRj8ngohjHVmKjdt6puZnEa6SpNexgcKAjl9jgCSHuMIKq02TdQFml6IE
sXdzaqWPFPj2vTHJB6mlKGmscwfHhi/AbI+OUyPZI54TsJ3vH2YUJaOiqdqp7JPOOh1CYysdJ9vm
6j1GtghkYVGQLIS5MWt3fqduQH2rRhjnMZQokWtHUuQa9V3sPCo693sTgdiG8K5LO9XdxvfdLVxk
SKE5EmKi6jZu04hLfw9bxbgURC76yn5OtPwYMR5u4zaDaB8WM0Xr4rkMqUOGyiJH3ohPYR6WIEY+
O7+/Mzr4wnT9XmwCSN2Qb3jGHuYtGqgpJMxYYrY3Gpe2uRqbrUHc86E3vzjB+mMOuj5j4NxOdMM3
cPiPMbPqOUvKbT1Y+m7MomOB5mOEtbSb2o4orZQ/W7d+azLtaYNk8EdJmBLICiyoPoxEYTofbTPe
YobOupiPXWh0B3hGh6YCd05YJblTcZ4dBuryGysRR9jHUEPEOBF27ZV7LcEah89y15nmsy4ARCXU
mDc1ID3wxOqlE6ZgZiOaHa1V9+ArH9QQVggKEw9uOj6n/bwQBK9aH/6hav1H72SM22M82fNcbLE1
ftCsLjd6DDsmsciPAKdEB3nsro0ifI3ci6UngWfNLt+dtmaQ5kdOUAX2/nYBgtnNGS6K9FsYi0FS
m9avIfFP+ED0D8MW/d7XrOHSR764laSdbddnrJv1z2xeCHhOPF5Ce8Yut7xseT0MR/uXF/G/KeuL
JzXiCCBGEtFVFuF1Vtpf6z7kMF1F1XfvDdfTA+JII4BXiOxP5OV2XvZReo9IyqhBpxksb5TxNyiw
8i7vzHBn+q340Rftft2XO5N46nINfzTEWOHdyYsjXsvqktKl3+CR+nJFDW0cho6DqvpDWDqwSUNU
OAXBnwkNsQyWr+JT4FFYn8qhzzddFlEeifuJ1dsA43Ce20fEjaTarnvrr+kk81+GiwInh79/j+Rd
kRYj+oNOqeU1rP0Pe3kmYMhrj+PjAw+1xIUZxXdDp+xrlHHJqC2fzI+IODLdaX6PLhXuCcXuM1Oe
y8iqeT+FvX/qe11/1LoQsODyNM16N63a+jlJoW1NdL73+ED1wJaKaGOtTd5cw3tbn0kT4ZYWsfHe
Rd64T2AeXAoho9tC67DKne734rNEtlY1dvvbi5J2Q1RJ+owAVByNaTJOrnLEo0X7fLN+FgtNBBAW
+XOsfGuLkT++79zKD5wpzA4omRQreO9lPUB63jxwuWrec1uae86D4dJkTXuzXSKkKs1ov6oFu7Ec
IQQQGEWryn6q0Q+cnMXOUXZJ85SbCzJzeYrPbBe5Q/glUANuPV1YiL2c7CJELvYNOWlvoR8/r0+N
uuhpSJeyQaN5+7a2q0vB7+7WmoVgqtZZXyr3/z6QHk6tci77Jz2c5cmL4vqkD0p7onVNQMTyjwcg
JODG/U0H+OJmy8LZdfqE2kiD76QQt2xjrah+Dda7mHPjqw9Jpmr6VluotorAIxbV6xNKcYEZlv9M
E7rXhK/AoUIgdpt4j9twMstffsX6ckC45NAvs6yhuk7WYNLc0OPduodiO/b84DRHT3e5h7A0dFx5
HTqQi0ii3Z/eQBdxeSttR3VVQVT0cBBc9RrCQ4HPGcmlmd+F/Wl9FlM+e6v4X7cKnRzwDp6g+an3
NYmn9f04If2qckL2nuWWuvOlbe5oncivvqfut/yjIqYfXlV+eJtqPb3TGtdH22V7ny5f1voM6hDA
5NBs3DN42peYAPG9qib1iYj0+1PbS9ecRad+n7OcvtDMrvcxI94P4h++P7ZsgZtygOIHaN3FpViG
pmVx/8NJKp7K+5gVX4/hh/IhQ+gQzLlm7Ccrj39ASjisnyUElUjv3TklqUhYGzRz0Cd4TfkxTR8p
gsd1PwqSDnk2TvZoTy1BHlxzD44j0o8+KuHG8R3BJ6BVm7bjozREhDR6hn+ecnoxPcB5zDOyCM9z
winxOMPdBQRIMy6tnG0Hwf6t0qOtPc7jV+Jl/s7WpuTS2JXxZDfar0Fk4xcnj0Y9wAnvvZjZvhZT
0nCXF+C5vaMuab/mBppreOek3cXG8KnLy/pCw05HxMEgaLme0yzVYnlwPBQ2y17ryospoNbObbA9
dRtru/jea5rNT8OgdS+ggpwzFmmLBBvCdXD/GIyFX2psi0OnxXhIc615NSjwrW9fc+D7UdYyYXaG
472eJ/ZmfZvIlz+xxWbPnTTNIKkAGaz3o1BnEalgjk8Vs5MSPBeRTsbb7Fqn9S1W5hSRdDvpdyl4
wAd8/Op7j07mJcz1cu8xSR3j0k+M1esuicBZoj7jD29UBAyKdj5qvpN9aIm1W3fZj/EE1jxh0a61
4aOaoBT6Dos0gcPjoS514tVlo+MgT8w7OstQg5fPPtbxmTLP/FaVNuszHX89evX5R60xte+m+YE2
R7dxrDDbjzXgKLIBiufOEz++3xVZkJswqYZ7LbEtAGb0BdYHJKjHLHLL13526rPyM9a4Y5d9KeQI
y3fUzYO9bwg4OMd5RQMfVfldYlRP30dHdjCCo1oylofuDYBc/L3XVu9eCVUNn119yIPRzIfvLzAX
F1D7/Sd62e5gmiU/mbFyXr02YXnKhxSE4WzXn1gXYZ9ff3YTKPVPIz1qRvxr7Ll0R3o2Br5l0Jfn
2g48EXlZnXcbhRPlDPHnU+iY/AvTbq4Q/ZmalBBknCVxts4cmOgueqGm77mqduSk2eQOu6bCKs5i
Vbf0RWYCTsHH98nMz7tP1fy0wOevlU+ChFf7hEaic2nnn86UiQcjARtsDo697SUoMn9EPU375dP1
atozeoKoa/Cq18rzzwmpORsMkCbiCe/UlqwBE1eByDNZVUcWbHVk7Ht9NvpnkVuflDGg23n2W2eA
MzKMvj91jjIOscs5Ku0askXfdgFC3OYSNm79vYlIOkFW72fLl1YGrpe4Gb8nbo62XQRdbyD6aQgR
SsIi+Of+/37e+uR1Y+rF368dOyuGqzFf1petO1ifMfdkibFSYff/3Mkw7pN8bFubzkoJ+gTxVgVZ
H6FVqVEhCTT3sycnVM5JhUJM5Ps+K99KF8FLkrACioWaj5Wn3pL4o6DDxYS4yHeofepAdlYdNMsm
6zTmunXPnB9PfqCHcggQ0XBwNQBI3kxsO4cIRt2Xq7TpLHxdBVWbk+SBIn3fd+Ds6DymwMDuXatz
vp/QT5kKskopqLNs1lvZRaM4dTIRo2X5gNMjloHS/lRC8IFiyLXBupn8BvOuH2/oxhgHH91/3BXT
Pmn6j0RG1QUBfGagdZEuVD/Lbu4L17xzo1Ye18PDWSb3RgYdq8racOMIFgxp0xO3xYejOloHJFwV
Ws3IMVQzlqmfmWKvgpXKAXH9Kzg49i3Vi5bG41ZmvEANLcdK17QZ6qp+l+iVOKz3rY+Wkim6Y9a7
GB/VrsSoFrttQ2Sxu2OiENUKn9DyvcVm6u+qmlVchZB+AT6JiC/tyHTsRWbcbUrxEBchgcgG5Ic0
2RWLwxnQDJrWQgae18mgnkwZVBEX3qoEAxQ6XRggWst2VK/s79/H997tVlXB+n+LxTOVjoTlxZY6
42o5SVqGp1nvyn3EUEWLRctZLHfdziE6epcmucBw5Iot5E657VX72Flld9RiGqlpl49HQ7p3jphQ
ticZhCe60DREal8c5nZ4S6zk4FaNd6oiH+ZwTRytnQSxlrYB6IU2aNGrM9dJnK3tjViQl95eXVeM
v6kx7fXYdAIxhr8GKX+nblgQnNtmtNfMmwXqjyQbh7j3BqHVOLzhUiJnczllpGj+vtXSOaPEL4by
ANWh3yMinNGbmm9z4jvXML9zvM59EFUTX2YDTxoyMtRp7OQqh77forSyDm0jWKenNu4NN0l3CVg2
PDN4EjsHY3lIOJfRZ9PR1nt/j3equwlYxOdo7t+U3c0XlRLsVkqrfpqnJtslmJCuNqiBQ2oKOCUd
PEWakO4hRBAW9J2O4XBUGx/hKWackKUxl4atPwmYfWZV3nsdhoaGAjHsdSBLTbLRppeIAJ2HDLs/
6uS82ttaPj/BqCOKtTLroO2o2WZxmgT6RIcjtRu4/4Oun+qC6MDY8jFN1C4atJDhxLVjlkNNlR+l
mV1SlsjBuilG88GXms5y1rjzlgEsThnu/tmABCy3Q+W3fBzxC+nhq+Z7assEDOhZ1b05MULsbKTZ
QEHE1RoZaIJT3u0/bS/TDxNhTbFpNIErbZbgXnqKTRY6+4aZP+d1j20pzjhAht4eB5NYEDUZwT+b
ykEjMLdwMERR/QzjwsdDM5Xb2PG+3/8gOQPGHhlnB49yVyNQDNYNJacuSNw3v+rHs+QEJaEgvU/K
HJKCMapgvQsi3N+3ej9Fh+Hab7PgBMzHEW5QpHMaYpSTAcAQsdeIGSVmOj5SrXko9ETjTIzqXd6F
KeVgGefAg5ffubs1W0ZD4U99YAtzq1AbngcSsy42sUFZWvlIxEImRy6XUbxE3fdm/VNDw4LAb3lE
o3zuVEN1HpZPsm4KU9hIusul2AWfeEUO1xGWsAIoHMiP2EQrX92qXnvxWwbCOOQtrBsP0db3LdIE
/r7FzkyIi/Tys1QNgSJzJlhvWWP473+uD2i1uytSpz5FjVMF68b0E64rDflvlpEeYpJHg3VTNIxj
ITO27z/X+7xM0FmPwRyKRrZBiIOISTh++dhziccwndcucmZaoCiXveWlmcFQEpszaRBFg6HOckdg
tawkF4YaxmJCNUYUhDu6bpRGPcZ2QxsoQ9MCBT0zVG9WP1OosbTHUOHwKUBwXQYdJ5yaGC+ipQcr
FDzgvF0apRyrdeMwW9/g/CRPbzkkXZHhucvhV4zLr2L9JFnLORSyXNfEidAUQKdJ9qWRWnux+2jX
TPpw6pZxah22Os7OXUXNkEZI+EB5rSOIwcz3UTyMgW1ZZDMUVUg3YCihEPlakKZFdM4kkktg+4tS
j1MNdCphvevfPi6kKOzyszGk5Q6fL7nR4ASKxq+Dri33uRlyLY4Nfuydgcsmd6PyEIcdJkCjCqbl
XFmHg/XWf90XOfwQfdXQceV30anK34NrHq5Q2FPg1Sj8FsjlHb1CX1JkrkArex5ep2g8uoWm6O6y
GDMgtWdl1hy0MfXuRwdLBcvcL3ow8DB9y6YwDeO4CMPhPDQC+0MI4hGoBiXgiPvN6OS4c3ZnouIJ
wkYekjFuPjFWXBNarLAJ2vHi9ciuia6x/RHEx+zfSjQGlSn6ICWJemfG9JYsWuLgCHV5nJJousc8
PG3xJeAJ8hyDAqHvNHtp4GNElRBTizXsO90mMiNz4gdQRgXcLgOreQyubV+ny3LFtW8oXoZHMnK1
/eihm+3zYXh0bZtllK6Fp9gh5RVt8UPRllSJHfMhREq6NXxaN21CtCnFlw/dt9SmaJbROh2NrZ31
4ODQiW10wJ8Hx8izO7eOACLHnrHri8h/yfv0d6uF9XX9i1o8U8CKQSVP/Wwrfdt6H5cQNOHqn50l
HBTZOuoLo0jeR6vZr/e7dU8XwYh1gNNZ+9YWRJtUqf3kD9UPrDzGzs9MakoNybrGhADGmO2XWrPb
d4s+/7lO9Bz3SinfK322d2NEjt/6qJdp28bO4cjWfnmQRUQIZK7H4qxVXJvdfmrfXexYTOf9nw2K
Z2ZP8z4DRXjUNBVTyjkkxTA+qVvmpPJ+3ZhgVxFPjP45bfD9MFnUv5RoEQ8U9kvUhR0LAyYe0s6n
h452O2uPtwa32hvczgQrenalkdJhrYmNB7SnsNWSudjHyVidMLNz6thY8WRmTY8xyeNbY3HRTPNU
7dB+KQ41UP8xT6dNn2rI3Oo5DNyZESjvpvasxbZxwuv4B8ythgS5rt/8PqO3kUiKbajKd4aJ6Mzz
CKxl3qBILc2Sn3307Gf9KapN7W30kkCOC5kYbOyLa4z5uYT9skXBRT0Z3qQUNm/C5TKiOyMaOTkj
+xsVwc75uHeyHINYmnEp9JV8bJuiu4x6Ff7B8VXsJUJsZpCyOw8EM7+1NDiI0MvvrTlF9DWaN8cv
n+hMGS+YQ9SLkzA0gIdNJpWe27GT9yWfwnGn4qRMVUKS5Uwnlp1AagB3E62uidfwrXGpKyG+5LgB
jPa6/qW7iPaE1tC5cXHym1DRzXCO709iJHiHaDMMRFXxc1hgYmGfRrc+H380OETuaItS+yYC5Ox6
tgGrkc3cz3d2Sh29WPODWPVtDfJlsdjn6gHt07ZDWoEroh12SehMj9jJ63MP7W0TmpCTK8Qi5URD
2wiZe4YLudigWLmJSWdyaz3+6UmmEjhx6WsTvAz2YjdKaQehT8Q30QYPttN4n9FSSqBUWd/RIOq2
buE7hzqzsbO20/TLy529N8fzD59w8D2Mz2IXeWa3I5dHHoQ1qWdVoLnGEZH8GqNk59Wu80ekzZgd
RD9ER6ZnXlDVMAVMClwIIKMDUPEiGDrNfwRYwLpofNf9yHxtbC2hgciFwIg149XGVPH95/ooHU6a
pDZTxQri0LMzMjiPk/VhmaQhNfjzDuXyZ9OOH32LHx1R+1/S1uZbT3hf1Pv5/YQY4OIRycGwQQXY
dorsnqplsXXaiF5pMlE3obyrOb/8gvY9Eo/4xQppBNAlmU6R5rlPs06qBd6/ZmOZ8/CCKcqOrL80
1f+saCa/l+XU7xDvFPc52IhN4pdig+OPPs6UpTQb2gPaxPTVSjDpZhWEhjHzvgzgX41nNH8Gp6I1
ExI6Plcnij/gu2RGMnltMyxXOSVSOws32RTJYHId5yWchwh7yxgdhTujTXeFvjfHfrhPclyzSTSf
LZwZV2t2MQKl9VvNyF6k1mvvOMNzwTlfmpa6T0SEjWzy9DM/Iotvw6v2rZYVu052KoBcZV/qXj1X
Tf6iNyBKUnP+zMk4xxlusK6RKnmSQuo7AH8Yo+e6f+c1H1lLtgH+xfi+pVW8bdw5JPid+hYuVZZo
EFve52r0NhapCtJ0Pkw6/EV5HhtNvzcbCek31iBxhB0F05h0t6gmqJEAJ9sZILr2eBm5vmIvRyC/
jw3qMmaYQ9o2NBaMvTFurSxU+6o03Od2IstDVqUT5JlJTw/rU0AMeHSmejQfzdy+ppkW/4gj4F5z
Ln7GuqBHl2JANqNJ7CZG5F9y/G2NWCk2g1lficKttmXb6zeZdm8jdu2NVxX2XdrJz7YFuZBHdQ1v
hfqm47X2l/djJAv7KJWtvww6SCRfFTr2VYw5jKY5M9+StI7Z/UprfSfiSm0cxzGI2DYiDLZOuZUp
+cNypjDnVY06Y+DwNikM23OkvPxIW4SLmBbBTxoVdYUE+Crdr+pqdUvatyWuKSLtPf3i+qluweuD
BzW2f3+DyiDFIDIAQ8oRc1cmv0gWOaBGFkd7iHMMectR0cznJkvMs5bl9YWAEeus63Jn9vb4FM+j
uMGNOa5/2U4f0mBN5VWWCgkIiLANza0dBnfzdzZXv1tbtw4F3/4+wrXAMsL9GpDEYiBhKrZ1y7i5
KUUjo2nmVzkivNCJHfzh969lTDyIM3gTgkoprqZmFbhc5SIl0i6ymP+1aaujKzryQ9TDkIYIC4XJ
1CKZx4uoprs81tPXREwusqgp/g4AWvOBOCsnxN96BeykLf6Mdq5t0xgnOm2q9Dkvzm0rvaCdHDfA
af4sAdKfSimpkDrGfKvK7FraLMUkaRfbOVTxATrcfDDixtisi2lZ4CoLc+M8QCR5znWBACZJHroC
2cPo+PLGEOVW3i0fWFbVyydE/ySuTcgEqxn26fAKjKW7UrzwblK5xC42vf3WxvGx8CdiJkKIhzSN
693cyGqflLxW2Y0fsLvXTBveExZVwE6AlkKv2Y9hU/9YOo9fSdyUOysdnP0kJ2ZoBQ0EPk1+tcii
A3uR+IEYJnW06/IXFd57lSfG44Bf8AA4Md3VMsVa5dlwdgeMncqRAbhX+eZo1NKjIgYzwmnSyxIy
RdKMj9lk/9TqwlmW8MMjEvviYjG134YxNJWokmAc2uWTh68RgaxctPP4V7jMKMV4IhLY2FeJta1g
JZqNu2lBqBOpoPYkyMV76kU58iA9eZj7pX8fih1u7e5VhIBSZJVwqQupKM1VtDUZ/8iGytI7W5rP
lkuXxUngGRsiIQUcEfYJNFMIBXTBaXJKFANNoK4t/qJGQ1dNd4u7gbTswHCSp4YMB2xNaXWyvX7Y
liYD9uzY+cUqQCt1ZuSehZZXJ+kBsgtJNWKEFcO8SQyAgVZs7Wq3yt9tiAUXRb2+VBioKeb6PzUu
FlocFc+1m963rtR2Vu/494lhqiNQkf4yVQmRC3rkHPWKfqrR0ctyALJXTUTztsgvo6sfpa+4hiXR
hx25oHOcENW32BH5Ia9EBu1zDcfJhrCf8gHOBHYjwq0OIfk5NR+bN2W+RmoGM1VGjzU+yj1vPd9T
wNKfiibVnjiB2xG7I51RiwiGyWrvVql4UcbtXiQy2+E/BRzix+ExrjVMq6ZCFtVB4TYb1V7qhKt8
1U7nCAE+jBHgtLpv5KDY8nZLjEF7ab2xvbBWvgkHTVaohtexza9N1pln5iYl4YMGZb40Ni9Ms7i6
yR+xatKHsbObi5aJax4bGTmZwFzEZMVXKl/FJsu1+C7L86NVKHnRkxAuViEeiLTRNyOQjGtONey9
zehRlt2big5JnhQ35Zn5TZDPfFZ2/LDeVWQ6ctrC2Bo1Aae1kb1guHZfenAryEv99z5pncekee/H
40jp5ClNSAgiZcc49sCT9rWV7b2KOgmWWhVXnDA1QcZmizNMMNUp7KNBu+LTdOj4ppX9aTtd85TW
SxZrUTg/tUbfmlUUPWcTFEhiqgvCeD/TrvcPDVSCk4rU+K7QJaUlRrmisPIz6RfyObP5wdL+OHl+
JGEj2iTwGIVJXnJYPnM0KEpBULughNlE00/VLctd8xO0Y4RSIwxPw+yPQYJZduqZ51Qt1mHmMu2X
QlZMdmaJxM41LoDRZ4wfHIl0gqOK8QQYJHoKGkzu+M6cBSFl2D51GM2NOsoeWUOUu6Fs/b1TOe3J
poCx1A6i67pJRpP9lpA4fJjPraXcl3WTUdqdjBZwVDG+D9DyD00apcfExMEfOT4WHEEMTtzlVxly
ObZKFDD6qCACqlgLshDEATT6+pNK1YMyww9hixNr8Z6pFUNB2rF89Tovv8G6mRju0i5KkFN51UHS
zkGQkgtkW31+BKiY8s1O2YuCir9GcPaN2HCV0m9hDf7ZERZr9aR4EX5WXTSqtWmEdFuxoPHBYgdJ
JzGH1219MUTGQiXS0JAPlnlWiPZKpevXSbLMrHK3YW5CEiEiW5vfJOu2ccgfO8dS17T37yJnjFlS
VojMChrOAlGL66LNVnVTBBqFb4hvxyzrzcDKEmbXHj0qipj+kyfV1s+jT2m6/ltH6mGQMx1BI1qF
bzPhI4c3Fvkl7pa8vEdgsscBP9zFR13D5x3FTfZqx8mu17Xh2hhLN7CQ+n0bWe658coPvY31e3Qs
F5CBUGs6p3x1YYpiaUxpyDTRPpnGmmIFmVrjFKj0OHhG+NIM0/BizBnLkOw3fSx1FXYkH1kBEyQY
+uFuDAXlhaKqMPukDdGxNF41OZhosyAzYNRwSRlxE7zoU7th8ACUpPyWCQYbR5IRoMzxgjOouLOz
Nj0xB9KhwI6Uzyr4MO6g2S+xIv69tIovn4gHxF8IUtrouQZmte27rPpR1hENHNf+Y9JmB0YBpMS0
mcXb/rEpvTQo7Eq/UqbSrgWtlityPBUMrbhTS3QKZakf7v+xd2ZLjiJb1n6VfgHKGB24lRCaQjEP
mXGDRQ7FDM7owNP3hzLrRHX957e27uu+KExTKqIUwvG991rfwgq6a/okPddx9NbTE4Z2IWn3Ub7T
c75PW2xMjVU+R705PFga6NCyYkrPPrTUW/1jIPR9U2jMjAcDXNvE1PRIWjUto6a0XnWP9Lp01mj/
5475agrkAtOMu1WVBq16r/uRLsWLK5HpjGtSnTt1MmSobYf09VrDjEDUjN5T6cpLAhSPppVzmmqa
ZHM7H1KHlW5D04Pdmx5boUlX524a9ZiaoHsTIMjvrg8lSeftqnqUBwJk6Rly1SxSPdpxWc23vSRB
YkRmeUM80HebltYW3+9b2SzEVQyNuk+J04ULI+PQxwLI5GZARMQ0OXM8dP8Eb79S8d1iVQIInw75
gXkMnFmEl2AQTIvORyxuMrO5c5FA9J4JGxS71mNPPwNHo/biru7pDtcz1rQstEjeuYghPSNwlo/C
4WRaXdSmZhMX5RcMRWaakxVN1YNnJP4ebyNYgaJ+MZeCk28p7xucKTvb9lljPeNFpGlziGPSZYDZ
oWWYCcPNB8SIbUoS+Eoq/cQcp37rn/KKlELWKflRlpo4Xw8a8cHbFF8gLRcoaMixaSPUzRNif+PB
Her8oKdFsZFxQfh4Sx2KAGIlIU2e/TBnzA7a/iFbD025aTQbBZLbiKBnqhoYZLSBa/lqVEgb59kY
d2JeyD1ht0Krm/hZ5nkZmhsgeVaZAQSzB2NXeA0BtZM078gUhFkj/P4warQNZ6WpPfZ9d9fSScXA
U3mnSiVeaKTN0yBc70xL24MakWRBly0NiXPYrZe8q29SDYxOlz3b67obG6m3H0vVPiMNoZDvenOr
9R2ZLMhM7DlZAqkmeXIKxBrC68oDKvWTL1cVTPXRReRpzeNVDDoPdyrlxIz0F2sc4FDkSK/yxtSO
mhE/zovm3k71IJ7nnvM9xSj2q64ek3nZMpGmR40Grm/fyVRfvk6CGtSJrCy83kUgAk5sQSNOi2Cj
11VyMifDvpPWDN6LLPRt5cgvVtdb90r9gCI13C9djJWhRg000IK9UEuGueHW2KnImzsVfhN4qEtI
943ewMOMYa50/Wimwz0nGpN8E/pZNKAXFW3k7klKc0kKAtCBJ+KkxoYkvHEdYBPSfZ6uh+mWrk9z
Iok+qTcJch7wccNJ5KZ+C42yD1pVvZamItqz8qyvolkO5WKJh0ZgHKjrY02q0Q87jtEVD9n0qNzm
ht2Bf1Ap5K0M9vEL40D/Nl3l5J7VnpyWvbVn+/YjyLfVno9d3UqANTFMhT/mRhlaSEsO+2qemPGb
RIo0MSVPSjpopmwSSZPxaNBQOblkY1u26T+im87IX0vsw/UuYq8xcLHm3kPNu5lkhWZtbAkP8zhX
LE2/oGaud3RKxXacC/1S66N+KRRgkjLjkmhYcfc0DV9LzUwfTbfrnmq2yAQVfa2Err+kgo8i1qrf
t66PaaPXbqDgkTatIZ/EdPVkFf6FNsr4dZlpccl5RNhEjE01tb7YxDVLhoEGCTPqwAgxnt9pjD4R
JoALv+kUbfQcA4BAsDwAYL1ziDwig3Oxtks3Oi+2t/IOatF/4X+JwVia1R9D7720cfyQcqqDfF/o
L+r9/bBgP2HMQtneR2IBujx531aXrJm5KLSTuDgWOponvUK8QzeOAOEO7bSZiJObFNOtpWM2S9Ju
dQ7UxRGTbXsyyTU75WEB0eQmK8Yq8Poh+ugBArmDFF/GzCG5oxc/lEvn1xiIUqxNBFhNoWuPtJAh
TC5V/hXh4lvMcPJcLbyFoho/ih55Qu1r8QPrJ3L7HBtfgdyIHiWjgqKZkqfrgYC7FVbiuydTkdW6
uP4CaMZNb66HdGDA0STWx7WDm6CzNLQ4DuQw/IS7R+pEfE8okXHItWk4ZPRfmaeP3i4SjJktIBY1
kzbk1SShuGmToWY3yj1KLOCyUclQd+zhbiLcocCzaWz3br/XM43+k605e8Hs6+DQ9t3mLWO8JvEp
gZhMHrxveND8h54G1wqrKPeMA7odSxpcVYeGsmGdnbU93NjK/EXY/z/iwn9DXDBWu+Xf7L7/DzP6
/FHRp/o7buH3P/nNW/DtPxxARa6jewwdfdPAs/kXb0GHquDYJnpE2zNs28Fr+BcxWv8DTbSuu4Iw
JGZ3Fr9D95sYLf7wfd0zPJ2Op0fSwf+It8DG759gAn6ARXQCYSL08kwh/hH81EQ09rJ4Emcjio5W
Vug3yh70G7dnjrp4CxDFVLCMyj1xzw28AAKdT3Y31QVzN4/ZqOslFOtpvelEWhyvj9GQQpWwPjum
XBQ+7zL6Y1cF8uD6JPkQXDvkUc1LdTIKrzpdb1nrrXag7B6bw+fDn89dH4Oggxvi82nU7/leIsBo
XbNYtgmZnCH7uR26zV2ppejhayNE2TxGjXZcVs0LBFRyyQS+Ya9LeK9hVcNUBJKhUqpJlhZAwFpf
pztX6s+kAk8HAh5Bt+G0LSAl7oQQf7JFbPauMSb2DefqAa2NHSylo5+uhy5yyWPwijeDkctmtiZC
m3U+76OMg+vn6EZVqPWetjcmFFJmgVaKnydP/7g7SeudC7q+65bpDiNRtgL3WMyW4YL5sD8ZoJ6l
WFcsWU2n66FwIHVWHuNWG3lygfxis+a8bLN1+H89aIsBKu5609EHeaBOX8lBkOpGRj6fv8b1d1nW
3+9663rg9+jDjrqRnVANPm76++H6GHy5gGqxP1RcDw4Nk2lnFahlDmibumiO3pbGVbKzNZKiLc/D
UCCI1jpdD6QUBkadjQd2G4yT8CPtlp7ydxmTp2llFwAaTwkzDFOjnU4idRsilHFIJSMsGkT6ZkNz
e1jFAFiJKaIxduwJOLjRM4VupbRC5VL6THexRvKK3yzgR41sxBJoQVwCOhzo3dhQZyynlAxKA8oj
KngUBLZE1Vg3frWrmF6cFKXfVjbGN5JsbjLPqk7o4n8fzKHUD4gIcBLyEMkyXugNySWrCxxc8SoD
uh6iVf94vVXDKz8axSMZaG/uzCxAcFZBhPUKTDDCO1rkWvtD6IHSPVQu30w/G3Z+RA8ZRAWTjlVE
ASet3uRYCwNNR1mTeFm7603/T5/ybJulMTHPCztu+evVJJYhxLm+0u5+Tt3XCB94p1uHMbMRwOjD
g42lIoSlQJTeaH7XOmvmK9pOtPRc4FiriqNZhS1DucyBlFW3KSXps4TbILVfPw5CujiXmjGuf30y
+CFlqEv5+I//90oZfAp4QPZ91IIKU4a36VehR7serreu56ZTKiIIrzcByW70oXIOg7strdE/4jD6
0Y5NArLvRnQLUwpk71sa4O16AUWq2sBAjGb4CEtkYEnRQAImY8P8AzkZW135LKZs5ivmsmlp4UXS
YaGxDkEmqRq6GOkBvH04mVF5QKmtn+CqLieB5EtvxNGsKgmMGVWouGpJzJiph4f/Zf2SY8mf7H7r
VZhXyNFsgUxbACKzpEX/66iDq5dBa6j2BK9O2xYVK0W/3pUlWq65jD/KVUnFUAo+a+sXoTbF3+KZ
L2g9+suu6EV6GBGb5igCEeSS9KqN3Urog0HG53ey1kNqIRO73ro+5imqL2QB369nv7fKhpomZzWg
Y13uRvI3Nskq+YocAk3SjoCtxjLanW6g7/FasOK/fqW8QJs2Qtpa16DrQ2gte6DIBlDC4gPVmjpZ
6yH3EF1hXbOzcgGKR0QsUYP0xyv+nNfvwq+bduNSkIvx4K9iOSOv3/0KaBwtegSw/v2MoOI4mAtZ
n5OPyrlnPr0xczqEWTzeQnnXQlMf5lMeG0Fqefe+Ic3d9aNc7cizbZ5VCkd4duIXwTScfVhKR5T1
JfEDvWjnzXX9va5vVaKfJ1sQ7r2ue7iWoD2UDle8Nq0OuiG1fR6rB3ITVoldhZhYXiB+dluZDjbp
Mli42RKAGm0puPQFQyoh5E3gZO2NZgq1F1E6nJBiUSCtt6zMmJkF94dyAKtr1/w5rkrPq+bzehdv
3Y9Gr9kgJlJC3uJHEVLJsudaP+fcAvmW0oRXiZ6fiZ9EnnByYi68U1aAA7vevB7c9cFft8wuY7fK
stnGtYOKll55Mqcod20r2saFXR/BJJTnRS+YfRlDeR6UkLtaY9Nc9o7aiaqPwR2zzEzNkB2jEh1B
vC4ofZRkp0YnKqj0T7rOChvzLQrJOUBSBL+4t2ocSd5DpdpDiydof9U3W1lXH5Hpbeh9cS24PjYL
iYAGawXiddZ5ZBgzPUDn6FY6Cq9m9AkZ44zf4+u+qwq1xjwVFyDR00GpaTkNwMjVjLV1jOwoyDpG
V5HlsNvOjSPZGYzO7Hjf8KpzJs3x7BND00y73Ddpc4IMIIAT+9j171O2+u+/1PVuwkZob7nTyabV
3S+0IeLhcZrXlRjPUzrGhwHXXrnpe6s4+V1AuaFO10OFHT60ZPU6rHpmoD3VqVg3O9dDtd7yZJkd
naqigtXRq/96whcsC9u+LH62k0KtLdWNScDZluIUCKpJSl9rPAL5MLGCjB8mqEQytmjSFONbGtcf
TNsI4VBtvlXaQEYFIXGTTfb07D6V0jf2hrKg9c6EWkVyFyELLsCXblBGZ9tcvc150e2cIboBzz8C
Y2x3nr+e0rBp0Roz4nGat3IUz3nEFDvR0Ed4yYzFV+46yenBybhZ5vTSg63dm/hWBs829yS6t1us
aq9oPQmnWuaDsCzqW+vPziTqaF6cI5aoHSUVDm4jXV5bmpkg9cbQWjKkQ23zKkZqurR4dfupvC3Z
41kgnKu0IGWOEc2mXNxb1OU3elqPIQk57+6Ke10y9Bjsn3bjAts4rcoDFSyOz0lH9+o1h4LuZ1i4
PfNknMak46zXARxCXbyFn+kcmWbTRmx2xmFiEnXfJOKlrGYGvxs3KeVdlKpu4/Tr1QcUAfhDktAi
5DE0KkTIdhXPfQ63m9zmhASE8jk1ce3KVC0hLibjteOa5I36n8LGCuwX2vdet0Q4ktDVtplAwSnm
zULwF1PcH+Sa4VHw+2cDJyGmkzEGj4YKomIGlq02cX9axK5c0l1dEy40dpx0Rnye5DHK0J3TqaTz
r5fvU2d9mWdlPIwJI1QJAXLyCL82i/g8T+/4r5Kz6bRHkk0VaxpgYMd178zOqo62mvl4/ejDq52T
3Wfo8NbMsrqkq2bdC0hm0KioXxFLSsI9Qfp4MylmDvkiE/NbwXhETpi7BU2biI1DqDmO3Mx9/GI2
TbfhS1AAwEeC03vZEcUmlJjRRLUvrLCY7CBZ3JSYteorTa4wTTMueVlCfAGJCK3rFEGZ6CQ1abh8
GBOGfqK/0ihnLiQelSPLg117X/OZGDTMIbdVAkWluwiTPopt5asti8bzIJoAk03gytnY6BamMmPx
vxaeumg+v+n4PMQPuUjPiehBb+gjgQ1Jywx+TuitICOUnX4AW5RiJamZ+Bg5FiofejARKEBEMjtw
0u7d5T+VyR5j9g6s18RX1H1BSEry/JLd9A7UaqR7qK/pjVrKwvNsjg/z2tV0YStmrekgWPZ/dHHL
Qsh8e4vDKN8jjdD3mj6JoFaHKRJ3I9JozuJBbYoSirOGtqd3G9irw0R3CL1jZJCyNTMz1CMXEGwc
3cdEV2TI9RUgfiQnPzRN7iXNccYesAoKxG9+/RZPFbnoMKAX5WFYXzRm1vxhNiSAf6tdgP3uOHw1
dJydRi8+CBbdKcrl0DOGL61PLK4AAU20XBYCN0M55BcJSbpHo2aj7ZdTeZKNoGaa13JtnLIstLls
UGI5MgJks77g83B90efd6vov63VreX3wH0//Lx8rUygjmkwnuLy9xe4oXqsaa73iGigdqJbX+9dD
+q9b17tElv/1tGDPGMImurQR4Qr5wmbveqsXujzGmGHaXFwQ5Xvh9eHrgRSkv7/087HrLSE6dm+f
7/SPp693rwdmu79/2PyUg9H69YOvb64z8YIFrAO447f6fOH17q8f8Pk+I5Intotkb1Md/+t/oGbn
vI+K/rgwH9wtuJuz9RqXrtt4QpXSAKUWgO5rtX198Hr4fM3nYzWOefgQ6z/8d69xR/RqldZ/LURW
/+1l/3htfi0Y/vH+NNyr0+dj1QDXdfvrlf/2Nxt8K6XrWxFk8Pl2ALWB56jsQdot2ttauffkf6qQ
iUyDPp32x+dBrLuu691mnpuNiuAKpde91ijXNsrn87/u//vnyJL8/S7X18POK7f9xPjPtYOIPTm/
HfDzdNRrY3sthYsqy9Xd9eZiIwWBCaFtp1Wn7qy2leutz0O6qtg/7+rNGBQspofPh663ADtC3u8m
tc3/6z+4/vt/9xhnTEomxb9e/fka3fcfMC4tob4S25LVN5C01U9NYFYbpObtr325/2th/jctTEuY
a+zi/58a+/az6//jFYJQ+g9w7O9/+VfynfuHiz3B8Og+km1p62AVf3cyPfMPmoc2EnvfFvCL1qc+
O5nC0g0ajFBlLU+4xND+1cl0/8BNwrQD2ppum77w/0fkWMdYuY1/Y7dxURWu4dnsQAzYbTQ0/yu7
jVGy4ksfJ0elke3hmfXPklHV1lTpXeciAVKwMHeFrHUi3oaPfgC+PGs3OeOy25HwEVscFZSvTRXv
02EBxgQLG3hdqW2IQw2lcD/SLLob2CvuajGhjIljUsIaGe0R784bFUckNp7lvIhg1k8mxEZcyb6G
ub3Nd5Fa3tSHsB25WwbCVYaFZqFUgcugT+lsbCgVsXagIxl7C2Vdc0SOVB9tW2NkPaM9MCv14cYg
SWxPgVGs4q0RTQBIiuWG/TMcD/y4iCPuSszJG4Ok14IuSoLwQBWmcfQxRe+rqIIqYjSI8EaxIzt0
SMo0sPJhDHV7vMCqWe4nUWu7chaMWjpSMbs+A68749WRvfR3E2iRrQPLfm8jDyWBXdN3RZoDaTen
p3xwvBDBDwZFunHs3Lbm8NHOhQ3+pZ/vMl9nUG26TFEyKB4TNeQsL63CteemLg0vEIVMWSbECEXf
BHEDdroZyNMgaCKk7s1W8U6YMAmD80RqCyEFHRSJ4+T0ZWA63QWL3cY4lNJ8lv2obvREe6a5vyMa
CyedenDsdjsqEdKz2giq/Yopfp2+LQzFwIbvGl0j98W/Y856GeHk6678sKsIwOtMLidSVpCdLQNx
77g+SxEBTStxicZY928+XqoqjqnRfFqnxloG0gQDBNCFsqjP1kRgUWpAhdQSZka9OKmYy+dsjSeq
7+Ls6ePFHPUvoOvym2U2PaZJBNIlFvVDo0O7MrUIHZXE5Eg28B7+Crx0zxmCyBD9Hqh7WI9UfWVn
4n3lC77pnRJUfOM65wHbxhdGfqDoz73rtnzh4jpouHwF0lgUMhNYTLMZ77HUEiswfe/L+BmTiwwN
ZJxAB/KL2YI1IZHhURrmTR45D2bh39U5dvBGvdtxwQjeyL40lIZ37QqGIp3lAI/P2+QDgnJ44buh
bLud1vkhbnKB4StPbjpnBEW25gRVxj5HPckn2Zy6US5skP29NQ9z0OAZ2sUWg/4hRsIxDG9mgTw2
jsijG2ifsRJwmk3MAmkdMwSObmgfPoym0wRu094llrpEXbs3ulEFdEUdahMyBTB+7Yw0eco7G6DU
4o/bvgNsId1bCGEoe1JMJj3iP7SM6DLS9pH8bG1fo+fa6HL5kRHKgVHS/OF4zW0UzaFfQRAz7A6q
TtEWW7qAw2bGyMsMsE++KOc+KkR/8KdUC8YF1ksfEZeMUZYEvyx7xOaTMp6VkH3NdGcZzq3bZs1a
sW7b+a0ypp+kc7v7ZMQkJSYCHVozdI1mHfjRrQQCHCTTSGsswUlUO9UWwFS/lv8BvW6GJ35Dsyl+
QGQX+nr00I13EYkeu9ZPeIfi1q1qhwVAWMgKTbkhC77Zjngk0MdaxHU4A12hlEZ294Hy19ka3cc0
EYfg6m4wx/qHvqx/oJjcMlCooRuh34Mmv22zLj5oXkUOXNx+H0wKMSSBNobA5dgQVH5TqHGmoooe
p8aPXpKywKb5VCZNvevT6gODLwJPzGanDvI/KpPkp5T0oH1l3VFgr8l27p1FXu5pStQrLUc8tfYr
AdaYd2nyjso7pnkCHwl0Xy4B1MBrYMbjtzGKPhz38GqdnZJQ9jznp8j+TDXxWiwrGm+GN+zk5k81
QHIudWK4xAyn19GBZpPVprrvcWqpW1RX1HJQjTYMlUIL1nfgA5ipREy6HzI5ctZCEKJba4UAeshf
vaZe9lONyoNBdvyAipYgx0uvzcBzUslft03LfeTMgejbbjNqvraxG/0md7FX5xZF+wAdhjCANrFf
Sqkzr0hkg6zlSI2cnggiwhRQmDtL6+UJoiBSf0MPEzPmM3aHS1PGL41+6DxAe6PaT1JSAJKDEYxc
JcFjmA8EfWxzW9LmlaU6dQ6pkAY8ZMcJOs0n99KcdrEi0wFSndxhH8NwZojAm6unlr7ptiC3dE9D
5V347ngo//SL/kvm2fnWLZoHmk/TkX7JElUbjLp3hX5rF0KwwrG89HIIEhtTQwtkI4C8irolbveW
kCVyaJjtKX0IONn6fTEQWu1YfHfSV64FDUkzer53tRjJd8KksOWyxhz/3so777426MJieRC2W32Z
cGycsVLT/XHT4wDeEpJQjwxIyEuHz1Rodza9zCwR4y38hZW7pZ9t3X9KOxLy6lHL77VB51AoAKuZ
IOu8OziZuzP64WlxmxfH9ul+8UWJ87ekrhDZe+rNN/haGhPEKTnMx9rFaNsIa1/GGjIDyyeeTC6H
sTuyrjbhrGGGXpo7jxHWQ+6dYRBvUZ23t/5KSyTNirA1l9e1ix/OI/AcML0PKNaYGczLj2ENLkmB
5IWcau+yVY9DPxOGE/P9Rz60LckNIkTGVYc0IhVpma0TGEOTcTPJRPWdo5ygrnMZDJWf0C+A5mnL
n7VjD2Ez1T8biNhb0axBkbS729Fuw9RRRlgrD7/fvLpxk69Y3Z/bwQNyZduPMRuQtMhG+go+Heto
Jkut9rZ6qYMJ6m+6tiyREFfntCUSDhXvlovCeHGhU5jpIUJKFpQNU8IyPjhTWd7prYfRxIzfG9Sl
jPw0NGi0fflYkpexjkijKs13xmJ7xMJc4IkS8hGhipWKbzbls5G7b84whbzxVpxqhZ/Uwq2GDrIy
D8jJhnABHXOoDWPEb/zhaIv60urx9zoxqn3r5Xv64GfRqI4TiE9srVU2lum/jBUpnei4bkxhQ9mI
lRGAiOQyhvaxLNh3CVF8ZD2qxaIv4f/Fw8ZpcCdp2vhYzv1rMYwLYDFYnXUfBe7SHGeSl2/iCXkd
o6SXxidydMEhvO2g3FzqzOJdiCm61GSnbgYMUfKbDsbl1sL35biiD6Z0yk6A8I9lmjykhnTOuXQ+
JMrwndEuD6kGptUh53iJv8zSZ0Vs3kWrPWPHtrH2RlD6KNI20aR1h9lNLrAv8JAXywP8ooEBUOY8
RJ7xZ1licSNRbcP2wTu2bJ+2rXKzo+wS1Hoo8+roLV+/qC3OdZe/85HdSgH/gMS6irUuRYodlh1C
3L5TcufFDuF2+TiHzTzx/WovDAKLcIFvnks4lqqQe4XbOje/aSBSt6MpFfhS/VsXk0UMtOrYaeld
wVX0bODSCkq6DhvtrtJZoiu1yJ02V49R09wZ1+YlTclsuW3q5CFiIrFjeMaWsrAlTEPyYQiiwRFD
hIRL36vukDSizQx0QncBkVmkBeqPNar92569j5uwRfeBY+sKIa5jrot7ZjckflI1DI+OrgzsxO2D
azk3XrnqARebkR1yIVrKXF4ixmi2hh3ddxYrmCYMbaxIw27plvZraTdvbHnZ23W0JK2Rmp6x2f1Q
zbTUDQ0yZp0cpW2RINv3JDyN2XCBMDxuOlS7nN183sRJEI7Y3WMvmfb2OLxg0SAGqsIXmno4Tpa+
nM9IKdOAoPNNPlnxsV8mFUSZOZwK7U/WmIw9Odw/BtNuYwAWGF5bHRtm5rJJtc3bEWvm1ub/eaOW
Gha5bI/zaI0EL7vTpnNgx3isq66Bp11qixd2MJSY6xK7l0U6dGY5NO+NnJxNhVDvsMBo31hanOxE
2djbMVKv5DvsF7e6zG7G3L0v1Rf6xN9HRMgRTsS7Lhl/DlbHaNsmOKopnXudYuPGGVhRoI7AMPBw
6uGzjten+P7Vkd0dhUq/ddZ41j2+o+CPCZQszG9JcaOVDj9KI8EvUc3b7Mw/zSZ/xHQEDmHVyQ+T
edNdVoFW1ZBNaMAIqruOXmTWAhZCLO2SzRTn+MvYibyXZMJ5Yua6d9+CEekG+UEV9SDG+VVpuG3Q
oAYmLNCiee81RYe+QhyWLv5jSSffYTS1YVbCABA5SVzASn8U0n90pvjD82I+4RbZK/GWpl4HbfwR
oXvzW2Pr2EYIoph9nLqYOQDpyCALbqxPyA4QljAhKxN6s6PYI/wMBDFbgsxV33iZlmWHGTMcJ/kV
n9XWEP6L7U54Qnf+5D8T9/md3ScCctYQm0RnDUuXcfHtHBYSGhIuLZ5eUBtU90vP8udG90tsnpGt
vqYoUCWmEjBL97YPcaQv3EcnW4IiWchNMrCOJ1kOdSMjr456Mx5P61tlRUlrrQ9GYZ2MMp9RFQAX
wEZ254jkRqr2PlvML1VbHzIFCWnsT1XECq1FuwKgoV7FtzV4JPwXZkMUqg+WblUwiiacYvOh1o1X
q2kPhU1iU5yTVYHYta4viwZfDokpIabWJZPt3eyC1iKysRNfB4kBlBTP2Iu2bqcFsrVpcMr05gsj
4Sw0LP0ZnOZhyFiVjSNSbcHibd9Nrf3e1PJZ78xL3ES3Q74zNW31Le/iKX93fIf9XuN8G0r/hv2v
uc3RVm4Me/g+0SOe2eLkJLRKOAF5M3EpYCMgJgL8ACZl1a0LDrnsku++Mz0UEanZyF63uuneO54I
LDk+E7WwbUqaBuufpgL26vhlWLYHP6F4LylHzeYpI406MBRcgQnEsQlqFxMJynvz1PsWSBm59Rzz
zVsGoslZ2xVXpPUz15T33Nb2HiXtcwRDQckPV9+nlTmTbihWr48bkLl6P5jqNR7lVhI445M4wxK0
pQ3ywrbile5FwTaK6llLoPEAFo8zBAz2aDtPj1IkLWFpxgCmOYegXub3OYHvR0uxn6LjctFyHQqc
0yGDXDoCEFk0ZMIOgJmXVZcm2G4tKHRxxI/N2AcYeGZr6I89rGF9RWSr1V/wvtxNAx0ALlw4pGV5
EUp7Smsz1JK0PWiRfV/1XRtQAUoMMT3z4Tk6owUj2QAzG0TcXVs3PzGfspPDM2txDi3w+O66Zs2b
AJYGa3yTCEx4kACYCGb+gCdvQYSMuVqLDubAPF/Xk4+WbR15dRjB63KnG96NFcs9nSu2cbEF0y4D
rnsrvEvbsC2AqUgxD/vWar65o/VNU8euZRuXKa4WjPKzLd+e23m2hg1TQGaNRXpYZP1Ngmk/lrZE
1u0jgjFKrIl+dy9jZE69Vr8JkeHkk+CHO/1bixnzWU/vAInEGz+qasDkzrMdexcuffejlZGYq7t7
Ql+exajdDZZ6NTtaMHVHt0qXfqil5h2TOK6L9fJu5A2QaSuxw96bOduGA9/L0MSRs5Ul4GiFFy7V
Pe82jY0zQPwk9DASt0uanDRmf2OUy23dKNpNfO8caAyY/Mx3q67ZRMvv9thH26kVwKEL54jcESK5
pTNvqz9q0sk25AAWi3vDcL++xbnWP1dpfoyAPyVJ258LOp6BoyenGEoiHgK66ABzXHigG5HHATry
c2VE/p7YGOp2Q/0os05uCxevVbJAtZIsGwatzl2ZqxtLjcZuwpVmOpQcNaDiZAzYbkVYzvt3fKVY
V9nYqOIaMTkfHUPWREz25zmhwYYI+svKrm9ajXDbXA8rn5TypbWMg9Gq2xqUFvUozcl0qSUVxZ/l
yAk6uA2VpDN+EX1OvaCeCMOEG9q2ALHApW863BH8RNc6++3C6ElqD0NhVgGvznG0U/iVjrufLMxq
JmjFjVicA9dUd0PEJw2BsaNKYHPmZ1xsldsXx9xxCKAXpxbYx6YpXVwoJFT0He2N0pjHx2n4UVtq
ClQH0rnuFd0q69IMtkdOqq4C+Bu72hzYF0Bt6iWNSoaltypr7xm8ojNNIPlO47RryNk2mu/AGUbO
4OzHMgl3m1PQbdmJfncj52fpGlWoiggltedm51HqT63fHXQNeLA9INJGAm6l2m3kYX6OyALd2oxg
JFXOhqJgwPLNDA+r4L0s7O9p52eBl403aR1fFiMKc7NdT1ELgZbLhKWWtbaNc2LmTUx7KMlGlzcm
wBCi1W2h074E3flQ1NbzoNU0B2bowZppBaWrn/rRtajGiK2Nde1CBoQVaZIUadFsBXJLdHf53ilH
UBr7NupfURzQj43FTvoZHp183Nqm1W2rks5oFZunodslqvV/aLArxEJHSmQMZkpnXPY0VNfU1EPk
UnfgMgbs1E7VKYbIJGOmZa5R4gdz2fxOg4cGzgf4f2yim8LoQHc031vNNncRX+W1ZHrwC6Bh7nqI
O2kCLwPyhdL03kLNDi8WDniesbeoMaurBNv69VYbt8tOKaI2ffKMTpwoVITUOoHj0fu8HsoEGwqa
LAEADMHq5vpg76c44y1O9Y4184QDEj4nDatjturX4sG4pSHjhHUDBQtDRhLQmjEJgmXkaq8HK45B
sfWr4HCGI1hAVfCxPHgtxUZmHOw5hVa9KpLlMh5UWc57a1XuWSMUx+st1bOp8eZjIbmAFSI5DvVD
aTRptuvy9hwRYku64vrTkxXJhT02EFX9n+yd13LjypqlX6Vjrgc7gITvmO6IIWhFSRTlSzcIuYJP
ePv08wHavVW75pw5Mfd9UQyaokjCZeb/r/UtfFLU5EnkmT93+TLLPUriObv9b88xC10PyI3w3bET
uwxJIFxvf93DivZESN2HMrS4kJb48yYkLtijs/Kk/wXABP3rjugoaIn/wstcmJdRw/gjIS6VeINn
2qV57PIoRuXED1wEY8j68D3PKrUFibjctJw1m16or99PCRM3VQkusBQtJbXvFxZ84vfDeCRfaGy4
tH+/0Oc0MLBc5/BQubwFf3ElZ83TAlR0Kz2AmrhooKJmU1bg+mKXs8DBQo62kNwRskcuZB006yYQ
yRpE8p2d+tlVHjAf7hRG054Cdpn5RyI11IMD5ilVuwmjiKat1S7T11VTARfKHBJcDrkWM31oa8Qj
LFZiVyFnPEuUHSPBOZMM/D3s8dvUr66jgjlSzFi6GtAZMp720aUdz/gsYFyeJRIf3Kn1OQnEeoXs
DqwJzMt2jHZV42SbgqqUMtyJoCR7mtktVUgEAoZzT6hLutYUqopjlD2Mcd3vjLFf2RyUx9jQ3yPB
wDKAQ9wmY3yv+WlxqcyJBZpNSFYiLgBDzIMAhmBTkPGa++2Nkbr1UZ1CIhJHkr6kJJOl9Blv9Hjf
UBryCju4mHSkY1zmcm/qWpIrWrI+skTdS/gOF7nf/SiV7EEdarGJZ/5zfoFP6Mw6ESi3WdiHFCqU
1ZMWzkVSpx+0U8CO7JScSZwI3lj7pjeFokVbsn9dmjZeK41+XcniA1vuqVavgdftS52lij7uwKWd
rcx8TOB3rJJK/8RyeFexqE7L4pimY3rQR6D48EU8I42vdF08JCVqGcxyWeIcLIN0EOZkJnSd4X4W
q8XJfSck9Ra9P/mtcetWGAlcUk8ixMhl/kgxHrES9i+WkvJhNLjiTvmEk7Z7AXV4M39s4Wi0SpAo
2VahrsMo/pCkG3RU8GnEjc9+qW4yX8dGr2Z3pmE/GaRT8TIamlB9Bgs4UoMCgV7pzw2/ENkZRnNg
gXorQAOM1LBzcVc1l3kbWbBYNXtljPXT/Os8ommdq8Sypp07Na92F9y4CpPzHDocpd2LnvlE013H
ATAj2mfkD90XPvOfidMjLVK58wv1oSRluBMQE8Ko/aj7hukV61wq4IyV4lCohkK64b3ARw/dMmu4
njkHgeQnAlnMtZFRvswWN/tnYhgpHZMuX8txFUfEQ4LXZrQ0B5zMhCHo2nhfCPfdCszpWEOpu9La
XnoJnuKTMhKC6PbYPfOGjBUlrKg47MyWMj3ue9PTE6fbl2Fk3SB+ZFEwEeJLLyPNpdzg/W+hKvIT
sDZv501Ho0h/LRMs37rycp2RJLEWPk0IuzWfFatfB411pxGRSZfSuJoDbeKuUTxfUPP2NQq+fnlV
WQQPz/sDd6rcoshyV0peX2mj8wR3HuSM1Ncy15GNkapiIPaXZdWt0m58T8juWIEADkQV7JoetqkB
GM8yEgoII1o6TceeXeBZ7stqS70GfUpsXmoU6/aWnasXaRO/jdKhF1KfI6v+aScUQic85WOWd9QF
SUKIXERtCY0Ilb241iETyBBrR+Gwe1zHKw33cnLLWxTiH8iuqlXtU3PNa0lYlESay535pQjHA2FK
9Yeo1VXuGI9WxEnqRx2nY/5Y2doJPma/BYHXbyoD/Ev5yCLLxesinFnba3lGX8UHl/DqOmFJmYGA
o6NucJBS/HV7m5WbjqTRLjd6nCAzrDumzlG0Ln+o7YSOGYUzxwm7xKmOpp0/IR26NlAgrykjxOH0
hH3iIIz+1GgALRqLTxaO4SVRe1B6U9t3Vngfh2ZJ0A3mmwDgCMeKsUM+zNwYiCXbdZ67s9pyxW6s
oRJERJ+snD3V7Gcl1IOt7zCYHxNbu6wq66VkClaboCixB6z9wrktXesNtfBK4bCROpa9fDoXxIaI
HPI9GkYgsVT8eAFOK43g0n+eD/gqnDYt7GvFCA66oaCGgZoVtsY5Sey1MsavNdJeF24WXw2OoEUt
zu3Vm9GnEsNkQZCENTzgkq28OFFusyS9LLo3JYCI5nRIokygImVseADA9JWh0Tw0yY0hVnUy22Aj
CgenB1gVH01tYo3X1KnOlm3d6Glzli3SVomYL9VPy+eODeEsagLwzmrSbWUTzVWrcG9QJWgTU25j
NmVHFmxhJkjMiJJx2xqY78PBpesaIMqU46fiNrCtBfHS1FRQEVJkM0W5idvb2uZc6khg95xKXrnS
v7W0ZK2PfbXLjFeXOi7yTfO94LrVj3Rtq/IhJq6xrkIyeZRr3e0uopCr4uDeOFST9IZCUdBg2qQL
+1qnRLKO9kvjOD+d9E3NEXrRO7uXaB+gT61VCSgUjEJLlMaei2tPUZgK64CYsq9eKOOyWHRilpHN
TnKhJQ/mNQ6yW8QUp8o1kV1CUmo6QFBdZqPMAoZHBMyF6hr3pmo8FWRAWhk/gLnlIQJPsHb5LmOA
mmGcje1IKQraMCuF8ilzcjCPwC9Na0M7EBQpJeM2LR7ibsDZdquazTssrIM5i4J7OGKcJwy0O/y4
J3A6ZM/QsjHGQzFnKGoTdUmn0DKi7ei2VwrL+JGeWBGLHRnxlJhzceVE0WZUActN6ty98o+53xC/
hh7KRjsbmPRSyGLH/vMD9spTnTSqJ6LopIdVsWri6Nw38gOWOK13o30muWlTN/VbORovWSkfQQuW
HjlApdX9MOwET4Qczsw15Jb1o80AEA1e2ievYaNvXboTK8ql0BirN5P96TuD4GQA15ojHU+1ZI89
OYgV7P65ChxvLdSy9Oj16afU11KPkQYkKF52z+RUyvV1ZLNHkZsOG9lHHAkmiO8sKp4p6K8RJpHU
UoJcUDSg/yWKAJ+BgraYvrWa8krN6BcbbBjkBOiMO8IAehH8qBVrq44lpA9mPobDSImE5Ejl9Qb3
LHLk8BAPxmvfJWSEjvfOqL1SNCPUs+92ioumQc/IrOD89nMiS+sGctwAbjsTzeRh/rg3VBv8IUab
yKIL1+vjpWnTaXMq0AeWwN4RpO0+sBvzVLcJC1ChvOeQPj1TeYT3hEwWeCoy6GplVsYT0oC9Icmz
Uy1tPJD4hD2a6b7dfAiL+lQTKNXKxTjD0HySnc9EpeSSiVJRS5p3xeBb1Ir2VleBBxdpzrjj8JEb
CyGPJyrTRdahHRLet1cArUcPiZDtlnApk4XVjZrE0bGlU6Jnc9tsoiOT0yDN/Xs3sp7VkL4AQRVX
Y+I/Nmp3tGon2WglOaZtiKlBFp9jiblLiOks42lnR0kGFSg55iyHqCrQCmmIRbb1GFWT/aqTQkVS
obm2hxgXATYTC4S1zLSNQYff03IQQCFlEJIM9X6XK+YTMMf+UNYZVTqN/qQdPZViOrVMInc+ObRY
QpIzUyA0CqP9jPAG2whUf6ZbleerkNVynR53C/pcBXQCN2OkuNq15cAlw3oZKFdsppzrCjvXgLAR
3pZlgIIfePiqJ8EEpkwe1s9iirVNP+hAFhAm1ejBhTMHTOr4qeieXOA/aC7o3ng2HVeaQceiZlWR
1+a15nf2TneGBw6FisHkRph9f0D2c1bs+IFAB0ndmqGWfNPZ/g3UcOjBfIBuWDNZ05g188u5RB0k
2iF/pO5T1+RIFJwrK/DnTPJsBcEU8YJb8GXlvggO09RHqwCPlFrqtOd72qVaYwDzT6wbd0QYkpvR
VUrdakfPWYXfk9yahf5WBGDIMNC4CYjYpDi32nQcwkA/0DJr1Ild0pCrOzBggRzARxE4UB2LiSxb
1VxNRYxWimpe0WbMI0N0wu7wgPli1Qt52+T9ZdkBdqeH/9jUebbWzWe3eLcam2jDmtA4MuFus2i6
lTpluoqe5VgH/a2fnJ2cIDJqIuQJ9UwQ86PVpv02nZSfFZlSB4wHRDlOYKVQvh9Ms/0pXFKGUn/c
GbH6YCgvaWJ9qmQk9lLIoy5nSGoXXU5aMG3cAH08FsdN1EvShtJHw+SwBp1DBwM9wUT0j5NiwbVC
a9sWwb6vm+tOG+CfzVk8AHnIkdGIlTMwKwj026tJh0fRgo8KdcYQ9hpzm/hQt/i3QoqoI+DMKXd3
1mDA75f2zhkeKc9QI7QUGxhi9yYFbZms8O/6wX7WxPBIOeKhlYIBrnSrnZJZ14MERV2PH1pFRTZt
mdJUdG0grkRe1vpExuJfLtR2lxAESJ5iYK4ZQzlM0/oGBxKkwbySa4wm20aah9KlVh848esE50e0
2XOfIn/y25c6dLeyqejLFz6hr7gaaIhfQcuw1lCSrDO9WVuXn5YE0JGQIu+BsInXPctP0DP7erJP
Djk9LIw79MYM2XtrEicApUy0KHWa+jaso10HdgeXh/bWj+Q3J6m2zgIwTKAUdrn20LpG5tEmRnyS
ZnKrKwAc0+wmNsOQ2Vl3dqW46+yPOs7WJK/D4/YpYTftsxV7flFlV6kZM7fh34RkaSa7Qw/3J5KA
wOVnAuyFFAZQ7mCfRNamcSdq6VgyWPUp1P02PQuxagABlj1EEdkO2Rz5iJqbsLMJ0EXo+a38Wcok
37gtjkInst4M0FGrBFb7pou029BQm8PQg4yvR+u5fXNy8vqSkm4SJcbW1tSVOaaUexqWXLKAFc6S
NukfHBJhQnB+O8exoB7KcW2WD5Fflzs3m+4smFz4hU3k7RKPRSMKEvIG8oqqtMXNqDs70cC2CiWE
EZAb9LfupsAXnKwns6KyrvnRq+WI6NCJ7gT1mO78gIclHQi/hNY8rifD3Lmys0EWA+621MtY0ftN
SHkFOaX02rxqvWgwkCume5o5oIPGvgNHsRdF156TgG8m4g6FXkcPNyg25Id+LOrj/xZq/wuhNjwH
AZzhnwu1r3N0ev+2fiXs5fVX4sSfb/wv4oT1h2npRFcLDU2jaSCr/i+dNkabP1SYcYTRw+X6u07b
nYkTsxDbUoVqqjaS8T912ob5B2JqpGK8zdGFCoziP//X+/DvwWd+8yW/rn97/G+yzUhxpDX2H/9D
s/W/67QNcBgGCdu64BuajqHpSMKL99fbSAbz//+fhosmzqJFcskgO9MOlhui7HXSGPVpR+1S7IRL
AoIy0wU68gqgNP/1eHmSun5GtYg1EYsyqr2VLplpVpRUDe1AnWT2Tla+j4Fx1OHStgNO6cV7T/Ub
X3kS4eUOaVrNyIflpu8dNdtHs5WcYNsFQUHlspT7aM7zWB6bArbLnFrUBiQJcGFdtR6m1k4wJwuz
xzR3XsJRv1WDlApbR5CYNpHbE22sUTMPfndKFDmsmUFVVF6KhzqY7pEYtpf9LCvjsuomxF6A9Su2
cehoTOgc6VE8PPdRfDTgCq7sScfeT9gCdbFm7bP3gKsa+0bToGSPhKxivevgzJbv+oyJF5Z9U0A7
Lh1UDGVwHtWGsEEm+sIsC34hJkhnYvKWwY1QaBSzpPMvmegVWIvdn9awzqoMp7VJTiphRho1Gorj
LQ2SrL8yGlPZKBNzt2w8mYk8a3r0YhZWukYkd0bms5b0zfeTemupSg764KVzAbcCVurB3PerbGAi
Of/BJqyfCNygfE+ZBKAtxDnqcUk/jEgB3HHLCsHd2eYwrcq8oyskb7Ega1AVNPJ9EdDE+mXYyBfA
/hXm1yDzEguWu87Ehv7tj8Jx0C6Ud1pZsRC1H9wQk6VD8STo4z2ziCtX89nuhCbb5VkwA1dqUqqp
xU5DceypkWCEKz+wLA9MMllZGax+0M+kEzIDSx6avn+HsfvuwINeAd3dBskuZFY+AVr2IZ/Tv9gO
dHl0NSJCE4FVYluHSgVWXWvItTtpcnU1yp9CWO5qVKdpRwJSuArOri1OaaN94v4jxa24zzr6Do3E
hoh09SfZR8x+rWPcBPM40wAD7LHaTvxoJTZxTJM6PdotB14VvkTz5NC28xE9Fus6wmFhh9te37tv
hZmSZdVXJymfexV5mTu7cjWOh9Vk5nfaUyLYVHjxgaYYrLQ6n/AIgJ8cT4Wa09l2zoGG7TlVQeQx
uQJUepC9ckLoxNrbulBs6yS6sfb0CbE3gIZdn4/YJpLxY9KG69Si+xEQHNM6qrprwHd5rck7texc
DawVSzV5rDT/SZfuddNa+CjUcRNEiok0l6mxUogPo1FvlPbCbsjRKRNt8gpCcBCJJp7hgCGjkk0X
uXiAF/zR4qpfJ5mAjuDTka/SO4c5IzUy6mBAVUCQUGjrgZYIPbqAJe+VpWXDmkAAYPvFqkz9azMt
96RWPAEA6b022Vd6bXjqCAJSRFeV09wTdUuEMJoAQ3IkW6wjV9JKH4smcFY12Zpkg6d53MMhZA50
h6CWnWxTFQbs0o/mlTnBR24TS1n1ZnBuBv1IVuMxbD2TjapKgY84QaSdFuNPPuBHFhk3SojNOKmi
NyMbDvQ9Nujd71BCv3Gftm9v7R1FcWdxTZsc6P4ntNPiy6gMbslQplLRd/lE5ZHfQ0OKHYX6g5M0
GTyBFN4zybTMaEvD5I1PtQYPLSh/xg3kdZJB3Oq+qdRbNygofmic012s34A4SSsbNWpan6nDPvY4
tpUaQlvZEJ+gMJNX8/6G4tOtTZmEUYLDK37pdCRdWW39rB1CoYmSozqjDEcrVe/cmIMZVxKK/qb/
VM1r30VTFTinOo0+fW3QcLlDWNSrkC+JGZq1IIUCWkYuOPBNWM9xAgwpYevfsZR/rwmxV4vuZSj4
kvokrw2BaqNR3B2/fCbi3YSuPPQx3Gq7zV6VoXrAHb/uhPEAtIbuFW06xEqlBmS6SwlCZRCwu/Gn
JuQ9ZeGdEcU/ifE4xgBpFQEuug0YTZqGkitmGjtinZ62zUrTk1Vcok/NofzSHBBm59WtfFDnLiB9
7I1KCQXTibpPM2tToavHOkr9PeZa0YY3xPG9T6MxUCtw+COwVQntGTc4UDIiwmn1N+TaRp1xDFK5
T2LjyY/UT9sXF3luKJtwMmbQmH3pi26Llf9oj5rvddl0E/nkXqgVzXzKDcJEmJLRPRHpa9hvVTW4
VWEaQjy41HUSsrMbI6N67tiIu9rC3FSty7zV8EQDKjOVZ1C1n0GsX01WXQHnHV4dnXUVnqabDphw
NJ9dA/mgUDBjCmXh52ROGwo7qIcgSNCkQx7B7Jk2gFXH1LNqd19SZWjQoa+TRMK70+1rR/rvHQG1
Xq0hWpHTWyOCx2GIbgOHcPoO/jJ4Jh1dJZW92qZnA3tpa+oo60CyH4aS0HHb7ljNVpdI/G7GkOlE
73uEP2DxwHJDE3qnmtOtlrXjqgRIlPulV1mseZvEuFIlUuW4IfIdUXiBJLo07adhIM1nPtpdUYDE
dnx9HcTjNhjEj6CPAi+o9bdMr84dCtOA1qybPQMb2dvj8EkeyUbJbCCC+gNG6zs5wGGxh/YHMW7N
bnJQ5mPkaSHarnKlvi0DPMhcGojL3Gs1y6NhyM96Lm6NKTw6sLgRvqFULpOtW1k3GlIGOsze4Mh7
t3S3dZG8Gqzc6Z7HjwXJVooa66vCyo61oqJsNguud2gzFaTru1zm80pPxY5gctzQU/YQKXQeYMB5
yVY+m0jvqUzyfKFy5Eo4N5ez9qzPVUY3jhDdqJA4El5csCJTjYvO4gsX0fTgDtmxAibPHv8RaV10
iCfrI0zEzrJLqMi98uYatoO45UTBh8TwRL9qUtqqdZm+NL2p7vIi3jm1vusSWvCqimSmD0p42ywe
j5Ep1m2LqJm27r1FXXeNtvRVN+J7GNFENVflJ/E2ydYpH/REpSBQUPmVKYX7hvmQnyucDvpD3nG6
hoXzaOcYz50H1EGUGGxkzrM/yQyrH8Ih8MPKC2wz8a2V+Z9SgtJVXKZPNlLHanyyGufCj2huRmrE
9aZvKD4Ob3pRUCkN1GuKM1Ou4Xwi98It9JX9I7vuDFqPgYaot0q5ImZGfe8YRuylmfqkwHlf6R1H
gq8GWxRQYD1y52kocovJj71SuwY3D4AmwxhAbrTw9XMrm0lJd5pTvJvuje6qL1jxP2ocCxSc+kt8
E3SIjfhqJHRF5PmD70IjaEP1prYLdRXTx3KoM8NVouGngt8hlxXgiBOcWPXSXDgAgmV+lAQ/Uj15
i8uAPt50HerxbSNiimTqlU0NCwWLetRrbdXUiGoolWxrQR2NoPTHUc7N/4n1rKOjm7GOgJFdAG/p
XZtal2DkQTQMPmJxZZvF/U2fB09mPowbmdB1KHWuu6TucPlbK9K4VwQFKgUXI9EV9VpGwzOaU+oS
TQF73cGJord4FAHVrvuYQSikCEhrndyznSv2Zpp8SE0DODJdBJnNoOWM71guPTWwFegSMt060GTG
2jwyI1cMIGsRIOb5PC97/x5GM7inBt2wH0ZXqovyfwopX9rdOdeJaYtrLnAYtm59xeSzm4APMOlk
U759DYzw3nIoxSnS1z1zlAxndf6EzyvYWuU7oYi3sULQQ5qGr9hMnu2w+xjb5lNgOmWm/UYKDBU6
lW0V+vFtq1AOQgVxUbndroPRsafyc6uJbDea/aVW+UdLmGSlBNVLG9RIxEzMHTC7c9SacbyPI/tZ
xBmRruXPsGGIHbX0pcedaGrOvhmY0E+UZrW2IHK8ct7DRoGJLfsrTU1OrtbZVOCttyYlLEjaCNtn
QwaZ5ozjeUusd9BXdPqsDJm0QptPLRn+2zu4HG86YRrMe50dF9wBFIrQ7BgcGw3Kvq1tgHrDOxec
Wz0k88ynUIVqNiAOoYFolIcJLKQ4of5VnimXUp5z82ofAt8w44fBkPdjEDD8Lzgnj4JLwGIDkFCo
KhwvsXFkQrCtWlQHpTkcIge0bt6K0xTap95XTwJF/XosUZuWA4ugmnqnk2070V6WqO5E1Yee0uX7
Fu2Io7rvRjDe1qS+7Ku2vBl77VEtnB9o2C+xEXF9UTnB0KWhIaKtXyMYnvoMRo84dBHnFMGbH2Ot
nROc8NRwZrxDdBnCOF6V7qPQiDbKa6DEeqSqnmobp2rGFDTaY4JoxHJMYoq6gdrwjLjJjoN/D/bW
XFnpPKs12hURGgyAUb8yifxu6dxtI53qtp4Pe33kGjUDsFf+D7/XmkNLs0ELQrkJ7wks0tYSQA41
L8e/sDL0jpm98jP7QTfCR8cn8ry3rwu2a1CQ8ZCnn61Qd1rZXUrxZIjuMwr9j2Dqn10b1XNoPQYG
823XuWD9fWMU9s+SwrRPDwtzTbEbwoKyFDOk0IVSpZkAyyR5MMNlFZ0GjfESL+jOySmcpz61ekSl
gsnCkFFzb/uRcBJrjiZDf12XCKBi8pETyaLWVcvKm+z0NStZRE7klrPiI5anOuF5Mb2AiqjnKuFl
EyW3YtIRwY/hJ462bRvcm4x7wtq8tzNZZMCisJcQzX8J9VzKDMvjuEE5a1kUkJeHWVYiWuVYH6aM
NDCJkSXwx+mXTEM3OIVR2R+g+JQbtyg+lvelaNZxt5LZ6jaCkuvyZD5/POzjeGPSUP7lOVjZ7S5W
hnBE61J8pY3ijMan1WkKurGRwDOVEA1/fm65oSK8aytZd2s50zTIgLE8ZyptolZDB9/uwih05wRn
6t0vCL3VjbsgPCx4btii67tuRmqQRX7CPz9sUavOxZgeia2JrHyRwKX22OCXBgRdz0yPJcFRzr/L
NGvUELOYrZlrMcs9BKF82HJ3wbSYocC0xUFL4Ki8IJgPbBwuPe7ONzmZUmvUXKWG3hYOWDIBs+G3
pbVC4MAvd5f/bS9MwmjGE37dnVJA5BKI3vJ5Q10Pnl/P07qnaRAXy5b72kqzfwrPLHCcGd+4bJWk
YcyvG/pn3/tkeceyd5bnkuVwWB4vNxCdwRq14R6tx7rp29tlU5DFxo5dNk371/ZZXqmIguKET6f1
simWLym6Oeqa0GXSQBrKHaNZvjVDvXHqNPzavoa0UcMphr7NXN/kqKMEIptDoMOYRwW1bsR4ywVW
XhjzDQVtjDbBtA2wKLDhWQMRrlW31orSTv5/ffAv32G5a6c0yTQRAmtbkD3L3otCOtiyIxBpmA+O
cK6itcAd91aN2+k2TZPoa+MOi1TxazMtWww2mz96y93ft6Behkigd44y1Vs9lBpqEyd8UdpMhcDC
+bDccIpcCNuRjHEcVctXgs1NdmSPwW/+LhBgT6kFPpS2Fv3pOuNE74XyxRNa/sTyzuXe19vnv/3b
c26LUz1kuFkvR0IXp9QScqJn5oNDoFPeG1Tlvw+f+T9APec/GEyLi2DcL0cw4TE98WumN7WzKJey
lL9kpf/TzwWeevBDo/BciRFg+ezlI5dvOxF5wtSNqSG5JoevI2n5xUuZcz6wvp/LbWMzX5FMMdkb
34aWSw/gxg4UDsTlyFtuvs/WXw7Rr7vL6xNl0L0710Hmjf31liY0dwpNQLn92quyDOqdCKrD9xm+
/LzlLctzy8NgPgrVrtvWTcJmsqPt8pqxHOzL//h+/++H4PJ42UPLva/3LI+/7v72+vLwt+e+LjrF
Qo1aXsozZlFmahywh7ZYrfYaxXBPnb0ty+8U2ONXgaAxPootjveVMzuOlj3eIw/YWPZJTs0ZJhrl
SudS0NOd0Og0fXIGgY+ypT2as/CYWuOZbKq8BoRBIhFOhTxRq72uqOgYlXavjOA/l5vczZuLSqss
DFjzkzbyfCQragBGJLdxlwhfgzNKcm1C8A9K5fn//+O70vERsjlzkHwxHVJiCYw4PPbzDRA7RoHl
sS8sHKvL3VZU1Z6AkF2vD9BQXNMCEDf/9yBgoLAI67UyrtDZfKosN+48bHw//H5uWDDIy8tfd5eX
nOWw//7//4/Xv/9yNJAzYNBBHC7NoZq232//5c993bXnr/PLs18f/csT31/w+6/8o+e+P315dbDM
F+lXTrDTSeH+7cXv9399nJjHpd/+/FTJYFtEzcPXn/veOL/9v1++6vefaSiB0X9nLfX9UZCIAT+o
P0I5wz8X9vYvdwkELi8EpIN96wO0+Kv9soBOl5tv8vPSl1kekh25bSFS7tQ2gub0G/V5XJ4MEoSX
9RAEG4rmDCMLAnjBIv/yOMnIS6BQxSR0ue4v6N/lBv8tg9pCg0XKW21zXTsvnZkv6i+6QGYHDHAb
s2ZRA9SWCzksSOZiGCuW/+j0ZXwxfPV0ymUQagjW2BuJs2G9TEdI1mGobpaGTjCPRyqyOrpY1p7A
yPwiNXz6TAueanmsztaA5eHoVi8ZvYONNiN+xXzSLvegG+96HEBUKqNgFQF6RXLTsjKvJFKlGHkc
4tKpxtBIdHvx173fnqsqaBqUHBHVlHSwmpn9u9z0QV5dfD0Xq8OOfF9CD/6EA3eQmHYh6V7L/lzw
vss9jQ1z8f1c1AuOARPTEElzEpNYzezXnMHsAxIiumrz/l8eW5V4xAPpb5b22tJti+iMoEmcbQzf
3bexgCPK6pqK8dx4W+DOy71lT//2nD7PH1n7vH9xr786cF/3lx3dSWpqM6d52Z3LLv7uyFnLUPT1
eJlfQpkOkXrtl2ZcpOazv2OevowZHRGuyZDNkqj87KIC6cK8R6E/ku/6vUeXJ2MJcUxhrtoi60Y6
EOJPsLjKKzE8XZyHpGl2OmLb5TGK1HhbZumDWaNzTDtkLscij5vDaP3wVSwgLhTfX27+0XNUYPbk
02m7UIOWu4C6l5tGUgao7UVjCLz764WSzKY4oLoMrcXA2ls0F1P0ho2lOFCDRPZWd8+mRnAN/Q96
o8Gyi5a7LZcQUjxJBKlrjvXvPbHsmO+9E1Yai1QQ496yC75v7Pni9P3w66RsLDJOxuRz2Q3LDvpH
u6qd90+fCyLsKXctO6Ww3K1RZNZuOdO+dtFy5uGvMj059rREQsDt3VxRH+1xj0N1zsGc8fTz7Pxg
InrSmYXSTEiKd59OwqafIefB7LxJHYuU++Xx1103sDtPDVk/j/MmRMHS4NGZt/dfDzWjY+1ITsFy
tkSxcDD1OE/LBXI5Y9xxcFH+zRfIr3Mpt6KDRURqWzi0pq3MGTydvU9qPFeGUNGEh6faZ1Ukkv0g
CQKXIYXm5dUFBu7LQdlYU/G4HEulUZQX+Xzz/XC5tzxnKgqNByYQy5EWzptBma82/y2tgKDajP9C
WkHsBeEa/1xZ8b/T17fX7G+iiq+3/KmpcIw/HNcBeec6whCMHeZfmgrH+cOwNaFDnhOWxi3CiT/Z
d7qJpsI2bddRdcOC/oEQ4k9Nha7+IYShu8yTLMtUdff/T1NBHMjfyHf8GUefvwahIAg05u/wq6Ii
hnRu1GjW903WuFtBXCpNV/eoRD05TMFWywq5RwOgrgLiHLED2xGOICJKf9lmf0o9/ibt+EdfA94S
fjRHVx0hfvsak1ZXY4c/a18WOUbvVDhHvEhvdq1+uGT0BiWd9qgulE2bkOTYqBAmwjmb9F98DXbG
71vD1TQdNYHu2hbpKX/fGkhO4trtdH+vVqTU+qmRbkaNspriowy0D32fPyeWf2NF7nM6VgrLuAaL
Pb3hSUplV+tdd91HaEn/xdcyjBlA+CugEFEOjivNhADnaLqtztvvF+HLQHGp1Gw8pfQM8dyqhCwZ
cXnS8tC5zGyq3cNgAFAJQ+WimlC+0hXSEJAJ2iMlGuNV13E5Ni3D2vltcNEVuXupDWl1adu7BE/D
ZY0hao/Fn+K4MC4RlP95kxaA30KKMesCdSgCbIppRBsMp6mMRgCr45NfZgVFQhJWccvmV4RRJ+R0
qJ9K6VgXxtkMAJUFrUe7cDdaDWLDicZToMmfLsJwmMm16pWE3yI339O3uaJ9WW8slZZ+VyUN+u36
o8N6YE49+mpyG67UeLpz8srfKuO7HxDDUsf5lnoepjW/A4fh2Gm+TsbuGCQHtHp51NGmtYjuKJXy
2o4/3DG5MeKeJJYkdXfAtnEplel4lKK/94MO+iN9sk3tHlWM0LEQ8jJF+bTVSM0AlrN3LKe/zCOa
/1Uo1xZwVqLOqe8JG3wNSdRQ+sjEQbGY/YT8gj6nQLurh+5nM+8QGQ5XffSUmda4Gxp4aBN87dmB
u06mMvX62rhwHb1ZR41Dh13zd+UYfcoMxf9g4yNyy5+2nG5yN7gp9ZleQqFg6MpzfMeM/a23s4q5
lcRFkrvrCkrTKanhO4IJ538RZBGg2zN1iNHAdi+DzNjVSogVv8W5oBjGVq/EzeRXe1smVG1d807T
LWtHkwVuYRhDAsfcWISIDjOkiEKbVspYthtCJdKLYijfLMhhPjDbyX4J7EnZFsgp/g9757HlOJJt
2V/pH0AtaDElCWrS6SoiIyZYIaEBgxZf3xvmkcVIf5nVXfM3wYIiSKeThNm95+yD8S74CMAuw5E4
wmowVNQJ7dVJsx+aOTEizenh1hDX1w2TQ5pDREcUzidNPMfakgtQTPFDon6FAkF8GsJw4lnVKKej
qI7qzkiHHyOwHktARGwaePRFzkQgEVm2dVwUVtxFL92kNVs37AyazoBTsjriUzFFu7HG+JDk9rcp
1ABBJRqJjtPwEzMOdiNyn2l+AGbRyPLbNF2V77QsbLdGHDqbxBTWhYkbcZxDsCEuzeInQIeMkcH8
6gyL3q9JRgPSMYaRUAxw3bMqE2Tui5xSx6ZKYpjYS7SMQh1uirPZl1kYAiW/HTbWVo7i5K4+rJmW
y225aOn5M+XHwbMM9OQpci3Vmd3fN+Wa3PfuvBphFLVeUlCWAs9bdBFhIx/DILL9+8hZrplLncec
so+6LJzJsdwQky5xup+oDQz4y9ohsXGZX8lF6WkRurxl+20mxltKAp2C5EY+8G3nb5M0pg3uah4M
8+1B9/GivMZsd+j+3yZsv72SCQbGPpg0oFDwr81KQ/q6POX9tblyOvD2PHLvJF+8vDwpm5SE5Wol
Xy4/Ifh4camZiEhWVuIBCjL5eCl8PHFifh1SZIFoXDCdWe0EprU6wXSCf5MEtwZ0+gAmzKctRm5H
PRwhLL7EJpmQ3UMfTMkH29bPBQKnYij6R6eaP5hG97MlFAHR/0JNVEiaEVHrZ1OX7425mVd8L9SD
wg87fZQlhpBaCo3bJ1Oxdd+KsaL0DmAqI4ByYDxAtvP2U9U+6qFL7GfRfc4yDz0KqQZoKSDfe7Q3
rFCAEXTNa1TQay+Kz5rqXkbhpps2wUjL7zcsEU/8gDtAP96uAd1B8A90khJjZNM0vLRnyJXxjqzU
qzKSXj9H2cGkkv+iGxgvlOZb40zkegEDqIsBQTXQQ36eq0eKWrRYAsIARUTFJzYEnjIP4ZkKCmQV
T2RbgSXcIP48BG2MD2ZQGx+1OTXaDN5+OjbgmSbXd+Jc5+d3flAs7UfF9/dT1T3YUVduYsWYt+33
1Antsw0UC8hQAf01Gju/a5ebFsCYzqa4T9ll6zYdoDqMzwC5yaenoSpwAKfl+DrZFEeMQq+3vYJ0
jxtcM0bWzUEQPiBs3uimZW3xztZD/sOc56+9Wr9aSl08Adys9rri7b2UWx2yjSVfREVMETbkT3dJ
eTJ/Mt7zkKpgAW4rvHIR9qwq7b80S7SBU3fEZTtxSUQY91G11k8RjFwyXfAU8g2rrXTdU75f9bPG
nTTXVvkCr8Q/gQGk2zTZzSXjc2l7olwQ0c+47I95pZ2wTH2nfT8Ay3d9UT2QZfhH7AGY0J0kgtHV
HXP6rM4QGx/t7ktBF/GkuVaOGqsaKTcrWGeNmj5wvjM0emqFZn/V8+qHPY46Woyq8qfZLNbIFoi/
ECfNHi8Zmc2wxubrrCBGmC3SLXSsgcNYIw4CYYOcuFvplbFlHnvQEqAgFojYbNoxxNirs4qcj0R5
W4+mrRoy3gQqIvZ6udVAX1X0inw0LA4dlFS5AdfwDv34Y6YVskoJSN8mAR2Jdvgcl+q8gTM7rcII
GF3+ja/4obfsxziFYuEI6wy2bZM6xWtAksBif3ixrWvZP4GK9t2xfcoDunxKrQPZEXv6BjlFDjcC
gxb9YWBFs1U3XauAFmi5PSRzBl+ph9mLcyEfURB7lbvuFZBqELRvakSiG4oguFRPU97/MQSGu3bc
cTzRb98qfbgEbt4Y+R3SRVA3jyVzfwoVdjg+1ZqZ0wMAEEbO+E/PhSkW6qexBJkGjgPwsxA7N1c/
j3ihaHhCtSnSdkUUKrKIzg1XVcxdLI2fBw/8k9f3xoZ4UyKEDfEwJg3uXQsqYjd6vhZS2EIPmJMY
lbs316luDV1IMGYEn07ppzEYLqrpfKhTfpq8fLHdHyu3F/xqT7cxDnmjJ/cxgNkLkuCldPuQj0dk
8jOZjWtX8Z4c7CKIGyI4ASEiZMRCJFFMzcYq9b1w+o8JFu+1S0BJYtQ1X44MdV6FHcUsV5URn20b
dEW4CYlw2UfjdLZbjNBY9s5FRm8IB+Wpnum7Rrrv6otMKhCfhYHsrjO1D4hecRyZxoszn9xY478Y
wEFSs5cpsX+4o/oFwz9gpVclso+pWV8thrRRUj6HXo6lPZnOqM+/F0P+sRTgfdR4752mriQCJnei
DXUWmLhZRkgB4ID8mmGf8uOCYGN5RO57O6wRPLAL7clPaS5X3GT2Wa//Ic8KRF77mLeI9OD2f1UY
xOx0lY8NzVskJfjUt0maF1fSr6azPpqUoPLpqiOha3XSxinaYu62kSZsZthqcS34NupziD8TU5pa
Bc3KTHG+uepPZ9+X1QQpqnIgZBZPtRkcctE4F6PVncsAMAi3nzZuHTyIRDvpC/qx3gSqGC+a8hI7
Dn/h8krwscx43oKcX1WHtw8mp++heYJKArpoEUOo8c8Qq8rDaJQsxhrldd9/GaKaXnjqZfzjJ7FJ
wQpeMKoal57/N5jRS1kSj623+cUT+g/dW9QRyvhZEQYccPzcmhGck3YESaWWtyZeYiYL81JY6QYD
YHd18zT2VUP8VBT7IXUM4ijb8IGEXYObXmtcNWhyGDKzy1cVxhEPKQ8qPEi9xK6HkuViDlpzDUf1
kQw29eDkTX4WU76JXKXhsZjOo+WfKPI82YZZtDjUynKN4mLy3aoPFp7SYarhtOXUjBTyMTuz8hB+
iO6aNtjJgJwPRZBeGwqHe22qvkINOhpm0J68ZEiP5O/g4x+mqzm6JvVi+DV5+jOyeY0eUNGGXHs3
55OVorUmrTu9aMQIMwRHU1/wu2/hVNJ0COWt88m1+K8QvCeY+039Va9V8nDwRsdiIuSveMhSLTiQ
CVyvTasIMOFXFvd+xa+0CXBeU1Yn9AuHonWHa7YsPH34MbiNuc1VPuj2/CHz8LJboPTopNstIxfs
wbS6gqC9Eur+1QvHhR3rpmenLjc5NeNDoM/f3XK8Wd5XO97wsRiOctEva2gGJ20tVxs8hnAwl71G
2LncpJjRUWgVSx1MrsHdpWF535Y7TVFD7ZKrkTzORP7X+X+7s6GZnsL3WBVdib56KSzaS8VWrsVL
Me0fN+Up9fIIuXZ/rHzYfVOu3S/lmhO/VRkSdnlleQF+v60FEB8sRWFlKQ/LtfviH/e5ZKIzaPyb
x1X88Mc2MXKBOSMoW86QC0dPKhXczJ/b+UIlkptv17o/FSFTf54JCDkPevNQweFUneTt/N+OE7nu
ab68SiorrPfry+t1XfcZk5nuM1TCei5JSGmFPMOXqxk84yzUX7NZZVQQJA+RguSzMIzso23lO7LB
tYcBDPzCIyCWgSneIQmbdl2kiBwLxw02VZe1fhrmtyghhBpDxwqv75r3Bn+encO6NMv8MnUOhAO4
LVgRguziYvgG14fdT272oZZdYiWCfRVZ43YQg3nWGuNDolrmDi3PtMososXMbLDExra7fVzUBMK5
rnF2gJnNav0MOWKIzGTf9TUkyihGDxqh6lUhMLdaZK9nqvAHt1YfEsdDCTVbU32eeHmrUIVbR2vN
aefyPPXHVybi87kvlPks11xalVulJORPbmrL0cJwj6hpMJFW8a/TQqwcZ8OG65NqSIALY1cJXsls
fYpzu7hAaEElPzEnIOAM8pIRbNx21nyVOLgaj9mxz4LwjDAkPGvULpoktA5JVWEeGUyMs1dTUS46
M5UjxH3jpIe3jBsb7xEXZDrP7WUuxzO/pjRVw/yl0kHDFcsZdaggE1UGsOj0VPwGCwyYBJEzTc+o
MIzxB0evxWV23YyxGx1Az8Rf71n6lnhNGHQNCdaReUJHbJ2Uvt0jKyyOc0a+UwnkDM9s/CWAOL0F
ZEA4FAbJ0AUtoBK1A3WTNbmA/qiePUud13pGOkNiIRNgQGXwLyDTTS838iwxeQVAGfo7xJlYpyov
7JMFQ6+oXWczac43j+n82bHq+liEqK6XLQASLChsbADw9dyp/twXOZRWiMkiRuBJFIx6gTKbxIRz
ulxz0XJvEwuZcafpEwPH9twNnb23SLg/e0Nr7NIE77RnQjoI12NqaWdnOSSPY90xzm67h6THoI8Y
BGq2gx+CtDxYghnlVLYngrzqlWMpDkMtNzjraq6c5VoWukhPjbjwvZwEypzQ5rjZx52lVPivlcLP
surj3OnHGgKlr1cDPKW0T8/Eu6Vnw2k/1cbOM0cN6Qp7Q4WAC9ugzaiUbnLGQfzrTHm6XDjuKbG7
F9Oz6AdPaQs6LfcwS3Mnjpd/UZQvSafLe9guH3q50LoY/pSmkVvZEAoYWclpjoZfCyUOMUbI7bdV
RUlAPdiLgE+ZP8gDBLQmpzLpur+cKA/Jq8njctNRiXg3UvIw3x24P6s8+b7ptZWxgAKxm/31hcnz
hNEg/Ok+AvIHZ4YLO/3tpYvQZgpgetvfXt/9pdxfXiVfedZTOQvoBeAV5I8f+HB5+Nd39/Pk2ruX
925TnvLuZdz/0r6Nv4H4uNRIkHahSTcNqDOzApESzeKcoZp0ePrINjTzuLiVFJz3hjD+gDClXJNa
x21I5cdnlL7EXUXWxYtS0qWa+RqU3gmb7ze1VsQazj/fhtrqNoWVafCpdP1M8fEGG4pGeriJpnZ+
CJOP+C12GTULn/SbbzrjXN+1PY8fKWa6iHwx6fHtNEPqsUI11GVuGX1GtBWXJN65c4M/ewnxNGNd
3aHa5hOsazuzQz5bTOoFRMAfEfOaHdUNpqPGGBPf6OgHXkS7chqGg5aXuFtFu4XzBMsxKD7n6kKA
ir4IojBEPWoPpNTldQ/kte4fSU2E3dXG3Xpi8rSe3b720yL9FCncludhHs5mRSFp6Ixvndl8o2do
Ao8hl7pPyI1ox4TskP5TE7i33CLsVDHXYZQ2p0T7yDzNOoE3I/WH1Al+zwNEyholVXfAyAlsV+ki
75mgXaINk4lfIpB1ZTRWm2AKT4z7g1Voi+2M2xMVoPnVEl67rtQBWISFNhXABxX0JQksrNOdp5Lm
IYYG6jC7irIdqAZDBTZx4s+dna7hRX0dquZzq1ra1sREWs5IBIGwzIkVPucEqLuebgMIbi/DQIO1
NBPcOnq8hSD5gHHu2k8UdPgqm0fMnaOZMgUDfNLa9aPqtT62WuF3uHL3QRYMJ2ueV0P8oLR2s0vU
4FgSHnUeUc4vYDRYkHknru3nJLDd89BP4gX647GlfHkoSaAGPBM0a4pf1pZOK0RqrA0P+HhhqOck
m5vNvO17YT1pSbgt6hZNVmlfBmXQLoEa7BKRG8eswG+bBZF7Quf8Qy/CacfC8Bln4yFDe+lTOwN7
7GG8DHKdmKegg8ZshcqBAUnpB5HiE6k3+WqutuvEUbRttDijqJEpj2KKrp07AMgrcqocmHLWVif0
fTklP83ITR9Us/RWLp8oKm0GRb6BeMWw23p4CyHOK5YP5eIrs75VMtqzn8JYPlS5e0g1SP6y8fS/
fvr/V9PXM+kM/oembw0kt/hr01c+5FfTV1PxxJv06vDKmzRWTcz5vwLPoKH9y9Wwylv0XBcfPRb2
P5u+Dk1fgIiu6tKQ/WvTV/sXDkqE/47hapanuf+Vj9423vU5VY+JnwFXGAjOgmcz3uWd5ZWDWjm1
h7NrZJ0f0wQjsJ7FOKbzUYv1+ahTgCI5IOyRsy8zhYpoaalReVtbNuM5+1i0drgdWmbyK5kXiMmy
P8o1AqKZN0dvrQAp85BlebkYFtWH3PdWf5c7lSrt8NBEB3WJ6wzL6SUi9wb34qIuUQstrP8g7OlM
EnCwvStT5NqbcEWu5tLBT6USywBtC1nvl+X9SAql36RBVsUAlLgbfWMucAC50Kt2nCm7kdpt3lf1
zPsWp3rjh02BIkge7nt+19/OTMjwnddZmkybpKdWYsu5lXzHYFxW+9QMERovihO57+0wyMNTUxxH
/GbgxI7WhOCotVFs3Dcx6aAHATlEIDY+kxKCUDGnFriTZTUcZppBclUuFE9rj+5YmUzrio4AbTK9
1uXS2Lkv+HFAnhtKcVu6vP3WzDyZ9j7oJVpzx2gRBTl9gkTfpaCyZH/bWkFiDbvlCfezBgRf1mAo
wJFwrk9V9TShcwODyzxSrknKq1yLKRsTlfXXw3jaA803DCwAyqi9BC7anLQVvEnyRLmt93KSej90
v/pv1ySCZ3nUQpHNJE92eaL7s8Mw+POicqe8xtszydX7mfKJc1JqJz5rqZIuMyFXe1tTzFY/GlaW
G2u5Kg/LRTVnn5F+BP59l1zLlwvINatSpn1B6Ni7/fcHWIDPj6XY5YpGimbh8s43Yc3ybV3uvi+c
5bPydlzu/Nvt3y4lV/GFJNvUMl7uD5Frb9d5f4nfnvd/rCbedyMfysP7Z/jtSpk92Sut1531b4/+
7fh/ePG/PeC31fuL/u2hf3tcnvn+pb0/M16MKmYGzwAdJ5Zpvv73j7dc+8d9b9+L94djPAz7dzuV
hYgrvzpgArt5/e4ZRFMuJs95EeOZ9cgMmJ+0+2PuZ7+7rDxgz49RLKyDK5Wn5O4c5Zq2KMsoofza
fLevlApVwqEJ9Hi/Kk+Vh+SaXMgLyUveN8n24hdQbufyGnLVGhaM0n9+dnmiXMinIUHkRekGrJDL
6wGOZfd/yNUe4L3qJ82s7dQBMtoiMbUXySlZewz5kw4jvdwpF26m02J6OyTPknvbeLDmNaFIzLqr
ZNiYrZL0J3loVhN7fparKvWJ8uG3y+h2SP6ggFWZp+Fig1ieu1UMxLinuo4BukNW2kwZ0SVKHeN2
Hr/GtfkpmElWzCGKFFGuEyPQfU0zjLZ1C6ywz75PAxnH9G79XGnQF4oCA4cbn2j2kiU3Er5Gy6/L
j4YTfjNm/AsFtyCC7yE9ksvr+L+9yrc/YwJOAQi6jvy7G0M6CuTmP+67u4PeTlnuDNJ49Y+bby6t
d5f+/7jMEi25MyGYySt7b5aQ5W7ztir3ysuAgqHvLp/gH19JrsaY0KZy9/uraSjzCH16eu/0ksaL
u81Duj7en3M/LM9+5wx5M3Dcz5GH3132zT8ld94v8d89zbtnvV9GPrOXpJ+gViNN9hh1jcv9TF/u
q3JN7pOb3MFvWqJO2JI4Q+7vo2bgXrg87G1VHkrkfVU+5t0V5WYu75Dy8NuZ8kGEr/x67rfj9+23
a0amspkUC2ivBnXDKZWrxXTkpKmf8UPmp2jOz6Sl9YwuJoRL3TDuGnWAT82IlLpksyndVN3MgdGt
IQqLdRIJyGf2vHEnkgq5P7e+HREEhf7X29V5fm48j7AO6BCeUPt1mrqfDZPkGREf0+azrRANkRL9
PrgVM2HyP9am8zQVBr1IFS6c0iAin3tmWoww/Ni4unZIzaEKdo0Y3WNaZ9oqi6sX1VHQxZfNH1ms
fEtyJr6TRnJgOVvXcMB0nOhEtFsfCcRANRZTj7AGZ22lEaUFNAUZhIM+K/qV3U5+U0Xf0oUSOYFR
MQg1WVsBoDQz3eYCs10/QiksHHMv0uoWKPHPtBgCEpwIfkhs+8wUIVoRGACpIE2/TBnsCouO7ylm
RL5xSUvIdPVjbqTjFcTRWZ0IxGDsvpls57kfyuQAHdmLamNdlZWHZEwZfbOdkA0MMSzembTcMEtX
X/oC0iKSiYj/pMqUHuvzOR5majrxF4rQhq8Nn9TmuQvFrTIxtlb7MlcB1TvL75wV7bBqUn+ZgD0C
n0o3lhvkqy5ILFhTxA48mna2r+yOT69e62B8Fz6cW34uB2Q0ZHspC0PUwMpuPOrG96z3jGMeRP1r
BtTGTaPpKW/tcxFXnywrGDcdNZ9ueoSddUx0cUrE+FPkWnFUKpLCLIEIzRpEu9XaBtlWhL8+KKL4
0E4cTaf6wlT9OLQLPlc1iq1JcFreeXgeiQsAiOt9S1BRrvRGd88TeR2ejV3W8sr4EDn6pz6imw1q
WgD6W1dm7W6EaHcwCXZmaDm+sabeyNjfisW2i/mz7HkA7Od+KtBhP+CinR+h6T6rgPSgn054phvl
h4JeqQLrBwv+Q+nNJbEdBHLhkl5D6ViozaQNbEMw+qvRwyDfWjD1NOJ5yCgi4pYYtjWtOAyrFGCw
5zSHKqFLHidxRDhv7WwiAtihcjmbIAj9wcqxPXjtpzDtfgpq8RsDxAhg/IdebXN/gkTwYGmnqFz3
qRdAk2jtkxti7PeyeD2K74odBtvBy7ZZDuC7KlWc2Z129Brxs6jMm9UF2hahyW72ozpsfHPGeu2l
N4gnRLgiWSPxPYEHSol6beTCI4wLGHgDzJ03jpmNaSNhcUPSixC0PAEMpYeg2VwngKuYDJ9ackRs
ikQ+aFhuleTLyUdMIoo2kTpdirK5FUEoaHRm+xiMFVSkbc73o0lz+tUmboYkeewY7a9Ek7knW4vI
qQPYlKpw6DzdPFblpJ30BDsQf0/om6H2bbTqjNRtE1ZWOInbWNgH9P3TvibtZ4OgH1xK1j0KvlUw
kfOeuz1kaJwy+Q0JX7RCuw0id3Jf56HnHl4T/yC6oCXRMNR2lWW+6N1Ynaukfa5xuezn+ZjPMWWr
qRYTkFvCrzqG0FUaNhfVPeZwu3ajkd1GkCX8k8zJL0vrlfIiiPp52vdDSpC1SShe12hLMa/xYcJv
56T/YtZls4IyGa7QcMzrUqmJnAWX1ILxt5Rg11nhuNXTAhFSJ15xSJC53BrmGfYyUZjTZ4PBiG00
Bb+nwEYUFxS9XXOBuK8tsnuJnjGrreaeUj6NBwvaf2f1m8la+K+1oKzaZR9LFSLeQPkdklW9Mczm
Ug2eubJ7MgdUPOHoprViRbbJH21L3K6VDHvBP5egObA+PTSUMrrE/by3k/E5KBCjBMLaua13ypTK
2Qp82xsGaUhWyval1BU+FEFZr1Qli3atYTz3hkbqR+wditil06GM021IkMigVF6oLxgwoizdtjmM
VkFiwNp2xLYN9G5b5vOOLHG/qsZrAAkPlZq2JnWEwq8H7aucP22mQn+qHPGBb19CVZs+1eCpxSZj
q/WCbTmY5JukhIKEc3hK9ArFaaOv1IlsY/IFX2O+prvO+KKVyCyGdoRvXNG8p/D0PAbA6J0+ctdT
i1wpaZ2VptjnNNRetI7mWOv1sHg/e1lQ7AS4B681F7Frhly1zp+NAO4FNd1wrRRpRQ0x25FVaj1n
Yt33rn5CKVdVBJbzBeObRoMwiacV4MV1NRE/DUv5BNgKd73juj4w135GtxwLvpNDsHBRK9Two3Uj
0PRajWm9qRw+e0PauRgE0kPafqxtysXcGtWAn7u2TT8zQUAcgczZI0lgSwIJnw+bjBIzRVLWEnHo
M5IGbpdsOn1qbqkLyDwxkwUYuuHXDsrCNJmnuIQ7xhdv04WOuh6W+jfIrAuErnJuvXXXQ27tHHM3
9cGH2Z7KtTl6HyZdnenXViAdu2zdTsGXuiPYBp/NZlhMcQX837zOlI0zToRmFSH1Z2YCq1Doz8UY
A5MPiEDNnJNuA4UxK3BkkOm1bRtVqZ9oMXmhtv6pchHteTWoC1J1qlUtVJcYVDz/Y1F+oqKWH+ae
EVFnx1vFsl9HEkttLX9FNoYA2i32KIsBnjSkRkTefAbe3TJbb16KzoRUaMz62jOia+qWA/VnK10B
6YZs4QLrmofQNwCs1U9qq49XOk1bJ0H/W/LdcNJgoNFGSbjtv/Qg/cIAg0CMecFwQDEzwbP4QKvH
CqEi5Xf9OKTxRAPQTHc0QT4EeZId50S5Op351QTNEGkzKHw3Wj4Z3srU1Xo7TzbcUQViEtzu0p7O
wfJOC62/wi9msoS9eD201N/bwS/AvKwMN/4utDhZfMHWqkFciJjApDdfCpIOyK5e673YdUnx4lIg
6vg9Ptqht40abbgUCYTKwCK20ERBA1zIJt8dfsukls8NIwege/WmbdubRz4jUS/GOmt1Qeaj/gHV
CzR8kj8IsrEN6PVOAoulU+FVpM9dqp05iX+b8Tha4OfnPDzHev9VUOU3VVpBhYqiBa/Oscb+f4ZW
8GSOkB+mpIWqHX1P4TQj2pn08Wc2gMmoHEVfFTDVm0X7apips0rMnLRFFLjr8acx8QOiVhmRC475
6nqRszbU6Br0rkIjSiFOHofHqigSjz4GRO84LYJDxRBarcuzEGSHAcFq9iVxco4LGE4xDl2EyKFD
YsMzQgOoiXjDRLExK0M9VA5UDbIT9vzGkUPiBRcEscgb+28dTh4zhZEXEzXeRlm8TZBnM/LpTlVk
21R87VMl9kU2xQfPUDdhgzBx0E6tNxeM56t1lowroafK2kMQt2P6APrvMxxEA+Df8tOZFSmdeWCg
Xf+tUOlMw77iHUdlFLovY34UTOt2ZSN2E11zJi75E5AdFwaTuISG+qTDatwYavFsdd33sOkRWgKT
Ek70R5Ygg3DHSD8rZuWrJHzso3z0ZzDtqzLCWI6z6ppShh5nZYWlh5zNyCMOvbJ9koHP3AcZbtkE
mLkCumHpeauYgYIwSZnAjmLuqsoDGEO6SVOBWw/Vz307fVYsIiYNSeArn3Isx2Q15AGdzHDfZfhL
AaMgbA3mxZ6czL7a6w+JXd/os7fbyFAOXeokF5H0Vyv+Xrv6tR50G0ClsyaGXaDq9OFfUVROfkyw
WtdtD5mFXnnku9bMZ5ROt+KYVExIKmCIBufRJdwzKglprQaNLx/hQ0qcMjJ51PSBTKxAvyqCa5Qt
QDpQN/YqUWwD0mLgt8T9boshIRhTTU9x24U7ZwldC6cLuHByA8PsY9TN4a6oIXd1zH+QfIjXFu2y
TjI7Xy9GB1pnbbKBcsdIoEmTRl+IsnpRw9LeFMHwE5Lf2fF67UCi3087fKUcT0O4mX4OxH1/sKKq
Q2kploHlaPiD5syrpGy6CyGMmu7tQ9IrlCYEpQaJxOvUEGzHJfeGrx7EtQuVI2LEDYRxY3NB1ApW
bw4PZHIYe2r0X6wSnc7QztaqVw92FJA64HU/hCsmGnp+pMbfej0ledC0Kdp4MbJWOnFR1n6v8wBC
KXJcd7IgnerxRrO5KQgHeqKSb1ARIAT2LpbT7Mza5o6ZQTIKwke3Tj+UUGYGzX01GwIZeibJK8OZ
Xuqg4r/avWrhyMUCVLKOml57tSEYjLZzhevYrRM/08sPpal/iQDho39bTWUPPwfSmEjj+VoCZ18B
Z4r2Pf7CXe3xL1O0x3oRPquJFdwExqFbFZxMxQMxJneRgHioxywlcnjZpzkhsqESWPD9UaEOKCuv
Rzray5XkgX42vrSzM26qtt8Y0fzcVM9NZg63QRt2rVPrgDJhSA1z2i8QqIQXEr4qeNWJUGIUm1Qd
6Qk9UNkxPlkm3ypKBAsTHyLpsoBw/1gPUCby8uSEA3L6ZUE5cl4n08xItHR+7SvsiTTsLuIr/+99
3Qx2T6epv6tcvPeuFTzky6LjwyiQKfOl0PnJb0khyHV8TMuC0qwgbARRltxs2si4JbUTAxsCVPvv
0+T+xjY/xgx/j3K/Cyntlolxho7QlP79XEMPdGDwAMzkKb8dMCDDMXy570HWg4B+KjHPL08sDwTR
sGI0ZmyYnIqN3CUPxqlanJBoPstdVi7iq+MomyGMkkdqhUCZpxu0ZmJaqvHnGFfBYdCMizol2Xkc
LfMmF5CXunXZ2tb2vi+bejK/IImtUzyTpNdRdjkbkG9TK7Vu8bKQJ3dw7mfydPwpagmLLFyMYUEG
X262hIuIa9muS6ibNaKPtZDbkbDIKrXHW9K4DzP5oH4/VwPfnc68eV6qPFjxKVw2DKY3bwumVp86
cp7Ib8y4YoZLG1McFPn7eWPae3t0gISnLI91EOaeENLecpF3V1FOYH6XTxSuNhRRUbvysrx5KBl9
PZqKGz7qKLZFEI4neZpcQAsGmeYWYi835bmai6vUqkiFlY+S+6CxZBulTC8ZWTNrj4QG9G2Gd0M3
Oh8No/tMIJN3k/t1J+8f7GGJE3dV/o7ltKCbDsLRo4s8g1ngTY01g7INn79yitu9Enr2DX+rcxNF
RI5I5OJ4H2fnJg9obdIcVMjK2Iw4Tx4IQdddUXWTFJG2CgP/qN02Oc6/HvMlphHrfD83qiocLGnj
7DK9wsU4YSqclSB6FIXlbkZzSn3Ik8WSuVIFW8Oj+tZUVfzYLQuAdO2BmlKxisZRXf2viuA36/i3
siPtYnr6EcZl8Re4/tL2/2cRwWsRtz++/5/n9kv7o/kfj/ulJLDtf3kOJm/HM72/uMc1R/8XpA7H
sx1L93TPhtX/S0fgIBawTMeAk+9qOq3/X85xzYXGr1ua52m6o0ECd/4bFQFT5b94kk3b5eoqpmRw
/LZnuO8925mW1AXp39YPaLgXq1CN17HKdLxds7fTelt/HcxK3+RzTarfclRlePt2VK8L4+0oNK9f
R//usfJS8uS/e6zmfYlDCpi4Q9GGLwsX1SIE6H9veyMZT8ztfh2WB+Q+gjkpZ72dqDRnMIojw465
Pt8XmfB+34zNXDmVKUFynvExFBn4Qttjjr1sVlMBh3uInJ1uV+ZHnWgmkNLDQ0gBBUAxP981DVj0
QIDuK2iTmvexp/SC0KwlW151oJ5nwRycpon7uFyzhUdYeBAySLlvp4FmHPseoOWkUqmCdbZqqceE
G3eYtROBQA7lGOzjJ7kd2d2DUgbqV4YRyX5KzALNaVSes2URBSMjT1WYOF//ckBuygXJgOU5FamC
P3lZFXsvHNKzPJaN4CnCaEwoA02w0YzZvSZNzQhZBO41WtbmcRzJ+bFKnL+M8o3mA+hE5daCqNql
yoJYF315pSZfXgMlZeFAm7cEMZltO4RUU8zczjeiIhLSaFtcF+18DYViPmtl3Ph6D8SyRkv4HIVi
uMDZeq1yhuPUlKz+KU0TOibR2rGt5gmqTvvE39HviziO3/bJA8t3ZeXFSXiQm4TQhE//6UHyQpnV
7426LA8DzgQK83H3fyk7k+bGjWBb/5e3RwTmYfE2IilSIilKVEut1gbhHozCPI+//n4otgVJ9rPv
21QgsxJQ28RQlZnnnHHfu/H7QfoK3RneTUgfDDFPv39z17gbIbAxtT6Z2TfFow+j67Y2bW1VmbZ4
HGoY+7sepGSkg2lnk27sNY30Z+H03c7VyvDOGhCTydwpP+sDOUlLicXXOAEs1A9ety+yUgX8MySr
qK8jFqgcJW9HNbKyF99y5Bi6viOTbG+0pApXmpOh9iIQ8lpJG8CqtQ3QW+cjOrbrbhIkP+pePDpD
nO2mqit3AGbcc1EjPtkpafRTDP2mKUX62oDOXVMzCo9Wo/uHwIjNNfhHcmQtvKIoGgXalaEiFMVN
T3GP9fCdGAVy62BG7sZ5KJ3eIhleIYUzTwAkEBrPDTOKQDvULYsfTjscSz95hXUWsFDhlQDTMLOs
m3thnEm5Ndr8lceT/6A3s8rM6qGebjRjSvcTqz8aTGMTZd0sQb29oblmY/ToQ0jnZT6qte92kYqd
k1rhJhcKMrmdErngN34oTTocY8c37lJEp9zISabnLqEqp5ahpA4OAKprVkFlCvXIew/tocuQmWvO
CN97AqT48rKiv9AkdAA+N0AwO4vhhg+5z4JGH6v0R9gHuyFqh69WXd05WTmr3/l7OfDW8/c0ff42
U/kyWWx+wBNK5CGQUy06NJ2WHkVlOms+N9NL4KsHu9ah0yYdaU4WjAWu11OPRgIA4dr0SP3rdygk
6gfyG/nXd5/CfyQEmak2FsYLtGdU0u+wk5iebfPBUuevzzvGC0dLQ0hehfsrtlGHuDBKLWRSaBvT
diDpi+Twzv4c+s7+2+Hnc+txgqOqoeXYNCb1qUXuoESb85SGYfQEPsinpQ1OPrSNoO8x7uSg2XDm
+0oaA0IEuS1/fj0Hci0PwZikq0Gp/I2MW057O2PxQ6gYsI343/2NMquOJTjyx5EdKAiDvH8IYdo7
+LaI1pbdFH8E5EACGrmfKQKGNyYVuuugcos/un0TBvEfdZrX102Yuzs7ietn+odvUmo1/dQ8DsGU
3St2Y51T0ULp4bQvUCKK3WTDi605CGlBM5vSBF2LUwoN664KHG2lVdDGe9UoXju/HmHrUAcQLIg9
ptQ5ndlfk7WhJ3YioxVaGfgCROtnf+tFzvXYoGeJerx41ZpTPyJy5o+ZsqOtzpxF5cVrAP6oiYrw
KfDcZt+YE9CmPghfDT1a/8fd585CQh/uPscxeOOZhjvTrnArfrz7pshwa1u1w5+oSBgxm3XlPlLj
6dVUJ3vVjzprhsI3zuxK+ZTn46uaoJetBE19mGqUfESgfB15YK81KrK0jfjxoTLU+JDCgXY5kj7F
Te/jDFT5J7+MHVob6IiMW6Yju7yvjIr/4/9wOelTa5CJon1wLDPfDBC4Hyj0WYe4gvE5zafgpbGj
kzM/3JZv3Ze2qX6Vobowf4d2Ewp2b6G5kzg/c4WdMzXXr7YPN7JWaGJdiQbKcYhDlKnIqAf0NzyS
ZETNiIZFjtTEhEYkaMXvo4+zn+OUAcGbOOeMj3G5W2u3etWa5A089aCM0/vBK7SbyLCrm0/+JTb2
C/UgTdvKD2gO+rswHtGIWUKWc6XPAqeq98kArRinyknp/3xa6qln+vxQJcrja39Kxi98POk2d7Xq
xR7p7YfDpf8OO8dxigOB5iaI7DBUWkpIsH40lledKRlWK8WCySMaIsjwVf3pzZq8wEBdrnzSuzQ6
abM1z0lL50u1RP6vzpvmv/B2leXvBfwFab3NLX9vnlust3+ZlSXOTVzMBVotFEe3gJh+INmxTh0z
OEqfPFqGWE4gH72yaTW9xP1TsBh8/z8YnZxPimHsnWBzAh9i2JrpzZuejw/yIEIoBytD+Yky9GMz
Ve4DKikRiUP4xuUTzZLgRwuU7oGlT3gkP/3b7+Kv3/wdSqOgFvVxXkL8GNBjeRcv/Ubg/Ej8P8LK
O3tNMpEtdFPt4L/dtZej2adONVrJoU3uUdTgHeU9JqflIO82eSQD+TpSMDVMriidl4u7mo9w0SRU
EhYsistZ5yHrvGxfzoviNEe7U6gGutuzqWZuQg5uFjLFyufBoGh+FQ6k4kLrdWqSleuPoE3KpgYm
3c9CXnH6A3wmmWR7gMIyjDZLhG399K3bunPtG8cA7d1oNousxS6M/1gNWB/pr8z5V5w3u7oOmgUC
pM+/YtGOOW1GhvtTCRLNUuClLPWN3BjmaMa0uvJFGnG8A5upfCnAvT6G4x9d6uzRkQ2Otj0T7L+Z
ha/yD456/zLrhU714AUk8fneoKWEvJyJWGxdqPrBmo+M2SePpG+ZzQsf2q+3OHnUh/1Zy2Dc7x2P
PYipD9dNWdWIWwW/BzmRt97ApvAvnwyZ+Miu5AR5oMG6qubztNkpLyOjZaAXk2P+92+e/fcnxWFz
aLo6SAYY2JxPmIDA6kLggsL4aWXAQekB1w6ws/4e7DrkTpU2mkSsDkEwGUAGbxdXmfHDJGFnQP1i
mXeUI0zg7rRtGqI+mmNr3unzIP1hBLOaN2rm6tOEnB08NMsqPdw0rac0iPKFTnKngu1Zh3r6UlKY
vbFyqz7Be1yfjPlo9uemPe4usSgXxUB+4n1ndvrTpOfeveOE+wrEJHIto3s/z5Xw0C1z9WyZZv8F
EmxaLHSlvKn7AvTgfBT14++j5O1omV2Ogt6J9qAFqu2//zYQa31cj/AAuI4LPZsFBoR0kKl+fI0J
R/hJNKrVT8q1U23CXeJdV2JU4Fkp7wtlTvjP1sXlaP50VWXtuA4MKFKTi/02H1Hpve0dBHIzCiso
O1vddvTyd5eRE/Jaoa2ba7hLG3iJqPtE+aR8s1DtzYsK3BsJkrGZodaBcT/oWfna+0VAFj5TH1UB
K0qWK/6xLNToRocVD7kOYRzn1neay6LqERFtSsG1CF7nK4rYoR+kOph+EJ9nvZitCd0DpNdl+sNE
5q0c+vEl7FJ/MylOfwuNhn8vIxIgqndJhAZ9I2/X+fYczFalHjrfsz19DVeWESTX7dvMEpjrLVJR
QZetst6oH7whv4LyRjxC2CAe9b7V16Hn1tfS9xZBt0a81gb/XM77R2sS2bXu+/Q1zab0hYmTXkM2
FMG9Me84gzc7Y6f2IAOlT/HQl55gHXyQE8u1UrlxRYb2SqOBEEiK2KByTuU7GNgPz0eOnuZ3hZXR
eFkGyIV98MsIOTmfKUOXk6z5zGo+8+2yMkL6ZZgeDpfLSten0z9etqY389/vdvdvN7ul26YLebBN
5V2HJu7jzd7YoRqN1L1/xMgla5pjg4+eAM1MKtt0W3PTvTRLy9doNYI3Np+AqQDAZ/pTICz/joPa
FGeXMmiYg2TkEi4vKU15SRfJqEQ30uswasa70KTN4KrxkQcv9tIDQ9l4F0u3U0T+ddCrA8qONeI6
yzxZW3Q3nSTeTlo43l2mf19FI4t0RVehtcmDTVHRS0PGpK0OWgQZwloeyqFWEn+fAhWdJ9XerA7v
gpewcZ4RqgtrJw2uRcHlpOty6LcoljaO4V/7dZIfawD51xScKUaSeztKnxwsMgsDquvEuL1zKNSx
on7aIDSzxMgj4TW/ryBNr7C8C9fsB+HXD2yg5qfNv6Na8D+x/WL/zxvKcD+97gIPWKlXNMr3uI43
1NnZFiuVW661vB1obuTLsnxL3M6j9+VVOkIQawYyfnxnxhTpv3hCkFnGS588mmikvet+8CaZr7pc
6+P1L380jJw/HW6CeEjrByQq6ofOOQvVLO8va4Z54cAWfPEEUM/cI9NjtrTJ8rs8xE1iPQLdDNa1
mUMa58OrmE12tLdLmk7k7KAN1uN8AqiK+nICGVdO6CfEfepsK9c2ihe3a56ZfCfNAAEalI40yLLm
ZLrw/5qVmfdlVmbe5aw6B386V6Pu+JSnlIYnmmr9UYc/QxXZZVCC7udUxNqNdMnJ1k26m0iv/ky1
OrtPwOOtB2jE+C9J86y9joxg3c0rx6ir49Woj9apHNV279QWDDRUy19rR0EAThgv0+SvEQ2BL25o
xZqPi3jsSkM8ajFkWkGjnKRrCIechWwh1r0V8Y1rZ7VbuA9B9oY0mGq5d0INxT0581FhBfBW2lNy
s0wMsWceS2Wid5ewxS8v0qKW826CXCFcoKrCYiOEM2XfVSXZjZjVXFTk96pi/2hGZ3gZO9pzHc0a
t3ZRjC9+m59s8LznWIj/eBE61HDeZyEcqGjRplJNS3Mo2xj2pxxY2/twhZTT8H2oyPTDuDNAoWab
g3VknfaQW6lfUM4z/zQ64e0nuLMeSdvWO8jNaASaTTl0xRc7m8qzNHSqqmvTcXxaRAkQWmYdg8h6
kFbrZ91jF/p/xknZ7vVOKe7IrZqXPNc4Kpu875W9zGFdclUJDUzXokvi1RJnyCyW1/qb0rPWSnIr
F2GoySjbuEjUtVx35R9Nj/afdUP3JWUv62gk+aNM7suhQDAS7tHiTlo+P8EmMaAbuFQDospe4nNt
pDbKAvXWjAbEN+ej1B7cLyUkH5Dij6/STy0UntXGd780bvHZb4Bc2I4Rera9BvPcf63kLPdvv6nt
mLYxE0Kbhkl+8+PHDZBC3Yy1nX+vYTKnW8ZH3YTKdjSMMewIM0Es5P3DUR7lcVbf2FV9x34OVWAZ
PJtpDx/ZlWecE2jEj/Sqp7vC8wSApT49ohtob5wsHR75snh0lIbpH0467OO2QGqkok3U6WL9Jzzu
0VWGLqpOTvBIEj8jwwXFr8n2eF1OKvwgdjJmiNhCx+JM2zaFbFbQPBMCiEeNKZvJA6b507MMtgjr
gzsPi6/L4DilZH/l6DAEeSzvmnPe2TcwqO5SKJyhyBA5zYKmdWMlivG1AdTv615xbpOxPyOEtecV
GD8XzslxpvjAP4VOt7fBnWCPu4q6BhWURNvJCSTrqBAhjri9bJspPH1JitrfLhttuTdfzGXf/RYr
XTLCVoqNb3XNTY32zn4Zpq4Y92mS7lI6qneGERTl1TJ7sR1Bwcr2YWSJevM02f26zdLyaMyWdDV8
dfZqMxylxTvmt7/L1fB6jNR+tfhkCDWcV60d621Pjrf6HtEht6F92L4xMtrCUPgNvqVGZqzIXY77
HDjrV40WWunPfT+/GUUUbcjMiW8G4OCr1Na8E8y49oNmNk/27AfTTrXSG/xtpjgZRaRRTHD2lYM2
7ruhtx8zIw9pB7uWiSez1qQh80fQF4h5RhrJHBZ078IQtS4jT/wHO7ahfkSzg5Wf340Och0IPKnQ
os+P3LtSwWD0WeFlE/KogucFRL57kIPiTmgwjDRqLT5TNGN3pZMIv8Sg2akeePKst7Nk7CdTxls0
b18lKf9JECs+CmUabyOQK/dyGOnON01WIovLDmv1aiz1bFfquXkJE4YdX9tq7a6kzwDsRxuKV14D
2R9WoIPSG20oPYgBFXUDPyMV3dksJrPaxY0r2HZgRsCb9loO9lCarWtp4DnMo7ToVsm/BNblROlJ
7W7nR5FzH3jhj0hNs30Knx/Sm4N/JUtg47wB+eRTZ1/8MW7xKRaV60ut7dN5reGOe6uHA3NSgm9t
nMbPddcpGxpn+aSMAR2ok9qtEytWv6l07qlaa//8GBpDSLqHGsg/WmXXrcMB7nAXnjQqL524A4cg
7kokYw8w/67g2BJ3tlWmKqqrTEi7dwdoVVSkOYCgqFfS53WWuKuUGMZwMSJIuJxHSztNM3D7HUrw
ACdjal4nx1OfAWNFezMlOSbNqujNrRMjZijNWk/CjeH2/vYSDF0IxFJdtZdmoJQvjiVotg8q7RlG
l5VrWL9aH44AWOetR4TXwmNhay/yKyZd1Ob27G/Dk5N7ziGIzbM55tQ55YZMg/uK1mpySctObdmW
yVm9JKH0ab+m+CroEC10b73J5+3TtCOMAqF5IwZYaRGyoOQ+1ntjHgIIICkYcjTlYEpq0DqLSx7J
MBkhTTmojVPvfV+rt1Tdw6sIqr6t7jsGKJUwfLHzfATZNk7HuA/8Z288CacLX1Tf8vdQ62Qraeoe
RCiODeOYNPMm23eZ5p+jKvrm1/Yf8HE7cH76w60n8vSJZuV9lXTjq/TT0j7c6qb6j36HnDos9cZ0
Jcuhg+3FG2nKEqmshsqJpWy6+Nqp2RUT5Mu1akANI3LUOmOkPmdzGbw301chzLVKM9zK2YDcB7zq
83RV6tFxCm/8ojSOkReVm4BW540xGe5xYBsOUXBffiNxMK1CYfv7jszkE5ghHnYgcGYMMDHSE1q/
JrX4VurmMeTL/uiawrucPs1hn05PW2Ut/SyVTEhkZu12Wsxlq4McDOSPIUB3jFtpshLQTiCv+R1o
mhgR6lxZE6tEFx3yk9M+wdnguNC3sUwQFBvXQ6hUcBhRwJI+y9aoYDhPXpt/CMusl7hn54MKsuI9
mON5IrmXrzQvU9axboRoarfiUfVKf56kK5dWiM4+/XtCQbPmjAF5uoDmyp//9/+QOGYLT4uUDWGO
ZVvsKj9+IZxUycou62CD9c0OcFZt79UO+j6QQBrj5dj2LcAhSBajdm2bK0tOXQLk1GWorGIb9SD3
KX7CIpVmySURXcymy725kVsuWq6LLWLbyUZuyGz4Vi+zUZfmDx6PquxfkP0M8qit26fKacObxb+0
QvR/Tcp42ROxhHlq/xRN9TlHk3vK4vApjoaNgyz7i64lPFNhqpDiqsYXr5/g1CfHexd7/SVMQW7m
mA70zsoFD6sLSPxn1aelCrGshD5VNJbgT8upT+ZyZb5T4aWKsVxUH7pDA03ayZuFAea6ZBr2Dxos
5F/Nyio3ZpQ0B0+JPXodRwHNVZS+1EZ1F9Yk+FuZIIaILzj7fEuvwJqUJ9Ni7dvr6i1f7fEFcbV0
V48V9YLZlGE6rUwHgCrIofsj7MAUQu6XezkY06euGNTby81s2AXKtil7XBkih2a+8aEXfWr7XL1d
/EusvObloVGs/HK9iDZQMJ6iAiaaxGcy0UhC1Ja3KTwrOstBT8NXOALHvbR8msrv/fhFGvIc4dB/
bDReTbMM5/zTdYYsVv9jiWXNXYOfHiBD98jK0GRkzGm5T7uWGAESALp58doIPb0lLyeOiekFx6Ee
01XM5mNt1VZWr6Xzn6blRFNY3+raLPZyo9l4p9YOurM04qqq17rviq00laHVjqo/nC+b3DhWf5W5
Exy6yoUqXLPClU/fcr+OvDZYGzTVrvtqtHcw5n0N2foAiRY08EyTd7Ig8wWUMRlfoTeNbqXPntMF
0ahQi/PLrbSmET5yeu3obeq7gjdgnkOMjUyu+eCKaSP/UQCGs2t1lm6Xu2U/bwVK0VQ186B/lBEV
bc2gd5P8RpqlY7u3/ZzokaZmAN8o45nQy5yyQwEgq2G1dGcX43g3lQ15Rk3MSJkWyLhw28xey6la
UV+9wjV3owdGJAgCAVlY1q2DYdDOwkF+dyK5cw5QPVkP81E0+3Lf1Y+KXLY7sebxjQwppSfiHtZV
yibzUJfUl6SfTd+9tKZQ3VDH9vauHTv3k9J9k6+OOodWvSsUhDCqPti3KCLfiMx/aBJQGLJlrdGz
+EZ4YK7t+ZUuByX1H+LYqWEax7VEyJY3edbbNWREGAzjlcETf7W8F+XLTtdqcWz8n5/c0nQ6eq5J
VUljeWXK96Oc89ufy8tSHpXmsavdCvgaH6vCjWZKS7bP7BtphoksOM61nGYZNxnI9wlYilUrem6h
cAM8W+Z/lGlz7yH696fdfO+y0aYLQqNJnw7Cn0j6vma2l4G3toNVRsHjtgBdvNYVwzmOeuQcI6dx
jqFV5zeZFj8A7DemNdxUvycy99EWrAE7VZk34CjTr7JOD7ZLam5AQx7Z6iN3wYMbCPPH20ESRBdP
9NfBPNVozkkRXby34UM9wnYLi3xfkVqE67NiK4LT0+jgXJcNwp5Z74QPYWRZt4U6hFeibVREh00r
WCtq7F3LxQFvn+ohGk8J8uIlTWyH5f3n8H/jmvVeurq8+rr63IBq2ziQ7d0g65x8If5F8832O4iD
9AryxPgMVqS+dVCe35QVNSTotq9kRN5q4bqpqviYtq1zZ/to18YlXI1AkfnozvSsxUzPWs2DNJeh
Kme90UTcLC5oDPstbK/h9KxVdbsl4b0h+SbudKqR9wOV7HsXdXW2VJMDO6Sp+MBMou5alKimymkA
p+Z9OIiInUdAIbOMtm6YAPbpDG8bJRXUaWmGXhBwnetWq7h5TNNc1ZbvfC0d68cwWdmvIjbgDaSN
72qalXzLavgeK/RS6G3tr0eS4ui659VjDnOFp+v2Q1K75SPgo3CjtnF8LSeNsHFOvuJdy0npQlAJ
fAAJyRtpKmoCi2JgscHvIdQgT5M8JZGRHKeyyNaFRT/udVnD5xCmlENEQnkEkSNqKPJQOuUQz9OX
I1W3gHFnFF+WGGnyurW3rjkot7EvdEgLzAreljB6GfLBO/ll6p26+QhIlbJS42LcyAlw68POhxkY
mhD0f0Da8lpxh/FF16mcDc7XotP9fTAUwFFI8ZSpGcHqmsE73lp6dJZDoDy1funfKySdz42VDXtt
rF6XeaMyYQMtBn0tfbpa/wH1OBzrVw4NZtAqom7ZB8UfjZXaED/oORQYqnOnaWO/4k5Jf/xDRBFA
l9EX5ovB9uwckP802GQ8SQsuzHfWPMdKg5LzHJlrymax5rkRpPSvlCTuPsnb6L6lZ+7yvJUJSf+B
TOhluS4bjxFZ3/smDXuIBNyNjaY8Wy5yKPDsf0FxpTurWnaTJLnybGbWcCgNWE3gvFCeowImpagU
EA7Ns0kk6rWoC7qLYTq+kpfW8yS51xrIMOalvxy6vptpKaLf/4IoMCDhDuIIShLYrodJP7epMyX8
MmGygbploKLr1mc5UC+9G4ocUQK/PlmycaWqqZAh4U7yfu6HuTiT0cq3nU4p1Q8iPmEInmxC6Aju
C6PLaIVV+hPaJNKzuJdQoVnpvZxIUm2YQ2FwQfSmABuxQ/hD35AjB3Ru28mvmuYyLfd/OakbUiFo
micLLgeQh+10gPRJ24OSG2BwrXRlfWnmAZXp2VP3pAYOfDqB+85vDkZ0zKf8exqkxpmPD1qOhvdF
Zlpgp115YV+cpRX5zovW+f4lL6OTBF11bZmDXCSH0wWNt6YQl2ylGRp2s41CR1/Lq0HhPd46ugIl
g+vX150Gh5yue9SK/co6qCaVlQoOyaveb8R3nr2HTouDJ+Cr7q7QETtTw7w8jnOFi930tq6U8Cdi
6+DR4qR99KdA2bZiHHd0IXXnZHIB/s8hUUy2hS6QV5DM/CKdoHlNT7v/yIHPXJqfF5OO6jiai/Cg
DXn2p92YQV9noHlF8hqGaMV1ZXuvGUp9jhs9vi1q5DroU2rO0lc4sFrEZdJupSknJsP5fNagaLsx
9xrl0bIhhJ9W7uAhEwYvwtsBvRXpg6FCP042ipYAx2jqvRz8FMqc3FL/mBSl3qMwPBSAs/UaHDGD
DJGmmTWcJw+Xk9+dI68zjNW3/9i9yuaO/P3u1eE7BPqHPmj6ov/2/6uu1Fr0qdF/07ssvU4DDX3T
eT2hzYM8KoCAT+gIN+cqdKIb6UNrHSmP0mKCOkC9BSoOd8fsbOPQPaa64RzizmELlAdsRm3t9Omo
0xP94hvejv7/43pUlBormACwU6e0aAi+EiaJNbktlmZgRvFeFialGZtD9M6Us0vwcm6Td8j9fAxe
zKCGcAC2XH+lDhoU1nmen9wx3qVzd4ccyNcbq9QzjC0JWPGYTF52sh1jZepq+b2KZ0UqOqEewGkg
TROziRSuGbMvMAyIdzv7Z+xf1fzaP+0YzZw0GaJbiMDqlV2AHHeHJHsJkI7cKGLQttLMBucL+N7s
IdMpxtGddwcIL30Jk7zeQecC1ECaEdzHdu+Pxz7qxmcj+xWlU/bSQ0m8N0x3vrO5NEiDEBottb6V
s6MJCl9kFQ2j6sB2gn+BvJiahgECB/wLLqbpfUGTJ3tovaw81511lwZQS1tWFN60NNatq8GxKGkU
/n0YzT2ycRl+5+H4BkO78WiokXFjI5xzXVtR9eo635XGEd8/nei32td/v/91e672v7//SVEhe08v
iIVKqel+ZqudDN6aimenzxD9p2imIV52XYvIHq8D+EC6Fri4bfh70ZUPIgjMrbSkn8oaig+LDZqG
zDttYLu+N1O0mOHdyQTSECtHbzU0Yab6xuis4QydRHGf2+0qqJLxLF1ZPnTXUFQ3a2nKCVP3Hu2q
pWFwPskBnHOoxfQkLTnAdFoA7iKr0tHyu4l0cEvOBEgzb/1pM0S0SrLIFKtKbZKDRTPC1yGkKwF9
lyc66QK4nZxoJbrOauZ2KKQLTMddy4f48sjLRzlsUAM1q33QqtBz8FnaRt5Un0yKXpehiE39ykys
5N0EXCP1SZ7hzGfI4KywvyOtY4OfKcDHdUFLccqLkbh7O6rkjLQp9LruynWdH0Ph0fA9ByqDeteo
9v2nPIA0Fx+MMxNdbAfpyfkcHZeUQaMjqVeTp7tCoEbcggBRntGWfjV59yPyhoWuZWLm7lOq++mD
6ogTZSflWW/FsFdVKOhhmFeeASmFW7TRNnVPd+oZAE525l0dPdT8ICJWrUclYihFj2J2EZXorGFC
UbXNm3Tc+lHR7RVfafdKjpaohyBtcbXY8miJcedoabLtuxMkmfVOG3aXTZwgeXEr/OJJtlHIxgl5
ZIq2hLjIo9N8LNjsBaSSlzh0kbSrWokmlgeaedJCy1rZFSsoYzblgGqHdcrM4mHu6L0dKytEM6mL
/SNEJVefwqISwbkLOk6dfHMf15VAHZQB9Z/4zh3vpUE2kLQzmeXnvNWnm2zqU/NKzjhonq01UyNt
O5/lcTPt3SY68saJzgPUUUneJ/fSKuw4pX4Rzm+j6CyHNKHENYGvYnnxl88s4NRpC3eVxp04ZtX4
s/Y74ym2C1daRRgZT5EyvbOouV2sOtX1pzj23811gKLWpF7TdVDY060lIvVWHjWzGsDiA4eJGFaf
0KA/84k6M7+okcPotrGdFvX2y7FmglOEAye7cqh537jlON4MaZscdNcHj6eM/l3bp9NGodR5ztMi
hKpINE+ZBQjb76lbDF34K2I/+cPKNG7noQEBAAO+CXI7ZLGFKgdiNQHwjvaQlor73Rb1nz4czS+Z
B/u7WWjpUw5KDLIywEj//kL9G3LXNeioYvPIS5WXKdOf2quQMBYZbP7OE1za6pX89PZFC6ULKp63
Mn09KCBVC9TRbuWnV86mYf17VtXApMvZ5Vw5q1vDTavnxcM/nb+cIHQ6jK2qQvMkK8GbZ41A1Pgj
fABlCHRr3Q4uqksSy408xBT0sF6xX+6fCljzViDl+yeTTXtLs6ui6CfTDIuvkxtCZe7kc0UWk0wh
pNaBMfKSxLQDh1b6simPU6PlXy0rh/qqTKBDa7xN0AgoG9263Fqdbj/BfnKWG0GkKQTEhWH9GPWW
tasDtdwGTeQ8KZ1xDoFK7QJLmDtjKG/VOs++WQqt+SHL3KOJjuReeLq18XK7e05r+1lmud9C0zr7
Hep0PlR8c6jrDV/zvlDWICado+kCS15rCdipKG9h4IGeBULEwD3qlGDRbOtd5Bins81D+V01yl+O
GOxvBoQJV17qT19BrQGJtO3uaXAAYaSe3j4mEbyFZUuSQlWaDt0yYZ7QsO7Q7aigI6oKdTu0ZnOw
e9NB0XLwECZ2oKpV8uHG6Xt175ZlvhttwIBemIfbdiicuyKykK1Hp+Fepy2YEmDfnrMoT9ZR6DZf
6kpnL69n/TMvLuOqTQftJXQUCK+LXnl1pumF/5LqBwuAI/y9zi+rT68h1xS3UFd1uxI+oKvOzJLT
mI9oiRbl9yEytG9aYKpIG2slZKAAITVotKQ/HRpnW9Hbdj3AGPZNBNZOJK740rengYf7ZvLGaFcA
lQYpVcNWB8PQD7NELQoa+l9jiXhWa0OLF8KCca1birFHrTM4uoGF0J5aBl/j3n7uvan9pcTRddta
5rWdR/puZE+zyo24Pc8Ml9dGq3Z7h25WXogBHJGVKB7rNOJ1KYz0u1VO11pRNXuY5ZKVExfunsK/
cxmkiexLzRrEgttxnkBFvoe8Zj5U04hDGXQ59ObTDbT29nH47jIy2A2bfgWVRnKDOCmUG71a3flq
qN+iPqFfIyybfqHhMeODY2a/DPGtn8T0I+PDDKdxpj7o5ZTtlAheX1MJ9HtFuDx6pVN+rwMUp+dz
Mtf9s9XV/KlIoTltufX2KE33R8R+HVp4BdrkPpzX0Lqnt7wNH0O5+pgHY16lSH/VTo90fv52LX6q
krA2E9X7OqCIJERaZ77G/9MnLyL/wtAlLyn8Wis7dJGPVo3gS9uV9V2DuKWuROKLdNlWc1tTTD5B
kSK+uFC5AaAM1a2cjCw3pZ2MYoA0PX0kH2dvTUeN6lU9dOjSpHdGMjUnu1Gax0ZAepLEpLG0DgpU
zUI1ZM5qAZ1Gq1f36lMJlcij3gbvwtqRTsvU+2rEzrgrSNPBdkQXrw6f52GYNcLkIM0UAbT1YFkZ
hK+2ce9reXAfhbdAc8lXSpfSW68Goiq/fZPNg04bABqt8wmsMor9v39PyDN8XKC7AEZcujwprfJw
apr6qQGnhF9zyqNMf6L+STEGoqwRNYPJ3drk3R7K+UM+edDmus1va55brHlORjbzZ334EPn382Rk
PV/z7S+8nRfGSrXtqwwK2M6nnCJlFG3voNYdPZOuPd5JjxxGmqK2SgQT26eJ2oZU9ZIodt1UXXtV
ditiCyTDXHLjAc/RBvV30pKDWYfWlhdFBW2Y6GeFXtTHO88dtyL7H9LOazlSJVvDT0QE3tyWt/Jq
SX1DtMV7k8DTn48s7S6N5ux9ZuJcNEFaStUFZK71G205gVuCA9h5t84Y+YfIiO8j5N1uZZU8UyLS
NV2ANu+1gehWvcmzYLyJ0ao1s0lHh4YV6phVmM8lCgJJMPTBb8bqkfVDshgz/XtNnPcp0txfU6uH
z7WGYcyY+9pB8xPrBhuQEMQwOm5lITBsGxA+MFrrwSmz8jEp822S2cWLjTLYyeqIDcriAF6Rp5bV
buohL1/GSY+WinawC7wslTTPVsSkdPD3hc1tLvCjDOr1pDVARhtF2bOUaNd9Bgl2O07TN0svZge4
vl0TmXafu1J/MEi2/sh6UihDASUEaJC9Sw0y6f9LD+KXxar1NX0LkUfbIL1OUkPPsjN74HKdlWr2
hXfZT4gi/i9df+varrlLYRabO9+pA7ZOWOboTmrdibTQDjGRkjWkC+tVLZVNOFjZD01J33vw6VUM
Sgpn7dikr5rSbJb4zrMEnyG/hNSRrq7ZK+voAr+COY0UVxwvEDk/7BAQxPRuUAMUbhuyKK3SwAdt
0DxMRqH/DjTzhjBz8r2GF7zogcK+uGWVL1mUJk9jH2krnz/mLo28dpMDHT9b2LxiOwSUZYz68OgP
VrEr3MI9E27EMK9GEoD/MUQZDBLKY4DS4IY1+HQ2qtkxSS+MfaAq42sy8A4oB4+YuV+fB/gHs0L2
+Gr6DUJE4UC3+cE1VAg4/+mmJliCtvMTTBlzZmut924JqohZ4v3m1Z68mHyFiCjUbwFyB2vE9cIT
bl31TaolPuSXTv+uoTwSqPaPSFXxdMMwBmSUpx+ato74sHr1khTZTWYn9o8sTX/liqifnKoq/6+l
r/WJWcCjytMMU9cIp6mWCd2NR9kHrGA7JJqTdsX4DFrHw/f2i2t0PHiRyzhYvQdjIE2qtyyKy4Wt
tLi2iwpdSF1DWoP6ZErQ4BSrEB7G0iiHZC83IrIYNdbHomy1seCrovLem9z05GsR/k31UD6kNTa8
A9GONyOb7iOJy/XcfWk51e/GLr8ZiH6/KFA8l5nQsj3Jn99t26i4+TUkb7py/IqX9APOpfpjPdeH
gPGxHjTGrz26wn5xiwf9+86/SCZsZqYiWMr9vowLkOAazpGOh4SdOma7tQo1X1SWEW+dtGdlCXGc
XKWbY/gtg+mO0FagpXtk6/KABZI6iJMs+wGSdcFgdWQlBuyz/7VBdrFLmyGyY+vVwzpzh+fWtO8k
klBiD2G5p6e5Cp+G5j4snRSJCVesIFWqZxexqjWe2GyGVBVBVS8afrYRzFU9sH47bvUQ+67yiqCA
tUziWrubIKvz/NeIxf0ZHvlgxuRwvrnLcNsKzN911D9MxhjcdqYvdk405LcNtIJFEdj5a11H7cZ1
7Gyr1E3+Gjr2W+cjhRdVU/SI8fVRVo9e7u4QT0DiZx6Uj+z+TL32T2aoti9RsTNR431FH9M+kiXG
jnQuDsr4CP8Gv3AEgfLav3Fiq3oKRJseEXXrV7I+yINbQHXVk9GOq9zD7V1Ny43ZtizBWcmfAI9/
PFzrVAe1VbOojYXscm2QRZCiYg1nyVnlohlXg56l916Ve2uWG+qN7UX9Noqz6hRUY7FPWBYeMpAL
R6xBURGPuw6NkEzDkL2HSxFP6Idn8fCQph6ex27ePCctoveDpnWvathggh6Pxjfdn3PAZfGrLpvN
mPj+7Aa/dS2wqAtjRNg9CaJgoRYkYXyn/dEF0aPRT3n8uwdMsZcZs6EhL4Bu8L06Z9MKNzr4PN/u
ZRsZnUubMZPi/7TJnNy/j/OSOlz1Itcv7AHPjGxApV64kwhMuLEGXjwh5KyZI90GjrIxRVoCdeUX
2T0i7LZnGR/8hqm4R2k6eiMWovGgGJKb1EuNg4q0zSaLdefRrcliR0iz/IpxfXWRUKi1Cq9CPVce
XA3N95bFwGEIkEsKKtablZ6Ob0UVHCN0Jc+Nmhhbh0jegsBn8BvIaYba+2+lbN8KkssvTpeUK2SH
p1vDKcfdZOjl3vA7c5OgfH1MYsRc07DRjkatRWe1rdI1oK/kxRDpF3QAul+gXDZdYobfxgTdjtIe
wzuIETxpqjzcBXVv3DthErIt1q3vjvjKkhm6ASJ34hxJmoI9lOI45yfFzFeQDSCC3s9MbRzQNyim
hTpa9l0vMAstveG1d8dx4+QmscYZiNUiza12ivc0pqI6wWuKlmprRq9dEQNX4+exk0Vvqs9dE4iH
2m/be1Ekj/rcyyuMdJe1I6I0c5HgHZFPJfyRW6K7IZ/AV1FCRrqCpKZoREY7i4jl/wFbjR1K+UhO
3coqJ3ciNN7DLbkC45gmA4SLwPG2ZtnwZFBRiW60rntK7MFeqHUvvrZBeR/z6wgWJXZ/SYKLQB6X
x9Hog+/tpEHsDyLzWcUFU4JwlOQHD+ovfmsaL2WrTbsuy8O1LHoe8v6Kwp12aeXPQozavvnndbr9
b+8+2zAIEOsg+DVP/TeGtyYmKNJ2pTwJL9fANiEkOFZTf6uKLDk0op591cLiCecKUmd65vwswQUG
LTfxte8Ir3E/JjcsC+gelflTWYW4cBeGfe2eqShSyalTCK6HS995amtmkzR+i1GHJHXnUwekPk2P
LRHfX3WrHYauSL62TW8uozbO7zCsxxmRfccuKLT4LoA1urSVIviKATp+4NZlUC+chCgoOI0J3IQ+
PwlKK4uenADN0Dk7HyJ49ZQIkr/zE0S2/SmNyfS5bR4HysX5P2RlgMx93ijBODHQMFBtg38g0P91
9UH4xjeBEzpPBqndVYIRbvmCqfQCiFmyBSjWHF1VwM2Up3VHOrKdD5eW3By9pawUaUMmchrdZZDh
VK3a01niXCQcRp59wsR8KgphIVQ9tba5gyKFNlDX9yzAe/cR00IWnW7fHTUU9k9tYvfrBmmNZ6RK
gsW8C/qVIaHsFNZPOShTIgY5cbdRDfb8clCTBNyWoWs8O2nJUj+91fUy/NnhTuzqDXdJFRRLewQM
A7vvm9Pa0ysGds0SLov1oI4JtNgkss9tbCo7+IfqPlGT8GwBF9iYk1AOXmh+CX2iZCkgmxMhOu8I
PhR77GwSTzmcON6VYvzlA29uTX4g4PHAe/Txs0g8ax159fsgAuEoss+D2LZWfwaNEilQI9VVp3p0
GRTPV5q3TZcr+boinlTfJkUCAGjbm162zgF2Rl+mNvimWa52EkYSH6Yy9ljsEmVsfNayzTAEO3OO
QVaGWiysavQuMUjkpbB/iKbnMrVWQgW/qSia/Vr2v5sZ597iLb2piafsXCt25urKiIu7wExeMyfz
kUeDq9s0Om6Mg38jq+RBFr0s3RB4j0+f6s1G15ddJup1Pj4knTEew1kAkQwIZOL57HqQdUnQl7sk
P/GEcnv2bepjnsyA49S3Ttqc2nVs8LS6m9snvbf1Z9k6dqp1qr3HoB6avZ4lxksyIegeBPajOjjh
fR2Kx3QmgRVm4+20LLFXyqQba6VDD6go63wniL+v5F2ruWO+80a3uxRla2aXe18bt1bZ/rbmrdkA
UH9DGMemiqISazhOaM6DX/w0RkfBSmh0znKBG2qbyFGr82XNq7s2ZuBmr/crgtMsZxLU3YQao57W
hKCrWaqxywxWyBWEpzIOs0drij/WT+z6htzKHuf+Vpd5b6Z+SkcQ/lkLxzbpwrUpP1GUlXuW/u5K
GL26syeL/4AMY5esbd1zm4TFs9IGa7nPHPOu3GfEh5ci0bvHcQhxKHSNeCMThX6SGRi5mN4p4St7
yeO7UtXGL6DPni7rdrBexmoyFHXD2tjBYKdTzi42Sis/bqtXq01wQSLWiefjwc5y600kQwxQ3Itu
Kz/y957SNNso8MyHNE/1hQtW5Werb8yk+Z3DdXjLiweCwQUkwr9OFOVzzcemHPRCvPjYJ69a502F
3CdTDmBf5hyRQ7h1/jnlDSkjPdKCjWztoUni1fLddRb5yF7d579zCZWgvUkjJzl1VhGhvdY4b12G
W0zaaj+yolMXnpZM9ymLJICAtrtJI+E9Z23/JHvUWcSGNUqf2zKttp2bR3sNG+yHbg6+yR4OwhOl
1Y/nkmfaqp31Rur5IFTINGqYaStXC9ELT+yYSsfGdaBz4udsiG4MPa3u5MunoMSA8k7+jOe2a6k1
gg+lP+N8nx/iP7/9PdX59/f/DLch86ORqPt3LSTDUholUIfxafIOtaIhfB5lYJI8z+xXfRHbR0mM
kGdB57MBMuE4reLGR2++7f0NxsoWYHcBD5/YxLEyB5fsufqUOIm3tnlUbUezjTe2nxMVnqHFEmQc
zxo3bYE+UQVhLULU6GjzZP3imN6X3E30W1lSg2GBl8VTEhG10ezcP/DcrlcBThJvMK5/OgDl7rEM
UG6SqR8WGQyzm9FTKmIQw33Y9g3kv+6nhVLtG7L1M3ahH19io8NBoU7vkjEQN0UMCz1y3eKm9hx/
F2ui2dfsTjP2kOuxq/rHAb+QUxp1X7VJ7x/HCr++uO2Dje2RVSh51/307GZh8N3tEi1WdpXffsdl
ynjIzKzk+wiMldC8+pvG3Z7rpfNijqa/hQ6cb+2q7O5DuzynQHnfMBNdybyS2qJLNIoivHPi6l5g
+Lofhsg++jlcFHng9QlCsaiQW5t5QjOvqv8tdN63ZGiiynsNC8zFWkOtj64ztrekxHiVdtG4NqwB
ve7EN29rnk5L4VfuBqsekg+wtlFtwpLgwfXVWwMY3DcNwMyiKIt84TtlyYZn3BSq+xJaef/ddSM8
xAXWQvHUxVu7VrUlTwDx4tkYD9Rm2P8IoMPXQYU8fGc89bnp/bZ65Z5N8a4lO78aHRgLY6Iv21Zr
FyIL3W1iYuNTDM2ws13l4OO3vNZGWOxp0y9U0NUvU94Nmx5c3OwZww48b2/1EvxeA+jwe5eIO5dk
6y9STsRsHG8ZYNeNRzb2uCmwGMn2o8NftEBsentoC8ilz5Lq8lBVqnZUEiB8c1WiKPUyQlJ+XVqF
dhbOCP9AlK+DiwGanZdPoHKftNpLbxFRUp8LRftSBJpzo8dlcx6tGmMhhHTLbJbF937Fapef1Ch4
8OB17wMnw2igjgrzpBCA9tZTaGdvwiZqXHazkcpcVEb71i3ZHtp6L246Gx39QMnzN1OJo1WtduFR
97ozME0X/DMqYpJBE3qcVWg2JWUYbLNRvNfLxoQgJuGauYssozb2VXGKfNX7Iy40aX5bpfEzq5Pm
Zhxi7qRJaAchmv6L6vKkBhqebQmS/OS9K+4ztzfOw+DsrNQMoyWCWgT0TCDoc6M6+uK+HxznUE7J
d3KM9BAoJOy9CF2ySzlCEXcxwppc+EPer/Heq76wjOnWQO95rc1F27C9pYq3xD5Hn3kTeRhiibZR
kH+xjfx4OXXMjm0SKy53KebaJOAF5eq4p4ibUoTeIW/Gu2qMrVs3a7fsPtemZ/wshMYKL26/C9Pq
76Y2w62kcOtNHb1NNUDfmJ3O2MXNb2E+CtcRz3haeKfKn+AOVym0iqSDRBLzSEfCz9+pIsJRjNv5
LlO68i6fzxxTu8t46B9llWzsiybbCmHgADb3ANyU3Sha/T0hJVw0jvVUJ2q/F41dY9dM0YmCichb
8i1WcvsJbWHxkOEumM6lsoCxGQV9tx7UQTlN8wE02ftZmhj9tg/tb9eqa7drXw9GMakNrv5npGM3
R1C8vyu/dA9D1cR7t/M9KKFDtotMLTiLKGq2YW0kN6QSx41RGtXt5NbO2suQ9hAiuPN4M++KrMiO
6BG3h5Dbf9dFhXsyUErd6KM63Q64XazxflMfuilBetoU6lOZ3te1BerAnbJ7dK3jXW/W9T4OvPZ2
jLqIuFdav+l+flbRtv+VpGALtLz5GtcdvnuOkd0ZpF13AKnUXV92CY6HOnQ7oqh7DXsKpOCU+ZUh
qqXrGNo3m40FtkX2L7fMHjXWEMuGqOCdwMgacZHytwmpLORZ+Bb0fEIRJsWdlUfdrh7bG5dbaZvo
rtgOFlgZ1XGJLdih/qJazXfdzuLfuX0GpYnAAjfznU3u+c0JjXJZ9VrzgNxLt6nStji5Q330YnKC
fqA0dzCMumXekAmoigE3lzr9pWKjt/By1iS2a+Yb6IXFcZoM66yDI1mFntBeTTGeiYG4JCo9jUf2
plHt6lsUWni4uGp1IEzpPOSN+AW3ggclWXt2xI19nzVdfDSiACW/rB9vMm/evljW91grA2gZ7bjT
wrbb2gFLJCSL7jtQuj88YHK4+2bjw5iZAoR5rW7qvO9eCE+QIKFHNC+c3arI7nWsMsABNDvVCdK9
M3n2Xpvi4sT/ZbId1da+9czKW0VilqsaYm836tF4ykvg+EPk+U+WaTZ3Tj0cEpipwhALoyLdGwxt
eo4Q4NuSQW7XEtyFNVuxskVU7SX0q0PYHKSI2yJqBfSrwYysQ9P0SVX7/EHFY9goW+to1fiqGGYv
9l2nBevJ1fI3iBi/yLoMd5UHtaMwwp/R/MzFeHRR9kq5jHTisDil2vs+6sft0Cf5Q6ALj3hl1/yw
vRoxz077pZCyqNTIea5Uc1prWvLmjvh7FLMtRDYfINiLhR7zQ/VtRVcWBIK01VQ75TqcPSVkR8+z
za0bY5xyrUPZDX6LxYNlnkV2S63BvnMvc18mS21tG4Bq6MX0MioBnkFFmZ+VgAAg/EDWz72RnrzY
++okhneODPbXYfM4GUa01CcdwVoPlnvtHxzP1c4lBJXlhL420BNE8b200fd5n463uKeOt9EuHzOM
B9s02pXsFFam3ekvyJ1+M+ph+E1+bgKpzEKF3TbOYNmiab1iLYh987jE7eOgpDyoTcW6H3iO7NRR
iVdpZWvPdhw4Oz9RckQac+5XLX0FCIPDrIvpnKGW42nyQY9khuVsYtsY0ANKio2rjs6pqLquR0mp
e7QKJ9vJuutBa9y/ujSuTlzNAf7FagRFwqZ5cRscJ7Fijb70iLqv+swy7hIvZIsKFgI89zY2JigC
EBLA9yAEKXQMTqaoPYvaYAtIhOoxI8+0gJQ97GWdhmUuZpbt7ELo3sVG5PwiF4ULwrL1A/chMFgl
R7r6TVWU8QDydDqYCkyThY92cjTOoYlKESwEk1cFg7Q3oYYA1oEDzcBllwB4eACV3iNzZtjLZHDr
tQ2G3gpxJ01xSTmp5ZDvoynnfihVBXe+SSe15/kPoyMeAjs4w40OQsSBFAIsSbf1tbq4J54GJVmp
cnhsLbRxm1UTlNr62S7G+DwQ1yAU0tbPSVm4N15iPvH7sZ+mETYPdPC/GOLOrBZzpYJV7OJWFS6j
a0kQlw1x1fg3bflDFuwwVNeFI/A6dOrpLkEaa2Fo7QAzwZjuLnWofWz11AV7MXeRDewW0EhR0ICh
phQxJkFWzgJ41kgbPKc6dV36fpYaZbJGNtJC5ks0LXlY+lxOeRLxu0rVfoNkPrqJFpKTigq1O5s9
0uSBn4G372BaGWiLnK3a5gWQxfdtpSTc/jwWWcE699o0II7CN7O3asu5l3WtO9uaN9OuiF0dgSmY
XV1qk4UfUINTMR8sqvGGrJNxp46jtTT8MLjHLbPeYlWU7hS2lpWOR7GrjHMI4RYE66q3VJPXNMhN
r9Th4sQm1rR9cg77n6NRkGjtxnLjuQRuyyhxDo3fsBabz7QE+ZxLpSzLQ+vckOUdN/gCtmvCpqQo
SpiQQknf/CRMvmImMCuiKO0Xnve4isZ+8AgWJVqbce3f2io/iij5xuaKBHxXA97vLF4tc1EehIcH
2QIPXdQUZZM+OPYhFytFpPqd0TxEZgOxUbWRXvH5gpFEQDlZ9ep079u6gL+h4XxXTsQDzASb6WhS
jHt5qEIogay2uo0WqO91ddt1JGz0aj+ktXnpJzTthoSefUoKy9uU8YwTdzTz0EZEWjw0rJ+00G4e
RCMWKiK4T6bTr71EVe7nhbrfNdqLAWL1RIDAvxStMsuwqRIx7rJljHVYjwNGifz/FgmmlFxs8cP1
4wLnACEO3GsRO2ZzuLdQ0pi9dKet5fnuMamVL2FcJA8ChqTZ1c1TMI71UwEaqTRa7aYMlPrJM4S1
7NGo5glLERcWf6v1hGb81r+xCkBVULf8mzy2f2rTFL8EWVzvIzUkI+QFyYsNW2ZtiibayVYYEWh3
hmYJeoVWbCZQuU2UR9U11QfeH8BYqB6cHt5iiE2czUbz6CgTgMHeMnaW0eCJ5Ks2jKmkQbAJ9Bg8
cPs5I5SAf4Wrrojr0zqq2rYseL0riWMRYgnR7wQmupZjda8PtqVWduvL2A7QGW974nxzZ1Z4zaaY
QMbL1qQn9meOeE3JIjAtXljjoG5k51yk5DcHEznD+bpqkOTruiMwdhk7DP7KIaG9lZ2NvtVXdej6
l9bUbjr0LXBEvoyNBIm3npSQ/BOSKVSWZFiTLWY8O1wu+9se6ftNFk3lyU2OoE+iJ6VZ9poqnhTN
6Z+yevgCi8o7F2Y+7Koe8qZiDOK2a5Ggi3oP7pAS2Ze6VvtWTeipXap6xApuTJLNvlqicxuzYwZo
Hh5c4YpbOUdeRymaJ3m0dfNhmTm5YImHqTPw6fQYBBC/Yb39yAlOfcN/WV+A8rBuM9+KdxGu5m07
ZXedlTxj8Re8wEfWD/haoGztDcFLnbTthlj7uJGtgAeaJTlC7yBbC7N+zJqivwsi1/jSfWuqLNjp
YYH1sbBqFEPw2WzgrW6bmCQn5s3IIHkl7iDr2HL+Ok3nU1PLcGT/0OHDqZlp5SYZCR8E1gNOscEX
mz/v0TOB8Q5e8MXg13bvp8VBlhRLmLdxMD7IUjzlSKDm4ocs4dtnQd/GeDUaqvDLVKMd5A7k6OSs
MVbmGx9kyiq2FeN29NX3g6nsHUUEmDT+Vc2CvzykfvAsO13rU7PT1uFIpvhTQxHE6qLyYQtcO8su
xCPY66BjJv5czu/ZMFq1pj3Dh99Eoh3f3MnGC7MF1DxquXpWdcJdYKdXLlov8N/rcBnNZifygK/S
+1lqYOSJBSrvcAf/E9mq/TlLi8xbDz2Ekk8NsrNsFZ0SfGiF7IP9ii0aohLEXi+zNo27SJsJ4F4H
qZgAyzjlB+TC3g8xS4UDDsz5QZ5dG679rg2f+v0HXa7TT3YLsk3Ofx0ni9c+1yv9B10+TXUd+7ef
8m+vdv0E1y6fpm+CGZj3qfnTla7TXD/Mp2muXf677+Nvp/nnK8lh8lNq/VhtujB6uP4Jsv5a/NtL
/G2Xa8OnL+K/n+r6Z3ya6vqF/VdX+/QJ/qux//y9/O1U//xJkXeoWR3iB4tACEu7aL4N5eEfyh+a
SEUxKk/d91GXMhbPxWWWS/ky4MOw//UKslJO9XHU33+i61WvfVTyztP62vJxpv/v9dnMsPUWZszq
/HrFy6yX61yv+7H2/3vdyxU//iXy6i0cCOwlMdr98+1fP9Wnumvx8wf92yGy4cNHv04hW9L5op/q
ZMN/UPcfdPnvpwJT361GHH4WZjw2N90QOusaRPxSFsN+lgww8wbkDq1gtKylWrn+SnGbQt+mDaZ+
Te2xopybZcdhDMDEAV45QVKvD3qBZ9NKNgf92jRT7wzmFwadrOonLz1WHqvAUi/1rT4azsokqbSE
97ckzQD0crZru5i5SV83aekGZw9JT3lqDRNG11ejN915H3itulrB+b4Ro3LcpN/8qFH2JpLPyzzL
ki05KeJRalY8gMrcmVXe3iC2lD8oRF9OltfeyTbZq+LO3Xh2PayghecPspueYCUWEmw5yC66r7JE
ylmaMqvskJYFGC4z1hbXif7Dq+tuf+dYuk8Q9X+5sjeivKT734PcIAKXu+I8gcQaFzbaH2dZxmwy
XA6p9958bTD/dLFNhS7FQJdCvA+TY+VB9vP+zGJVSbgpTMi7Gp7nANlisgDyVB6IEiJSei1/6JS4
7hn05bj9MAbk6V/dP9Qirpi6y8FQBTJ9aPjj8mbjVxw5N/Isxbui7/Pu/KmeBVG0Yn3Kb+jTgKEN
T30SoNbw1xyyhzyUbG9RgbL77bVOnoWp0++gQf76VC8nKRv3WJeTfZCNsspJxSZTR7GvNGGBmSRP
iJGTxVfkLHO79i71slHWy7PrAXgdvu7z0EkK4MlTl2SKX8fvY+Wwxoz8VWTULZ5n2bABAtAvMTbX
vQX6es3dotIIkmBqpPCrBUJN2M4eNrFXtHciUNu7Wiudg9O7T7LqWo/81pOVtS57DbrKQwYceWOb
Qb8c55Gy7nINOdO1Ul7HdYLxch3ZoJbTa1bUzVbSdOUZOlD373zdT9RdRPi8EsPgmct7OZecXcne
RRYWtEO78tDlDMnhHtTWMFJ0zausOSiVYnPuK2r9L+etZtTqUnb327ofjq2m24ug6bNVExvv3OlE
6TyX6Abs6OvBKBvEOonmy6oPXT4zr2V7ELvQsT90NRRfyOGSiI18wSJC5x/jNGLWpgFRukld+xjO
oAgcItWvWYE60Oykce0R2pqGaLDIlvr+E+gnyQCfb2SlM7uFwn+1CICsij/YIDSNjrkdkDmaI4Dc
KQ8RWVSEK5HFkwcE2TN85dr+IppXSj3puV9LNuzSD6iFWKN60iAdVzb3s0LBJmrreBUi9R4uQQrm
wEGyeCV8r74vxVjfyzptrusgdWM5RIx2I8uy+dM8gxrfNp0f7Hu7EadetfqTJ8gQL2Q5RoX+6Oo3
RVcM+erSQPAJPMDgdN9DzG1I3Os9+stBubrO0OXx+1yf6sJ5Pl+/+VRtq5GyVfThvvvjEvrhvfLu
IlrjgU4MQfvwhrm8dkgBHi99ZPnDyMtLRviRugwAPS1h+KGPq5AxzdLoRcAL2+az2Zw8pH/ORmkq
dy3L5l4klxGf6mWRHXS/Bfn/2ojOnRYEPmFNeZCYMzNSztdD7jfvRTNoFx0wkZNslPWXsT1snGUw
YRR+HUZU3V/1ZaUtL2q3JoRDaFACMUDTiCJAwFq1VpzmzRi7LDi0uSNOeZyzMY0ajHmmtNonRuqq
D8IidqAObr6Ufeq5YyIZCaMHMroj63bUhxtZ5YZ6sWQxKpAHaTQ1W3q6jV7x4Ew7XnPaLWRW/Vae
ZfiA6lPUna/1OtZtp0y30C6iq6cCql1oQ2ltHT42FD8qrwfCevwloL5XkYKI9aU5Mj2kKv9cTfZu
5ksOhUJKhqtdP0BY582pb8zL1T7U52kFOgZfPDHp+ymNKjQ+8N3xugyhSsW3f+rYeYRdJr67bS6W
NaT+O/9P38hwpk99hfNac5m0Qk850EgBdA3iaKnXEE7Kg52BXpO4NFd2REQSpMN7XQGxqhgqHHbm
EZfBch4RzkG9KnQXzdxSo2OmreSM9hDuZJfPQ+a5odZGqL4zQrYWVrVKdccZ7Fsw6/nabRAa5r/O
/mmH8ES0pPoW2jG6HlaT3lZ1gvcvZoYbC57Lk+wr5Vr+ta/aTxZpGqAPil4rC0fjlSQ5Aw2uB5Bh
EoozjFg10FWTrZJtIFsdF6CDbJVji448pOoZplcvfeZZmuTJF/XsJ0W8ngh8BX7qWpSt1exEJVuz
AleZ2gTQ1Gio/HrdwvTT5hahEhg889m14VoXzq0gOLStHcNWkP3kQaDGfGmAu/FzIsM3CUES9TpA
XuLTTPISI2onKEIzsex8vXY6fyjQV825AtZkOGa5tkfgeJE9xG/woLCDUd8CvgCShRFSw6LT3ipL
A2RVjo9jIeDnKUlKJjzQ3pxcdUh+qv45SCcVA0R+sPNwOWve5vV+IN77n83qDzraGIqCvw+Lx70l
XGur+T3MbPBZC/TD+lOkR8FLWE77oCLa37rx9FRUxXKYhdHgzxU3eodtVDD3grTI2tnGY0a2eole
8acwpWyVU8LKEyfZGpnqhynzMSdRzBxuW/wkpZCSYfAKEPRO96AiOL7v3NDeYHZlf1Gm6Ea+h689
UoCf+zJyrE3YWIgum6hTiUU9WdVWrpOnODKOppMvP62VIVWyAp9U1Tha8Xvre51siZr6Q8s48PpZ
XJbqJHx2RtE8JrN9o5GmqOiYzaFVhSJu/hRJigZneZhyZw85ujzbCn52TFTsGs2NHuTBA+BRJmDx
ZAltC/1cme3R6E0MYLIxG7ZZJ3oesgyYuP8fnCxtl7P/1rZAig6TmFY9lG3nnGWXUffFje1O2+sA
3Z6SHU9QWPVyAFRma9kin37pc7nulNyWRRFeJjGQd7wNRxKf8lM4wPCxbfethewrD6Cm0xXYJrEx
5+knxS2XA64Ij0q6UmN8UYquEY9jUOvLSGB8K+sGELcnUFE/vVnvVVZVhYlUUKaenblKgE7fJLXN
KnIulmz6HgzrVbbJ7mYMj9TLoOy0qm8exsx/QztEHL0gEMfRH0Chy1N54PGuKPha/OnwuVf1p0X2
kUW/aINqIctInUVr3Zr6y5zXPlkRj/7yOlrOa9Xj++e4TCHLZeY8qaIOtp+62I3KGzXwnkOrxkml
88yD2ysR2MFJ5VQermXZLnvKZgeprPeesmxfe16aZFcSEuNSC9AZkZ3kHP9D25c1t60rW/8iVpEA
x1dRlKzJsqzEzvYLK9PmPIMD+OvvQtPbcpycfb6v6t4XFtHdABVHIonu1WvR2e2S0CbQuP/Hq1Ek
9qgxWAeBTNRZN50dEAyu08nIAhoOXgzbwKfz4M7OagQHxeaDIxzzHzHqLbuP9mrax3VhHNqyzW3I
qWCRyb0yWY/3EYsEwEmFs/Gws7yA1L5dhe087mhIh6x3H3VzSI80atLUuPTWtC4hIHSu1Mgzo+iC
xszblAYsHKe+t+5C2c2J7/UCLANe8dVA+3fig+Nlxk+EgeyPpqsLT2Y8brqkAE6paX3Ae8ZL6+jx
FY0AwFWGVzrw1BZAEFnhPlc2twNQdZ41iLuoIar1/bmM2L4xvdcJbACEwYLQIJnQilYEzjyANlbF
A3tbHofK+fsWj9ZAwLtsqNupgGZopB8Nsbyj4SzqHmA0O/FpqLk5fyzrpyLLX68GVqQG6Uvb2fFc
ZEDdVBxJG1fploFLNMW/LI3WoFiHYpmyJZUFEPFtbO44GuXA1Y+AUAVQFA3pwBM7BY6mitYfHLch
tFvMTWzZwAg+ccOFTo7kEaRSXBSbJvDYWwA+rsXYzRtU4UFd7ybxRU/cVSrr4jcvzTUhyUOxOXej
K81Hc//H+RQRg5x2ibhd4e365LytAVAwuHwBQvdA9b+xYnB4ZS0k9FY2mndOriYCdGZEIBKwxu+t
SKN9qjDWK4ru7cTxZcynBzoIsKae6rADrb2QD6WNJo8iDYstfSZQTEOSwWqPy8hFGa3TrGmV0Z/j
zUufrviDN0dK7N3cXs0d1Z+u1DPrDrXqCB1OOVpvsrrdAy4IbikAYB+n2M8TVfBXlkpPvb09lX+T
awlqwz7IGzcJbnOiscpXcohe1yEHyIz/D9e5XXv675+nH2bd5xYYyprc4seqY9shZdZOhBzvW/kw
8KNssAxevXJ+zG2e7ie0AEMWkh/JNJJ3iaHwBk05gSE89JKoKRRJa9NQm6AesW4iED6JrJEBGcm9
XJHCJzQhBWi+aleJm2Svd+laAuezqk0u76CJEUD9LjF9JDXMfdIUFqDbuOeLCI88SExg7NH9nfzI
5Ug3qBsh7l7fa8Ip2SHLp93jBxKd3T53N1MlOLiO/7HpygH9O3TmtGyxl2DegViyCoEs+ZeBWfWO
5pOJJhj4+qzxTQEtippPjnEo3KPNpLZJiwn9HGN9BFaiOc6GVR//NCQHhUiwWtvtjNba/x5LK+VJ
9NWxwYjW2tda45pPZyZAK8tZqWx1rkH8783773HQg9WACkYy082DD9xYNGSA8WplAsCseo8jEx3a
eIjeyXDngBbkIQdtWxGdDCdC8xnqy6ZZAOM8mRwA5vTKlTks+mwvsZf2aWg1aL0HR5IGAPNcPTMD
SXhkgUA4qoLxRr+sMeOd5iF14muEZqVnHDL8bE28x0Dhwi6g97atauexC22oSd6GaA7ZDREITbZa
5y3eCGRll9Q2rSMowqeHGTQpluT9ASRo8iE0cegSDSzYTcLWzlDj5jWldnac3dcJNIsOLs+XqTSi
+ZOVpYEDKM26dpscuc5ebisj4ZcajVZBXyNPZloWJPWULdRM4deV3S0h5JBYYAVmtnJfM/mzjyxj
j9Qwv4DUdK+nsX4yeuEmfvUs0St2Ecole6GdDHu6E9zxEghpF3KfaezvJdJEsxbQ6Wbl0zVvHyaP
wPWdAhZTA8N+IHsuPOE3kPjYLkvdPgy56QOmTr58kNty1bPhZc6uTFkEwgRs7LjaT7qJNtwB6o++
LQ1b+tXNaMgZuFvaL1I4MN+IBGn9EnNb4ua42W7LQO0nXc34nULrfnpCCu0ZDZXaJ1FJa1v1Zn0n
ijb/pM3gLAPw8fuvAVMCwYs2QlqGqICkjj4ZDiIvIgPUY5uv7aZ4PzTVkILJS8G3IXk/zK1swNMF
MNb+2Fv8VGTAA02h+wX4ViPcRwbo0tHEA5avttYk0jSpeUJul58oupvEOmv5eKjE33llmfsYFE8H
dJLiv6rRoFOJztCqBYkYrNAxnw5ICZFXqhA6o0PboUlq8Xwc24nge3v4DkkzG33RKo6WozGSSD1a
oZt9KiPQtUfZUKANGgc+G7F2NzVI2M94jviD1ZTu33luFgeggWukPpOiOHRARPmZExo+Terc3AuS
vk/wblU6mnmCVjO61keJDkClkK6GYI2SZy8OoWIMUazFa+lDe5khDXBCA94zdp3Vl75I55VRJeFz
3wOOZAyVfA6bxFp5oiufQweyg1UVeVBR6LSVZqFnt+foaELZwNsbUKdd+rTNNA2XoUFUD6CheTe8
eamv7v91bp5Hie+M2JIL1f3Je8BjeJsYeFfwnJOt2E5QPgOKXaJmeBijJiDbBMjlvF7cakoxVEbQ
qhVMNHQFnsHawG21+g70KW6QoW33L5alTx1aDC760LDzWDT5iuxlMZjrQgeM3FOgXrQ/49XM+BLO
jYA+JSB1gGtlf6G7rVt1kRfeAws4P9aauJA9YkWzyUPTQmIMF0k6selNwIkEeDafkxcep9OPcY4g
V4Db2mWoxXwH9ZPmTjeL6BHbQWDo7dL+kbwwAf4TigS9mbzYKWhhXt+swTeJzidoOq5BYZGjB+pN
fp6MaDXIAymd/AQ0nnMuG03ztcjC0+ztLCqRKiVb8nZ28y5n6VSd+hLkWElkX2K8ve7wXeT3dEAT
u3lvpSFUG6EcuPrgoKFMw0tdF+6OYm8R4HlHJswC5nTIo0eQ+5VXo83TINQB+686NI6lWl371uDk
38WU+rMpp5cI6mLB3GbvIzpVIvnXCOKJytPEL5IYaqKRhoaPElSbW7DbFPgVaXp8DtWGo4s9Z23p
4ARbRJRj2pw4ahtC/jBCf4OWWAcPnKH92lMO8nq5ix9N3p6kVrdoClF7mnfT1NqoAU+Hrj0JJbXL
BiR8eePVjxLAxN3oamwzzbX2hAzWEsHR9LMqJIiH7BQtUSXqw4biW4cK+FeUno0DmHXFI3gU5T24
z+94iY/t65WsNpZk45pi6cD1/Cso7IwDjZo+mdFTOdyBz717wObSH+YWZckQYm4klCs65OEqjuzI
3An52WHlmlqgQY+K7TDkVNbU5ewyx1i5tq2f0KDo57ExaNcklDIA635lo1MGtLh0iG1d32uWOgBr
XuAuglNga02GloL+W4F7IyoFykPhqqf9P52WEUQgW7TDou+1kdMlUfdrkH1ZqOHkFrb1aFwof86h
KDc3Sc8ZuFuo+zXQCpTOHdk/qn5SSJny6ZDL2FzNYOFYUyA5bkvRWZR12/RtqQ9hmXvWPKPoki0o
V1i6FoW1FsIuH6w6x0bTzNJty0S+7liCnaaeo3G+16EzarbfxrrwNmzQZ0gRQJ+atKvJJrxh9idt
6i7k+I82Xc1Fhx9aU28xNCVvu9Hv5WSsqfB4I4heypbv6pgx1Is24Th+pqrl4l64o38/X8qbJock
3cI53Ve9vRmq/rObrEF+ubLYlJ9GOQxxkGlo9XTK34aZ6jIuR2To8kFsafQWKlQvcqsOb3ZakUZk
p4i3eLKbSiDpLZ4uSaHei92AgKlWrNV0qOrQDrqhnVc3G50p/swTqzzQ2FKM5YKXEP36r/OEO6Ip
iCLHrIGU1pg5QdVk72NuKwoQr21RjfoBvQR73zTW/fL3oCFYr9AWjT/A7V+EKtsSRia3dFAFeJu6
DMnzwYaM79cwapuVwUY96ATubMQuUHf8BwD1wzkCtBgYVmNFHARd1BRH0wRPKEXRJCcawL6gqMx/
nyS67PRaKjESA0rfZol2tzqT0JCCPPMqq+3pROMI8jibQaKUSDZNxbwPRNd1gLuVs8wmN3LCBiqL
yL8Be81BPJT+NFF522ml5A90mMXgrJ2xi4KbrUV7HUqIerQqSt3EthhS7aMSDqMDstXgW22R8y6n
EAyOSjgstjMOMeoXCnhn7gdjAzrbwifbbQ3k5IB76hxnWYMcdml4JxbhVVNdqn+7HlBA+WaezfGj
A+8c31F6HXa3xRsPP4Pa7PHl89gdGJRACaNEW0Fq2F44q9Bn7ZjnroQKPcQh24sKIBMF0CF13pso
VE0EWNlaJv661m35X9eSlfjiJamxd1m8cmzrVUUmNSoo3hth/6prIyqQIrHZM3e9novHYSi8h6GI
VY4KWjJjBH3VUEf0MkbiCrX40niNdtCO81BhK/Mx+nY9mqGr9ckmzcl7mLA+jfraeE6K+HnKEucy
jXjdazIe72hIrTve7BzQhdadqIenSL3okhoHGlBQDGZ69DKanxLV90N2RIfbbABqqrXQDOb3kM5b
Gx1+OTSDYtCB/Hqp21LqUg6SuJDdxocxRBVfwhZ9fmoNHZ1XxxGXKTxV2dLDchPpMUAWwOk/xMVw
3865PJCJDjVYnbbQw2Ygc0QYMo/gkk8Rp1sAD2Sa0+ybyUwdKAlDdvuOthIZPeLolA7gcAzXwjCM
FW1TyEbbEjq72W4zPthoARNVv5XuVn0QowEUkCHwhb0jDUOzqLNr9fyw0Imh3fWVMKySbWBZDBSZ
A8QFNxr6JzetKpDOWV1s0GaQbRpVTb15ZcS+TwYQNCjpJT76lJzgA0yehuStUXJcvDeYPMHpUaWN
l7kfHMtSypvN+CZD2xDZLXQRQdPoaa7B1BUaYPR3B8N6Cnv2AkGm8kzOXrAVSPLYp6ZovUfJ4i2Z
4wJCfHxEH+7EEvtpqvRuV+p1tiavFXVaEHkp6mjqAiG0j5cLLEtOzocLoJj47gKJ27kbUJkC9Yo2
F3G04szHEGkXGhYWAH3SYH6eDXsQeLrHPpTJurOS5FuDRo6Zgf8UQnDmZmSVDVKLKvs8ae2FAgCg
dEB2EfHzbSbkAeNvjYFNsBeaX/K5sDYQd8HXygJrfT4V4IdRmJVBgV1uB7KVEF4B7225vdm9pB03
DYCSyHNBHOzDVBpqBKZUc9GnC72ot4XlY5rgy2T1UVuveqVPQQe76pGootM2BQRLqMPNTTY5R/F6
HpEIIsfHJZZ16haFYmSh15y19vF2GPuh2w81oEtv9ghopCOfQLS3/ucULYfD3L2LqUQybTPhfRui
qboHVzI7tdqGBqCGhsyzjdfxxd4UW7KThc6EmjNmHTvh3eZmjiAoCU47FFl/WfTdejf7L4tGEMQa
yi5xHZ+hc0rtKWgDYoWuvZ2m7GXZolDhRB0+7D/QKPwFol/A0yon8GVsk6QTssW/xjpqtSZOXpYd
EHmX/czQjGsAmtxDyosGKZ2yvXY5Gvh0bUYzStE44BFunE/SRmc6CGv+hoSd+9nA/RM5PCM8zmnb
HhgHEBL6RfyKv/m4ijWh/9DEmXS+1ByrYa9zQkMLj12UQJo7q2RgjNKXRYVdMTLaLwL359UAEpdz
2w2g89Aj7L7iYn7pHHA/gC9S+nkHLkdnlNUaFZX0DOjxtLNdqW2Z01UX1/Aa7HzQh8U90C0r8jCZ
jA/T0LEvHyYZotXAtmpWF9GC98CVzNmZoycLqE7gBRL9Qa2zyaySP2XtdJ9LN/+e8QydlHh7ewS/
ZoseU0TEms6f2nG4p/zZnyLe1viPEWhic/0SXcBrt88+g5eieCCgQx/oqG49WbJr0QAWfyJARRXr
9n4Cx9YCcyhqDqgn1DA2fAJ7VQ++3W3Ny8GvKhNq2woJkZbJsijNF2taVAItSYsShgKNnc6yaG/I
PkghWgJoMV5TdGd8iPSmPELbADsQiJMtQxKpJ95YAybkTsCwol53yK5MbaqXR1ribR0yQdDTd1LN
wJ8Z9P02QI9ovALJR3ScbZadOyWk18dx+b2PgZgSnvciZz1c59hoLRGW0IdVDJCOB6Tdxu5SNFC9
5VNBB9Cdqzo34ICMnKT86c1ogQcbMpcati40G0WbZsXA+aAeyJG9rqYZ6TVZFOeiBpco6Zr3TToB
UPW7o7U17CWUI0JGbZmRDR6+xcoRpbV5ZBw8xKcJqaqi6vTu+prfGblTbCYUqEnvbh0OUv8qsmco
hRbfkenT/cST870BfNMRDeygCHsNKIckaHMNeD4tdbdS9BtLF87BlqHlrJEuyTYliBSBMoLGPLkT
jTmHBP8e0A9BrzJH690uZ2hip38ZYNYBB/r/uZ/A9HGzgxsnMPMsfv5DvK3sLPEqIBs7cJFVoPfI
sxa/UpWTpLHuRu0KZWMLgnbIXXi1Ma1MuxCQjG34c4fKSyuQhERy4D5u+3pFLJvgWQGllQa+Qxqa
tvnvkxrDBDivlCckqSrQ36qDBp5KwAuhnyHmf2zKkUKmDIowI2BPuh1IsBvXhtsc007KS6wO5WQF
XV2B3V2N6ADAv5l0eOlUFq/o9TPUrVc0AqUj+DiA7IMkcnS4mdKpLQ7joP9FJjrYvVftXJ2JZWaX
tPGubK2fkOjpD+D+BPS5n7IB4qBV74MI3UKNaayRb1dG8lAknS3hNDaj4meZ6zrwMtl0xJbJCJp5
GFeEtTRGdN/gvRweGlMMndEBLGngLciONzPoewHgrPv+dULbQWK7mfVzxhxIGWnCc3BP1hj+cn0b
BrKJ3HWacfmpG2LkUS3vwnRgueKpBnuobWgHcs6jrqOhEkLr5HVB/3QH0erQJ6+LR83Jls5XdBbL
Txa4oK+QA6jatu39qtXOzQhuMYqsLHRnN7LUd7QOa/HT6axRBuRlXT/uDfS7gg0Tnwg4jvQhZfWe
lqUIICFB2Kc1jzRKShBRYsvZHGk15Kx6kNg3EjRaNvRGTejhWcaAbdgcs88hmllR8EhAEwUl0rsR
X+QdB43uCV3ZuDW3Uf2pATnGSh+hzFbhjxYi4RNBLqhb61E63fVRCcCFyqliO234SRI3YMXDsGBV
zFdAM2QnPJTA11KbaLbRTGeditTw87D4JTB2IAIQNsVGLxuoAKsSnKZKcKEqzeXIAXnDJO7JRE67
A4GN7pnjhiLIYfcgcqL5ZLstYlg9MLpFf092vdNGSNJAMwv9+sax7Zvyro7DSzhrJqi/iNIqKhiI
rAxwpM5h+r3AsxzkKsoTdx5OoQWTbWxoB6/ICO5mhNPpEgrqyjLoe5SlIE+99rznuBLyfEsBSM1E
W0CYaHeUOCBH0pkThLC7do0bLH8gR8461Lwr4xkEGfneqaoSNz6Pbc2i9+5rAV2DwkogqBDOs6+3
TvosRrdaOXMRfm3c5n4ckZBfTfNLjQ0f/qqVQAfJ0PzMzOLJGrPypdfwX4v+ZfkZ+4FiHZd5d+mH
CgkB0zJObjzNdzJy+n2jeyNUedlvV64m8/2VLXVlLa7va1khz1LlLyjav7/y0GdPaV3oflqaw3lO
yg1IzMDGPZva1qyk9pWP+J57fcZAht26ASj+vSN6/oc96ugQFRxT/SEDoZnvdE39xer6ZwXaxvy/
QW2ESuecfdUMTX+OBidbM/zoH6I81Lbo3073SZZ2p0mkc2B5c/XJiUMQRsem8Q1CGq8fw8DH0MIo
+tZzJAE/fAw5e799jMR0q18+RosXmxPHe7LfT/g9NyPkK1CEKD6BCra6cIHbihqZno4DsHylI8t7
MuFtq1t7He+3NKTp8QysEg0Fn5bp6Ot2Ol9NRWMAesxBiuzMZrIeeGxdw8ooLthqAZggrCv0BKzr
EKkkDESQDmRro0ihfhXXFUiOr0AYFRc7fJ0OSTDUExML2QSz14+9MF8PnTrLAH+3tQHoUjWyk2FG
biXnSJwqD8h5oNpj6DsdLJVr0nUwDWQXUAKZj2CDhaae/p3MUBeFVIyKIp0aiipnKY91o1/w3hL6
SV2DD1OOZnscFIMKHZgYBrwfgww6Af3j7uaANAKi9bdoObVBJcI7yHX2Pkf+bEfFuzwD9xUYJlyQ
oQJnTV5wXns7KvwVbIYcrwt6WTsMgwU4MI9xvArD0d1WidHyNem9G8oITQV3S8LuJBZPZ+RlYHFb
CeVtBLAz/Sigug6SsPMc80+MWGrVSNr6J6KwJZ8a3XwqUn+L/HUeBIaXyJq3HI1kgIWFoyWDTIBD
iV4Bl7dBMk5JDZ0Q9bJIpXI6LNGm4OjyRWn+dvCkJgNZ4+13jO271NQ4QAqJfAGwa13nXvYsk7ZG
qx/sxE2bJR6YLJp8sbtSMYy5oXxR9lu8wcyfeH0bcQ9D7mVSjO10EBlDt8jYJ0i3wXbzRiqucMQM
sAPtFsu8iO8jAw8uIUZ0Wkhn+uJ5YbSeeMH2VN1xqod5lt3zh6jRSVVtcZ9jB3/R8J/WcxuFCzdx
zLVbxihwKmHWkXfTpZH4L6WyxsCwZ6Py2sQ155KbOr+CZSfQ8LyBZorVH7Uc+zVSqmG5gdc5FqOJ
SOnYQPalBDQ97g7kFbm1l6CteIyi2KQ1yDxAWvQYF1iDluTIgwGPlBWrIq4yKFj18bWWTQP6HQCV
Gp7E1wrE/SBrcf15Avus3/ABmoZh6Gwa0371ZthW01Qy/Wm+iiCngwa7wIImDXoHWkfU6p/SLQTm
TmU2R/xTuoWzXLfi9kjeWVXGyYvqOIJj8JvfvPRromHssPdz/xRMvzXc1bLjeCgTZ/JL29M+aZH8
7UxO7NU2vp19iNNSaLlPXTttuzLjh3hyQbqjvrTAQTzKepJXaxD8UPcyh6ohvpwt6L45di/v7PRl
Dv+JH1Nwgc5DNdp6UNsOEkQgMTnMXcwOkgl7DUl4viLbzfGnIXIJrFnRvJubl7O9FjEUsj84DLV+
jifuWrgcEl+aEZ/pUFT5J/SvOkA8/mOiM/C6eT445fOgIr1MMtZpB9oU2wUF2q/RSQywe25/u5m5
jJLbFQqner2CYwG7pVjjPJ9FcR7QjFuwrRXXaCx2mgaWTXQvpaummNKNgMontORcthOz3tzrqtKr
xYV30HtADFSlF0/a7rFDzgkyCw10W1UEOYrO3BnoIVsmob24X3cQN5PGHN5DjlSstNyr/xI1ypEW
K+JDEQ71M/TIFnsroVIEQSIzaLK2+avGu6phVNUjL0OwFRUSSGNlH9R0dEBFt+kNJFevkd0/QeSi
WkN7L7uOOtItdEa2UdmkstHZ/06cViG9UOrgmp6m2PA9PoNuX93RrO08SPHFZLE8SB2YZbJmeWH4
04g7Sh1z6FcE/QwSbA8iPBoI8jZtlxpbErqYHX5vGZX+mBVT9pB07AeZKcpNXH1bmqb8oqJ0z9ny
AniYSjOveNcsD4aFmwDq8daVbFUcryc0OV64xa1rCqHmtQPU9ZYiaIIpke5UArBXsqkJgw321iUP
4LIoAYgvC8DaHT8DLt3uwqFlQaxSXw7slrDe2ytsi15U/J/s45xDfbYJV/EU9/dZObqbjA1VUJVx
8Rk0hvwOupSeH4ei+DzGLZqWnchZaR6G6RwiKVGDHpOCDQ4+n6EY78mZ1en8mIGELMKr0widrXUR
VewT68fkMjpivBsy29WRhrPFvsbDMl+NRhTuTL41rK4bfpBDq0B3dSjYJPZLOGT7oDcDESqgpxqw
sMz1dG8mVf8s1vZkjs+61gkITk35ioZR3SuGSQ0ysMoLVdIa4gpoZaFhMUHBLLLGKyrT3sXt7ROZ
8dcFQ1EEkHudtVjShQpaASGYO/I6hnwJTSk2WY793e1xi+xILlcJMiTQAnj3GKan7e3hG06Baup9
F0C+mBRY4Jwh87I8q2kiQw46ARnS0QS7O/aQxrgZVJWt6CfxmMzhRvRxdCZTr7vQO47bH+Qj023S
zfbrJDHNzcHoxx8U//87KemBFgPbAz5a37nIkzrT2UsjQD3qbuTNN9lGBy3F2+a1DEX1qczCvw31
1tU4bbJy8TJ5Ap0gX4b2r0Py3oKRsepOt+GYoePMyKNm7Wm70FSdxRN35weMIuozHv444k5Zrsbc
bh4BCWG+VcTs4jJDbiAr3R5BBDfsxw5iOZ7jdmfkl/laA2Di89xASENWTfvNbeJdZwBvu6oA5wY/
AYRCC/4NyjvxF5s5zM9QbluWHDRF++iUr0uOMwBL/Wi9LomW8mOE724iuvGLVrEB1Iw4k+jBW0Hn
YPxSdrgmnY3K9se4is+gifVAWOpPoog3pPYdIq1ysh1QXDQgTg5o2PYthMKhtUlKYaQZVhfMOb3Z
SVrMRgIDD+MsxbvgyS0hG7zCiRni+bOCVMdy8t71LzE6AD/7YU74Jup5v45nJ9wlnie/OJCz7seq
fuqMKj3lYIheTdD1+EJhSZJpO3AEQ2fTdFY1G7y7NGPhNkaz4hqNyWaQjDX+r+t87te8yqH7QWMp
zB60IqYZTBAVgi6oPQdcd7bAMv0ILRntiLceoCtxprM3+81E9tkylniiuCeTpQAjE+x4qkY7spOJ
nP/V/mF9fMfffZ5f16fP6RGi423tkVkbD11tG0OzTXwh/zkMILKVrD/3ZQbe92Z0Uboo028td8Is
ALYd+Z+2B8mImrDE8DmF0EvqQBUmxV3696VulrfllukpKH3tqYBCuFJDMCtLfYu62vcMN9+QjbQT
ejCf3o+5vuIDAy82HqXcjIwdSqP6ghsb3dxcWZ3bnxywzH9OGv76AE7r17AFRqbCPFH1J7CG2J+z
f8JmMf222q9hNL0KI/wX2/j28xkbYygwnUVtQZOeN84l6RLzArTniP5hfNEr/ZgLMFtQZGdycWfb
3AVXIsOmRMW3cwKqw7gF1y3FSM2yV20HNB1DjWWJUVcA+7L17gr6egnPx3A+gjbigaJp2cnDfYsv
xSG9m/aTA9SKGWrFXQ4dzCe9RkkidMLoRENQ/W3bQiRXDYp010LytVQ9rlnOGbqeumpFw3k2+B3I
mPXFm08xgDBTWd6Rl5aMIbhxoqFaUubg5KMlS9Dr5H0kTlYUghZF85CsiH1GeRN16NoCMHHIwR0p
l9JH9QxNvCTa0NDI4vHAdGgWDU1cfopQN7qa+ZJKoYC2AeXzbXrXNbrvOX1gCA6Vwij1LlODVjWm
1ELrcQDthCMANO4HsD/8HjG64tBOeNR/iAByCmlxVfL4wxoO9u/rKeHQh8c7S8ECIHGQUrG5ieOs
aPeHVNsQkf5iW/wg1QfJftOCBdYqNWNrNSaqEgyspqiDNUeHhiiZLENC2BCmJh6txXTD1LxNIrQO
Rb2ZaEShbxMZ2hGOcYRW6pRV5z7PDpAfdK6ABjtXh7EntHG1J5DEOpAsb9wA+e0pIKdwNO8kkbIS
ykmmsszvKydnYKXF7Cyx0gAt9e2Gprt6Z2An2n5bZqtJkNLYAt6fPJBJdwe8VIH4eUufYBrc/hBD
D3hFXlqDoQZX6my4kGmsNXQQjU52Rx8B6trN3mK2DgDIP58IpD9Q/dIeySL0AqpP87cwTYYdJeA6
EORu56avlwTemHBxjwfthZz0JUM1FqLvaXyhL1icCbR9/Dq9K+p6HdsM9M1l5u4SPAeA3XV3wmuK
TxZLy08F3pP4lE3nqOH4jlvM9C0Wd3fkBEJ6vuMgSvBpwtt03K8KkLhKJ3DtKr3n/EqgCYaH0BqQ
3hnsO+C7zxoUldtxSr6BBver3UPfB0Qj3q6Iocbo5Lnxgonkp4my1ty1lQI0U641PWU7S0HwDa2R
dyiLGwp60V1QF7ZWYd3mGxesBSNkkL70WcLBdpqjgpErJSkl5aLsQNayd/Zf41EzPDGvjfsdWpcn
QFgzIBVU5u9DDrB2ktrnCQoaN8e7ZGFLmUBnBKtmmeAePgwVuDTG8AIVr/BiG6iy4PXY2w6Qsb2A
IwA5fxutX6PrHSmChanxMPVfZ2lZqZ97sa3ow3+GzminvqXYgVu1JMXSGrSk1bTQ7FNXaAaG5G0P
9e5wQNOb2tnhvmRDxi8SOxq2TF/HYIX9nGDngdeW38PoUTFYUND2CvHHsEatRkDmtzC1j1lWIztd
VOvN7nZRWq0fwKg8ZCOAExAm24o5yw7QBcsPhaGZWwkUwjkeK8DYK8O99iFS1w2zqr9YEv+VxGP9
s0mhd5c5U7ziEyDQbVz97L3mL6nF5V9FU6aQxsmcq2T4MddanJ8hUPF6lcaY3l/FNpM0QB2sBf3x
S8P1V9YYKE2PB2C2iCPmnRnakAutzJ9sNElRcLiRAYkNzw1y5N6uEImp9hZKNhDmscwr2aLuixjN
4XE08DjwLMgOtzO4sG7xkL4CpLHT8ZbaGu1lOTwPYoZoaWU+WHKy91y9rNrAbmyMTKYoY8/dGcX2
CWjXX42LeDwZuYpMA3M/da77o8r0ow6Wk9uJYxuLxfvn5JeYKvXkUyKaF3pHprdlelGWA8Tmu1Df
kX303HPMXWAf8vmvPoLswC29S2lgZTcZxM5NO9pQ54Ecn+oIShWQijDWCeqMkJxL53sedrpPAZb3
lInG9OMSzeptF+V+N+vRZk4s814D4nY5GB6Lj15nBkMRIr1FDgoZIbfkl/iRbcg2oP9vrVtJBGG6
vjsPI+hChJVNm6rs8PdrKg0JyE7u8dIov4Am14FEpaXtezVkbNN4k/Ncg7zmYLlQ74uVdrRRzI7f
d6Dwnx2tBBNW/bOWXHtRJ25Wv54Y4MfNOgiCWAaqi6WRG0+NK8Q67jvzPBrQFsjapNijYABGh3D2
gppBFSE1wtLPa5DvREqerlRnvQu0N4A8GOsGin7ppBvBf46hQDqkKdhOYhV9W4zO4uJrWQoP2y1+
pC3nUMXzA9PmI8mQZSmTD8pHO0zytQzfFrU5ffP92zzwoYDlfjJfWsgyrEB8FF9jHrob6QJjM4LG
8MRSLwn6pjOeKq3/WlQT1MwT8ODhre476J75alKTNPbPJIBvpxMaelIwa2r60zxNyyTIqi6T2goJ
LcBNtHDIDkljaX4+j6mPnFN2iMIJJO3kEWEqX0/JNWc6EihWMe/5hAJaqdoqKw2N4IkB4XVogSVH
LwSDhlZ07aNmprVf1V38Iovx7Fjo9VoN49ehc8VPtEz9HbuW++TkHDzM7mSeM0fPoPvUxXv8ZetT
JjkLOtN1riztnpMw2s7/w9qXLVmqK0t+EWaMEryuec65srJesBp2MYtRCPj6dgW5kzx16va1NusX
DIVCYq3MBUgRHu46f0QHVY4BsDUx6sapnTtIF2fecLIoA/XJ56M79uPxRK3OhOJ8NwbTniBB5QCd
8r5BRG9GCGn4EChZ/m5rGRgoSJSanMlv+BhLqCOaj/z+x/m8Bmt0P+su4N9AeYrJjc0SYeld8xks
6cDc6CCNcAEKLD0GqjKNjtYHGhRC22m72KY0uFnGtxrb7lPiBxV2yaYx4G8YbebmoAp2N6oiReVu
EiBcAOKkRB+oA0x24crxRLz/5I3V8qYZ8/66OHtcE3tn1dMnNwi5J9vBKxpwgb+CICa4tmXlOasO
8YBj4ISvlW2Ht7HFvmUD+P2OOWAgm11QczWt0iQ08HQZiw3wRBA1WJ5Pg51XILPe0oOpI7s7Svcm
8q7YKO1MPWGODNzKbAEQTNvZ+Y+HH81e2I4FskWUpWu2Q6bpESNboC6TTk0iPly6yKis1AWqD9gM
PYQ08D75xb1Vxhty9BIL5UFOxZ2j7arZNs/gjNWhgUybG6+KqoDchGW590k21Qcv6fKjcLzxboIQ
JDTi0vptgNwjNyLjH1/VB1ba/FvHi2FNgwqW1geVW2AeCeR452DKeVBhsis9EVzRHRAjYvOgELi2
+yAdtzYU+laFrlRgulKBDtVQrxG0Cq6OqyzgavTWHlwbMeivUHoAQsZ3P+yawFzSVjXw5gj5rD4G
m2Wi9tBHg7wx0jl3wAwPd0Wm6qvNoFDf2gWD+A4oUMykGU9lYD5Qi2kTnYG3JD9IpssT9FCahDqE
EWU7swL8joeNeJ8lyPNuY0tEUhPLD5OtcLHRHDIbhITLpZBbwqcBguZAsw1jegjTtL21IFXY+r5K
tnRHlfq2MhPxBCU3+0KtJgy6q6gleP/QR4egNtWWAXGxTcvg3YbK1YewNPz5XkRVrbhWk3NH/nQr
gjy+3UaxqrfLRCps7x3IFl9pHgSHQb8x8hRBJlCqVJr/ysqS361K+b3XQ7y7DcFaT/aWeXxtNZZ9
biIxvNhpvO9G33rLlQUla9GMe3LLkELPLWzsm6m3T//TtJNtgN9SgYaLpi1CJU4OwQIbQzoHVA2G
28Kbuh2xkFEzRWz9UzPWTaIsM5s63C69oUJQwhS/I7wWXnpoCp3aDN+Smm6MaHnJfBQi6N7U0xyR
cQVcom6aKbCHrabppyZSBsk1q7psbkajMq9RZfwzz4SMxy2NxHdqRa3n3frO/MKnaXrpRNvdGdAR
o77YcuL7Jg9u1DcAuXjfjA44A3BFMGrUD1hgHUIQrLwkxmQAUzTuqK/obeuRgTCQxklPNk9jl6yp
r5qi5JkVvyv88vYqBdZdhqJ/UoXIQMuV92emyZ0AG3YOqe1W0NIBX9Tsgmqa2vG8B2qlIreBAUys
HTV7CxhukQU3atEggQX6CgGC/kxNmpL78oFn6fOoaU/yvskeDR21FVXs7rHA6CF3E1fHAbX7N3JB
Uia+QYPiuAzoitbcoxAACAo9CR1kkbTzJFFR90cH0OUVGCYCpLIrtkrrAGjmynWNlW14MUS22mDj
yim8r/IyvEe1ZH5IIG+0MsmntlFmJyp5o146kPN4EkHE7menrMHDpcFvYJ43C8CUZHpZdFgGLdcS
+jJWCgrbIBPeBgVXwJAEkWmfPfxxPtYChUqA1qb2p7f/kIz5VnIEwavO3Kcy7w8M1UJPUez9itOp
+CnMAJkDXr4UoEv7m0PW8JdgLKvZAS/e/lCN2HTpGXJslh45eGRWCYOmvbCi6spzw3m1290UFslr
VQ/1bUgi4LS1WQoV7zMAx3dIRjmvy6D3JlbrKSJZ01Se5zfjYAe4R5K4RHkf5JE+HWQIwFvcj1D5
RUej3610Bpl3fsOGJ3GGYEOWwLaxzsnKch/mAmp4nhtA1jVvt15rpy9tgaVg0kXdrxKxKsN23d8t
0lgVH9M3r0NQIwc+Gzttie0hlt8nq2pQbKeHhxC7mYdPvtm8IOXRb9Mcq/1GYyGYxke0jYvXJZc3
anETbApTl7Vra7SA79C90lfvvVGEcvnaK4GY0kM/xgf+IHZmAAbTBBTWiAWgEL7XNSq5A1oV3CBP
yNv74IrCXqDntvlNqmfqD8HttrGdYDrTwFwP7Ki4ZRqe6zwZT1yXVdSdL26ePqNmxELcp2F/sSZo
bYOFA/yMdaku5EYekxGV+06CLPYI8JFc+15RI+M5GnNtQJin5SqxTHVv9X51A/bFAJoVqVOmqhK/
z0qLk/47womy4AGEgOAwz92fvPXbM72cZJMEN8ig7bsYb/p1Y0f9Dkx6zWZZ6ukBTOXdmUwKNH07
03cAkkZ4tE3Z8C3MqyOId4x/LM+6QLh0emvBLLDmqPe/A2+WcfCk2R9QXgrUph7EPdQtpmZ9nIa4
vJtCV6yyUcTXXFelZgng0QqSQHPrw+61nmg3hSpOwgGX4kIyA1godH0MycGuaooTdeT4eW3L3EWO
3w6h5CrN8VqDIe1V/q6UJV8je4jAkQtWtKAOnNcW/F+71FLDjpzA2vo+xma1+2r9dKP8oGqRPMja
iZ/swgEwPjdBX9WkyVPels0FT5w36pziuLqCovoqBpZfnDHLN1DGhcCibgYSb8AVndIhNFI8wnTP
OGTo4RDu1EI9bEvG3vsBSFz+4I68vuXAj666PjC/xs1gbMraFkdqZshYQB1TvWSW3oIBZ7uKwQzz
NUzrAdgK0z/y2E/PqDplayyHVjJr2y9TEcVX0xgDEOgCBgAh2W5jlH50KnVTu7XazYzq+Ip4JTTR
ogbJMKCwNqCyiU/U/HCz9GwAi4EbjUAFU/MDlR1g2KrK7wFDTF1HzFOzUUBaSf82BKK8oCKObT48
kJJACUCq1Jppj7ADpTx5QJOo/B7V73OQhwHFOXARgSMZDyTzsUMybTvVqAEZytp6RCm99Zi3wa5B
lPKOPIokdYA4CIYVolPg2eUpm1Z42oxHcnYd1GS3YwPMFYbSiEbPiXBks3VLNRXrihm7offebGhq
HTPQMa06zQzjTWF1piZEapwXT7bvzWgYk12CUuXNULfsUAkIhtFeneFbH9pSJRvayFMvNWm3vji7
nQrPCOqkK8pqdW4HquBU9Luk8Q2AlAt5al3HP5tAbc3ZsSwEJdeADCsNIDulzppxSPYjMEDzTMuA
P+dEpAiqhJssxrLHzgF0i4s+uw8yvNGGiT/UoYAJGILzYPvfFlOfMkgiuIVaR10u0zWPi3aTGl22
m9tVNGnO8sQ5zm0rxMu3LsWNpigLlt2Pg8T+UA8G3m6eP0eJLUjqhlOenItIZResdt4Pk58C7PNn
Oy6r/lw0Z7LTiC4MHNComkQ149y4BptPfQjBYI5aSic07BXZPN2Bf3+5FgBFbRcaEDpDGB1pVCDt
4qR4mrzRex5awGTG5E62hvdMFseYjqCPkPetNvWOWa/SSvIzeQhkJDZNCyW0xmgYVlQolWxrcEjR
0BhSsicUYwUraqIk1rr9L1fiTi3vE0BcGmThA5l7qJSe6uLc6UMyOGjLMS6AGZqKM51Rd+nKAeTE
zgDexo8xEblTP3lWUwU+nz9Pqd9o+noLKa1k7+ZRtiHd8GOhq8Mq/E42dmOqqwQA/+rlebbJTds5
D6z8pw0zebGUfD9EqSsvZGM++PU8Nz9T56Q9JNgaEEf7cKGeARV0oHQGr1phPCxpqqnn8dkc67f2
o7LcRZqBTJSmooPRgaJSe1GLXGngFHfzwDmj9e9cy/T/ORfZP664zGX/e0Wa2RbCOaMWG49PPIzq
DJW3hOD1P5rY7tgvaYfHytKL5cTnJvUiIR7ndnN1PUNdB7sNj3i1nTo7BWKHbPOpD4DKMbWsE9no
IFiFemZ9QJkBSEpf4w47CPB2tXx8MQC/91Pjterq8odw/FcfP4QfoIKeT4AnnU/+o8sMB/4FUhkn
3S30yP9liv/vPpAAQ5UX+Lu3nvS8Sz0wd0VED0Wcx7sGOrUzO4TDoexSVaZ36/CVv9j+czLZzuvf
BoW+3czsEP89aEgr5zVy3OSiBIovZWEM93ToEp5DK3O9WCYE4u5ZohfkWaxFX03NZikqa28l2KMy
ZY2fhuZybYR1Gc5T9ha4OsxBByX0FXRM774OY2ufhSCCJZuLDOWq6bgANaiotj1q6o8hb/MvozHt
RW0D1KrtppMFi11F5budg7HtWANf98UrsYf8sC/+/2kva9SvUfZqTnzp7BUoL6HJPM7Jshq0tRcZ
NM9L/izv7Xrfe/6wXvJnCilMRGETf7ckxaQbveWRO5zJNNvjdRmiooxybpMRZpfYqZ6XS0s8cPZ1
HY/rZZom7D9PTR2jlc9T00QmqJzvJbPXk4UKwZZNCAzmgKTc8oqxtdG0BeoAhvA29+AJNR5R1/JS
aBv5NXYIBUUgSPY0wzyWJviYRYHdBwVNetKPA5an80yLaZmzTrI93jf8TJ3AgT2mXi4vPcr4N0PB
seLWC5l55YEXXzW6SM1qkw+e6UOZj6Dq0k1arngiQq5NhdmZbMwHwQFA4XfUObvpeRlS4bvFJuzf
y7TG6H+elgYFBoJZqWoz7KOwDKJpezBaUycduo9pwxZbhbHCqmroDO9YdVjZ0XrGj4CDoCatZ6jJ
/F6hEAmpiaVJvahlw/2SXfwIu54eFcT7cJi+Bx22RBE3+wsIxbHGozbXRjqjQxIKSMRmzZ6GhmBZ
x2tDD6H2MkNYguDf6ZvHP+zzzJ8uMuZBsuK+UDuEOPrjwKMn2+3NbxxCrEHoJT8LmfbrZkj9GwR/
uwtoPFBOOJbBd6u+koMHVeJ1ycEpXw9VdRXQEdlQB9s70Jj6AWXnesNqlVyDOCpu8QTsAVJbyU9m
P/eVNX13UJS+gY6t0MvmcI8UMWIPLYQ78c4dvxWm266SzInuhWDujTqwBUBthe4wUGI3d1QG+JdD
G3UUQ33iVgxqRU9DoIZWPZJNdR5QdmM/PtaIDO6cyFB3YR7bd1ZjPrR6UZsilUQt1RnxzgBjPhSB
IfIYcW6fEFU5UlHLUuhCTag7eyeQn8+d5E92OoxILZ28hB3+tOtpwQ5tnEqrO3zy13a6QDYZ8RkF
OXPnH8NRvYv8sanmj7fU25AbIJHiPFX5fpnWBqb+mvpqXRvtcGUMCZ0BmPy7PsTrGoVmyWObBYD9
llBsGJpArC3Xql5526CMTzX5N98HCkAp8TPIQJ4kmPwtXbHJsoJDP/QRyaAUu5S8XVeBE/5G6gww
7jz7MSS/UKNXv7hSjtsYj8ZLbYrybCG7upt8F4tKkA+sosLvfjp2tDamvPgNDu4v0hvd18AYENxH
5P3GDNM8li5K9zn2ZA+p8Pu16kzr2+j2R8Ws/LfJp5Mcg/obQJsQ6AL7IZftKlb99GTaIt2Hbp2d
at5md64fRxsr6NU3IOn3Y5Xl/5hj/FXm6filV8OI3aclLoEl3Qvu7HLLe16+colwoHZ1uumYcD8+
103irasolaDA9tpz4lvTU9daT+Dp8L5BoxlqTqHbXaAfVj2Cpu0H2fFlEJXpa3UVoK17aNoYQOrE
3xgBiutAgBndjEIk19qKsdl3nP5H421ZmoifANdAJks72C0b96ihjLepnYl7FL+I+zJEgRcCDhXi
9V5xb0F7zV9VBT7xlN+RCTVcBjLTKnDi1WCUh8jo0p3SoA/8q40H28+TFcLG6uTo997cEaJaYArL
e2rFLCyvhR1fl0F5ibf+GCcg8fyYSCBhvMHNlO4MgohgQf0+Mfnw2GpXhd/8JLK3SfNxVpkcz12x
Ep6mfJuJ3+Yj+dDhU7saouncAusqLf8ECZuVx8DiUebObcYsTJDGQHAg3RHGIRJ2e0WBxhfqJBOL
ravt9O/+LRDuSJNF3tlofG9NdBRu2XwtE9d6tBE0u/zF3tfisz21u69e3r771wAArYm9Ar+br0GY
2o9DhGqqOZIlwr5953dFEuTCGbhBCZNApWoF+Be6pgP3ROje4w9TvvSQZDp0KOHedaNjfZ3w4I0k
j3/gFQb6lDYzLqP0pjuoVPsgykBBsh6JnG75MuiRbYnAUMSqeSQ5eCGKwGikA0TFnUwhOs7/HUnX
NDkgijTSi33zawvwETlgpYfai2hbRI37CIR4usM/I7ioLAHfMMSrD07rVMgLxA7UwqUJPWoH9KqO
nf2EdNFurPgUoSYx3oKjy/qZuqgsBGI2/eJNptoEtrLvShUZ+37quxOru/GCPDvEx3lZP9Z4zKM8
rxdvWEY8hxnAvav4cZINGMMqXmlVEfetNUyx/ttnm6TzX58tqsxPny0xDIjs6tovKt2Kh7ZYt07c
nebiLN0Ear47UdlXaxuPqCNpj5XKMrVCZBUUchSu8xteb50EjAGzkSFtu/WH2FghjS2wa+34boCY
2ToeQvzVydiWCd7RkXeZtIrXoA9CmnzXRhA759WwdwYuTgYgIVfF5HClMzrItARDWcjYZumo6/BH
0prhqmj4sHPSyDn6vIof/VGXtI2g+gXy5IISz+qVPEbXsZHfdF5Q/aPW0GOPTgMeJc6S1v8U459P
yWmCE6UAeJp4OzXE2PaDjW5EcNfjPmpQwnxba1hx67TdyuqADOwBC3pmHiDSbjZ9JbfQBM2pV1WI
wPXYayRJ19067dZHqOXTw//mNuDO3wtAESFjxeVLUxR7lHIjr4c7b2d78bQvdFPl1TqFbshrJmrz
lNkMsuPGZL6Z3vDPmAb+PRLNwx3YtFGxrv0dK2DrVnJkrvS0hRR78h9T/j5tibjxYSpQ2Q5qbTDs
7nxgxtbILiZH2tpSszLT9DhvfHUvKjaST03EMpNjWpvIRNeoLvUJuBolXr+yrN7bBiIwLx6hXfGS
6NkO5Rn371eEOs056hCnySe7u6DIBPQSBYiqLxDoDO1dVKGovOSD2lE/HQyefE9ZZe8HYUvUsOCQ
iKi/lm1dopQ/98Ag47NhRcakbN99HCblumpbZH+1N3VIHg3gv4TSQlYheQutdXmVKgSYEPpS666E
RKPKgOZH6h6nWHl1OzC+dSsfoclhRcZG99CZD6TMsaz53WKvLBvUH3OvdDZWBaDhgJWBh9f4uaUb
DbdQfO0yF/ccncb+U+XkKRTOEDenA3JUuUJI9992B34hAV5/snwaSe0pSyxolq9prmUMhIQQitcH
u+DO1h1ylt9AD9btTHCB3yordK6mfLE03IsOZKazKVbOmqWj2CZYqXDsQUL/MkXFmlwyso2BaKDf
E7vbZYYmMV+wO4lB0+dLsTKgSnYK9IHOoszrBJgUGIzYzwVbsnZT4wK+q7087kLpvB0P5EMm1yv/
HU1TLm3yoWZZFp67XnqYxcuNxSAo2SgkjJRI3g8popEN6uXRzge/BuFQ9M9sy6mH3L2Gl7u+MH5T
BPJTkDJLEqj8xCBP74Bmv2Dv+Dma+Udwkwb7XvRiJMYXoKCdq22AH1A58Qil+DG91mMuwL0kjQcU
odnruottxHjyaAXGSPFriLItQIoC2I8EwjVeGP8j0/pHGbHuazMib2+w2HzEgscH92Rr4v9YZke8
tHqw4DSo5ufZluHlivvBE/hbpGq8zKeGI42T1WBNJbIalUS6hw5MAZk1ghZvwG6wS2wU7YEO4w3A
yweIdTZP/lQFFxQLNmuyGxLki2UT13dZ6Ez3gTdg/aIHxOAKQMao9M4u6ouf/RJyusoUL1E5NasB
jHwXOozKKC6mPiw2akol27WX27tyAiBcifbasqh8CYCCfWz9cG3aTQxcy6ZhIn/xhq58QeQV8MZK
PpJjVOY3oKT8O2o1afNrEPU4TwK9OtCq5jHuQz1nqTe0eBCpIzXzyZs2wAK5e2p2foX0IALcO2qO
SdhiN9b4G0dfFFyhyRHZDWdNvcjEG6e6BL0F9fqsT65dhxUq9ZqD3dwhZPBAnVi6JqvKG81DYRjO
BLblrEFBRnPqsDhAKKnIwit+W+GVzgxVfQVftjrYVulNK7sOewTgRzDBWwU2hgWUmfUZHSKoApzC
BIel+Te/ZRiNIBcatjT/36daLvnHVH98guUaf/hRB2+VPPbWUxhDZNmASki5otPlAOIPb1M61bCC
UEJ+Xjp4Akr6uiz+HULtpdvXMy5NOvvzAnmHjKTFwXL4f58mrj8+GF2FPslsXK5KRtbUbrlirvUw
yQR7N/0hliHUnF3olIZUVfoK5c36aDhJed9BGtJDKugiNGMnHarRAwrECKv1aDvvNkVnabYzIGp0
HfUdAGy0bHeNzFAr8TGWRpQp0HIDt6+LfTJRuz3leBLRVZeOEfQ6iqnsJvwYK3MZ92ybVUmwnq/4
MTGiVCjcBoe3omvnUmCXXFvpZp6KBsfyLecqvpunyqVVbePEqGeXwAhuDkiI9mCYkCcmTXmaz3je
v5/9xUYug+/yHDc2xtFBfJwtNqanWWaljsVWgyV0nbq440HvFjxWPQc3VQwmdWqGXhY8ShsS2iqz
72LtUUNe7RB3Xr+mztr1g8cS8ZaiVuZ1HqQklAJRxIPIFyCiQrbiznecG2hS6l/V5N0MZla/XMlv
MceJgMUP0/bCkxzcTIEZHnkzvBAgnWDokcaiIxIw2xcTeZC9qKc7VJmvzBEbgtxL70Gg5z6kScpv
eCBtqUUHYwKbc+50v/oxypDp64DIq4K6XfssBIsBL6Jzk7t6P1+zt+7jLEutdxud9bnL3uJ4zFdm
WfC3uTfam1bwlEmZPXielz2A95pd2m46kwniENlDByD+XYhnGVTzhmhNbn3/EIOM6Z686NA17SFz
SnWl1pCk2UMjyteSCzBp6JnJNLTgrGCGHR0XW186zdpPzWxPLtSRywJFFyWKeMhGc8Y15ESjzs02
y1UjLp19NoCBepkvcnL7yK0BeC3LxwdOy8k/u6x7oGH0lYCLqKFUWn2a3apBw5vOH2H5Chl2lArs
X7fFJMLmfgh4fFk+meRhsrJAk4iaVPzByLdlTbgyDMY/favaDgEjtUFXRS50CCZwgLRWa83fiibl
fQDRvaKQ6+WyZif8g1EDt758077pjZPpq6/LHw4BUvD+y/y4fLpBeMFdGb3RXPP/MBgqHXUd7+bm
VLknMGwoXUyjjtyGSIJRFsP3tO2e7bzInlNINp64aQKhq+3Qs3OMsrtNWIcD/Om3uw5URke/qNwX
CaI7cjKZba07ZjbXxPGMjeGVxUpCgO+pH6wvqhvFVekWq4JpB6wImJPrwHpq2NDc+yC96vzMeiJT
b4HaKyqi5Ey2oY+qQ5GU5noe4NnR02DtQiktMHECood1dZ8eaXJw4mYnREWsFTVpQIAfi8Gs4YFM
/YRQYj70zZ4mR7VJcUkd8Q910sc1EuuMFG50N1+9cxTQZgnb0mQ+z9TNdKsb+dMhSNPvZcatC7UG
LA/3Ibd70IngC03GED0AqbKhTjKVkMhcuU04nKiZTZVz4AmCdeRCH0GhMs6cnshgcGi8BPVkHugD
gNbDPEVywFYSeyqVvJqJ0z9MLpf31aR+hSoIvkLafdxCEXA8RAOasTQ2IN0CRjMNgkvVFFDgQwX1
V/AUuqDELbpz1SeArtkPs7mHAp+sa/CFIEazft9xg0LtMOP0Fmx+htTHuRfV6hNQz0lbiIlbzqOB
j11F4SvlryNT/JCtLJ8rJNkOsoXED6K0wbN2oNQ21oA/3PabgSDnj9QDADJT7u/Mye+6fLTfZNqN
0AO1xQNzkn7v1/ZwCmuWIU6RmWANdIfnbIQyroBA5089HBql7u8Ew3mBYDB+ouEudHL8NHITJQm6
jjzxDTBbWBmKz/J4+AKNCnA5w764KV19ngccaUQE1GY3htp7ckN1xPtso3ZbZkvSnyERHUDyeATN
N8o7jFUx/ip4DHRpYL9CdrgGKNEqDu3QZV/q3r3wyop/oJ4nX1eAR98kt81raY1IrTlj8uNjpMoh
RkEjSxYBtu045sZIUySIIpF/oTMRsWw+U3+x/c0vMi0Tz80q/5RnM5gznsEMdviU1ZtzbN74ZHgT
O1J6be7lyJJtPaNGmclHjo6caZa8bg9kH9J8JSYkdm9VX1V7BvqBV7uoZj4rlvvWNnP85ggUEsR5
83Lms8JaGva0A4G2HRhftL+POBmq1ABT8MYSPMp2peytxs6vYxaAB7uOs/+hrdapXIWJDM9BBtkR
QGWy8lZMHhIultpQB/KE5S2BhqCzSadhAwxVeF7cwtGLd2OU8/XgoppTAahxlkXfP8fKFluwlA27
uTmBiM1lDT6SzftnqawJBK75hTrpoDgIw1DU9UAtmm3IrPfZXEu9zxY5RrTrpegQ8fLtbEWcWZAf
uijfam7Uas28PaRB0aypSQcEeUHMGbU3tw4A2NQeLQjE1q6WEiHbX+aYPfSA/5zjb1dxami/Vj24
J+PRrZ6MzDoTN0MIddJDhlqr7aBvCmj0JToWre5qiHY/uWo6mxB/3eLhyM9xG8Xrzp/cS5uVzhcT
dOkzbZ0U5QkslNUmAmruK7mFee1eLDPa+3bZo6ie/aA7pm0hXFEjZvHQmWZ37qLe35hRlvyQxbWs
neBbn4F2deqm5GQWuXjSA6m/yUpo6NiACzlJxo5ZjnlYa7NfEQI+cdypH8iWqnXvBvF95lsWxFwn
sIw65QQR5ezd14Mii4Qco9hYSJ72YOgF94drbgY6c7BVVUL6CBfgbO7VZ0783esGqLj7KBPSB5Bi
ymjfAtC79zoXSVmJJ1GHZQT4/fm0D/Cceag5UuuaL23+Z8TduGkZgq70v8zjPn2AspzW4Lr3AtP7
loNrF2KK6ps9DeZaZqmCll6kDh3rjYOJTOedQkn4Gnm56a0ehgtxaAcC7J1Jqb6ZdQ45SNRfGCot
ngVK71G6jbOoqSAbikfys5HKd9vSS2fCNNutEg2YgVw8KFGiUZzoI4cszy+sbr7Pn1h/FVaB7Is8
ilgeoFiQvgRFdSlLI3hOQfh0whNF34Vq/KbtuYm3hR3H7olxUKX8p31CImNVWm19wONvuGLBP1wn
jynoQ7vlPrOrZFWbQzquqIfHybTqai/el2qErpkBHQQ/0EEt3VxsPMvHA7BtzUOvDy2I9ZG9gI2a
1LHYypa3uzq0+zWh3Ajvhj3wA3dZeCR822I3eDrtTWCHVznRtC7KVoHTPCC31m6FxNMjMiz7TmSe
sU30WcTG9zOy/a0XwFLQ5wAruU/x6zn5SB3s2olXL00jfjmIMv5K6naHQJz6ZhVhtgF+arxJ30dk
zyrbncg5W9tiMlahX1gXnxgRKFBMbQ8ROaxzohOZ6MB1FJnOkKaAlms1QYgW4NVdyiWqlXXBHYG4
yAYCAOjfOOyKQE55C/TjV0j7zZ4685C6Hh7JlTFkR9c08JaoM2ig923kQkzHSn+FuCt8m3nfqyBO
N5bnFbcgM/1zPJXtdpBCotYb9eJQ8/zltsXvsey7Zz9Oun0YlsUxKjwopenJyGNyoLietN53hPbT
TcgnseGmPx5AIUgYdToEQtTbkHv2lpoKxXuP7N3Bdbw9KwrAxcfuaRIhSvuzpDgip4ECQyg8PEAZ
5N1W86sRpkcRs+3fNCtCB69a3TnpVDwXsbkBZFEZT4iu4a+gkqjaUO1/htTVAbleG68wqDyBSLF5
iBGMmW3UpA6g27uDszY4CBB6t7dfUAben1y70tzUPsKHDaQhliYDgSL+rs41dSIgpH0WrDPNMA6p
1i+sbaIn7nX5pR+zcE2M3uxfuyyd/FI6Wp4JEfgtuHxziBJWK9y21g/wbUhg/u38nks2gusF/4jc
S/on029AOKQftWP87tvHYDR2bBk/xhbIq2WIRBb2htM314QyzyDHV8jFvNsJiAGOzNlO/pNIw21k
TKgx6Lrs4Kok3iHJgbyeP+G5iFw52G1QFJLl+cHKiu4recRd4u5TiPOtsNgq1jP1fGeYw/6vbSKe
R74MVTKeHxxsBmq4mLVQP6M/qWw+N6kXEX91pL9/naj/6v1j7OLc66lq35D7KZpOakTSFVLo9XlA
BGAnGst5EoCEQeZYTL/K8K4aVPiPM9W/Hc/3X2RuYWcZDeEFKPBmHiOLytiKEZVKdL+Zo9vsUyMu
EXvSayCpFzxKH/Jgctam+X2pmV7qqiuQSRyLGuI+LiqvFStaCBSP8r0Se/GDJgPW5n3x4pqtid+p
asBNUzi73AO4OMnq6ooieLEF7Kn+0nDrJ5U2GuwnHlvZr2WMmUzxxgi9N8nwz6SqNSCM693SDNqh
3kEeOd7lPIou3ojSK294JfR7WfaQpovD8ea7vrrYEhuZpA6t7202OzjDkzlYK2QLaiBEcEuUWGEi
LOxWF5KhKXTT003qdXrUdlIv9or2C/X+bWzGYmQuCgECVUPcsEzAuhICtHY9+OdamlhqartqGAgD
xu6tln7p/JYZ9x+hR7sBw21UPMSRLmCQyQVM3Z77U6CGeANaDffOqKD6Nxo8e4nystlCSWq6ouQr
P7EqY/+HsfNajhvZ1vSr7NjXgxgkPE7MmYvynp4UdYOQacF7j6efD1nsJiX16T0dHQikBVSsAjLX
+s12KnL9Vo8Kc9mZVvDaadl9muTGD4j94Bvd9ntQ/jncDlrgG12sIeTPuwJ9BJdQjJuezKbzQA8M
z/LnL+s1I7O2dlFd3YfcUUtv4XYfswxjpHdDorQImq3ZBojhThgSvTeIwsDwQ7lFwQYlqgLUPsGV
RWmG/VEWmzF/K0rqIW+Hj63jz0XZGqnQw/7HsfkERqfM0hXStieztrO9Oy+wQCPiyOaUaXCWZXmY
u3j5lO2j2A5PgsWn1DOI2v4Pz8yDW6sfjHt1ii9SDEHPen0LbDTayF5jOv0BS8+/ZW177SWrtVGn
15DQa165/jUX+hXXXlldWJvWqfU1EUoAwkOlvoQ62nD8rr27LKjR4+bhf4YjQw7K6wKCLr1+noCK
Y45Y6/dNXjfLXGTDp8jVv3SuHf+hlQ3D5zyUmZRsldT4u+VitDr4poohm89v2q/RRulH0iSdCM+e
UL4kimdcF5RdLNJTHgVf5DJNbhAcWK4LR+/ig1ysuQbfQcjwxVqqeUldr3bwkrNS8aqYlb9kfTO0
UDvmeqN3lu9dZT02nQkvBrdcINg7bSHNpC829uKZcIKvqQcN2kaL7RIlQX9xIFADNWiCrxHWAKaK
9oZmh97255GxCKfbLNVfMlY2ZySYsjOr3uzMDiTamYPy7OhheNSjcONrafmQJFF3a8U2gJYeZ9CB
mMuy8lR1J1uVzmxOvu98vraqo/W9hvxxZHHErsUyFCwviZDJvvKAcN3G7DPlRpbC0rVW//7X//6/
/+fb8F/+H/ktMFI/z/6VteltHmZN/d//ttR//6u4Vu+///e/DdfRHdM00LAwXdRHLMuh/duXe5Lg
9Bb/K2jQG8ONSHsw6rx+aLQVBgTp9yjzfLhpfkno1jV2ujurKsCkv2/iERpu29rfSZ2TPs++dcrq
uo/1+yA+wljZxnKF1ZtmtwNqZiYXawrSrSN15bBLNRbBWIbbq8tgHDY/leERXwKAMO/LjCg2oxXZ
mBSDEJSJ5MGPvY91snOZJiuV7/gBe2LQs/PBzNLhrM+HIWqqTc5DD0WmP1uTqv2EmH66MzuVFbuZ
WhV4JKe7dpFjZWc5AW4K6uKfP3pD+/2jtyzD4ptlmuSgLePnjx55vFzpa9t6aPpw3JEE9kFNiWmd
Gkr5WsUkTeblRD/Bgy4do7qVPSw4T1C1VWBif9+ryjzlkAbOh3l6dZbZ0IcWs2LlYJp18JqElbaK
9Lg/21hiHssCnYyR3NTzhOgzH6/1fe6K/jQY77mr6uE04ifjSf7MRDXetEGkHwxD45kLpcH+D99L
V//1wzFUor58OgbQEMu0zJ8/nN6JSwfofPZwXaRbhQkvPzeeyVDkdzjKdndQ9Z/k4zCsM2UjH3my
OPcCrpXdjQVexVrgfiEG3K4tM81QTePBFGQ1Zg2m2XzS2upsz2tEXor3WaTmL6ZSYBlU9HQdc+NY
27eBkle3AO03JOzNh3xW0y/RtkXuIPaOsg7JsHjbFOg/ylY5oAqHjTnr8hM1w7W2Cg14e3q6JDgV
7Sc7Q7Xfy6A8Dh6aGXofV8vag0UYNA9415sPv/Q1xG1taXsH545flvbSYU5rTfcwN0r7uanzYSf1
BD1Y/qonYYR/VL2bPjbzgUhhUZkRAmAU0tDqFh3Uw0PqFtmj1opqo4gpX8tWObrvk+voHPHem2u8
0Sg0da0ZTfxBXL5r7PmpLJqNbCg1NfgP3wjD/ekbYaqqI/jfxDHbhoZs6/PP6cOTiieLNiIl4z+Y
vKKwj1OHSy+QV5Y8w7B8Fm6tfZGLMEPphpNvesNFCVyWaEqFFWQUn6Wr7NUlVprHXu1h5WnlFkWx
aGa3txAQIN47ZYS5TFwe5SDZIIv/Y911Ml+NvW1dO6BsRt1JdnY/iaNqOOIoz4wh1stFFo6grUgU
qTvDifbvzb/1uVYYVbv9D8+enx/784eJAJRlqJbjagjRudbPH2YcVKpIUtW7t4d6JBWbugsBf+FW
CxUX0Hcq1l3iZq+5aq7lWlf2qKoAll5v9CjcIjxLGrFw4B53xa4mzzA/Z6v56frhAMno3LV4udFB
VuPxQdBJBITT/ClbVrFA3lVT0zvhxuFCBltkg5oqbw1kZ0KiBMi6K0abLaOiQMvGc5M7C5zLP38q
rv3bV0w3bNW0hYbkrmrov3wqrKgMP2sS617FLvesz4YZSJvEQNhml1upiepbUbQairvQmpLVB+nl
HEMDKZcs69DPgxjrICUvpZU9ewQHN1jNqq4iBS3utF5KKGBuIs+BFbJ/NGfEYORv7bawX9571Rbo
NFvFurGfQ0OFFyGKESr+Thbbua53YCgFo/5bnexXzKGma+e5n6wba4eltqG8VrO898L2J+OBxzC+
IpofodRllXvZEpZ4bHkVNlyy9UNv16hrDHIN9xS02vwVGD/zdSo2kVZPu8wEqDLXq/lg8YwgqIhq
Cjt+BPsdwPims+hqd3jQZgJJARGZ1C07pbk0t/UjDkpJQ1gOi7DAz5B37oW3x9y7uLRNiMz81HhH
J7U/JVnb3MuqnFfXKiGHsZFF2SASKFSq+PLP3xHN/O2n4+K34QrMBVzTYBc+t394Do2uyutu1Mv7
IBBz1Dl7ieoq/Jr1gA69wVJvyfyEwPMAAKOvF3wtUMQgv++9FqSVNvimopJhW+HjzyPdqlPZwIwn
N1VCOK5osVh9VBGTQq5WFp1wWgdFOz10gY2qiJ9twtkRr8iV/IxMLFDTucgOo9k59qxyMxfTCvHR
0jGHnSxCNHqbUhaxQl6HQM3Wjs63XDKCQk+r1+FkNR+o17DFWRlV1ZU4RKBq2icGVLcr9dpMEZLA
CUxcqde4zeU3nm5+oF4X/lCv2z5tr5eQ1xkh5oD71mL7VdPs9s7SXP8m7uC/DpB4XvVWwylcVdMT
CAX7Ufjl3gsK8YqqSLPhmeptZbcoQv+8INfVNw54p44dhKy3jObL+7S6PxEBnofLaYs29wnFF6e6
NSZwo1g3jmUXPKK5boDPIVpX2fV+rMkIQCuwl6hfhN9ZPmWLdCq9p7ibtJWnDMlNBjZ01+adtpcz
mQ0ZwPeZejX1791igJyMT1bnDUsN0ziC03CTnfkg682qGde1qbdLYU1vdbJB9hsYpauqfp3DCbeY
WNU3jk8EJTPa9DMC8AfpDNlEzdEcJvcVEKO1jOwxgD+BfardVGI3hATshabr3IGTfnbC+lB72RNk
hvhG5XF4N7IxwvMCg2sz7x7Jc/nY2fn5Y55ONTYBRbeVRatM2n3dARyXRUyY9du6VjdRq+d3RNjF
KlcT+14r8+RGLe2tGAf7XlYNodesPM2bNvpcpxlljXPHtbvXJ9lFK7K9DNZiGoS6YWLtZcAokBmy
ua4ZbLDRnQohnMWSg3Tbq5KJu7AyCerl9V73qvJHp8Vf9Ghy4LzW3pJtunFbCr3eGkmtgAeakGuA
xbkpwja//7t5kng/pEW5JWDRrcsOS7wsLO6LmY0CDBKX5JmIkik5po11kvGTok4eTIwDZF9r4inl
hCU5+WH85OT5ahrz8SmKIWg4pSXItbBjZ3VrQNDIeZHO4oZmUqwgFg2HvmoqMnB918fnOsrLZS1U
9w590mCrO0WI40w+nmKN6DyQRPvB0kgUWHngfIVTtU5S3/jht+6xa8jIyOHAAdw7ww/CLYCmafPP
T0L917clqwZD1VVeDJYQgmfKzw9CwlBlow1Kh2G8IMTae6SXJGUAualbN2jFDqkwIiKyrsM7Kmi6
x6mxSgxvUMm37ELcRV3GeqAv028530rAZcbLew8w/D6Jai/c2bPEitRZaRFZZf/TuWspqtLOBrby
DAtHjHGXfl2n13WEDvp42RpjfGmDRruVDSoZkNt//hjEr+vS+WMwVdYN83+WJXfYH94H9jCA83bU
9vKGabfdmUnKT17F+RgRL8IAujahl/n+o098fWUMevnrw0COKBJA/vLXHxTo2ZEpi5b/fMuG+GWd
YwtHOA5/OYeHh/HbzhOmqcBoMIwu1wX95NkVSuh++JmYcDIH5VHbibel66nbP6vlO74SQKl+r/bR
bbxWq3obfsZq4713HTX2ygzLDI2mtQxzprYbPmkmWi55sh6DGuFgUh6rLBbBveKXb2cYIRirvoXm
kfnCWI3z2Xu/DIu8/7Adl/uH90iIyTudbbDBxkK3XEOl/PPXuR+nIawmM96NHlQvc6ljytJNWG3b
LDQJINn3/dRjqDsTTvo2vgX0Vj2/9/AUYyI/pA2L3vdwbdSgMoTDgJVTgMB0wjsHFmgePJhqWh76
uVUW5cEnETxag38KDBWvqr/GZ70ZwxMW4qvaH//5O6DN0YWf/7n8eB0blRBDs204WT//c6FapCOZ
LH935XDpxfIakSG27541PyNxiYZKNR/iya/RAae+GzM4bQhUL2ILFUe/7RDmU23C1r6mb0e0nAP2
C1B3P5Tf2yUnzKn+w7eZP5I+RwM+/GNMVeNf4rq6RoTHcJxfo1gqrr65HQb1Nmlj49BiF74EKQSC
rTf9T2HqIoEH8NyxK5iSxhAuZD0IIHuDFiMJ6DALPrlqnmB2ZFoXQc7hKSUvKrtluZkd/YCwiyzm
JrLUddSriDqGrJaHpjiQMfsK2Cr6kRYXFo28kTJfJyPlOa+z1PCSyGB7b3hJs0nVsjw1SWcfSCL3
26Yyplu42f6KR7n2Ms/TNV74Y5re5tEUlB4tkolFcRF+wAsEBcnuAtD+7PhxftD4dYs5PNSiQOW3
50l5qtDduMhesloWx7acdrCfv8h6WSUb5WHsSm8lWPYvr1eQlfU8ZS2GbtFmmb+VdR8u5tjNth2j
+vihLu2y9NSo5crsS/wm5RB5KRPy11ZLqvRjneyjmFU+e6B1BCx+v2usqNkTOqq7ZaVV7n0VFcQE
5hgujgJ+ppNkK9h+mnmKCo1wfSw8ZPJapTvKcu7k/rLxRcjqdlwnXm3hqjbF4xIBZd4oVpM+2G1g
nyfDu7GMgNJc1SaeWNSNauIVYqbkb3zjqBjpj/cevan+QATb5tFuxKwXGUkizt43NjbLcg53ngjh
dEQLWvMsexhJGe+IjROAnhtlnR4ba0JXwe31Sqk7btJxnFbXOUJWvNEU3djVNqxjlOLmcVrtZGvh
Cnt9nSH3yjsdf8v3SW0xhSuInsVWzmpMhXcJE//gmKqZL6ED4khReOMuUa/XaXzPOGHd8iK7y3kG
0vqLBiHNgyx6gWPMrB1wnfMtyEPpo6eRWNpJjvIdX9lVBX8TeVeyTtegI5Drvsj+oREizuGJYCU/
m3HwPut5HZ4ctOF4xnQbLTCMe4QejXt9QgoLPwl33VhmkC0HJV7g2JLeyS5gDHQobLiRhpqWr7XI
aLZuh5pwnXxJ+iTZDJMR7g1FK56TyWMBYidfQEDWK6vJtSOuo8O90nVfRenFX8BFsZTIGnFxfDe+
YXVqLWRDZg0/utJW7kIvj09T3SQreQEi40dnhjPm3XhBqg8Z+4E/hbxI4j3mhaujvjok26To3W1t
KMUnrLeXo1p5Gy2poZa6pHGU5thHJbmHlmDgkqdLtBexrcKx5iMj8qguiiFUy6XHQ8wTfnYnW4UV
diuLnf9WFgPFBc+E8ep1qorvcEmM5uK4rfqAIUa48TQCebJYZpV6A6Vxd+3bDPCzsQrIN16tf5Oz
2YWtbDHZNZfswsWDpgzGfaofZdu1JoMJkYJ4u96qozTZgT0LVivznesJ+ytERKAN1bw0ice+3fMc
E41I1m3lfbS5apx0I3u7595yboATZ9d7nr8OG7QN8rW8amKCYJ9sm0z6fIH5IO+beHN/va9/umc5
aKiV3+7ZjysE+8m73TTZsOmV2Ny2lbsvyM3BQWsLgB1Kx9JCno5JWwFbJSdShLa5c2WLo+SwFbME
W7drzwZSR2Q6Pq5tMy5knqMHUb3xQucl1gOMpGWdirxocJKn19qi09QFUDsvU+JVEPIC0OOHqC7h
c1SovLEESR7gXSYPZYojZe/eyQ6ABvS1CpVqLYuFGmv3DJYd5RAcwJxVH/TZRtbVDsniNlxihTru
8y5Zvg1j3jpowOW0JbrbWpc8qL7Z3IzC2r73SMux5Z/Z5js5Vzs17plPJOuWZVEcZT85tPIH7NjU
od7LumxQ+9NoRK9TObV7Ry+TFZHdaGs0g3lQ4yw9+0PFSn1YeVmxd+Iceys1SxdJUIx/BNMmyez6
x5hM39hBa89OTnIhqrwMTDjCd1NtsLHUGv9u8NCRyTot/awJh1wxgwDMstNptC+RqSPE30zpvbzy
MObmIYoGa4804LZwLOSFtMk+NlHwh95rJWlSBXFLyzHPIW+NjVH4AjYdltljXLpL1QPzoNTr0kCY
IwFl8cXx1QsS2nP6k6iNM/AhRwAFglDLvyut/63E2fWTNajx0uhH76FGn3KFDYMK7WN6uzYs/uLw
y3XD1nfu4ENAmwuC/hmUMARnAaLgp+th0Q2fL6+LjTsWKJijfr6p0ABZeQkWOlknWHCPnfgCMW/h
dVr96tZQ7QNU43YqsYxn17AOZTrPWrli6UwYHelDJ26yMCaXI0cSi/SCcnzwXFEcbMyk13JAmm0n
LXI+Qy1JMMjp6z0wfedxcq1b2T5ZETFdUfaXoCA8D7sRv/P5SqnrI/Rl2I/87Jr9oAbxptQq77NX
ba4Ddadba+2UH4RKhAuTv0/XGwE1u1AyPriYDcFZI3+zzOcJAS4d8rDNnicnGHcaVPBN2rTta1yM
C9lB0eHn4d2XHhFfKu9dB/MpeanahLxds2q49cFAnCwUMFeyQTHrjctT86V1dGPrIFW6DeJBeckN
/vLzNZG4K1dT4CSkcEH84JFcXj+uHGP1BXgX/95ScKjxZhNhOaKKQPwQSHptJsvfDlNR7XAhGZ+n
HJ+V+YOOU3QVEMBMz9akuEDwIm0x8Up6Iln1VI44eITgCXa5H2Mbdk18k/020U4gnmWRupyFYGSD
8O0HZcCcc36bVkpk3hfzwUlY25V6pKzl6zN0Oxqcb4E11NcXapGG0zZH92cpB8leHejdkeXkWZas
oXVx3eh5Dee5tmWZKw4wqBY2qJinxFCUu9gvjsLr/JfBzvlwIHteY5FVJYA5qemwlq1W6icrhdTd
XgYfQZL+SApHvcjSPKMGiuIpm2dEng5hdeKXZsl1/ySLJwF+k5BCTmBPnVNrdqxOu3LQdr3d3mhz
A1w3SGQfmpWh2PHQt/ZTEeFhBy7LOXmm9ufpGFi47EzDd1987g0fse+2SwmCuXq8DOygWTq8I7el
rhrxEjvGrdY5+qWGb3I/VWpw1lP15q1zppDwG9p0dS1rxAthaJYNTjfzZHWGD6ka3SWhm9yTGifg
H7h/tFZCm9Y66Vprar5m8kK1kX9ri0asQaKra/DOOkpcVvSS+Iq1ThU3x9iGYtkjye4FcXGSxUHX
dmDQWEXlnvmQTcU6H7P4xQ8qMhmzqRcL6fgFtwRnW6neW2uUDPEKxaZxL1s71f5i5EF1I4cq/nrS
VRgLSVncEnx5ktdJM6M8yJtK5/mhjP/9TcnWlOijvCkFhU8WC3G59cZJPUmU5xXvORczEuALj53M
VSxAdrnKCHxAhvqKR4B97mRLMYH3ia6d5Jzh3MlM02lVNv6aLf0SWFL0AA5ketJBu8cN7GBZUvuc
JRpq7LLkCH2vT2p8LSXFeNL9vL+VbV7j3qDX5dzIkuarDyXSktcSqMqXdrDFRbZlfvpVBGZ4VQ1X
cZgnN2L05+sl1CpZ8NvwTlIbHIHVapG5I4CQ+ea8NkezQCTOUbZmvOcXIjXI08hW/N/5TSUgbVtf
fbJsN1mm6rmxqnhPaix/nCw72saKKlay6Cdqc3Yq75OtWiHfYnxK/RG1MdmoNlwq12v3kNVK/jjE
Xb7JIkL0srX39PRUjzzRrmMbdFKc5FF2TTOkygnUs3CfLxq0fbfG8SEh+85ELgoMB9D/SdXXl0TH
WiCJU7Eiv15fzBKfX0A5nEYBGIsRx4bNtbIMXJrKWtxGaWfsCT2MWMLNc6gAQVI9/VT1wX6YwKgj
jpg9CLdPL2UYXFRFKDlg0YkNm9CxE5pbzbBujt4I4sxLy/xB1mF09dlMNYBYc1Xo9pjGzxuhUU4w
ClgLWl7z9GX8IIBOeQHmjrIoR2jFJog79V7WiIC13mgm8Ua2BWPc3xIGuXaXPfoBw+u2IJIkiw5h
T4T7u/vJHj4jldOcZHWjAGvkC9odZNGvSwOmEXQBWZSHvtIe9SZJzvJK7gS9IuTtBWWJG5UH1Vzh
vbHii5Lc9sagrnW17dY8acpN1uT2Sg7scqHc939c/7V16U6rEbI5sDxmmSJdu4mTaKsFY/Ygu5sZ
iVlNnbS323d8gz2Q+eLG+E0t4YvCx/eXODuh7G3r+m1sz8hsxTm8V8mzeLA3IPmGsyxdqzDcIG04
DFsItW/D0fnXgY6P3RKlg31QDPY6MeA5jKBgb7vISa8Hr3ZmwwXv4LY5MjNpjdzdMGRv/XS37Tet
jbGfGxThqo99cSaf3ZxBAqareEiCb95ehpnf21Wj+8d2OZ5Xc8rmL8k3ZLnsVUmK6Ng2cPOlO/p7
UYrovBehDiE/M3eGpkhnlt9P761ybA0sc1W56rB3yGDd1Lr4IVPClhMg0VZV1lamhFm1nUeMCO4b
VqGylxfZT2OPXrGf9u7m6qGkiaeuDZs713DLu0RPniUSpoh8Z2MXhbtpeXWSkl2MFrRKSMb59l1n
K1Gq9BSwbYnjMChAAf3ZRWpsxUNQrpDCGdZjn8fjwnazW3QPo70ESF3rJEzKGpp6dTV3w/MbgEgx
oIBuqQ4fGkLKwWQA2c0gzqD7pz/JVizGMDjG1yGJe38z+MTpCqVHTVNouXoOYnctyI7d6vNhRP3i
1k+Lr6NWxQdZkvVOq70NlXXyoFrKsBrZtN2YOlrHIeLUx9Guu0czbut1Uwb1pp+LhiLsvRX54VK2
5kbk3pSVcZCNsqroupWrq+JOlvDLQZ53TPMjHuwfZ1PFJvQr6w6n7OZeic+tlvV3YrY/71NS6K7X
qAvZJussX8HGKuwJCM39ZZ0bn5uq1U5dlF7eB1rjoC5k8ZeBemaSFmcQfLCeMMX0diU5IEozb5dr
jpNcMtYJiC4IQli+vVOUTDtmXm/9dsYKfyNsD/RXQ/SISBpRipmFADygLzvzJEvtoJhHjDG+yJI8
APkflxFO51s97RHq7hz/viOeOg+W03hho8y/7nDV1TGq2/OMTWCap75XgnsrACSVZHhATs+a/CdF
yFqvjMBykEDl45OHqKqOia4rZ1kae3i0Qy+eZamy++5U5c60TcicnUI/wFFyPsR/nZmh226buHyV
PRJRvvWQxTFJlqZRRNgSGg0StJCAJixrFy5q2Ze+TNwbdW5I54bcAMyKICw0/bx3byAbv42A7fpj
KjToOmay72aIgi4m485A/XLS6vt0hinYPNp3dUEYRXaQdf0sBqSAhb0OqnPFuLPdTWafLXNYWrEW
ApbOjIs89O6ADRseupsOQyU29DQEzgx0HucWA/7ioBNSk/1kK+DCxw5Xtp1U1spcC0sUyzlKYS1X
oLG/kA2yPLcqnv8NzCf8+wAvoczttYf3M18Zg1Ux1yk+rUbsfmx97zfk5gmzm69B35evBGdJh/Dn
v5B31e5LspGyvsKDnrBZXezUISxfA7ZJ6VBYz13LggcJTrbcc/378AyXmmMFNPu20VCsmfBxemEj
gQD6fFbNdfJM1slW2a/vquDXVsft38bmlVct3T7QtsqkQ5JrAkSSUOI/AEBZy6r3enmWW41/bh2j
3rpmPD0aiXdWMOn4Pp8AmezlCabw1xq7wsn3akXu8ZdoozY4KJW4TTz2EKH8y8nT2p0w63HGngAJ
f1NrPsgGfdKCg/vnCId/6eVKBbIxbgHjoU8rLR+abe+U4pE/pbLtEz9byWJSgzQ2CdssZLEeYrZp
rBT8KtTapa5om76PIrBDDHVBOC5KfnlHpdHFo5y4ikoCq3MxsJjYzYi1e0R40QkenVsExtZFoA0X
dyYHxQMWoarprzpYT6SyvcbQX1AMQ9IwToulcBPjRbEyorVKVsJzK/WXqqhfR1NPbn3in49/M0gR
o7rKcs06Z9hqK0oUs1Za+T6oS34xq1Ce9NOKN5a1s3TL3KSKlm1HMN7Ex3n5yqJeG+ys5pevLDb4
qS6nNCjvxjExDlriKktkoMZPKqJJy6410xMhl+4FTFpm4JkgewWFoUA3c4dProNoL4JP6UnvFNlL
Dv67XroCFyQTVkA0JO5eDOUsZyia9u2ysvjLZelVJ32+KZVerMgfppf3Q6SjB1eo5/eaVPAeX4DJ
WlaVWZxkA+4i2QXye3tSEfb9lKX8lnnPPOESZu3SsTQ3MZnPT11Vr5IZsxTZmBj4ReOcIpRgb4YO
y/MrmImRXhXFT0nZvI0UXnodKTskf40stVS/jpRoJywm78a82YV4VXyps+2AYNWPCifKRVl01pOJ
Ssc67/rwXJVKfKyUQdu4ppU/EGkht2V3xrd2ahdyVJyPr20whS8NwfgVqLLgEhikVoVJ/A4SbHwf
1V6w9NOk/Br2DioPZM5ijzeqUtSfptAt0WypgxvkIru9U+WvLPrTVTkYxKIwXkLvaXQ+s+AEU9uG
P2ajkxjW22uWCnvp5WZ4KxpP2zlObO1yXZAkAn+PTW8/vBpWjo0N71aheK8tL4RWmO7FK0X+2EEh
WBZ4hOyEm+ePKqkq6J7utCyMoHjsx169aXBL5HeXP8oe5uDs/GlMbmWVVbn1MnKcYC/7T35nbstU
JCvZShC/uSCPdicvJaucYFhhtdPeyVIT6C58I3xM5NxhWCkbC09lpGG5GcvXc0CwxWfZd8jT6pKG
JozvUNEx0wnTR0JXly7J8s96CEbaQNLnUDkO2NoJUkct8s+jN6Lm2Rp8KfDy+FSoX2V3RYBNGhwW
9rKILoOdN/1rrrflDme9eiOr8TFdNUaUwqVItX2uBeVaTtop5iHnx/hoZQ2UPN3YgyGL7+PcwLfH
ANxd2x3+VHnn8SoseVcTTb4vGlBGwdhB8sr6eGn5VbtDxUshQTqX/z8HX6ear/a3EwgfF9CoyVFf
mRUbGpj96Fk8RQIxslYU5kLWZ2KYVoXf69duVTZ86NY4ycduFoulvco6+TyG0hKcJOL3MG7cRW0L
/BKayXhRcd7N0IN+VlU3uLGsMlhM80OU9UG3deFmrGXRKk3y8AQKTrLo6U+dbzXPgV4ZlyH1Y9KY
TNZZJmTiFonDqFtY5Py/wWZfqVpGcAJg0zESrvvZ0HGTwzpRvUespdsMcaMcPbdsj5C7nY0eFspd
NCL4FsDx/mx27UWT46cYGag+rL4XGRYVg930KLTiPVx4bnaxi7HdI2M97iKvbm7SUUFVGCuSZxJE
f6RRF/zw1Z2p6dxHKbQnJ3EG3Gj47SkzySyKSrGFGdAemmDCrbXLzHWI9uejOj8o2L0PXxWrRsua
mBh+kd0u1lVvNyqVv2pqTX/KwsbZFSVBCFkcgZTtYiWOrkVMTvWd5tbxtdj7/EpTrM9Wah4ZT4k6
kC3Xs4z3K8XGjAaKVn7tbJOu3pUYKV5brcpvdjYRoevYILdZ5yUBVoPz2MIie1KPAvvH+a6g96TY
xindtTU1IZK2jooK5dzqukW484UyXlsT11O2fifUa+uURN6WFDtkjHnmyiYRgiW4fm01BU7Ppobg
uJwqCFV9qzboqMoi7zaxndoa2YJ5bDb001YzPUxT5uuKThu22LdB1Rrrfe0Uzc4bsye8h4ZhAcuy
PssDf963s0i/setpOP3aQ3YLoLwuSOQlW1msC0yGs8DENGm2j0wNzTm7UwPOqPBuePnqNuIoVrgp
fcRPZaXsJw9+Hn21Q5ClsiQbLQX9yTbtN9E8/r1rlBCLSiJyYe918qzR1Ectw9L0fe4aZ9ajE5iH
OvR448luXgTntkQrZyUnFikPn0UIezyFZX18v5iXYz9SKvltzIb8w/WhcNSIHGXRWvZ9v5itxXvT
qYvTe33rK+kB7epneeX3ucNMc5YExsR1DvvBswVU0dluRR6UEKeVwMUle5xZZX9WJ0lgNgtZ1rDK
+OvUJJWGfguSA7qSrlQAFqfrqezaFImyCBr8+GTLP0zXJOFW83xSC/Mlx3key2/ZFcmyMSoOEiOu
thaRw9oMHVy3F+6+9PmWy6Jlxjb7piA/q6brP1d4uMl6MTj6vqxUlrGArz6JGiqYVQN3BuVsPKVE
A2R9nLrDfgoGyIFycmx5yJGAKyQGwoJWkAqQh6KJ3FM1H2Sxacxyo3oQxWVdX5YkqcnxFwtVUw0i
U5F9juzGPsdJvWpdfTryEjaIjc0Nlmd3awJfvFfijHW27ChbRIht49w7mMe+18sz1xNvw2TxOrby
zYORo7n6tUzq7ThqyglIQ+IY6Vkexv9H2Xnsto507fqKCDCHKZUlW3Ledk+InZrFHIr56v+H5f7a
jUbjAGdSYAXRsiRWWOsNdoJg1VqoK9WWkDDagoNuN//qQGocAuL6WjU41YbDrNfV+V/taoR6KWny
aN+yXf78i//1x9RrjTb4QQBxjcwR+s3HaN7rqz3ivBbguv4qamWgmEMrObmxvmtV9WvMaMX6Rg+0
8WBKLw0dw0kwlG7jk1cX+WEUcf6WRNmjopQsMkr5WXT/HBEARv9/j4i0ptvOS4c8bICCaNB3BK+6
uLwzdW9nW3jtfjV5eYo4wlf96xWtmfVHq2ruoccUd6r9c7A36952KHC0c/q+e0BrHmaLjWPHROwk
IN3XekdsqaqwmZ3u4bOxLuUBQN8q5EpbtRayzZMdZ2x9q27z2WF4+MdkqGkv+mrjtHo7Tdqsb/I8
6jdfbakvPO+zXinvpq8uw0BONVSvVI3/6Fd1KdHC+Nft/nPgtL4D1aMKdUfX8P9q+6ry1LGwqzF+
2eAIs88goG0DMi5TWMdzfT/hxkhmp2r0SwM3RbcEVdXTR9Lst3HXwq3kW96rRrd1V1OQ2Uq3WYv2
qTXKpybRmUvMxDv5QUa4ZGyzR9N/V32qBcRpevSIPG6+2lwHH4+khE1nZE77JMAKPFVPargqcitg
26773uffUG220FNEQ4Q8mpU/Ho1CBwNTFPk9wbj8XhL7OApUIJqoMkZ+uz6l6lFjwHJ24LEHdJzX
0aoD7qSxrwYLybAiN8+Vkw3yJSow/HUarPACP34unGT6MAow661TdOShG0zp8hiARCnn89xAqmfj
GD8gpIlBowYDM+PoHI6FPf+CaL+BhDLGYd6PYI2sAMySjaBAnvQvWkQSb7BapDs8pLf1PEtP2rrv
grtU7axpnl5qCZg8cVHWN/zs9HknjE4JrkQIPvY8fnlRXqOlQES1qy+WY5LH9ea8Jjv0v7q6UoVM
ZHW0pYXYUxzfu38XhNbgvk9Ma0Ximwfdlx+q86v9X2OXqRErtu0/7/H1UpH5wxlPvp2691e7uvpq
W2o/uUuQzV7fwb/+0lebejPZgvSyjwvh30P90k4OjVsitBU78h5hWIzqvdjaT34hd226gN8vHgMP
IqdWdf5LXZoPNfZLN51E6ovsjSVcvC6/DGMRvCxRL7fEXTw+A3ptObp7i+3/zlyrweqlu2hAcNSd
0qE18I0R31Wng1TQU8Tjwp77rs2cGhu2mEcd73XKaJWzJQMFlkHV1SUy6eMZROvK+5iC1yLC5zuf
xquqQeV8Lkp9vH3WhE1gy58ePmuudyyWSn9UtSAjQuKiG1Ba3jfw59CGx265qcIECLsrI0sHokBb
2dh/dbQgKrFc8f1dpzu9C8N/7UFUJYyZoY5fd2jQCbilsTiUeYIZ/d93hhwf7EoL9GWACSd0p8Le
oT3mPnSAbh7sykuPs+3BLBtqoCVrYREVuS+wnjcjTiPsSmnrrfhgtcvE9pSaGpsmthm2bgJdHXuf
hx7TpFSb7vRkHrcFka0fqPA0hvujRWlvq2eFeWdptXedB9JqqqOBbY5vp/4xjA4czqX7DSHLP8yy
q84FZg2IAH5dpsCzz6R15bJJY7M6d4aLd9ekRScsHYg5Q6h0nbZ+EQMwcFb49kRwr34p2OAcWqyw
t6q3gFx4347FG8HovNv04xL6fSKf6jWpisrMEjoeLo5DHGAKAEMKW5G+1M/SiJbPIivHf1Z/aItb
IPSrxReiQvBS1qtoqcQ/qqrjX235Oq72Syxo1UuMpdsxtzjHFjjQJAQZj7kQO0/oLazYJH00nBYm
TCObH3JwX4JJt16yfrKPmWdH+7weom8aNIIJKM2PZkFytBzm7prqhXU/ke3cNO1U3qZE6PIQxzDR
SlBe6GGM0cmQGV6R0owezLXg1NRcx5XIlhLu34GBZZMuR1xj6FTDWKJ/E75Oz+oeqhBuAgg83kNL
BZcm7AVvc6QMbWv+w6prlDZJpOMK1aeHZAARHg2OuKboOFyrRqD5KiOXSATVrw6xVgu7A/pkYcL0
1aG5TnOvAdz0mhLl3FJ671YcobUsWu/iQiz+NvY/3LU5wgPq1K/BQbIETQiCOT4acF1RwBo13FFd
7Q7ysL0b44LEz9qh2lSvY3DMRaydMcBhmw0ahKFWLN4t6ECI+56d/NDn/Ek2jfZSA+06ysU293lT
au+lo23UgBmH7W3fZPademVUAtVR1ivYjDwVhk5+9y8riM7JWe0y65a6jnkjIjnu40LDQeTvNnXV
pqLZrOGM/RzMAxxCTkbDPPn8MHmtKpw2N69B9aIqVsUEERaA/k5T5f3y2rnPduy7850Ng2/79apm
fX1s1UMo58g7qA71ViKwD1j4xIjMr67YHlR8rZfibcbz/TbURhyS0Cfg3C7zwWukt1PD/IgUgWsH
rLtr7//3q5whaV57zJc0yxweECcaHmAjIPVh4ZNMJunuq71PShLFy+JzHGSY6shyXb8jxHpSL1Lt
/L+IPnTjGuLyrBvZbiLso+9+0x39XYnqpMEB3QHvtxZL5PsNv37zpOZuhwB8nRWL7iRxjDqCzLJu
Ti3/ejWf6Dvo4T+tuP/N7eL7T50/pQDordI0wsHFKYkw9PySBlQd3TDdyjzTt2ZuAAaW/v1soKqm
FKnSwTzEeuLfq5pqX5vUqGAR0eEz8WuWFYA/2xXP9WxGj1rxBEgYystaLFgybdNmSvaqClx0tVFu
5kOTLghb+v2dNLr55iwFQpZk3TdQqpaT6ky8ad7jwlzuVC9+t9OlKPHhUb1tgaLXDI5LdaommBZA
be35pmpORIwhkncRx5vS3K5+0/lqpzEAKN3mANI3qvrlV/1pdKPq0zpGNlq3UZ7WuudPcKON+dn3
ke00NYxM2fIuzxqsHg4T0+u81lSTbppvyMTm92q85Cd7wCaeVWcd4QMjehyETQCfmwWQKRDZAClm
YqNjJlfssdgCTsw+df446y67Rzu5Jy+lb3lD4yOydiYb25B583FqhxpwpZlt5mLGb08bcAno3+PO
CR6ys8tk8+jB7c7nmWxrXngHm+j63vcCd29X+Xud1hogfVfbCNKTR9KxJ4SAk8cgYnI34Cj+4RPo
tjsUmg3TttC4sKerutIc4EZNjYCj6fK1ptpYYN9er6LHwYb4E6s0oVgiZyzJox7hdiwje+tXJlHc
bEWSH73pcQ7WHVGAtG/M30cCY67Oltkum1czgeWNfMaZ538KgbH9rJDYe6p1Kz7FfvERDPF3kcbB
IUqM4JhFGrEtjsOskgm/ouXVSeb84K5oBl9Op7St+V/Rz/ETbIptJ5yRk3qoYSLuBbIHWQT6vDFe
esv4IzBMP9RBhG3tPiLaqXlha5Eg0meAP2Pcb4aRp4coQYnnVIdtF5oh+kMQ6MifkycMzUVAACIR
sQP07EE8rSe5JdOxG8eedVnP08sEbDEUVXffE46Pidj/ypwSidnG6nZxZTT7utOKcLQBmJr5sEFX
EqBT8mG4/fK9a/oD/oUnuTg3q271SyDBtrI4DbsgacvQSOY/o/57W6K+zNn3N1LYfBbyA5XBQxqU
34YCMIlZ91BxqycTtFo4tpjLm9q3uMw2TtuwrDQd9mPC/p6X7+h+7S0+mTLANG/y5G+dbcLWsd9g
AzRnIMecTjB7Ce10IGSgaePGXMocgJXzh5mYC4Bv9pRBUokNAz4gk+7qkgV2LjCbaursmrggq5eY
vJ2T4VEwVf0BtOh3bSzLlz76s0FC9wAJ7VUjOso+YbnWEwGkIlkFp6acxWPxtrphXsFj8p8sDapM
hBeASI6/8zRur8ZsYYaWv/TDYLxa3nkAQbnRIvFiwAvZVigbbCfmACKe9gl78au9TOdK6DhxZcV1
7PB8MqDI7JaML4NE73BIwJOek/gUNN3OMzFPjKoWixx7fOyNpGXz2TWHxEV0cBj6B6AfW7udR1DI
9tmofC3Uk6QAadc/e0tFwnKulm0fle1ZpOOp7cHmIrVEahb4utbrx3GEY1bZJcBXcF3I1pPtTzws
VGrSRF2PW9yAK0MSuVffA+aMa47oG/fQ9QnamYm+cUFACqQXjssCj8HGAig0otI4cyz3N2OvsXWP
2hMx7NBuuhkUh35OAwE/vGkSc9fMjTz3GcLpN3XZwHvLw3/0LaZOQ1m5w0Hq/amqCXSBjuRV6i6G
6v68QYxHUBqZYTEt4wGyRwnb2W5DrN4ndDQWeRZBYu6dXr/pZt2cAZIvPGGJj10K5+OtnAGZ9Ob8
m7XKhSazBI9SrGry7AxCVr/47JqIK5TxJqo9PKhy/9cTfk4fqc8BbvaaJCzNH6brPYuoD01yeqcY
rurOS4efteTrEcHyUNsuAr412s1k4KtyFckeglubZwn6wRivuuKlTJZml/cAkdv+d+GhWQJQ10M2
ta53i5b4t6GNTsXia88RAr/RnFwMq38tna7ao1zy0ZW5tvMiyZeHsCPqP8O97oqBFD6JakNWzzIZ
/ohbu0PJMHEPmUtCpR77fTS05Yb3m12KYjoECR9IUaPZYhbOcN9UfFhGLl6Kkby+2XB0icQhS4v9
QkD56Ap5VxQV0j5Z9TrW+kas3jD4VGIThWcaGc1s31XRXVujKpHxMOrG8FBHxntieoRqZHvROW9s
+mUYdjAXnbNmaoKYfWafcoHIRds1fwqjqkI8qS29/ROVnjSc7BRrcpljmBo/dqVlHFHobePe2aKA
XHnyWc/FW2PrSRhYE0dfv7gmnhvvW2tEXzgGm9oGxck02CRkfvbetcES9pk/bzx5V3d56LuzG4qg
xPC9qP19Rbrn2gNZbGPZXUunJ5qLHAliavCwOqGjSSn7V2L6aSgG592qYhhZhJxuQg+OY47miS/P
lTb/Djz0r5zgwxkL7D+t8VSSeQoTQbqYxXnazA5wvsoM/A1h6OnIySsnu4aaTV40l3TsmIP9yd5j
nmGG/er0aeXGG4TuCexqe2fPfrBN6wHvjAxyqhjTiyoG4aQXsqOXvGhdqMNuAYx3ePYzCBZElsLC
1cK+a/9MLefNGeefrdmRA0vsO8DYlxoWojcTR7Rdv9mig/BNYja688r8BVlx5zqx3Iddm7fHOpbF
QzGDw9OS/lH0S2j3Rb4r2NRtTYhZiGKlOHwZI1jawt30Bs7KjSksBIH87NgWfnyHLU2E2o+VXJag
cE4RO7WzSDLjnI4WDM2kXC5Vmo3HEhHkO6Dh1sEQYr4fkiJmMwutFXhMsx9GjBHJNRm7Os28h6KL
k13c3jc9tB5buCRTMYBEO4Mtcdngc5gg/rtZUZCbLtPJm9tA4h0hnBfXCrALXETzKuVx0Fz8BsrU
f+1I2m9az+lR20/QGO6BAVkzlkxI5OvfloaTk9EM1bvWkBMNsm461Y7tbKG8yrBjunyfHJg+CbyW
d2jFHeBksA/gVHH964X1zgKGsyJUrffJ7Xs8fIWOt6aDfwZxkfcYQZSQaX18J57OgS1rhncjiIaw
ACX1HjhIITmL377HFVMEOobNOxSyCVFtJN5izTpjOGhe0Z8MCEh40VZVU7GY11KDRTQl70uX1Rt4
STaY7rjbN/bEImvb58TlTBzF9nDtEHG9Sv7Xy+S3ewBnnJVZgLZ1UEC1zD3nnr02EaXgQVta7aXL
+MhGezO4vEskhjKkvKcRjWREYfrYWqOgqPkAjQL2G+Og5062sXGBjO91XZMYp8jv/pCTYkYbBI5/
9UxOZ94P6IlsQQq5G9ywrHAwrPzWOKMXziKzdhkh4NByhoNZZQGe5Om4X+rrkDXzsZdpdF34X7TU
vQOz+JonkXggkNqHaFKxZLWafkMKHUW/cnlw7ZkFu2rnDYEE0HUod5OY4iSrD2m/gczQ7a3VBLUv
0w2M+Ozmjn11ChacVpF2xIOlXv6o+gqfkWo5NLjy7eY6eAMcvO3bMYX4wvMfLSB+58YX/Csu2BAM
h7sFtLbn7qIsicMoJ9AqW3RwBJf7NIUyJCI0vowxf3C17GquU3ecE7hyi77d9miHauiwsXALiA8E
BNBijZxNHxReqBcViUiWhy6N3KexDgiqO8Ve9lYdjhVBjSqI/W2GAVwoySzvZFK729lvhzNCHe59
KoyUH90CbkESLjNsJtSSLfTNq9K70moA6Vp3M9J0u8GZ0wvcjubAxt/hnd3QTWuOBooZQpPRpeNR
RRyq/ml7S48Rm3COA1I0SZISQp49Y9d1UXWoYpFv7PRVukbzEM+TGRJR+4PZmwzzKOZz6YTDPNRh
ImPt5tayv07upIUl6fp7KUaxQbOZf1wPzgnWG2VFmCfr2gei3YAbeoA/VYsCZelgoO0ZBsr0aF6G
iNL6upFdoTfu+UlM106SbcRGMTjHkY9jauHfI+R+GGItDwdfv9kEdHaWO8+h0WnnLqhehXC9u7LT
frcTX9TkGNa9XTflTs7ZL2mB32kRFcc556Hq2/QuH8Yp1NLZCydcBjrWfVQhWFZ0tzhj5B3t5gj3
IDHAlO6jCNM1pDuEp/22J3u82BHwralONkk/ORsp+J30tVmcNTFAAbUIjM5TdfLnAWcQv2ru0By7
6i1HKguoiIUloonlBmBZdmSicC/tFODoMrF5MtpBHiDZ7pJJg7LWiOVYOLkEWlm/dLJ61HQAbwhs
y4Mn5YchcnNjtYbNE5bz8AX2beknWHJLfPJjXIvWmGg/JNkOOWh28LExb3VOH3WQiDMcJZ3s1fKH
lBZYObYFWx4KOBT4rG+WacJ9qA8+8qi0w84biHUg0zTlaENL90aqdLpOgAzRLJL73I/fPMRqdlNg
4mYq8t0yxS6H4YEPaBjE3o0jfSe8/A1DoGnbEDLbIbmq7/IENGGlxQitmPVdOaGHJSOWqMK1rdBD
Em6vpYO36Yq024goORCDy88Z0ruubroX9vh3mF12yJinD5ZhaIeaBymM5occAMdYpOJRcp6NHRLN
lk/eRMAr6RrJiVVvTXb6nOxqK54ORe0a2xSATSh85GTTWywmh+2NHDYFCMmt42WPSSAuruO3uw6J
XPLWhb4foOMdF08PYPwicsIcDpVmyIp9j/D70rsVcl4pXgzoqe+jWd9Jz29D6Mr5PgocZpJIxDtU
nj4MdHd2TS/HZ6MgLFTAvmlME6uvIMCz1EL4q4nSaYv54zNflU+Mxf9O+DPfCw2ni9naejkYmZig
HGh9r8XRpEXQzowKYD6TeEuIz8Bz3WhgAwG1d+1mYEuxbxwUzBuUIECHV91Tk0PhskgEBuT82wkE
fT7Zc6izk7Z7rMGYf34gszBeRJo/alGzbAbdiO6FtD5cmzz8MtTntM/EqZyZrm0NOFdFNqP2Lh6n
TKinF7x3twYudJumMVBEqiKocxE4pUyeO7ME5DXlaDrGTRghsHrQNc4sQ+O0n4WzgIKwqwJrJNd5
jIJs2cPRxAwjg5DaLxon9alIAQIEzQnLy/48jWI4q6uvInbt/lykQKfg1LBSe4Tbwbcf5jL3D3y5
9dnK9frsEu/ad0t1nRH7PSOJtJzTgkNbAC9po+7mdyQD+nw6NCQYkaG5EL3wQ0L9V2EE7TlryrfW
LwiglPbYHpek4IgcwGr28xlZ4n4+j1aPlrkn8cJ1jaIIHQd1FrO0T4O2GuLVh2leyjOrSMkhaIp2
Tl+9uQmogG6IK+5PqEXis1vY1UZLqoSzlB+dVcH2lX1okl0dwu77SNPb89K36GWNzqFlOjy3egZ2
MWFbGjZt9ZJm3U/Zlf3nZ6Wu1MeULA7a53O0+Ci/9OIQrW6U6pyhrvy1ulrz8X1v27qceNMU7hSN
Zzd+hdRUM9HtDKT+OV2QlQ289M0q49LYSL3JTl23kHBftsaYPRpakOJmzz9G8s1BhhIlCHbwUkbR
hklqfQPNbajkNdOYLpDQ3STZHBVhokfRYcmb4ygbhBVKXBHT5DR28BI1NmvAYCfrrN4BYh7khb3l
lbRdjV+F5S8bdSmNpOb4G1lh0gGiRCoE+vdLVQYcrUabeA2GVGeADuZZwDHf1B48tuaHv+Q/iLv4
fLIRGnKD6ficjqnjgYUNaiJO6ruqzak6t2uhqqqwEfPgZ75+lf/VHWFE/4/RoxfI/TwKgovlwajH
DWbLHxxO+o20UYXbuZqNwEiZHYemCEjqMCCu8f+u/BSx9DlsgxZ8pvAaIHcUA4i//fxL4ClBBnAy
tO4uyvvklGsFcu63HpvAfZ8Mj2VU32XMA2dUsnFIq4vvyMnFBMolNK0ej9nFvEm04QmHa/7Oy1ot
BBhNOiFOl6eoKUrm7qXYG2P86JEVi4pnfNdfW923DsMaJtAdpzhPMTKRbWteZgNrmwNEBO+5b3mG
g8EHL1lUL4GiQWI/UMYQKYfxpFVuxqPjz1cxI8jmeJpk10ScMUC8oRnyc6QLdLk7jW0VZKwLH80J
LRjNCReyzqE2AdLyLTPMgth+RvGorOvsHFTLL75s/GkArZ7sscRb00y7bUKKzBy74DqKxToQVK5h
jW1SjhBbp5XVTS8gNQ4cozYir9Owz+Pq5qRknBGyQrS/PEC0X7ZkYQJGIfhsTSjb4nFj+kv2Duq/
vURlam+wRC63UluauwzhDMuotLeaaXbvTa1/yvElesQ7k5y0s3Q/p0wcvKXDe76znz1PVAcegfIY
EUd/q8oIxYRU+95Hdr1BnnYAMSryq6Zz7pHBsKvzRHyP6+SVSNIGB277Y4jFI4Ko3u9CEE9jXTBL
zb3lEduXMk6bsNWxbbOl+4PIvE8sgDnK07v+SLDkidQgHJe+gWhFtGRbxTI7mSjOb73CXo6omC6H
hdTBFpSmtV20Tu7YPm6rekwPerPGOwIiUiWR1k707hWgP3aFYngq4ZNYaZV8RFrtwgQnmWA+Z7Ve
reSVZKdb7vIkR/2jk8Z7OXYN6uQQJsn2k4fBqyX10wAdoLHcormcPYo0KyC3ZjOT1K6bi/zSFPV4
cdbo3QzUd7Ta5hgMrfaK9fVOBBYhVRh726jPd1Ocxq8gBX8IjKbu7dbUXizd0bDP0Med3xcgG50q
2eft5H+0xK/bwAdbL6P5QuAz3uY2ckoDGeQjivxbHyX37zIYrY2XecaNE4B1autEHiTcs+fE7mC9
kwn/3SIf7ATprxZDYvbThvUYVHm9eo/Yx8AaxKPVRIQ2NFH+zOvfyAok5EiTOlxaN3gGbRzt48SD
MNwseGwt2XIjxPBrNrvTMovueZSd/9gjbJGU4Jkxmm4PKIEzHan8d86bPaucd0YuLQ+/6p/daqRq
VHVVqOFfr/5q+89bqG53idQ8j1iZdoqJfML+WE2NPy+rEbtjVVdXar0ZEp1Bqv6Py6/+r+GqTRX/
alP3UW2z0ZVbS6+nkLNdjvZbWdYsquul7rGFIZz6v1ZrsNkQrP25BmR3hx/bX/XPl36WYiYNqDna
Ps5Ec1ZFvS6zo10hPqbqtpz/V0e9ml3kkN5Vsxk/OYbO4+AX1gYQUfyk2urCZXZP7fGg2lShw03X
kzG6+2wq3OwhZhr7elGHc+PJRs3/s011lHJpye+sWsfrzT/bUk2GhjHop682TpwbxOytW2Xnxi7x
6/jg1EiNV1rjXPXa1q9RESQsfVP3vfWNtwIg8rOpa9N5iUSxczEgeqzmheNTPIdIvFUfCYiLQ4oB
5JHECKxl2ImY7G0NMxi2Q5sTS4nKe7ca5J2d5gefNfaCkydbpCXLTzDHDhlH/kuJZOsBcZfXss29
K/RDfadx7GJaid37sZtSdvj6fTZ1Z8RQigvuvQJLHYDcoKiWnRUYLqYnBfpx1fJdeMhO8kEHzwT0
78uu1T/QWyu3YnTLnb4YD6Sbe46YPTKNVTZtJOqGB7utyPToCDIZJkQ5tt7bbBj018YbAYx22cqm
IJKU4w+FBVVsvaf1L0v2kpMygMY+dt6W0a63Bdy5pzxBpKCeqh/E8ueLampjs78GeXFSNVVAFI73
Eur3Vo1XbV1vvgbO0N6p2pBUCxmm6b7r5gCcWie2VZGNT6WISmiwybjT4nF8Um1JxWYXcNRV1QJc
OS9JU/xGhuavAcuEVDVRSTAo6z1UUZh/JqMjHtVtgnpJTjrWheHXgKHH7sHW2vyk2hqe27tOi66B
JIc/V1v0EuMHYyl0TDyzee/58RqeYNpWbbGTPBYlGVTV5FQDqNu8+qnmddWUjMu80WvDPKhqOsvq
aSYq/nmHEgtsE6CSwrwqkCtw0Ie0Tr1jKplfkWz5H+j2c4hc2J8b0bev9n+PI8RfAoe0zL2639fA
wUieJ7JxnGyKcYOCU3WPZKB9sqZVP6dJplC1qWKo9Oq+W4s41YBzmvOyaj5Bzfm742uwkS3esTb1
h68mdTXnUXX/1eanxW89aNn9tEkQ+q1M7yuTlLHArPfz6qvN1TpABG1wViM0Mkyfw8q4yY+aCRim
M1EdT2sbMxS96F5jAkG7iD3DXlUNURW4IfTwrj1HvoooWkE+a6xwHZyMojimQgCqXquj6Gscg8GZ
INXE2Uu4r1aQg2+rbCLMa9UmqX40Jcj9buzd16lsx6PQ2LGp3nyS2bFr63kb23Dlh871zlHLpsTN
iM7pmiEQScvdF28oOYIF4k3VnMLIntc8gaolfuS+WLaDSlJXPKqmqo/ZTRT1cqeqIKbsDR6OHw06
D1tzaoIXJxk0JMESbecEgf9isDU66iWbOlWtkHpBf41NjhpsMV08wGC4qM4IRMfLN5Of9bAZZ4vn
qq4f9PWmWcd2twuC8k4NxJaYPd3c44yEcWGo2kZWnp2QqFAFnO+DpB4g0bDkTWphU2uTb3oR4c41
jdMN0EU2lmsuRy+Xe+ENOdjPODmUqIW8xONjXbfFPtAwhs7HVfdydJ8JEjgkf41+V4HKetWygehU
rn/r44zVfS6LV8eYZvb5zHKYxuTsxS3vsiTQndERzV8HbSLZEkRvyEFjwTEh/hz09kHVmnpsXzzr
xOyY7Fy8LD1QQWfPNAPoWxlS1GUkXuVEJCtvSElBozGPRhl7G0FOYI3yeZsBpMsuye1+TxhrjY35
bOeL57m3yo1tFvExMLeIj/oP7uoHowozP1q2drPK9ltvaljx+M18400jw1FNxKtzzi6aBS0yJXm8
id0aqqGJhiCqWdX3rhweoqjRX3AyVIibsLWD6LkgrpU17NV1reHzmQ3QRWuhrsS6x3Ar+z4u4/yz
yZii5KxZw1Mq85+161tHiY3FVTjow81scS9FU7yz95Y/fVtch6kwfmOzsc8C6XBYusl5CdmQl+Sw
uw64hJOFAeLK3+IVfy3KNozxxni1U3lKAPL+NAqE4bSHHBuTJ9OtLijzlvvKIE5bamm588e0Jumd
fGPT1xwGHyKD6AKBPn3WPdhD1RIIcJOfrfiux4t7CKSxovNLfzvrxAjLVFQYZ/sEbXWQse5iPi7p
WL6MfbqyC3NxVtW8QW8U0MQdzHv3Iepn8lD92MDVsKaHpLVXflkq96CC06Ns0AhxtPKI3RMmDrnb
Hgn6tTt7pZVzMree2Prz5xdykCQotoCgdqlGop+kVh6mZpcQvHFD23zEdfApXpiBLKbafRyZFW7f
JagvzahfTa9Ds7YoHx1Oa6/D4huPnTT3qg/p0+DS46EdTu6vnsn51RZe8FzUyPNjkfE6ONaMizYm
zGvfhBAcsWZcTdeajt7iUzMQuV9rA8nipxInXlVDD7h+kkG2F1HtvHZVg9luWRxUXx84+qMXtcfP
Wm03j924nGw905G1MI9Zky/XYi06fbwsaWcSrqFW93LYD77momVkutfJNDzOvHMREtFBM0A1WmtP
6rDGzHNxKczWveqjQW80d8vOTpIBwdq1rrpUQQITm6fhqiqftyoa6ZBUrQijFqM4jkNBWFIKDNN8
pxUQhlAOU9Vq/QMkAVxevcKeyVoAJ6I6dSajF19fTr2YXz6rqsdo6+GcONm1yId3u0qrU0HE6zoM
zV8FCpjeDl+5ZvOvjlEPpnuTt/I1trM8wwrlZDQhAHKkRda7JB3BoMlMEQywo/hmZf60FwNkSiPX
4xtPEiQBd1jmu9XDSLWpcT7WQDdV9Rv7AcYdUYb19V/tSyORL2pdDV3GuGUrFxlbMUcCxilFmXYl
AGMolmNek0Re2xKb2RMhoBg4h9u9FE75WkeNuKpaEMzRCq3EkXztHLtUO2ijm3KQLvsX3S3Ne/f/
GDuv5UiVbV0/ERF4c1u+SiWvVpsboi3ee55+f4yae9GhM9eJfUOQSYJKkCSZY/wG3w8QIy2gF1pU
wFJZHL9KIazJMaFXP1+lqLVAOSDjpUcpllMen/3BAzm8nImMZ/Y4D9HtD0uVbU3bqE6DFylZ2UCI
dUATRYoR3u9721wC0cvpoW2VF7gY9kaKqe5YTzUUXCnJ72sD/ZTaWf0kvz1bcF6jFSv4aS6/ewEW
TbpW7qVYYi5P18xxu5HfZmfIIMUIQS0luVrk909pSYiXxDKpNUvL1a1SNfXFJllAIHmqGKvNojmp
NpmhAPPPT85YTJs4CJzvAIjvavbwpON9aqz5D3GL94lI6Neygy5CUj58xeebTz1Tww0eneUDCI70
VBa2f2mNObzzfSU6kYfMTwUino96Fr+nyLP9aifnxZzwa3fc8leeFTaWy8l40UpMjd0Y9A2xn+jX
mUR8QwSfhYEWuPFDOuYxSJwguCNFeozH+c2ec2ODHCfwjTK179u5K+ZNVml0b97UPs0eZaPYdvpI
NBSJbP+7g8Ljtk9goLtDRT4tqHoAV0DP4dCpaGx2sFi8drwDLD+f66b6gW2mcra0bHqzuopuNz5p
+MG/47v2M5/dLQl6lLtL/xDa4e+qy5LHKI7QrU0d5QBNX30vrVhj0toeNFe3P4X2kZRY+tmY5+Fg
KFG8d5X0LlC8n0zX1YtZR7/NqPjRjaFJeqdyThqIUbJsLsZZCI2NdZyiwAT5wQuN5NtAkiidLBco
UkWy0uHFTqrR2+kh6aUKIMBLURyJyMek/DA9b/MY8xfUickSaJ+rOfBOlkfmE+B7uq9C5DFNB7DS
ABa+aXr/an1zYX0/DLn2YqjNBSJ6tSELFRzUgoiYhdwlgZeReK/K3Lx2jMdx/KbjeGI8F63tnqas
Q/5wBKBcb4kzKidNIa8Gp6k6wJ3XkQfxjctPoB7qQ0oEbIe+kr3L7XzxkZ3PfB6R2LSDr1Xm1q+z
zkebKv3RIXEPuNsJiZiyUcwxvI5e/HPKMV0cB7RzsVr8M0ODKVvdww0waLZWH7bPJG+1o1VZ4SWw
cqLyUenuglw13kF+/hisuPxjooJJLuh31HUV5O+QYH1RIg4xtN1GRaTujHPf8KIWWvRUgVKRkmwq
q9UOEOcJji0tZOOXOkiX0bvzIau8IKOiAfuLT2Aj9jFeDI+9ZqqvE6nVvaeT65aihZDiQxajBb8c
7EEXvg4GZOzR7q9SZcA+ODqRXe0aN9Fevd5oQXkCIFpKUqUZFoJvbZpc5ITl63M2+DIzd4lOheYv
ap9l9zr5QFrNqHyWEp5UwT51fSx0loMjKxvy1e1FSp6uda+RkoIQcJCklzodj5Bz7+U2LBpOkA2T
kgOvBvaiywmBq0z7pEpU0Ai0YFYdP3U62YfloLJsxoHAnwJp4CwtCHUPF79ABWq9ZOCmF8RXk9tv
zqKh2Ebe9DrFhDsmS9NfGx9rtLwOL2kW8qUr2viP3droSjN3enFC+yUdfpV44r4R09xOhjViTZIb
b+VY/gwThCbkGCFadYs4pXcCMWq+2Rp+hkrvDXtpmxt6cKmwqdnK0UEl04P9unX0zSe+9yVgmHrK
Ll7IDAIqWvQiG8RRin2V+MU++U+dPkXZJqg8xLttPXqZghGUl++h/W0e0zAyXt2iM16TWWHQB9Ny
lmKseN1Zm4GHSBNtsI1XPmCTk0W39nlDGnlEpfVkL6dXQX0A7u4jiA63rVI650U2Sdww2jXDeHaC
2Hlp0UZ/GGMFmrkOAK0wA9jRONIcpTERwfAZLTnWNH6bb0H9Nntu0LgH2PzP9eruT5Ep/h5mP8Ao
bFNe4NLpWNw13a0oda1Z72qN75mUMDEtjnMFwO5W1H3OmrOjD3DjUapGYyad18Uqth5V8Cp10+xf
tJwXQ0p1q/Sn1qoLWvBHZdPb02MJOOT+VgULEkerwdsYTh49OS6veYt2lj3p5obcLpliYwheZOOp
4VEtjPlBSqPvNg9R7R4LPY2S7dwsUeC6cjZytIj4yqeWTuisSeLDWmd4yW9PVfno9WXzrEWwyn47
eIuOjfoiG/oRCh492eq1zjeHT3WkjlcUfdSXPvDja63ZX9YGCesUlDea5rjWudiVtePtok0/IFiB
jNDWGu3pqkfxUzt62QPfwOyBFPqlhwRxkRJGmba6kV0vDV+01mzPf9XJaVZT/KhbP9hpZZUB8smd
Z9m4NVFCB0IADHXqSlUBpEsuph52CRzV1zr2y1c/KQmveXF0lLosyolVxkDMw7wot1Plqxv6vn+W
xqaBR2uBSrFhAv8pVeywUobZfdBF9Ws9ly8tgcJ79F7r1yJB5NYMFX+rQgfF62G4czqz5wZwMAQ+
tSORClJKs+tXdarjxyZ2z3JQqvAZ0wjeN95Zm4byYTLHO7sOe57nYHxqzKG8eGPdgQqaguy+Dsp9
Xu4VdSh3TePUO80KZoBHfnMwFcO57xMoGnHvJ4v92B4ft8+N4Rfw4furX/b3Vh+g2B6Sk4KX8MPv
4oMVIniQWKx0CmYAXqlVpzGyf81uDoKtPqt9AHNCCcF0q72+a5mDbBtmH7mHv5CebWZQwtsxUiCS
+nzNJdsHPgZ2vQkGXVWGC4iJT1rtRMeADwIBbhVIOiDlvtfv1BmtuVZTDJILsJNc5ZiO+jvrLgYb
0Au70lAfsi49Y0atXKuuhB7bD+456yHAGcanuBliln8u62TQnlkfuq9zZmmXiYw28Y6WYKJRbLJ8
auFMbdQRJ13UiUnfTrgBeGWfbNqZbySL4Xu1f9bCxntaRPgmSAz2VJnwHgPjajaxelAwRtkU0fs8
z29khHZRq5WHwm7duz7DDYZAALvrZhpQgLeN6g7Rss8gLEZc6Nr+UDohPq667j/0+S8uE16QWzE2
6D4PW8c0yNwWinbNmKtm1qg+GylXHqpsvrMQnA1CQCKZguViosPJm5JTow31pe78eo995LBrHCe4
pm4979RW/xyM+AeAmOr2wQxFQ53LZwv4x3Olm5+UOKpOGWqNV2QSwZXwTdmnjdNey6IgSqIP8Ldm
fxtUU38FSHDqagQZ2zrZ5nV59LLRO+fGVO1S5g0srcxwY+Cmta377mRVCyIw6LS9OdjJAYDwD6Sa
vi9moieTLPmWu9VvgcN1W9TZiODRb+xGAa6XtO2dxhadBOBaaEmwYu8MvvaGDdtG/VEl+gSvzqzv
BoAGZ2UJeBjNs8yotWVazRSFbtSRB0lDhFnyBMmIaGjVT3r2vbeVhzSF54s4yjaNn0Ev/5ldo7qQ
f1P5EiY1mmvqZSoq7cWE4WHS7Un32vWQgL9xqq2Rh9G1y6vgEozMMDKN93cK8eVJuxK5vWHpvWVG
yMrp0aRwok8Y9TLBTIih2lVdH0N7+uGaqnsd3aTdEgpsQ0KhN7AD3mrklmznHPQhjhABZBotx7Ss
qJdIyWeIAPl2iKNfTVbikh2ZJ77lfQJiBXmr+sAN/VOnWMSMhOHJPmDK0VbWE4ERfRODLtv5cfPq
uQ0cM7fB/U01inNYMw7Girmdh77Zlh0xgTp/QtNUvfZRpF3bZeOYGFY6kDDTfBPqgb83O5B6oaaz
QlGcjrHXavZBkrhbQFmHqAh+KWQeUGKIUBQilPGzt4byvUXWnI/2qcuxsXNcOE16QA5EHaGnekyP
74MGIM/8zIqk3ZL3rErzAVvzbIMbwKc0VkP+vGMtEOrdBLn4cfQIsNd6N5EVDl4QVuHz2VYglHy1
A4dvxtcR5OUG2yxmFSwKu0SFw2O2BK/nNDjY3qI+W/W/AtfPECgzgDe6egqIwcwBHvrHcMaqUYcw
v+k0qEzt7wHSYATsd994wPlq2yHq7GzMvFW3CE0Xe7XoQCh3CgYsmqogH4leTBD4JBZK93Wqppcx
tJsrocZsO3cTomhZ+wh7+YVIc7Ox0JM/e5MOClT3rbNjuxfF772LkvjuxVpwOlXcfW9c71pGDLNm
ozCMpVV1mlFYwkL12wAQ9Vh13Te8Dww4wXawV8pkuh/wKro6BI+LhUAcpPpr6rh34B8mZtmjzx0c
vo2s2oluBMCX4nivG52/aQpIFFlcEahoA5OsW2mdKrcqNlZit0eg6wWgOM8CdMPH4ACZ+eLkJKX0
As0tpGNfS6tzifIU2i6J42M5teaxryvvS+q9wWXq1Nb/Odv1Ds4731JvgcgoPyOj3+ZWFlz0McAf
sVKbHSt179QDPDta4EDBnZCSUnwWbx2Ee8cqCHqo5o454703WsNTOqBR5FBCTCbZt2bwlmeKfbdu
qqFwbkWbmf/ZrqGIYfP1YPnMHb3BAsfoZgA9K887+IHvbUMP9TWNoW/LknmjqwGvom8ad3MdkzZl
9vErzfV9HiTTRZ2Rb0Io6lmLg9/W4hAFVeeKbrF0RlZnfIiXzSKeY+ajdlXNun0e+nZ6aONl5Kbk
lUH7XEdMdas6PZaBo4bb1OExggk7Ky3rj65PmXlY0XuS6ugcmsWTZYz2Ycwj1t/LxnfvZ6+Dh9Zq
8b7pnlOnSS4hy4NL6jvRziggAMDGju4s23zWAwP2hjfSo7B7HEBcEd+L94NSP88YVBLYY3HWLQJn
WnYSDJi9ZKShCgNLNK3F6woE5n82Ske+qEfbtPCwyzBCJLX8EqTGmHktYRb8Ghxkz5dEgDLre93H
1hXDLTgSmIF6cKyDHjTWFAwTK06fcwmNXBGUPtNRi7vGnJ7UcB6hdvj2bkSVZjstRWQKpm1v8rDM
1AVo5oQpvJIO6clZA13kmcUdiIzTMMFIAa700Jnds9Li/5SbcbLTMdGct4KZCxcCvwX+bO8MUw6n
YHYfxlTTmAp22aNHau4SN9X7DNzoE14boA2L7+EQpZ/UHJcYr/3lFj6dW6IEzhIqqGedlU5Kh3I8
V7uXzcQnDICVp+x8aY0GOPZqpWwVwJ4+SIGpzs2LXAbXyreoDvJzFpcM2WPn7DDsBh5CSgEQXDFv
CxTTIqeweS/srcmQdz9oUHprgAL4rw2HpOHvITni38cEWE/JHL6HSMEhPnqYsJbbOc4IwX3BGwHQ
3iUaTxf931TZpn39h3VNe9cO2bEeaz6ToAITB0trNYEk1MLjrOuzE34t8tL4jIQ8ipzji54E1ikd
lJeZIMBCb1WPlbkYD8Tf1M44xd4Ykq3fefHsncPIeohJpW1THVmlVs0R/jNAjNt3rqlPVy2N30aV
VWpYBcgohlCGF5OmykfXJmn4e0CB3m8KEEFWdwebhDdYrtK+CUek059ucLRXYLsu0tjKxELAZJzW
Flx9nvbNrkht7wkWgPOoTm8zCL4nAzCCnQfNoYqTzyUTA+QrI6CVJclUKc6pnjHnKzMAmopyTDo3
ZP5kpMBfrF0edMa2Kov+BDuieOvMujmNsEW2UtQTpwFvXFv4hSrNPdNl/p+2s3d6GfyabGU6FnE6
3yH88dTPgL1N104eA6RcHoNGq8kMI4Xp9E66t2q7OpbQwI0AdoaSIDGX8fMWpoY7IBXshCQZi2Dj
zGO2ZxX9aBDnYBTfZdljFwIW+57bb5iWtedswcyUC64uBGFxNp3HaMGN1sakngFGhAuSVDaTHr0r
iuHv4/9USb00z5bXrr6UAffVa6HTbbIiZStAz0YHOa3VVbDzDxOOkCcrfIsbkAL+69gE6SGAzmu3
BtyiYXxFqBx1QzzvbroaghES3FBmsmBwYwcl70VwQw50fgpJcvwxuU1wAZdlzXsmq/wS2ZU32qrg
kp1kN5mJIMHC4t8b6gK0r9vqKAiVynFaIIXMZbNL0QO3Dhq8HvxNomhLHIHaACzWnqzKV0fJd4ka
4JD7y+wHUMzLjWuWK8reik+0tUSd9wJVlMpxzqbsJC0jp+XOIIsY/HN+u1xEWmmhOm1sJ0t38isT
tKZJwCJ8trj6HYNGPYrCiONtIbkPZzCcP7vl+Y1m5Jxy1KglByybRO6/7MYskUlpYXwnxSyrjmGp
6PjPLL8pB/cZ4J1xkj8pPwPn5TCqBsRJ+mrvleUvOS8dAzjmy2O8PWGpFLxU7pN1sRbS6Fo3lnp3
RGoFTyZAHzfsr/QGaLdkqMcpHfeqXn8XPLBsBmDUXQ2/jngqkiNZNdiYEVVOyhjvNntJet9wXqEa
fOthLu69JuSJ2kiIHtqkeZVnbyfu40Dc5zDXBsO6NUTo7TF1J71VXFKH5V8botm2PjSwwzoQ6ibY
yeOSpyF7JR6fyUZ2pRdYoe6TV+42XtHnF3wdPdBnsrtsICLQN5Rjhdc7Y8uQzAARgDljNYwR6F+7
craDIwVIZNfIL7fdOe1BQ9nRSf7e2DTEqJtd3Caf51G/yJ273SWopZvCSqed3Gu5K0lbsP5vNcRX
FgyAPBM5Q/ak7tYdpCwbI8UxpOlCIJqIPg7dizz4W9eUW7P2BjlSE/ncVGDYd3Ir5Efqfc39aYNC
3xJBZ5ZrVT/axTYEucvb/TVzp58BXhmHjNkAve5Vq/IWpm14yGeIzq0+vejL0CGf7Sy2neMczCCB
sePbqNA5UcJt0BOykrz4f/7wX79BdrG9guyuh/qt5e3poSaDQ2lv6DsZAuT73iE3frIBZI0vKVze
2829wSn+emv+AlV8vIMGabwigjU5NwcjzLV5H7vhN6XL1P16hxkEL7rjQuleBxe1f8owsTzIb+n9
6jG1Z/WARmM/b5ssvLaDrgDzWMah5bWWM2Xvv9Z5XTkjHBAmO+kJfZwemMKwdFk6gj4i7WTCsV67
z9LArmYamPp2QILtJD147KzhNOUWy5JqnzsDxkfuAq78r3/XLtKzH4IV9nIDuMICSFn73hzfu/oC
YDQKu17kbRjelmFZepIU17qC6M8yIln67Ox9pxrArKRPTqAwRkp72axv619d9LYrx+fKG05eY26l
J9xOwVbgqLy3DQkCGQtZsDdHFLrP6xu+9mWpk2Kw9EK17w8NIL1j6EQHOWZKZ5cW6/kfu6CU5anJ
3u0cKd92PxyX4oe6W7ctK9v+Z+jBVo4Ef2qeA7hymxR4TJECcuttEM7Lh0P3IJoGOgvVST/gQ0Ge
nnmBPPHB1jEGdR7zuX12mBuwPrzqRCxmtcBjO3nOAaUMdXdnLVjVeSyf88HtDqY5M5VodHWnBgWx
mx6BmQ0J3oPwDqZ8sYs056HeBVH56GBevD54+atSvL1Oa1kq127y4ZRiSNtTj/2gdEbZ1MtwLXt6
An3JjOE8yd2XixTgGScwK3S73odWv5W3BFY7tbL7V+3gGl9yCxElWbdMuAbvIdV9tYVLEXLDulhJ
z8TBoYbEC75hTPRPUQ/cHRmTvdxj2chjj5fpCUK5rJGn9Ec+6RcvNrKDOo93iVkiUOZ1JxlkNEbt
Fs5uiXruLiyC2xfAaH9Bys/OckF58rLHSN8ubBg7Gn7Ng/eEWZx7wyz7if3q43l2yKVHrIOBqqnO
mfPW36e3o7brJ4j3610sM4eRNFk+M5mbWTvfgi4kpBJ4AV/AJRvMxD3kR6UJuTUoJwa6KKNm7W86
ZjLZAq9bHSfXOU8Ac8jnHqFHolEc2dsMx7Db7Oq2ioq0oCDnpmu3QRgu9UNtJMZBri+/y7ej8dzq
j7ORtwfVNJ7lqa6PVvbyrvsZG1O0GYsCpX8o5P8s0NaBQ5Fvv5RvEzuWpyWONCwfwPjvtczOYee3
+XCPILt5AppWXYS1M0RddaEv/CnDLLs9X3kS6xizPhg+0L9T6Jnm5NU7C4I0shiOgcNJwUvgMoLv
UAjcl9wyeTLSrQOV2KMFPNgv8A35z2AuDdYRfX2Stw69jPfrTViPyp40+f9firnaCHvpfh3q5cdI
8TYXX8uyd6ucI2w/mNAizCATXaWzTyoei9JE/uxtyiW7OGzyqt12yWv/A6u/fSjld/41y7idW+bu
FljAlYQg9hh86GX+SnKE0LW8JnOBHMw2mMxvaK0QTw775FQ0Yajupflt11++oBFgkC5Ib/M46aky
o1s3a900Z6QcNJQiNWBiyyRM/p11c0NJSvmvuezt15fzCBPnfizQdevZb4CnH2yyVPMWvd6CJNQP
V36IWV90V1fPMi2TSZ3syeZ26WVaKEUSQWheBxBA1sbSZC3K3rpZH+Nat/6ND+dG+acOoQ7GMMZM
GTg7gAD5Scry5nHHE5bxy/Hbj59LrdhEyqD+NY2UR3jrefP3AKL9WbprhJIuoOnlGYRdh+SG9JR/
35Wzb0MVoJzm5Jbp7iMVJIApsi7hPnBChOAhR9cD6xpQDshmbSfFwf85aHV+vv36pSffyB7rO3Ob
z9w6s9R6et6RP/nPeyd7t1ay+7EsJ92u+lerj3/g41mKRmKjtd+0GalZGVfW2YOc+291axM5eptn
y+66keexFmVPzvuvV/1rOSOtpeGHP/VvdR+u+uEvBcuAj9Fc3YUw+pZXHA9nchXVfFurygsvG0Ip
kDOhEbF4X8Js62atmzM8QaHf0aZqDXZvjWS4lYuvTf86Iru+GYAQIgV/69Hyssh7sr4s60v1X+vW
0+S9k3b/Vvd/vZQ/5wu5v4hB+407F4c2prXLXFg+XOvmtpJdy3/FKv6t+Ye623piueztL8h1PrS5
/YUh8a6aMvxROy/cytAga1DZW7/RMoasRdlbJ2Rr4w91H4rSzu8RDOh/ajWSCElhQ+Tj5ST3zvRW
uvBtV2qlPBPKZlmdVdlB94rXdXgHTAVtfC0r80Ijl7KM/MyFAiJKVma5t9CRH1jtvJXhgeg/kqwN
ysD/0NVug4atEkOQ0aUoZ0iYiL/t/m24XbuCI4v+tc3aDda6D91FinJ0DJqUkIUL02tQZ3PXOXo6
b2X9mwAwIFyUjG9BO0SH2xsvN2Xd3IbVtSy3678W5cD66koxIJDyz/At5Q9XkLo5S8BOaAmv0TrY
3ybWt+PyfNYzG7xKWLxlZ4vAiLFESP5aOa7N5FzZyMRgLcreh3YyiK51f/3jcuTDKYNXKfvZuAcV
+FRDpcA1QFoQKTc0kBzLh6vEEa99laHLz5IsO8mdKZM+z06z6myazLFO8rKvT/T27v8VzPxrqrA2
lT15vFHRE9G7NboFuXIH0RMjjpBJ0dHKHmavJB2Dmos2PcgreotTSg8YZz1uvsiL/E9Uq1aDPdbZ
pE4akoN5np0TJIJhiUNak03dkK3crGXfChT0z0JrUy66w85sYUDGgLxGPixdC46m7t8JZ9siARCp
aNfIXZXnUmdQmfSqeCtjeCbCJ9eXBzy3iO60t3jmh9svN/WvR3Rbut7uuqxZZPf2mkckJ2fPnPZy
l+XPrhv5AWtRbuyHutuqTo58JHOuLeXw+i/pYahvbaz1NtgYYhUX5P57V8Tj0UAIcK/DmKUI9QwB
0uKMzyRHLZ3cmeEg07Mc9TxgnnqS4N1UB6+Rlh215RpqUmf3ZVC3G2k1d9l4UubS3Kl9BkhvGIpN
E/Gqy8bLXHNrewA8NTBF1zRxD2oUWvkeySAMl1nZ74lKghqenHOjB80jnCxyzYjGQjzPHNyLYvWa
+uPbgmh/CZCBfYF/U+9QjRtR5aAodRmCR1lCeqIeUYGI7Sp9iT0HZUGzu59itBAcYAsHndz+0bP8
+Smtmp/wHU+9qZXvY27iqpX63/KSKXmND/zFD1SQ4lnz1nuz9d0jWk9m1w9IOGgt6jjDsAmauv5c
z2B6WZKXn3Q1tbco6gCvipDtUovFFsAklDznVoV+k6ruKiSCUYYqwXFjxFg9jMsRQkmYCQw4CoSJ
dmwKu3yYp6R6kD3ZZEXhoHuW5wgLE4S3ijjYlRXyQ/40fDVJnh1bdZHyy9TKwI4EJY7dEgDeuD4r
t7iIUb1WIXwaPkaiKgqGuzYrwAR57cB6uCncC0gN0msewfYW1a+pn6KnYdlAdImefDX5hqymcpaq
MsOkG91FVLkKhM8Mi2yNEzw1qGE/qWRCn1JF07bTOAasIDgQ2x7QqtTmXuZYiuIhu5mGoXvQks57
nJdNnQHbs+lbsKtpsR4I9SzdaqWDK9pAdsacMJsbRx1dGP/3lETzw60EmgPlX4c+t55fRZb3iMpM
tK3CdoPuqbF3NMvcTVOTo/EGmL4wNPNiO0CdgbVqO93Wk3aDFTwyGDiAl15YXiuodtdm2axF+ucx
KYihDkgb2XDTSv2Sz2ZqbDXT0C6yKabgfyuLvlK2kwfL3QtTgs2IGrz1PoBR1x77r8mQfzFIpYML
h+7Pu2XCZwaZCFqhqFCJ6effpDs/h3mif52aBLQCgjhvwZgBu0YH63HWyCVbU2LdVW7eX/Q+bk9p
GhcPPAINyn+rvjSjQufKUvNeNfq3GtWgezdKHge7aqC+KvVL3JM4chB73EtRDpAK/YT8er6vx02P
ccdmWprHWoopXwyWazmPDDZVjgLtljFj99fJVv7NSWfzTi5VN6b24HjhCXIYTp0ZsmgHPjjVbv0F
bZD8CcM5uV23Nub2senafa4ia7P1sVjug+wVo8KZoH3RsFa2zTuIFs0L3PP+gdDxWUoY7bYvmNZB
hspGxJqWFlLnGOXHkxL3TXXR48I1EKA2tB8iFsuuAoPuin5af60HwsplitqJHHBQsjgjg5mAZuNW
6KbSHhHb1LZSlNuTperyqXLAhC33xx5HgC7VMtGLj/b45/bvpEnuH+2ihnO23D9Up0HkZZOHPz19
ZhxMlFNkVzZVMMNwX8vS28YWCcm/KuWwHOkgd+yGR4AzIPCCYQOuC0uFsmJQ0usvdR2Ep94eAjTe
w+pbWR7keDyE9SHVUW2qZsUhYK24uIUTDzw3QRRcu2UzJOieuIZ//OtA36fYybwHvh3voTDEd+WY
4WG4bGRP6kxW2Vg22CiqxVrU4Df4XxrKKbfW69ndiDng/+WU1B3AV6ja8eNl2q5A5PZ5fChVooHb
D79OWssfmYpSb65pu/AoSDuaVgsDFkXK+2jZ5AhM3Etx8n0UCyN/gLyuxgTXl8OlinL5Zm0kezjo
3fHh68gjc3LsElUJy8rDE2NSlIvzbgHFR1lKjn44VYryh1tUR08OQuC3U+Wv/XVGppv7rgSg8fHA
8qumMobs+DwX9pcUe1KQS7Ob3rVTld65YwTgREN5s8vIM6pkK/ZJEWqvahkOV1evf+Shpr4OdqG+
6mH90DHAPpCbhumC6CBfv95A/8upW/3OBlry7mZcimROeZ+iZvAeVcpn+MjBoxw0y+DeL2L7SY6B
FN6nEOpe8qXlWL8ng2a+aX5UfNKSszThm5O9qk0D/fIhrNPp2gdaej8uG8T99GFjJjW7djNvGLNB
4y1FaQPRlESO7/5WkwH3UpfYJcyl9D3zanS0NaPdStHom+Fk4Jq6K00LRfyNbXX9CzZWSBdZo76P
IFS+Nz22CCp8vePCr3wHClbu7Mw3TyOWmU+lPb4Boem+WuX32W3cz5bitpesjJBOsvXuazMDpFAd
K39CRAct3bD/Ezh2+xXIlr6bY1zE7cZ/0wCfoWHbDuA92YvDdj9jDQtf+H+roEX+c/BDnW45oGKz
+VoOXr3Hr61EYc4p3jLFsi9N2k1obvfFmw5j+gXr940cVICxvYHA+AyTV72XKttvyC+4Q3mU4oia
xFnzpmQrxTp2zaeZLJ2U5IrdoN6raL3pMKLvgmkGl1BYoXFXoxUDLbr2UWGz83uC7nG3A4uHrCfS
svvKH5yLHOlb39ub2mDR73A7mX1GHgRjovderfotHJ/oIkUnUm1gClF/J0UbIyJ8IHX/KsVZmb67
fPMfpDT12RPjdf5kxOB7/DE4hdGgPKdZq95HPjTi0MeuasirJ4A+e2Qn+ufSaz8lcaveAVYYnnW9
5VWJUZWvEvcqDaQeXcRDqdTZg1TJxkTlKLIhMNSdjuFqgXtsZgfP0jyGjvaUm89NUxzczq0wLKz3
yJiXd/bkFHdRB1luEQsu7xSVTdNVLjKz6rSLvR7RcTtqHkPNwQp8st5QCEu/qlbl7dHNLE9ShKMD
pF4v3ktzRJLS6MESLM20fvI3aPqBqslH3JXVFqB4lX4FRZ0doeM7B53cx1fbMu5yV7FezTBz7svE
AmCxNGsn9fcEWvLMp027Z1qn4UbEnrtsZi31t0TwGvC7/1u3NpE9S2l/V72uHf/tfL0FANPZ8WM9
zs3DqFTApQsX6TtQXSZfot+56n8yx8F+b5wRfaBcL65ZaNgoG1cpiLhh/txX7rM0HY30WkeG96Vu
cnXn1rF1n5YeBix1jVoKurCfoCP9VBC/2sfF1gU2dFVLXip3jL93GgAxy3CbR8/sgotiO8kxSkP1
FVWVeiOXd+Yvauk1PzvyRsCIzBgdxsk4EbMtUd0trWfPRnOc191B2FLLN0lWFyjjolF1LRlTr3YZ
7npfjy814uT/HLi1kcPlWguPBPAzMv47dQ7UeCfHQ3CPV7la7LhU2hV0wsoxz7eiHNY9LRkPvNrR
rWWg6c+WmVhH1R7gbq+XsBzzzgZefnFCS9mnWqFjSzU4Jwu87xmvm+aqGaZzsJNseprwcdn1rdp8
4m1Ugf64zjfmzs9o8yh/Gu/NHRKmpGNhHZ5f7bYwf8JJRCzSZJyn9/HSZokDSSWY93VV1Q+x3tYn
06iGS+S2Fu6+foktQeegjwVYlYEPZqZeIovl9/7XOBg/JZGp/FZAWt7+UJZrSMUV1q8pHb6HiuJ8
0ewmQ+1Ym19DG21wpijBIxRq95gtouKq4qd3fRpbR8IB6aMLFQiMc2MRP2Mgs/05/MoA/A3yofJL
D/BBBp3EDJtJeBK45u8MZWS9698CrDma9qXvwCyjU9y8eS1rwq6vtEdwGx3wHByW4F05O4Jrvn/S
dQMPqtFZJA3UFLc4rcvuZM9xalKASCDcdwmyLvjXvGjO4L3lqfdFm2Ll3uw9j3uAfG8dpvVFip2B
8lzuxN1Zj3uEqTTmZeeuBOpWNK73KYCQvqmGUL3vq9L/FNXzV90K9AcpzQsC3NGtR2nqac5dpFn+
k5TCPji2aZm+mIXuf/L/h7HzWo6US9boExGB2bhboJzKSNXyuiHUUgvvPU9/FuifUc/EORHnhsAV
VUKY3Jn5rW+mlljozX2pmeajvxv9zHyNeVXu2lFud2Y7BG+FuquH2ngr6cjCMqeq90MwFC/Y3Lm9
Hlm/GEeeMHkoLrUvAc8PEG90fag43+uWDVFBxRln3UXJMu6AHU3cRIDXtEj7s9od6sDUQjPoHn92
aLRa8yqj07cDloKXbplwYUxegzeyty6uGyjYFpdmxm0Ly+ojzU58c9BVdDdgOOqQuysu2jIxQPEe
LUk752Y1/yIL8NKV0fQ2RUujR4ueAw4UyL1UfYnnYXob60h3x2V9tKz/z/0tkEs/+/uWz3FoT3Ob
wAL49q/j/6z/v47/n/uv36tWA8ptW2xErsfuwID9Wg5TfVVNoe6MZR24jPq6bsgZ/H6vW3cBFNlc
y2Xdf32WNyc4K8nexSrvxHWiL2pLu2rkLVdG9s86GftoOxfbn93WjWNs205dozcIylspa3UEk2i+
RqUego3Jve71cGy8bFSK23UyCv5fRf+kOkpTbdQwkU9BhRCPh9S6AKFdPrXLZF00NAnR/fdyVnk9
wzVYj//auq7/WVw/sa6DbXfMIxraflZ9H+lnOeWhN4/Wbcnpeu+x/4BIZr8m6Jm4qMr8YPtoSdXR
/DUZvf2uAaAjW2gPt7plYTiawFspUjmi+oqaGOHxoSmlraba8zNEhmHXcdQVePqELOuwfkeY0c7X
V61+xgnbvvidQqFrOTbmFbcqZ+2RvhEd1wFN26pNO96odQizezHcWR11vs119LBAnMvga92wTnpY
3RuLJiuU6L15EKkogeu0/jUzE+kKILrz1L2NjVgyzzBdNNgxQMhN4RCCoIuJx3onVVm/Y/AHFl/7
qkT7BmJkeI5inOCTru1vo6ZX9nLcZgd/TMUlDFQ8MaRyfkrD9Iumw+yLD4fYwd9IQkDHwvr3ip/M
Thu74FIVTXMtlokmEx6GBbjEZQdNXaRIDS0beltelBRdPMhkeTPYRXdZ9193w+Bpg2nkhAEacJpk
8WSnZR4v2T65BsA68FVr0jugQxhE6BijaZ08bvFBqy960CW7CmnNOckQVWijmE+mRWcx6njjaGZD
dChAGR9tEekH0h7FjT3Nw01WjeNBkqPymGkFxj5+H52SxgfxNJjWKSknvF5rkiRRl/jbuG1lHBjk
emvZxYjQFegyAKj+jvpEuUljs7v60J7gBtM7yBOHbqCq7+/nDqsfzJ3Hh0gHj9wJp+9CklJBIT82
1KDdcJS1p9GyYHnDPX3Ge6Z3qmgazz4+VCCo89SrpjCChAU/jncTgg8/nX8njbXx8SN7oXrdwLWJ
Fq39HN3TS/oVGfL8W0q03yR+kZfrAYnywFK3WcvL2R/Erl+OYMX4d9AHVmLxMDKgMiYgnbSY/C7o
S1Q78W7Ta8AQMBuOsFHHuxoj9YXGPwNdq8+2PnWgkLkDGBmV+6xRAMkA7xsvMbQWgvJxnwspevAl
27yYCmra1Qg+FD2SO90f9n06TC/CYOykKMGDVXCnKFNegA2Qx5eIBsBNUA79fv2UGieHWhuUm9xU
Bo9cYnGDIihmqLp0Bus2hhx+63yvEhNAxHWXde6vlcayZV3531t+dh+zlU/IF/wcZ11XVRY6NAp4
boZj4EUvW6wcW6l76jCwvBl9OQNfwSnJ4G2TtxxQeiyLEO3szdQW+Fwui6qYEC0JvTisi35aKw7q
xNjB5AGRnGEyKFgmah7i91SKqTyOdlLhYMHcOvnZZ51b1+E0zt6NSovSkNON9f/43AwwqkSg/h/H
Xhf/+moTH4EDkZDz17qfj6zfP0blfJOlL80Uhg88c32niE39oPpoK/pcu5dt099pQyi5c86/2bSL
+M6oiv26tH5IaPZ922X2WdelPeii+WJ3DZLCNm+f+9GsHG0wg/c2kB4QFNmfQlG2ucXjAA64Gyi5
GrEDUN4ui79IZtxCB4l/V1Ed89pp2pfF7t5N9K48k+c+ykDczwgFqnOuVOEWnOnsJEKuzj8b1q0E
WP/sJ7DkKVrTlbsnWmRwbl6OsH5k3fFnsTdG0zGHmprlv7/kvw4tjQl6IdV/SulRBZi5fMnPAdbF
dJD3FL/iG88aJPPUjQEGRFiH4vgi9SESEtW8E5Ac71JjefoqBR0GIrS+16H0xVIptfYmqYKzKWNc
Esug/r8Xl3U4dQ/naJms62jBVDb4olEFWbb+bFj3W9dVtZxtxYArwLrYGlq+icDCeF08kd6v6t8R
wgW7kOtXJZiQv/Xl9GSWDNrrqfHv8znvPVrF+qvaxdAwzTG7tTSgKjEQt/Ok98O+oKsWgmNEzz62
VQc9tWGCLE/xwZSjS57K1TZjrHsnw9olY0D2OtVricR6kT3y60KXnLf1nBgQUPRZiDc8RV/8JjU+
St2/kUlkBpBw0DUldUIo/ViUrQG+jyQDBY3ua5zsk5/nxYfWxO+SIEvN05IGerqGdL3HDUuAWtBB
emZzNjz69dDANGcAsW4dzbA8hhlSwHVrjoXnye/nxlm3xmmY4XkJU27dOrVGeqkl8ZYsR6Likd+m
dXW/bouFRc4J0BIxeXRbtrJ0iXESYj7Q5+h2nVsncha8zqpcHX5WrXO4oYZejI/P96d+tspmZu5i
ClHOus5sQnCTVoPuFDio+7Pfz/fIQ3ZuRGHc+LPKvnOMKxVKpPsxsUtKRD7FEyVVjrbVKUcZHRWa
9UjZpTOomHXDOhktqEGutOxTS9JUbX8+o/jSRzmXkO3+fZi/dtHNGA3ZevCfo/XYdLi9OZXe93HX
zX4a8xV/7TkbkuRihyU8zbARgi2Hl4YaiSAK1r8+uG74/sr1B4aZ7G9tIZ6+12nrL/j58slOuAR9
s5MPTdh6/+vf9LP3P8dVPrMAbsP3b1jOwjr3149dftz3b1q3fH9pV2a3MWBXpOI7vbXkY7Hstu7g
i5o0zzq7blkn03r611lhdaAbht82FaGz1A1bog3s1Mbm3CRR5dYYWAQRUrOgyd/1oplg6NHT2MsH
I/TnnWl3f2jLnbwUsKIcffRqgnWkMPCjsOGD2UN3CNP2s858e0vMdLRAmEaVGnmKMS0oW/vDkLDI
jjtHqnmQA5oV4PAtmxxjg7uVVSdPjDP3iPAeRdPbTs9tB9djeqj9iubi7lEJRg6GzA8idnLp5eZk
xugvK7qeSOhsUrJbhVDfw2I4SVQ9pwJLxAkEQ7kU/AqJokOC3nePjphhqp0cI0m51m0i3ckxQ94S
P6O7yj8KYhHs5ZZVw9gjk0qT8/c6BRMXZy6G7PDzqYBMnpfVIJfwTZXu1g1o0N7bGcVV1fZIOef7
prpvUjHcDQRCrVnDQs8Zkg8zLSPAy2J+SPAolZis4JCD7UHVmZAd2tEZkZoKm35DPb30yogD2DKZ
Uv9aD+j4s+JoBoNO1z+Tgmyxi8Zs3KoFrLF1XQ6BYTfjskbC9F/ruplAAqSpuqtw0Sss3b/Nlgk4
Crs0q7vWANeUtnBxRmKYu3mZRKlW7q3JnJx1kSeIdhdDo0Aw1Hyv+lnfGOI50lvtZl1lSZUKl2yc
sQttis26bp1oqq9SJoLZuO7y1waIedrUfH/xulpXC+q7U5Ef1i9e1/nh4Bh2q3ntVFOxXn7kujFK
5PyoGwAIl1U6afWLaUreEITxtSg3BYLgu1ZRois1868xqvzDoGhnQOTpacSs6m6dWDOsf7BW+vZn
XTr1OSZukPkTWYolJI2+hud1d5PoiX5Hsl///mwXGZu58HE/CtsGFy2LQZuf4jE066W1+17GIana
1kUqXPp82R6Wunpcgue4sW5nm+ignytqRVUn7mw7kW716BgsC1oU/zMZ9fq1I2t5M4l0GRai98H9
j8aMn/3GBMpROvPoXQ9kyoWBd0V0h+FddymLyfu+ouYyCug1bh2oyM1tUWfBVZAku6pxcV/6wXhc
d1snhGSqgy1QuV8X130VKOueXtE5vn5qXYeiIkWSkJwZw42uLQf2XZpr9h1c7vlG07q3wK+hhCzr
VTPrcZKKHT+2UP6vu0HAPFC5D8/rHkR+d3KkaMdo5vorpqjdS4Ft3CEWNe9wEKs2SmjhZTDO5t26
QWmBe8olxZl1cd0AMEVcqpSAEecNCXJs2FJK1jS3j3j+Jr1++tk3JHeKmVlj7lK1irfWRMcEOMvw
WqKG8LBnSTaaCRnNNdvK32q2BjkcfssV1HN0FW2DNlRLyB+M5EMtLcVUaPEyWSfELjNuWbh5qvNI
tFEG2OFJmIX4C6nPBzz8z9yyCF/vOW/x8sNbw6b/brFW8TGHvlnnsGvOqF/ftItKqFtaGNe5dTKs
jZLLhEEtjZPrStC13c5WqXiPMcCXYnoIvxuvlj5vmbC7fpHVmTRLyyh2ET78TIiRkTqsy9mqeuhF
9iwW4VG3KGnq5SfgTYTyyFj1R3oF2A0aJEkBuLs360St2nHG4Khe+Bv/nlVT+yNKVBgYTQ72cd3c
9zMK0XU2BjsD8j+JKXMAzqdoB2Xv+4xZExYkCZyR2DIoIa5n8XszsJfjkpXZwT7B7gCFGfIFsZEm
TUJi1/2ZOvHpQ4tIi2o3Yv/l6cp9gK/jTdH1Lyan9RhhB7ZtFfEWTsLejEtXbcJhCvvIEyfbrH/v
z9le59b/ADWscCMCzpWES9pR7lSvTgKxbzFquzG0ojwYDBKSKq4dSe52gzAeU/5qXR9R6CPqkPkP
cwkoNTG5BZB+lnQvrhExL6K0fOm4Npd/1jqXAW3YVGBBeO/2yk0D2SKoDApdWgmJL0nH018nBoky
582wGxCKpuJKUuaT7yfhVoX6h8hCaaPpp2Kox5smNIbviSai8cZXlzOXTW+ZolY3SH6rGzuvgI6v
s7ll98pmnV2tV9e5dZKYfkW3kw0NY+mdLxY7llKrEOgQdPyvF1Zpm/khygABLBrR5c9cJ+sf/LPY
ZRpkGQXfTH/RMM1Lj+J6OopVc7rOtjMJrzwzJ+/nP7Nepz+L65ytDNhbIeDl4V3ACWSiLW1/PxO9
E+GuE/oxWXrv1+tgnUTL4kCJYztHzWldVfo65g6BRTSy2hr0q6OBIfX8f/ui+JUqTY37qJajAVtU
Y9+zZqcOhwTIFyJ5zunCh6gENgbrZF2MIyjESiR91YSUwxFjyNaZG7PHFUWKx6NpFZ6GTVdbjJMT
ZFjrhvhTe7JVMYpRZX9H7ufTTscHpVzAusQj+MYWGM4hpZ8onW/UrEc3mpyzogodGGUUSucyPBn0
wpwDv3OptzfOMGWXTOEVkduV7tlQVo9y1bo8MkpK6GQWy6o7gBtYhrazfEV9r+7nAQchw8KT1nxu
6zbfCoowdLF3PV4sTbCNWowoRe5IfUZ9hDZBjxcuD434VqiK4U7KJG18qcUWple3sP/B082PmkgP
eVmSv8OSKGrEazVUeBZO6Rb8UrTREfoVbXcKg1p2eDmiTA6LwmsQZITdCfAr/SQxJV1JpvQaxCRV
0FK5QNmi7VAtHtGtRhcuKQqK0+5cqgP+xlbjlSAqGotcYz9+NSYnxuptrFL4/Nzbp2BKYjfCYMvP
YxmuKRalkUK6upcB32oxdHxMM6v+K/ZRZMt0UrnjrFs7H9aNVLb7Vg05CXDoImFwpkWIVrwZBH0x
w5NtLalLjCCJx5pPk1f38mxRFNgxpnHIk50mTQiBJfr9u0HaEVHMLvXHN4LncGNN6PdLyUhgE9Gm
Y83EngJtjgUejfZN/vAgt6d9Yl1HEEh7Kp7yiWZa3DMsHBjknH90iUoXzXwXAAy2AkvGa6sTMKdQ
PYXSV+vjLVOP5+UKUmOjPafh/Edno5s3vCgrBtmS6V8KtfuoMuhIKreoqww9Zk3TQL0xNHHMkWPh
kRA9FUmDA66BTgwFt5eSTtAEovA5kVPXaBekCKxlZ1TbZ5/3hQfl1cGXGX/QjBKOxXcZlR3BhJh7
l66cCaKXfu4qaZsFjX+dIK7PlfW7THHVC+TgfeqlbWsxEByU3lsCwN7QwiO9clvdDj8lOKxOMeJN
rIzzi12RsCABqUh/TCwS4Rpp0UFTyOTZsXyFuGC52pR6ftg/TIq1xQiX9pGQVixJyFRbGSFJyUdS
Kd12rsbOm8K03ErWUyjluaPHmb+p05z8TJ9vdUMqTnPIAYeWzGCkKLfBGLegKadDJ78z8g9dezL7
TVffNwlWrTV+XeTzN4ZdviptD54FQJKlYXrc9k905GrAjuLQxcUzc4gGFXeGv+rYGKY67TRmTmyG
e11IstOD7DJi8QRIrBI0SYL5SomPKtnLY9xXLIihstLtFS3Q2TY9B3b/7gdVDdSp+Iznl1lNgK+l
4QfNuZnXqI9YKD729EtSdYGWOhxtkKlLbaMdO8sj1zZOnUnKjCZgw1e/SN+AMDFe40G/FCNF+9Q+
CZXdMmU4azLRP8/0eNPjOtyWzcmfOwxk82mHPa+Bu2we7qffOGeTr35I8u5N6TCUl9vpTsRE/t28
4HoLEoFYo1PoEzyhcyCTHT3DgA0Drgm3LjqAYPF7z0ly6hJTYEmTDuVIkBUKpXLbHede9lKThD+W
Aket3NaZ7l/xNmw3lHZid6zMR2PMPC3veBBIYGjT9AWP+9RTbAreTd1GTtNkz/SLInJsGUOPSYRf
Et2bRo2R8OITS2f0uGmk9AmY/xV0muU0z70Bga6KEnT3w8GK1M9CSj6zSP1oKg2zwBoyv8wYigz3
Lh+6aWtlFAsihV52K6WPKJyCF4Us6JgB+xum4l6Oq0u1JKryaSnE/tEaE+uFgR8c0irb9MKBe1dv
RslY5M7lbR/GTlQYZEuWRt0qGA+Fwksho0fIAN4H64WnphG4sXKos+jWpBHDKdPikiXFV6aZh6oy
3puIgdco7kIrzTwhp3saVcgH+S1+LYOPrt4ablrczAJQ1V5FB/qm02KIPEOfeIaEG70qtZMj6fno
+Zr0YUE2Cv2eRvRI2whMpdTWNHbTWD9g80YZOhM7sgA7fSaTGeaP+ShvBa7eWys06B+mZyXSucyk
4sWWi/imd4PQWhhiv3othDaePk1zm3rwZx7Cev4oRuNZLaZrb7hqZlRbIxjPM2jOxIA81+A/qRjG
uQBjbRUNnMFCpaImmkPi+7RpG7shkjwrwuv+dYrKNztIH4yyO40GPY3y8BS26b6hBycZuSbittmC
ZANN059CwIE0tAFGq1PdS0pG4FLtaTX3J1R5Pd1XTTGQxJ1gxsGHBhqAd0Wgv03t+IY3deaYqfTY
WIBs2kh9bbLkYwCnp1XjK/qyP7Tt0her7eY+OnQie5iQkbupXPwqO+DlERymPqGjmvNxLzAR2xWU
Aej508gdNfOOAiQwteYQdN0VTyM8BC3y40Nr/mlEA5qCNywe21i95wLkLwBlRxIDlpdyDrYpPalt
fk1A8zjKPOgbYdu70bAPr1kDoA/a0KEY9RbefkKz/ER7RIiPJm7sR0wxigu6YVr4TLDpKndk6ZPZ
ISvc6h9y1p4SeXjp+FEM/Z4jmjAgfaZPdi0defLd01xWOl1ncuqDi4IzfaGruzYe9mPhb5t9M+Tb
htPCQ4KRP7XD0aG2FxH/D6CAzfISkaXat/ipyQ3GYqN9SgpYn52WUE/Jt0PE3TtY/p80xUI5oT8t
H+tno2tPqt3edVbq4udwLdvgTc8YNyIhw7phSF9NNPXwSYvepTSDy4PA+nPm2qAiADY+J2yolYGI
ZtxYmkyDcbcTjDMONqPlIrtgPVoTB0QyuSpul+7ZaEkqz6k1OnB4btN4bJzKhAgoCxqOtCx4KIz0
T9mOtZO16eBVdodjJKLDOpQPvWz/MjWCyCmEnJ0H/VFriLLLzn/rWu67uVO3BjBvs+nPGtk7yCmJ
B+LOkFKqoZUPSpTeKZC7zzAIaXQKSKFp5A7rXuMkm5xGLE9mHuhK5nWqaSP4tyynj4fMy+6bDEZU
n0jyVtVgNjR19AsD+NaHbc8Ljkjyan/KY9edFEBkjMb0veW3D5KYwG7a3ZtoIY1PUkTfS/dWN/Y2
6EGKNhEexXZieykpgpoCR0pjvJfLEjcPQVglYrcKyAh0spyRsU722dxbB0wmn80IeA9v8K4vP5WW
2HgauD0L+DpxdBJSgcPcAEMx5nKpol8Kjx8PdRJdTfj3zFF1CqLiC5PR0BFKR1lJe/QbC6OS/LcC
uc6aa1QSCo5gfmThz5mfu6A6GgSLQZtfepuiIf4ioK7OCIieiLWfLIoWrh4sXhHq+DHpjAASqx8v
ls2rxpi8xOoWh0He5gYGUnEDR7V6TtSKu2NwjXqWb/U+GwnG08QRFjGYkdK3EURfPfns9qgXCyFL
H+G9jcOjXgwbRdVHAitMMyITtoPR3UnDWB4iKbnTAgJyPGlzVc93GpmpqpoHAtqw3yHS1hoj80gI
PRph8Bu+FezUhJ69UKm4A7hopC+Sfu9RkRx8QxtxBm6pVl6yEowZiHvhpHTb7mc9qL0GIqY9xG48
6+e6s+lN7f7o0g1Wy6cIY9acJDTAR3rvknKDlPEu7oXYynn1CmThpstniM/Fgmh+qwTG1aOtINYv
wsdSmERC9EBZJAmcSg6IO4sIzCQt6Lm1o2lJxxrSHNzYQNxjTKhC9Pe4AwHZDxOe7Ya6Fdr0oMrG
qYq5A0POcCIwlaAq+Uc3/d5LW4jD2SZUjF1kjG/zeEPnzGNKR6qDL0i1yRTOE1biF5QYtI3MjNcN
tErttKTg9WcJMt/S2+ZCD3lRm6OkbA0Mjxxbl+5FIbY9gNvlIVU4cFCRQk00UO8WuhzuHwkPNkk7
gg587UPtt2pI09ZXe2DJSEghGjI8TVPwdkSEus3VX0hoBwhMsE0M0a8Q47dRCCMp0b40o80dYyTd
r0NN4rlJClEHL6jK18iSVahyppfgcupINleJqavvJFz+4KFcHvuEqrVK4X7CqihRlV8A+zKPVhkE
lJriyUmhLx/YROSIPVWlsG8lO6HDpVXGcW8qvUUcEJcuqLkGekr7EisVOOr2KEVcbUUtnCYtH+M0
R45k3ADG9OaC+HlobVx9SVI4RhruBhzHoXbOF4MW9lJ8Tor9UWZz7NHIVnKZdlczH17NZviAJLqf
p8k1VOWtGCMdWvIAohfxhT/WOnySIXepg8iluO8T89o1FrKMODv3VkcBpZIpZNuvsd7iaJ9pD377
qxMyqG4YojiI4bgjm743hvk51cVJKAa3btDi50Qdo5bN25JRR1/kgxdG8h2GI49qjyum3eXbIJx+
hb7e0wtoXimoYOAS+zCb5xfL/mUZEk0i6sLiy9rRbduYAJsAE3xd4MVq4U1QbLE5d/q6o94Q7qQy
P+fpI9g8m2Knv+eadOsy1DZjrDAS6xV2VaN8I6mG5lo3TQCwk6QfvQt4g9sdPSe5uRkq+UVKU0ot
nbrzR5h7o48ZXgoGrTI7N+jbj7Ci9V7XDsQXTZ4SYAymoxNVMvoabuXkQCStQx1OcamKbFcpeoOv
wQ8htSXXpzc3rzTFtaz4czLDl5A65TR1mSv1sAFjW50O5vRciCjd+OouFRSkc3SoaFCDjYEPTCG6
lyQPlgw1I38/5r9mG7XLC4FaSa2QacWvTtrFiEgnI3kcR97eOq7e23Ig5OiNljJhQ3k4xCTaNm0Y
yp+lj0dGEpaXNgi3GkYiW3saj2Wi/k4lBLthDPl94Q1V7QcdSY8UxIutRI+KU3HHb2zJZGxocysN
Q3PJp60NBXiaSLfTz1V5fhJAZyuQBVYoEVKqWnGD9i/1yYVE0WfhpyfZlICaxyXOQr5O6Slq9iGA
DYemJdOpC/Vz0MBOpY+KYea7oFDeTEXam/NI/sSmm0crP4sC1Cm87k94M+9E1MO2UsPLDHIYsm+S
uLjBQiGYb+sQC9e7kbcptyKCw/ydlhhav/sv/C0vvo3FcsQzSsHoPOvNJ1sZj1MNjATOHF7yWn3b
1+I9558FEuUaJba6kxbL5bCcTqkuQ32P8m4bRYzTZGL/shyeuEdpA6GpfnkcGps6mHZ8jip4FwC+
DQ/YCj0miip5OGDtnhCS+s5Q+XQPfdrjc2Vpz+S2H8ysI9qkMVWf6TjDuhrpxDFNbIapPKJ8jYCX
e5MmW3K9VU17zatsqG+VQi9VRs8ECdtfBSfPyQftKqUJKUOhvfTULZVg6D3cfxaeih2cQl08BLOx
V1ICdBFgysfTiQgA0h5jWEuF3Vp1Go3GkIRJWN3ZYXAt//Dg9an8DCgrx7C/poKRmlGjp4kHbFGE
/BLWGDVMaoEf1PAAgDTd0sN1F5v9ibICQj8pvYg0aD0GgadhIbdO2r3yHuTWu9k1T43MhZnoT3hf
3KtG7okAn0IsgKGAYyQ73TQ1dwuyLjrE940mv3St/lsye/LKdLo1Gt51sUwyJub9b86RhmKiP1Td
JanggPMAoA1ugTcrr/4yeLWk4DRDKgSpfUpUYyZx13yU1bitTOkpxZLYMUNtcIeCwFvW6WbwuVqI
Yrq8sJGKC9nRRXpT+O3vXCChCLsZKCXtT3V3b6biqGVG46pSR0yV034vA6geY0nyxOLP29nKBik4
VvRx8RFm4R5wxU0dhVs50T9DqyZPVVMFxEkVK8Vop07lJTEwFK2r9FD2WKZ2crmhK/w9URraRVUc
uvVoEycUnuOW/jc/Bxysb/gJxy68NaOcJuHhlEsKfCdDCR1Ej/6g/fJbJBS+/zXn0oOKldBoFOGD
lLzBTMz1WXWlQKYba1AvE+wxT2uVD7NrD6od3RcDlXUUgJ+tv5zsMH2blP45ydFV47YA/argb46G
y5QM5yKmPc8P3gkh3jFWDR2z6Ld6Ob115aLLk3mRS5lNR+BcwB5X6bYjNl8yleOOKl7oaROpWTlS
MYBXySaEb7aOI0XS5KcsxU6p0H9l1iCooEuvczCc5AqEtJ2fVR7hwrR2bVFYbjYAucvbTTREL1Fa
C/er0ssPXUt/+2VJr6VaXDNoja2Z8XAxatyW9BY83nHOh42PfzxdTmi1lfKIzuhelXqa01H+orLY
TwNYwhBv0DiWSep1ec/VSM/5LDRPpqYKgytAC5IPruy28xjjlBgl2zkwjygo3w1RvaXzfNvD+aKs
Zpy5Q56NBFqb1Hl2XtCDaQU7tY5dc+hoOJZwi4rnC+KlG6i1867StY0O3oD3j4IfZepaKndXP8v9
Hk8HKPq0gY9WB2SdP6rU7F+jSfLGJJ/iaER0XMX5WUufOpF4GKje1WH7EvaUwJdLcJ6wmKKxRN4G
BhcK+onLnPo7MuIvvtleyNze+oDyGSWgQ0srZYML0TEV2X0bqq/ZaAgGeiFhLXoqy4byJFpejHl0
v7YKBDJJGZLH5Z7R2D2m2i9lG38w+n1ABdoewObjqTz7HrqXF7081aX/SnhAP0ZIiOKTqD9JFHJq
BbOVbtKTjZWpe7qMSOvFk0bIUAX4Q0qnwiylC2PN5zEjtzt35ha/7NwrdGNgTD/a22wGRTOLNNnn
9TkvJAoEHGBjJdIH415nQgshIt/aj7OEbjIDWYlJVjBawU0fDQwaISdQ25fcMtaxLZ703dRkyo2U
UsGqUCJQiTAZqFmhjDxD2U2TXR2Qx0VOPeHBNCpa9kuaGqDxZtLs1sXvdWDoY+7LJvU9EwkHIP5S
5V3VYjZuZgVeBov70/hiiQgYNwYWhjlObmVPh8JEko7I6c0gj6wI+k9NrZP2/D3bWSFQ7YRPpg+I
PUObpzmtm11PhF4PvMP6mgRk1N7jL/zetemi7OLtM0vDQSi9vTP9LxPPTndKlXf6yHjXNLS7xbII
8DlOX6UOoGqhEdobg/LHzy1uGiLszPd/a7HoXFJElgc2QNgaEGc5528yeCxZ1U00LCFbKB1Dkx4+
3/wIbfWjb2jfnngI+51/gMQMIJ2MVWurz3YC9FvflpN0rpavi5YKjGbQPjVAvretJ/h5YA9znCXm
3O2n+DTLxq+svC1j0TtxOtznAdXn1LIOdSlIaZq3iYqa3LQ+61EH4h9Ud5OeXuOldGBLGWnDsT4K
ORjcpta4I2xc4FGV3eCPkXtVUI3U8FuP4HrgttYOeS8w1NEZve21IBTAJujskA2IBIpZwkRNNBNC
Y1BvYr28reP+ZcwWo8Ux7ne+ln0N0dycW0gbAeltWWekrAU2L9hJoz6gaRs7lF+iyTzbwZfaaNRk
a/zQLAacZWTlPB7j+2x48rUIupDFGC0MtMBBYu2MLSyHsRhdy44ZO5v64FBT3cWRrDwnNk9r2LGM
bkmxjBn+UEp0FB3ZF6MXF8bYD4acPTeZlW6kWkQ0WgQvMEaQsFvqDjWT7NLowWNwaTo0sR0ic0iS
qnOXtOemVxGrq/yP1aXaOksYQ+pJssPIlE+pR41a2Fa2jPcZJX82kKr0e4orIFSQuFNxH9qRMZyE
75KVp5abGIaCoql/+B/ezmtJbiRL06/S1teLHmgxNj0XoSNDpiZ5A0syk9DCoYGn3w+eLCaL3VO2
a2u2tDJUuIBHBBLhcD/nF1qKIKBqIPnSFSWwKgJWVvmaxALtl7zfpSNxZi21vL1u7pusaRdjQGKq
ngg+OU7y0hLk42lTKIsc0EOdFuE+iLt5Aa1/tqC4LIhWBsidDNVVzTISK7r1tZhTT/4XQYRlqSUK
a9fmWBOzBCZb3QRQA1sWI7e+zV2ZFwQ7WxXeSXfu4NctwaiUay+3UEkfSXvYs2NNK4j4RVPbky/j
hkEZIdlWISoVLO8WQ5W0twLP9FWNvdEsyH8gLn8KLLFMW+I2A4oaWk9Yk7VUuY87geIHT4RQmP5S
tJF6anp1k7GmXIwOzOlowrHcVC9eaRpbU23FBoXI/SRiZ2En+TrUMWyZAh4OQWDWh554e+ICcI+T
4cnOAZmqzSNZM/7++QT0h4isH9XxTVoQVmffik5tbGO90m3QYkBFQuTRsXHIn4qKoH1pDAqkWPQg
Uy9bT43Bw7ivPyHRs86tef1ZQI2bur2VMJOmUfGU25Oxc/QCNLNZjDdmPeeEKuA02G+A4XOSinVt
ip843I21GXJbKL0JAbsmEMgPjW2WbT1laZUtHS33l0iu5GA5Yb2W8RLLthwBqPkneUkH3iIZ+Qkb
aWUtTdOc/RTE0TLj58bm2vpaY+/iKAHAxM8ems9TZfONhcVbwiciEhPYTGukZGy3e7Y8C2Bxkh2R
+hwOQXGrEkLhjsoXPn+VdZjUyH3XFds93lsrxw1GIx1ZZ1ZZDrmete2WxTIOup3Jxh174QyL1dbM
tySLDTRiNl53KkLMW+DKvqi22dxlur/u4vHZ6GFddk73WPtwPYEBVdscIxqm6OYyRBOdlO8mLkGE
dYKvpWG3K8dtbwJyqAQOPR1hlGAkbG6Xr+g3c4nG+NqprYL5tAsDpnOx3cghJogSPK1OhE7HbKTF
YTPnTrZ85Nb4IcH6L0/m2DDdDLm+R6ikmFhWWNxzZqm9DoH1ourfu2F6RXoGcwuEwi1xnWpbRRnH
Jw7tvyC+xdmmbm/UFAYFKUPUa2pIJsQ9lL479+SYbVx84rBb16Hy2atMd91qFYZrUVKcyPw563Ry
ccczyemQ9lqqGisd9jmQe1mxsq/dIuxjLtHESFY8tvex4Y83tq+S22DrY+ZAcpygGDYKWvDgkO8b
JVU3lXtF44KFoTo+dYO2m2qVqPBQPTYdGRG7b5Z6kNfLofc0ForpxKcPTmHdfE5tUmTGd72Lri67
fTbBPBW7bgBqxHagHUhAh57Cmn1XwRu/BPiRKAVm1pg7rfpaea2K7rMR4OuV+qekBVtptq+9S0C/
jAnBg658aAgK4Pfmofub2wQ/jMfOZ3sYo96whqDzoszstdAZD4ODdUEWx7eKWaKeb43cclNZLAqg
KCutY8/nzJr4dZm/qUb/telUVix2v9OYe7az6HZfpF/BbuBeifop+V52xrpT3fGNYu6qMCb8YqXb
EAlcwIarRIl3mYqhc+UbV1F78U1Rc28bYhVwkRdj6QEPJAmuCc9ah03fn0t3bYCeXbmDidtG+zKO
xYUnbMwq2FiYJfS5qsjBgZSbMZ4Juw37DkzbAMhP5WsMyYqtQnyvq56/DAWh17CwIl4ROEmDor3k
Nsxc5Rux9v6LEuzIvqpIO5nnribNNg35N8eZtVlMtkZVDbCu46+iqdM28Kb6Es0Hi+hbBpL2RlbZ
qcDKiMhDmdh823q2oPGHXQb8EUyuzlyKsbqreKj4V924KgXzsF9qD3EbxdwH6nONvMRK03VnGRg7
17atlTl5z0EUmrDciGkXddavK5+NTNbDg4gX1VCIvRjqh84pp60eG9G6q9LzAGSM3DHZOaNKxZYf
D8bGbpugIzyQqyUTxxKOORaWPjIVRIfXRlW3565079KcC5pP6SIrterceE2Jh/fG5aHvlmiyNKQ3
UB27VP5IkJ8wYxMOX/tWQ0XcIS0ft9qTYYMsLOsvpUDJBUYXS6Fs7VXOJSMjtions16yaF37UAc7
Uqxo5sxGG/1bXI0r3+4a7AtvkqodNgh/g1z0z94UnAKbvQrbsk2il+GyVxLiMVp/o+E/wCJneGPK
RTzKca+aUd2KNiEMYwdP6Uj+0+S5FKAgXSnj9wH/4Ng3tHNkGd2qybNgo6Q4IwjN/e5YYDSz5mlo
On9hIoO8dEZ16dQj87MxvZqDu6sMbLLj747NDTpl6TcxwK1VnYa1n4KJUT4Gh94oH6sEMEXDzaXX
D/A4Dl4Fwifww7UfVah4tPrC8cxvM+OEhTjqJLWnG0tfd446yOuU/Mu6C+y9B+TnBqLiozbbjAel
Qra94AI45mudQraER1QQfN0MvouoTZw+eDZ5at3BowgtkBu7GC+dQfbAMv3P4RUECrPK0u+ndasD
3e+q09gm6RZYxn7s/At2IVBfiEUk2gBUx2HMYByfs9x6q6bhZJrthVUqssXhIfHpwd2pAAiqN4nZ
cnfPqzPyKBc7Dk2Ws3VG5MTYCavZawM+6Nlwr4yTdmrBAunggDdFtMsqlriNZ7zpidEucrt+Vopm
Is6V8DDguukwMwWgp8oNDw25NGJuL7rZNEcNs9g4dMeN0jTeqp6KpWeG3C3RbYoywzJgri+qLbJK
ezCTPMoTVYffX35JbezE/MHAcVp5C6z2JTGTr00VTtz9+rYX/F3MCPNC/NY39lR/CQyCkHE80+lj
MmgGHk964QZLE4kyIgxkbC0uc1d1G4BPzLA3cRM/8ve/c75WZeWtAuIFhGkJ+teeulB6tlVW8DbU
w12tO29l2jy7Y31PFsJf6rGCTr6DcZaHopTw2Q6Y2ozeIY+q4Bpsm0CysTxwF202Cbb8KllnxzcO
CKV91fzeXYocnNiczcob6Pns1NIVtjv7brARf7gZjXHr8AvKg2KbMXH7tvLJaKPviJvlRJ7FsC1U
YG3Q38PqLXfqZ3ymiEbnxUWYG83nycmcjrqyt8vMDvXj/KueuGDTh3XrRkDqVLPElwHeaTnbzygj
ADtfe3X0NxKa7jqcvNMAJG2Va0gjAL2OhAqm1wtvBmvSFnEUnspCwbXSyI42bLUkF9m2GS11DWzO
YnXRL9vc3mr9EKA2VgosWMSdzsAorPHzT8ybik1pAKMTd8cQ4rUnGmb47VjGb2EhZtGpZm/kCt8b
V07TJorD8pZN2OyBNvZP2hR6ByIby6HGe9y1Im09OPlDWFZXo8UIAplqPka06jOwri7Rcvje1slO
2AoJ0uXLaFQxrjKSI5p6t8C/Ef0bSjJWA0mMAXMnkFNb0Sjlui8vzaRqhzzrNn2uBCuRsCgr612R
a6xbiQlHecRfb8jXbjidoowJyA9FvlbL5iZwMW4PVGwXQBxpnlKvvVSBrtx9SodqXXU1S4AmuCoa
i/4+L14DEnoixozSC5RopYz6i92Ii6k2u8xLx3Wjsd5Nm8QmHmRAFkpRZPH7axMYX0vzEBjMmvgE
OqTDvntgHArTgubeeW94pLwQ/DKF+0QGZTtgAwen5WCwKQ0DlhFDoF8grFzCXr1EfQvaQ9uXQZpt
NMIDdmZfB92boTwsR0uBkeII1rWs9Od6iB5AWLIcRYfKajqIGrl9zifj3jfiO5M5ZeM67Tappq1X
ajc+T3LIosu2IEGGNeU6jolG4tgZR9VCF4OxAkZJyQ1Y7JTgYuqMqDlc7qgIt2OnbZymYVVCsNHD
s2BRKunRHKpXP+5ek5pcRTwtNHGXirblRwPlzy8+6aH9Gg3WW9sV6PXrK0NNyy3i9+TLRoQVBLt2
O/xKSJaEfZlXBM+Ui1FMD6HlPMXOsFN1Yy9ClqpKox+R34HuYYLRaXkgWrXbLo7fNVNZC7XkgYE0
ROeZG0vwhFX7r1WObGDy1TRMfNiSPUHdW9shEpc2xfPke6tqnMxt2GiPHj6sQnifw3ZGxEfhUekB
UgC0wwUiG45Whu9poRPgztxHFRW31i8uCB51IK+6e9ERi2kCyLCFY58gjmFo55d3GUSGhTeNx7z1
VtFk4aJEFzImRwOdFNKs7sZyqzvDyl6qGq8yRXXQ2geQpnYPnkl42fCgFVjufd9oLNisFVMuGWg0
EoDhmo8JBp3QTZAXs4zqJVfblQJKVeAaOkT6xdYcPEPRDYyJubelv5sfeeQFnqc8sRZmmMNNh+rj
C+tWGPXZqgZ3Sa6RbTemdQtFGNe0tet1Dqand0E+Ds1Bb8kGB6RTKuUbSg5YPRJbXfQVCpLgUnWH
P21PvjxNNfalzp4QPHNjpJU816Ztq7VPmUoIDFWkmZG+VSB2157NooSFYg9bZU4DoicVITuhBiPB
AVa/fv1FuNqmrcxj6zjooZQ4QybM2QhaOAUBzbY59aXZnLQiak8EICbSer2yAz7SL2qlHPZZbZZ3
sakkd2yr59eyoqjhP6JTxGPT9tGC9MNAW1aWWm9/NNNRGbo1tobiIquAA5CHsMzPH4PEfRAzj7vD
2prq8o44jLgDLnZfqoh3yCoDe9ez8NTde4e5V4qB6YZPG64+BiKQDku/15W97AfYergdBPb186jy
ALdkF0KoJG3NJ5N1tV03SxB2FjIuf9SlkbvUEPW5yB5od42gXWIC2lbSX8yh+3Fgb3frmnl/81u9
ydoAKZ2ehNYf/TVho2JhHsmT6ueP6hRrtXMAwkgOKuvTYsR6KrSu7EU2pS78a4yn54PwAU4VZd/c
yKLtFcnsATetoyFuH7wqSA+6IJaYB33Lk6Nxb/FAWKbQb5pl7gynXmXylaeOlVcvA8B6e1mMUy/e
QmwwV+8DB35/xKuQoNn8tlWK6lyivXeVb+V65TNZF/Mk36mPsGycfDcgIEH3vhXZju20spTFCObp
qff0x0wofA5VvRhCq+/lOBpnEsqoxFEOZOWA+kTu+RvZ2sTWcgTTC6smLW7lwUpFtUkqflpIZYXh
srULtC76rF7KZhDNxS1vGO0qPJiZxec+WTSFoK5Ian2Mk9TjwH4g3xKk0DdNY0QXQuzhpuiH9EoK
fkYOlOUtEnXOqgii7i5BUnNVo6pwP1bCXvqwbx5Ye1XLoLfTp4boG787q38OJ/TsnNRyPuWDlS9S
pS2+mFX5hqksdMkqf3a7OPs2lDm0wdh4zSeA7KlbfG8GVhQZORUyHMWyU0smjkm9+gMrmkV1JFoF
JDdDhca0Y+AHWBOz3OnoPRXbkFzIG4mIg9FM4jWtnFsHhP/XqI8/u3lYvajsCVi91d5nndztIonT
cROVAdYoniZuMZNHVzN1mIJmw2VZFyQllMpJYfHTCXErG7RAc5gk/HIti7KhiggOxUGqsNxhqPd+
ZTCsbSBmK1ls5gEKR3fX3eCiqPfzPfB6LoBPk0ezelGEy6ly1I1iaKgQz33k+B45we0grO79o8qG
vPbbbV6T05Jd5PiDooLz70Ly/YUAzwYjfTd1CXaRpEAvuAVlu1ZYMZagZXjiZ6asG2WI7xExiJaV
ZjVfslQ561bZB+SIbyfXD7+LzHoB4O0997buYoHcQJvtnZSoiicOSl4YB0fv3Q2b147ff6aTFze6
T73ffbIKpFxCaw17gD/QlEy3uVPanwdbL5ZB0E93nhYVG8/OkNvJ6u4GdL+7xbXZv2BrWq8MkahP
IApjBJPCq1CTu3zS9bNRZggtGHZPaoJcYJuE4syNQ6IoKJJzwtZpa6C1cEoSM922ApWUNCfBlSX9
eEoso9kaOaiC3CT535padtLaUd+ibBOcNE+3t/xQnGOSQAQomHD5ld3kgE62JdT+nWHF4S2rEZZ0
mmN/C9IbdCXs14Z9+KJugvFOdo2sSSEq80fXoat/62pAc75T8fjedo3F7Nsm96Cn4iPeZ9veR9sU
tWXCGbKOgOe2E2UfrnvsQldlpZL18/vbTK9xVo79aa1HU38rD9jLOksDOYmNLGpzP62DiRsYpbUt
mdow7o6JZaPqE+z1SAzv54UxQWVX96sbkuCvE25+CFUR6Qfrf21KD9kbeErsBt1dgYsKGMseMjC8
hFsDVeEVoJ1hLev6wvVvWd2D0Udxk5wQ/WSd0xurfkSeSZb60M/OSJTtZEkOBD/N28W45wFnZgx5
sEzLx7iZ39BHHXjOilSure/bn/3If6x0pO0usqr03BxJt2pXVFioD2narFS9B11BAKXZKLHJ3w47
yHANGxE+pjIlxLL0+uLwWAAIMFcSm0yW7+VaVAjwEcd97ymLCOcTapoPH0PIhsIKmotNSh3NaRcZ
mL6+aP6o7mTgPldSPgQ35v9QGVi2ulM0QvzyRNlRHmQDPFTSwfPJ01QCH088ex/MG1ARVsa5I/5z
CTIBrAXVwC9EDWuSPFZx1UuEKqwJPk7RknA0nPwt1wvvNgog3niCeLqszxzvHrkP9d6bl7tCQItR
wpb+eXEoSlShrBG3aX/MxVrWtyE7or4tn8niOIgTDdirxqQuMwvLWS3slUPtcDct5MtmxLk0Hzqk
zC3lIKuqOKFVlt9fytqP9s6DuJZmyvff6mXxtzpLd7V9JpJ17xJDxfdqPIT6+OOgqvVt1PJdJxO8
eBY61icthnyglkn5haTdq2WW9ovi5E+NpjV70zbMravF4drLDFQ/0IB/MguN9BkMj1x3mU8DDV2m
Ko2ecbzE1JgJE1SGsq6N8eCisuWPsbECFc78lw/nUYjsbSwR9Wxr/VNg1SoI0sJlx94rN/3zTtc6
ZEVVUvcLtTeCnZ/lbK0bqF2unr2UnvYZf3LlDsHs4pDryAxGzgQgYWg3IivT504liTYqqbZRoHB9
sf0lA2Tr9rmrgvJGE1W6USGI7Ys2yJ7ccdwTjMxftN4oYD35/iELu/jON4Pv8u0m3eUvKIbi4hRZ
d/YDsgzDfML8OUBQktOKwQbmdmBukZP8GiNJepIHIx/akzBb4LWWi8SBwi5dAJA8GXpkDgvZBy7n
/BKYNhw48/Cj+HMI2T0ry+csS4vdx9CpASzYVLpm3QqoAcMw7dFt8c6ylCcQ0JwO2XtZjCtQLMBT
971bnx0Sgs2+JgICOkyNloVQquexI68a56b47EzkraMhrV+KNHsG5tF/w6L51LIefas7G0pWHuBg
X0yLwoUmsFDYyM/haC+A35INIGTcwJzp9hk88Qae8iwuVzgChTldKxcR1tJbWfxoSFIlwwcZnGVH
uPsSPSkdNuIGgtRH1w6Ft6lLIL79YNf70GhvZEkeZBdr7ieLYmYXmX1AvKxxbqNBVfa5C68rg6XO
Lr1DREGHfLWK5mbZp1J8dZmmxEQry6IPj9VvbOmVm/dTdC1dVnpgXd4783c6azhLWJXl3EIYYpCf
7/F+fu9nFXcW71EDKTgMZdNvlg047LsgyfI7f95yRGoFVudnnVu3zSohBAZ0B0k4mCv6tVJd9yj0
uDrCZXlmT2w9qNCq0Buzr2XtICkbgyd3uBGPstFC1X4FDqTcqSU4waYzym3ugHdNGyN4jPzCWZcd
4gh6PMCjgt6JeU4H1W3I7IcpBWXjFYHytiG/5r/lHUtSo2qsh4yx1gBkk+NgGeGqjFMIRCAF7olm
rgfGuhqWYd1PlU/g1NHZYUKyY2+OqLthNvFCtjoGmc6xcfwj6XkERqMoPZe1XZ0dEGuk0Kvoq3Cy
myqPrafKKB04FQFyIFMWPZcKAYS5g/PnM8ml1gTV3fAreJH3M21mrGU51vqV3BIRd0ekD30KQwkB
z+g29n10o7SmIEWSOtt+tPVDzDMCOEzWktGOiyPzW7MdM9U5m1yftZMkxm2RYn8XqYrzMMySRejx
LoQw3W3d+tO4yGYPhtYZtROpzpTAJapbc1UOgv9Uzof3fk1lFnhbKD/OkC3NOOKQ3Js+FoSQ28lx
r0Ektne20Yb3pY1mRYTQ21oW5YEOpmO3d6zsZxYQwkMfHWQdHTSTcCARkH7ve62JM20XHOw8rU59
2GfrJEubJz2Kv8k/tWZ8j6w+fI25VwmmjxhdzOe4SBUdzPmc1CGmUMVm/TQZc/qg99/M/P2c3Eu1
he5mP84RNriUJM0PUKq8g9aM3oGUJ/mtXichIeI82CQ8GyrcsGnKZdPvL1kEGyuljTbpILIWkwIT
Hh+uuouab4/KMz7qY4AIw8JSXY75XPFxaNIIA2BQrw8TRNp1O+C4XkeDcSxyPVlHVqw8Q5K/9NyF
r1bUXc26N57hLeSkxet/6epn7UUuXc1wuJZe9KPrb6Oak4rHeiESwogvepUbj6pflQ9B90sh6l60
ztbfWzTvl5bfzym9st/WlQ8IZRIdzuK1OvCMhfFPQlQ11/JloiEIEM2H0otRmHQvKrpdhyqZ92vy
ZY4GrYKn6p9rZRll+OpmMghZe6Nyk1vBAcqIuU1JFd+QlVduZD3Ed4KnslLLBhdd5Lk3ST8vX8he
ra211k52qGWtfCkPwrXIlTltvChRzvjRX7aMWvCl9arwMDLPXwN+Grt0IDCnZSK/+rmWX+UrVqFP
DcnUm4/6wQ+0nWuQuJen/rkvaNMffRu0exdoHLTIDrvBSR4shD65jzJz7YgM7ZKmhfstX370qUfS
Hb/3kc22aiHW0mEsEwEzDB4UxN8Ped6oxKfnl7oC4ku+koc64NkFPClcfNR1ujuK00c5sadkE2fo
mMmToTii1PTbOIQrSdLUtc105ZIj+2UMFk7OMh8HFXxNCVcLub7Oi64IGeTXQA3zq0hHB464b6y8
Uc9+bdg1HQJ+H7WlYTgrMq3GSp4oD0gr59d6V809ZUXdgw+zWXJs4WlkOM08T6QbT5ghiIUsQmUq
trWB0pIs6iaUUQWu5lEWIzta8YDUH0pP169JZj7I6j5Cu7Ux8ZCLx3x8rjVSvWwhnL1sVSz1gpPm
dItRtnlf59P70F5qtoc+bkv0lDiJjMe4RleI/ej8sbQUNcHCUoxzj6/Ss+7jTPKvn9acPy3LsHBD
Jml4/vi0csiET5vVCDQLWPpbqYSe8bjYNEUALnoWS39XR5/11D+Kog5honlAaGSrbJiGlJldllM1
/5xqab6TpTETB6ZKKD6ptvZi1rrQAqPoirbbsKqJZ6+H2hmBMoXZ0keo4FywFMI6ybdIP1TIZ8ne
7yc6Rgh2Wrizr0d0tZQ6uoI3C9ha9LcJ/hdHBOQPrTK4z6rO24/eAOvI866iSx7ruTr34NlUCen0
pk3c56Ex4iWB+OgoWxs7xhNjTJ4CDfR0Y2KxM/SK+1xBGtvkVTxs5Fm63hOObOP47Cmp9zTFR/mW
rtKpR5ReyQDOb+XHMYncKle2sjgm4+cJ31k0rOryoQ78tXxLryE3pk04X7ddqj+ZsMaSyD01qUHG
Q1UhF2NkdcIp2zn1wiL3Emu2Dy7UvB/H1ERu6GfzoIBh+DhlmqaRSRSJfYtHq2HBOgm7+yBsu3uM
lggdpoBD/YAikjcYyPTjy0cPrfUf+9hIT7I/rif11uggWspiNQ84Z3HnseQ5fZVZSzRFvK1nWNum
HavLkMO3ZwEA1L5S+LWqiGS2hh28hrdt2BWveDhl4ASD2WvAhG07NS5E/z5+tOz6q2co+Wvi68Bf
bPHJ0C2xblAmPBKNtE/lpAk8kDznS6yIlewqXPJ8eq+6d1OKN9yoRjxJrKq/m0qvW8j3syEppp0t
XvwSqKIiBhZjSmIdakiV6yKy3WeAAyfZtYn1z52rwkHUbY0PRURHfofC78XSYR/1x3dI2EO9f4ci
Y00lv0MFa+gxysVX4LvdxheJuUnVZNoBDshWOsIej7LYVUm+0kNVfzSb+kfr5AXGL0U10cWOpFG2
ge1MnsRQ4icVn/SVOqrVGTB8vxdaUu+QTUZHVInSlYNu3qdx7J6BQJvf3fpQp8r01gimCUTIYwjl
nD15fnWuiWcWLYILvZG/9JkIt+hlZcjfpX15JDKHZdT86rdii8gzNsNms2QfQG8h+hF2BDbQfpPZ
51Qz1v6gREfSRu4yJe66lvXC1cECQXTOj4ZVrIumxzIiaDnD8CKMX7zBfR+g3xuOiauWNtvrOY56
NE2woHNJxAEonqIa3xu7KtTWVdWhSDA3yC6y1ev04kACARX9mAQVSmCbtAqsk0l882TPB1kM094+
TJhLypKslz20jPwRSR8HZeo8hvo+n9sXeByFVrYJcb1ZSgF2mK6PJUL/91EAYLLWwFlIIXRnqh9t
z03uSaeH7/Vl6ixbTa+/oLYB27x7RW2cZxjwl9ugNP1dgHTQ1g3T/D7pSXI0itq9Gr26RAC6fVFR
bVoh46idkU7FAa1No80glPqpUrXHoEp6JHUwyhpz79mK8VCJNSc5tqXo8QAxRlT7x+DKHgMydh7c
Qivvj4be2LfWfDB1cItWcTvGkT0rirUnIJgH+H9gLSszqfb6xLLio39b19FGbdiyyTp5WheCwh+j
NtvKomxQo+oN2Xrr5qObA5LKqYvsAnnTvk2FX1/cTll+dEBZhqVZPH77GKY2HLFtJkh98iTZ0LbR
sErS0IdywUCyTmvyAbPrKNvLYlf49iaPStAQKt44XmA9u2zpDr0HCEAW63EM1yjVqDtZdJLisSHd
dYVM5d/DUN/UTWs9l2MAgc2704bYPJG6QII/UL8Dw1K3cVWypZF18hBFeX2EcwVtmb7qVBgbf6rK
fdPln8ECQz33fH2lqW5814+5dTX1ry2xBYgz2FXskTGD8jo3FlWR3KlmpK5UskNrWffe4JefjVHX
DrKElKJ19fKvsrusiSxN3bNo/XWcOC1UUBGNsq6croNI2tSfAzhU72OwuQCuLabPkF/cZeWRmY5J
/WvzBBSh93r/UfL995KcqwZULj7auj+Vfp4nJ7mfPeV55Jz6e70nVz1PgD97vr/f3DYL7vyb87wh
AP0Y9PugH5MTzMbkZCX+XZuN3Q45luT0US9fvdeJgYRZD7KB7h/VecVMv5Dleuq+pQHAfPwZTn5m
FSf5Sh5qMaKpoqctBmJ/NPiaGg2/lE0n2hVqkN3EPT6U78N8jNDVyrjW4lm7bx5fHuRYLAq6xd//
9h///V/fhv8M3oprkY5Bkf8NtuK1QE+r/uffbe3vfyvfq/ev//y7A7rRsz3T1Q1VhURqaTbt317u
ojygt/a/crUJ/XgovW9qrFv2l8Ef4CvMW69uVYlGfbTAdT+OENB4LTdrxMW84aLbCUxxoBef/XnJ
HM7L6GxeUEMze/AI/d0kcq2d613HAwZ4rewiD24m3GVegfcVCyXqPRYqmASkmyBOzHM1Wcb7IZu0
s8nUekNumGuNWpJ5BpVfbhUtaBcf/WQDOTcMNIsIyeQyIihq5TuRu/3JyrPhJF8ZP1/NPVBOyVnG
gTsN2ZqcfF3bN1Fb3JYRUFrfHH8pebm6t0Jv3Pz1lbe836+8Yxq2bbqeZbiObrjun698ZI3g+ILI
ea2wcT3Zelac+1ZNz7hbzK9hb9fkN+YasbZGnMmAbQxIh8yHH9Vx5SEbKGr/pJDcXGWmaiF4M9S3
XuRUSChQN/i2BZxU7UJYfX+Uy7b6JtKqxX0mfBLA9S8R2fAnVX9Kk6Z9NCBN3SVguWWt2zbxSfOh
GMpiqpFUGQwF8fz5HAvuwTpI6wryfms9gbVIl5OTpwfZmhfJL+MP5S/jK4a679sKoqWv4Xrq+w1i
HXV3Ivr81xfaM/7lQtuayn3umK4G5cs0/3yhWzd3WbAG+RsRkR69GK6fvMJB5nFRLaQsIPahliev
8UdzXyCLWuf5zXu/sG5hCqMjehOaU3UkrAMfNuGGy+yxxTRzruzcGT8sX/q+Ob909B+9Sst+6wTr
LhGU3h7NKmPduc300jSLsSYePmEQs1Ezvd23mek+WL52le0Zuxwi5noJk9O3zxXyxsu6c6cXv04e
BmLMD8wBvw2YAj+4Uz0DoOFySNEtnazh2jlOeGz78iRLiASO1x/13RWfZxT4ujL3F52B8iMwF2Pl
mx9dOLUx8/dTdcWsVhPrk10Rg/IIkQ5Bwj4a7lRfPIyDpmHw1hFLcpv5uwTKJ8dZj62lflZR/98B
FrLfi/YYnXM4rPeGi0lQVFgZhqmc/e9GnU+vDLQQ5K3xH3+a/mo5HX4ryrGKgrD5rfjfD0XGf/81
n/Ozz5/P+O9T9K0qakACf9lr+1acX7K3+vdOfxqZd//x6VYvzcufCuu8iZrxtn2rxru3uk2bv259
/x7M8vNAcnp/KP5liP+jTn88Lv79QH97k5/rYSzf/vn3FxS5CNxi9xp9a/7+o2l+kBi2pzu//C5/
jiW/z1+Nkb7wtdtXBjf1f3ieZ7Mnsvg//5gRuYGDH80KP+J/WJZmmhaPKvnv17/2z3f8N5fhr7/h
H1f7/a759+P81Td4v0DvV8F2mV1+PoB/jvV/cxXMf9iGx0PB/vEleW78ehVc7x+OoXuW5c2PbP4x
3fGGv9xV/9PN8P/tKvDZ/1+vgsGfWtM91fXM/83cuTW3bVxx/Kto+gF2sBcAi4dmJuMk47R122mT
dPoIU4yJEU1kSKmJvn1/i11I3BWdODqcycJ+sSkdYg/O9X8ueDrlORd6r7qh771zJn7e1seFxhi5
LPB+TMMfHnJ2fKM6FAWADFEJV33Hp5Mo3lShVr9DFaxWFI88blvHh0zwes6FYVDWogu81S1yAYNR
mSpop+NNvZ4LzikCRbjZs0UtXNjZcy7AG0X47gadtK4mU2AbI5aCVnnHA6ZwG6UArTo/v++UdUB4
ruGl4OGKWlcRF0icTLTSAilolB86sJ94xqYpdKHvlSeHQBeS26hOF7TzjVgXGkVLB7rQPp8yk4VB
8TWdbX0KIXCedVkEgyhLZcG2qvXWuY5AaLkKWRhwng2ZTrNajBq5YBupc2yU021LFtNHLhQ+0huF
LiAKRke7WR8XWLXCo5OFiwTNdjAOP3iRC32rOj5pcSCRCwA8lWmEpfFHyAWLjzTa9tp1F7mgm04B
ZVqcSGR4Td6B8U9x6oRd5HBkDSlSKnxkT1LR+9Y0qyrE+LwqLvBqPKEUOKuoOHQapb8oBb1WBFEd
aUWtkQKBrlgXjFfsmyB7smXmaJTzvXUmuIZwRT9UkRBgDo3UIFrPKVmdHCKh5Sqdo1eW3WK+sSlE
iFJXExfWJ/P6aNHi+8CWDRhCZELpGzti6ib4jJQ5VegbeUBCe2DJD9vOkRklgS9EQetOdUQQQVtW
UanLN5JEa2mcZK0aGvYJmzWLLmUhZBYs2aXIXWuEYHwXBfT1GuGw/Yx18kL3FCEUHhIswQMwog4p
w6oOUTGAAGLjSObAws2+tSl/KrCEnvzJt0732Mflqi+X1r0Xy0KvsH2tpiJ00TrqZlCdw4MymVFd
tKy5L6ldxAV2fctyuMvR4kCg0Pc2pNG1WgTdJpjn9RYh+EjDRsQnqKAMlxACgJvGmZRZVZg5dUYK
tLteASRYzH9CkgsuBHTRsQbAVJtFa4dZF2oEGKv1A+bfJR8IUHWOK2lNAkXFpUcaqrMI7JQUn98o
TQ9C7/rLkRKZE33bGE1fX7Q8EMlKH38LhEy8zMxNNHiFW+wGZchNXOgiWK7q3ALYv5dyIdTcDLVF
1xXS71tlPOkUhqLS43tvxaHRoBq8AUj9M3R8bgIA0mAMrf06OcX6AkSSBWlo4EIxZdC8ijYFgEXK
NDilB/AD/EFtdpCKuDQwRAOoI1Fl0SltLk5PhqRYRkMesfqJ2phA9cNLZYC0GQbwYoi1AaEICSi4
Mf7sGzbgxfC5OmtoAvgh9Qm4PPYODGsMXHajBDBRU5LEa0SjGH1wRTiScWChUi4AHliP3aPBJ15F
YGQaenLADpL9rej4FDxStPL6HIGWJHx+1/bucqY4WCptzNJrFuYvV3U5grYkMUIhWKwevrGxUDr3
iZTfQsgQenDi+aO4VSQEpG9iIQBRHkJgFDp4z0/fdxQYaVICW6vUAljSV2nJndMDJLe956TLVcTG
vsEl2p7qUwIT6rODuG2pCpAgsty2H2BD5MLLEJnUCZ8ZPGe46jMEQUmFhgDIhDzD8Gq9T8iCBUxw
pJFNih6rkwWWLXlpsmwbNYAVN77syhs0SLr2xvgUOVUXGIHoOXFIAGKEv8cifKIfbQkJQj6a4MXq
nIJmmalUE5zC8POk17aKwipSTKFDk9AQ77sEBtUxgd4gqWsINZW+1S1Yeox+OGTmIEFYLeaC12wu
7K4oLugJaKUiQFgweDrR1hbk4vS6ITjiRVPg6LWdPhREr3D6hioB7cnR4RUKQD9iw8Y0XEVKj/4o
EdjMD+yGY6SCl9UezkcWTBgE+pzeq4LC88ACiTKYaNvTXZULPsVEOgws9i8dHuZUVlh2tI9/3vGL
mY/s+BbMGFf/fMpz9V9sYI87NF190RBvZJEen5AwVIvtJ8ZVQhXNDqRIFNqW64/SgOIBPo+rhKxV
yIQOPJCBnMCCeEjAp0wGWqN4CTaIYep6/Swf8Bk/9DTZ9GY37W+/DjNK0/Z0Nj31mz+wjsO8JHA2
1xSMRPaDYQ4qko58DP/+IuPwMopz9uE6mrN8T/r1dMCXX51913qq9T/fTtvjeNzsHpcPHtNthqGz
P//py/34fvw4nhs4QlQ8z/OdvBjfejJ+v0H4dFfQDWIjpnuceJ9xTniJy+SE78bDaTyttxgGs/Si
7lLKb8b99ON8PEzZXUfcWUx73s/H8XY+v+sYpMgpHw7bzf20ebjPiC/xn5T4V9v9yFbk7TnlWIwR
U05Thjfzjzdv5v3Dx/c522MMI/2Wb+D6dJs9z9SDKaXMOOjxQ37LOqbgUspv4fg0nXM8gXxSwt/e
jrtMAFNpXUx3z0uR5ynXyDgNIiZ9uJ3GworEEoiY8vxzLhYRTpaS/etL2xSbXsWEIfCwuXvM5CJW
haWk/zY/TKcXbI5IipT2u3E6ZNaD8uI13Mu78fi4Hw+35+xIYLD8lk+ncbN7OG158UtOf+nEENOf
Nrvpw5gnKxHDlJPGF5zm+0yyTawby2mzwIe/P/2U2SYTW7WuQX1+OJakQ8FbTHo+3Bc2xMQuQynl
v2/fH8ciegIzCs2sctL/G3O/xQxo6JiWE/755u34kYX27FlayYUYCvphQuMa9P+yPZ62maUycQjm
GsTfbX+ZNpkbg3iYqrgG8f/Ox7uVUmTKMsIlJj0f73c3b8bjjKfMlTN2/V7nC74a70rdp0QEDCIl
/4/dlHPcIS1XIHu3JyLJs5o0QCm+Y5aIlXjQUi6XEv7n9nA4sftwLNKENAQsJf+v3Xy7vfn29MK3
xZYHKfl/8+bcy4KYRhGu8wUvBTGQB4+Wkv8O7m9Pp21muWycQpfT/iXPKm3ccSCl+/39uFtPvmwR
idiclOwP2+NHPFtGma7pKxjCHyYym0K82UgeWm6kN/2fEb9z+HCfq2YqW4mJb0/3NxdvPtbJxfSn
02Y+nKYscmPHV9gJI6b9OLN658NKaJGTuHPn1ylfQpqetsW8xJ/WXTiXfi0H18JPbPbb8fjF/wEA
AP//</cx:binary>
              </cx:geoCache>
            </cx:geography>
          </cx:layoutPr>
        </cx:series>
      </cx:plotAreaRegion>
    </cx:plotArea>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Total Litigation Against Federal Government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Total Litigation Against Federal Government</a:t>
          </a:r>
        </a:p>
      </cx:txPr>
    </cx:title>
    <cx:plotArea>
      <cx:plotAreaRegion>
        <cx:series layoutId="regionMap" uniqueId="{39124920-E6CA-D843-8216-C0F32492C6B3}">
          <cx:dataId val="0"/>
          <cx:layoutPr>
            <cx:geography cultureLanguage="en-US" cultureRegion="US" attribution="Powered by Bing">
              <cx:geoCache provider="{E9337A44-BEBE-4D9F-B70C-5C5E7DAFC167}">
                <cx:binary>1H1pk5u61u5fSeXzpbeEBIhTZ5+qLcADds+dzvCFcro7zIh5+vV3gd1tN/FO+tzdb73XTkIYLLPQ
ozUviX8/tP96iJ42+Yc2jpLiXw/tnx+9skz/9ccfxYP3FG+Ks9h/yEUhfpRnDyL+Q/z44T88/fGY
bxo/cf+QEaZ/PHibvHxqP/7n3/Br7pNYi4dN6YvkunrKu5unoorK4hfXjl768CCqpByau/BLf378
lPjl0+OH23JTPhUfPzwlpV92d1369OfHV9/8+OGP6e/9dO8PEZBXVo/QluhnCiKKhhT144dIJO7u
vKTrZwgzQjFS9PGjPd/0YhNDwzfTM1KzeXzMn4riw+7/n5q/eoSfrvqFMLa9YYiB6E+341P+8bq3
//PvyQl47smZA0CmnfS7S0B67CemX5S5/1DiPz9+7gSccJ97ZQvFqy/9l1BQ+Qw6WpVVvOtx9hoR
jLQzRcGUKghtIXm+9xaRNxB0HIuXhq+ohyf8+vE3o/D/T2D84kEkhZ88d887QEPPVKLrClF3Pa+/
hobpZxqRdUXRCRo/5PneO2jeQtLfgLNvOoVneZrwbAoP+KYU74mPdkYxBjHGtBdhdSjMsIyAdVTK
EMiz4YMn+LyJpr8B6KDtFKG/ThKh842fPD130Dswj3JGqKpShew1ySE4qn4mYxVTpNEtePT53lvm
+S05x3HZNZtAcm6dJCT3fu76ib957pl/jgoBZYJlHTGdjhyBQGQdoqKxM1XXNEapvL2uPN97i8pb
KDoOzL7lBJv702QXQ0Qi3zyK5/55B2wYWAJMUdBz34O4OsQGbLIzhWqMqBM98xZSjoOybzkBxbg8
SYa5FVXpfTA3oSjfkWkoPaMERJWi/Y2eQehMJojqWJ0IsbfScxyd160nCN2aJ4nQjQe2/IdlEW2S
x/djHYrPVJmBKca2ukSfGNEaBrHHGAJ1tP3ChIPeStVxnF63nuB0c5r22mX+5L6rrUbOdMJUphJ1
B9FEuI22GgNzDqTe1s3dapzfE3IclOd2Ezgub06Sba6ekqToonrzrtYARWdMV1WdbXX9aCAfahxN
O2OEMTAIdg4QsNUhNm+l6jhCr1tPcLo6TavgQuSggIxNLiI/eUcVRED1E51oCtkhAXGZV0jpZ5gp
FGt4h6X8Gqm303Ucq2n7CVoXxkly1cVT8+GryMPnvvrnNtwQzSG6TAnZ2c9T+1oBRYUg7IZ3Xg/E
3w456i0U/Q1CL88yxeY04zl/RZsifEcOUunZEEQbomxbaQcccshBWJHPZE1nwGAT4+D3lBxH5Lnd
BI+/VifJK4tNs/H959H6zzkF62cqRkxDZBKCxgrIOlkbnKCtjzoxCH5PyHE4nttN4Ficpn02CIrz
p9Z/eE8HFPwcGRMNU/VocAAj9QwgIxA+mGDyNmqO43LYdoLNxflJssqncuO9H6NArobIRAO9fjyQ
hjE4PxqTZVmdKJPf0XEcj22rCRKf7k4SiUvPf0f+AHOZgnQiVNeO8geTz8BQJgqT8YuPc6jcf0fN
cTy2rSZ4XC5OEo+B1+2nvHjq3o8/ABUMIgnSNNsgP5oodg2yOBpTIGW7A2USo3kbTcexOWw7QejC
PkmElsmjv3lXz0U/06HnNUDohSkO7S6mnskMvBZVhwTn8JnA8waCjmPz0nACzPLiJIG5eKo3j+9o
Dw9qBXJjELTcJS9BpR/igrF6poKwg/Tm0eTZ7+k5DstzuwkqF/cniYr5FIFdnL9j3gxwQWAWq/Jz
3kx/jYumnFEIo1GCd7HOSYbmLRQdR2bfcoKNeZrZs7undlO8n54hGDqeMAoxyq2gmjAMlM4QcPsh
WCZvBd0kWPZbco6jsms2geTuy0myy8XT9/x93XqI/IOzCE6LtvNZJtofUGFQQgOQ7AJjE3Z5C0XH
gdm3nGBzcZrscu4Xhajyd3TxCTsjqqa8lF9MLTNdPqOaBunM57TNxH95C0XHsdm3nGBzfpp5zb9y
vxfvapXRM1knMlheuzjkJJ48OpVDtkxVtnw1cfjfQNBxZF4aToD569tJCrRtivZ/IN4P6TJEdAjH
7JTNJI7MhswNhTgM3nk1E9Z5O13HYZq2n6B1a5wkWoNYGP6m6XtKOfD6ZbDY2C48o08MNqgSBCaS
oapjlxKYQPVGoo7j9KrxBKTz25MEaS0qv3hnHxSd6WAFIKZM2EjHwEYYYmds551OnM830XIcmYOm
E1zWf50kLuf+g+e7m/es36RnTKOarrGdEAOL+dAFZQrU1yIIHQwBhOHzE+f8nqLj4OyfZYLN+fI0
sdkUxebBq4qnsizez+WBbCbWIPZMAYbxM3F5oKxGRTCRgLDJNIHzt9LzN/C8bj7F6DT5x9hE/g+R
v2sBB5RzygpU2QKDHAUIrAPIsmngINEdCz0Pjm1xzdtoOg7SYdsJQsZpIrSCYH31EHbPffTPk5xD
ua0McwQgYvOTaJMZlNVQuiuHmiiet5ByHJZ9ywkoq68nKdruoPIJ5hA9Pb0jKsoZoxARQFAROH4m
MQMISRNKgLHQvlTgMI/zJpKOo3PQdALP3WmGpVebpHjXKBs7o4xCvAaYY/xMVI4OMQUGU9Rg9trW
Jphont/TcxyY53YTVFanaUNvy7XevQ4a5ttACBS8TpgVNX5eCzWwsCFEOoQVdsoGPKFDvnkrVccR
et16gtOFeZLCDUqEvm/izXM3vYPCAWcUJt3IMGNtyz4ThwdEG6NgsMloF6SeQPQGgo6j89JwAsxf
65MEZimad0QF7GiY5qQqGj0+60YnMB0XIaiH2l2fODq/o+Y4JNtWEzyWp2mafX4qyg/7KURbqfIO
7ALTnagMEwhhTtT4mYRBIcymQm4Bygv2YbhDifZmso4jNGk+gerz/Umyzv1THoukfD+ZBtNvkKbI
8GcizDT5TIWJ07oKJWnjZ5LbeQMlx3F5aThB5P7uJBE53+Td+863gcyOPjg2CqiPw4iNpkIFFPAS
RK63iABih/zyFkqOQ7JvOcHk/DQ1/zKCCQLCL57755/LsqEOSqYwS03ZT9Y4xAbi0JjC/BvlJVD9
fO9tLOAtFB3HZt9ygs3yNJX/UNW12MQpzFh/z8oOSs5UBpX/UCF41DYbJqlBGhtm5x53O99M1nGU
Js0nUF0sTlO0gaZ513I1qp2BeaxgXTtuqmEEETWYRiCrhL7mn/Pfk3IcmJeGE0jOT1PbGAICNg+l
/1CVzx30DsJt4A2YvAHQbHlnEhYAU0AjDNLZ8sQGeCM1x5F51XiCjnGa6Mxg1rr/nnWEMjtThhpB
mUxsAaiGpkwjVIYpNeNnYgu8gZLjqLw0nCAyO01tM38SsMrDO3qbBMxiCrzAngvRpk4NgTAOhawO
2oU/J8C8gaDjwLw0nAAzP02f89wfIs/vu5LAEFnWMSXP1WgTMabDJLVhChqE0J5l59Y4exMtx1E5
aDrB5fw0Q87Pq3F9ED8+wAIWVfz9XbkHXBsEZWngcW5dmAn3wJxohGGxAabtAtAThfPfUncctOO/
MsHPNE7SZls+brz3nJVDISOgQ4nnc4pzkmrDGCaAwBJdkGybMNVvCTmOza7ZBIyleZJg/JWH753B
gaqOodqW/M2CdkPVJ9FhHhUUho6fCQO9haLjwOxbTrD56+YksbkMI+CUd00PwNRaWN0RQtHbrh9W
RDuMEeiQr4YJngg9r3QzSQ+8haLj2OxbTrC5/F+aDv33a0S+LJxpbsqNNa64ebBM5K+vjg8Pa4FO
mu6CYEf9oG18bPkIq3Kqugza5mUlz+FHXoXPXpZs/KnN06Yo//woQQLhDMFEOAarRcJvgfX98UMD
ofPhEkwTRcowwR2MD7D+gOuSYbGKPz9SBTQarNWmwx8oSNAH2wMqwcdLUDgHc7eG0rlhUIB79bLa
6ZWIOlgh5qU7dscfkiq+En5SFn9+BEGcbr81PB0MLKgVGmwfcBbAAIUwCFx/2NzAsoDwZfx/cC8X
Ya5nzQXJvniloSkVz6RZ0nKFXqGYH/TMkZsN08h/ebfh+sHdMpegtG3gbs5596OtuXovWlNE3LlW
Ep4nXPkswpV7Tubizk85/ZJa/pM795d0Flc8FwYzvHVzj9etqS0Rb4XReLyXrFJYAob0C4hHSMWQ
nZsSC6sTAW4yAfNQGZb6fE1shwscKRHF51qBXJ5mfWEnw0ZvSBtxKmmFXbueZqSlzDhJ7rSib5dS
3NURrzIlt0vc5Pa4F7h6yd02p6YnK9jMaNJzufLD1bipcR/MHIq+ZWnS2pLbtDbBfWPEQSqM8Vzi
NCrHapeaWaDrZgi1moaTZfWsZ3HKSylL7HHDCs8JedLXgQVBSZeTiCW2j4QXcV8JhT0e10Up7PEw
RfVVwrJmFrqysFXF7w2BU98guZTZ+03litzutECdub24CKsos8dNnDt4niruYn8qx34a8V7DIYdO
0k3c5qmNIpTalZZG0C9VGlplq7ncH26paI28SLLU0HpH2FSqw4ir43Y8gZIktXta+4YX4c5oWO7M
SV3PBE0zm9Y0taXA2+3pw954WORrUWJ5qRRdZsfEKyJeeFpmj5ts2MOtlJoN8luuSyi3HaTntpbQ
Kjo4FjTSrah1PmdRtigzJM9rHJZ2nJel3SvoHPmlMxtPlb2EIs5koloO878ylBW2W4Y/WB1kljoc
jafGzf4QZ8EXpQkiLmWl4OPjKkMnBKXb9sb45CMqLHfXWhH78/F5x6cc95yaJDAIh05ALExncR/c
7p9QDqVs99ha2eQRR6R6TD2psJysyG3WpjBI9w8/7mEaRQtgB6uTqsKWECnscc/PRD2vab9kbebO
dE25H69FvuMui5TwWi4ooFZIRutXme0lEdxal0t3xipxvz0kjCR2N5eHkQA2SGqPe+PokBUkLxpa
GOP58RQgzoxShzHv6iF0USa3ws6cqOoN7JUSZ0WtGa0raXapZwqnShmakpf5MSdV29hNo8Gum3SZ
5feJy1vdb20f563dUM0IRdIvYIJMuh3E9UDzOIDrvrqOFaecHYzXNNBg1I5EFUKwWeHk5yM1YiTp
ZaP4qbD1VAUyh3NOQYDjRK8s6g4GjcNAVMQCRs54OG7a4cL+cPKViKYhz4tOMqkAvFAHI9SNwzLi
SpJrc1UXc6g+zO3xaj/sTQ4Tp5O5rhe+SYNaMYuIJJwQR8bW2ETFvWalUfVl//PjXglr+S6qqN5+
K/cK4Lq2C4ycQn81BXB+N2zGvfFcl7YgvpPcp0ZYew4fT/a4crmS6ZG1vXzwzRI9SbUUL4NBZoVd
n9jjXkuDNP8y7nZugntr3B03GVM2HqgMq3AlFvL9hbF1tj+5/7XxOxKLMY8SFphjz8PqhLv+VmmD
ge3km8rLmmUGerY3gEdS21UGEYXjTF80PeXN+GiaC+NjfN5xI5M6nOsuWm2vUrUHeed1g9TbXvdk
Zvk5+Sy6NrHUgKydTrOU4Ue23x2/NR4LLO9+eTwcL4zntj930CaRqnjeNdEK57I2J0iatcHAZMd+
Zn9ObgjrDTkvH7VCpCbRS8MbhilrlMbCkbYZj4LhFBrGa+T1qjmeazCM4XFvv5mei1tQKqpC/LkE
vRFLkgs9MLRLeu9HNzz80bZjs/0VMbbbH49701sNFO7PuRX1oD59Tjq5NnIk/xAgzax6ULjEw5bW
ptFCStAX6viKFQxab9w0g9bL+oZrkSS36byWEQxRt+RhL6TO6P285qjsCrOheQWCAjZMQTckiPMZ
GfTQfoO0+vBwvJD42dMwx8XqhvugVARGUgStEQxqLmnKGFllI1ecuFVuVsPgHzfyoKD3hwfnBq2X
h1kL8ioahr3mICuh0MlJU2Cz6jLZKJR+ETRZPJN1umRRJWZhXn6D7qiXYJSuA9WL5r6qtTwBTYvi
GmR6fUsvaRiG23vWwO22NnJQRkVotmGscdbqwvJh6Qae56HVKZm2SHy/tOQyc7kz6Ms6Lhow2YZd
D4NgGjdg1SrcU93eZJ2YtU3nLNL6YewbhUiJWIgk7ZeFfBENPTL2kjrou1ArLgO9D+ZuUShW3Cg/
qoBkq8qPeNeyTVZ47qzR3IUeFt1CT8wKC9em7icvAOYtBgurHcwTXatiZNSpc+OLOpuN54bhAGXA
0SJvAyC4kHp92cjrBoMKKTKtMMFYuobU4H0Jtm7XuaHtNyuR49Cui1idK663zBRXtrFE8HbT0+pS
V9RwUZfdgoaCXaQs4Z7c32WxU8+CLrbrJr3xMRg4Amu5qUgNz51Euw5onhpy2WITKUpsj5tB2Np6
3O4Otxf8rjbCKAkNL3Bie9xsR8C466shGMFhUxu+V4KS1aQLzdNkAxV9buYeXTdOoxuaHNa87Itl
zRr3smwVzJUmBHtZBrtVrbRLtY/aeYqUGhRqjH8ULYoteTDVxg0etbTu7w4TUuN5r7J5Iuhj2uKr
JCK1HTKptse9LIhbjj0vNz0BTBjDE0TAVYDMwbGOQNgF29Oh7hXbawxER63k0Xx/amy4/Y24qsEk
K9RS54UrFKMYlFA2bKKIkd4YdysaVNzx69LUaAUWEWr0GBoN30pDsDbGL4177aC5xr39hfF72yZ9
6z9GgVxY4zkty/Q5y+lMTROQBMMG9QmF7ht2YbBjjvskNsFmK+3xnCZRuJzm67rDynI8NV703Kay
xz0hha5RZ0BeVOUuh9WFrLxx2DKplKvWUekMRgqodNlbRrnTzBvVDZGxPVfCyqDMzS05Bct8PKXE
WDJhtmLAy6HV/sL+sLlMwcKlHEdW3fK6sZhkwgDAHdfmmNUX0dwNZiVZYd1SmNV8Tp4Yjs8b0xGg
HeeFqd5FF+B23EiWo8seN+v4pou5187LwIId2VllKpjnZpffFM069y8GLykwA9fu6vtK3tS14F44
j5gVypYX3tPgEgfzuDBiaSWCSy2YlzLwzFzDK1YXXHKAv9dJcJG166pd9wF3dDN2VqW0ZLqhKtcu
4o1uuv4yjJdhJ4y8nTnwXDPVTtbMoD1obKN86F0zs+IfmWfk5bzyDE36lguuwPPfltpSCQIDdZdd
zuPws5xzEnDX9D6pLs++Y4nTwKjlu8qzvJhTbFS8DTiRjVKaqSGnZK6hmRovq9Ry/VlY8oxespgH
n/LgqkDfo3M0S/lasdMN48FFy1NgUcM3epvYihF869aFGfzoZmRTCF5bwpSuFJBECW+/6fPWYEv5
EV8nVrMMvyAzvc9MZrYLvefeJVnUi5In3L/SLFXi6hU4nTlHS2bG53iRfvfBsSwvsMvL1Aopj/yZ
Iy2LhqtrUptpNcNgYZemkLhjfi84uUyWyqy/U3uDWuG1dOE+dY/effpDrLN1C56/kVvxl0ThKrjZ
n8rEVC7ku+ILNZ/KRb9aVt+cJVDlz/u5bwDBYIfY4som7UKbpx3vqIVcSwhQWWavcDJPYkvNvpTB
wvduGteSMzPPZ2q2cGYwC5BH8Txuc65rhnrbRyYtDfRIxbXnGd1XV8wkZKnE7DuzjbmeG021aMGt
DYxW4wEEB1q7dHlQGD22UlxylH/LV2vtWofHSpaqkdyqrc1qS7f8JW5MyflM+oVw531ngYTsYXB8
qma9s/YW+rVsJufurP1W6kbxKK/dgMeFGeoL1zfT1uxuo9BU9VnZLkrdapxlUHCh3lDBkw1JV6if
fS1jM5Cvk3CRiotmhh5SyUp7y/JAkw7//IR337VHLYGRaAhlFWpcQysHTOHGIJdY5+F91hkr5a6W
uLTCs9QUn5VHD/RgERgFjKS1c+MiU/taJ0bnGNE3vTQlMlykK0oX9bfuTk/XMl2gNdhe19E3/IRK
AyIT6LueGJFdbxCMymyNhQHWzzwJzdTQ3WUENopqeK3RMe5j8JS5/DmZl7Xpply7V7/X1/EV+5It
2/MY8bThabIG9pfqJXPM5rZWeezw6tE18icd2AdbiWo4wmwxJIxnlM6BQvj5qAGn38DnxCbXSWe0
raXHiybg/hM6bzbSQ3RFLWGAk3Ynf3Efw7vM55mAYIGh8tJwLsLP2WexQtcQHXBnnlWtlJSrF2IR
+bz/Ei3pxX13o9xKC3IVPCUZ11yDZFwx0Q94i4xqtzNhZSUHQZN/Kuf1tbygK7QMfZ7fy55Zb8A7
DpeF2XJqSV+QMLSZY5a8Mqs7v+EgC7EBXkHQ8ToyM2yWnhGCyAYH4rr+Fi/znMs6PCKnPkdr1wSZ
+pliO+TurXBMeHRhxbyuuQzeb8NlLs/YIrnWv4amft9aqtkvwm/xXLGk1PDZJSk4KizdAKFpunZS
GI2pUsPhYg3sFswgSLdwQwiSwThclz7HHEJfdtxw4Hw5mPcXgWewdqbM2+sHZ+GuwfNcJIseGDUK
DXZVLtCyAcmTz6jOe5CAxEA6l83sFvp0Wa5aHoamLIwERqq78OEZajNCZgBsfaV/yZDRtVy4RkZm
jsoJjHyZZxfawlEMBuNw7kB4Z+5aoZHNg6/Nucg/ge8VSIYLv6jPlM+4NgSMvdgga2a6y2ztzGJb
vadA81zieNGGxqUWG9oqS2fpgoBOMShodcOFcKRjVIH11F2Ga31Dr8JP7rk7974n2FAu2ihujL36
Y0kGAZ9RRRIQG3EdlQsIHtmQXsznHnEuMAPDphw8FUeAv04H36hqGsL9Qq0sX2Zf1ICBbb2gaiNz
kqaVSSACZtdDk3HPHRySca9RSJkstrs68pEVRPUqpEUw94fvRKN38/etSZiBFVPI4JSUSmCKSjXC
UhQrpv3wRKKBQ+XplV29bIIcVbZEotoe98YLRZF+kwRSIY7EMq43ObXdvp95YSgvC4hcsUbCRt9T
kJTjbosg9lgoaWZqKi2oVXhgcDaZIwyX1a3tpVoU8zjxApC7EIMIxmNHg0saicwuDLuFmutgTqMk
hlAog1DRuFd6g1OwP84h6Dj3PbRSaxqZaZR3XMZxYqNho/lg2457+3NYr5t5nFdXDqpNH8PgVzsA
GNwT8HSzBKdmF2Bp7riXLqyOYTMtAhtETfAy8PJiXg229LgpQ+Ui6yQ8a4bown7jDq7g/lBuPOil
Gl2OUbZ28NrGvTxlIHL3J6la+Fzzc8+SBy9QlSsD0Z4uxnBwOYQExz11iAb7oYwWsacb8I6V2wgR
Z8Z0CE2lbR0aXQpqwqnSbJUjjGeUgDyu7tusa5aN38wkpdXn+wASYklldKE6MKNfxdzPyt6Oe4jE
kDIHqa5n4K7LYHlWtW+2SkW2h6jxa4OBqaTXzp3mFsj24rYBm63Hd2nOshnkAFob8gCtreOWzInP
Fm4/IJ5T5XPcpcyqo1b0RjDE62hIaq45LDWZqMFTGZDbb/bn6hp1S9lZJw2ObVznGphKlejMjmZ3
qCguNPB6iOaoi3oIxI0huiELYih1DVJvCCfTYogibYPH+2CyLNffFEUDwSoJyiXREjvpyhX4vh5I
1ux7V4Y68AgkTWaiIJ/rgmHw3GCD4oAnqKmsIlexNYZVR4DHzf6QlcKHhwTHEIFNPsKLB9de6jQM
jlGmK0baNYx3HYPwTjYEnbebIYaspDmcdF1sxroHJklWOobUY4jQjRHWQA5ye3vMUBtbY3Jil/7a
ZSe2WZwHkXa573q719a9HP7nTsTwd3yt2v7k8Na7/RHMqN++Lu+X34IKoaGepZh+aaDm5beAmB11
QwLs1cFP2bi/ybdt3773NxffmoxTGWTPXvI4Pyfj9q/oOkzHja126bhhthVSIc0CcxdggRAdQQ5q
l46DLDhjUEei6xTWFNNghZB9Pg4qTBgEC2CaHUxT3SbxnvNxkDsfKhnA8Yf1kRkk8v6bfByGQq+D
FBmFND0UVRIEy5XDz2F4NcPrrJOMkRdWiqeudIhrLDSnbC9peaPgJF8oWdvNgO+8CyUJeIp7skzc
tDUS1Fk+LBcwr2gDq/e+dN+xNNiQ5NrnB7fkaMPUNVhlFTFYIv01OSF0SiqnsbIiiszMLvXSWSA/
1J2WXqJko6dOaigsLrlUp5cN6AVYgfNX93+dg9vdnqrjuw7grQfyJAenB2pfQJiDrvLW+SpYXd0q
rbNQyyJZNciJrEYFs7tOy3Wh1P781/fGQ1dPnh2GCowVeGEZGuaFv3723Gs8twoxXYUQl9oIpwvn
akd43FXMDHJfvpMCd9XHPBRaD7mn4FGNIzsUQbwKClrOSeHn3PWQZ8RN0UOt9686Bg+J2SlxWIVV
umDCNFRGj8QfpFKbLKw7JOV0FTlFbgVF9lWJwHLKMgfP4sKXeAWhM+5S15SUhJmSH8+jyo3MsJZv
Iwh5LpOCZ03LZr+mi75OKI+IATdgXYaqeni3yMCvhyleEORFrLU+XXm1Q+du5rRmUabITBz9BwpD
9xNFwZzIkWQGPW0gM1ErdpTF4EPmpT8PF0VA5QUpwK2Psm7VdaUGTqBTGRAEDC4RtnW9Nmlb5bdE
ZDLvoKKSq66PV43aPqperl5X4quaFRpEDOnC77sMYtqu+AZRpE9SINMbKUyvgMnCcx0nJioDfK2i
YAZRSchR6t115To/ioTm146QBNiEjCy9QPsqqfJnJCc6lLv+EkWo7ZigCMYKU1WYv6upsL760JsH
KAbYc6rIdejKFwLNXKegpqrg0oSYX8GLyAEPp80CwxcQoWBJ/iAcLzP+XwnBGCQPBk4HhpowmhsQ
FHldR1cKKxu7Qh74ew656SsIFMrlbdeHcyXtihV16LIs42XJpPbu153x88hRoRQByiSGd6BCXQKU
PBz2hV+muaSKiq5qx/shgZumJb3RVt0S5jVdUT+YAUa/E28/S1u4pzrMjYb/QSVMRiuqA6qVckRX
BCmLNheKKRXyrXDZlXBiaRboqF/FSnAhl5AzCnvtHEGQL88wuc9z5TesI/8sb1SoMtXGeQwABJsM
BuYQXPcSJisRlmsRNmQNSZtzFkE+OIj0G8S6B0WTfDNONN+I/Aby/3VyDn4JBNb7xDeJl+JzMIcY
LzpFsRvWRZauRjcEJcpSdBAozfLQWYLds44huTgLBQhvXINHVtTVb0o95J8lNxSugB6DsDXswGpO
r9GEVKPsOGpIVw3txCrpU+cyz13CldaL522AeObobJ0OeeMMqiyWUaFUltOp34hIs5uiH8J5COIN
VZjMWK8RgzR5aIrUq5dVQyBsLEsXUeFaDvJ0U41xbKEq7Cypc7VZpBGIhalhx5W0AM9ZL/LFr8cq
lAD9xLdQrw1T6obhCssivH66MNLVNg5TGDehki2gniA2oLqr4U1SiVVWf6ncVmyNPrCyoDbpaiva
Dyt1oK7n53uqsNqpgqHoB5bCmPBHm7Jc5FpGVr6itzex63ZXqZ9f4TQLua7k+kyPmTf3IsJW44bJ
BlUfwyyJf6OUJ7oHFD3MmYbqTh3eSAi0/MSpqVeKKMtSyS6dUJr5GN1CtUQ01yBiDaEkv53LTQCx
UMYgPORK5FwuCtCERU4WTC6quR65puvm7m0C3sJvlLbyWqIOtMHb+IY3WIyVU7Cc8mtk0rCHmfhY
0+1Mjw1VijQLK2UA2ekYApqu3pl1FcQG0HYO5avFCpeVmcYOuxz0ittEMgQoNQShDyKtGsV3IAjq
L5TaJTOsZ6vQUfR5LmAYJ4miLdqGWTpYZVDNUuhWK0PDoFMolztn1eJKWbdZ5J7rQYYvmA8hz65k
utlS5xq5jKcu062kUOwyT91ZETA0bz2EOBvsvtCDko84bGdZLmILzKPQ7HpfNoNAWFiq9QV1U3TV
LHwsflf5BBC+HmnwPkNVAx0OjAvrHRKYzTsZ3QlrA9rGBEIJLo4gFqJ+Qj24y8JXIRCexJekdRpQ
2hUEh6Sy4D3QbghVDQyw0CBy7uRhYwcB6JEMQSLYZ4rHkcg6qMbpQkj9qzwqO9n2yyaYgdn1Labx
sg/CBsYOBFS9FBy9LlAJJPXU6xbqdCB8BeE6KonaxG1pQGhDsxMGUZZGbS4yN3CN2K1lABt8cI+6
nZHrTmBA0AMChmPtRhAnHQS7h5TWeAzpc2IWOsRiUU5AyaQaYzOnzw3Sp95S+r/sncly5DrSpd+l
9/yNJMBp0RtOMWrOURtaZioT4ACCAEgQ5NP3iaiuvlW3f7Oy3vdGV6m8SoUiSIf7Od/xGKyt1onI
S8tJm6etzs6rOzbLuj2O614DRBGXcGVjMYfxXKM9wCW09pdZOVLsW3pE3Whf4pl4B0W6DMrv12Hq
7Wnn46tMo1fUNX68tUV6gGrbumobuHnjoZpyy/2wypTniimOm6c+SuLcF/R5Rg19Wr1ZllbtHFTR
tJ7Q/x9Ux81VGJgQ4LCSqicDzJ3NZNeZ6SmX2dri1Qsx8o9LU6h9oAX8cbQ9whvPxARFp8JviT/c
LuBlKIjF8mYcwm/D8N6N3TcSHYc9aKtgmYcysa27GrrKYl/9r9IydlqC6McyL0M1mS4Eh7dJuJ6N
PJhkGEuX+F4+C0vOtRwVyenU0lNkH9uFxA8mg1zppL2M2hTDnCVvK9szKOpNrdJ5PmR7E5+3ffvc
je16dR05AhPiJ1/Ev0eX2trwTFUDuAbokG1b02DpyoTP7NnaABrq0h7JYPh7P25PNB2PAgbhK5aq
lWYlaOTn5TXubX9thhGIUdSMleqGBG08/0R7lbzwoNFFytB4CKEPq4vnU5uqoWzH4Y+JDXv1bPOn
8cOmWqNeVJYP8G/mGc1sNOwPI/vST7DFJWpNu4z8cW4ExK89Tb+tE3y/bnxQ3ZpcGk6nAxrVpeib
5EZkWFKybdOfYHtWmZ4Oi9cUJDXbayr4IZLcPXpRXBABrmGf/KmMcVmfgqzXxZx4QZVOj6Hax8of
wAXgWiOl1Av6mQCvDfDTHi7EmOJWGtZSMVhY9ytcjwATRIMrNcNngWr+ZK02F7nLjww6IhCiXT6v
qXxEJQvLie/ZgZGuLyLjb+dsiYPSmJ8ebo3PDfnejetr1rfhdV/RWWBDHT1MnHaXdbQP3jLUq9rU
myHswOjaPM/xXHab8VA+RFBm8e92TOcqEnCHjMeDIuutPAm2X8yQrHDmOl7He8detk79oMSZozbZ
dDRs+NGYLkfByB4tpeoZvyC8g04npyZsftCs2S6zkH88atcHtgQ+/E2SFj5e1RyUR/uJRbjCxvZs
gnb7Qps3Hba4KpYl+Ziv0W75qwwNrI8UjTd28uknA+tkj4U4D/5Iilj9ydbAexgirGQaZvVEE5uL
Zf/J/HE9j8tmqqgn8tC3+lvrI7Wtkq9G6vc2aEojI/4US4hPrGHwUdOsf2jYWgBgg2No8AOdhCIO
+hBmm4IAAG3scaF6O/ggXCpfQAbMfO4XY+J1V6m8Lxrj8CFaE1XowRQoBPKXQEuR96bPRRBMz1PP
blhAfxWybR5CDlsz3Mc33/Gmxhahk/X2dx5tpOrUluSBlwwnZWnZKPuued4twhyy0SQFZiMNeAbe
FZ7S+NqmwXEzzUOXOfNCMgj2aVjHs10KGukOt500lTYzxlAZBp/G5MjmhH1aAgiM0SA+a9q5qxf0
zRdF6W/muy1P963HGI1HYseFvAzTlOYiXrMvS9bLR9KgIoHNs+XIfXi7IEyObUJzp4c9Dxr11aFD
y4HA6qNeYCYLm33im2pxv9kDcQF98nhcOSrSUjnjQO9G2yd2dT7kVEF9Aw/Jf2xl1r9bpoo16Fgd
UMzUwkUnY5R3snPwrBqFb6fLtTEmffD2Bw3eor4PZyMm4zqcZzxlWvMph+kgD3oZk2IN9wH94ttu
Qpk7R9UpQ3V66Zscb9PuqkCk0WXr9+dx1njKwtHWQrS68jvzKY7T5MJECjurz94bEctXscPb6+Zu
reJ1XeHIOOigNLD11LnKeShOZO9xQoTm974ZVo4rsaexaXgONj3K10gt1SgPK2aGknO6VTLuHS6S
8IV5YP/iCLNEFjYct24fVUk802oah0+J54YrMdfNau+YSbWUuZnYdln2CdPi5J5NekMBJ1Zw00TX
KfQ+ZzqgYIYAIsyMwaFaJozxvcaZrxOvGhbUlFinhfM8cXZ+Qp7CtV9y0EF1qFa4T2b7ZodWH52g
ywH693cP/PM3ttG9aAIRw3PuRTkqvzn2ewNx7DZcpHQ1H1sXMhTI1r/0clf54qAaAcD+IwzhZepF
5Aom+GWOlXhKDRCAbJ4caPP0au2sX9CH7/hxGauyJqqHSfPLYKgqWaDl2YvqKXHj2eOYX8hWRf5O
6lhyD5QWuOMa/H618j4+rZvDdEnmkmaePbR74NeunwoP2GMOKMhdre66au46jddxidAHSUz/FPpN
oFJ9Val3jpybLq0Nh0Lvdj2jDvsjRuIs2RLM4xZGoZzLIcjiJy2VKqzs2ryjfD5t2HB0Ce3wmC36
Q4Vke2/ZrQELD5pv3oODB0T7bnk0TdyWTdBnlbbZY6cIhL59kgc3kjlPZ0heWJIQ4/APAY24UZf9
hrLIbJ8eGylcZYUEYWJCXXpYoZ13RMDfI233sAGhh1OovKi6/8RO8eUwxW2b99H3gQXrtWsyv4CS
R8s97KIr322b4+QNr3Q4EzHTYh636MT5mFbNEvcPDif4gcQmw/2eglMbPPgnUPrXPfudzCnMMws2
LKXvdow/pqnDuEtBzzXdXAKT/dl7TYuRRPBy9eyzFXNUZ9rh+g+zetJEV43erz6xj2O8YFCh8/fQ
y06zu3gbrm8RTL+xi+Ad7ziJuyuMo7xx3SFwLc4OCj195RW14tsie360PTxBX7LcBPGrEw7ACpZR
lGrk73F8uYlhjhN+SKTbMKX8ceMOezYUP9Nk+RqZ/pT4cR23LisnKUC9jaA21pblejdvDrdsZZKx
Ldbp3aRTD4wC3OwmbM6Um09Dxppa07HU2yKKhgcPVOmmsJ158MLUHf2xHpdgrtNPdg14rh35kuK/
W4CXbZ2398j1cd1yd0pBSeZDNG94reUPX2w/lqA7LlvwK6psoIC/+cOb3VZWTmlHCzrRo9BfvKUN
C9Fn4F8iQwodfYRDNBbImgxVF6g9X4YeYLb/U1L4a2kWqlxO4ZhPLnrcLEewQ4Fl2YY+Kshkpnzs
QCFp2KXrJmnB2fhifVW0ybZUAZmrhnhBmU5F72/w9YEOcd32FXyaq3KpK/su7nKzMl0CTkf3G5fS
LBLmNgXv2cpH2dG5mm2dhCBStJvflmnv80GF9lRmWduUt/cZL0xgWE7X4ZnNdqjt7o5BDMp6txNm
DxZVPJow7MzmuIU9DtlmhCge9dXkcVzObG3yfQIpH3SzLpRryqANvApDn5zbFb3swIsua+c83p9U
/+iR/vvS+++Ci7SmsYuLefEKEo1PHnzspQHaYTMUdExqJXrEtAbqvZQpDRA9aX9j4j3Skc+Vps1Y
Wk2/4GB4Ri/6QfdYoibh5GbJVKLvXEsEWV5Sr20P4PhroiNVj7t6HcZgrIBvqqpPeY0OPXdzfxKS
CJRQVLnEP4JF+71FGDGIBBM9T19BrdE8g5QUkRvvyrwAvED45nNUCyEWQAeJvNDuRoCR/g1TxXlf
jaySaZwLPNDDyMiGOhYfs2Vqy86AWcehlQGXS8Sh6T9SHv1eXYQzg/hJbbbusLnkU9so4DyK4yDo
mkoITsqYsSviVaomM8gbm1oF7qB5EVP/2Kbr64QmGPVjppgps1/WQ6m0GjI9bB8EHFwep94vp+KS
2OiNrADL/LX5vGryQSYhL2SBcC6SodSqtaUKa5f1VQPLt9ilROcocfyYORZ5sPwk4/M+cAduzYvK
PqmYFxfrPkLfjYgEnBCtuZQ/B28b8hmJrGMffvR2BQIibZQP+wB6TVXBNpqrTFm+zsF3G0a6iOfh
Cg5agxS1xzHJJDIQU4JK6/jX/TAr85g2kS3AgrJioOYlDPFves3Ebw/kFDX4LYwfg0SyTe7hn9tt
3dNJP4p4wLSevIyWA/8jkcj9YDhH8fdIB8ClqXRPmz02XRiAwYpE0Vnu5Ss28ee4dFM8//1jaJmo
dIBxnEKsqqig5xTTBErFz/Zduszk1DlsZeY46jN0ymmI02UhGagz5NfQ50cChJ6mS56qBBMXe6Xx
ovOpJ8A8Nx4iBhBfOyQTahFEh35IvpJAF04dLNPBMRxFnsRgeqJvQzh/eFmP9mQ+346w0G1LyQy9
GNIOBaYchMz24NpqpEq4PwOmWvozXfkxEezL6E9/AobyvLgJTW6GcThCJCUdHhlOuSYUoICy+Nmb
t6kmgGt2yNPHJN5ZEfrZ69pO5WBGe4UEur6xTAYVZou9CjOoRGRXGrzlKHH69F0V+LfQTdCrgmxZ
0WT0HYqnD8aT2Bp2QVNyQLDHgKVIrljn14s3euWwNcBsVLLVydqGByfV7wjL9h/iWF4tyvA5aNFo
l1lS+1bHeejLuEqp64AIpt3j/bPBgbTkTDyTje+nv75uZrrm3r4BUYhli4kK1Bgicuwff7x/DUPJ
5ONpxok7EfBnQHCH3BkLuGpQ/HEiBKzxLO2GzM56mm9f0/evbTP/4KPgR+k0e1xD78h8MAqJ4uzx
/iH6P5/FpPER8QGn6Vj6mazxNwrq+LjEDqLTYNbsxJl3heeDPyaruvZThEuoL6YsgE+g2rCa2mF6
H2o5LRMc/kGAYrcrxkRwbmNi02Lx+qYIhf+OqRicIwJ3dTaNRR/jJQxY1Yrpw4ydyNO+mwvT2Jd0
BZ+K+SeRtK8nz4O8EqCH4X5w2QzObz9OzviV7GjqJeq3AtL2g45WQCZzVw4wD1E4BQV2431Ekb7u
lBtwJtDHIhwzfbS8dR17WgbuH6jkNf7ZJ4gyrGh3THPYNT7kOVzavm47AGfabp+MIj82QEslxpM/
yx6CTaYKN9BNY+QE3T8wCRFBpS4giUJI14k+Gbrz1zSwVxMS/rwAyA5a/rDS8eBaKKLExPZ6q5Tr
thGc3Axt7diRCzKJgLzAk5yiHtOg3I1AJC9LL25a5mtqlJ/vy/hk9nZ/nNggDzik3KEluHmarvVe
oyU40nANSwzRwJJ8F10GsX9sRPI3uBcPSTjza5oq76gnD33B1mRP8ZKPkdEvfp9kR43WIt9FkLwF
CECVDQssEl+9uJhIPJkowmHNhvXYiU0cgShlqNizOyRjho5mwi3KFTv7bdCdHIIZnpdSVOid5xbb
xg46tPLZh1SWuwT0n8jMten2KgnXr4J7rIS9EV3NCJZUqaeo7for3r38FiCIH9ap5XUa4iGPLAQg
v6v1EKvn0TdJxZs0eIn4az+kCsBoywCoiMd0CvhPOdVzCtC2jduknFRESi+cbYW75bv0EMITw7zn
g1NekWyDPsrkc5fMKO+r2x/ws4Y+kLV2OAfY0uq3oTsNIZWXiMtfWmnzRAfZHnebAuDccLqGEfhi
m3zZw9DBAArEBb86P0witJVz7CxXckaj2h90SmNMKDS+uHGsEwy3Pc3Yw7o9hzu5Be5A78KSzHJw
SkvRmqABH4OSbSK9vU5o72fEnC6Sya+hRBijdUN0TJLeu6ZqfMu2vs48qeo0xvk/z4O4SgH9hCGr
OruMfdVT88NLw/Ycy/R1QwDnCuDiMxK4wSVw4Z7H0OjO0+599jcuXwNCThi301KqgBb34TOUip1m
Gz9AKWLPi2EcHFuDQk2YOgjohw/Iu/oPA+2CB+MPMocfm9XG+PuW3794/3/WMbIP6du4o3sD+/XC
qc/f1rU3dQsPGIIVWgCkjtGZjGJ+sRmdTzgKh1y6QapykTS6ysaRSsRkyzNBR5tbByeALCvUkZEd
kvRTMHng/DvIGLvcsO9KbpXC+HNc1/hT1pDsqLTYykTqPIYsephWlSFfCg8cDx2+Vrj6p6nD+Dw0
YcEjgMS4jl/BeH3z3bdubQAsDq0pKOmvxvctXgMucRs4r/BYw0syovVEwfIxh1bgV0mLuxGPFkUu
FCXrGnR2aQs8N+4LIflHSyQO1a0MKQBp1dBctdFYC5qVi37KMJDliAgCIVM9/0ViZG52z9vOXRsX
C4+zY2q88EzDJT757Mtkl+18/4D76HWn3S/qpaikqVMou5Ba9huduayIotw/k+6m4U+3WMYI3SBH
OhYgMIb+MiNg/10Sb+jLIzwrQwpJk+9yPdvBuwF45z0w7QVsGkw5zP3rnEeL9Eqb3sIwNoAX5Pwc
XBuQugn6SUqugAnFxUdp9pnn6owHJ6SHk3zOhuFkNIaQcIvftjX+ZVgCnj++19fg06pcdLDB9LJq
oJQO5bpykXtqOwZNyua8MXiaie1yvMfOiHES9csQRBW8pTtzYtDjkdlUfPktFHWnhJqLt6/wqtCq
l7GITn0PNVox+SfSvXdB9T9ChZsQdaXbsU8P7YSRb4vJehgXPSCqkn2e9qR9aZMmTyP2e6FIacgN
j9hFXlchuYSD0pDcHzR7COJxySeRTUXndeiyxk7mQjbkiCmWDUDvFCpnPrXNdubKUYxVwwOEpr7y
Z4HmEFJE7vfZF2K98LIO3pvT/k0ByROPxVWWQNxP2czgk2VPfg+BKhv0u8UseepaCOvBgBJlcXF3
W2PzhVaLi1S+G7+vlwHB9rADc7z2ClALZLAt3M4YO3O6dfszCU7e6swBKv+BxfR1gqVVRPuiKm8B
WLIg8TG3WbV0PoUMEvOD8OBjRBMtO/Qk/uYNRZAgu9J45HsbhP7BG/TDTLUAEB+UMG+bA5+GAywF
rBwQU1yF7hekOQ/TGiS9GG0o9MWEYd5Jd/XhQyQSQwIJV90kHyfmik8/kj7kj9y97Hyjx733nwM2
zQeQMwY2cfrYCkpOMuQN8oAL8MZ1AR+tYWMHXTWFmlUQQ2w+tqLkuy8vFnSyt6QcXd2I82aKfysq
ljrJ+heCORuDT1cMnvwa42Co2YqpJ6Bgs5vvIvPXSgXZWkAcYMi9IJUhUZeKfXJt5ZLSbTcMmQqY
KT3SGdEkX2zfNHUw/TQQw49xth4lzxror6+MAoOfw+ZDx97viBFEi5p0ABuv3lvwPLmXobmmA6w0
lWAOanly9tVEaxSIzzwQb36YsorFzfdVxHvZ2XSsnYZKsBpwDT3K/kGP8GlmkRwB0FbZSL40jH3P
NFmLiWxTMcYpK7etDUqZtagKmFbxfuM4ExuYqQTkvqcsSBk3VDvmdmNI+Jhs3ZeZEzgevX7t9PJr
dzMuxT9ri25BwXYK2xVs7jglqBR12kEUaZdq97/tuoWE3yrAtj1DGUq3es9sW3kyLhPEsS8Y4GO3
/sqmm8QBRxrh0b7otBIHTzK06W0Rd/4BjjBOvMEBzgq2awCJogZG9jly41Ai9fslivVUYiEDpqEI
TXM2If7QiliV/RC/7B5933zkLG7r5c5Y8lFtMZVVFhJdQHdey62hKBbkdnl7f6Ju8xGvUUMVbzQ6
QJyG5BFcFG3IAeYravymPoCI4fZIzYffmLB0s1vzueNTGS5B3QcQgVbM4xkCp8VuIWT4aa3W/bMn
5Eu2pwfsCpiPZl79s5qsqia6uWfrX7pbIwnxS+N4aOGRQtWGEYeVFwcWdG8OI/xllSUBO1duaL3P
SK6hJ42zvgBZ05Uoq1HhxYqeo1bjClL794TN8+eu5dFTzO3TYjP2EhpkxBBl/DQUKYxV3ej4ug6o
CY03dYfQg5+8+mjiBd3sZUVvFybIEC3iBNByuhp1GLPo85imP+JBTsd0S46qn5OnSS4IF2leIwXc
If6PwUKEGJ8CMzy1u72Ihbg3AcsQefL508685sLpmF7pwtFf0XIlWXPYF5odpgSN0iRMB8mJYA4O
MR2JKcS1qCppYtj529iCEE5x/S3B56FZHfKGfTn2wI4tZW/R3v5ePAIpR+7jg5DuMVrS9bCFRFX+
JH5htwdGjM6YI/HSH0C2wpxNxP8Ssr0p5pYAY+7NcWrbYunT2/oL9zyi4cJWBigvNPsqb2ZHE7J3
4uRXsWpE5JOVHdGV/golfhtpFxDkQsAy2neDpF8yVkjOE1izwbPPJv8wJsKV6ADnYzt5dWCrgfdt
PWZ0BLlACzFOWZFBaiqaVvqwguESWfygTxEbP2Sy/KLK7w9zEzxEMk6vpLVHZB6Gk06nqZBkKAYu
ySEMEBkiEU5oeEhpaRBLQDcxseOIb8/HPh2KcWGkWP3UQLNaggO4mJ/wo+cC9uBLilp8IOnQFVuM
7SK+0eAPx7lDUGd7FIOHhA0SCJWGetlGExwuR19YIA4xwSQqVA94AdndFtVtoWh+tkag26IqrFim
ZjS9wWFps9dFR/65YYRjtUsaVwBTC6PEwxit7LBt/RmsDqusl4hcjgtsSfjhARdYy8Bw6DZ8S2rS
ht8bi1eOA44YEEsHZ9CffFTOIm1hikLQ7aN5OGGhS5Y3OadOQ4VEDw1FsDSdOTbK42dSAZ73B/iZ
nVPI8S0qn320IhLOTeGDS63s3kMvSOyGoyYmp2hkQR36einsDjwq2+PpkvEOkbT5NFr9TSdiPNib
N0j9NS2iBqnFdlOIf5GfLur945LuZzpsmNAVY+VstoNiarjqHjtnUkeRbGs5O3le77016pD2Uanb
BI4hBTsSJ4kuxt+JNxbMTRS7WlxcAlGh+eiB/4yjEAG6esSr9OSNaFWJxuENeqagXB+9JWnhnq0Q
W9es2uCszcaogsfYQyL5jLbQtB3yAjP4igCsmcJ4beLmSGS6nLoeA5WHsYiFsMQ9cEoFtHEMCAlv
61Zg+GQJrULdZ+cUgvEzICrkF7AQSbaIra/Uq9MZHVwXquYQqKCKv4VOBBX0GXGl8Nc9133HlJ3i
dM38utHRH5WOQdWlQAaD9ihaweCAtLdjw4CkztYzDtBHBJQOFGPpU2Qs/NHAXEOtdTHEDAjtMl1t
rB+swloSIrcLtXJ4VDvW65g9wF6J0INvCJY815uzZWzdLf1mOA6vLSgbqz4nG26V1Bs+T/4y1bxB
KCLwzWU3PCwluIwystH+uOCZA08znxGS0sVkrM73LN3LZmMw1drlBC7myML5SDIVYsJFpAiCBOKY
E2bXTiMJm1CsXMkYsKsbNZ/zDg7KplnRBUJWW5dsz2vko+lsTFqli7qCWpixz2B/9uLRVARTWBGG
E8CGZB6LzFDxqKdgO9gtnnIdJq6cuxkjKEmbc2+/dEVs/PApkV5XusY3deJAkHCbIDOIeFpIIbtv
Dk7OZOGZpMK+MqCCbyILL73G86aCrrmt/Skmh5CIZ7+2ePoKn0V7PiFI37Hssrrsc7R3P4OFH9EX
Ljh6u3/9cP+a/fe/uH/NG3yFE4G4PPV7r0Jq5Os9d3JfeNQlEdZm3D/9K5GikhQJTxOvxaJHfZBA
NP+eIbn/+a8vJrfdCwpn14BOG5/e0yamwXXGZ5jsIkkwf6+oFnnT6w3uPXbIiHG/NBLHZH/fB3X/
8fz+cO6f+mIUJ2QP/pGDuYdh7h+U3RB//OvPyXZLycXdr/uupXseZseeDL1uqqaRjA5eaA73v/vr
f/AVAoNzOCFWd4vO3B9twHbk9O6f3j/wEIGZZLFXq9oObX2MYGPo8OH2tK+4/QeB6Nl9TxJs1TfV
E1HfozxZD3YvjiGF3tZJ3L+0pkTWhtE3KjqBCorMJOt7eWqhsM4Q4XdxkGRrj7aBzaoE+xHv0cf9
2++5r4mm+hCMnwwlUE8cmmMvA/JwB0j/f4Tn0zb9/p//498WCv5zbe59n14EE+r+VP0DfP2/Izw/
ILqNDLTDf/Nt/1ypF8T/lQVgO2/5BxJFFHjuP1fqhRRbx2Pyv9eO34Jkt3V62X/5KINpgveVjQN8
BI38z/gO1i/CryUZVlsllOJNGf+f4jt/Z7jx7txpgG3CtzcOAld+j0f8C9C/gzFYPLPEL70fteWo
++1kZuhSzL+hMmKsBIkKtPLQcbIAeZIVbLTvy1rewnNmQkYv09mxGxb/wRv6P//yTP43CHH4d9wd
j+72xq3glSHjYS/73xBiFjk6gJOjL3Egc7VL+jBkHtoFcBCndgheJG1eowAu1ig7NOpQI4skDoLj
AuME0mjaVj0DYAdUMudp1F2bHa6evyU8J8HKn5amBa4y5nKPLVzB5ud/ePg3ZvxfMy/3h08AUoMc
TuA//Y3tBXHUr1oG9GXP3PRd7xLLIvZO4QRH8zgB/AWXwbNn7ucLWb9vzJ+fsQnuIuKEXwmn7TVk
w1nN6fiYyNuxiF106Rx8ziZ9aqWXlqNoRN2GSp+sNa/hjQ+G1JwjCgCXdfKTq/CGl//wO/07a0vT
KENvg8AJgjwZrsG//04hadmYgUd9wYU+HrTxkwIRSlb7KwDLEJ1iwoPo2uP6qKc+vcEWCjRIwLcr
QOL1ADDxc4oJ/pIIUmc30pimn8K2XYqw6+lrPGD5BTZqwWtn838A0u95hH9/OfDQce9Q3FG4q8jf
rqZxGpuFTVn4EqC0+7HXvaIzXoXS2OrQNojuWg7wX/G83foHtEnufcIgDEYqijx77Nogq+6hH8d2
V5MFnfbar+0BB3mh8CtckNd58Cxriy0B6xHqkT+lHsG2x9XHAJaZMkkAKXUtGrZGJuALNQa5mPI9
x9sSEFySxgFuDLNKtTsI8JXzWsHUOnjrJI9AjCImffijkh33ZucvU9OUaLSmfPGy4KQ29thCwHy4
f+jBl9oYbF3MF+xl8h82p9pT1HpzHQh4mg10ppXJ7T2T6MPTtf1qPbk8dB4dKpQKdzBI0+RpB3eK
+rN9un+29vYZ7hLUNOKZV+wfl484Kk8ywOoZhfkTenC+xj0WdcDq1a4PKi+gMzwsjX0MxtdwEKeP
/0XYefU2zmRb9BcVwBxeJSpnh7a7Xwh3Ys6x+OvvIvsDPNP33hk0IFhqWbYlsnjq7L3XkdboHrKo
eddyuj7T6Bj4V8u9mf3XzIP2fx2q1uIL10xV0f/OCDlcV7vRDrWH0Lpzb3fQO5y63vlcyHEmwqCy
teugGw5Zk+Y1jEx9k2TOhAcAasCkseULC1ytLu3ZBIdN2qmPQXhBUrMldeXkTbV7cc3cffsvZ9js
Vv/7MLVc1g57CX7OE6v/NVdkCcWOaYqpj8kUaxbu8ClIrJtuYxjTLOwVVa7FfPAYDciL5hd0uWMk
kufG/SAEoZ0sJfq9ePIHh4Zdk7kIAyHWnyqfPBl2/zV1+H+8y2R/GN+MnMey8Pca3btunlTJqD5I
JVR3RdJDlcm3aEjPYVd0awfCgRfnztHJjTMMouSsBvFrlDjt4T+/bzOX9u/3jTQYQ/LgRju2+Xcc
CXBdy6WJT6nLewou1TjXb2kYW+eCPkOoiO5L1n8Fp2g8R1NyCbSR6mrQtNvyVsqm3UYw6651Pvu6
ZLcO1kKJtUNZ5ZT0jWp6USzOfDjDKszzfT9m9kHDpt0nRnHN2Q8PvuqSiFObNRtp5SxELglZpu9x
Eoo/xdj/G61ZYqR/HSK6rhiUFHME7n+tZBrZAhfvoPJoxuiH0Q14lh0Fa0+t214am0+ySX6jSz2E
qGjO+iP+eEu/qLKnMRzpE3ZLHGnSmepDaGsnrc0U8DJi3GHPFF4lgFD+58/G+t8XctumuOCawT+w
+H/l1tQyViKh99pjcdVqWdTvWKR3Ew2WksjkzTENfVVhs1h1Ns7NzqaDnNWxcaAh6nWJeVfRi6A8
jj9Mp3fOKrwIz3SKb4YCpmNJMumOnhyoym/DpIuVZvX6wTHeLBrieyXUa3Ku7L5zfsK+a/Rj6FqG
N09v2qIAVKtetbNzhxp7VlAqSDKfKKSfErq/5zbp3Y0TY9YQI62RpMduBIyqcvoDVwXnFo9T6ym5
ds+bwPwt4m6dR6X6YOd/1OMOuTJWn1U30F+zUdRYEwpahnMOIM/Gi08f9JiF9caY/ygN1WX7n993
Y14r/jpQsLMQj2Sml+6yoPz7WhKT1ewc6aoP1y3J5dlT/4R/ojhNbJz3lrDGJ1wtA8a0Ij1LOXWr
cJAHq5AujaCs3meK4W+7xkDdUndGLq5dpwNCMJC/YiXoD3gjvcBho18Gr13frH0o+9uy6jD76x2N
w5baMJfGc5DDIurj+JaI3HpxHLFOc+006Z12cQrMGZX0h4uWGPgF4RE5BQ69atLXbgtIOezouXMd
XA2xXW4yM3EPGkmB/3KE/pURW+oaWzeIczI/0/7f9GQxal1v+Yb6IHDyZlQBLr8ufKcLhvcIzdZz
LCFX/lBXNAqz7GRKugYdLJvEwOgqfeKveikvuY7y+J8/w3nM9799huj1rGlsHJQ50g7f898/w6yl
/6PgXn0Mc8YnRtu9M0wnX7nJK/0054wh+TwK+pmCeJ2nWmm+8ytEE8cqxXo5fEs96femrE12tcTb
EM6JCne9csa4cJm0AuiNb6U7AyzN1mhpjybNlHhtF0o0ij3OLeVp0N8Gi+uiGCYVY6Bl7Om+fYg8
HQ6qTytsIv6VmnSNjTxYj2m5Q6RxV2EFdMKgWWI288GvW/la6Ut9neE4Gv2wWyF6hVsV6XidG3gn
w8DF/ZApozfQqcFnJK9J8hEnsjsjcZQpSzO1R0Gtrn1JCAhse0evV31ZZls3GOp16BrBugk06LyF
MW30qAg8PKfpf1t/yU3+/aHwOXBCkRw3NPJnf8fGJydx7SqSwUMkQ3HNBJY0g/De2sxDe12Is2lW
PyN/bNnmS+fQxtHR1fPwpZ1EfSCFk65D+7sz1snVlJ1BAs+eJo/eC2WjqhxoOTrhGltru8XT0qDd
fqcfxN4m7v2NdAflWjTRtmuT5K6oX9u2Up8Sf3zFTKBcuuIeu8lN6bGC8IYpuzCuf0SdtctWo0KT
x8TjMfSa9Zy14ojXoEO2xFmRG5uRxBRyEvUvIaXukkv+JMz51Kok1jogsh5XnPjU4fuBy/dkR2nq
TRh1wx7ZHJlrHTvo4GVIa9FyZL5TamL02WhA/szt4axj1ceXMn+ldQ+sRUd7Nh4Eke+fEfg3SjIm
NxNwblYk1UoXtb2bc1klJg0sG0q+KZ1RhSelPbnT4D/kWre6c24NaGhV/KYOdr2PQXUizxWbKUH3
rydMQVmKLICJC3esHd2C0HFXVVz2Oztu7B0vq5PzjBuvHXw2Y2jPmLyxqCoF7eORovdape+yVtVD
h9tvjdQboKBpx74S8uyWhHhJPTQu9QBe0vEBeyZYq3EXX6VTxKvRd62NPmY/JpK++7wO+TtN4zoS
wRAmv026zrqgvukRyRklAZPa63CdMAnkq0yBET+qzhqJ7VesDelJGZordChlZzlk8eqOtMMkuocx
cPTw8aYYZOyfaiz8Pz75aahohCv9Ne5d/Y6l61ujTx+5k4fbeNbpZC7Jm5gq4RrrbtT+ex2H0z0q
hi0KQuTVKgdETAtZlE2B6mSlW7Nofhqpph1GG8MyZhblpW6LQ4Eh5cTHFq2FA2bKlepeN3V8nA3m
VTGCRi5BTihJWp5Sad1LTpX9WJITB2leI1u7OVaqooPlCK/arZv4kqoS3LylN/R/wfH4mMauae16
U9bVB0d1CDO6i3+tWqc+11u3ciUq/JBd/LK5dBGpVsVwxocNIMsjy7Huc/4sK2rlzUkxbpM6LrdR
FObbwixQ9IesXg2ys7zeZxcWTNjY1eQ6pL8Lcpz3McXPpSrV1eV39im5iqAZL1L3A68zMSBFGj0d
RESMTjSJ6Yjr1qm1+m431Fhzeai+hVPQ4HKa2tUEsmUT40A/1WkJddA0Si80LA41Zfxi8F1noSg5
rQHhvI2Cv7+f9mUDjB9LnHJP21a5kzIc7jGaCNCgqOVNauIyX3WZrq3wRWAIBB9xLXv/2M7eniy0
Pjo/iTamPe0jpIsbub1qlxZgHH1TmFC0pnJt2ajNWu3+kKGxJtf3bfQdsUO28wf0VqCmNkc+5qsE
NOQUsNaG7S+7jcerO9/grsxXlUNTiL3dnBP0k10/pj8lke/71A7tQWj+vXAADlWT8cI8iEtd+8El
snTs327d79Ww/oKMpT1bgXYKiS1cIwXMpmmRlNIQKjhsv0cTBjxf2Lhgs2Sltm5/nkqV4QGslCqw
9FNpvoYle6FkCjEC4Sw33Mm+L7VMEEe3ZhTR1bfraxD64T7ANbgLEhK1tDKo7/rKWLMQWJuw6cFu
2fa6snz73hXjt4rWblqN4bORGBvftJpNr0/vZkgDOatsUltdlXhVbxcvg3EDwL5i+VJvrFOh15Xx
vtFM2KnkirZ20ns6Qbx1SxZ8pfZjvQ978StsVf3Q1f5dL4pw1bid8aqq2qsIJyJRDtK3jEDOrv5M
Nfj8kt17DaRv1KBcsZutjgsZnm3RP6B4bWFULf+D9nxjVZ7g6OFWgq4yKZtpZK3+c18JLYi0jbNG
Jf0HCF/NVPhwFBfNbuztKHhbl8EQnzdkjJWoNA9/5hCMrLIb29F+LrMJDJ26yAIFhG3clsdovrGD
SR59LAu40vp9pUY4OABUhUPf7zQNqmQg5IZZFB9/Hg6jc2hpya5s8xlfy01Ghu7YReiRlgF8DgQL
jHrD92y29PtoxNK1WvD/y02oMg1AKNy0afjDQs8Fz4Iu4LsYybRCkdshT1+BzbzWuLV3Tp9QTqHh
IX4BEktlygUohNOg92p0snNOlqnuCVVO8lkLWagzLUsphchLErDrZxgbfoh/bv66Ow1x7k2iMle2
28SbwQBy2zf5F9R/TIuzBrDcTDPJ6/NuLQWMTMzKywSFRZpYZicsd5evgmEeqLDcj0f8lYh0a93O
b/WoPsepgZzZckm2U1vsBhZ7TwvlqiYy5JFImnagBF9Ugz5oH3SN1yfyrkRoyMJpT3VViI2t/lJK
DKNDDFBWIcZb270KSdLCe1FNJEtx1kEGsIhNVAMO52FYOwMOwdR9ads62ga2n2yEln4MbrMjBGTi
xrfGVdcnlucP5da2fLEKSziJpDdXDSEZ6DEgRwfIOohzYXYcauW3cMWHqyVeJGxOT7LmKySkQ439
rZ5dWk1ieAGcYJsS5+wkEkxsER6c2fNHhqvaR/kHGu12AE7ngZfOKCOCjihofwYsvezVcVXhAmOS
SAJcu6WdGZSmh223X0u9OdEa2ucz8Rxko5vQFQTQt1D7uXwd3KBudstDC75/ed7y1fLY53P/fO//
+9+fr2DO0wvaXoTrv39mtoxJ+fwx5RywdeWIKXn+vZanJ8tztKpPkYLsYymx3P/5jZfvK+eqCBbP
L3yB2rRZfmrB8jTh0m/5RCb2essrfP72nz/vzx8TlBo1f+CpAWMezBo6S5qP2xgjzQlKgM7ZxwbJ
KdqfcezvxKgrK+q0iRSeD6zf8qPuuNxg662hYyr62oxbFnyc+5rs23WuOuSHXVVbOybpghjozkmx
Eky9Lu5HeuU0w0rtR4hR8xApoXnMYegfk8GMc4zXCNiixfjqOJzJy38vNx37INCLuHagFRhr7FkM
flj+h6ugCbUhPpFknHbL85aHlpvlbmbmxl6YDKOYX2R53Eydf74qUU1XvRK73uc3UMmnXIlRHrIS
qgKxlVXsiPbAHIzpiBlyOsKgb7R1OgksK5O5j99JWT2bGTRr2k8APgOznUhB82WeiWbCJzzDHZcH
lpvBUkqgnTORvigpwhCPXTKQXAGWG1I4/3y13F0I7LZpcIh8Pgdk9r8+5/P7lmd/3l2+GoMGIk/j
MKpmUHAfdrZGE2EZApCApJvmmv0laIdoqy0YxQUO/3mTVxaejM/7QH6yPwD55bG/7i6PfTLml7uB
DB25/n9fYfkPygGwjyRSvLCj1/Hn2VkGzuDPl5M+8lt8/rAmStqdySXHJLSjh5q/ZwwODMjlxT6f
9vlDxUz//Lz7fz1vUcM+v/df/vDlf/76lsGtxGbSL65e3jET0nD888PHztbVcr28TulPTfsMrCg7
+lmSZfvlnQHLkWf7SbFXQMvM/fKZfX6iy1231diAZcsUhj9fLw9/PnX5avl4GT0QTDRZ5m8ARMFY
CcxS006PkZoVjbp/mNxyMycPKzbiy7CHWg4mwaB5URwnLW7ex3lRdJelw6rZHakVnOSxaRj8gkCf
zLo4Ke9/burGIfbxed83A0zeTWiuSgxvGxtZ21heen5RnOLo45oa0JfwT6nIopUp6m2kOPCoZ/Vx
+VxqCl8i18VLya7u4M8VjDZ/wFP7mjIFYnkD/3r7l8f+5SMql8P0z7v++aWflBw2Udd9c7rgBxgr
VCwzKk6ymEbSI9hy3MrOH+SzT6MvBi+dzPGpYFYF/mN2XLgQHUHOMYJIu7N8zPDjrGEaCWZk24bY
XrZts+txnq0LSkmcBVN9QYK4jJVWvZn4THz97OQPXzWDQ+LKQ6AENok9TOVdqH7HLG5cq0J5wRse
HbT2SgirPuHffxDA1vY0Wr7jEWpMeTXsJN0YLMFc81CJGtJchVZZl6gLX6Za2JQIxks8VDE+Ged7
wWJF1jWG/z304UZEXOvHyP1W1bl6LboBT4uh+7MhGY5fSWvMUr65oWNtey2eoPeqX80kINZLOqXT
MrEugra8JVO1BSYwrH3FH7f5wIZeGPIjmsZvuejB1sR0oBSFzRMKk0Zt4FrbuiGSpCe2thr1YjyA
f/0xIQBvh0y4QHWb4A55OrS9hX0XBxJXamEfZG7/zMGXbJWmc3ETY+GGRfRU5UH0ZDdTtSv7+LXP
SM8iDqeeKsvA02XhbOKZmKj1NMwYZRbsGqj9AyfDLSjoVkVh2m+rqICMpLyZs1FVhQ64jrIx8Hjb
r7l0yJfU+Q8oF/mlL4Hwp3kMcre7syBVJ5zxzEiI0mscW/0htZIHhqsMbsqMFzOM76MmlS91uld0
szgVwrZJniiF52hy11mYrFr8dAcfI/IgEy6FcYVriYjQms/jx2RjyXJL8xSR3839MdmiDv3OCvqU
CcFhvIQzdbrCDnzM0IHOkALyLw5RMqG/jE3tfKQBnIhA67Q9k0pgYhE9bcfunFgsCqbaVHetkSRk
GxWTi+qeq8IhXS9GZm3504ZRW7dedtXeVkf5FOF4MztlJZjK99BazF2jLtEoM4cheS0RDzuN2ehx
oROOfZ0MBnLlMSJmjL+PfNauax8tYAWv6w3nnPbll6C31YNRRDge/XTbSXqIilk6Xu0n2drppXka
B/Gt26eJ8ZBj4p7TkLl7Shb2p0j9LoQY1kxnM7m6BnJlTKDyfasyD7pl7tx7T75Xg1SgReXVpYm9
8Qs8xpkbRNfYVb+g31DBskPfqip558ksYMpwYMkB/lxW5ww3sp/DUtfO2ceE5Pyldb9rpXySUe4/
1Mj4phOPuAejDylSygsSXnY1baK71Cr9oS5GsgJF86Uea/NZq5JLqtUx+ZfxR17TowrIolykyAZY
3+hIrtLCGsi7F6xxm0EBlpFnSb3Pm+LLoDvlgf3pTDhU5gzbuZ8BdnbUH0p0E6vI61OvTu5G02J+
O95gfMiG2Kdyeo3hXL8k4yr2tfGe6NvACpqHkzHJp7BYXs2UVjGqKMOXKJFSbR1PctwxO0thcAKA
fIrNYEXkTDk7oVXsihT9oMplcHLxP+UmljKN6yp2O9PTsZ6Q43LfRpAQZ6OZpnWvdZOnQAbypMIk
Bd039BOFF3jYTIv3aoVbFhetr0KWJmP7Lgd+c3b7YmXW7TvxA3sFJcK/CDv/Jdv8HcvtlqfkWx2O
H9JdV56qseuesB48azWJCZu7nj+VOmqLANRuf3ehRV3z0rl2Ib5xaYuvGMDLa1vCqie6i4Hfio5J
OmVnZNcfmlK8gIt5aQPpbIPS3hfmdImz8r0Q9dUyCRAqZM2EO35V2gS7P1aaTezWvjfLj6r+S4kP
A+OHPtR3zc8JxoWCNNOhtDv1JQJyYZMQK3rjG1OXrH0X90+tGf82kxiESIpuYhZ0c0FALN5kxsuA
cLZlfcjkkxNVyqYfLRynVj49Dz0dRp2xBjnEiZ3NrjW1YvFKZoRg1VljZMxLqDtAuGV9NitGPKE8
2Iw4EcFKOhjjZaAcirDe9qZ8m4yq2ZRB015NgkcMyahcUjLPypx2Cwg4rcdw9EZSETvhswOUwg52
Mf0oIHQBSZDhnGNOv5gdYzK68llrHFpaenkLuyHznEjtztn0vRhk/XBo13Xa8EwpZ20G1IMxHeS7
3iQXXU/PjR6Hz25AKkYNY6DWTV02zJUKX4VOztVWaIRNLvafyeoevfwRaUb9XTQEEkCdR6s24aCl
Gwn3JIaQb9sjwLU+GOgBJeVDtlzTnLQpMaAj9HFC1PtuevStAcl+fsTXg/qkj/mvJHbTvWV060wW
1g5QHLwWU+ynhhpKm6LQAx2TXpikRcSJn8Mcu/ISxGO3HcyB86Ij2KrGSfwqWwsWUcHAECeLb63f
1RzWeNSHGeoxjPltzMz0WEdpveGYWDeWduoaLgy2VTZe2cqfltleZaGqq0BGH9gp7UOQz8s2jMyN
zEG01BSVlF4QFtN2pHUvMT10zEKhhrrbVrs76kphHkZH2BulxyCuKAYMtcRawVH8nctu+FKa8TFR
LCB2fho9NWlQrJoo2CkFUabQTT70UBaXps+VVYNOfWwfwkYEtCpjG7PQ75Bd2Mob9o74QEC/G2xR
S1dUsw59YQ2vtFY4fAWh0drUMdEHZO6BBVErDR8055VdGrOFZ9CnezFiF/PQhAl9TMZrPTyC8is/
cjqQv2i3Up3eQ6s2VlIJgWmIvkG5JxnoG7RMfd6ZdZkzEabASK0IE6hD7QOJSpK3IG19FD2NKP2g
NdvakrTmFLTd0icqqTQhwT4tfTeM9LUfDCpYWqyuX7WejAaLemB8Scxcw1xGtHpgZhU5smLLALM5
l0aiInLS/aBLZ0dbmOYK0xgU6wPxTr0qdrfjjdSzbPiq5yTtLCJvQY0yV6AzPcYRoE9FuNh272PQ
W56Wp9BdOZQZMdl78H6A1/UxR4Wcbuqkx0eXvfLQ2s1tUs1mQ0jwS8SumQ7yFL34VncJAuZdVKZk
qgZuUsc39iD+fkbVmO6UntO1xUC0ie3mKpK2JloFSasx7DfF+E1Vl+5dbbC93ITHCgHpF2IO2WhN
+Ul8h0aya71x9WKEj7Q9lZnAjzK1X8Mpmz5CIlMwzQilNnpFzQh152QkFok9rRI76NAAnUxC8U3A
BAfiIEqVf7eZRkdEajj6kToxlmcStNn87jwFoXsureymWjZ1Pe6RTZRCzGsSdho1tfSZrTiULfsh
mrny8tN953fJLlGdx0Iha+d2iTJFqGwqVn2QZuUWSJ4XBoxHa0YrXIXZgAEiTtgog1756gbpNyck
MGimVsX8td4bhjE4MW4vZOTIoOzbpCICFuh3J8+cu5kPO9+mg5EO0QlJcE8rm76KMX0F6QldlcWg
QY7x1I42XKGrNEaC1j9Wnf4U45lZpybhlEoAloVmlR4Qq/juEcEupdjH1D8y9kQ7L3h1EhWwK15L
e/HRt+mmtRWMSK5zL0dXHpnn8HXMUmgOKheUObeQj/2ZUqHlNyj1PfSnn5Wp3sCyl4PFWp3ZDMVK
3Dsu0Jum0mwBkHMAG0zKiWlCUWba9youvpZqcoq6UuwUVWPw1URUM0Z92zUDvw5lVYwnou0PBOae
YsmsHcZqMJ1POL8peEjj1w10LZeJrKM6HCyubTfNcg81Ka1dR6KOFu74YTUIMAYYnldTSW6Z0RzH
0adsspppG9VVsiH4RHdJNznpGbrUptY1D4G7OMk3OM/2r7yBnVd8jXRlfCLEdks7/SvAA/dmu+Vb
7ibqsdUMpsaVjaTeBG5Txaa5F2oHvHggiRth9QsJ1F6sih0wFxbsln12xYtF6JXXzMi1rOHmVK76
0qfMexF+htI2OUcGCSJ9Kc5Twvqbyo50cgEyJ5Z45zAXZjul7LWdaozOBrftb3rjT6CheLMKm48P
FKBVWnI/BerXYvAvlEcM4NWtXR0H01VhbnJUE1hLzgT4vlaMAr1roQugrapKzyyK6QZs0lqVeu0z
Lo0+PtiRQm31nS/bO/jWDlKDfywMYACpcVHbllhtoBaQ9PpHyhigpLCii+un4B9wTW1TlbGirgpa
xgHNu9gzgwjGrAEybMv6uqZf0iBymDVqkAmxM+xLr56L8USM1++9jn7TxQHgHC6jGVgkh4ng10E2
P1SnWBsI1GeYc3tSUNOhsxivw7sgkYCnnFeOvOUYxybrJUFWHpgz8hsb4i5UK743MVD7EWtWI3M2
mKRFTakYp6pLfzEVk2jmOCkUR0VyJBZNuzFTn8g5fQkdcUalKa7B+E3AYmbaiB/dMUTHXlBxdV9u
EsyulyqTb0Nid3sqv+w8ZeY+c8CAoudn5NhxIqUOA0kNIphsb14ap6CweG9qA6ukS57bt0qfAVIk
qIaBPcgiOxUak28GX7/EfvXln9ZAKvRDQC664MExOfO8fkv46jKZpXvO2Y8ALSTWnnCx2Seu8xPF
f89i0J2qJnlUSaKegpjRe34Ma16HtuorprgY7gBNqNIIJo3iyRjkL/bXzV5I87s2pzZjkYdEpAsG
MAk27qb5jsDnHJwkdDHkKj+LqRzwBuViqxhmc+o6gEucN0zELKBSNaKZpRWoUhqjXGKjg7Nk0Bcq
6MEbdequDWh7q9TNKiJUUjtULXfDkvg1ESDlKGw34uqWFJsmL/p1jPCxY0fMPCdOrjVtm/SUF8o8
om+6W2kmvNlo09VoN0RZGWfljpiRNjnuqw3Y7z1ChP5mFj+VifpIFsO5ZTd2oA5/45hpoOU8tXQ1
HkniXkVJl6ZVlGzbhcp4lwwFBHForTlMI0ahGMbDdMWJ/gLsuji/pK2+zYNM31sKUWC2hAQsS5cS
wYdIptF5PWqxIIOWkkZXsXVtA5AKXmNEbw09xYtZM/bJJAQ6N7giYoa2uwulkqzxYQ4QRqgzS1y/
J15MGnAebFnJvdVYuN1qDa7R3CBJ2+ZnGfX+ZSyDuxb0tzDy3S9jq2JRzgG3cN0lNVc6zYrk5xns
oHbMgcnicjCyPYhkfaPbKT450OSovhXZwaLatYkORAQQxEboMePr5coSrfZELv1XMaCxBk0+7iBF
d2cXAtreRCiDbaT+Fo2iX+wm20xdXd2I0cNYiqLjxFG6Hmun2+cW8nkyi9uhn6pXAcukKcJzieSF
EVJhJKGljMfCdod7OMVHi/6MCIfb0FivZSkuMBxA4dpMD+hcZgOOqry0sWsA4Q26ix2kN1HVytqa
NyRBBdM+m7q3qQu3dg92aiA8lRGQWvlGp70OLIlua0Uvfd0i/Pb2tWq06pub9dvaSH9omkuCtNKe
K1NE+8THRaG5oJIzvcsenUVF0vYBMwhLf1O4EyBSqAQ0K/I79kv94NecDWk5T1TC5RW3Vrwhmsiw
ncqNPbyU85ZhgGyC5NloGOjs/kIKB1NUoW0YI+TvQYUY9LIQzoeaaVaEHdmtz0VJrKrxMSDUtUW+
RGkv630VYr6ESzOzioYX3QTY5iPzIxj42maMyWK0ydEf4UlpvuPBqfB3cad2KBhEGIAhReh3yodL
BWVWNe9xUr73SSKOnanFUEgQQ0rQSjUThOdIguOweWFEgMX5GkBeC4LvZNH6oxs/BSwX11AAnpTa
2tTZkjvJiJUndLONnCkVTZez7k8pMz/Z6q3RUcQW5OUxiJtkbedDfHbkTciQQG4h4ZKH8J+dhqEW
OeMOnUgckOB13EwTyAqf2VBOgWbfZIZ9TFpG8qZJp22ZeESqNDC2nNGAmGpO1Botzxc3LR+Rrmpj
E8RKd1ISZ2XCLXNm2N0YHsp5mR2kAYrRDstd0VfPoLdgZNoXHQl/j8+b+F9ubP/015TmKXapqOvS
ZdbmxHahFmm8nXL/TZY10zOhAKyMtGxu+nDnahSdRWO/Ly0Y4sjG2gw1dZ981YtURcPFEFSsW063
yRgREXvFa4Kk24n6V1SbKe3Uwbjnff/TzBiaQ6R608QKTv0UZpE9ms9mkzNioDCxTVSS6qBwwbao
8pCUNXtWUOZ0Scvf/NkPvYpeM0g+XkPLFNgecJS8JFLcwvpbM6lV7EJf+daqcew5QaJ4WsbwGSLW
HDthbt20TjlG0tiOcAN2JSZuz5ryaStCv9prdkH7z6ay1vUyfSLf/Or00ZM7glgKAhjgRk8BYil9
tlXcwtgWGZPtYEOfSkQE5WowfOZolvqvDovFWc1Mb4QjCJsQ90SkgPjCfzus40yMJN24wkVUKt4U
Mfu56lSY/M5cYPR4HJvSvISw8E9x4t+GXNk6dmF+DOVFm0LS2Bl9pCwmfWLG089EEODMlI7jqZ6q
QxcBVFC74tdihvdH5zsQiuZtRa8K3qLp+DuFP3ITcsLfrEF6pgbiYBx+T3qxluyYMMcZ/b5Xv1Nw
Rbd20uj71WN60Z3i3lsRzcYi1bdxgT014Wxe021mcE5XX4rBOZuBmj/Rt9XWKiOtPaqp1zauoh1y
M+6ByHTOGI6+GmVZnyqInbiejWhTA8hhOmjabmTV4HhwRqQPkAGWb62lkuFJiouT33cKyjakPNsN
wheJJIFVF39IXsx8dMv0cBV3+0ZRz1NaGhcfWzTDSAdDPsNtLw9mWAdb2kpMTZ1bj3EA3FK0dy0Z
6dILqEdGG79XbIbPsSW+9D76i4Pn8xQk5a2JZvOiKzzi/QiwgxocBxeWSWyflptUGBxzTfaU2r6O
c9P4FbJHxTiMe241iPxDxleq5OKcJ9b4lkQMS/TDTa6GxBvyxH0pDfc55UQ4BYDn4KXOZ3VCM25M
aXElYXvDCdfcCGbuXF8hWIxp0KHtKgjZ2G76u3J7BTrjxIWsKS96kiknRBaQshMArJC89dHE868m
4lylXfoajXHyqL9rM2chKpJXrs7qOZfQL+tqZwgtflZw1m8yVSLZqIZkAk/NzLSk2TGa2cHEUcMu
nHsLav3EFkXsFfhauynCYRiifyhOHe2Vn2MowlPVs9onunjOW+5pYM5lq7oXmSUHUQDVqkRdHQnA
fYuqztmoGYOcC6eKV4NDlzcaNRAXKraIfNyTcaCHFWr6OtGqNQ2baC9jEE8mEPh9b5TYhSQZcZk5
zrq3CKSzGbH+h70zWW4caZfsE+E3BGZsSXAmRWpWagOTMisxIzAFAsDT96Hq2jW73Yu23vdGVmVV
lSWSYAz+uR+nSbZ9Nnt72mkBHDO1/afan3f2gFdPBuKhqovPYbk7aMamf6ohNNUacH7OXe3USDc4
5DVCocjkcCLAv5OTZV4hNLzxFjQbZ+EIPtviZqe8/JoJ5Rpze7VtgxykUg1vwuZEvMOj29Ftu23S
SWLZ86zzXBrfhh69XR00yxYPcL1tsrchqaY9we8ZwqQ3Iqxml7gu0nVSjsO5DKh5jSdF3Lr4DmUd
ZYFVfeWspgAeu4jET3JpikFvgLLkW1fkrEZeJiPYJc3K0ML+cEfE4WJ4p7AoPpa98WI3Q/PQJ6xb
viPiHcCxKJ3C5bGbxvoWT39rhvIg87ldIPnMNy+N8+tUENr364/ObPqjJDKGNc/ERgN8A49sPVxU
DURjdLk/UGgr9OheCB25F/AhvyvIAwcZzMaVYf8z1SJijVzXPUyaADbMVcSgZ/accDUD7Tz11ibu
iWAbpDTpI3xC9y6eDeNvOQ9yx8xwBETKVUc3xXlCGbmUZokTJ4GOWoAiOXuFfc0dKa+h8KuHsn/9
92+skecCS/bayDDseU7tnwwbw6pRa2eTOXR1sO3Il8zSPCQiGc/24ILFUHOz0t3i738CF5bmBGX1
3CgZFcldYGJvzEFktCMjKysx5FnP+bu6I4dMYd4kA6s+Vd7mX1BcIzqUKGv/c1PkJeD6zY293w93
BB/rfeAOGGw9f2dli1r75hxzR0e8m/LpRkC6YuV47FIxXfkNOKGDuim1VW6KWE4bPL87yYe15kwj
Ityh/sVb2q+lysftpLBwtInwtk5X/Eru64nvx/W6HYzHpB9heY7ztMfHaEQcI/39OLdIwOqxrG19
YW5A84CeUsYcTvfY9Gz7mrb30IG6Wd9PrDXHYiwxAL0VmwNiV7AyyF+s6gE4xdgDAzM8xCf24Vb0
eLLAleRxf2pdFW76BtvcOJI34zXhSRzGXaAQ5JJJvI2Sa1mrfyNgFvvZmdNtrKtgLZrOp8oXO79t
Dfa50eLUmEt+5Z7ccBXIoCCmLrOIupGERRME18EVLwj6I0o3Guve9fX84uRO/piwZFHngKnFn591
7/JvmFmAr0ysx+Z+PMvEJl6sM+ICQaPcYEQi5yCKOzi/DRGaWaTWi0/RzICFt0LM5KSBzKuD5h/P
LhzwVz6EajhiCHFRYWTep01G0femtU+mhIVJBSdxXzwr31R7k8/NaK1118wehz9RRB0Irr0lKUsq
K+BS3FHgYLh4pO/xyQyJkCHWUSZtfhvRM9behNTbQ2E4NtgtmGl6Dw04jGjhwnUGiPUee59T4g1v
fFivmQ6A0WedXrlw75DhJu6dZupsU8d6HW357QB1f4iDnQVtkfszF6AfYDtuzqclJZA8dbvaVc0v
Cza8rrLnytL1xlDecFtkdXBoRKM6oVz/TOaKkq96I3SwHwSdBY51J2S3lniwqJ7w5xcF+JQocxmy
QJbzlR4NDFqe/uUGNi8yjKk8tvcGN6Vz6Xwb2HF3YDcjhhIt26by6fdMkvVceulpkCYrx72moIKt
HKSkR2oxMCZuF73Junv3aoKDuVwo3aO5oKH6HAl20FSWjvr2AuzUOrkOWML8jaNTG2FmztmQO3Oj
vGVP/RejkjufBYrtK1bp6RQ6kz7NTIqm3rXB4hUtHQN1tYPN8e3bSX0yLbs6/fyVBD590oV4S9qu
2ca2XI6Jw4+fv5oWm2SoAaA/L/uLbyBsewRtBxefQCfieW1Z2MaCOxh+UvJJEx9ikszHDAgYWyIt
aCvp1+QVCopkwXrc6V7E2LsEkOZUp9OlY3z/Ey+rGa8+L/lvjFhXqFPer577ShqKX83kqye4hM0J
XCvhd91AfzJ8+rPuoYIMMbAHBGqNg360809sie7z4BQ7Zw5HDGbKXFcn2fQqEtKyaEn+K7PqI+Xk
v2P8gKpLGJ9NefG3nG2PjMw4f1XZMUumD8esWOZSGK9hYHOJrPKvH38EcFnkaZ21F+ioCThA6Jih
rhEyg6DZBen4koa5dTZSVkpkqC/FL5Lj1VvhpvgrBpeGcZevcWeCy4yN4UT3yFslpqc7wBGKovyd
Z3AmRGxEs+UKwBTuxYkDGfUD6d3QgVKXzVwMg5FCYMc4hXF1blRSRLohxutITt32oIhrhPLIzPg1
Ifd+5JjkRQNTbtRTdofBX1Y/Ptmxsx6yZra3P226NYwbxoHlsKaoqAfnApscf3ew7SvUk0zbxnqu
AX34zYu6w0mTgFWiNmOC50yn1jklu+tCVcmqnxDMu5DG+FRTbzt28Ir7CkCUKqT7mGVeiT/VPeQX
PJDxq93DLQNgNq1DD0dK5pdoo/X8hTW83ZvuMTEM74KUxbHfMjYZAJdXOE1QD/FFsW/uKiYvlepb
XO9BRuoSTXdxXfaBWe4xVum9xoJQpwjP7bi3tWnujeqboIvcjTK7pgiyK5Il/b7vvQ0wlV2hcv+3
3lO2QjGAVk/S6q5Bqruocw3Aawr9E7CEt8oKinfSIhSctC1xbcfhkjvEliv5USGpwSUEaNSIBh5h
4w9bHXPL8zFNzCFw9H1YDuRePH/aTkk44eirystUq99TLtAl4+Jgz/5rK+7NnKBQV5OTkxYfKr0Z
GlqxmFsQEQTV7AWhuHBBeexi0R0bt/uV2OaDJfvqNrgWoCidXKg2vs0qXRBqyzhiIQTKmBCoN2uT
eRjzJ+5/d8+jfjAc3zx0S//0kycYHPGCwVMehoFzkePkz3knx/1Se2+D45dcrQFJOxIssWanqNIC
iOIcUq4Qa2J6TJ3WXinscz0MX0nXDrRQQFxbcO385PL+PxHl/0pEsT3iu/9dG/p/EFHesi7J6uzr
f/JQfv6j/+Kh+O5/LMdzbc9yCTbe0Sf/zUMJ7P94vu+AsqXPDdiETRryv6Aodvgfx3Udgnf3tjxy
cGTy/guKYnv/4U+zAxNsZmBZluf9v0BR0Pr+Z+aS34r/vw0//wcfAL/jf8srByPnXzknYj8s7aMX
ihbnHvuafwbT2VMJk0N9UjWeErI0i38aNPO+UezgnwI1+okqzLkGBCRmtkf/gfUgEtak9z91brLp
ij0i5oYw+3isGuO17zJENeN1EbgBXKVQStJVaZfTWplzVHojLt+JxB1sDBUcW7N/9qzXJejHVc+x
buVLQlNwjvz0ofi7LN07ke+PmFzO1g7pAZ0Zfuj+lr112LhWnT4t2WisfKv5zPvke8oU4D1a4JPG
e8osDz42CYfAo8nIOMx/s76LWHbiLTIxbFsf6XPvB7jf7q122kzkOoHksIoRlGTtW8deOtQmUjHH
4Mkj/Jky0iYZflgcck4eoDUAgMscIbdF8NL+Qn5ygfB517YLGZuEAkKkar/yqYxXY5E/deZbGf6x
3fAF9N4lz8JXQGkcEu+e0h/qkuuaT1k8whC1rfaY3X8QIaiMHHoXNPFNV92DVoqcozMYAWbLhXS4
WQODs4hKrejqdaIpPHqEISBR1s5Hbuhku+QcNxZk2yLj97ds29t0PPavWOg/KF1VTlmfoHz8nUK/
OTeZdypbXnalFH6yhWOkdLKbpfqODB4kw9GFmCpSNGZ0m709J9mVgN+fRo9ql075QuUvMj/HevE2
L+IAsC+y2jvbSlf0VOk436CyV/QPeWIf5PBT/XvYS3PFTh38d118YPsk/tGpYcs0d4ZIclSGTdOh
jWu7qV85RQ/HMJn6NTIsv4qTnAh7WmLdhnrVTYE4dJPBf0d6QIaRk84gehPxyRxd/tuOWPXWm5sR
HvTMFtwEIcvD5FFhxccflCbHzwCGYF7+w1D/RadQVRL5B6/Wd0rAZautQm/MGJI9em1eNvKI3WbG
IMbNvz53QndHS9SS+hYoEZQzZEtPCoOXtRrr4gmni70tMEOsDFwTbCawW7QjD9OcQkdz+tXYlYIz
e/WMJb7fSjF/T5OlN/md0BVC6Eq8sdj5968aOCEd4Y8cVvbdZvzzo6uwhZG36/+FhhnJTBC0xao7
imI4DvcfjqJJS+fuPryb56fyV9aFvzinnWHm0RkYrpxq+A3rZgfvBycvBAmmQgEn8W7Cp9SZGKbd
8u8PGeznkc365MzykvFGyz+lX713dBdT07hJFJLWxKxjlUt2RB1DSr2XRP78iI0SItiidy5Q1OMP
mYxo3GLTTFHFMvINiKR5ahggCujLCRs/su9vjFG1uNS6V8At+xz9kqQpRpF89Dhr1zlAyCqhYaUm
YSZpBT1Js3/siAjtuMs/BF7ubYfCfWgZnOy8sIzglt58WnmJ0qQ9xhPsVUmij9oGZG0hYZZDuRwG
GW4BSN27nNQ1vZ/LG5BCxLS5OGOfNDel7jZdbwC1Ufc6DwqquBrBrMNJZm8JWl3bu4s889BGsErv
//09M/c5S1K9HSUNGLV5v/PKkaT7ZABXTL+CtFfbnn+J9E5z7O70NQ7L6+UPwOfpaN1/xFwrAv1U
6GFYa0X0V2DaaJf+aPsBPQA+by0B9Xsh+mEq8dhM/rwX9wcFgGAZAYhlLqmaY6i7ZOcbyHAomroC
7Abm+cb9GRIPSwHjkP579q1si6A4R72yKHwT7aMrWGkMn0+pzQr/6NuF5B6DJ7MMgrOnljRyycbu
hgN+n+7mWIH9EDBDKzFfnkAsezy8WxLj/nFpkpcunepdSeCDK4H2WRFoeNezOLaOs/NSTDSWW/yx
aDni5sRgx6WG6DSQsIpaz9ymtJr+2yvaOZc+yZtoTmpKBafiuQakDCCneCxkhyYlTPmEOgUTt+ve
5o5za9X2v37+Lkl72lDtjOPd8K5rS1ysuyd9cTNuW6WR7KQoAHEpLqM1JYEE1D1YEaGJeFyAZhGt
9c8wpseKjuDHIjgTY87WYzAsX1YqH9KuaBjv3TNEuusBAob2O28tSIZ5OM1mM2FqGdaTVSC1pRlj
2wV9sgsbDr2lndGIg2yNBU/D2krCMApmiytSPjrYdwaeuonwbu0Y+s7Ojfe9jU96kdRh8OD3NBNh
KOxx2t+S9NuJF/ckW6fczl0jNumkbt2y0AOdtRmPHXoJxs/yIqfku4nzYO1Mhd7jPDq4rqReIzS8
o0eWsXPCYOd3EIXrqXhnTGee3Vi6W2iS9lkOcLPV0heMCZwsMqRBzrQEQdgngNatPn/zZoy2ud3j
D3RjdWRPb6MqLYNj2KbvnlvVtOsYwwru+bApcPbspzmwCAAPwWoaw+HZnSOMfP0VZvQ1DaU8wFfx
dsVgjcSFF4HJllxoVf6paSFdDyGfaYthS2eOOogqfMm0MPeaExnrBHXRSyAoWsW4vxJoXheTPyv6
+Qe8hTX6u9qxKGkoWsUtzawbdPPxucaRupNUkVISOqyyfJgfPGLzl4bZapaZ+RMAuWxLevQlSWxs
BGC0hyL+7F0LOMlYNJcOGWrMi2eyt0fhO+MxmBZu15NAmfKz4YuSydLUxjEl5wefs2QsCuM0YzKu
dtPcxluzy0/D6KBbjY03PWm7B7Ng3HLNfM2BFAW5t+1O/Sm0EyDII9VZk2/3e2rIgzUDcI5xItzr
YHgBzUqHalXAPJ7LL0OFT7aBOw1321q5Y3um+mY+181ZQQTkuosqpfzp4uN9iVJcUFuZONfF7/U2
K65qshMwNWNCiR3/Ehg6gypA/UstQXJDqtnVFpZbdwjWNUmFOh7tZz6i45ICNZqT4Ymp/rL1hPEx
wiSJBBHW1yoBkpfnhJsJRcYa5ZxdaDmZ3XNK3GOdwhJ4wH6A67oS8mT1zrNregkA7864pnRVXAyP
pTX4xLmZ3DhEmPQXx9NeOekuz/OZZiPMoI3hq9cRhioI0FweaS5QrwpuLmumtmgyZqZESBVDsWxf
K/GxKNTeRPPxSGfFGNe/CMlVGWWUj8PynSkq7dzb5+7yPGSZgLlDvcdgSuudtiAgXsxJByxCgvHo
GXP2yaDL7hyroToT3mM8MBpHtNhmPTLM26qlYN9v+RVsg9lv42T2mSyLC2I3PJuTyTzCHezXludr
HYbuvEm9hAImN6ACAdWOJluSeQncfFoP6p2WmTzgrggep7G7hvn8OC5h97Kk1rRBVFKXgu6AI1AF
JsanJp/zrUUG/LWzrU+WvpXdZAODJmi4yVzx0nniOIUxGp4SQARpVp79tvpNSzbBE+wqCKvK/Si2
hGg+raLG/8ERkfgCZV/MhKgDZIe8zhgHwzl0iYPAhjUk9G7u5t7WzcD1c27udkynEWQXfLXJxDzY
cIaOSibEmqWwLdTlWTzLhj+uwDX3OMnhfeip3CBg1LyaWBdW1eikf9yx4avXBK8o/vSiF9Q/+t1r
nTMEoxmQVb1d8OLe4QO1MJITpmWL/BidI/Eov/2qG4/JTF8qAQR3W/fta12sA7jd37nurq6sooxe
FAbFmJbiuSGLk9FTpgJqEdqyWVbTwEWHAdRbWhXmISbrHLmQ/mnLhIDBascy1WGNMPuFJNM/feXd
qxd8Dk9E1W2a34IMr9nP+2oYaQifmUNy3L3PyBVnJ8FDytFj3I53+dKt6DugGiuy8tQ7dSHom6Sq
6dxSfvCRVvEpKz33cZ5HlKCgA23YB/SHVeWuIFLwIMP8iz8lPpEoC6hkYzw9hol1tdORWXcIW5t7
32aB7/wxcDdsl+QpmQj+LCPUEFml0ClNsz8IwfueJ/SVDsCHy7qm1Qqi1Dpc0ioyG8hQGIoELoHh
L4al9Bm5FU+Jr9/rjjLNyuZwCLEvcvj6HxayhYFIB/gEjJZ7l6CLzuIbaYlH4tYu3xzjb93Y+cEz
DqqRhyRn+vDjZiB6uuCYGdAwB4NCxEQ7YOcxgsU9LACYJznbZ89if/XzmJlHkM5RDXXzlGZVG0Em
3uI+Ni6cvgAgpNyMYDqtugAoP1aCo6GI8tSu+50yUIZb4fkrEywVaANYLLRdgRBRlbxM4EkyNbxg
6ikw20FgnsaGoK2XnJsWIWsAPMifzOS/S8J9v/An+639143xVrdgwiPY7vmV5YbzRiP6py6fGvIc
mP+qnLkKq+SA4wSiMrCm5l6MMK6Zj4aRF+NVrwL1EP/6GXAVYY+JEREDYREjRH3vvxhm/zHr4XVP
U+2vkpHIOr58MH1jURKuwMaHqMjOROGGIosep/7HbKe7qvPL1zo2r7Q68yymFaWhreLzQTG+tz+G
fGp5k/PaXLjYUqPUuYhxK78zcXi1kkarka+6ZsvXVXEOFyc9qWLhTWbKYeSFwoDPg5mLTVab1oaZ
5j/w/dvTaBX89rX31d1HZhrTRuTXA548KiUYzeDAFoy86NCpVx20lMcCTxBznHldNrjUE9pkcbo5
JYDkRG9Gii7pekLipCxgP8cQmoJmnPZAqyhematblo7BppHS2govYPCyBL+HOaTpCfcgk2DrFDOR
hR9Q6LMf66tTDxvtL+FjWObqgtXwxaieGMCkz8CEskvriJtpJMsRF+KT0Ulwh2HSk50wnMtUjecq
56CXOv5ZQr28pi5eQRysuBCz3Tw4zsnw/5hymE9WAdLfz1s+SygZpnzWCgAcsff5RLEAo4wyOcBJ
zQ6Bpbl2W8mpTxjSzb0dvzgBcid9hZtpaT6xRPMEiVvd+Sm9hitUnHY7pdZDP9LtI5hfI4Ca9POY
HYgU5iRRcN9x/Vh4rJhMtYfZlOsyAX5EFhGvSG7u0bJ3Pb1NIOGxazcdMnrtWKdRAmLIM5vxAUom
ubSXOZzHTTLg+/ZKSKLmSLWgBbJ3UxcV9Vx2ue9hkeSEhj7Zqi1cC8TGPKUjM03UIe0pkuEWeBCO
95qktdoVwHJXHpObqDMpPPJeaSGaJsnJpS3L7RRiiiywFdFqnr55XcmxpuT7ZPF+b9kCVs23pgvu
cVpoVVzwMomJ+YNUzi4vXMTulsxd5vzTmuE/bjlZu0pUv12v6A7pMmzDJid+miugMRgUVi3TuDfb
wRAdhq9WWH8VWJf2C90dq0k0yTZQSCpeexlqUF9O1dcnJZjmj71qvlLRP/NOfDh9pQ8yO3EUTB/r
ZS97th+khPIjHR5aq57f42RxD3znbDpvnOqpsoNDKJP5YPg5zcnqjSF9uRFOyHaQStj2TEiID1pk
aegVXYYgeJTGnc5iHRK3H37zI1oaqurahhRgbkc+EVGDnq0Ntnue+FGDgYQAM3FcumYZvSXOiNsx
QXbyjH5XOLyjs0Y2jL3ul+eTNUgpI9iktrNK/Hx5glvxPI0cPecOopP6mPscAm1HmKgTOK4NJCGE
tn5t1M3WNLall+ltQkgMhb5hdRuyZWMUcp8yoFpXiCtRXC14IRZNb7bEgUrqIVyP4qtd4N3fANa/
jxrHlz9JtkJl3TNQJpYLTexbB86Npd+9lZU3rkTJRump5jHuZXDyyLOsLSPgROZOEZO87BfO8gMX
qvKzmpON49OpqrI2vVT4LTmpYw3spxa8apvavLcoMf2k+qsw0V8CXlaEv+IPwe9yvXQexutuHkia
VvlhzIdHwDX2rTcIRdEwXUWTjexhhr3aLzkv2ssM8x5r6znWiHTf8ci1kJlMH9KtTXYFZ+5aJMQw
nJ4aVATWm5MovdNlN7D725q9KHMvoScIos8Kb35gfZUw7Lo2uZR1Oe1mNnTlsioHNbY8q5IPVhGf
szshMA/qXY+Z9MXFkWETnNoqBWZU4xJvB+vUAa8bQ/dFtksc0Rde8P636dN4/5F69WfrD9UjHIjD
wq3PSxq8DNNAwJUSRdWLK4YrXx37vKCuq40pNgZwNM4JndB0HM0FSBbg3qte2jXWFr6kXlitu47w
pDR4wmSTfRswHt2wfReK1Liav6bM+uwStetit2d4DTVG0+HS0KqwhENE3Nl+5V0eaUxQV9dqfk0x
vL8JrbvKHhf2Qc459MLUgX1xl3mFlPHtUrhbcVZ0w1sTpC+epe0VuB3UZyIcfx2qA2mOTekPxltS
cuJZ1bN1nTxmo5a7U1qdkK07WuOwANaEXfkevyYanmLZvtJWnhCiNF7rcgw5dqoU6RaKDq2AfOXU
L3u2kwiLjZ9xaJIZPoaShO92DDOqGfPqXWMYQ3SW7y7aiMF5w9XVrp3HM60vuHMm/qtGLr+s7Jam
nBSa8oNn8tOBQoj+SJNo4/W/BmjctLzEb2Gc/wZU5+wKw8TsqPSePR6zJVlX7KtGD5d0sWaiRrl4
cmdNKQDhG4/WJdqR6Bm5P7xOirxiPPkM2fhVbP+E+PaWzBAuy7RuUAgYtnaVxSwZF1AS5K+O7A9W
ifcYQZtLpjRABfJGRsKYNqo3CIKjWcqOj8+s818KfRAqJQGsZbTXg+bFDtXyt4QUSTQ/guzEgX3a
BM3Zw2pWuHdzfqP2fl92RBrabxVM377RIBsjHxQNS+08m/uuMtyTEJteJJRJDX1IJzRL3NT+42Xx
50JMJ4L4zOdUPqg8oLRgck6cGaywO/phuxeOe7KoN1g7S3FWCVAvd64Zkgv/JgtUGpy8zBsGvQ+0
mzIr7D/jInjE90Fh28LtXeC7oC6YK2Cxd8Jjq8diI5FZuExnMJIkxmScz03zO/E5yC1Ztu3asb4I
/0Q04tu8xwpQU8KtmasTFdDfiaP7QwFJAv3ultM+chBt4INxyyNHsUYFvk3o177ZnkiimIqfddH0
/8Stq68LJohKJL+15YwfnFR+rGAXN/N3OtZvPmfutWMkKYI3Jztp89Z2zeSudKPazyI2qRI3/OI6
zEgOrbGAieC1YV7HY+CieM8h3wA+uDGyoLxPi7RWbg6WUCeBjVPbegBaVpxpvdnSuvQWtOIIUsAn
XfoJGDOPKgMErUV0deGJK+/qgmvbWC/zLDKHamahmmJ8zR19kL4YGX+r1zScpl3bABWleHGVEc8e
6Go6WiWmOjlyMgM7F6wYb7Qvd7zSJKgjGmtus/gbbhS8gIXqR/gHKbdP6o7euZJ1v3Kv4d46Uf4U
u4sduUbfr6cYR2OF5LXi1Kj2Bkw7uCfDJbDdc1g3j5zuxFrdjCUOI8vQLYRgVJieOP+qDQOMDGl7
6FMunjjziG3PT95EYuNug5y5e0Z17zzSP8kyU70QDuG2HQYZexjerFQHxsYyUNhhW91s+SB6Fl4L
s6RS8rro8mkx7zFITe0QOYOuwixh2U6UekF66vP0mrSJd+jH5TO2zG9lkZbpJi5J3GO+WW7EEFMh
i/NuZfffCTWB2zG9ZKO6b+ojRR+JK+lLIWVW9uSDWnwz29BLGcPz/EHoLe8x6fpQcz4IVB9uHf2O
iYOPr6eOSS35wdZzth7gAhwk9ZxWF/+Ns+XvXDgEWEzGOWE+PRaKm2RWsCncVSvHmyk1zFgDzKV2
oDUZL377OTVsDO6SfKRugurerKZ2ehQzloresr68LnFPVWbcaOQ6DJPMj6VJNgPq70rErf0QWs03
T0RFn8IYN83FMRbid6ASL3XIiYLBEplvsCsASRg5qmU42yUhriGMNGiCNYrpEsGleMvD4clrpbcO
WoZyWNLBN9F37XvlV10WtLkp842ENRLA0opIZbO1HbvZO/sNDITBf+1bU6zw+Q0bz5T9vsusk23m
O/a6emcbIbbQSn+U5ifZtHFrowfs57ZWNJkZYr8sQE0QYOI9/nAc6GWjt1bhv9tt9eKjOW8AxE3v
Wuf0YjLijLHzVtanlmRomyV9FSNw1FwYBSkkn4bVjGIy0QUbb6qqKz3ce8aS4Fl6zBZdSoHzx8ix
khpVer0MNNjFK09o8NU6RkZYKlpRBSe8sJlXJCHUprWZEuqAbKWwngzWSO6H4gVABvtRUx9B9B7n
tBXMdKdu20xoCQ7/p0bNHr1A8p/addRWen90QxVl1ThphDdZIpFy9G+rq2p5x4Z5RUSP+R2WmYpZ
0l5JK1m7k8L2CNamihuD6Y16Gizzk/xisI1Hnxmur/9UXtodjcqcH73Bfxwh2wTtRIUO+d+V66n7
MER3D6UgTD+fzNRSj7Mlkaq6Y0zL17YroEqny54augOS+hJ52tolzN6I0Vbzwe0bmORYoYRW72GX
B9ji3vp+xAQ8+S/jIl+tQT17ub8hpwkD1tsnla4OyWgWt2Y0ilvOsfDomuFz0ozmKXDQ5VLcwy7L
qrQ948rsy2suFcDS8ziwyZp+dvDvzr3Z4iqNH6H+qA0WJsHiXfTBbaraG0dtmpFSOOJGQrqpoAcu
a9irquytcO/cD1STDsbqje8wB2BQ2Asbzbp3Gk4XVJzZ3nS/0JN9gVjBcl6pCBeQF7nNQ1ATg1q4
dbOx0nR78Mr2ccRzD12n/VC/M3js+3rxPt3QxVJtVvPaVOUzxizet8zEizA1G+Pus1XIkIFEohDw
zIGtFhqvQIsJ7RgsFJtUNJLGZIgeO5Ft8zpLopAo9tqpsJYafDz93ovDl8KZ1AUn8qrqlIlhKEZ3
KJsjmU6xUdTFZXmYHnufsX/eRmXDeKRNndckzNZsaqwZhX3KfY5e5nxeDCaiRIaZplKCxRCy3A2C
pS5175cODISXeVuxrD9izGdtz9IFkgKWttCCXH0PGi1MARgfcIbnwUyH77wRIvLvrNZJkzXGPbeW
otcPOvweIVNsQJK8eJIHJbE17lkulU5h/VPOHGOLhfFkanhvgDRUbv8D5O7c+B6gY2x9myCpE14M
ol6QdVxic7InWviPfkJMDVxOtaDQhu0b+lp1HOzhzW/EeJxc95pxK2XWUtnXsIIxreM/hW8NK6d2
jUNr+HY06eIL3IPctO7TPeFF/3v8GizB0xR3M4N10zrDMj5YHnbASlBQKjoJIzjn6rAUyX70A7Gu
rYEiZZtPg+NuH5rpJlPT1yiIeI5NFTX+1+Qr9PaSrNe8nwLI0Zro/dqXwLNHZbdrlS3AbZWw17ad
uRHdYw8jyQDqXBemDVfM5o+8g1vYVDfyS+1uLIb9SMqz0wvwBPIreGiDIsJpfqNPncmVi8l6pHqX
rL3FOAzw92I/zLP06YhW/xjFewv9uPaDBp6C/bAUhCAVWV48H8xc7Ee03w+BBzz2uVz29iaYgCOE
1ADuR/dWB0P6MS2d3nhjAxa8pFTT5Fa/C2qTUI87bQcwPYR8/xgS4J856z+8IHdl2orESfckzfop
fFyWRL8y8Nq6XtBcvMF9cBkhzoWL09XhQuvG8VNR+QFip9zcR3sUv7WIPkW74/Eh+t1dmda2UTyk
TyJLLgGp/JWgFp5wlU/QGydMRT2hlYUl8aL+nRDthjkHrTaKD2jhTMKkNdwNIwJ2WrdHhmvUicSU
7XpklIJyXOFFT7j4T94qp8kjlmW/EXC3NmhAqxzMOOoYKS8g6xy6rfY6yvSDkd//Yu88eiNn0i39
Vy5mzwZNBM1iNpnJ9KmUUr42hFRSMei9/fXzUN80bhtcNGY/G6H7q1IhDcmIOO85z7H9KPpVJJ6G
zca5poF8qAysnrp16yqiCCh0FxliYzBMtCCckHBqfmcZRTTlZOLLwA4N9XdYE9dqN5Zn49I0uN9y
liOYb11rlW+JAqa0eJvYu1I13jVD7xc9MVhtqrcdV8SuplpjYy1of+UMxm50U841ygbA6gz9ilgt
FZF9sUU0cTec9pIzjZFvjdteinxIT1XWHceQ/re0tY9hZOxjg2OXGEcsKGlxMuy22RKhHFaGIe66
zGNuwPxpjZUXM2fe/OoUhyeih6saxEQd2IcxwJeUwOAliMqqOVLrVOYfy59Gw3gRtXOtNO/EwctH
2luFxkvMK7dBEpU2isSA/Z+OGqmGh7FtXnRGm/i4n4q2H85paT7p0CUyVvL6YtAmvmkSLz90MSD2
xr55cL+eglTzKaEgRW7mMX3PahtS20eomFL1MqQ82+5DlNnW0DZ5zAt0pvIydwwCli2wCUWTWV60
4Wg+XXtbMRQLPyoO12sLwyRKxibtpLttx/6RVEe3Cj2h+0KHSotvOAVmI2tiTDG4GoGlqUnCejVl
lEp0jS58Y4g0H1Flvk+WHO2AKBpEhOtN81Fi+/DRxKtNEeSXQDWKeZFpHCK2XZnhrswfCzUGqSEp
rrqTeCwpE0ePdD6bwXhK+E7Wkj4kN0TBtvLhY5gYO0uBGNO4Y3Ho3eKA9r1JLNe3LFD+YvHwW0a+
b9KE+6zea27ibCJvJlP5HiTjaxekiW8BGmdPBJ7Lro8pGRFWuVOYuxc1eSMCjgp2y127Fk6LJWgE
BQ9i9Nrm8kNv+BokALN5OTRMFWJ2LbcF4FyQML19qP0kqbs72zirWs8OkVt/jEairzivkxURSX2i
xf3axSi7bpB+i2le+o7GL0WsqeeoZkFP36UhZ2Sr7LsHW9uXmKT2hYnJOjbSfcwQpqeMYk09HCUa
aQCExhp8x9ZxHcGhyXvnpuM8jdhxgaeMYv52SUbIhX88y/aKmTE6mEHE5tudNm19zS10Me78R9Na
pBuV7622PXWWu2tShgr9Evzl/CGIdKSxHxe8Mseknhh575EgSbWzq+duhjNCydmKlZf6xKm56M30
7GXyOTaRC6e43WEo2MBWgw1FvmXVOB8exd77/rOdbEBbOW5ogX1niIxbmgHFlhO6CFCvT+WmxiYi
lu93RfUHMxG9Ewxv89EiT8SWveI04hTZM0VWUKsuputXrsGsLmwoYfVmIHi2nzNeZqeVz/IjiceJ
mMRcHGMmXr5qR4H8RY8w0AVOGphbrDR/SxLK0vL4K4eFWQ8hHnybqZPHJnBkuWrQQX3OxIeC7eLL
VF0aau1/SUUaU090bJaHJUvB/+7n9SiLC3W+Z4Emj8L8mHvFAx0kVJgu9NWaNyDCIlnT1sLhE9YX
h2TH3RcdlxPbrnpFoXfxUWtRtSpqkwLdkVb3yNt11p/YjcVJ/51zPt3oHe10ssS4aWemWkdYEHgI
4OVKzHkbKlmfFYCE2TD+RGMQLYPPJwM3+26wnbdOwAfKbOPe0DrjHnXOgNCMMGwxFma0B+WBkdwO
fZ187IBjfuzlmx5BJ2R8q4ccuVXOIjXI98yIhmtqPozeXdTm5ivrBO87tsdVZEH6onoeTcWlIdjB
TZVExeCLlt5wfdolBd9rmaDFGg2cypCW1AUkPK/S2Hpp+18BI8PTrNfpbhrhbTn0EPcEa5wmOKda
zebUWcRaBk1NeR/1s+27dduvKs53q6SOXp1ybWht9lyP2bVFJ4YHGWxzlhmfYComVLuFThxf+Aqq
R5xR91MwVWsvJUqUpTes9pe+yt9bxyXi49XrRNL10SZj7tsVW2LTZhwFd37VlilYacvaBCWGq4zU
1MapfzdxynR6ooZZP8pGSh4MCiV11h76MWELWXoMuxXomsLaSkzvENUIGNCPwvUqmpRwI1iAIhv9
JoBqhCcsrZjysBWimTWYL3OGXZM0PZgJo+LC1nnuTXI/AVU9ZHQZYEmElsQHTsoKwyHZ9OKzZ8E/
zi7VZFTRr7oYeVeY+SuMggRtO7jiRqH5RlfTHtWgqbN9qqp8by/ccEoZ/MomJxHn8cEo8L547RXw
ZbCxZnr4yDAzWqMgEOfVJ0jEapeYlrOqs57nMh+3BYR/ZXJQX88OBb+lshUG4thZig627txQhYGf
ajO5JQKL4hacPHHJ4/IA0EHC3bZ5EsAeoUL6O4hJ1nGSHvV3kDhM52YaKmpQUdSa105Nkj019nj4
2d9ns73m2eZTVj3jzXLFPsUYMyHgxn2xKWRvbGQOHNCO5Z1qe0yM6GgsqRzg4MmOXHardOSyzIAf
MQLiNNayc5mZm01jfCthuCPCBM9m82HU2v/1AxOjKmEqNNBCIyagSrBZmUoZrEqnwjuxeP7yKDpE
Iu18PTa+Z3K5fkiobMVkNDtO6FTVZA8HrWzlIasVpSAMCDFwx+mq1uun1DPTLcFu4mo618vPQK3H
QAj8MTnq1bgh4k6QHufKAp9SB+m1f9HvcUYVlCIgzo3qRUSPjmHAxSmDmwXQf/tj8cyrkpaLxtxL
dwTFSh58/WO2ZCW4ihkLmecmR9sye1iy0XjkDrsgPSOutOVT00Me60ka7xXpVIl26dhGswtIqsNC
bwf9WANfnxUczkoA4w/ogeBohzkuiR+HWscTNoXk+JypXSAhuL9/WgOivr0hdpMWX2i7mlmXK70P
oO/08L7XFpoeZoQ5SDYaGNAuKKedZBNAqfK6qqAA6d5ya2Z8qzZZ67VteEjiSzFBmJuUH2vVVWAI
2BZ69JsmqP0A03tlazKiaR34iTc1le95X33Tk7zpsYwb9n4g60rDYLyeEy7EJstuHetwumoXU+lP
ETKUyI9Cz0jTEohMV72gTsTtYz8MpvfFicGYxnmadSoCsww3J5HuUOwcWew7lWV+M2u/DBQIxiv5
Q2sEkjhO7vjctpA+2pixqPkrnz39yLyIH9VAd2/FgFgVzUYQs1l55mxAKgGxQJp6Y5tUi5VAZwWJ
aAaHf/2oEnXkhqOEzU1pk0uiNzvH8mrod3abnIYJXbsLxyM1lNtR5szq8JyE/CdajsYrfUHPs/Nh
uZRy2YtlOPVolJcQnkohD4lh/gm13mOZpWc98QJjLVJafPAsx2hglfChQ2VsMxM2kkECf8A1YRVL
bNutMbxYpmERe/XWntPnhxjd/RgkgXskxAGgztFWrkVKFE1q8dKqibIik5qTIM1pOp+4JNqQlKfZ
lh8ccV/d0RiJpzsXFkD4gno3HYuUKb9bxGJbtdUN6zTpxMy5eUsekxNJNrS7LKQ+JCVaxbkoXZJ1
FXYn7j4KX41Hmi5eZiWK9VBob3YDpaSLICn06cePc5iGcWzOi9cZTmi9E7H3wMGBzdP0IZMlHNDO
ya4Q3VXzvPA469u8C+9wa8Nyn1tI9OyFwxCQZBnAHGHQDA8wXwce3xu2060uuRM6lmjGW8ZG85Ay
SynrbW2ljz93lbG0Ng+mgqSpq5MmKPrg3/Z/Lssf1/PPj5neUzsNruFIDIIsMuVSTAWWV16UVbY1
3eklNbx+y6bjdXDorWfpCbeTVAF3IA68oNN3Q5MZx45YLwObM49tjMnLq60L3CvVcqX89DeJKVQb
PUYbH+1hWR2m97/qMqqQf0ISefmhzv90UQxBdZUzx5WqCN5yS6OxDji4xTPJ7qE8kE/Y/lWMnSpC
mmUffnv5wDoHvGw1YXDGNZptextRLTa1fVstV3csjj+11Xqel5ypQ7E3Jw77NsOfQaQIZiEp/Fng
vLSyg8d+CmEOBF7QzSAYYYjsfyKEdTd+IZCz7kMJCW0W9J8bMLR4JGgmvQPg2xZHO70RkExXs5k8
gsnxqQZciok6Q3YwFEeMYVF46xMGqh4wW+wfWwezz8qjdGeDDxLvlUO15X+oD1viTf/Q6CahO1tL
WtewUOUMci9L+ugfSpdDb+g4mI81DvX4e5a0mMQS3HJuM0yalBQrqF8m6AApoKyXpO0cpmaT/eEh
4/2VYvufqyRd+W8vRliGK01hORxFzH/t70wVpfVSh/au69in6Quot+kEtxDB82KW1SMnEsoxaigh
uK+QgqDwkAHPgVG6M77lInwpiseEW+vsREl+XpzQSM23korGOxulLIfKGZNYR30aA39QC/DPVNpV
sJ2MnQRZPIoselpgaREsaM6BcDBRtkw6jait6d+NJ7pD2TgNSbaLDJHc2taky2G+owA3+sPk/lPv
dXdvmCCa+gyrEUtOxw3PPFbPYHK1GpU6k9wSCQgB1UX6A0V5PN2HXh7ShKmBLNjbC8n+By5o+RSK
2l0N8L24HLV3mvKkVR1AGKXrodLuzJFhYabGCPOTHr3OHltLKvd8rCMkVFR4gIHQHzrRHgIaVK4i
Kt/MesjOodIgnVscbKYgv2ll7RKQtokV1D0QYpfrvKwjHpNybCgYWlbM2bWu+jJfzMfg7MVa+IKI
kobMzDl1W1v6rO8Gx0GFaZhKYLm1dilM9o1TxO5Bl8XMVDv14CdkC+a1bXeYH4xtoelvqZyzmybd
m6jS+VIgRm/aUph+FZX9Pc8lsMEYh9ls1J9JkIenEbcvGQlK1Awz1c4oh18sFQZdKLzMJEZEHIwM
wGdg7SJnGM9OzkOwgBB9wSmo0cUkr/pQFZ+jIvrsPrBK5B8YDUjfKgVIMZYfHqZHeOflC5V5yVlj
SomrTXDdB8lZiZmFHmmxyEzzydTIOaVz/E7sZO+UqevjamtxCIr5NfPoEYzK9I9VmuYOYE5zJo8y
4Z9O6hfPaX8ZKSjvukcKG6ZUvwi7JpwfZPfd8v9iuwc68vMHORfUxTLbdOuWhb4K3CqtuF6cGUWQ
ab8+dgTyQsckP7v85s/vRDmTrI6g8l9/UXc0Z2P307QPbFQJ7GfJUbQlW3yybLQJmWxJJZ0o4Fmt
g5LeeGtGOGLCwOY2Nkg+7ouI8Q/kDKKV6whI+s6MZxYcLEn/S+HZS7w9BrZeoqXOC7Wmtek+4Z7M
H5vhhHcouydKHu5L26JvxaWvzoNVkdqYx1RrH2yjqrcmUCqILiYre9MctQIVo06GfGUWtbix38RV
HVzTiku/6wJ8v8oU27Cguifjg71SmkcD0ZC4F73OY3biBI8lYuEN/3lBzZoHtR7U96oLSO31OSwk
aH+grP9UYT88uzhppNGGfgMMyMeZCcM+1rdpQPAlccG42SkOX8eO0QInyhLDot67Zi/OQdg9NlpY
XsbeZo5pjNsIVtq2LUG3uN2MlFfU6YbPrN4GYmaUi5Cj4akgSjT7wWivGHXQbpVbd7GtD0dqt/w0
KbpTbNU/GhO4hZ6ObBDN4MPGYTg5HqZShtP1FsNotHPs+ROJt15j9iPFTNzbTUmAyxBZ5h9ys/d/
9bT+V95l3FRgMf73/zKcf3s2O9KmlNTlUa8Ti/2XhSKpDTOwG73Y4yhYs/Wt18LI46NuZvFZDlAD
wzj5rrmOScykWAbcqMD/PiYbT+rR2ey1q1FxUMpzQiTMWv6gJv6Hl/jT3PvfDbPLWsZLpC2XFK9w
LfNf1zK3thH58EDtIXxZfhMS1BhcBnh4vcyTnjZc8VkWfwc8ykWSVZBbTXan0tLu+3jYGPpfZBV4
B8W6n91219fjgmuZ1hGtQmt8SQZCN/MqNMNy1bChR+oszP+wChr/XOe5vAuX0mj4Y/S/epYn/6Vz
u9Sw0oPlK7CN5dVFhPKeAN7K5vCxkYbML012LOmNgvi4QsOqdtGYCyaaGPJ4+gz428tnUUcQTMcP
xkm45goqXjRQIOV/6KkV/9yk/NcrFSZEUhP2oPdvnzcxRC0oghonfGxjhAJ+umlK3d6b7rDJw4qE
TDP8HsP6oWrd+q21f9PQ0p4du6l3bU6www2yk20BhhqDXtsVmfeaV84py6fx7GLi9mu6zhlYVh4b
bJP2jQB4tw1W7vgDL5EMQFdl5li7fqipfM+yncmZAprK+N3P4P7c8aEswwXZJfZh5NmkZbH66y3y
TkLlfY+yH6Em7WudSd7/D+TnLbWU/ymQbwiDTuD/OZD/WHSt+q/1R11QofbPsfy/fvXvsXz3b0u8
3rFtm6phwvn/mMpnwuXa7BG9vwf2/57Kl3/DZ2xI1yQELUz+1n+n8s2/UbRJe7GUtrEYZsT/Uyrf
Mv/tLnWkLnXgAK5uW4b1r03IXUQmBg4QdynsWVglvXMGmPYEbYjkxfhaD31z65uqwp3T9+g8hjzH
06mfM2DkjAR3eDS8Yiu4Be6c6iGAor3xMBrjHTFYBsKRQG4Q+MF0R9iv3ve6RzIH1x7Mt3hj0x+5
tkTMODxCGxtgBG3COzdL40cv0X1WQOuZPaJL462lbY0ZGW5Ey5RTYhFlCmGQhSDZ0toNMU3gPGqM
nv4sTCNLU1K8N9mrbYF4bx2AYydPLjWHKHAmljuDF7qqW1Us2aT8UATR0R1HFDY2VWS+Q2+XlxEQ
duFtgzZkTRjsu4acQdOUKZIStr6st2xKXGkAJbW3qRhgn/QRZFo1uIcsmuTOVOMzNT6KLjlSYxqO
zNGNTuVoAh70huZds8Zx1dTWLoxjb8tETdwFbZyhzztE54f8i7ILckDY7Td9YRq7JumIdxkLRsmW
4KOj5i2FmgniQL20aQ4iC3HNiiprR3nrweSqOnXQ947pYH3WwHTXbgOI3AgPTmTIJ69qBOfl6pCb
gPF+4hNIa1DezfBoEJ5bB9DDxulj7ptzZj1jmvBOtEQboLWGG96gnOoDMEa2nroXhyFd7/CgBt0U
tACyEq0RV1Ch2aGB+75KFKF/9nb6SXYaE68pPSoQhEuN7uiTVnlmXEeaq5sqzi1KMi2Ep6uUn3Z9
cGYmyQ4ygORGAHILTKB+mAvjNS/n6qzXzstYgIm3JNHBKdCd25C0m7SnzjrAk8tqgiGJvDok5KFS
a7stQGUF8oWc26o1A+tg1uFNTKRdqzTGPMVpp8ryex3CLBORiuO8SY3hpOz5NCWM/sdWPtRYc298
oOgS9n4emuGp1DzQRZ7eMheFnJX2sY2RfcDpmRS05SQhLTD1Fzkzmqgd27kXjBmx0LyXmVF+0MgU
n9Ogzx+0noOM0Jsel3tvv6pIIsKhdeelnm+gHKM0svHGphJy3WMbd6vp8pN+a/onO9TLkxqzm0uF
AkGfR6oD5iOOKRBVoTqVhg2/MbCOkTbIPRk75yHA9FOaWXggcEoSsarPFH7itmtJ5JBfPcRp1fmt
6+rrEVwRZ9iuObXa/EA9UcKcJ6lO81esQZdyIr3hAsoesQ7emWk00eYbfNGJlG1MRweX0eUusVuQ
nqryMGJl2JYN6ltwCdAHL9jwa2XOfN6AxUwpmaH9cibvqYL+eE1wdseV3PFFqaHDARa7Z81rBmyq
DQoZxj7E2eRZz8Rak94C98qvPxII+cbraI7pNd+FdwDRTuDHYqjUeOaiUGfuG5MgNVyaV7SGbZDC
sgb4HQYwQdukj5WP4FXjJoJj1Fbbn5bx2sS2QujEhSIFNjq6C0MHOKhnrnFvOvdBYT/xCHLuh6H7
oxqLU38eNGy4cEXYGVY7HaAHYwLL97ouWitd2DsOMDmHZw4I+BXuxjAid9N6wS51KVmaopQywrbT
LgRmbllZDciUxL1dmkcxeHWWr8UVyYvSi/h8zF8EeOkZpnhgp6vuq7GTbZiG5k4L02RPzDlfhNtv
h7MVQy6qdFpdU/6wHGg209IkMdTaMxUh5jayEnxsJSSF3EZM5GSE7yLU7mcVT/48qp5AhftHeMFL
zcF7XRo5iVzyrbvilUhSREs3Ec24CgJe93jlo12raMpuVf7N+aZ7rjtjVSz2OeFJ5jpx54vlDEyS
asS5CQSGHicsF74W4Gce5GK86dNxRUpro9w23TjTd1DmBHwqPL01oLpt21SvsYRwG/W1jSM33RCC
fmPLVbFfhqVRifE5d+j+mkbqDhoZnEm4mMyr8t+zWx070P5QU4bf+I9BkiftgfhtT1xBAZhLU9/C
McvRzNgZgNY4aaKORtVI++PiLg6nrTlF3JRKfyknzNuFhbs6mpn9L+iULS99P3rqUDGiPwuhjfdk
CLECUNtQ2zohZtqJc3yyDI6W6WM4ZDzmmX/PIpv8RnsVUfg8NZh+INlbh8mD5DUNnyBYxrVtgbKF
/ZsdrLl6N8P501WEEev6YI+ivy0FY5h0HlwdagrmEGPjtT3YKWZAgPB4EzDWgT1GPOImbs06w+/f
zRrRJwHOGW91nzve1kjCcl1bEC+sxDumxtKqKLzGnxdlSdcvbi/na+tA7gnLXN8T4vicZxluBgPL
2izIy8TertAhATrVdAwbmd9lAjJFm2XzKszjzM9s0zw6OX3YMo8ls1bCKYAl/cAR097DTrCerfrV
am21N9vIIB4fYVUYwN4qJrXUZJDMTCTn9Flu0Hm4SrjA0srkAes03qEo7207Dp/HTNtnY4UjJZyJ
N4ovptDqMsc4A1Jr6axo/4B3NZ7yZq8X2ZvhDOUt68NX0iW/c3rJiStxzWQTR9JCNlf26wsNG6CN
F2jaEcLQu2sn1b5KwwGH3oCUIeN47ZD2opllzh6ZdBySAOdTxPN7W5Fgvw94A5yOjQfPtv2YcNIb
CIl48dFCY0p8EyvBFjptcJR2CFu1F49uND5QPafeehMzG0VTq5Jo85MbaM88llYlH8mrY4RfCirm
2k6S5s6JutpH4Q3XIeDCfVLZ9EBQPv4oItxnLjGdTaXzzNMrKwN00gRvoz39Mqe2vTMiTM5efAaK
Jz56PXQ3gzME1LAbd24V6Sel8A42dut8SOW+BWXwofR5OOgiE095h0ZJ852DRWQWT71Tv/ZC536B
e7p18SjfOP4CyVGK4s0JuH4baWJNk0py7OR4w0rZX6y+zjfmrJV7O9yHc6AQVSqGF3YdPzLJ7Xa9
axiHAOnnGg98HlIU9pb8MuoX48AyGcSfIox5NKbnwZy+laufHeWUh2pUi3xhbGesdbtBUYmYREBq
68mgzcqYl6BSe7ZzTG3MSioFm2QinO61XMSgtfrfIzZryI23yG30dUVaGrZQ4KcItnxUJKabqDzg
/+pwAdJyZqV1eHIrgIMhyb+4IgoLQpRkCYYhOUakeuL7ZZ/VZ/PWBFCxw5cpKVmtnll7t/jHE5II
UbfpdHnrCAeYwyEoavcXrUMW+10MF3APLF8Vc34BPO7xrKbvFvzkWkTBt8nivxZtoZE8sYBDLRdO
Uruwj4pQW2kOWESZ47RoBrlRrbD3Wa7fu4pdUvOK46H+sjrvPTDL6E2HB8tYv2SBQ0RMZjlsLTWt
7bB4Gd244ZhcmkshVAQdMC7IjM3qPbinG/gSIF9+ExU6MSOe34mAPlL28dl4eXHLrf4w4SvmecQT
xLWwYYnqbA9uRHoNy+LYMaayhzc5YKTKJLtSMMelX8xGjfjB9+g0kX11e3Ei0a35uvbHwtp5qlzK
qWM9Zg5MSAhwJoR0Qi5iSwH4sGLCAqJmprIEey+GPu3F7cSRfZzaAFbVr0hx6mAMyVfpEjxqwI3t
i2B8rYrGr9A0kIxm7x1M/gUDf3+IHUffy3pcjZF4wbvYwtU1/wxZi2kdAyYCmY7Oi4i/5ZjwZeXj
KrHN7pQ3hF11DK8r04xe+ibKjxw95pVe9NlGLr/z84sD2sxRCRi2RcbfZYf+WA4YC2aMiyvOWHE6
nwAZvOR64ZCXHr9c9E8sEXRIpFVrL873F1sHYMjGA3zVghX6+cHz+aD08oHOCp14EUUSiqyuwxVn
gigqDArk2YBdRpMBV7C0IotuHI4/P4ZlJE6w/N0okMhFZISE85BfpScckpU+lLeBYRTw/LQH7z6H
oLvoLyRH5bTgGWvlMBRf+ttxQjAZL+NXg3aAbddWdyAWoLnDlV4jatMpbZIrG5ruhJ+mwVcIlqqT
lY17gfmm+TPQZW/pW7jW2Tbbn+2CLcogPmJtYbTYB+1TNU7xpqHND+U/3IYmNsxscvoNrVMPlXTg
O4Sde2B7MlfOrQAL4ahPO6EZqP1SEAc4P8TXTOIJbiNGtYEBy2kk2hxoUpzH/jjlkQ7yheIldEp1
MbRAbfMk3s/Sja+uo+erWDEPh6aPRuR4l35OXwpVwLZNRAQziV7xiuqUzmODjPHxZmTOrpTVN9Zk
/VGLA1wqsZb4aU6fVkI9zQYY9rs2aEviBG5/Erpvubk4p1oMTJ7Eg8kt2cSNOsbAPdvBauGwet5a
C913Cu33U03aXM/Tty513jEu7drSODuD+kQsx7CRiVetviiBa7vFFhpURk83DYtWH8zXrp3e28Tb
zjqZuQFjO0ZeaxPawdFdnmxgTlYeJZwcTE5Q/Y4CLigN9cFS1kWQSEhcUAOn4lr12PBHbwBza+6a
yQ2OAWsW1nAIXR1nQLotwZZ0i0VD2do2HPWrAB19DOSZnkZxtCDZ9fBvmEfLm9bAtPJ0CrxpBqdP
S70kg/thj9Y99+593iWvgVXaR68lBTHqd8KGocfG/ucfKubR2FfgEKqgPoqmZOEoLXjMzK2kM7+a
YUa4vuA+VhgB/KqHfjoUxJPlcvl1STZwCkI+UF56CjwyzAE+rSLLpt1E3U1apTbGOg+gRaJd+2Fc
txJ105tQA4mzkSk2eU9ND73VSM0e+6bLDGHqHnnwPESdxR4nWwykgRlt+prjiG+RbVgN2TVaHJaL
gWm6UooL2K6xaCKpwvBUM+U9aO0XjGSyVB4p4h92Hk2Fdy7wItg4xAemDErBz/vPKOri1OM+cbKS
R6Jo8hizeTt6qrN2kn+vLAXafUi9hm5ojNiWZ5rXDY9izt6xmNN1EbXrbqDmgRi3tWIv80SPR7bP
PQcKVEh8OFDhb3ZDDBzptwBbKHe6KZ+HEaiG12s35oix0d0M11iqyAYKsx0oLm56p8/t7IdzGdNu
jJMYT8tKs9UldNKvDLfkyu2pGaGZVdPZK5tJilk5VTEw/6Q8Jh0ND+CI8O4Fz85Ah2RnTN9D/t5U
Y/Zomt/27L1kYxQSUmIk2QMiTjorwYfomrtUXbOJiZVpOwNla0CdUkhZajQIY7SfRmXsc8WWaTad
XWu69/HC8zPoS+7kQXT6e4sGeAQzsKIb0Fm1XRfvi2E1B024Ic+O1dvAFGqzj6jaXYuNzQ8BV6/q
qRoBPn6XWuVd7jqwq79w9faY2Yggkk5HGQvd8GQ3LpOhBoxgZbbbQk76Si1WohCPYZdYw7UdFc5I
PTa3Eqz2GDHPMNnqr9ua0Juedjy1mxJakC+p/RZT4GJZNL6GMVVIaMsZAGWE69I+BdpiT4xd7OqW
UV3xL3zFsnjWyzb2Z7tcVRlhIwwicj0k/bjGQwFHQ4TqSrGRiU4zJKQlTIphE1IKSUHQU4smnBec
gCsu632djn45p/dJXi2huO+Ks+5qVCHsw95da+l4LZ+VA7+caRlkoxdPE3Q1qfS+8fD2N9EvRt14
M2VKJzs2E5nRkNjyQCOH2MzmHff1Np4wWo3Zd9lyOZgWfdFBNa1lPVyU1o/cVxgSTcbk/UQUC5O7
Ts1JVdmPFeMnapMJugSkHExBXlmK7mOiJYIBsrfyrObOZC2BMwTtk54pGjcvjgPPbCzYs1hEEzh/
ROLLjdUXuqGn4scxzDo/sSy+oPotsZP3wR6+m/Ygar45AstbAWRFEkBQIW+4xmKD6+XSj+Cd85HZ
CLHFRGkHjNr7UM+/3Lo6jAXuzLSVTOSbtQ4mmcYIjYSaTmFR3+oH0QblmUPVSY+1+7IIVqg917CO
n4APPbqKkSlP+C3ljBs2RzfukTYsH/Ko/7aZgrGttF/DHgzPwhpFoqjj8obAdIxM7TMKGMmLVGzL
hJmZ2+FN5TEfUlsW6ASZ8cfwUNNWlrDu6xYGh0eEggEj2JaCuX79ex7Edzw3z5mw/TlkRukOL01g
7718/B1Rr0VuZ7pokfWpjdXjPGTrPo6+et24OTPcDa8/zEn+3qdGBs4R/Ugm+abr0o9RKxeu3fhl
tNA1TfIvLt8DB5U76pxYhjrrgNe6WNEh80yQ/TCVySEE/eo1xB/K9r2o5NPAKWAo4i3Ww0NaJPum
hwa0UIWUtssyh4wGARdEObUqKEdJKNfDzWlQA6ZbX67ygMzRENU6kYNsky7d6bzGoLk5nEKohOWP
8OFtmNQt9k/6ye17dRDZV0GhhVbXF6seWFj1pAAsBD87pRulaKtPbBkgXqZDMUhklTF/GSWsMIpO
GlrCAL8QIMGL/T2JQ64BcZdYWVfSzegz2I2G+1UDPhM97rzYYP9Y5OQqy/wKZeqkWfep8FuNNBbv
vUjae49rKnTXwF6AA7ZQlQa+2ATTjKSFLzR5A/RJr03MQLKJLB/kcAHLGmduVTfNqu7YWytJHYvi
FBTE4iWxnpMEnp5E/yj49RkNus01Ot7q8U8JeBVHNOZgTZDVdOd3tYQ9ZEAPrRXrOMRQW7xB/WmY
KbfSmbg9vUPndj6ewXhjqVy/VMU33C6fSRrWVwX5tHO1vd3dKnAKBzCPEFoi3LF0Roth+Ua6W+Ph
w07dPji0nroESaM4leMzJTboa1F0zfqAjSliTo5vYxtpPHoNadgrchm7utetA8DZeg146vP/sHcm
y40jWdZ+lbZ/jzQMjmnRG84CRYqiKAZDG5ikCGGeZzz9/zkzy6oqsjrTet9lVjJJqRApEnC/fu85
3wHF9IaOdFFHWB0hNeF1kLo59M3OhKmT5uk+ZTQR7hCBoiMlwYSzYrDCFRGRWkVbSpTcdWBBljr+
+cUMjG3tYF6mQIYPGwHLWDR+MT0q3FZ6WuH/IQowTjXsaXYpHoTECI1ZR+HJWF3J43crDAa0vFWy
zDARKlz6C3NM1KVj42fQI9N6HJOtMYJD0xXAaGZGg9/2ssihBuoYKPfma6DxKg/Ew2i4hj8ryHiv
TsiEoEY7oftqvAdypqFsNgcEi0G+SQM1ZbmuN1rX10Sq6dQYGn1JQ6zDnEor72Nj0+jRGQJbQbsc
/U5Q0fysENe7dQBj1A/DBW7XXd3jKDGf5u4TLJdYDnPhsMtBWCSCB0HFVKyGvr9MukoYuHImdhXP
m01LQrXdcB3G8SLJXTnYGRZJSox3VCYj4NgKGdzYETrSJg3Te1Tyhp9fJ7pwdRBcShfsUhhH3wjp
lfwK8dSzaIGl1reR5Z7USlw0qJ5IxsLoYNWhvogCBMhtb57LJq4fppCgYuKsP+owuLSWz2GowWiI
j2c9wJlfq03zgqHLYTVw7ZWNrp38Zm0Cd4Xjx6EDROggO0RJo35Tz9ydjNIJ5xIqtYgRuieRN6Tt
UK1NAFaAFKmPYNQkr0jfIbCiRnGcLwIasmXOWmXNIHX6ytqFFeGfUfytnpQSGIu1wEtNBGIOlCmN
yHbK2jWWsmXkqlcK3Hppl3bi6fREqEDSTzgY+qLQXwEiVA+JyyHMdPFkqsEMNjKzuK4x+vckmYN9
esUB0GwMEyGLOeHTJ4dkpWT+e9mRPD9oBEP2BpPpckoZZ/NrEzSLq6q/0u3HtNv9jJvJG43sx9AS
wqwDypkV0rus/GkOIKwWGH5JCUG1N9/yJonAWOcvo82TUp8du2DloatfI7+OxJtuDy8IrswVpGt1
XZo0FAIwlQohQoSYLRAaLbKScGKBjmZTB0SV1ZOKwBr7rshT+OHNTrPJWUgA/YoWsP3kL5v6xael
E40s3HbMAU4l6CEb/GfFt1/AWD1RFtD6n4k7zeNkoUpcEfe42wDXNCBdE+xBQ4E5xHmqBdoRm156
o6bvIT8MlYgEwB/mVB9s1ddXSHgyJnflWY8gqcUU32KbEetVZvVbPbRcsel3k3LXGsfHCFgD/d9l
qWBxN/GBsir3p0SeDYx5TTlzaLNv1sjkMEwsai61+jmnPceUjFMK7S5jm6jdM/i8b0wX11ljrGrd
9hS3+5p5SXpT/HTGtF6pJb9lwHzPtRcZ7wZGCz3JfmTaioiD52JCfIw2cEkM5aOuytwfKKlZbz3X
5qqFuordh3wvKziguH1r7GRdE1hBlSdIp3COHWoUxcLnV3NqXahaeum79oZ5wJO/qzahHxQ4f+jx
tcatwpHCxILD1uhp7K0R1lA/yvdB9lThMHf16TSoOAi7hgzDrTX3N123H3kn3SFd6RNKxBhDkykj
fVh9DNLcNRk5g5qCyqQuzDUWnE3dyvMJhItFMXPUKaeDUbJURpn24kzzJWryGzKfZUu8zmiDSbPK
vTEUr6lA305msDY+YGVao2tnSu4+mQOEH96vTqGhSx49D3nEh64W1rPfNm9DSVdrjkGBWB1n7XEg
ZkIgp/J3cId3BHjGCz3FAFBn7IyEqBIFVGNTmKpnK+2+VU7Ny92wA+hnlCz4IYHHWcS8xvCfjWLD
OPt7bBrNooir58Z9zjXrWE3hA2a4jRXit6EsXgyVeY3IgkSk6vldfqjqzoBCqlzGHHisOzzHMZ0q
UmYZ1oR1jAgyvo7K+IOp4jLNSIcq2+BkdMlZdXLk8Gm/G9t6L1LmBo0C4yNBMF324gny2ybuwh9F
ysA1BDRImwxTBiDbQat7bHYt8c+q/mQdffFGY2uP7gXqyEjTuo93qhts80HfFZySs3k1sDyK7hSg
bGu5RhSyTSOhbaM4xEcaXrBoMIgyNnOL36opd76vwPysoYExdYH14Jf4Vn1t5Ts+Sm+ze/FpArek
JbLsbkcB9plF8VEvonUW5S/ywm+V+L1I6XqwpxU9kcvIqYxqVRv2DajGvlbcY5qY66Z1Xhm03zB4
ojke95ywWa4q9Zs2OLipp68cCwGbdfM8ccszvQ94c/pBWQ5avqf0eKx68QBjcZs1GolW/kWn+1BS
vyDOPI5RdMQg9M74+nszosiN4U2EeoYi8jMXOZ499xFqyKqmcFFYUZ1W+Zi15keXoc/VndcmpO9O
M+JH3lqXKbHWiqI/WG11ZY75JoV8nf+mmv6zmJuvpApf8zzZJGbyzMz5YZCh6RODVvQVLvhHtd8q
RXWxQoIIAGfj2P7QVebAlvGSB9E6MrtP2jC7uSVuIMHTp57rtPlOju4GpNpjF8Y3KC/fh1Yho1AY
qz6xCQ3NTjMjWPCbtDf1elMBV2RmSjar64V2vGKPeXCs4FU3tBNJVCvDcX7wXOEKhMsQ/RXGSJVJ
msX+WWnZKR4vzJd+wsU/VgEUwTR5I2VW8t8weQWP0TwCYEdzouSH2RD7GohZ1CcINPu9qXQ3g5vK
AutvTRoKK2amCVq6JvqeZ7qHcpJ+HgfcjsWEG+ybqZiPJvo0VfoY7GpB3vkRsOHO6BmmqO3wZMzl
06DXXounX8k02s/sl07gNShwO23AGj2+1OwpCI0DkPxgvaZ5TfrhQWH1NHGSTo5kyeunruT8dM7N
ATL+EkoHpt6u3VuFPH3V9Tr11Nl+AklRsYAjfnEJXAQJ5+x8PTv5QI/9ehNCR1hE9K9YZxRaJQ0w
AD+naZWnNOmMCfVEuYFPjvD/SfTpzm3zC+JEZNOE+BUmKOeiWrdq+QSrbt3ZL0Y8PJiTgTiBDn+g
30BPGdtspAVkTy+2Jbsx5HYienuae3GIJ/3kKtWHMYa7oC63YTY/+kxRm3k+Iil+y7roDGLIDUN/
QYTIt8l5893pYTTHz0IpmaRo+rFtkjMJ8vP4OmjV+9BBsGkeh6a5hWL6DpNhTdAy2eTccrlYpAKg
4KRHB0EXnLHItlSBKik4i+hTkXPQ6qtICXaJbZN61zLZQBcDCX8/uPTiMobRCWHigDT8hBqJFWMN
jZaDWZkt7BHEKpobfQ0yURJwymUuXjRF2u1s7ZXp1sElThJ1gMcZZ4cB7gqmsGbmG/DbgUbTfijB
CeVazeVH48kUJ2ren6CF977m4MOaNqP2ZEHPKdIahgJAyOhbM9QvlmluXMoIpgO0y0MgdIQYxiV4
gJAGtUm6pya+5OMmk/WsGu4+hBEYavSFa4AsC/mAmdBe7MyMVjLcbQy6sxvmHscOgGvRq57pm7Yv
rjZ5YPPB1LCH+iPy4ybst6np7GH+Nkv5Q4BcvnV2wHEv+qk3IZyhzLoUevksg6TDpQFmqchfHCQl
optXSeZ+QNWTqbfmWZ1ndnKMYhzgFn4R0xnGEtxY89WYu21sNptSabZN5CwtXLumUtPkpthp54VO
g7lJlAOyeDCaJJ0MRL/Udv/kkuTqq+LBJ3ZwUuzDBOw8CNttPBsP4tZ3NLEncDf4AaNp5zgd9oHv
gWxlDsXPeHA+6LY+WNA76bljlLY/KveVEc0uwLvuCwdHvw9qyKoeHLV5hyV49rN4PXThg5PTwenQ
gWuMcpQmXWF0f6JuSra08JbdZL/lTNOwCM5PaYqbKBl4KZNOrAnrI4MBj9fKZqy6jNsM6QKyASZQ
+VLg8GGv0L/LJTNoxpuVVTkyfTIQlOYJBKwBmg06Lz4gV2d5RDVxMKdw11JPeGCl7prG/8tj+hv5
JzIs6y/zmM6kiPz8rwdQMPmPf81k+uMf/kP8qf2m6aquWQZqbt1xVSTQsrX33/+PeMXfHFcgjNZs
BNI2stA/tJ8CgScKROFYjmYxtpKK0T8SmQS/jkEJdyz7kPm/0X1aNmLWf7NLIX93DFUYPAeel2FL
O9W/2KUqSJV15rqFhEHjTQjCN5LELPUyOS02D7841Q2ylMmoaShKF8bgjtamwBRNFpy2YX50hOgf
ZCen6i9OMe8j3bw5AXMqIyLsKGZMQvB4krzTaT3Az9kMCpml8SHMioemOBpm9FzlNuHLsG/MYdz2
Wk0d1tN1Ksh8sf35HI2W42nlM6OtTSYN5HPBhEDzEQNkzJYkdqV1IMrrBnwodJgMdjv12tGNrR2x
ikbiAisFW5yRTkslppGjGtmi18yvtlL3uQL6JRxpKqtXhYkn+GpACzB68pZQ4BjIJSq3CGBQ/BVP
FOhOYx+pcmkGjNopSdMdtowf/WSvapemVdQA6LcasXON7KAHJOeR1Gkow5ay+tIKHpsBuWtnP8m2
OCtVLVUoPydzZRsER/oyRbBDIBMp7JvAOHy9P4BiI3iSV9MegZ3k/fOgpgcCEgG/iB2p1PyTciUq
lQTQ6RTV9lFBkRGp875w1RM5ztdQARlMtC4qSHySyHu0a031QT28bpqJBkd6qNvoS0M06yrRN7+Z
0DN0Fz00b10SrDNqlGZtF87RJuA4G5ODlcTvmokMEnq5m+Qsw/05VP0HPXhwk3YjIlT7enLopvmE
x2YfE77nYs9hWuzVsbLo5/gQoSU0tehQSqdssrH7btMCzI8Ke6en5MS0iadl7nGgfVjY1q2amo2t
TCd1tg7t9E1N5wTxUfjFvDfBnVjsRxqLvqXtffo8Aw0OMpsDTClk5hoOKSk8ctH4yDFHTPVtudI4
TCY01xloPULRdB3tVIbmrmzltBQkEcJXtU4wHwOKADrZNbQs5uRDJOmXGYRfVTue5ctYKvMVOdfB
FjPjrm2dqJ+TCmBGo7GoArTlPISoB35H8lAl3RIG0tmVbMi6ICPMKpES0xlpDNcbteE0zow6p8jL
jEWimcdiNo96yCtYjnstROwfTMw00y8nYBaAQ2oZjcZGFcnBMOervCbnChGdqi6FGTEgHT+dUj/A
TxqTkSp9Og+luIVG4s2DtjTK5FCjQ7k/BvX5YpwA/zI8DgYalwwQv/zGsRZwR7bBmL7b6ri3RLOm
d0YdTm+kp8zh+munUw/XN1Kjm9nFX5gLWSSg4ttMA2g+KCLxDO5zlFI7v0jQuUzXcWaMA1eNUK4T
0rhDMrSbKuZaVeoXgF59PG7rqj9DCrjUSnZgWIq252MM56s7d2eYt6jIzzpvSQ3OsOm/u0jE2mG+
2tV8le9gp057JU0OIsze5Qsjr0ctGIh2G+jJz1ekcKtegw8Belr+SXAB0adAHrHFztR5a5RqPg2N
emr1YVswFxyh4Bk1v09i7xMvYbwFi2QxDCbUwGbtziZlnfPh0gsNWRN80b10ClFDXNsysVU+tzRg
LRv69hLhzI5nnZyPnKQ1lgIMU3vLJB7L516X872sSb9GQUZ0dENrv9ai8aJr7UZeTIi0N1Wkk9uC
jTa7trxSRm/fxpKZQaLOV6qeRpF8voauSewpcb0pEB6Rnn2y6/EUmuOFKLhVm6/LbDwp3XS14wH8
V8cqU0TvTqB8Q+Xw/NiM5lHU6mdYE09Bl7rX4VwZqnU07PHTNf1Xjh4LF+QbfUeS1uFLcTErHPla
jOaBddQAICknfygejaJfWQNHHUYw1Zx4hJUehdlf5ko9lSAfRvmpuTONeW98WGTFqzAx29rYVYD+
M/D95KATaBVySfBKW6m6rN8aA4RYN+/dsr00zbyZsQ/EoJNmbgT5fxr3m4IkBIPLi+IcTYcmw58/
G388jVybtegulc4tFkMR9PGr1ba5k4tV1HBbEQ/IOS9IScDpL3LBFiPGNHQfLjtbG89XLc7e26p6
1f1rB6XK8DXsCmL81MOfTYTyY7SO8paUa4Lq2scw5r3jJmp07jHs+CQwIdMg44pRQs5O44pb1Zk7
9kQapGp7tgT3PAsV/dFT2MbvLY+Rkm+HZ/0Q0uSkr2dxq5HI7g7cH+GjZGXwWBCvjvc7ThuPkMcQ
7CvirVWUo5b7GVKo8KmPoOpa8ZAyJzZeZ505ACKt2BtxugIpQaQwBv5SNdtvMAjfofv1OzPWPuPA
gl3BqYGBY/lodAYG2sHy0FwGjyDNUlAykwqec0FknuWx3b2m0TztYizJWVg1BM4mN8JMTm6RTPup
yPat1rwZKGYWhu+QpZRAfvFzVMzss62CjhHOmNCBdKTqZZQpe1pMymNE/f/7Z/fvTXOEfiRDnGtb
z1HIjJssNcPL/Eh498/uH5gT//GlMOTTXqh51pCv2zXeiIjPc+0AIeKEptjAvtXh81fRb4KJATJl
m4ReLd161rz7h2GCA5zFooWdaH7TnGoxTx1iFSffjEWKOl9v6MX7g+e4ZfCQ0UToUonPUKOrZmsh
oqIB7f3MEtKpO7RYGw1e7pz3q35O4DWRad2BCWdiAV/Bab6s2tokALSI8FvGU7tCg2NXq8nmOy1Y
ujIcaNZKpkZHl6ycivb3D7Aq2z1PjlOVjdwzrMcNRRFzQUKMQ+C3qRKeaKaSRqeIq4NL03yfTXeH
XNBcV6HzXuccOauud7wo796ikVAkBfk7sQFwc2gud9bIbpyKKxKcdlWWQ76ENpyw3Kg41k0YJjkX
9hzrnynErD43j45A+BH2RBzVYJ7K6daV4C5nbvO4ZvHgFsgn9OzufA7qiWyvej35FDrCdL6nTCee
1HiNNJTA4WbtsPyNegXAObFvtmIdzWy46PUEXLM4poB4K3QOhKO9RwK8H/1HK/Hu55//0cmv/blM
dnXsWZZwkHyYtvaLhzGKuQxBGMMssZOvKnkARHzJ7eHiO+OxDpczedoVddRoV+u/eWTtTwW6q7uc
HgxcqkJzLPnM/qVAdwU4FGuy8x3YyNNkEAk0pdZDurIy1hcKHSzlSxnoiQuF/m6z+ZuH57Tzy/nA
5Tzu2DwDVXfxafz7ww+2PRrE0RSoriniWWsQvmyUqty66jnRhrNlRO8NccLjc2Rm+1qwqlHY4hH4
Oxfpn1JjHZ4IjHqLog14lv3LOxAYOSaqxs938s03x/6MJ2CfKsRSqE9gXs962p4h5zPrNzmK1+s8
7c45KJJcY/dBHglhaYeUeV3a3/76JZJntD+/RC4tcttmCGz/aiQmhWKY48nJd8wewGfme2bQz0rD
LBiDM0Woaa1F0n3cL++yoT5PJ+QP2iVoToUZv6sAJY2QBeBeHjrmfAq2uqV8K9P52rJ1GTHyWkZE
srbDQbK1q3ErSxCU09skRobADSCrdJVAOycdz1kYe06mnmb07DXvBXRz+jDgYsL+HCMD18QtddRN
xebnOx3D8mlLitC5moYdShKydn1q2IhbF3SYVSPgQu9qYErIgisBnp/JrDJXEkeXrHbbqE8Oyi2/
zL4qt+PXxxglmW9SJeoCOxiN/QTwGaPBlPMfRrIEbSJpJnWR/4139z9dHvgrdabwmmrq+i/XKX4j
F+uyyInlaDaiUE+dmxK793GvrMer1tYPf/22a8Z/et+Zr8tTuyO4R34xkLuD5nA25c4MrAn2dPwS
ZxtLgjeKAeDAeNo4InmfSANhogksvOsvHHc9ElI8hkr7FEKGNr+EDXTyArxZf3bdDp9Z/mTY8mLA
9IiDbDrBwOUgoT/h+I5aositnFl0x9Yx5I8z62FHKSZ/L5rlDQQWs7cAHUQHeSpAC4eKD8mjPoLq
R5Juz9eeU1WGx8SNQ0hBbxZYeIWkDs73wHvSA9qfTdRgIRkoU/DSuRYxTmAdsXCVO3DhFq4hh5h3
fB0rUSoLBFCBXq67miFd7fgHWqRwx/3kU2s76JL9RQcdl3XBU56M18H2L1HU0WSl8MAPe9NTquMa
RIBpfK85juKxfZdFa1sO9ADTYzY13+pu+ux1yrEcHgmZHlX9gJrM7IKHntc4MONDomaH0BE3vcAo
R+azmB5HJf5S9HKnB+bKCbrNVKbvWup7tr5qjdNYGjuYrLuJVbtvnZvVayd53KNi2YOW43Y17d/P
SQXe725m2Q29Kn9Gq3OUf4eCCdS1giOwMEITgB9o/X5w1E/fEUdbo03w11far85ch5VP2A6jYdWx
ddP55dKGIEdIpmLgtOT4Jo90I2+7drX98pv8k3Or3OV/s9r+p1WfaEI2W8eGOHcHE/zLpgNBA+Cm
mFhsEw5kDQfT4u+31P9wy8JE0wUJ15ru6o58Ev/yIBGkxjZVAfkJdJx4vBqaOOl8qdGnVAEwQFpB
z4lanUkvAZpFeK+m7pFHf8kqGwnEPm5h9xp490zMDDrtCEU/Jhx7el3cbBZCO0+9OOTfQC5p4vjD
sXiYqk8AjWjoktOFXIiTbLySmXEFmMClWANR0ed1OWWHxnLRFnTg4uZT5yfvujvtW3ihBQln8lxm
G/M1dMUxKcVuNCjJm/xg2ud5GHcmBx35JE3qkMqyjpNBW5ymhUXmgFO+lnQYHGT70XhKjPgAsIhh
iXkLsnFPKPAhr41DSHgWUzykQ9axRXbCXGeVALfk8tjPwZMDQmbR0C/Q8bks6O4RRVoQQMPwyUcD
2I2UXqoefZG+t1UmziRRgo4QfQd2KBRtnpMaO9lXkA+nyllPH5u33MLt3UB1reybSn6IPJRImZTC
c/H94SJXcMF57a8vbtybf94+ucRcfOeUFwJK0r9fBrleov2cspw4YLbPnMS4oorrRdRybqptAfgn
UfdFqpAwFPIeKWMEjKt8IPv8RcdcsBJzf6w55hHnsO+EdeyE4zXtFUjPsuKELo9ufX9qsvEcKsFj
4+iPlRN/d1vSaHKEl7F6jI2ISVPyHuMIYcviJR3y7gHfzKag8Zeb3aLTWfMqWgA9dz7VqCwquno8
d755lKtqNfefhY8AS232kT98okB+z1jMbKM4CNga5eR4ijApPsatRnOB7p2vjGfX6c9ah6kHBndW
vMlDqo2cslbGrUmYV0lzhOSjLY6Xs+yKWeV4rUL1xAFvHNAk0iyT1Zif9KuAw9wiMI95uwm0zkMY
gG1t+JxQvcoiyGxky8K4uTH5vYCaLZCoXTFcLZO/uAu4JQz/uaRF1zofiamcqd3b1V+/0f9hFaNw
k/8jQ57O9i9v8xBUdtoOfb4bgFQ1CIJESSSKPQzYXGkwtONJWMzmg7+5vnTzV6gHy6dD+cwOrWlg
vX5dPglXmQxddPmuDc1rVqcHuc8RidVDpBxU3ow0O/iDtDFyVolx7BliV1Pw4OPcyg4nuWw7o8FU
MaNIIAReFtkJbc1aZXpDLaZZHxaNFFHUC1kvOTRK7fEkuxt54tx6t9kMVezJJWOIDp2ibJsewwVs
4YHzUIr71c+mTwIojqFOxiTNvZgpYVWCHc/Uq1x3AUsf45wWIlTvOjPXHZkicXaYXHQryXAOKHqo
J6RDUZebUc67GQvcU8iAWiQ0BufxeD6P6bTPbNYNeQ8HRvIu/2ZjVq+zpl7jGRUlyqcm+VDs9CD9
Yx3/NolQidn1Wsc4NdapJwsde1T3LZc9dOhhFquuSo8taXymf6MfyB3bOzfZoSA+AnA50kZDHMs5
+5LtEKcfn3Iqc7Su7rbPxgMi3ZU2fNVpvGmH7GAJqg5ouJ/EmBu+5EsrSwCiSjQe55a7UpZ1s5m/
z4SUNMP0FIQ+8n4BUymstMUM5KHhuBsnqTepYoHT71DKaDGwq91IasBkH2XXWqNfJ7tNUxVslEms
ZROOs9en/KPx9V2I0D5VSuSpqNrqGFsCL2rEvQHS7AjS8iS/LnWCODopBPTqLjrktJP70TqEDV7l
cGbAnmABBtIOkUfs5OorO2sF50XiP5/gZN0PsVN3cabhUytiBM7pQuvUF8WTqy65NAfVB/HM6ECb
43cRxQct7zhshu9C8KwUwMQ53dcM3u7kxybD0b1pmjfZacuQC9bcvblq3tjC93HK9kF1WYYvcWU9
yoJJS6cr0u1bjESx8HWCqubPPmSro5ro88xTenxgLn1EF4qVBUrW9iKkH7LX1rYp7cVqHQBmoiVa
ltP+fsEz9JBlZMQ2PA68nqxegq6AgDwtT+NpCfoWNT09RCbHA/JZsctFywnSPEIbxTX4qUICWcgL
TnZfYzbVcuTs0EDwdceMEQTthcbur+nMhCec2UkrFv8ZSW1F15nlWPYJ59L/+derlmbYf96eOG2a
pquaFouI+kuVn05GXOnCzHaNPcGg5oXE3Wr4r/S5aHiQB4m8tj87XfZIG5MZDdJTbiTZe5YXVhO6
JKvjWl60Li3igjgkpEL3Zfv+C2z9o4opcOvoq3CnzxhpOL/vyOYN+cRdqRaKoXRI6kf6QcO6IdtM
J7WrwK0dkSwpevacHOU0tg7kWmM3SX4kUbpdd8psDukYUfFHlJTMzoyYLrppsotkzdwmo5Uh2NWr
97J2CXON0c3DM7nUBb3QtqC3qRrlsDjm8KrIH8KDqRfbIQ7phHcvaI+uLkKXvv9Skc4sC25wub6E
jNoL/M5DqaKuto6WaPdrncVJrjkvgaIe1QppXR2+qw5VSA/+VB3PYyx2LYKUUPP6AvUce3gaAQoz
ANVauGwGSj2573bpweWKlPdfY7svmvHSM9dIY/Ukf5sskzBTcTSOvORJqe11wUxAXhWJTTAfv8Sl
31/TXpadAYVxQqKPnjxpCLgZGsRzs5g+p4wnQN8+w9JH82mzwxRwdovurELDsdWVNg2EecwsS1D2
q+YLlMHFQFgmb+jW/kfp/39z97+buwvdZR//n7FLTwkS2SL7N+CS/vs/+mPm7orfBGhc20QRJltY
LseLP2bummr8pqqWbOTJqbyQJ49/EJds+V9szWbq7jicTGgz/TF1N4zfLI1V1LF4IPlvnf/N5F3X
1F8qIr5h2PT2XI2noYEJ/WVlqcFt5COoQE+J7H1KziCAxNKzZTRE6ofXoZ6X5TiT7pWM+qpTXhKH
vBlsRSO6SoK9snbYT0gN6NQKwgKmpPUqBvRqLPAXShqBKuh3C4i6dVAb606HnZJHe0x9pWomS6PH
xDHU7cdYoQycGwxqWQRi2iEAcdJ2+BmTjbBcx5sNJHgN8ONVHIJv1QsLRZNlXkscFcu6cdnzVcXy
+gYj4/2zf37AzA84Z2Q7hpdguwpkMn5SDzQK/fun0JyRKWUSSa0kV+DVuldOhGjdPwRNqZMc4Gcc
fWwDSjZfohOklzTDYPjnD9//w/1DJH/k/tk/f8GUY0pxzXytjQEZfjVQFrDJipMRlEqk1P7+QdU6
mpeoeph86GtrgkXhNjK69/4ZVUqWIGjCn9wvA80GPwrZHZNkukeeqDI6d5XnrorsTeE/CmfWVn1j
sewbQc7u+I8PsdZHS8siImrCw4utNurNVe8im4IbW+7JdXnEajGvm2NGWb6sGj0Gil9Ei7jOsPs7
n1YJJRwDETk+anpL5yxdITV8c2Bty+ybZ3+IEWyHFsGoZKZy7JUj6MBeOY7yvXNwWBg9kLhKSZbk
L5Dja0ElwCe+GEhGpvCs9EPQ6tphHCb0xknL1uIC/90AHN7ByE8eFMfgdNQE6NY6LXxUpi8j1/ID
SaokGc3ZYWhy2uOIKbE4PvoT/vNW/6A3SuD5iNY+p8F8IJWxX2p1C0ffLIxDWZsInnsQSVHav0wF
vabEnR6t8R7/BdsnUMzwoPcMzRftnG4G8pkhGRu7Bhr9UYRuvQiBvG6NIegFDSvaSXj7pq2oFKS8
ABAcIpoXVByPue2LR8OCnTqMzR4iovkITx7MgjNf7/9N+lNXWOTXeG1hKskfsGLLgQylbDX+9MPk
TMZBk8+6bcJrr+gTTslwc/9vs/wBtKdPk25iEFPnV3DDQAFFS85Fks+PWICnx8EiHHMw062rK5/2
3AabWQ6XBmq8rTl1B6uruecbkZDZERv2prGaf/veUBMBkJA5EUB2SFDyK7qr0sWiSsuD1qvdovXQ
+c646+Wn92/+80Me4s7MsICxALb4OaDCawSkb9nM9/ev9LHGNqtiKRlnW5LUg2mhRP66grRlBq9j
hN2Ra0PfF/FihBjqmSM3S2VYpzTQfnfjA4hVKEb7I5iYEYYHqCy3rQXs50hPaV0K7cGh6xHioSCR
ncwVJ3sLZQ4AaA6iX1wysfHTyjpJy3Bry09LW6xqjcmL6tMRX36mDnDwO4FAlyyCIX0XJu8cPTRU
O0zBvAwYiVcjC2ow1e7u33IRPDCDFT3KeEYDLAnwx+niYRDqoT1Y+M7VIsjWtexIEUzW1B4BBOTl
WDKQtpeoI73yYvlhiro/Prt/b3R6YrlTc9tIa3TjO+ZqBpqftVa0K3t3XouSMtH23XejdtNNE5St
d39KM6lEWlRrwH7kK9kNYlE4o8KQmC9RWOC2QNdIYmm10s1Zo+UkaNoSV49fQRBxkAKWVdsixZlI
QKut9KwN9FtLz7ijv9XKerCw60XQvxq6OV4bG9nOIMlaNfHX5sQNd264YYZH7ljcvhrzZHkVWvCN
XuQX2gNIp6isF5lC2Lbqa+DLJrKB2Cp5G1uD3MnIquXwmD5dg+kkyB8JDQjhWio/oHm4D9DfGKib
O5lZd8daWMiVcXZLwkWnVLlHtu4fnw2Vg1InwsoLQDncuhgTvPsFMJmk0tw/a4ri3KpdufG1LOcw
YuSeheR6XrpFj6KfVgZoJhKrSRAG0mSDyovidvAUzseeyEW3AL8y4pA2AEb0OudkG1IANPeNMTfP
pAT4XjU0xo4wqan5bjY/A81ovCoLcAXPCruovSS6TPNwtINu1kJjGTrWV+Rgtbj/ZFogYycBFM+m
/OkEPtvKl2h6H66VncXlzhn0CLUDIoTpocon5yHKBpuUSQW33zQpK2UW3/T0PCCMwOLJxf/Pv/3+
ZR8RGYUOKThMTUi4mXwZiC3HNOjPu/tX9w/YE3JuS+sx1aePIdc6svcYj4sekIDJzB9bCyEKeoZ/
JoaDl6pcHYm8QIk3X83SrF7rbrf2KyylGKRdbz6O9LB2Fm7Nps07YOH142AWyTbViWxnKpyuOzfG
TKFxcLnP6usACRtsj1irRw/sG/m8kTdJWIjahy9guZRNl5EM8P/ZO6/lyJFsy34R2qAdMBubhwBC
U2vyBUYmk9CAQznE189CVE9nd821ufMB81BRoTIYAnBxzt5r+9nYbiQV1oPuEKu4xhtcLojBYACr
K3bwAhfr1g/czKfcp8ir5OSgFb+wxU+jQ+EyF8iWMGVilxH+y3+/uNzXLcO9HrdE1q2D3eXC+te1
y019HfLIZYUJHYuW+HYcZxxmh8vZH+sGo8Hl6uXCo4oZYHZzkGr3V1kMiFfqRrVxJ7r/l4veGLo9
Gue/xqByYUhPehTXFTajzlS3mnQR9tv6x+XvXsbbP2/jz80l0rV9Bd3fdTwWhH5gRD3Rnrl0OYEa
ArBhI7x2jk3ddg0auVx0WmGHXck3UuuxfWWIptmbvfNTsv7aTomWnE1bC4nRmw5m9aRFLpbQaj0y
kzVewVScS5dz0+8S2NFQj3Gywk9FFsI5SFSBdpT4i9Rqwxzjd/hyJGzE29Rrxl0nKNsHjZXDmezy
PUzcioRjrzqVC4EX1PS5aq8Xl0f+PGywpx4QXf957PLUyxOyyJZHoT6sgqQUMdLmhIdNxZNblPjk
KSPE5fTn5l/XLDc/WlSDhsaNje3lvjqPSQu9fI8SJ7Y6Z029tyvh7C0+cWVW04lyoH6VQeC4cgb/
qKTm7WMBdi1tq99pqYyToVnGqSHGnFQn/37uyLOCqFefLtey9VqVtpALLlcvd/55zn91n+gm4sfw
dsCI4rX+XJSVaA9Go8I/d/3t318euAQUXa4NU6MFGj7bv049KUuCqS5nYdO6lRF4E/t/syYafGJA
H6Z6B6eqoF1R/xPic5lC/9y8XFMLAjoMVkyul9uX5/y5WeJ8KtUyn6AYEFNv6CBJ1inHXCefFuMh
IUHr7XE9jxzbC1XZrdIjA93N5cLTJ4BZXj94B9VAi7fkcHW5mDCSwzFUjEtuSmiSQQ59ZJJGtfHX
IJd5HtQpWiizH5DJR/uZxvTQHABYcOLLeFqCy9WJOgs5RppRn/7+0L89K0XNodPT5o1enkXTRK/l
cRGMPrRWGYC7daa6XLtcDCXZ2389InN3ac+Xe9m1NIBO1ucv64liJLj9wf5wdbYmTtc/r2J2TrKi
zVRxhn6OIpLOEMIw1TKu//Xi/37Pn5eMUpZHl1e83Dd1pof4Kbjc/bdnJXPiEYy3/oO/rl7++l9v
5PLUy23qGDzrcvuvv/jnpcC5NoHpu311FmJmgPjXB/vbu/jrbf95+M+r/z/chxQsE43eqh0bIcKM
5rljP5rGMAXckNq2tJaDPs54EO0JTOto0oBubuxMX8J+RPqkluolSz0V1r58yQFasZhdnF3V6jbc
YnEHOVG+sRWmAzx/9iJZaX9YJJpFI+nW5OlGbZN7ajr4LbrkmcAfPRyyPDq5PiF1CeihMnIswu/c
eYusoN/1df9k1SkzjYcDfmFG2bjY0JcRLPiAv89dbZs9lnihBNmKGQ6ZtN0QCOgH+foxV2vLjMwL
FRYTH8rEfpzzbcP6FHJh1nIu9MR4dFUSqFYWe9pSv5FCpZy+YxQkunonsSPduu6bl0GuFDLLt7NQ
AZav3TwZaOowNqudqlfERkP2zOLCJBSDiyxugWXeodzV+N6Kzj7XdT8w9KVQFvrqJkm+x/mrADWa
WZQEVaapXVwlr70CWSWs5Gg3bEirejrFlrW3enlrkBbGT9VoK8n1242KUOo+jOOIikTmViAd2LkN
bf+qCfcbjQC5fxQwypm5lX+KbmF+yKdoZ+U7pyVwqJOlhgjc3SaFRR5GcU8VNn9R5RdqiS2QL4OU
6+KzbFnrNm0eWql+18xiJnzGMjdca4NirNhx2IMk3e5j8T09tCu/O9Y5gbB6YRMZYoHjZJe9n9qG
X9YlTxN+UNAWmMF8r//Uly4JpzZ+6SY/O+ekUAUUTtC4sX1EPITVEULFZqLvMrV2QRwC5hzD8j4z
jvRTxkwd2LZadnqSPgGceY6EGbEi0a4XlwVoyTKtclwiXfuIERHwTSIn6zDG+IlHXM9WUR+TsrEf
0BE/erIgetlg9x7nOccT4Zldtu+baQxhNWx9ChshQOJixRLstRFhBUCZqyrNom8NOjP/QY3JIahi
EiPZNWWA62yjQ5zMMElCPGZJjKl1tuwduzg5i37rp61+zOO+pdmRXekkatz6M2ZlQsZuZGNvpo7j
1SBkCUqFS6UdKsuaqmuPMwfnsFio8oAuD/54Z2aABmO7ofPaf5nrIsvTxXQc5atmewyroAYKS7Zh
BkoKa6LNmqh3rr2lNhG5gCox/Tw726YiC0uJhwoW8qzDwobEUjn5W2M5X7QwH+gh62+yq18lQ1Qw
K9JGvQaDx0i68d5cRnUNizTtbKyKxCujJqXzPyti6wprE0UtJJsqtN2hh1dk3GOb7O7m6gfbJrkf
nXtmZEVcnzD2PYmrRvehO8v62MSTTQFL+yZT66WiJ1wQrOJLH+Z1BpqpjN1+nxf08+a8wymiuu8o
KZwwsv1HRzTdoTkPWWfvbRtWQeM2kD8HYFWQDkckMBGnm3NaqGqxzPMQZ0oibIFddwUZYcRT/2aR
C3QPfUEYMTgR29lt+yLbp4NAxgP2uPSSCQZUdtMAot26cY6fRWcO8CdaD0UbWHSwQ9GwCO2p+5iy
wkiXRK9ltKa50rAAFHMA4Pko4bWfij7fJQIDIcSMc66DcdcmtAUZLDL60h2EBp+EO8aoQJ9BGaU9
e1ybzI+07/Amj3exstzd4ALPWWFihCf7btWHNGe/U9c84xIFcjKmnzS7AttLgMNgNwIyZCA089V1
ZLYv4G9H0mXnilQavmhkGar4kSlBF57figPebILAOXzlJ2UKPpMiL9028nc/mg6LWwPqQAHY1fn3
UAsgkQs+98zG65nYVvlYut6O9nQIL3S4g0naWaW77+riQYH8DGOb9PKRGOUtSTL1DnlbSKIK/U+D
QN10+hzi8YMocLKRxudVJk79ClhVVzz6qXrWZmbxElrr1CVnwCK3lel+qWrXFww1KZ4IX7nWtiFZ
jiYgDgj9Z0ykHmKe+fFI8M1XnSz0LLWrFg6/VII36OSCnpsviPyiHMQKGJvJ7zce+rythj8mGHJJ
2LRVkRTB+iichvRLIjVG6rfNBrUf84HWPkgejCYpfkfMmPsCLXlBi2tr+XAOCGpqAr0yvgGRSETY
b7bdVHBtbW1Td+pr6Hoapb7kvIBAlwJLDjuF/+BDCYKHI4lrmzoUyR1BB7/gJu5SmHkAbfR5higm
ArdHjO6XLuReLXm3HTRu0c2E/ThMxjrd29HwjsnxVLMb3rWjcx6ITkC0nly3OupAYpnVLi88NPH8
bFmJUTOOfSBPlIfB4sj7hthLZmECC3t7h0TZ2prZ8lonGVyyVRmkXLMKExaNm5Fc4E0KT89Na7gE
1NitZPq0gXqFGb9I1xUvJGtiAtPM32aNpIwylF3PgN/smaHwxc3Nc/cpk+wZuNZn76fNaYoGIrQW
lR/Zrt4QOmWyLEhuLWXgFjFgTcjbsjLuvAWwbuVnAKC1aQvbp8ZkHBuwThmMk4hsO9A6iNpIl06Y
lykgPCD0ehYRA2SeSv1exhhSyf8hZz5GlQFYCjGdv1GKyKahJ9M6qW21mVB1mImv74ET3+UwSE2R
rgfEcpXq5d1U6xSr+clKIY5zPDM60PzdGkKctSpOjnUtsUG0xQ5/q0806i0rP9zlQjxLCINDldyJ
tAF4qewvG5qkIVvYcdgZCNcwtxMx5lOSgZMaShwwBmqutI9+Gcn0NCx8j/SKG7SfBPAxj8H4gbMV
+g0rWGU+GI51cuLsZgHrYGrkluqJGLYwdeLQoNFoq+qrqMd65xDbHiREFVH8JVjB8T6jTEFcNlkC
Wn53q89tuUHTB5RB7DNodbFTx7/Zc1DFt+PBf2216gFxvtoYdjpTEpZ3Ou38in5mJYqTmWF+Urru
b0FN7eQwPrDLZaLmrGsNQqkRyVH2xGI92bEemMb8xGbvsTa7/IoQ5+2IVrYkRY/R3L+G3Ebka/kA
m6sIc12Fhpcv16i2740UrL1GWK+stHNHIhNAHjkEugBvviyNvPdVS63ZI2EJqxi4VDkFbVMTxxgm
TZSzuhXsFLU34sIK8kVJcMttOBR1Dhy4mCvQ3r64Reg/9bX/wXCEzZrF/E72hk9+wmTcqDY/t7p+
8ld2HrTWiZm2mrbQgOjAoEiYHXq35vwg8UXcCUtfvSNGG1IDT0Fs4tnxqUwebDfLwDwhrKT0VQH1
nLv8RziQDwbmpFAfql91Zn+nGmutQgwrt5OC0IiJ6Raf9jYfn4DnL3vAtC6unuEoRx0De2UsB4uh
gQERrM/YT1dJ3pi3C0pT16a2W4z+lmWSFjgKkAd7WCSs3U2OMYu9F03XWlGg9AUmRgRY6X6NTM5S
u0WlD7PEckEc9MUaLjWFbgFWqjdTPKx0bpg7vga3lFiJGJVxcpBIRNRyBo2dhVbyk3bXWWXsSuZX
lpER0nP5YLmP4FCMp4hErDEeO0JiV6BUHjpN8w7zzguH3nzBVlTwjqz7MnZesfmHFPDuUfeX7Psq
ItWMJQ6nzo9CvV4ealNTwVSi3tX5xudklbpFsY6nf8Cbc1ZDDmpN6BSTUZy5CHm1eiQ8cTphXckC
GzBET6Mz6PXpl1ORda68kUTXgbtgPKA8bjEJinVfgNZjtGhs29j8N2BWPoaYzpwhIXUIqbOEoS+W
mptymJKgwgi0AZf2REt8CkRaAi0WRggAz2U/BqXUSOEJ141J2Q6+NG4EaOZT2Od4dmb/ULeuE7aC
km+e1PJgRE0RZELKbeFnW3Y55DAO2Y7e4nXh8peL2pGB32XMDdatjiOGVVe+lemShVC5E2an4WNg
7EfakC57kEbvbZ8NDHjeNqphExjt8EnuxFM++Pd2Q1W9WagxGFgzInxeHbQEa57AN4LtKE3/VZVZ
Srlc3yyycVF2SbZryUzg5jCS3WGfBSEjnKklJX0KQKStHfNWWz8lQAcnu43kXqhLJqg61WeVpl9O
ikNLQYTZOObLmKFpWpiVnMnZubH6bc8r3mL9AV2Y4EnGts2ugqJs593o189ew/wxkxaVL8ZeCvUb
f9kzyO5jDQCKZf1nhN/qGPsslivffdBRmiba9JRnETluGiZIBxl/7RDcvuDsBRjjeJyQpCvAjLUm
IFjjqY4i0EHi01wisEZj7KOVMTGPxDSa4xJ0HHUy42rQTdJH3Qadj31DaygOXTCLyG2Aq+S4FBdy
W/nJSJso5lv2LlSCHO2M76BnFPYp1+j98LJUVn3DLsXMI1gGC18ZXHSwYMTLzEn/i77tTzIs60MU
HmOTQ9u1nxklvhuaZztZWntDAXjRa0hrvc+oHTnQ/JcpvlKaYhKNvTCjs76Je1oLvgPTCnYhWEq1
CzMAxw+cPaMjc3YpEYm7Hg29Iv3WFwJZIF6814CRCZ0OqpzIaj/9Eq1D0Y9jshMggCba1ZtUQRms
AEVoBsXErq1/kgWcXkJOOBEWX0YFrKhR5O9F6xvQkTQaSTtsAGTmjfZGjvCwYXK9YY3wavXWY2uq
O6vS7j0jvfUzfqUyiymlluMvi3gk+JuvLRv5ZvXXpWnyHIvI2Mja31lx7lHHwcTlagk75CS+883a
gJmSsO5LgMcNBbQT5ZcVK3CbCjOj2kxQ9lR5VEr9GSszq/dhqvhCIqZIHNHhWDvEJcT0bpKZ3AB9
rlGxebZxlVNhIHIct4YYP62me/cG0iUX7H2p7NApjtnLbHwmpvEel3D2+s6Rm2pmdu4BdCuju4HM
LgqIPiY6ONMSznmFmk82ykjkFAvt/jPVp5zkdL84FJ3e3JCJEdjD8ExGUnTdjqtFlHnYNL/qAcxr
PmAL19jGc218mKXYGT2BLSrPf/yW/rTWgMQhz2nXWUmMSLFgrWmNM58IkE3ZG1QSseUXxC7uBudh
qrXnYfzxE6rervE8Os2AQMn70JxnUmGY5SxVsuYTh6hgt0ifaCMGRgABl3eDOjENaH4dE0RsjtSb
YKlj46oCwCsGVqpNZrNygBIw1TINDFJpNL0XQel1d4lGU7DJbYaH7M5PZBgP+pcRR+1+5i0E0mDk
4z0TpFJvG3rmBsvR1l/DM1m7R7TVjMhoOCH5SJM+vQ5Dq21AC+8yzTSDOHZYfrtYgKV3l/Z6SiZe
EQ5+LLfEATznXfvTl/XPqikB9HurqtrYsFOJ+I27Jn1JRt8LTQAreVqwOtfeyGRH9dk587VIf9lF
eUeevHNsltbelKw71WLBGmysa73TngFA0iV2SbojnHxjvJQR1hW2AgzGSxUaffJLU3EKxOkwsbsn
5kM+MWkCU1vuRczhWW6t9Xcy8swPRlhagVvwBarGbFlHc7SsDBZNpOY2ToDR6f6DNRrvUO59wDdT
aLlHmblZkFjiMaEAvfHs69xBYlBENAfj5I56HHDlMb8TDu1TZBZNNz6584q9RQg7pfdxOh9hAcAS
Kndte+Pk5nvNR4hIFhDNLwkRIh6BCDsLh5d2NaXwfqpF7NaN6QKWkxOXBW1s3Fp5/El81POCGXqz
kmuGrPnJkMxCmWtOquy9naM9e/58kI5+DeDdABQK8K0GiRw4jfuBeP3e5NeCqLpF+qsnpHssyxNZ
NdnBeKepYBUsENmVBiJT5a4vOWJau4KL5bQQ9vwtvLmPRYgP8DCUEIxr3Sh/hs7/QAL4VVVfYxcJ
gsf0qxIKNm2ke8IzgtKtfkzebLHInzjJHwunfqqUtQRULMngqcSXz/G8Bo29VyywcSowJGXNDJCy
rz9JMTu2rXisVtipXVAomI5YRSDaykfHyc4AQ16F0T2OotwlE63i2ovuvdX8j47jJ/fyez9+Ge3h
1uy0K5zOx0EvfkmdrlIrNBx9kK4XRRBsnNi7VjUw7jtfhqbRvGrpnVzS97zvfpfxjbVmpkkpDb4e
77o2J5DLyW1kIFjQLLLInB/HKDsIY2uxyrRulDLrgB4aVSRW2oncgug9Rf2rZXeHJH5rp1g7lv0M
2JGtIKbCvABY+s9I6P8v6PvvBX0WvqX/i6AvSev/AOjY5voP/inm8/R/OAZBorqpC+fCvfmXmM+z
/+EZCOhsHJiUkiDi/EvMByfHR//n+hZ6Pv63WgP+t5jP+4eF3cTwbGJV8WEjvvuf/+M/7MDd327/
e5bs/xEcKlDxeaaDMRh3qnkRFP67lSkatViR1+Icq4RoKs+eb6nAYTFwUCOwA/gizyDIvC9PGQ9s
8hHHwpNAJOZBtcRH7lBBDvoxjratrSg4zht5YYVa2bLLPXVX1CVqCnD5p1qI5VB5RMb47b00AFlL
5VUbYyzNdXVPhZxcgZiB/LhkN3Vv0mIsjG7j6O95ridbUXkkTDyx8y3mJTmU1JdIeDFPRjeY/41v
2fy77YKvBEon3jEHBaaLw+s/bT3+4LXIRnz7uICPPFCDsoK40G7Yh+HzwwXhViSgJp2MthNYPM72
g7nkHxqZhmEmy7DFVoMq2MdO71d8mvjKlzqlJhLzzJyEH09pTNRkoM6CNfW/HXn/ZTSw/zdtJmm7
1BEM23Vc/RLN+TdtZpSYhXQHYhGjOHorm8gKpFXel5Ors7jw6/28GLfV+Fql1L9n2fgbXPrjkXDz
1zpbVfttjCcrLtxgHIsGcB6iwnE+4KnYEkDHYCpIqepScJbNl5JShJaJfqL2qFnGTD6dU5ytgjw0
xA57w1zuU4PCcUWgdOnk3UZGPWEaabGV9XSeSadigQVNhUpQMnlvpoqfhWRZVqfGUV+gHir3yEyb
nl3vLk7WEpgcBqiN+fNyhfRlORAHRJ0r8kNU4itebKtsejUWNeQ8TQJ9sUEbg4hMXPVrRrPTeDYc
l2gJxuTWo0ZAMLG24iyVjzTo22Shytoqh/IUsWkp6NKCqTwUtvvajBPP60AR1RSHXe1FwkMIFGI4
vF7aJhG9c5sUw0GYLMB1FrabPlpxkIN+1YwcLUAhUMfrVLFs96kykfe1UymDnhfRYEIG6WDf22WF
mQbsoDmqPYFk7MJZt+Z0E1VOUW2yPz1SfdbtHWzzuxScna1T3FhaFqp52Z3z0iMwL3tfFpfALKDm
pHXb0JjnGQpsd93YdD30BISUA8xFVJhR8hlIHV6dgDJOOKj2TTpEzgGll0EzTNMW5vmwoQ/et8kZ
3MFCljfrJidzqQwXxNCb0dAEhhkCFLmK52ZA4//oWV5+ADSJSobAo8VYuyTTCWHTV0Tz0UkW+o1s
MBMiaTWXEDi0wCKM2Irslnq5jz3WkbOc30v1TEeeAlxTvcjZ/mj77ksU1Ift4U14k4d+pPrusvTe
TODMwii5bfNe53tUr24j3xcn0OwI3Y2YC4q4RHF4q1UmOsuF/uCkY7NM0+1UI+sEmRtA8dun1EI3
7JXjjTTivZAGBMxlyIO69uZNQz1VT5od2Cv0pep2VsMeKeBVUiOV1MjdnMZjl7e/hHkPMfo0+OVz
Z0TFNtanT80AVDEMcLzInmj5WTzgsfXCKhTBARo6Qv4g7SWAMkItGY4Onf1NXScBUIVXLxdPrC9P
8FGvMpno22TKSpI4Yh0TihsM5QwjpX7I3O6Tst57UuCFjoudw5m0qZLho/dgaLEJgkbFPtY70LIY
NrnPokjX6K74EQOr+4QyIWcL9NXB4454L20xI+SzPrWO7EOzZ8AXXQaO079D+PuW8XtS5STaMj3n
DW2+tnkG7XtqVMyq1fkVOXyAyv6057HdCwzYURU9eJm8znxCTfU1+EVzHgpEgb1NVAMGW+imdI2p
Pqp9GRu/K868Dd0hqsV28UzjdefqaDAzV0ScQ+zETKLcN1S1aDUgYe5E/SD6gqS/nNegx8SoMVMq
KKxbdMRhPZDjV6r7WbDXmPL7zJ1vfIvqqPCpHyHRmHFkb5FpMFz723rsbuY0x+Qd1/gUa/PYRcMx
a5OOJfoXjfcrrUoe4Te1kA2mZ1m4JhwkUEzRqN/99XfzfqHZyfZSAXrDA1XkIlzP77lDfdpyKrVl
eoyKaEtIwNbAMbfY8btqCIxd1PQbMEYDFUTxJVks9Iy7SBr36wOZL95y8rXcCRhlHz3EbhHSLiW6
kpBOmLIf3mRdxd45Im6t8+Nd1Ki35UhHCsiIgeVFRvgFl2kLIjhIGupUo0YLSqc7WpsIptlLIipI
HCr7bvIUjY5xoHJ1NDE/Bwn5UEFnxDvDHqmWtMeqN14thwzSlloxBQNX1K+x357z1Hnr1xwbb7Gb
0P3URZUSLDxdLWmFjNrHQTfEFMQTD7Nfh7l08GzseuKpa5XcwOsMRhCUR/Z3biCY3gKnTiPmrxd2
eIeiwH42VSaxbbZ1W8j2hVibOxflAv5C8WJ0lB1p9SVI+Aj5sb7XxNC6Z6+2ambbKIWdVwL5Xx+a
/YZqsX9V+UjapYdYNLE+zAkzgSyqMGsJu/EX/MM2KaZTSe8O/fzGzRf2sIv6mayBhoxPMaL8cvVJ
P01tNh5S173yR/Y9cTqtECsld+bs3MY9MSFzWR4BSD+RxzNuYn1mfGHumQ0+c278KhtA0hYaUJEr
ShGW855PUM2JMv2UWvRKnAJ5lvROqE5B7on1vWUTQBvp16Ug/8M0qeUoYPkAOyv0/LN9Lc18P87e
I1W8UPPEW+nN7I9LzFIfmUw/53LZDq5jfTosRLI+wZVnsmlfDZwyhbSVt+LG9swSjxiHouzdu8Xj
A+pWjMhZMrLAMk/Svr2zU3eT6Dg3BM7hjSet/jYxdQJhS19euySLUWCLvxdPf0IcuhBh4k+b9YDX
ug5sP3t6lEuh7vjA9t36d6pTyyyMGmiw1W2hx+9jwz/28arlJbdj6zlPMM6ppUVHMaGRaEtxh4WS
H9sev5cUEXVjzntzNp8THO17W4upZplNMAjxNLrMoLF3Mnt1gxPETuTJrUECRxrvlnErWvrPwqW8
73BIXO+cIrumh/264LNhLC5xcptXY28/ggcPRZ/3wOwLpvgMKDa/x4iBkViI70XjJC4T/W0UbOJJ
ZKWzIl5jgwYuPGEOdAMZsvEmWlPuBGWv3i6+VaX0ULLa7lMHhbTfnP1CuxsHxQYbH/hCHWyMqmfY
GVOgCrpRTVO/eITRjVZxkwB1HWb3QTPH20y2C+7NJ5afJ22YniiUr3LPgaFp8Y+Gv8EIQ4JJ7Dxf
Ph3TI6ozwuSKuTiuf9ZybfKk/Ecvc393GTng8yRepEjvFZ/QBTo35tjuoxt3bm6xV/LG7TFM2N1H
hb/pW48GDg2au0F9LaqUxK4gKG07YDu0j105CjbD47Enuw7ijkvHayzvrdqtTwz1Bu24ppLPIwFt
SyOG0zAah0lDQwX60tyYDu2iakxF0LfpaarZj9uplh201bzst/VO0mrZUTje2rIEc4Coo8ALD/Gc
UjkFagR5pnWiop5uW5wnzqDkVW4XT0bvqV1msoPJbeuX12fGeSwn6nzLuCfN4tnU4KqR745Zxfae
sjxxKaWQ4Ncjw4hy/RGNcrVmuUZOhiU95vQ3xiPrkoEoIP93GrfRlmRckjIyvvgcd9/VbOLEprw1
0iBJ4VBF7Q3ZtfpDVU1MhDFE0TLX9rkP+19WBL2rkthAaVAe6o5TTI9HK7qgi1oa/J5LkAHMsa2+
Ci+KUT82aw3CdkCXK23ZVLFNyygqr8lqe0wSkYeIk/tQJcl5QAG978gNpBQJ+9NFfkCjMwEJmpoZ
dZs5pddDNW3Tj608qfVC99DF/Ll5uWbMxFe4Y7q/PDhq+UiKSwVz/s8/sO6KdplYGSF+/fMSl2uz
vigAmtpdM9hEeo26H84NwSGmtU/ixT1qgzAQ9oLaOCWyzlaWAz2e9YC5XJjrG7q80OUmmfR3VZap
XbNqH6eLNPFyNdcj9hcRGivPe59WdWOVWBHItlFuRWaiDTaNYwmUDpaiaPYpyr2jaH17wwYuPjF9
PAob8Vc2R082wNL68vLry1yuXf5EbHhIKC6vXazOAGrSSFgiBqb4orGcXUQgRqnzezXjVdrF4qjE
uEWjj4o8M6qjT3OTaIsBv2ziLTcZLg7GekfuLa07eKm9nDlkkttWM5LbyUPHTJNUMA50BGjJxsDX
1WU3SRSvudhmG8qYvET4s4/jxKQwRb35IOK4CHGEJztWMKzmioZWM1mGoU1KSWjAd7h3TAMoR0mu
NlooE+COIhujJAsnxb5e1rN2XUdew7odflqXZxSZEm3rqvqD9Uh9tGM/JdijfelLsmlSVW2JTKSk
XzbXeg/VUCtZPHhltU2W2d9phsT4bfD3O4fmCPb0d+oLv5Z2QcBVskrt2girxa7oCondgHq9rUn7
ITFQo8w4HQBSp1dux/hQ0aDcUqNlFZg4xcfChORllrcppGrPzTrOQmhBvhK396Q2t2fTwF1rQCIn
e2K6HmF4b3RQPbt+qIyzS6kjIa/21phS9uqVc2SPD59SRdl970NhjzllWGpUX6oHYKT5qAmYwDqt
rM6gydc8+Lh7jucU1Y6GWscQNHSiRBVvQsT3dUTnx8wzRE+pip/GpfqxUFUdx04GxtT2R38k3X4m
lrSB7LIXo1iuOUQ8VEgoxsYxjg8u/RjlCu88upo4k6IH0PJhxoAcsuV+owrDdk/6M2mT5KlQoN7n
Q/zlADw9ytr+KiaRnOlsIfVxuyaUfZrd9FGf3mjWaG8i2t3hYLqneWnmJw3bRJgDBwidwnwgmN57
ijV4T5oayqCm/cau3r2b5tYi/V3SElMZK9YqA1GyuqOulG7f0ShQQeKTjIin3nxOhXuXy7E8oCK7
7tZsH9+PwCcbxcGz+u4cT+MzmqOaWnAYLYu487CkD9lDC5TjKi3IBULqk7A1eZhn8PhZ6+A/k/Yb
bh5QCmWudqNjecBVYpq/5BhvK59ZVW/eIlYjIZOYdeyczD8Wigy0spXIBHGU2Sj6ji79nNSx7uIx
1w9aBwo3x/JPr8eEXflkdBQeFtu9duskviWahRYvIrf9pOJTCiZgl5TRd69y+WBMqy5Hif0arASW
0+ELM5Z3BRcIbclem3TiGKv8bCm9PpO/QHvXJQTSei5TdUoSZAwCix8A+uo1WowcDNAQknzQnUeS
chq9TEMpOCDoZ2gs5+JzTFVG4PXOp5WWON5g53eJmgBoNxs+2rqF/EU7h69LkX9jOBKOamcCztQS
7RzZ5155BCG0CHLigTCjok9uh8l7J0vhRfmsZCakiXKc2/u1OZw0MSLxGK8N6kkoCGDuAS+QJ76w
OLKJglra9MNKa/VAkCeZgmANyiq+J8XwJrJKtU3hUrMBKYOEbCWaimfpAbU1LFD09vKClZUGSVZW
ZKEg8PQgU5KHOFFQ2MT13J9tNGFntLNVe++k5V3KksYg1MCe9u6MdtQbLBIZpopMb22+ZT2dEQRR
YTzR9gt99Vtdl8B/q0LbxmK+ifLFPKGixXFMR32f9vAHHXdklGmreU/o5ske3OrZ0ca3Xhn6dfva
tFr6NCBSzqlyrLHnULRZMEKmfdBjizZDjCwJi+C2oZYPU5SlXbvyAFxyJEurQ2xEqkjYTd43Het5
v4xDc56KJUR+sgMi5ITUSncyxoJn0lGe/ZL0PwfBDVYRCImZf5CoioO2r67a/Lk1M3oEBLrH/Rjh
T0KELc8llInTUnRnQKz6PTXLjddxcNLARjaBL9D3T2K9uFxL0yvZMCVrjYbosF2vTu0VW+CI2THR
TjHJNSPq08P/Yu88tuNWsm37L7ePGvCmcTuJ9HSiaESxg6EjiTAB74GvfzOC5yl5VKeqRvVvgxgA
0jORQMTea82FfWlBGkctSSMVyAlzDZjLYg2UbbRaO5PU91YSYrPrdBzHGfXiDdZx5JVioVdvDJV1
fl9NkQ5TUWjg2pFCUE56dGfmubVd/QVBOuMS6ovZfprFerYDJvB9kRWg1TyA7h1ZPN6QMcudSAGT
u9Ri6YLneaDUIXoUJfSscAuOnjn+uSqqJj3pEE31gnygRS7UmunMK/NA6T1S2/2Sk36S5Ri1lden
xdWi1krm4YzwpaHVnWOL+Q49cnmXIY39sJozDMpy4NK4eEfMzAV4UbW0QOW+SA1dLje7XPt3cSde
Oc27oQOM+cNj1ROoxeUBv23qekZrd2ozM2xj5qCXhzQe49m41GlS/3oz6lbD13nIh1UDQQrVt7jY
Xh794U5qp6+5BE10yF1+/wTq5t9eAvp4zRQ4aUN1A1Ivd9ObsxdeXuC3R/zds1zuYsz8cmkGE8vJ
8ciJMN7YNiY9MM/09zTXQXCLRnKnbm5snFTmFPAhs/ZzGns6Qdcy9UYuvCgdzhRPcdSqbV/unDsy
k9DpV7sa1yLGqqKA8zwOXEUX7SEv/UcXDGNoyiOA39X3gJLPDq5Gpe84xKszbQ1uiKVbCjl2tfdN
9LP9ilFhbg6aVSQgz7qWogCNBUoAWPoy3HJzuZ7acfpBaMC0N5PQjaObwazPZeGhhRsjLpCLA6Xd
s9INRxFecsbpzvhkCwJuW1E/pKn3hgrpLqAdHFvBp8qIv7kVARvGKG6pxL61IEXG9FNDWgBh86m3
rd30xLT7ZZStX1oFoVHAqe6QiFDwAa7Wat8GgnrcFZlxttZHrZlByRWEhNYzAldtsENyCXn1ngix
SnuLXAbAgfFQTvZThgouaRaoiUQHqw5CSWbiJs9RhEwOzGlmRq5Zf2llBhuVXMcf7wp9PJrFCV8G
1aZ2QieV9D/tUqMHPl95ibgqNKihRvxKOltK0SusOwuton/lvcee0e4cpm3P+C8b5v08kNkbx+UD
boeraQ5o0Bcb0dApduw70xmeU4phCcX0vHkeF+ezg69vU9k22CrtR+cjnA269M5s5gffWJ9ENc5H
Q2pDsZ1f9y0eRA3vNGM3ISIYQT1ZDUWAspBM8NsxevOqhWFRQwc8mZggR/AZOte6aWIL17NLUCIn
NcyfqHdae4XFZjAbCPKnmcikDRyXvX/VMtgCi+EH24A6RNCsoEg5J4V2xvA/1prPffO0iGV6M5ma
EronfOt10aZ9M0cnY4huG2c6BmNw05f4wntLDs9vdT97tJEfbrwqeEApmC03jYNOqB9BejtHN122
Qf86Tp1NeVP7PgXNtRgNASjefq6zZ8y1X+YoaSnCQtjwa0xAQ1eAMJ4Ir07Sz76JL8R36z8qq+At
d8Fu5ERysDLLC5fBSoGEuc6eo2faTGZDT5vcoy3BOJpseYVDTROiIBwLapozHy30qcL3DUCnDORj
OZFxqyraNsWPViNjfDXxW3RHC48Lg+iSloMALL5m/AMhN1N/WpgLMlM/+2MQLp9JftDDevV/oC29
sz3s5eYciTBqsMpU0b3ZRkQKlyIOKSk++ha2KA8WPHkNh1LvnpmUnZhLuBgX+O5sHRd0bDufUksa
YWZyF6MWxn+S/6xSvAfiocqDN3/Smx2y7HNAlx3hBDKbKDBfO12GCnfzdhVkfttUVEMzL8PVQxmU
6fa89ajfm1/IQ6IoWXgUgvKUjgT6c4wbMoR1JgJT1DkZmswl7QGD7tpcTR7/N4IIX6ClnIY5DSkU
1ZJEHaLFdbZz+UqKiNib8rdWuwWTlnPtGLfyL8oQD+QMXSlwEvXbc33VnPaRA54zjYuLL2iR9IrB
37YVJTs06RSnVy6OlVRZtsgoZ90ijDtzwwpoFSWGaptO9UD3huTE1oxvC1oFXM08T4rnr2F6LS4q
d33RzF0ec+XG30Sh+CuKXwwqZJXsVx8dDv7heVuJLqB9O+1aX7y0lEd2VtE6odU2D1HuEdds53ei
Wyk3aYDYMYysE78r16Ng576aVRDxfvlHGhnojNUpbpmt0NWKHiCjk/IZfG+ph/BtGK8YYtvZ3EUF
cLV1/tnTh8Rn9Dkl9t6bUPNE5LLJhjTdLiBdPV4r380P7dRgWpMZ955YxhCX/xxGEUN6cGMz3m5c
qcuUnSxiVbcoLREY9/Ljo8rY+qiHm9ZyqOR5h7xBKJ/YzAdny+UFHSvsHP0TiPsJkX/z3WyS7pCZ
S7xr9FNHI63NSYaKTZuen/02+syGG+fKGbW7WRbse/mLBO9YEhC7NYcUfg6RrUmgfTeT7JrY2O+t
rKebIyq3mlLh1Y0fELU5BkS0WhoiYjKq574+RebyHSSA31J21rAGjSmlm35Jv0bz26wtdShKPIRV
ezsZtHcV3IyDTqd0qrtvgpLBvq5pHVCRQZwMtthZQSNiFwwLJjMY2n2UimtSAOGhBou62vmaGnSN
M/EdSVC+c/KVimBWe2EQT/dr638XnENrKWgTxlWBohxkhHmnFSMab8P+1neE+/L7bsO+4z3lFf90
zUrJfnPvMlEMEK26YOPPPQmCcp7kohdmBIF8X34V9iONtRpbUVtwolo4ICKd8NdA++zzs9wUyMzD
Xuqayig4oPkRZCYec+1nmzc5dQM6O4OjERVaxPwG5uZZ5Hd5FazbZZ1MGDWhZdXmzTCQBDfX3k4M
t7peNrt6WHalNdwEOl4fO2OQhBot4JQQH1XD//9UOf9BlQNMHb7VvxblQPSv2m8//iLMeX/Mn7oc
Qyelyrb8AG2NS9S0D9z1F2Qr+Ifu6roHQwgoJxXqj7oc3UATwiP1QJeinYsux/0HUhqT1hRNTstj
ovPf6HJ4G3+l9+no2n2UKIGHwsuxgcz+VYWiF0mtR9pKTbcllNWLgbdMHegA6rZ/rr3vq8ly2HCy
r5kiqHV1r3+6jTogEZvL0mw+3C6fT22qRUW35Gz68bSPp+ATcngbpNOU3yej1+9LOfkhbZxOcdd1
TAAZI4ZqZyqpCWrByJqb3++E9QfYnNqt7pXLx1/u+uHpLve53KzWZo2zYTtMX0eE5zin/v/L/Paq
k50hDL3crNZ+u8/7O+s0dPNFMBMeKJ9M3ac0ui96NgaI5/sT5ZXxAKkfjs06YS0FAIlFU0TANNRe
tfDc7i/bonJawqZ40Ir209Cc+KQerXblIwZ741GtX+6oNtXics/3u8uX/fACf3fzb/visvL3nQDh
CQxtcPWajjXvJZfPpNZQk914euNSu2VWMluiWbHYsqoW2a81tcnwiZvtAVyJ2h7I0CHavfPev8rL
t6j+eb9tlur795HBbhfo65vehRrCxZy52iIPtQzvJOJ+L91lCTYjRMocylVRJ8Q1wl1Ud1T71Nr7
49QhTYvTQkVt3KrjlMwEHqxuLgyCcqxEHNRWPrl+OKRUaj88Vq2ak/3JHbyJJB3ezPuPQ74jtfn+
pHKTcvBsaLeT3QIiTk2Xn5RcVYsUy+MJSzeu5eG8xOAYN4rXJCS0SYGR1CY4dHRVGnz1VJJ4vCrH
6qNWe2odaH1iimdFue0h6DESBgekFkOH9l7nO6PgN6RHj8qc2q+AQWoNG8PBhBRwaCU0JqrphGRY
j/lH/NomF9Ta5W751Zzp2agFysM/1xRUxJAYEnVDvi5fVnrftFW5hx8zpAxgOzPq5ccUaTpLP01G
ItA8MDc0PBRjJfZ6xqcfVq30fiY7HW/i3GxFJdVTiopVqFVfwn4UGcgpPrlx4OC00W/UxynXgJdQ
qz4CDIzORQFbBAwSbBPPLO405qfElrvHzGb0u7u8fc/IPGgBOnNYeewqXg5ai48MHVveoG4VdCB8
yR1StJreq9HcmEQugZyS/yMGb/1+Xbr7C5pFralX0wdtOc62FyogkAIBZas0wksu9TxhLHpnjcRp
w6rj9GJbi9LZ5ML0zj6NTNrpBA0sWYfeS70b21ipHwAUdjcVkSV/oszkd2JrbThEnXlU71N9Q5fv
KmJ2BR0pj5AnbERePNcd9oH3zVziZJas0sIWO9Gm07EJEYB1UnQniD/PwQwteLJXKODVeFCUJ3Wb
WqMNsjMBysP01tuzhrbjrNaCuR5z2oPgxJoEWZ1hDT98GnuUxBIISZbQGg48uaq2yzV7wC9Y7x30
d0B4LVQXajXK6N+pNb8rMD628bUC0BiSsyJ66TlUTBh/BYUCnaLauBOHtBPEL7qWdOdFLtTaZdNf
g5qacfKmdg1DTPNoxmVCljCnFMIggcQXgBri9WYwQEuqXQmAQOgD1XEW/pfazjnf//qwPpgtPuyv
7VlPMaLOWr29fML3j2klHUddh9iJYaN50ovrWPABL59SbarPW9sUZO1x3M+oSQ9pbqALtMEoqk+u
Pu47+cxR/DO1o2qwMHmkhSt0DhHznM9NiBkfjld1dMjZE04CKWrv5Jnw/Rcsf8bBoB2QshiHyy7b
Lm6bhF8eNMA/8W/ZLyRcvOYp9Qd4QupbqXyYSI0+fsocil2TRPwowpHazLA10S+Rl3EEzzEKtpGc
IzUgGH4B0XSf1r/WNFjgsb6H7oiIvjaJLvTkMa9IU4UnqjAD8R62NQwjtS8ql1eP0Ke9OSDDVwts
FSgFK7qmU1KQRbk6eMLp3J0VdU6teZA9UfeIdj4h6jdQvGyQCTNflUSuuihmDge9IT1LLojcoIyl
A2SOL3AsdYC/b9tNT1s4SPh5gwR0a4x+7wd4K79ItVgXOBeUC2E+mrTewniVLWpFD1LcoF6TRVdE
XrilAYfJf98FeHTZ7FvX2FX6NOzwVW089LhntYhj44szpiMmHX7suCH+XCCuAaPza5/axKsSINmT
t6g7qpsvm2qfBSQbOYx7pbZsLtj0pOTTvK+qvR+e533Vx47q9pz3XFQE+7Zrrk0ZQDbL7DGzm52T
3t1XpjtuB3iZWwAGhKBrMeJfKNRkD9BcNmuOs1wOJXs5DumMkrMGgSsANtSqup2Tyl1UgGrTc7p3
peyqI6Ipzm2s8S7VqtqpFrW8Wa1pjJq5aMjD7fIYtTneWwO0tssj1V61uVCY40EmXcq6c2uGJnIb
ny+X3l/PREQyKI/UQbPDAAV7obylUuMZtZqo0afcmck1tSkUF/Cyre542Xy/uVDjZnVP9aBc/WIu
z6nuf9l8v/m3V8suj3GCrDr0Q/3+DtTjPrzL9zu+P4fXtMANI5+mgSyo46nkoodgENSV3I7QvWzj
CMqn2qcWg7z1srn6aCzUndXa5bFqc1ibhF4MRDfuZQOmATgoV3XHRSms7qzZ8nKrVt/3Xp7n8lJc
EXX09TnazV+vpx7yd3f+8IyXm397i+rBH55fPqvaN6ecKfwUihwXH7IS/1yAePn7TQtjawhMzMEU
Kbs88tpGg6/6sICu3qL/WX6o/fqQcnkP5NDscr/fNtUN/3Iful+BWBQ6jLqfpcYLvz3X+6v87e3D
CKUeUQFAWfWOf31Q9d7Vvk6dpC6fXv0z1M2tJdtMl496uY9jxM5pbGDHTBCAUuxQ8onVQv3zJq3n
Kyf7iQKQcB/qmjBaMirAXKlBXjGO4AUKbw+Eozo7cmzmqSGf2r4s3neS54eqq0GD8vudLPnI96dU
T6K21cPfd6ptAiXnnVGum8n3EOb7KDhx6mtMZNvg3Oco3nTN6XdNi3TSp/RIYlJrrbum9rzQJuOR
wa287M348B6Mudt6CySc0dazLdFsIOnVYE1SggY1llzVSDtB1h5ST8OHbujVDqGjfQ5W3aYVyFrS
FM77mo1B98BUn6gvGK2dHD8FalSVEYWEC9QE+pPHlLS1K8Pk/A8FiyvOLMGtSUlBakNpuoFoxULt
dLUO7qrZQWD1jM8mUGFCV2PyDtPEP+tzvxzGwXfOs1wMNpQ4CBcUrSC5ZnLWotYA85xg9hqHVsFW
5YK0K+iaAGcJS3D+sAd9OI9yHnRZqH0uI4StZVDUnWg2b7S1mXYVrkMuFCskPFp2odFkL1T4/F2h
Lse+vBKrRbc64EKrLzqnYE4R8j/hyHGV+seoNbVQN+QAMKjRRWWYFu50fl+YeXLsVnii6tzYqzOz
gjaiIOYkrVbVXr1Mbxc7C/aLTOYMXCNgrpHyeQlvpMv91zsb8mytHqZuUWs0HnHQcDVo+/7Dovjr
prpV7UsbQFhagFIUNRzcv2AZz26Gaz6wkgkVAvsuN6i1Wf6rAuST1OMZzavvV61dFqM8BtR3rvap
zd6QRZ/L9vsa5FBEVsNevM8W5BOqG9SD1eNol972rm3sFZtvkFdXxoblO6pPbWrqEomrhQulIu81
SuN2uSvtcCRDOuKDD3fKrfSQytwVyTjEZwruEHXjePZRFpwJqURrX0kyopCMRCYYqL0lN3GUGEW1
GJop9HroikQ3A1pE/tue1WJQIEZbIhklm1GdeRoFbHw/XcnTUSF5jvVIrXiAJHHOgT1OkhaJWmE6
G3Jx2RwUKPKyrdbUfdS91WYteZP/V6wtQaku/6FYazm6iYnuX1drn3+2BeljH12Ufz7mz2qtZ/zD
9iwrcC3dUHbIS7XWs0hLsHEDcMTiIHfcDy5K5x+6wW7fhjFiGSYl1j9NlLb5D88MSOO0SUUgddH2
/ptirQzwJDwkrsrTj//9H8cMHJydgccbtEncxpfz11KtbxDglVa0WmM3+O4P3oaqyGpMMzg8PO4f
/jF/4/Cz5JN9eDEbYa/FJ7UDX1amQV799cWiYWxMq4qj4wJbfG/6g7nxxtniVGulO2p3rf6j6+gW
gmnUl5ug9F8abT6hVeLqMRavhYd2FWbJpp26aTv101bMS7y1RUwPpUyfiLh/hHHi4N23yPt05Pyt
ARbZdtTnSACYZ8/fZE56XcX+caLcsNPGhQh0rf307z+o90/xNXxQx9UJV+Ob8vh6//pBEzfPKVb6
wXGJqUv15F5ZmS+29JO6jb2Gwsjz0EnN77aev3FCP9ZzCx2pLELmHXDPavLEouKY6MVbYRfXeT5O
Wx8BSOi2zk6UZhEubtrsTCbQaKZkPpXxRQxJdTaRTeb2yfSt04juHaCRbe6qHmM2aWN5Vlvky+yU
uEkzdXBrXvaswLX5mnCGS0rKWHVikWifJ9u8NUgJ8ALeqc3bRnGXc9LTaaPLDGkv7l+WxgWoFTfH
xDeeynTRUZhS7/eD7Aikjykrdk8ekr4Z2XIs60kJQHGfgu0xMVOsP5u8+ST0+A3WF0I0kT7Qe9qa
0wxhu0Ixvtjia9VUMV3q8dvYOBke+nza/ofvSh50vx+UHiEmhgwb4hf620GpMz+2Ckz9R+RjPuLQ
6DGzxCvz4A2kJp05OozOthxIArMzoiMafSOqFjik6xwpyldYQ/qDwRU9FpYfeiLRj63n7iKsk4Ae
pjPMEHfnNP7L3OE9lCEnG5CPgG+yQrZwD20NOqzNiSXwl3vjy6iDMSQA/g29J/r5lGpFAxN0k1Uc
982o7doJLNNqB3/kiT2faTu/5El5DefQJzbAybZ+OmwSB2mKWT8PU/mpqDjwvJlZ5DJep4agyVx+
ijqEw865GqfTAv7VNPLbLNLuBmyBhHDmoOAtvZMDF3ys3GHeDHyLNuFWjEqDe92gRR0tWJyTjKR2
JBMeloQZJpXfEkPdOARMc8T8h+/pb74m33NxfKuEGPO3PM7Ohq2weFNwTElI2rYyb8GPnQVfF1AI
8wG528u/f0Hj737Evi8joCk5OcHvSTEOfJWixkwNJMu6ql1pJQK+YMsfg1sOX3BB3FqahPT5w4tY
OILTim8Y17HYcRk/tWn81jEMbeLjOHz99+/t747ZQMfSjqaSU4zFdeOj890kyqUEFxpg2r0OkJYd
vIS3xpUM57vjEcVcIYcrUUT81y9r6waZfpCYaO3Zv30HQWuaUME0/0igxdvs+I96zfnAr7K3rhmi
XTyLg+j8x3//ooYun/a3XygSfpqaqCSsf75GZTGty4kf7lHvDWJN4rtYWpqTKb+OpDsdvytVmlH0
of0UdR6EJptS12wSaenpb4YRXEHOHsOAyxI/OwLvsuqqwSUURrpYDilPkxvBYSGeHhU4/QDeSB7i
jiRfxS0+kcOKGGVJv5D4dY9x9VyO/KsXD1eCcAHI8Lq7fMZfg9d6n9XE+7X6J5fR25Ze2IDwsjgF
LheA2Loq9Yri+Wu80H8BokNiWDJjU4c401QWxVm//d7rT6IWcEeH6S6ICF+H7kVxovFe+ynbCId3
NgkMMaLpkPgQVgbT036bB+fKkCCCLO1HwL/zzhf5sKnpqTGph7JKes+8XtsoyysqucQW8bXVzV5z
0SYRE4N8JV8erbF6Ggx5Xy6tm2BZsKZyzWk0QgWHNHi0Y354UcA/12msF3fBGARWKHQWVOVTA8TS
DPY62MwjTiWoIFLUZ8fVJsec+R+OCNP+5/hSXTe4xmJK910a0PK3+yHFNjKjfEjWdj7GAbkxk7VH
u343kGJ40KKuCsfg3tdnGD9GfWNZCHpRZN+sEwLUnCYWHLBgO+7y0bfwAJa4zHz9aPjTQCMnG/ZQ
yh5qxiqhMwFKHwpBfX2IryvTeAIqaxClJzB37wdO6Nt+yOBd2pjwywazruZ8T3GokPG8okYFD+H4
U7wt8h5mm+fsIsMLO2v1uYLECdr75a0vXeKRU/jJTvBHpZ/aZPocVFOzh+6ElbrrAXrZ7U212j+E
1jlIedDX1JG24Zy1qzicOmou9fpg6cl17pSf/QYwhTtj6Kgr4WAHN19IcEO/aXt73NnehgASsesz
bQutLArXgSEWJr9TvxpROBjLHhvUsE9G7YvrIgRqk+XgF9ZTt1Zfo2pwSJ5yvrQLsjbwXg9ZBj6h
ianaRBqWT+/azwVtgE67bdbhNBcRJLTeu+d1uzCSOIqhxUUnLenJ9GBlTIbGdIfaN926Yrppl2yA
EuuFXs6/yn7uJwxjczN+LhvnbWnS6oDzYV/WLX6AOsi2rsf7pn1xnzCwpuDSo7ISxl4EWU1Wlclj
kwULkcnVaUW2VblbKiioqjU8p3a6krdhBScNfXRdi9M8k3CFvDkLTXf5xtDMp3MMXBuRtRydovkz
oi2hjyPWCBzAPp2TAWHlXdfV6X7EIkyIabttMqs6zR6mcGbKwYaaT8LhbyMzzFDaWxbYBLwt0mBo
XrWlo59qeXG26MD5edLvfLtOtsIoXhYHP/DcJM+I83HCNldpVp8yl/CZRiwxWD4oItCl88ba9lG9
nzznkNgcDJhLtroHXAz3LOr9/NjoAaMnvxpCcwkgAFGpKbTxIe6IcayN9gmQMS1Rw7pPJk87jZ24
Mjpz/UbkiCt4Gi4l7gEf0bPTOLeuTvxEZyQapyELDSJXl2ZuOAuasXnQKQ/4UNYwPT8R1n2VGWMX
TpVubaq8fprNxtuuEoEZzJUF6dA4eIUJ11JwLSVWDW2k5s37BBdeLJD/lwtnlCWBzL56dyDgr9bE
ktyCXa1p38izv2fQCqsQAwlFJUZPc0FuejR+Hc3yc6zz/RcttjSHKJQOdbVJ+S9xGK1AOyz2JZlu
VsSZeS05xdpxeezAbUAbuye+i9+TT4w8VqFwGDDW2Xhn1xYIgWvwq+6N7LgIOk7NZv5q8bPZzADY
6wifpzaRiJ4hXhPFAZfr19Yih6bDk4hYe4HsG9VkP+bWt6A/R8nwg5rEdGonfscAa/AzRrd50zyU
vnO6h02Y3NQLpHVfK2/o9JJuDxfdS55FMf4EeJJuRj06cma77Wbwvc3Xvhkeg858FfYZfcQZoB80
vaDKdmLxENqiZkHLOX3JHQdIZsSguz84orldZ1q7K+EXBIygm1wgbNVJ8dTmI16vPPgm/CbG4z0/
5IHUUHpW6IJuRqhLYzDnVF9qvnnXt1hBljGBGSakSH02Dpppi73uUn7M8+uxjB4nrYAVXq1kjsao
+8z8a1by30lQ8OpTcV3IcqbmShHFNH2h1kKgc6aL+1oLyqNXdZikjebejl1tXzE7EFly1Oa+gEmM
VhbteeYtWLlNt+YKDLaP53zyJ9TNpMp+bqAZZjY/5pqeNSSM/skLynsNpL6w+mxbwrLNJuzpPWW+
poOI1q0eUj4N9k2JNrKesfCvK7rVoojEofOHk98n+c4IsKcESfYtSh/bLoD0R9EqSaz7MtYRfGK1
c61DP9vJwUiyR6/hTJq17llII14KR+YIaXDZ9ULf9cATto5ne7txsOAh+DScpukJJxzAGHOg8LZi
KTZO6VRxuV006fJMsXgtf2jpK7/ybhdl6NJxuT3DH7ufDa7VMYyZrm4P9owutteR1tzrbRGf3K44
CPLydlayVNukbtqQmtNeL/Rrep9TyDgSO9QAuGi1XurA/ioFmXUxMMDjupmOw5Xjlufair9b5nbM
4++FTah10WgwRufxqa8hI0N8zba1M51REX/RteB7VKRHLNRMIyLtmQiPibzTilQIsHO7Cm/ZoNsv
EAAeC04vmyX37zJvLmGf5FIqvhUT00iShYfAe8syYlUcHypxR+z6BAdj49GNnMrktrKSlyh+6cyr
vMTgpAubNq0VHKjYYS9L6ErLx05LGm9TLm8dBLdlpv9jBQwNJsPBO+mE0CYhrsbTl8SV8kjNB8aR
aZQOPIre7bA+aQNBBNOYHMsgB/TM7SUCo6UXb86IbcrLxXQ0FuMLAPR42+jOzmywVel2h7hKFNQi
dPLVff9qboO3Wb7Y6lf81OL8Oal7GT4d49+OnxKT6ZqVhUY2fe01sFWR90J4o/OitfdZqn8uprXd
aV6vYYZbAfnZnOLLtii+iorMPK6505JlB3f0Z8KnMCRpgfEzyZBIDMu3snc/TZPEp1BFOGn1/NJ7
8XWfRGe8/Pug1MACg85bFsM+zXq/W6Ya0DUDnh2hdTawXQfWoWdjhrzC2Ql5idaoxsy1s/eR6+gH
JWtgAtjKWSABa7LzbcPP3/auc89wdQUuAXHTF0sRDqtGXWcGo6KbQXPi4w7nWda51dplEbv2QP6U
GOAcj9NmlgX+0Y8PoAz9g9IIKcULnSN336/V7SKtWEmDvyUrUuDa+WrI/yUpWr1J/jrZ1A1hbLYf
XMV+IW0P/a1KyBHgelq/SIE+UyxPI5Mrx4SBOPFIShCZcRgs80YCBQmB3paTiaOzN28yiLGc9J84
xLns2tBX+ljyEmJGI84I10Gjr6yb/dWKTa7pDLCCmvg5tOmnacW4wjXnp2PkN15CEDxzj3UB6BDN
NwyTZkjGyaep6p7KTjxg3LgqhupnO81X5D2DuDa/+QMow7Mvp59jgMSgqH6i0v1k9mDtzQmzq+cF
CICA0voCDKLLdX14mof8J2Ooq7GRwxQ72ZLwwqWPYhiI7k27+Amhc4KTac+rrDiYd3VQvDLvW86O
PixUoodyN3o0TSrXwMDiOPxcTaznoMHGc12/J1EpWYWLIm/nDNWzEhApnZPgixadcxUX/ES1FD10
t/jRWS3KKSc+NcUbNE3RXml51oHTWD45aOSkkkEXAbrMgrZ701ZQDfrvKh5NfbtqTR0r6eoYqCQj
xtlWPCQHldGmlF1qzbcHizKPWwB3BQ3TBo8uBPAt3M0/zKowQuEmp7TVv8YZ1Z9pLJ8jnzwMZcjN
xFs2Ro9MmI426XNhUDrXZh8/BdaQHrAQnNdBd47pzNWt1IseG2F89hfqO9gdmbiOPbDLQJyygkFc
WiUECjJ0C22rDzW9dHaOuf6APHRSNcw+gxqHoYQAEi30K4MJW4pVpR1emLUxPJKhme5640Ykl3CD
xXlzN7lMTyL+PWCa3zAUcL50tJ/zCL6tbRlq9aa2ceoZn8taSG33DL2S6WULB2MzL5JkgUheXtZl
6U9NEiMcIbWLR93G1+lXtrFRU+515LmN1AUZMvZwCArSFeTLpVA5DUyVgZ9yfFDCU2UurQge0by9
NusqOTfIbPQ8+95F4s2e1x38o5M78/my9jbRMVFNcY6GSYech6Xuc2aSrBqBxD55y502YtUOKq6u
LsD/cOB8uAOkodWpQWpvvO6Hsg7H3li3hgsyxjU/RT3CpYn4Pv5L9Te/jx6ctjxmC9K41hJHLx++
FTBKqS+bp5wS+bWZXqNL87cEkm6g/JnY6s3pCPfA7b8R7upt5BEzrwmhSbKO6a7mrkj2o0H1oMXN
v3MA19gtBpZY9x3KCJSj/YhvPyt1YCVSbzjIsuJUwX2Npvm+99ofkUtFoJyWK/BdjNdHChVu1n2J
fIjXCxUOR6+ejQFLtN1E1DDEdNVi09nmPVftqcUaZTFoouZekrTrmaHQeFOu1n+a6VN2VwN68p36
ehLONCn4m9CNsteeLwK+bPlsYsIibkS8EjF4lwXQpoFmT1stmj6vNs4omnH8PISF2d6/1zFqh7QJ
eb0A6rOkhGMXAfXOf8XLqGKQIvY1HVKAnhTb1VEn5mRHhwuk9MzoZKLFy9bbujJ+SKD5ykKIaDl4
VkJ7ObwSpljUF5PIf8wzu+Ow4DZmbQ0H1MnHcSi/ACuRU2pZiQEvfd+29ve8pjYU4JmikPQTSPpt
aT8kI4qmJQn26l+aZjR5MV/IQiUNEsY5ZWqoZ6vEN8a2FQOfMbn2ClnHldYRt9OBAY79burFQzHP
t1lFdX6smMsVqe1vEO2ZZPCu/SYujJu8FseSYsPG4UKxWzngN3PP96qK2yXFOCrbUGSAxOuCCg8E
uXJXicE8FqSSkree7cyZwnBV2+nR6POeohPUwbhwTkM/oTVestfYpgpjaNcIs/HrZiTiFfZn0BYE
yPg5l+PEu2omI8H1SQRPNhK8UtCu7OyyPwbRQ0I79JBE0NuKlGINFP+hKrZOVhF0MjFTWIP5ZIDo
bTXnJab1wKyghm0TYR0Vf0yxGE9iwLmX++tboT/18gCGiTeGWiBe0ylaAFUxPUbcdBDUzVAc3E+1
dygsqnO65O6t8JipC1Gy4MCjfuGAA79SPZlcy94or/A1T/5jmpu3+ercdxGHLQOoLi/6nYd7C6YN
ujF5jK12SU5Ihq46wiiTjiD79KG57zqbmUAlCBfiTDu0Nxanyo2eFuY2WhyqYYZ5ZZoEMlKw1wuS
Gk1JwgIUUegddTWtPi1iFBKDjBKm6r5HEYhsqriRuO6b5XMC81Ev+FHPrqlt8wDVw9jJOhqj4Hj0
SX51ki1OqpZP2P1syPEIlzS5cowaLzs9PtTAFEhJ4DxCFue8kqwG9QdabUU8drg4gXJO6Wfhzt9a
+uxcYokzWk5M+GFzQbwmxwrXv8cokfgyyUZEU91rd3FwLKr0VDXHVjebLfZeYU+HuCZEiU7Bl9Tu
7/VuOlZUpAwT6BNF7J6uG4GMpL7wfTy72FDDIY4JxoHvb+Q0OvLlCY/t0Si8b6OvfUfbmiJzJ1fc
ZATXWCfXYFiYZimlKHxhLfMbacSs84RAuWV+9ZyJpDJiWkYrvxaFwbyGSK9NQObUZnS7W0yHR6c3
Hxvg7aCPbvUmv4Xccz9U4LTzIr1eA/zEUd4eg1aPr5rK/cMY8v/H3pksN85s6/VdPMeJRJvAwBOR
BDuRovpmgpBUKvQ9kGie3gss+697j+PGDc89UYiUipJKEDJz72+v9daFHBZjN9t4CIg2Scb1KEUB
gJF0nA69TQ9m0sJtfdY8C9PuFCdMZCXeGr3tjdUxLc2FWh7HiW2K093HFvVMtFC7aUY7ySzNTzDj
cUO7W2ML1flWA7OcD9c3oah71OH/PGbilkIiDXqtLZmLrfUG3k0I7oOtqQ6VaiWZ3lkpBtKOhEVI
l6Q1YRNqruMsxKGMSGcxcdhAX1see1Fwx5RPSRzCzakumsUtRuPdPLjo03u5gac73ESxESJCBGc1
oNUipK8fujSFiMmKqTM5GRpkjXnv+iZNmRKPWbs3GbqYw/VN0KN1xX7Hbi1KzT/PXT8wR/EtNf9x
EybUCRsmMpLQfAyZjr0FnV4Pdc5fXoru2KIssisC+pOUTDkat/ue5cg+4iBImM4lBx8UCXz4f97Y
XsWYqdWPBJzr4qhZzeFaCP7/E2T/XSjB1C0CAf91KOHpZ/xs/1Mk4c+/+N+RBM/8ly3oowlHBxPM
roYX+2eAzPmXY0KCES5dFdc1aD0VBICi//k/TOdf4J7pkugCpvkSV/gnk2DY/3JNm0aZJZbhL5r7
/y+ZBPrH/1bf1wk8UJbxJJV/ggJ0Z/9zfV8wZ8otioI4nEa1c1r1WFM94mzF5hEg6An6NIqDoHrI
4frfePN0W/SQdGd7oyY+BY7wrYmGkSkFxifc5sG088+mZX+hCUn1ZfYRPD55ZICpAXD0st3HodNv
mxJ7SgSANYAPAzDNek41AGOpMNpb22w+C9GvNdhm9cSNNjbuYFyTl8BVm0BC7atg17iZL/v2dS4o
vlv0ZdOKvVVQ2/e12Z4pSMLfKNBLQhMkdFbDGOuddlO083ZwkTOOHQHyLlyHRPIa7TvxYGGyfZAA
NORNTi3LkEza4vHi1Krnm1nSZIyYnY/1io7PvO31/mVh1QPgGfjBiq0G+6X14JMO0roZ+oS9VT3A
GIpHSrZAyao+992g/aiZau8b6xbeICA/I9qT5We41Bwkx3HMU7g5DnFW50eG8PkGDFLTwBSNE0QY
cZSJ++eRNdackJfn9cYx95kQJ1da+nme+H8uytjbIgamsGlY7S2t+PHYaqaznsZZZx/taXcFBqlL
YM7hpaxRMZfDfDtPkGfpjo9rKBLiEs426m7OwX8e9mVQXzAzpyLG3GFMnBjs2HqSqjWAdjNgbecq
OqkyeA2DQgP/GVZ+HxJTl5ob3F3fNO6k3VVG+ajML8brcFHMsqP2mjnIY8KyPyKv2VacftB2NPVG
o5ALXFRDvEg1n/GytC3Xpl2aITQ+PTpWBXVSyeW9wvzn3qK6krcNtTzMMRXT0KNc1vIGQ0ZQrWPW
w8vYyPhMDxIaEacO7s0EDVjIxy0j6BfPEdrJSaf+sWUnsZ1CdnM9nY7HorGte12clbePLOr4gg3f
sxAfockk+fWBYTe+NZQKrC32sCFxnhXFjqTQ4jcBqupoCkUOxWnJOFaCYDkh503Smm+cXaenwOxe
VFCqr2Sgsj7OlnWvnEA/cBfnXh4IyKK96I+wLs9SC7Wf2tG4gMfqrGrdIj6LWIOyY3Hwit5+Mhzz
7FHDpoEwMP7cGI+gRKdfbp3vw6ECHcH4MqOHTvQOwBaOnLdtUtBWTEU7D9GQJh/oODSqdKX7OCU2
+k0hI78dnCXzo+Z9lnThDhZgdD8HBUeT1LU/3DncVyT5vpQBxQwxILPjwzOw3ZmQx6hRrzLbt3Qu
NxknrztarMyvgaPdjpodrL1pCF/S1LWw4pTWxh0RJ+RkOzbKDgWGQj5KN3qr91a6ShiZA33QT6+y
1V+nVCsvrWWyQ2vadO8GNiPsbat+5YCUq+AhncGDjG59zHLlUb2HGRJyTt1mY+zeRroRryzIsk+R
02/ZlVubrNW1TZ3M6smFpHVwlPHsGdaJZHr4mWv405rQmi+UBqZTlFJNMPLRAsisp8e6MuVhdGeg
pJk3PpbgKR4hv+96gKWroaXWh9VjfKTaxl4H4tbm+hmSk9WuQWh6o4jxKHTc92kDyQrx+nAq4pg9
6f95it9lukVjdQQdK27asaheBTGaLSVN8srLQ8oJIw2FgO8K3FczqOzV1tO7gAmgexs49fMEpou+
34dTu/NpqKPiqS2yc1y04d310RjSOjUixs5T/ibGaeQ8WC/yPaont3COxWsuwrXb2PbTNA79pbG9
F5uZGymc7IF54Oy+K4ttATpkZTmTvVlQSSfoENlJS4kGmIiwGPfEBg3gKT4GxhNuBJRNsSv9Ugb2
Y4WOnYp0UP9E3paDj7pVtTTWjlbBf8jS4lTUbXPH7w/Ol1JEMIBw7+BwvISW1j5qhZ4fe5ZLCgkx
yNSqQtvpmHcYk+JfQETu3Exo36NPw32fyXDC2IqTtPcYKLg+XJcqstZNXxv7prXkW8ZVlUV6+mox
d32URJBpMufu2+BRFsAZt7gWgWVI2M9v/YYlv3njEB8csxgVoF51v3EhOg9YGe7g2KkXRzM1X8R0
UBsV2Ag6iRNYoRbcFzooV69lBjTopFy7qrYuNHyLFXvu7lwXFGMghGOg6Ztg5wCjfZElvxQg6fFx
JBETlJV3N8yg9qJQhmC29ORZ2hnF0mx6M0AZENgJ48dclP29C/IqtkT0WA+AVuzAQV1eltmtkXS3
ae2qi5XSBIKK2L82tuYncVkcHK2Pn0cwpCsLDPO+quP42WjoTMaCn+j6URoktHDYEeTznmMN9SFH
NvPFdvp7PZz745/nloeFSmAq5eIlQMZ2cpc31/eGgu8HtGO06cZUHUfgXMfre2k2hqt0rjCyRcG4
MUNW37Hg9iQawgAUvUgDGUYFL4LKaO7l9QXw8w6L6292//rWUz29acskWkYwwrCc7BAXwRUvyaGW
/wSuH6jnIbMbXPgmowTvAACGfRqHuygT/Z6Tnj9pCQv7wHnWoHB3W1G7Q46VnOGnpM0l17r8XuMu
Swmabrjm/OgzGyKLRWGbC87+RO3qI8Q/woSxeBwCSuR6Eui72QwcJBoN8L202ptm/R56+VYPFbUj
RWfDHpovbsIzPQrNuwsnKjO4fF9rmSYnZWH2pKWMELqnE8/60KcOI6TTYwz31zcUdEez6/iy1EKl
ZXUHU35LzEBzUnNHTTl7R0slZrzXbXqNbVP/DqjoYV4SML8gP7XAxLWOUqdpqF/mOO2zZqQII/XY
766VISupd24iLbKK7dvSuRfJklagQONLZ6z9gbYbckl6U171Dc+MVExQvGidPROQ38BZKG6mEHBQ
7L2YtfGt59qpk+KsiWBc9XTCqmg76C4nVBL/STb8yF5GYEwheMSx8xz27UtKE751Amdb9wzeV9NP
ysTWjZ3Btu7GVzuovtUSyqKXemSrIVErrcUk1jglMSxE9+G89Nt9MQh0Tir4KD2NIvIvSClczFQz
vKZqt2EPdUs0+pbaPDMBU4RI2G4hzYbfRtrQSKEWVtHNrLPvOGneZstez2D1i4nMxBDnqK6yQz3A
1qJC/lp24jGQ6UMJO96nBW8RlhqARg7TSzCZG0Dc4FjtXWAsUL3uLpi1A3zmNVcTskwMJuoyti6T
I/nExao9KFP7pF13L0J4MDRrEs3ZTRIROnfiG9cYnwiUMWunVVjvFoFX1C9t9Rn1Bql6lT0Ucngy
Yqpks6tHazOpyfUSuIdZ8Q2oNwJaxp9kk+xrg0I2+PnVOEDGAbVxWzPIB/j1uZQd6jrWetB9VX1X
h6g5IKHdsn9Kt9zVZESNatTHs1EM3jqzhnbdADELKCl6nPq3ES5PpEc3JmRQSKnB0YCGs1q23fES
fcjDN7sPinPmqXeZ10eGDr+LTlTbVpueBH+PuCaA3FjS3OXGfDtUS3oLjisvrq84iElGNKeLPlHb
NBN85x1lYVg3agsk/XFK82MuyA8ULjCayaRkhOrS51Knl+Q60XoOxYsozXMKl56K65KXtvFl1OAt
24yfG0L2youxNHjGyEZOvbS5+d4ur6Pr9nvYUGHpg2E1ueQrpuintvgbMbX6W1XxcNP2OBKcZ5l7
H9LVvxL3FyvAJWgYGjLpOtzUCBha97ebT1+WY9DyaDsUxnkDi6G/0M4BIJQ561ibPpXpYqyzfpQz
/ExxfWtVP1TlqPiW+S2ssr3d8iu3s+g7suP7bsC4TijjU4eNfCsjCFfORHOAtUjF1YeTcC2zDjAR
PO7KKDqxYX7TB/Ua4pZr0Ra7lXefGdOlhO6FyXF8F25/KhnTsWrtyNbIQCMS/Yp0E00FF2BOyQzl
ZeurPsFcUDl4N5xjP0+oa/GiCACbGdqs9hIwl8u1VnCRzHZPbodH2nDR9OSSVNYHHgd0xWrloFNg
4nIufdX2t2Fr7WplRpslL8jIVdLkF6VwVvazJBLAVDk92rsQvY2/YOsbgqNavzSKh2hduR8W2NYb
GiQ/PeEF8Hn1sXXOGoRRGlfBik0DgaTZSXfmEN+1mdFtHV1dwJCSr2k+ADDvS00mvqUw12Vt6xdj
fOprKERdp+tbh8a3btViN9X2ptXKT+QS/d6SdIIKKutnzvs+1bCG/cZS53E4HzMSv5yrx+hkIbyc
GJa+yCZ4iktkYlOL4BBzGZo0P2Cy5Tt8SB7hmD4C0Yqf0tJ8DQKW9rCttKWLcFA2wjd2We0eXhWJ
aq/HG24Ud8wtv+qRld0ODSG+IJ5SHycuLN+ao9zO04ZTWyfiQcueYtPFVmxX1jqDkLfq1R0nP2sd
TtxNQjVO69pDNLJU+nXHZYxQJTbIWlqZveW8RF1cbmy3uIOIlfjK69u1COQx5bd21PhJYWftJ1OF
m0pkd/CtjHVtu3fD4LY7yuDEbzzku1bDNIGAQ+Ny61+Z2vjhNJI4SObs7SgKNrPr5rvGTt/jpITQ
mnOKL1rxS+8aamWZhmTXK8kKmRYJs3zyM72r39q88aHPbyYO/o8QBKmeB86nYYLZC0vufR82WZqV
G1k4mVzOzQ6//JvaBJlZxvI+mvDYB4DA6sZ9cHI+FDbmizAclssmI5JEHzDs3Dvy3vcwTYnIZeLU
9tg8iyRwj552HFhe8R104LQAhBXVhGIwgFSuvHjdePGbnWWZ39jDaSjE72gyM5ayuNhVaR5u9Nri
YB16ftszWto4DJkmWbSMzP7z+PokczGvzC/LzfX5AUHMAQjB//151w8nGKI5jdXb6z9tiLCWILz3
//aS1w8KNKC+NYrb60tenxpqBaYcrfXsstAGdJOOQpIkS3Kgc9TEW9PeD015Tui+dsXwE+VsZrtJ
vFHwOMV7pktbKp0dLbPuzuqaPT1xMt2Q5oreebNj9QUt+kcm009tktLpp2DdeubeHIafOQVmxvzr
E4vYMY9WtdeN0B3ZK9iGRWPLMn4QgHOmjNZNpZ/KKSai+mueS+lnGauAsvXbunLWVlwUqxJuzUp2
XrRq3UrnzkkaIV3eqAkixPW9OaMNqAYoHUYv+10/iPX1g9c3Udfl/jzYz0RMtI0y4s88ypyD6LKd
Gqya4yop0BEO7mh0HnMF3nAjcGyv9WVYvjZ6GsJECtrD9TFBNHgE/S7tsvvS1sW2TXCdFW1JW5Bq
0uRF0SF1smJj2uzOZiN/zcBb+LMEDlPPeoHJJ/mYXUI5ygyNo1Cm/ueN8c97DOtYbKVC/ojHPD26
ykj35E5uCiN5zBaQXUvnUdq/DIcanHjsjPAlG8IjXaR1F+snz26+ozZ4lvEI6Zb/8PGcO+shzW8H
U2wMDWaA3m9VMp9MfYDRYRm3sCo3uDdvjF6soT6Tqao5z6yziEMP1waHFLruxjEosb22Ff1di6O+
jO9VZarD1G86R246T/uo9ZCVQRbnePR+VZO7jwnGLlsE22Y72wRIirL7XrePEphAV9+PYX+qCvoT
ceh7MUUPoX10AZNM0PJS5nlsbC11H33osziZ9QJqmpkerUjWC9F0FBvExS28eh09FKkR7Mx+OHuj
QU2TrMmc+XNrHZXvgvoGM1DdMve7zUcMtD2c/YmmvhEkd2lI4nxMeiICxbBVHKhvtBjGZCu5gos6
eyLkS2IHjjWnKDd7mhg/vaHX/KprahtoCeeLkXlIeJXN4IsMM5YLCqdJApsYcnYxIAsS0r+xzOp3
Wk2EbzQCEC5o564/MP6GNLTg8AN2/1xx478Z2bXYbrk3CsLagO8BQNn5ZnQrKNz9bZ0HzyjLxVpY
6V1SS8Tr1d1kFS5xkPcpCB41Rl/wV0eHMrn0dkRrowXNF9mRzb5RJ43RbfMC7GHaQmgu89egd5GA
M5SUxREV1ih+qqxtz1jZjao5BbDh4NJvCc43jzPbfVrcSIcbJzSXdttzZHPzthSGHa1+jyg7uPOG
JndzkzftNxrbQ2elWL7i5DspCURQuKUyOQ20fU/wCz4wEzcHs+XiLNC4W0O16xwirnllBeRDo18T
cOpzbLF7NCuCpSxjmeu9JikYv6Dvn5IY54TTA7gqhrca9knSZT8EPl51a9rCK/vu4GPf9HRqfNtg
INwIhn0+P2ZGY6w9cEAra5wIEuBFlam3thgWi6aenBujAyLeZmg3cynuQm28KboJcUql7fXuzbLa
nda9Mv4DYKraDH29Fxk42wKtiZBArfSe6Ygacq2L+hNC7ElDBVrWyV1JZ5Yd+ikLWp3W/mRSQzm3
GRHWOSZbczFRi5KhqdYFuBN2k47pDw53NNvufDVEtx6Y8Pe+Kr91J92bSEtH5KVBiFM9vjevSlPi
mhWSU53pY/jCme+gP61b8WrBYbHH4jE04JZnA2t0epwhQ7eQVnI0qhY61XTxqorFsFourlWAce+R
5UXbara+gsRBC+ROAFxRtEbAU/O5gmSstsZc/65QuYqgu89Qu0qp3wJnxrNTfM3x+BVwU9BRwbqe
flpAFyBiP6ak+ugJHHKfWjrx5Qp9IBFevYTpqHNbSQkaEJYx3pvFPoup7ql19UfSxhZyWv66nsGt
3C/W5Gqx17axYtxhMdpKqmbuOO686blfjLfhVB6IH3CxVMXvTuu2wuh11Ezmc8MS0KPNtRZ/riDm
qyPULRHrAt4j4j6HJ5Y+uHnhfaaPywiDwRLGAMSKK/jd1M89uzdnKs7lTHxhDO8TdL6OxaZsplLc
U/aA7wwt/mKVw8CPAvGzyw+tbQKTsU7xYgqOTflYJ7iDm2lvm8Oaiq9LdVp/R53yECEbBshnbCR7
Q7F4iIcaIzFxyhhSIsIcsfiKjcVcnG2ckA3PTAJ8+S/uERx7Sx/e4Y5AbMs3FgUy57L1tFiRC36E
6D2ZdWrKLdSyxZ4M1vfZGPXT4PCgQEHTzA13z8W5bCNfduNvhT3mZMVLuMHW3vA9vpuxuxytvLU7
py9NCONpeB4Wr7OD4Pn6h9RlXPoVoU6JDkGWDEJl62RxQ9fupXZqk+gpwbV08UdLRNLUzkBrifFV
Lo5pY7FNawwBUZFimUznk4EOjtLoLe0xXkvdZCZXDCs68IrFYh314itAa62n0QWy21cmXW7yXn0J
9Y6/e9C00+LERmFM1x5Ntrsct0vE2WIxaBO0piCYeqjiqr1CArRyF982ggdUdhZlo4XLBs5/N7F2
rByJpzvAu4Q1ebRrqjv6cxBR4FDDb/a4L332aPeq9OPJXQeDU665tugDm/i1aTuxrsSutu7HKGQf
OR2CxuKmgEzcHhyxqQfXZ4D3Iaz4+iA3er/qLRZUw/jKXdjD7QCwBku5TWpxQHORL/7ymZGjXbc4
zVtxNAjfEDjioO0NIO36yabkyr60pfgk3JuICb4zuu45rks/wpTM3ykJ9Bid+qx/5gNy9SWSkKe4
h8FPka5q37VRkQWCHYDpEI6u0hlqYR+aufmiieDbGxeXu43UfVzs7mrxvJMpAUE+L9YhYIO11Fe0
vXynJ3nZ2MSp4ImgV1jc8XriEgTuIn0bI5aXi2E+XlzzVoh1vgP1NmS4xZjveG4WM32Lor7pvNdZ
TFtz6L57JKAMVc0Tf3Phncy8+9agStqZj109vlamd1YhvYys1t6o2Nqi6G/GqCx2uUaJ0oli1lkW
tDievuJo2sUknoniNr9nZ0aloDiz0udbTSPzA51kIRi8ZEN93dsH8Rdle8mf0EwxvVsVpvEOu4Il
O4t/ja5ASiL5xUVpupnJ34W6fCA81Sk/MsqXyOoZQeYbUJGQN6qhqjwjWtDzMrzVbHeNO538Rrl0
N1VYr+vc3NaWsv1O977Z3jyHECHYCWlo3Al6kEP9PUbdd95YfhfjKhMeFPdAdzhABj7R3PKsd/2L
7nF+6ts7mFn8eo8ypJ40lcOdRvhi3SsawS2x/wwlhZyJRESIFLa9dZZOPR6VMKjShqV+G+U5xwfE
pi+iQhxTD6G3ocOWUyD/tGanXoWqB9mvTsVoxWuLLAsNvJHyGiIUl9+SPXBOpwd1cFumgbTxSaQV
o9jc87ySA1oaTXvpVZ+WQTspCpmNGiliqR+3EvDeODfpiXEz6PnzOCCSjGtY1ypKfBv1bkFEb1Pq
03kq259Cq21fa03fos6vVy/QJkGTI62h6Bd/VcexzSFZKLHVMI3YyZ2Tp3D7J/enbxlTVfT1IEHf
aEtOhlwuLehhw7eW+3mdNzdKMfSRFsQzqzBmU+69OiP/402oiBNPuPy6jac30aoze4FwVGzaVt5z
oH2KguHTSF1JQt7dmIXbbTthvje5nLZBh0pRjc1Hm1Hf0uMesv5oETJn+IAE/Z1No9AORLWKXO58
DNmeSHj6aozAsXNNpnRTNkbAks6Wvdq1Ep5Y1aAwxuy6qwCoTT0hzFxpre84vwZLcIKR5FV7k0gV
1IV14ug6IugE9BEa16FgRiPj2GxQCVg1KBNuHIqAfGWDjsAa/U68HrX2w4YoDw2bjbEIcMRKILJ6
M7+EmsY4XG9AW3UJ9zkQPNa9GL97yVN2blxcELBYVg8hnZc1hTGeHR86uyf6GhEziMqj8tpd1Xho
Bh23W+l6s55yxhsqQ1MrSu4PGEOYPtPncF3VRbcxXCdfD7FYQgVsJu3XQJr3FuLjVRBTJXR1d+3J
4r0M45XXv/RJz4giAyc7JCn60WwIfsnat4yeve2TrAyJlUdMh3zOztwe/Ji2vnMO0NQz7cd2NJEa
EabQEn5gKpOxRxaZymkm1h/9J+bwt4qwLy6YvqYkEsXAwZBnxNam2whMwy7P5mzDbCxmTJa4pGj2
7KXvy55mTzJEJ82k2xBn4z5OPXp0mUBerM+72WUb4lj4HIx5NXptsCX8R1YRZH/BhNpCefdd1cPb
R+a4ShwO5HOrvZWNPMR1kPpVtW7r8ijCalyhuRlWZuPqG2tKjIPKFMbIdOZeVHqtP3XTl0F44gSO
fk33LFuLHCsHdMdak6egTwn3EXKlacS8ZZLeYo14ZDqXjYfLdzZFVO0sG7+3ru3iKPWTJdvdNf0D
51i/F8Lb6AmdWlXIjBmLEjnfoTWKi13QWKg4Z99obvYwqNB7DboDNZyysrVfVOc2c+dsM2WskE7C
6vTau8BgWklLVLzl631Gigge8A7u1ISAR6sqfVMVXyKJEL0l4XqOJPdYzWSGg4qIFSZnuzAOLKEP
lXT2ShYkPztsUSPkgBvSmTUwAssBidNTbJPf5H+Knb3Mvg5R4m501iinRAaEb5WmAxWfgX5kKPWv
QgtJGFfaXZ02x0jKZ3cS9NyDLL3DLWw3mV/xI+1CBl73HEsIgaEbmkPKIUQj9imoLCJH8yoR+WXq
51tToiykuXMjuvaSNymtDtKVuiEVq0MN8FF1Ic0lTkyNnDdzGj2abmGu6rDot1lciXs3YPLC1szn
2isfVNT1HDsijpzKfI4h2s8WFkSLpuOe+dpy1XjDZqbm74s275D9zhdk6ZaG7onr7mSm2plQAcmP
sTnD4KMuwRmO8E4M8WnWPusoeXbfKOgfM+1lIKtplhz3hpBxVMNj6RE/5qAYQGqzl3QxilALouPQ
fwoOX05FQoh4wz2J9gqkBr/J2RzZubq5s7EcjfagObwqw6X9Vpj+NFc14ZaZ5Hp1r6YQiXtI3DvN
u/HGLB2XOpJ7jjxL+WiFCwRw0SlvMnnWUnkME5sQlJlSWuvfGSRjVKFyRy7zgELFiZGdd6qDnEQ6
kPDkUlOjd7GWusXKaqINnQ/rnDEPOZCobV1nJ3PGmnOayxpzv6pdo7vnFu5VR0WTblW16sspLcYM
LAbCTfXGvZ1IdqH/0lu3XiUSrWVuCqBaXn/Kt26g1kMTgXAFuzam7H/THm5vVtbsDjdTH3Okoihf
mwUTZ2lVrDnTeSsvtYKNnnLHtoGfNorCt+14rM9MR5/ht0rW7Pw4VrrySSyLFVGTnSXb36GeUOZi
6qBk3qPiN+KqRfBZx4eeSAzrAPoy62uKmQu1IYHpyQZNxMISZritTB7BCsBIGZJDMA/PEz+NobqP
Kf7s7K7aZORQNpEw1pEjCx+1WrYpJ8Glrobl15Q8dAxPbnPyP7qOhgtNS8FvjeN+/phaY4cyI8q2
qgQc3JUpOne6PMIpn5gF2hGbeO9pvxMr5kbk1e3nzAwkO2khCelmoaLfXZa/aVS94KXkVs7Xp2qL
Fq9/kfoirHMZp5ko1w0KYXpREveNs0+HGVPunMbRMwQTCAU7Wvb+7G/dJ+VsI2U6fpkMF7DrZ28Z
XCSBtCNYw9w0RVxme4126+IsTvUh5fDJDjgTsr7va+sYS9vb5F3q11ILFp7mY9ftYKClNApFwqId
vNKYanyKFfxuOtK5pZHgFq3QMLB4WlQ0VvGYfziu7Dblsiy50ch93zskrOOrPku2Fei3jcaKaY+c
J4FzkGTO2x9acQyLmASvQpQ9ijpdMXkZIC4TWCud7YFmFxVNa+UoLjhemjtD0lrb5ujImkqH5T1q
EQCWUrW/iHZxiMq6xTkyddvJNFvSPMx22ShIcTv7AApeZqH9asLROrTkrRvhpQ/urfukj1FxbEOX
KY8EhqkKHx3zx8mS9lImiOL7ulsx+RSM0XgeZzLIy4kLBTt5OxuFvDPD261PAebvU4k3YuuaDMfG
bghZ0cGnWLflq+0K8ea09kNj2l+lnb4xgRBsrWQSPnc1JR/QqJtbE8g28Avm1zj60w0rOvvkYA28
SS13RZmpWQvJiFFou/uxesVaMu6vcG5h119lq+pDXpmgnftLVzGjRHLA9OE6oHJptGbTgMYNQybP
OyKSU1uFmxp4Y6Fl52DS0r2upulOlwnQ5A4yc9yguZrFHYUDatjJvG3KdQLslrQ9k+ydpbecSwYG
YqnQI+lM81VIlHt5c1vGSYCFihYbtplN4nhbzQmybUB/aS0MbdPXI1yKNN5iqjtrTJDDg+AycFVy
nibnUcde+cC4FpLKxtqOof64KN12I3l6tqbBobQdfVsAyVM09g+66500yXCNGPVnnQqhbakZIJ3Q
UIsM+sEw3U9s9sVqaqzMx85G8zCF6qErTi3dzJxk3/H3XmEaXarZnohf9LmN1oHL+BBmoG3EnaZw
tHw9NVTIArQtqTm2Kz2zyKyluKHROLd7ciCCW8lHRqRilQ8FPNtJMq8b0wbivYk1TFzamtnCYNDB
OGSfyq71O71XmyH/CoSdvmRBdh9n5pedORtmczWKsQxPIfaF2uH30fAA3WRJ1HbNWruefrV1IJ1f
XdO9anXvbWKn8AMZ5bRMDXtbsy6LqvnlhDkbU08yi8QU9QCZmnDMYSireaNAa3Cf4jRVRK9DonH3
NYn25V7ATCAnzl+x2xVnK47fq5J1OadcHYObQBCc4tZry53pWgdBMmlv1uythxJpYbORJtunKZw/
TA7Do6TtWsGVFiVdjLh7C4wm3nhIrVt8SauAEt6KHfLP0FQZKJoiWnld1649YLM8zwa5H6Z0I6Wf
a1yv89BDQSJIkomGb9YovFUYx5BlioQ2hDxW3Gxkac1Uh8UroykgXZR6EmHDWOdSJrZAE6z7snvK
Y6/zuxZFUxHY5tqO+ulGcnNSSYrl0C5Qa7bRc2HYxPtLi+ysYaJEnLXCF0AjiXRG9SY0p08GyH53
6VgRlJKXshHW1vFm28/oO4C4r17SmC0g9tUXwE4FRfZ+XmeyPCtRU+M1ZgZrq+FJKDXv6nWur6cM
xSkxhNZOV7So9pEXjvygVnT0chBPYqEWX9+jnkJY879/zuD0nt78/cRpeYW/L1OxFVo5ddQVRz0p
6tX1E6+fU9UOQbvrY+r47rT6+xWDtOJD18fxFPGh6z/4D+/+ff0/H8EK1Rru/r/8Lv58k3++Iutd
O2/+4zOhFTD9XENNPzoNkqjry1y/+p9v5PrVjMgp8z/qgOvHq6sM+fpuzQx78+f/78+LX5/9+yrX
94QcG/4euEj3nvq4DqW6eVvui3w09p0+ltxmwLBe3wsWL/S/PefOC2v/7+ckhKyoqv3zmdf3woXV
+/e5FlTPGCTW7vr8n1e4fvTPP/77tf7+u397GXuBYc96yLi087/YO5Pd5pks277KRY0vE2yC3aAm
EtVL7vsJ4ZY9GSSD7dPfRf8JfFk/8qJQ85oYtmRbMk0GT5yz99r00TdJZxjUDdH1nzdS48Ga17+/
618+rQhc0gk75P38/vKyAfFvjvbjXxjpPtOnrdfp17/I598Pf0jTf3vsz5e/n5XKPWNV97d/e/xv
5Ok/X85Uoex9SvUXBfvPE3/DUv/5ff9/qPWf7/nza34f81UNb6S1YxKtmL0sHNbfx//6c3+//n25
spMpfuWFT/r74feZv77pz9d/nv79mWwm6LTt5O43/hHMlwoMjDfsvpx/pkPaS0Tk377UR4Ut7jc8
8s/Tg75Nocym/tJx0WHg/v7Qnw9/e0yv+nBljfhV//yKv73Mn5/920v9u+8z/JD39Od3oS/Ewn2c
fx/+/QEhB2aAf/ul//L8317k98u/P635hdxDDtr820Pw797Xv/01v9/4573+fs/vY/GSpTm41neX
kC6JzhcZ4S9QthwUow+jsBp1g7072f61Tg3Wk2a35FtcYlM+/q4GFS28YwzA7yCszI25g9N9KDYm
Li1aimzZHBLOuImBjTOMd4XrYMf0tzlNyJBO9vIZ3bpGsMV2cJ8amb3jb74yM1pncDse9LDR98BI
dtnYP9REyOwcAibx1ZaMEVvUf50TbWXYX7dGdSHvDGVZR83cFtPNJPsvEYZBhtkWUZpi78Eclh5g
vch1p0D38HuWph7ucOx++fn4YEgfs2mNKKIYK8RFjQ02Okw2Joi1LYzJoqoJpEx0ArVnGZ8dVFAX
shnX8WKaHabiqjDQAjDEtgPfKREEUAozRccPmqnwVtZgo/TJXbnDrN+CEzUXF9zKctiuju4zpQlb
G5UZSNgpdEwYk1vMzFRizMD7gq0+xzSo2Kuw07sWpuGsmflom1BTzHLpx2BqQeg/P1oiP5RSXlDp
ynXSildcbseqmvItBVSysbm3U6Gc44iJVEqCYMCOvQrIEJ/iDl4NEaZhShtQ06s2iFJjpVtMAUK1
gJ5qjp2trH3oxfFDxAxxluaw1kKvDSQb89abrrN+/GldDozX+6/M1BmP9v45mrJ0nWD7/fXPGVKO
O2ZnZ7PXQXFaKfuWJn6u+x84W/la16kIxtn2duG8cjWp9spk/K013i4RDkda0E6X7SA21MZP1JLj
tq31ap2r9stNbgoYFIsukJ91aCXvLA3Ym6nh4OsGjco8h4geQors/XjD+L7YS40GgeziZuthzt4J
lW89NBobE2vxOkLXuM+8W5Lnm73X8qbHGc1nhBXgCNYgoL1ixZAomEFaMBs9nbEB15Iy2dnH2o8i
TCFoxstyBpmpoy55PH8zwqZMbhkP1OJNaW54VZndZ12Y45p8VXeNDBAwyYRULo5duRZ6KthPuWfG
FMAh8YaIlkDLHPmWJbIlSVtH76wmhiJwp3A4qecwyRDzE5OEZo081AIogsdrOSjJglJha+5wYx+b
zkZHp22LqA1vJ0Ot5tr7kDkE6UiP3idyJpSnaevBoC4zrAv9hPgUl1i5/PhLW5Sv1RjT1x7nF7/G
xu6IvaF9wyBCfJJYyQFTaLH2U/12VqG3tqY8COP+YTI8/Gn+ufOoviuNzmvWw4fRss+sNrrtTGBu
QONRbjXviaDRkrZqEeKSInJd9CW9EK06z1zSazh+NMUN4zoa6U4UTF87/d2uBWXP5Pabrrlvs/oR
MX2+9ulUOr58NYhKZIYGxdVS21z1T5UeWmvRpnTGQ+zw6OHZb5AWT7ZnFSKfYtyRuvHeFppOnWzc
gQt/0lKaotjW8pw9UlvUelCm8mh5RoSZtdsbFoLLPJ+eI7iuYVSDxUmqr3R+mc0MijbqUD2Jmd2b
j14dP/a4D05looztcPKNre70/rsal/DPiP4rYrwU++LKCc2fMkdPrTuv6WBfoct87nP/LEy+rTCG
i6Wjv1OzSDc9khYl23OIPoTW1LTLYvCNyVzG++nD6Xd9mD9kZfdmdCVzITXdENIWDB2eQYdOIiYJ
1m5oOKgMS0RSHQ1WcLAR58S6qTrUcel7z0FaNRIhDDaLA3GsUGQEU17FHjHWqdld/D5tdbLktins
8BY1CpCBEPrcMkJ2xoKUeVAhJfQhNHgvQ9TlgeHnizKedkTbFs/SNqy1raYgH7MkiLJhDhzytbwM
XoOOyn7TavmTk5q3PZjOVfvcO0x96yTDSokgIjG/Ki37KiAQtzVEBBqua8glZPa4BY6ZjnIN3hUp
YAhpvJypVjxFLwYqhbFA1zlM1b2e1ld1O62LcjrLjkZnS8PKHHjDsbn1W6x3ujKbzagREjvr8pq5
1YJHJQzHjdi3RuOhMrgpFOB1HblFL0J7VDmkOhuHhqm627qYh/LqqshobFnuoa6d9xYcAVEgN7AO
igByMgw0tyYmRKmgG0L0H95wVEzWIwcMHu5sY9NZRMCKoc8CR2N2g7hvQt9QjkFoaZ9ezYAv7Med
lVhMBgY0Sq6zY+oNYmHeuaoQu0qYO3seLllcPgLtAAKYI0SPkYdMdf6a2JxmWvXi61V67NdR7AFX
qe/QAD/AR32aZpUHomkf4mb+rEbn2azQ1dAaLpx660TjZfbAMNFwNVqkrIbjXCqJjKZqmaRWDGUc
0R6yEIVK4uyGRMNdglLtlan9mx/lDw7g+RFEY6oPCFzzfSvy1wyUtp2qdmt21AZWf45BPOYTPje9
oamVSfMm0ZrAarg+M+S08AEXIV+fM+tLBgeJfTWtuTbfJjW+RS0zQTdHEupBYFYJE98i+xzc5NGq
x9e+nr9ThrR9ZO3mPjl0onhgvspETq/uJK7SLtGYjgMzXHE87sWMIKWak36TGVYXFBhewVa9t157
iDpsOYuhv/QKpB/K/W5FO8M1ZHDeKSQMpWD8pCO30MSwqsvF8b94hFR5m0WAGgyEERtMUbvR8Q+v
RZsuDTLvUI2M6TGpRWttghAcJ9ybNfNU5x375RBBu3DN/aKjrmUInsHNTsr+1AuMR/rw0vGmDrp8
TmRWr0jlePIb7cTKd580AEaID+LQR1cGTIrKNncKosNYhdt239JCbjksSxo2zhAsV6uBMeFbPDEY
JHTjKiFSe09HYqO3kxOM/jmrqvu8s1AzmCUmFa7ewQu/oYcfq2wAkDE2z6hCzqavbjr422433EoV
vYHUZAzi04ZKh/yVKE70B5g9wdfR1AKhO63AU9Plg0/GIvZcNwbZQAosrKWfuSR3AlTqwceZXBVX
eANQ22AGwjPD5dI9O4q23Jx746qNqus8pUGCy4ejKdBzWkX0AOb4Wy7GlUKB46797jGhEb9vYqYq
CHpcXAt4DNCdl1F/QroVr9AwvmGDCVhyza1T1Fu37S9W419UJbOgDtHS5wmeL0brloauAAt1kaFO
9SKCUKwZ4ntvcZBdDqPr4iAgOxEAoOn6qxYPO30WJqvFPXpqyTmHmAkN9cpum+RO9RsVOuqBGxyV
5K3/pY9ddzYmtSYqxSakWT1ogmBRw+/e0PyupklLsMt2b03rb4F6MNVIJp5FMpfTpGmYiuRVVQfI
5rl4KMJqNIF1xPiMWR+C1CID5wILxJvzZ7IifYiKSOUlOnBq42ng8qx6bobJWeDH6qPhevRTTpc6
uTNYfoK2W2jnoAaRrJyjpPqBs0V7HI7UOrOAG3tXCE4+jBFVClhKSm9MQmEC58UtL11UnxyKxYgm
W+9HV5QgsHPsi5lkT9TaT55jybUdQXaazfGTrhTDFq8frzyfW40zBZnXvUcAG1LXudWilPa4UyPd
rrk6yNVq6N3afcG0iXQz6LPUYE4uQEUkP4DjhDrZlbHkDY/ayhiHR7saNoZpjxRWGvdWl32w091g
Q2XYq2U3Fr1xZq4ftMTKHWO267qemWLOhDaiy7Va5tuGVz6iIPpgf1yv4VUiezWY+LucNNqPGZrv
SZUdQofpYBKrkxRXhdQhcsWIifOCQnS2IwR3UP99TDnpbF+azn8otO6b0Y7li3MCmwzJezDhlF5h
NdqoProhlFsgIqlfxyY9duV8N1s0Z3r5VguIGqOPaIwouUcpkIyC4QU0iYC2JkK8yjDlo5XFAO6h
5dBBCCBOYbwy73soWUlpv6cdzK1+mNagLM2tsKYHU8e8lHIFxhzhTCTgNsF12QhKQDu5K/aIseGg
BBnf5vHI3Ocxd7lKyZqs4SlxnMQgrqKxuExYmZdNkkk51l7azH7WYAwIbGTIVfsXsz1pxtYhq33F
XOteVGLbC7ZjLFJwvXQPH+j05C3e3SHcyCxjYdOskxW3r31sfZiONm1Ds7/Xp3AzgUBdTxHpBUlD
RWj7nP2VNvkbCpOIKySjoIKAlyDpqzLrx2JcAY24+2ao/bturpLaNteTqd8mqOtXce0Gmc/sXvM5
S1zbfLc97zthvoRVsDpY5rDvJ9Nn8mDc1baPdMrwERVbWOcIpF1+YJMktgoQYO1HL2Mwbk5rA1Gk
a/QedQAkWMNHwoO44yU16kMTqpOGQLGuEP21gGnTvCR71jn2TR3MFfXzoHxm8IZZr5x8sfylwapq
5ytaAS9SfE1IkiRMmYCBFT6xtrt1y+HVbYfPBDzazFDbMY039J12IK0hg8BeA71qsPXNAwMBTh4p
7vvMve0YhhKuWVx6HEsaM0qi9/zX1EZ/gv7pIVR3ndAZhLJ1h+3oAVByw4Ch0iW3xVkYTD6zSIF/
Iw640d1rya6jBywRxEwFfDE8mr32qPtduY3i6Q6HWx+ANrgtQp9BeBoe2Gq9eP6dR68dkUnhrkrm
yGulUgpsCkzHxZeUmlUwDfYR2diqb7qdcmP0Q7ie88caB+hRT8M95+S6ITBiM6YAwZDb8a1mUm40
06HzfGwjTJdGi88vSuaN3+E9Ld3NUOsvWp4fvaYzd+E47aox3FZ9jumldoEP9eozrttgsq0D9QWe
cAqMwV3ZVJXsvoZrPTtQSdsHbVGe9BCcjKp3eBlnQ72v4fvwX0qIzWvPS78mN36JVbyZJgzJ4Gus
deqbiK6m50ok+SY0dzkYklXZl8WqxdXipIz2BDzFkgl7yLQzCFP+a77ToIXxQRw3C2TM3fNt6SK+
crLHkaCPlV0haJUDJQeYuLXvtRI0FpxE3/WPovqSIXS4LJZXCuy3ldkJptfxJDPzAxDEPoyBjts0
wWmGfCbD9EiGfbXVKjKVaq74DWxk9oY+l9IwtFfltPVz3KrATNF6qprJV8QotArhcIcbkfdyRUAW
g4GQXkiSfFVhftZdNE1swWy29bZczUm7j8dKrTzq7FVTmV+DhakjfzSYXe8Qvr25qFmgZtM/8YtD
ZsmvihnQlkDgrzTH6jv0ZG2a8dUcIVSt+bBul/m9Pl83MZkENyN3Uy7FK5zK74kZbk27/wHJsoCf
4EaxRhlusyl698k3xtPUaCg5anbxldVc941AV8b0z2V6lfnmTvuNnZUTeHOApPnCb00QMDoMm1dS
Dk9co6hBDInIZRDOpolA+mf+qpi7KIAVfCCK9hEPqhYkTP+ehIl2ZKjDWxV/+eNz7VnP6Gce3KKj
2oS6YqOzWLdhmKwQdaBIQkvpslug4OXaRLNb1bu6cbbWq+6Y+D+sp7HoNA5oc1dx8FblYN1qeTYF
SlgvPdwPIxr6YEarxX/Gj85YCB6i2dkbi+5NRHFLKbyiAnA4s/h3mGjO6s4iBqbC9dibN2R63spv
Ft4wQsxXW+cx7m9BCkYrpwEYlS6geKG/xE1rktNRXdn58DCiU9hOcXKTuv3ZWjC5HjNZwRg2YBN4
HrB5j5N1b7wjpX53cS63OidmZj+5sXNvOmWAP/8S+/MuU1hQwH62DVdLhHXaG/etpb90yv7QXCQh
/F0HTFWwJ3WaMSn3f3dOiJgx+0PdXWW1c2lZAHwBpa9Rxmu4bF49LYKojVbDqM6Z6ZAw07efsh4X
rcBT3kG3pkMK1RCgjq7biEVCzhaqmK6s/P2s46aymSBXofooRX8r426GD2Czp+nu3VycEFm0a4YU
1FRI7SGa0uxJNS0QRfpNAWAwlDFB0qbVZ1zE+9TOjg3eYj2zv2IPujwzRhmI3Ii2Y0L+qLzKHDi9
TZ0fZD8udE+AeJX9nhntsTGZxPo2eeAZ/ttUWR9xWN42ib3hLZy6+NqFhtDOw7nUoN9kDtKNBPzF
YN2FSsOdEf7MpfZgLp41HDsPWvbWo3GwZ3OtRbqk5jLRdhYysJTx6XbqYPrJPUSc6FCV2ZcKl4Md
52+T0T9nJVaV0sJp3Fb8zclwNYHTr0gxwELxTgnxri8yZ8DdW1tOb52MhpWncyOHy5mt4xmQ6Wy6
yJu7307luBtZMgNrojWrJ+YR1TrdhPjNxxK0zFTPRR6dUEHfFd4gVq6uvc7RcNZr/xj75cVkCQeK
slME0jC4NlHVqE0yJC8JIPz1T23LT9vKP0IpQwr46rbQ6hUSNhYXB3dMiPnDqU+g2TfA99YOHb08
M+TJyot7xJCr0kVDUqJ+mQYsTLERPqcpqli7g/wyD+4pmYXFmBoxvVZFO6cuh7W+VvOYrlw3ybZz
5J7yqnx3RP2GdPy6L0Jvk3CecoU843ZwN1oX+GV1SToAw2aTrt2hizauVq6tdL7SQrJb834GIGxt
7A7SD7c8bWPna8/k6kJF2e/tHoX5oqcePSx2yx8lLf9udGnegGliV05Fx1lcXqz8CYJMEOfVTROr
l7hH+7qcgvNUm6uS8mgbOZwo9PKvsPvt6Ii/hK66onN7HYJGZJdgDqxOxsZO5SkXxT2c69diBIxf
qZiydpA7z583sVDcGMvkHvUC92GdpgzNY7lnN3avpuJFqvST3e/D4Cl1cPGDWOUcBhAEXmx5bmT4
SnnQHeKYEiWkUX/WPLFp0FGtEdtnoJjMfaMJ2nrpZFEy1NEZ3P25cqV2xV7zeSzo7c6du21IywlQ
Wgzs6RHiYKihMy5yiJnNpaw0BgT8AhhW2if7Xlj0/YNIQm8/ztqVZFd+iIqMJqYXHftkYNOoNVtr
gosrU0T3crJ3U1sYRwDEBq5DMsOjzGWj5sX6rgiN3TT59cHWPOT4k08MmGEVd9pESl8CmWP3++Vf
j5G5lXJdMr4J3DzJ0AJLk3uVstnGF9UuJ/khKscXTyQXBj/d1nHxVNX+dKjcgmQJz31z6CMbGKhX
rtVpe/6e7WxQqHYipNNnkPjSOk9z3rS7ngq9GbiHAT/fZYm6l2P13ikQUInD3WfWhoMwen/nhj+u
OwF7yRkN1fSN57YGJotjE+lr/qp1k8LCRGnvDMY3bmAuGirsIgw/rFSAzQGQHUBVEj4WebJO+Jsc
liWvPuIcWZrnGqJNQgtD9zP2TcwvYpWStcGIKDxYc3LWBR0r5ZvPfnbVIUXAI3ypl5dLlgmM5Rg1
AtG3wfeePAERwyv3Av/Nup/S86w7d4W8likYBpQ192WEwx0j06GRgpame42HcdW43lcz2i43Q0he
dn6bLqMDX4M6TzzpSejRgAvC4orwy2nT6erY9ege66geV9WEZA2hG5e1dSh78U2+F7s3+CnoxOss
phPqhISFuLLlzLJArU8Y70BIXTdp/zIWLeXQmGJrtIqfIZnbi8rULqK9rdvslK0IyCMnJfMBC29g
rL8kk3vxox9UUOlJbxYvAhtOmUBpbLX0vhieQgtbSu+xR4sj5LEV1u9RVaiEK5QZfsreGTImOPtx
B7fYeM58VutMAanLaLFAg7J3RnIScH5XTi+u2GM/OHrx3BYgLzVSRILeAEERgdsvPALhFylciiKT
fyKRIK6+F3QOaVKh06TtifF3Jm6M/7EpgbTPmnM12lm2QxnET5kni1nYVvec9xlDYgFeOQh7his9
serrdmG8qZE9nGZBWIKzvs4cUPvh3D8YeUWhatU4iyH9rCwaVrb8ytL6pvHLYZ9Pi7uI6L2DKQ6q
UB3SHQZT7UzzyXWz944mH3ebSsNsSscsr+JDlPZLAW2+2g7+V7qV0Y7vbm70As3SYCJvW0ZP4VtN
hwXjkkbtqs4YBzANYqiMcmh6FCO3IZgXIHM0Oztd83f9Va8tCJqikxsw3Q01P2MPpx+8hVpZ0u7v
SBsBo7b1rSiDwdEEiOeA3zVZd1sXDIFamyAhe6hO9OUvkQ1XAdz0eYRNbQy0NamlyGTpsdCwm9rF
tQA70CX6RTF2x1HKIkZ2ER6b5FIK/dqXwtoJILVbEgcPc51i0MjKTWwKkHwRN4coEu1poN+eeVga
0mx8ckp8oLp6ZGrG/7+cgc3RkQ2TNj3mFW119q3EIaIvbKx+W+pWsx7qMjkrl/lp3dC0l9aonX5R
pbkPLFAh92QD8eL75aa0l/qzUvZp7g92xkqaJ9VT6cwWiWIwkw1RTUfRLjOhRtdWnVHg23KzhrqW
2ISqo60mYk4LbRDmiXljobjQ2GY59lOx5D25RhmuPbEuTSgR9gBEXHCJthIarxNe5yMvkU1cwlbe
wD8XwkJFV5/x1z4rh2MbGsqBspehoeGyD4rxqXH4i0kf8EDQYjAbI4dljZGM4/XPtm8bSMGLs0dT
8hRVMKpdrAZMW2FEhJs4a6E8gkTYhLy2IaetVbOEGkuV5TLr2TgeSvA06veCjTs81ULbmJ0odwyL
rdgutz4yzDjueb36XXeEuivMcNOn0zM4hrPs3R5qQlqhp8RaUU6MiGYAAmMy803ajyg0joAdfUjL
6QLX647EJcw0Dn3TbwBY0DZ35Jepcg7RlN70i1PXC72nPO69PT6lngA5KVcKDWpg1vW+K0kO4ky2
Q1xTXEiQWeRFTIrlZiTSwTVxdlJW2JxzQhpfY2S/6+ZPP85fXVnfLqRW265v5tbRj22CsbwN39Hu
8dPCdDB0P4SQpYJRsmTmVDyONvRXAzNmB/9UGvebNtZe/UZ4SBUafc16h6RAaO4mn73POBPMdBh7
rVHGUmvM1CITFSv72p1J7ti6GKcs4LZ9SK1wOjpYcVYJWx9RdhSzUTVuNantcpncKy3Xt413YwqN
wlCfnvoRQFWr0xUem0eI7g4YXHx3EcFS4+CD1xnzmXcfXeJWveak+LTWD+FSNx67fTbB3BX7fnwW
JtuBDr/aKvY1avZ9U9nxdVThSqgsxgbUKkOLnrfqSfeB9J2Hl6zL+pXovgaPhr5MacH3kfagaApU
ZOSsIpNwR0DUj33I9jAFyL5BC/KusXVvYneCHJaIQ5Gmt4S/A6Gxodu4MzT9yqd/bfTs+aDG0fyX
5bduDR+q16lYHGJEWHt2WVnB+sw/cJSH/CzmEs1jZ2y6zR1/UcpZha+okXa+iy0wnnMdZFq6L3TY
Qk1o3dStnx4rdMlr4oQjDvJqkv6J86gk0QqvTayG4UpizRINQpYRdFbcvU9Tdc0dNqUKtlaYShKY
qCU6ELmd0qo94yyj6++n8kaf5VfaogVRcXpv6n64jmtar3FlQ+iraZxgoOuuS2edFNonvfbhTYv2
TF+RsWuCJCDGbPNYfroufFBXsDVq2qt6ceakhj7vIqh218nywab7Vmi+e/x9CJ/KZ2/TeZCZw1/b
eg+AC8Z9gUB8lSGBoEGUbT3NhyzY9FMga9bhUBoPaZeknAf6cyvjITBM010T/OWRcRaI2X+Okhio
TENPu2qLYdOEbGSIWaEWIluqqg/12D70rpx3JgakTQ9MacwI5mSRw2Hd5PWOiwcXsYdFSXl4fw0m
cZRwrLEOKnt2Xlm1sZq2u+qld5eXHNByxq8qjeZK+UqusgQkJT+PAF5TjDeAwV834USTnzYjjsKP
oTNgkrqM5dPOeLKc2kXd8SaBs+/iEYN1Bbqsca8LJmIBFnbkxCjnQ6lte0asRq61QQW0LMW0FTo9
1vDqmDXduC2KGnhYeAWU7BI57FXYlqGDlfBiNZLcKgM9tC8lRc74zZILjM31bgyrua27jDaMA4lj
Yv4puC9FuWIngDcz7G/SENd4YlvEvpRFtNVy8G+14f24do/3UD2NBKLj4KLcIN1g7bZY8S2L6IuR
nB0LOmv64zqcoHORf9YjJA3dVdR+Gqr/copOgyUfmwwxheLkMtuHMWtPfoPCB5/mBp35owFUH/mt
+BR9g0/eMkDL+aa1Dk3SHWB+58xfNn3kHHwkP0eZjo/GjIUvkhrT9ooD4IovuAG7LtbWOEXy7Rh6
aTCk+QOECOamLk5+ZOTI6abr3mJ6YIvwNb5BgcKqsg6HedOZKtD65gJ4LN8hyzhMfXgtWwbELr2I
zCDhiJ5eyvI/PRel/d3M40WAN6BKDeIwPmFILlecnRqCoBaeOz6tbKnOmKNcO2mMpTtrMWz21r62
1cGAmNQV4702zcalQwtkSpvbQLKHS2FTvFvfZmaBM4YVoVVqps+VcTPguJn1uqgRPTVefFLM0ui5
vZtCqTP6T1Z7jzRApfyA8D/CM2POluQ2r+DyRaz1VbNrhXFwehKGMgDJm9yQb2Q/YK0bsSuZ2ndk
d++ZyD4URGXOfnM31PxfRDIQgqtnW2duwdXShEzTYqNpKRM0Cz+fWYEEEbjY6DAwsbU5zD2aZYRP
rLDHVKWP/P/v3I8Gv2QQ0S+gTUvTv/V1fIdsq+zoe2zHu9Z0v2Wunr2pvWcKAYU01SIOumLujLus
DtkOCGNR7zBH1fBcOwK8kR6TvNEVc82Wn6xbZEfWSdbGhxEOYJZKdGLLNKtUEcKX3AMWVspDPzqn
vjlO1rRzuYJK1HsFC3foaC+kwvw0Jk5sWNbjrgLUPIS455vv0m2ffRnRjS6r61oQY8CdkzU9h1+3
L0R/GQFK4J0dGJ5sOi9BUqcLuY0oVGvp5ht7sbmw+Hy55jcDTW8Tz/5lRJIWlAZJGEV0i1k4PsIQ
Oo72/Gsov0gAYRTuxdkBFJiVdbFTxAxukM3ZVBcQG0tnZwxjdG4VyaBRW9/hA9vodsXln4ljw6Y0
UjWBdR3ogcKvFSs8RrL0G7b7EqWhDhaxE0EITlE4dHEob9mEOdFGmwYsELF/orNB9ka53AcTYzO6
5UMsmxurs4IRqANvg+gqfLSBR7d8TXII5GO2QjXj8jXZ0sbatbJz6tS3EazblTlKJlYjQwwSpGhW
5btaaQBK5LWadQNqc7/FNQFeLaMok+2+KkF9dPSEkxLyjhrLjRfPlwR+9TqM63KjS3WMvPQQRjpC
dRRHBgDGDfya54TNYj7id+kJDWT4DgeOoh8AxFfEQK9OASv4kZYE2mS+O6q+FrraF35OvptBvZsr
3CHU1dq6zCtY28ONiqwPKU6Rxao5JoPLOOzHR+NQkfeOdcf/dif1TvNL1N4TE5TdWBIi1GQni01p
HFFGjJF57abjdTwgqR461B7GQUZ5sTVoDziFczOamOFoTzU7WetHuDKgzRrzuR3h3dQ0TO0CzIrq
ycYqnatytu5DK70TrClbz+12WTPvfGkcQ+7kwkvXXcWAzAGZlKZ0I7HApVgkzHq0AmSUfOVFFDsS
XUwLz1hXxYFko93UG1tXKaoSmo1+OSIB0PKzGMm6SfuvrGVWkc6kMN3ldddx0UxYYaoXdPdfyWh/
d31FVqoZWHoud7o2Mi+bABnW7Nqd+IOWLAN7DGQ0z7RrQhkeYtt9St1xr5vWAVNmHWjKPCfkDoKX
RaPTcUO0Ce9bnX/QUm9qXXLDaJt174utXXOH1YcPJOs3efYhrAVwQERTlt9iCTP5/1XPc+gHDegD
rE7Go181qJH817jDdc6k86yBSVghtOsQzo5nu/Du8VrR4C68R73pz11YXf9v6kGpEjX9t6kHuvnf
pB6U5Xfbfn//1+SD35/6Z/KBZ/zDsV1Xd00iLWxbOAQL/DP5wNf/YRm25TqmZ7jEW3tkEvxJPnBI
PXDI20bkov9r8oEl/uF7FhHEru/ZRCx54n+SfGASbfcf/+e/hl2bvu8QIKkblqP7qFd4/vP9Limj
9j//w/i/7tRYWjzY5QF1m7amCSaP3OAxXAtLHZT+1NU2QH7LxBI46x7S4rqiY7M8+PvM7wetmHru
JcbwzwdHLW7/5enfJ34fK7s+g+Weh/THcdMSWHtsQRMf9SjC2P779V+felZzYMOjdiWI230Osgoz
XHF0DXxzv5/9fqD/gT+o61Iqh9q6Tj0ocMx/ERv/fjqEFR3p30/r5VUykS6pNJbEmmjT0sWJ2x3j
QTvUAimgOUbZhlXpyc65Z9QFQA8b96WaqQCzzVhgaDB0F8PcHA7EApqlAT60ZARAT7Joa/Z9fk0i
n29uszh6N0bmp9NI6WjQs1KZ+8nSIfTXYnLiq8lMj/YChs/ETLQqm7V1waKxlTK/Vnp/g5w62+TT
gM/RoNExIaJL2LPmHbdwUoHIIGtSeEtRggy2OSbRmJyUcrf+0OEjLOMX2VinaYzgc3oWcLRqBgKS
JyfN6m7HvEWyreiC7Ebwn1tzeMzinmKLOW03wHPXB7k1C/EM1fyhHXAYOkzxE0KS0F6OCKGL4nZq
6VW3LjEP4v+xdx7LkStblv2VsprjNeAO2dZVg9CSIiiSyQmMqRxwaC2+vheYtyuvvXqD7nlPwsgg
GVSA+/Fz9l7bKJ2dHzz5Cu8zrVRmdJb/lkNCLUtEoU6oJaj/4DJx0FxZmW8czImg2LhpqPYZj+0G
gkIJptBI+/e6MOcXI7oNrf6asmHmMbQdO2VL5uS+SSRLfEAXDcqdvUYlTyfYZ8zceQNVtvOUeRY4
62Wr8OP7JOzsncdBBCUAhYOVNhvSP3LE9f7VbsrxYNvWLyM3YKPFIjhVafkgk7p6FJjW+9rbTimV
NY0SBhiQdQgrrVekqNuUOxZ7sjHfvKCpd1GD9GDyCUlNCXdsaQKNdYz+ivGtiEskVBSvu9HykW+F
7rdheRV3IrZ3fMvDilDWha0FaPSd7McYAOpidOIOmp9oU2LXFOODmcPTjR1lI7QYUEVH9nfVIu/p
JZHsqcdlExLUnMe52E8ZBXKHJ4vOzcmy6TBmabA2zOEWmBSgI648zAI+mEM1bTOMtQzdAphxfnJQ
PZOQlloS6uvOqYfj7A5r+CbjJTb8bBM+BhASHZyAxNdih6ydJwGcMuWAtKF7+ti2TMSsGZJXR34W
y9qOzX86RpJQPBJnrZAJtzQIG/Di5pbXA1ryEdLWCO/VICJYL9QU/hq5y0hfdymVWuGsE8rgM9ba
5xqvwzY2oDhiMrTtH7HoOEUkmXNwC5P+wELWAelOZdNPK18W37g68pXqhnhrxi7JRaqINnlF4h5k
dyEngtNHj6N5/dY7nTrbKSITfGQWzPIwye2zZS4jo2nYQfWhgitGqse5o7FI4xRsB613tY/n4JCS
BGygnd27ZhrsuIAei3oZDU1vzQDquLbJZJuWH6zKmXd2knkdMa3NMbOfM8t9TzxytK1d7JCCVeE8
b2gq5RYjhCBESQSajhh572fneO3B9Tmhl3XIoFzYxaZOmi8pl9nBk0Req2FmhYJKYOQmjeNo2C5V
URlcLSwKUF1WQQ+xgVHqXuMOBDkdNBtDjHof1BCsvMH6UU0Mu+q3RHUO3H6pDywgqFS4NSK0hFCk
7t3lmxQU8OhiDPzELuQK82paxCxL5iEPnWn/SB3WVNUhwx0fxj5u76YUU31f1+rYBE/hkmnReE7I
HwhsJpzOY801ZnaTu5tTmlSRYCyLwmQCnIkQrcZisEggh95cQOP5iuSFD2Ws65gx1CJAD5ckryzt
sS/cJhUae/D193Sz3HXpePGmTbeYtbkaSb5i9QBLA5ZXLo2LEQcwBa3Cu0jW4gYtKppPmlxG7qmd
l8NSm4fq6LbCX09hGqMfI9MAb0ufL5KgYWLOMfg/7ZHlBZ1depg4Vq3LYzf1CafR/FiG7FR+nb05
9i8jW8xGBuTmNo2PYYGApih/+QVclCTsD0aNNUEN6TPB9WAQjJqDA2DyDVhb98EhEEPnZOklRnic
UceY3Y+yUjNxMfJ1MVNsxsQiGR0FMKfCQGy5qvsdVhNVEmFHoNrR824aIHFt4IbyLezueP2RzPsM
+vKpLVZMB/vLrL/NJYoN0qmdc6jXGSqTvq/wPmvacRbkYuQh0AESUtgJavw2BsPHOO1IXobpQM5J
1pcdVTOgBCRUZxncm55VEAufkJ4pwq81LMGjH3FkGCLrGGbR3nEgDNtt7q1TOacHIyVVrk6jw0AD
GQjqnD3Qk6Vr79ir0KTtnXmEMEYTrewIV39AhI/FLSlHN9zUkX6cmKetm9c662n7UIPQjMIqhh1/
PwbjyJGiQmflBAcJk5dLmCgFJD85BxnkgtFzlbEXzWII9xh3msVvH2+H5Jej+nybDZzPp2bC7mF2
4oijwS6JiJ6uZVey0EzTHgTqFyZyZG5WsFxtb6lf8l95QBclcOp6m0eVT/wM58dmukcy+Vy7TbtL
XD1deto/lA0Vjgdp35SFqMOYnXMSzWfW6bvYLRUAleqVjD4cAiZgbjjSDXM8o+EIphf6FYL4rSy4
J1BCxXtQOjfDcA6EFi3JR2K3lC9EOIYb/PNnWpx3Xu48cee8mQDNTnT4xz1E8BOwk/73Q0IhAbbU
33riVjLDNWCLYiwfKB96ZLUwbRr4CWKVVUMB5zMgVm55kJF4z9jSadn617FDbuckLOozx5moJJzB
j4J3wl0ydJ7FgeGABKMA6QCRfcXkOXOeTZCAZG9OsNR7vR3sYGP4kZOumMKT8e7nH2WsSSS3qb5Q
WmPwbLPsBqGx300w5JV21TGG91P5WKW8otqFwY9wamDbWiEw5cAifnNAsU09cRgM4xtrfrMLjOpe
tbgJVMXS7xo2UfMDTv4EMtDie5lWdeUXy3yEy3RadyLGdes0j3kM/iAz0mNLf8TpZ+QqrN8aGMGK
5mJxEnlf7aqmvskAt/WQCEzUWU+PGW2u3AySqjqRGJYciK6uJ9kkyupkRqE65nzPxszNU0bnmk4b
d97edYb72CTWXqYWdjdKWzPPn6W23DXr/3UI4vHkkU+xH5nQkQFN+2qM7kcJE2vChQTIqa2QOaTi
UFTluo286oQLvdqJ1L/lTTsfZfw0Ra+q1vGGpGswHsuP45Iuz3USHT2yPHcQvDj6ViO4tDA56VqA
khDixNSJCBb8ZussECldu/JZg/4g5IJKeteNxnUOEudIc2Vg3UMhstTuqowwkE5Ltre2flaO0W6T
jOzjymUU4lV641YWvPwQEVwb99XGjCEARmFXsjF01QkfK3yQ8N2GvaxpOe8aQps23CSm9G9ZK+vD
EJmvUrjNjuFUDwnwNCzCig4p5ooWa3vQFpSrHhh+W7tvvmqYSMHP3iwUo1WdqvlUmKa7BW75nsUo
JuY0Z4wNmBorISEnXFIqf696kK7+T8ItcB6ZxV2uLRScIkUuLV9Gmr1JlTzHlSHWn/DmrkGsyXT8
AyIEOniH4PPA5z+PtrnaxECnYZgWR4tIdhCFFj+4vSaM5Y06MNoFQl/g5se7pDB3qeh/EjBlbPF+
h9iv1pMZ/WrH9Gx1hTyV5nNJ3MVRtZIx6nKIsAsD+xjt2HRp8nfQOKlGzSUSAqEbl5FjozPKcW4h
ES69TT4mj0D9qr2T9aDrzepgmAHtedILAO32tOTyZjpmwa2eXO9ULg+D+g4IdDrOcGN2qPZfpUTn
sjJnC+ZIog6xQaaPoaIa5I7T7CUHN3uI5M5Ly69UFOBOMxYbz960LZTLqoQyX2dYlNSYv1QstjuX
3nQ59ec4rp4A9Kb7grn72SCnfCKy4zh1KEbBPTdx+0H18Eo+Jj0xpHBOMIKh0/YuS4g3iaYTWW/m
KgnKatNFjn1CSLSPqxRtoUNSZO51elVmKbqzpPCOXvElNmiCpqzlv29qe8geRSXgPo/oSfRyFYoa
hYNrF8l+TEGjhChYd17/7umKy73MyPAwjXqNie6Sji1Lh2sELCvoJ2nYcHf7mr5Zy58opA+6CqaY
MUSgNlmXxXtOVtc4HOLT9ICnCwpWy8t5Eg/MpIib1210pl/sHlvmOcZn8KWrs10Qea+KwQM4tZkF
bwEEOJgz8lmfqpxGYMz37kp71XaTPipCWBCZB69VzHCNaX/z+zKfkOusWHgSwNRfvVi8RwmzvH4q
L1pYZ1fKjq76fE7xUjqDwyi1nNEwgCElJ52S2nMw6JQD6SgEpUb2ewZWZkXAeb+p/F9Z1xmnzwfT
xEG6glryOGQz1+hydrVV8ddDWnavfdGMSyf+r6fI40EkBn5u+/kQul69ylPVXUxTfBbp21laj2yk
EOQrRdJPAvzUaKsPR87BKohjdz0CWeXCRLif5STdxq7dndIZWx8yyeKAXW/tZnYLsbUa16lR9bv2
S8xiBHfLtMH7Zc7vt5LBXasE6EzOPkRotdPUW5UTf5gbQI7lGBH0q4bugL1uwQpxrLSrhyBX0d5k
gHaYK/KOqiA49cvH/jx8PpdqWpvAsBGPLJ9SFVl4crW+5ah8d+NUJCcZPwqb5FiVh9N3m7bLeup8
50SaMhto4QZ3FTiNfeSa7MwB6v0W1iRafjj+du37+N2LN/jPLXsD7UPSwJO1FZs/y0MZyq+k4mlu
Fx/lTFpHXMy+/8hRrDrRgip/P4TLLmlFVLu6aufT54MJmZlQZ/qmGGhYNlBZjB6RtJ8PxvxYkYd8
/NzW/jwtWkp07iFIRubJXB7mrnzOWzvYYggCmhrbH2GTKGYUYjjPgE0gRrP4zizFB5WhZZmT4Zy7
fVYQvq7zbTlihprcdBfk/RE2JmO3ADv0aLK7YLOVUWY/fD5khvkNGvWT0wITagPrpQok6gg33MZ1
sMINH5+L2sE/KNpyj8D5NFKU7hud7j2jAq/Albe2LQVlLrHsi6mJQE/1a0K3++uY37A45l2LqD4v
1CbyrPjD7juS6shLOodz+BjltfdUlpQGJumVUcmtDrsHMBsB2OQlgEEy9mHQ+0QJoeOs7LnYuKOe
tm6SFEQ79P1zF8mz4zEKSkjt24yiIOVOvM9mdvSToPuaYwQkoRygo5aMnTWjL4Fsc5RxcU7Mij+W
YoqgGyYv2POPju38bLv0OTKzAPAixJRRevsISyD+gGK8zXF8hN3wEWaZ9T2vihNNgS+TyOStTl0F
GRPPq1AiOg3+IpNV410ZVz/ASM2konK0LFrbo1eo+/NQBEenFd61N9uChPCJAGp/CC5x+c0iW/hc
3o9LrDgnELGpi2zY1fHCi2dFLKAQHrXg5KtKtIyw4FCnKOqJCZTDDjUjOQuY/OoqJ2WC9CC05mN4
Uba+OcPHhBH+XdjgEE0UqXqUz27gfvhfUmUFd+yKalO3jkUr30BNFAiAZBAWAG1NlzaFpzsbgbMn
zSO4EPDNYL4BNlhnchOozNv30XgqSwema5kwhpO/6iifj66jh/1MOcIBxDdIUwyfi3miikXUiGDO
Hq9V00xb2br9JvIHvBgxeoO8+RIVSJcia9lwDZMWaqC8DV1L6sBlEzaoKE/kD2akwzQwUTtrHQbW
wDCF8OOkd+fF2dLuCkM/fz5FLTSdHqo06Ohr8YAXpT9pHBerVMzmplt6TP3Sv22XB6MA3to43Hyw
SeU0J0zhuQBTyyx22lYvZCGSw9UHw0HJCJMIHvRgeZhEje1CDb+fEp9N11K4L+2IHBZ8Znn6fID3
xgKCAblA4gtxjR2nih6auJigc/IhyU5/QuCYpSR3UCtk5gheXTQU1+4cEjivqOM+H8SIRyfk8jXN
vll1bgSm1KGDcPosesKGX/rzrdTS6Q6J+uvnSafgWONl8K/H0coPIxcKKN4fVuWD3o8zjElucDDc
RaeiGmjCPQ1DQtbXDINot0y5PpSKf14/pi5VbtAd+PVoikD+MBkQuWHE+mE8jFYi1yhyrA02Spy+
o/uzn0brPNn+GVeQRftvLqG4d9u0uEVKnyJwEidevVvpMHlmWqc5vNA9jkWmQehbJKEVFQkUfK++
si0enAcFi33bhy6jpWkIyfWABYYagiWyAAK5NZIYt+gc3fvtthzyfl/I6qz8FMknTXbaRwNcjGWp
UQ+d9BbjIfiXBNlMJVBxae+WKP2Lplay5/+djOOujMwamVUcraeyf0l0duDMprYTopMVYw1jVfMv
WCHBIApxysXWb6xpV+uXNIZdM5ErYyLWWg0qQg8W3ndq3CdBQqenCdtdDXlA0Fxkeex3Y8UW7TUj
1q09TQ1JEBOiHbqL6H0J50ENNQ6nwBKs5f6Ub8qYP7Y3V9nGa/DdtDLudpIMkcG/LP7jTTd73/Ik
OLZBekFtMDDS4NcP5i/O4J0guVViTO6rIKVH51r45pqowmO5KWnyoqdgCg9ej6/uljVsns8d8aZ7
r5ufRgvhFMUrSfAx3etmycesZHkRBCmR76ut+2IiplEYXKB+fJH8cVzLZil3xbBjnLFSSVBdXXql
qaF/jiY93SGoLiPzAGDB2Xs8BM5BZJiRzTTdzO18ZzUGkbe+ZCRtPNHof9pWJKoZpfXWN7R9lzI2
H4C7MtfVwmxu2Ry/KaqiWwMYjRENA0+7zWg4L7yoVD1xENDyigh/oCsePTUzAhQ7ZMebGQSTivHs
CnX1qIn7po2u+AnwWk12dfHARBT4gWxXfPcqf2bQ+poHqN7SzHth9PPq2I21jaB47L02vQ4erZDA
DfFZ++VdpXwyahiNsmXgboxC79hEliDX3bqmoM4pnhIUtebOr8cvCF69o2FNzz4qGMudiMBizWJX
qy9Vj0xw6oYD9EIMmL5FsrIVrSMDW2DquDchGAjEfYDEUMHYtdyrSyuuaUzGJllZQyJGuZil4WMS
XrvJQO4tamtrMjUxQyxTk2vDwoXa5w7Y+w2HxFbTarHOMurJAhlshPxpBO0PiRZM5GgUlAEUQIuv
KnqIOhUeJ+SRdA0RH1IeYMbDqhIiM/cdF2hFM1zQ7y/khWGLVBfEeD1X/LFMFpXw5Bv1u1Pbv8bv
OVPCVaryqzGZziVT0Zdcf+ekij7KaZNtm3B1o5zGC8aRrXyYYonsK6BrZRs79OXlc2NzgXjzU+WY
PuclibfKzs9d/L5IaHfj4Ibr2X3T1jDQHpAgBFGL6QTjckdi06JxM8ti2vUDLQE7snK2LryvIW2W
elFRIHyoxVuhdU/gqHyxW/EtlugWqwEuAr6eVxJQuzUJLSSMkE1dd3Wxa0ekRQndxHyynmfa4fVE
ihj3XNnZz+FC8AmxjWVF8ozsCD+1Jk3D7Sl+MpLUMWlELBT5hyIopC8dl45UPa8lkxM0hTePxshA
1dO0ctgRbVGsYjYsm/FQXB7mvOgJTzNuJukpT5EtvhRT8DUn43HhjAT7liW9idw7Eca/lMZXTNAy
uKASZ6avNTOjnN2I7GnYvg3JSH7Wc/dTezRTdGpSZgoAtYxjN9A3DiZtbV1ZxGujQJ41WMgh2Nj0
Ko2Nb43R7B2YV6UFPUrHkOSJwUNRhcB+5fXw8Y3v3OybqCa+w86xQAL15XCNFswT9zI79xZ3WqVf
Ks5nqAzLAmEPw4pGWa8esNg9Z+bj7JcXlTtHOx6XBl5SYBiuL0kwt/sh3VHT3EMwBNhTu2sTnzUv
c5053fGHSJ6qEulqDQGdkQnXzvB18PCChxERfwSKXaNnLJeshmfXyZkAVS5/hoCX6KMSZKxBlqOR
vpvwU8l1apekRGddSXGvaQ4edWGcEYzFK3vucZRCqgJvez9GSJbZ4LN1khFINm9LJy5WpY1lkru+
riMMIF6OxxdFKF580g7T4DtZrPxlyFC8Kj0f++WGaugRhQYEhgA1bwWPvHMw1SfsE41LqzdnvwSd
qxDjjZxBp67hDGR6Wx8l90BUC2BXZg5wU2Exv9Pd/F4VIILtGIjZcPSswCR70GMcBN1ZLkWikt+J
zjgnU2EeWWs285gdXZMZUeCprf/Dg3IP7DiFMr4y9NIyAn5K5AeyefM+FfqDCRvmyRYiDN17ZKBY
OOoCrY5DJCrIISzXIwO7nFt6085Tvk0XYDQY727jNuOz7RWnLKuJkK5G2GQRE8ioNHFzwpDAdcqi
6vkEMeH8b8mrYW50UjVhb14Ia2CirjQXRM2YHah+CXNyuDQFCOOqt64xA84hzT/s79pJ5Z0oe0w+
NdYlp7CPThUtPjcXkIeL8YMctq0zYgHp/AZrHf2kyvR8qCH9uVVMF0bWjL3V03mN5g6zVvCtoEXl
zYyC9QBa1fPvmOW6O2tpHRY9uV8Y93o72odLjfvnATVcfdJC/7fn/nyKMVu4RTmOYUPOG9RsTkIe
UStVysCUN2O4CbRInBgM0RCWS3g1H2JnK04y9dkQ/3x+HYpFbJi+lJ9f/vk5f3vz98stn14szQQX
bgYSV17Cl929NVszU7zlGy4Pn1/7593fP8Sf7/e3l/6nT//9/TDRkQpqQdWGrEmGwPJdhqWbA/OX
dqajF4za8qTlRhbgD7NbZUq8mLOM954ygdWp9jtNsQm7XYl2r/CLQ051vS01qbZTcuj7L2TTsBsC
YYqwDtx5Xn1Kq5zUomF6j1KW6cjzLr7onIMhoDxwWGLsMixxN//8JpI+8vt8Djht172Hy1GF+umv
B+2j1MRXxfuoDvDBfr4ZiaBizLM825iePmX4ncPePhYZ8ZA8+bePf76el9Ox/v0qJMc1f3t9V+j/
80qfXxnYM7WlW1A5swf/fmp5xT8/1u/X+vP+v/qcf/WcDczv6DX7ammgO81UnQZajSvPxoD4+S5E
XX6d//ro51ufz31+9PPdz4fPF/jz7r/62n/1UllXwPWQ/C/qZTjCoI2+Eo16xW/LBb68/y+flCVM
4r99vFi+KP7zRZ/vf34lBlihOv84LKODuuOSZl7Nm2HhTX+9+fmhzwcn3tAiM45/vvzPj/DnOWkO
cvX/VWj/Nyo0gakRZdj/+M//9X38n+pnsfloP/7t5+dX3n1kP//j3+/AzUX/tv4Ak0gl9Hcp2l9f
+pcUzXP+YTvC9cBYOp4QruP+lxTNt/8hheXaZMLbru3bEhHYHyma4/uWpNNnSsGX8VUN1WL0H/8u
5T/4VADlQgaOaQWO/H+RoklLiH+SogWWLaQMPGeRxJnSk/8kRUNnSYhEow8x89+9i3jK8ZkP02aE
nCO6Ry09gsv1cMozK92brbI2sjTlDX4Dgxdqz5MDXzMZcveGBzEgaQPIVQz2+jJMJWkEs+084ATw
Vdk/uB2uXZXrJ7y91NzxkF2g4JZfZH0NiMlLYnN+DzusE3kwVHfQv8oz56hkpTRYFXJAvccqmIM1
eWHZk8cmnSgkZKi15M0XAGxaYQkQRXFwxv/Q7ayKgbWIiE0qkQ/jJG3G7yR6XiN/GeJnbnq2czc9
zGOY7XtrGt7Mmhi0Jh6/xkh2jKp1UNSmSKQyt/gyIQ2ii+L1R5kWpzFT3QunSLWKjKm8du3cvmDh
BBVWthxv/RI5sGlBA1fphpHCPs3m7NyMxd00E9Mb2cferz5QG+bU9MmeWV+6wxnqo3yeo33dGbth
2MJPt+6kjBGRRyOqt2hTERZwCbJL7yfTuQnFJuSP9WrCdk9LVx51MEPtyiQnqb6Gemn/NAafPBu+
HYDsZpPMOEowpgJYo6iMyuiQz8MN71NA+fo0eISGKTvDZWg1O8PGmwRhUjdd8Gqe9aOJnOVBdeNb
iKRql41pv50ytsuJNOlDsE8GRSrJ0OSrYGn5jL31YI89yqPeuss6XLFuBmon4FcQLvZy/IVQ17Zt
gem+rc3sMLW+ODVeTLilXetXMjw3NrDGB8Ov8TDCkThA5uE+oueoM/vgTS4z+SDE0FrI50WvQaHT
bAmDbu59QXYJshew3GWPapmw2H0p2nGHyh2AO/mPtjnB40WidUzHyuCgBaM3z+ByYlCg25SQrYrE
Ljpbg/GraMxvpWFOh0lV8tE0TqoP5ZFOVXBxuqA8jrzoOg2hC7amq05SdOAvmHRtehkbOyPUHHpc
gGK6D+QDgRg+4iDGmFCT32tpJpdyefDm9hwmfXyIoEmfzSTluo/WZtBIhq8UIV5wm1NPXP14FFcp
nSXyEv9fbOunJC53MVfWyQ9J5xv0dPKBnz/EaNHdyncfR4nq2opy3m2I1qlRVBL3TnAJoQUhtkNO
6KU9jQ+EqUBXMzzvZPSckO2s41wVMwtmBLBpi+k1x+6x4agPnYtMub2mSUQe9dJMI+eBFjXDmMkl
vRQrrlXSZHsexrw7j3X0TYZteqwrNlMHbk7uazwVZu0zojT2s1fXh2m+DXF7rrA9PHhmlkN+W379
CasXkJz6MDIKwJTqEy62XKxl2Mbob+BMNlaZbFEB+ed4SL6YkV0/kLn25KrkFIdSXoVa2KlhcU7J
X28aQjh7wp/essLaezWWjZwV+Mq988VpVczKZXk7K50f5xEpnekx7Kljfc5DdO/SIPQ9ygmOcrrQ
3cMsLDeaI8CqM/uZyXLqb0hD4kazWSZq8mw3hBmKO8kc9apltNd1/m7b8M2oDvUJ+3QzvhhBugUn
3F0Loa3VVNfw7ju9NUzZniI/JlkumF/zMS/vPbvAbVuY62YY+5M5B4CdOIXOuUcXysm+Whx14W6G
u8o3CsLJUeCZ3q6jU3ZVWZvfuehybmVMOz/1ADZ708zp1o9otaCSJsxs8Wfixr9vvVo8cmC7F1Wb
3/uD98jgBwVYgb/TV25/VxHvlfmV923ooy2QlKMq9SuhojPnDlyGyKJ6rY9TEzrYiZOYCCoPOVXm
BVvUE/E+juBMxQIDoy6RhehieNKhuC9Sh7wC2dGoc4O1Tutiyz5UYGKRj/nUfTEnVn7rp+lFAgoW
2cGRGZt3TcCJKqfZsFJj3y1uQsH4t843cW+HJ2ZJmCu8DxWHwStO1PDOrq1TnQDFhuk2HDpttKtB
I+Z3M0PsaP0EuJUYyHnm+MCYsnjXzmDfe9J4mUx5zmq3I7Zv24jQltAG/A3JQf3ObLtfOg66nWEK
yFdNEV2cHLOBYc44sxJ7Old+Qr6o9aRifNp+GJFwlCKwnL6XuMW6SPgvkGvewG+ckQRoNDwuWdsC
5LGIiG4TDn/aLPPYaeeqvhMRig6sKMlycJjN/H1y+cw+y6JdV1fBURErslZqoqset/Eh4IqHsRnU
j4FxlLb8gSyTCbSqHCA76iH205KYLT960lOCbXyKb6OZVHvkU/s818Y1I0YxG2W4scqgP9uNiA5x
lb+FET55srfpcKNiXvf+nO3HGedeH5bgMmot9m4kDs3sFM8d3EsQz9m4d60iuPdlfzAtojm82iNg
s3fMS1CVwC2o9/c+0y76NNl8ZMA7bPyIJnw95epuMMiYTQr3XVhEO/WueBkQpJ1ibT3McYaNyHad
m801RONw55LScgKdQ3/TEc6enbrciBQxwFCJX2KaPrIusV6nJaE8D16ndLhRGH3ABUYQw+SJfkXz
omBiL46RrrnMQBDKhCg2expOhTG8lc3JsOhNunQ/cKSVyVXY1vn3RuIx6Y989PqImAiiq2C21w17
Yte1QMgyZhXonUtwLU32EKQQOWfxISrTeUwG0zqmJuwnXHzxjiGEB0y4AunR5AgVWoaatRUVz6Tk
wFjz2dY7UctVVkz1IZVAhmshNSc6Gi9dMp3MkIxEbnfsY8N3N71Bqg/PFcfbfWv52F2rxLolqdp4
bR+cZQWkcpmONw5DKk/eq842b217NxL3c7at+FRPYO3LpJWrjuZSP4bzzkLnsnKasnkktRCgXBhe
SOCB8JJkyb6pG/fS59HJrUwSzUvYc16akgldURUY5LV0w2OVcWWXqhlvyuye2sZwnmvI22nrEl5l
VbSmW7U3vKK9ZPo9lWZ+9NvpBwqwYpsHxFFGjAaj2NfXcY7Jx2vqkp8nUTnKvaJb9T40Hf7PgEJV
9g4yzN8JE0HvoPwl8Ni8i1Ou/aKs80M0wfzlP40cW331A9WwNBb0rWRrqOMwa0DYfrDpC7+7792O
4lEPl3CqrEM4hAur2bE3to+uru5FdHGd4mdXL6i7ERgjyN5VY9v5sRl8PHCG8QUJALyT6qn1jOJJ
7z/LiMSkyzZbN53lgK+rKiHXvsvf+mrbjSxtxvxgOcl3D7/t0RZoQ+3Su/rUhZtSleQEz7D4PXqs
zs2I7OGeQOkPx45I3pkPkP0bOuq6eVwGOSNuhTM5t7uKw8/FBPdrp/k57adf0pHRpQ0VaDM1syl4
sSQLGUGXzkk3ai3yb+KQ2BsLz3Bb6/Yho9Qa7UFtle4eqFkzgEAjqTAeQVe2rYA2S3BxhM4tqnll
0RJzXzPGlaShzuYhK4jrFR7ReCPT6XMCWqlf+rjEN6nD5E8vdtPFeynCZ8+o40NbEV3OlPce7TwF
QT1D9e9oqbfc8y0/kSsMrN8nEfr1Gy1JXmFT9rq6L+18K9WAkD6ujgkGm04XB5NUuQ2ET/PkCMIA
qLCJrGaCBPl7U9cI/7FOj7fMLkm0DVYJ3c2j32fsneV8SyDjwiyfrgWGh1GN40Oh6GTK2Do2I+gL
YwxQ8SDZlwZFeD0UDUOdxETikv/IF7RHaEj4t/lEt2yCDxC1nn3X+n3HbufOe05ddMENRsZVZHi7
xseRq5cdpUn6L3Qh7eNnMcTPuyJd3N/2bfnUxF25nALE/azwJQxzQJIK05MOwMK+FuWTN4IMjK1Y
76oofUwyW1/5+CnFCYUPAVORkYiMPt5cbxmP0omCk7v+LMoGbxgvOlLEILiQMkFIBWdzyN510TLF
M/L0UnW6IlwaVrNnxMnFGXCPcCaChziVdHyraQv+Qh66UQPL6pOtrhTfakydp1piz8BZHWzBsJZb
B/Ydc5piQKgxWXc1mbafH4x7P+LHgmWYldM+R4g3Bk52U4HBvctyjO6mPRYgfNYTkmg055rMKycn
bE1UqMTn4GhgVyUHj5raqIFVxhl62IyrsjLsGKCCOHitf82R5RM/6jQby+yXKIR8W3TvKFK47DgH
rFwctNoef3l+CY8kYE/F7/kdFxk3pCxpzZcltwpqbQS2TIpVgwljmOt4j/Gr3rDdAxA2slMa9Eeh
JvIfmlbcFaXFqJAgjfCAT4NLIBIVZlv9phNfbYEAE1W4LAP867ZES2q3mu+bWTj0qf362GJOxdmA
g4c49oNbW/+bsTNbbhtJt/Wr7BdABBJDZuJWnElRpKhZNwjbsjHPM57+fFCfc7p3dUftfcOwK+yy
RIGZ/7DWt9CFWMGDN6AyxDT57tVUwEXvIXVnDm+NnPU+2oyTM45PGXD9XdGyq0rJeqW54qYbaViw
Yap91kXPc5MQzZewR3IVCd2dN8IwfyolzliycjlFE9DfqpbEBkuSynG797sUUooXV+LBbxV88GbZ
fC+P5QIwFIPdH7MkOZcTtO3Qkzx+gCp0bkeQdKePBrbOqndYq8eFL7GYQnIbZixYoOzfO8x4d70n
o3UCM2nba3kmmg+p3QIPrJiWbVMZB0dnTE7YRaqDqNwvoet+M/rQadig5nDWUgMZtD9wrzZYo3pY
QwFQxqXhjvSUEOqRPU1Twjveiz8F9QvglzDehEH/a3JBV6dAQAhU0PctzecqZN+39rJK7zsZeffm
wEctypgKD5NBAnqloDMkBBMmSa/XRZgtRnmNcLXWexxY+d4RXriOcC/uYbVT2LE1TURUnNF6HaWi
WgGKZm6JmAtCZPS/IiLCfbMqNtYQ4Djy23ovdx57rUXwKe5azu2t71Q/pDv9auZDS9+5n5vRO5c9
XPUiz71z5S/5BEmzr6GYrPEMjzdhjZKfIUD8qWxoy1sO4ZJ9SG7N/hm8wyedK38AKfJx1u2bVr08
lJbbXuvimkfDjlu8vfjcRzuHUc66KnlfGFrt2H5iMfDu56FXqxYxJAATckTMOgHnG4zeOmrm3zqe
xXqsxphSnCYsnvR9ahniWQbS5icyp7tI4V/CZ3HH7ZHDtq0Ptmu1F/JPyXKEr7qTOll7OmsOdf4w
FpZzbw0qPUS5T5ygIp6QEr1B6TDNzQYRKNF9OHTAxMXRjmzakUqdffzk5uLBbMut4Y1AvUP/NRQN
IpOSqMvY69bCptopyCcBK34/exnI0TJ5oCNod52X4rZLMQXqiAjldtL1StpEQYvlChxry7wHKPUi
63a8LwX3HGuAeaqvU9ZOpwwK7hz7zTOmMkxh7UqFnnum79jFba6v7WjeypSAvNh7TYh8gqak5YF1
N85ylAVQykS69uKkeiOaoxQ+XowuAlfou0SwN3Cwo9rq94o2M8N0cTBm/SiyRlwL/dmTedOZQ3FF
2bUVTesRvJm5a4Pr4CBse1V3zsmBWLmfcsQMmSXHbVIypFIOPi4BCHSCPUE7fI6S4T1tjeYVZQID
g/xnaxjRk5NG7zi/sxO75s/vGytG8eEj+N4IUeVAi4yXnkEMQoH6KUw4X+zaPicIpO5CVuVodivr
wLFCyf6Idyt9DW07XE8KFT9Z8li9oKgE2S6LeusymGzdi8YPdgUPebsdTGbysmj22hPsvKGN0IiY
yFp4qLmrH6DoepvRsE26ZicCiz+0O5v9wQGbgRqp94JBTPvBBwMIpU6z/LWYNYngj5zVdE1TuTdt
o7mNlIDWdMvcrvyIISHoNmZ2ZCOdBAnDbMopTm4e/4md2jy7obtxM7buDiPeQyzIkyHqniFGY4YP
5P96jP+rEQ+CjKHRVrtsccU20ZycohFSEdKVdksapoKdWACi191T4Q18/XUCgj+r965l57s+JDU8
TmK2z/gDzulAVkGZJmyOJrCF3ug4P7seo7pzKF24YIKMekcw1SSLdr442Rju09inxEf2T5SPdzaL
Lz22KLeqaVU3rV6HJjZ4g3dLM59ZUeyBMeN2u8JivJlzgqyio5uhshmu1adGQrkdbEDbNdYJUqeK
ewBv7i0MQ9IRzbewb+3PwHj3faM7RbaLxEj6B5QVwQns0pFvZrjIxjkwyK0JOtXmHmRZBa4SoooB
PwTkg/loxEStlJECWiX6A9TBxUqlk6e8q3YeCgROzRI9jc8zWyzDWntobm5UM8zUrMdilm2bOUZb
XjjEFyozf22Sx1FOM6MU+cuyw+HYGyq/OE7BNHJ4juBMXpzhEDBDv/e4ly0x+HuX5M8VYZC0Nov3
cZZwCCDnx5tMa595Y8cUK4dPWcRpdxzZ2eMahDKLXJgIcYPamlS5YJsnBPiUYCLvrBalglsSKfM9
sehnWMXZoLKdES1ejnRqodkY2baqa4LPo8IDFhqvwJmvGQKFV/jstwKt9iqVzkM3dv3r5FEpcz8/
DI4Gp1R4T0ksvKfSYUIATCnRznWQBiR1AUiPkXNMho88GJ0ZrAztV08h1BX8jfl5CJI3MOrNkeMS
AwpzhkfmI3hJi2QzLAt5dtOwRALwYsVk7/NkWBssCI6TmHAZ2+AzUHPv9GBBGQ2YF3Zy06GheJOq
hJ1Zv1buL8IsQSbOWLewLP+RCWJpsYw/dEDlHI7eQcmE7K6yepByoLCFF/4Yj8WTnFu1o/oaD+nk
PFDqBIcA2xxBaSTRhGja7/0UcTLZpkxcK4tIdAPQfNeJoxsUNbNgCPF+H9d7qLOAoXLqI+4KlPff
rOuffcnqeSiJ6e4ncR2zBcBl5D+0AdR+TrCkIpPkxsG5ZHAkY/HJj+2opn2KZSchbPogF5dNoIZd
HKgHZVbNsa9x4pv2HVoysnbTmzHbd3bijUexvJhfI6tzIlim/bdQs43cJ5MRyrb1/U+jGo2NU3BM
dtj9KO5Ra9ZMXA3+0LcrQXfhfsq0uapBSyH2MAkh07haFxuXapxqpTscEohGC7TH1Ua2XF+qATvE
Bta6i2KPyl92qAapqseQNPEY6KntRJtve1MXBMNxXODOvG3MbmuEeXV4pa1AC+waeE2cBzPwwODH
8qHpZLIb5urR8S0a3nRZmhJ5B+Hw/8lnBUr+jZ228HhwERle8aK64oz4VaxGNPtpD4eakprDFSg5
qnm3WKOLCle/vj1VclkJk7Q47LIJUnw1sxRfXgLKdRwl5mGqGA4OQ9JsAL73Zetv3T55K+r0qyyw
rMQNDNuGsMV8MbrZbvpHFR1Ip6BraIs1gQU1mYxhSzJMMqndMFa/RpfLmsURmUr3ce19zP57GPvZ
0ZqVsy9gJbiGwra0vAToVe6A8qPRJ5/vaBq6uWMERnDX8oh8vzDybUGmzHxWvKk/Oi6+Fr/roWWz
155Ga9gUIai40Ku3gZU8YUYRK8o90kCmZS/hEDOIpD3I0U+SDU5HKAQ/6Ty55VPt30miKNZNhHSp
kyhYQuQ8PO/HOcvuJz3aO0pde4TNAG01ocmCq5AMG1iGAOlz72dQpV8E4u7aUj3PcfqbWOQtuZFg
dmYWGdySkmflMC24CQGGdWthAfPRHB8tp8aH2k+fbsiQsvRgovfprhmNazMu5qFyuJu1JRjcZMZx
gmmEi4dU5GriB1HlL6Y9O2v4n1gIF7OIHq88uVyBBWDwJV5TQpLY4kQ7FUMXrkQMqo35BA9PELz2
Tm+9FDNhXGGi9i6HwEERNLANSjJ75nJ68VI0Pt87krkp6hMAZP6th3sBdOgB4l7yoYsWWzzVh6sa
41gK9zk0RmtrGso+mvn0ag2j3JhRawB9doFewo5OjIEzuwuc90laId0jGeQ+6VcJU24mVlCHStYn
9DJSgxHwWh4CAomFO2YbImCQmDKnX1x2w/IyNSVwDNe8/eO5tEZcI8wZAenJFyfqzwRCP2fel9u+
AjOHbExG5QyrUqFKZ3JB7kKey4vOCCWZu+TPaE5rxyM6TJKVjQufjCDLITBp+fqbpiURL/Fb9jqO
vS9zZR0N/nJokSvkNPyMyYlXy2UM+7GgKPr2VDrMELcSs4j8RZniSXvjNY1YR4ZzP6TOjYkj7FTc
K8Sr/9BW+WmSjMTXRMYHBbB8GpvrHIyfjic4ClRJgzP070ZevjW/dEhgpOw2hn9vNjE2wm5pqq2X
2myeHCWPxsBYZupvpSZUysIWyZWAGh/uXtetTQGjA5TrS1IDhjP0C7bW/qhCsRnsONm7iyl09Mth
P8wGbMqHoKrsA9uN7piFFm8xMWIM6To2Qh0V78yErKp2Yc5EmyXzSrYRwO77Af7hphITqY9T8Uj+
mlhZbJKQ11qZt6ZhJbAFSuIcBMzuMPngOr8BXmMakYOuyJrkwSELkPi3foqeAsZPlC+4Dj2uncAm
1S20e1bHi7X320qkXOJ4Jtw9TTd+xYsKKd+XYbvWdc3IwMj57snuKCc7O9Szsw9r19sFNEREhgx7
KFmrLgycvVjOnm8VvxljwKtwH7uxReSDYa8CDKQy9vJ9P3Bvl1VFm2R7X1kIDssKYGPfZdZAk8/o
i/nAypAxTaXnnSOp3imIg/XoVxe9eAW6UpNiPLpiH9SBSZollrAUZzGbCVqMmIhvFzjwWvhmfGKH
EmyawoSHnQ3OEXNgBgndvO99hxBT2N6W35m7gDSeeTFtZhVl9ahgMMpxfMuE128Ro7+Wy18jF948
6oqfTmM8UiF0TJj9i8n5833dfb98m5idCLtS7OprZYan0SLn1fKL5h8u4MZOEe26HLG+TUFchHhL
Fsx5gaO4mC36QozaBRvq5auFJzyC5gK5a+fZBdUCRAyfoq/oggcTjrvvBcfS6S5lOyc7mfBBT4rp
hyY/M4jYo7V5TdPM7Yey2OTjxq+G9AdcRiiGzWgh9jbeWWAWKzPPXsdHOyfKkje2LJtqO1H4lpQz
jGeBnFp5s0srYuIXg0umbtxX0Czb6uYV+C9pSufjt0UDPiuI8UydvVHAfI77N0tlP7pAosWF2Loy
IO7Q41kOHbL901uqE3fjAVJc2TlLNb0InyhPj0kh9BG9MPiIwVs5lrB32FleXZc7g+McEq6fMI/3
sLXWIOohXmLFAwEeA1qM8Tp4PldXihc2NHrvmArrT+WgmnWZY46zvfu+txlgdQej+WGbxjN62ku4
PCna9k9BIPeVcG4NOpydggO6KluIwZIzYKX66dI1GPT9eDvi168W475jV69THwc83vVDAirYZiJ0
ggmymewaw1MNDTMmsIJid7znJwnEzhueg364UNk+0q3ptV5AAtmCFHBgC7iCA4Jeee0t2AHcr2+a
T1K1AAl8yAQDhIL2LVlwBfMCLiAchJ/cAjNwzN/NUFE9FVED6qL0d1HPMG/w/aeaFhAGdFNfmIgC
3aNlafTet5BBeykMgaEbd2lacQougzlbFcE2ea5iCPr4dR45J0jzJT4O/PEJU9VRlIKTUQA66WrS
nZrFOtUqDaC8yK5FBlHbkCS+2pW/AwOd7mEf4LGPJ4cQDWPbZa55MHWzBU7FuCDTH1Gqk4MpKGIU
8EtWIqc60kwTUNx00XCBjEjSWr1N6+4HAX4/YbFQckBnWLkCeAX6DftugGeBa/3TiGFOgLkwS8wr
ZvwzXwAYMN1RCyxQDGjli2IEUAYibL67NETCeytwsNPxEO0InN0zCbOPALtwP+ZrLyF7zF9QHFTO
r97gTHvRfZmwOhphQbMv0cLgeco94V7jmDevVbABRabiu6CKnxUL232DiznpfYG287df+AabtuDg
0kuuakk0r1f8qcnTefdyxitNdrAaPG3eDvcKNkwqyP3g5M52tt3fXkkeUdwQr7MIjP3MP0VhTLLS
PGqIq+XBhpux4RsIyDNlQOa4yR3DZWvNAjRZtcS54VoCj+LDSeEhWDkzA6FwQah0izCAMBZ32cz7
XgYBMA32Vnsze6Q7BhyWCR5LEwFmWabOcFoAKaEEhtwiF4SLyW+GhemywF3SVnPg+lj6E5NUGwPY
Ps/9wXNBEJsa97+PCJ9J01Ndx3AdzHlaoWRoHrq4vwYKPlYCgMITX4zv3avuVEYrdW5RAq/7AJTz
EDGu6xqG7ml6ETTYbiYlaQTBjgMq3uuCQCJa6fesO5Sp+eUvCJzABoYTLVgcll/lzoeU4zMY4rSi
SgGhk85nDVza98ivVTOE5RFkjIPr26hrYNAOqi3bQTa2oHmKBdLjLriedgH3WBB8+vO8GSPmf3Xm
A5t34G4WMmZZPq/HjckCbevHzqdVP9sK4hlugmYdjbGz7K9Q/qD+gJhN/KdgyEXqwsJwf0Rcobcq
SWsWykgYMr1PsH8wddgwfKSDWnBFbGVo4xGn9y0oIwumERHdzmkEOP9NqiiiXayIVZFm8a5GgPyy
8+44BVXVsyCJwKEmrHGZWXBoGEsMY5NkP70BwpG5fGFuCeKomqZ7K/edfdQsJJPQ+tLMgyvzZLjA
u4IweU5LIE4TNCe7Mujv+gSUl0GRzDWnkMwgByMAEftTHNfdOg+qG10el7SJobckwEs4xM1G3XQg
ZAo8Nx4jF79BmBFtFs3ZI0FIgDghUSmIVHNbgzj3u3VZwtS8SNyTDE1ZGzF3XOGCPJg1xEh4kMei
sTZyMpN92+UeShlrG/sD20MXUK9jN9sx4b0LxHAz6sBbhTwdZeIeWYymMCTLXewYYucDMHJHs8Si
YSXrQFmEmDfiF6tfSCIlrI8mzhjELAQvaLPr8UaHUx/daF6hMYmgss2f1QL/KhYMGIGX77I4BxDF
2N84P1Osmms9KBOYEp/zDDo44h/SNBbAWAxpjEUw2PI622DZ5OjT463Ox45Kb0SGtPxfBmk62woq
SQUZddUWqWIUdIhto3yUWX4FG+4d2d/IteNPfwozHPd2Ls/2Akhb+CgUjs0aoxMXb0J2nxWEl2Qg
WM5vnX2HPA/uEm4TDYra6YFJ8LSWVTmsTQMMgmRvsQ5m7l8GKeAA4JMbwUdtPeZtPr8sCFWeKGeg
tB4sC/5VjJWqUdxFLsyE/aQGHMvw4tCN2Wt24uMmmxf4knyHkAJNhhCQrTk+BVlMcw+XG74rKDqS
G3gaGsUWHkydC6+uXsB1phk/d1K8adZH+PuZryAT1aII+cy9pOgQt0g0aNN5PhCR2c2jHQImZk11
HhAekoUGe8MDfaCl/xZ6hb/ucIvFC7BALrCczA33yxS/Jf1sky1ovpj6f4bVNy/QPtI3C84HQH7o
sq4VUA5fjc1WCB4b7dQ+4r7KgNMTHbN6CB/qcvqIH+BK/bJTPq5TmWNHIAvT7L3PaIEKhvhDMYpP
yOAADnJsnkAYiE3et3wmUINhP6N5OwaL2r86taziI4t72WMVRj0fvfqujCk8rGCVYleTptseB3Iq
tmqkhubswy0RLWbbChZMeyrli1aqPYCcKY9qqa6/X/7xW8B6gOwc3FgR3lJjqhKGHPhbvy0W36aF
75dvp8I/f/u/+G8ZU4y7lsZz9lL8kZrBrb+YjfsYq4k50mdCghJYBfUT6GSIJv6E2qjd+XUyHOO4
RbO+/Cr8/7/6/u1/+m/ff+Sff+M//RHHGWkWIrdbA55OOGkqCxt4HV5CD0wSLo1xZRaAFKfJn9dG
w3gmnEkVDusXguG+gi6oQTVFBEvJBPZzpU9A45mO4ADdOsiRcRo6Xw55gouF9Y5aCQ1RedRWz0Bw
Yu3aEcaUDn18z5O344i1wEBQk3ReOF6GJcQKsMGaXA3zDkUpm0rGHDBnuZu66BQsNLUQ3TE6llU3
7xm2+Z+fIhHe2Un/cGaOq8LkmOuayd0A39u5jjfcWUS0xaQl47IO1vnAFEnEnJKQqwd6Qobvghw0
60NzdBCEus5H+7O0/Cv8NUVsEDMqlthGN/y0SilOPtxF0bIElSB2QFlOvD0XfL82M0OYOH2PosiS
Gro5FaX0jdcu+2M2XvY0iI9WTL8Zrobr2fRfgqqVDNWnnd20JSnFCd7gEV3NXEMSq/UuwUi49Qc6
+2EsvuYpPlO7cA2azSt6aObSuOtwLacPlAtgDhFeAjrFsyy6W0ZmSG/cUBHZa76pl6GWO7p04seF
Wa8sK/rVMKAglCcat6PXZ3ur1s+5EZI4OgzTGqNju6Jfvthz9qG74Wkk1RJ0GeSYASAzmh6HYUsQ
nCCg2UADIaXYduUe+4Xb4RT6OYXzRM1LRzdmY7uMi8Y1CU96O9b1Q7oY7ytPEZbbwcrz26/K5YPb
VvwPi8Y2jsVIePn0GDCBrVRbn4rxYrGrJkEAPChZEla0jrKEEMGCAJZwzB7nqXsCON6wXrf6dd0r
wvDEqI7kIxcQzYBsNG7uHGLWLQCgrtXgpbuEU5Cvjll6lk1AA00OFGAJOvTS0+QV+O2yYe+Y2PCJ
5yE3pwd9HsB333jEP2PPyqyTo+Y3GsW7ucUGFHhDCHKkBp9AFtdMzMb39y/qiy0VI5TRfGBbziRz
knTe2ZtKkqs72td4QPcWvjo+KiBt4pKCBAAFOXJvXUy9AxTyx/f/yHPvbcn3ZAyMnEMJcJ2ZQR/W
co9uY7pLZ2axnhIBaj7tH1vD2mUw7fZV2Pd78hN3tmtOLK0stupgM4hnsdOHOCfXIuv4dwGMmBPR
IUquDNc/qsrgwaEeRuNK9594W4q8jzqkF3Sgg0C5IEerpHxLkxGK9Vm74q0dXcLdPP9HU4p7O5b4
UNXHnKfvY92jaRyLPdD2D9sPCbgQcfdEmvmdOQNX78KMroaVmWM7SJ7TilGR/y5IKdoqewkhj6aP
pCRguEyYR/VYxTZ+7PODNUPzqXCr3ybgijpM4luHkOHOrOQqHtLdkDjRLYepDqY/fVVaeWcjpV6n
fcCvBxFocnVM0ANcSMNfABBOeI5bHPJjHpk7L2PqMjj3xegZ+y6q2TjW3gI4d9F4hxfRCdqZH9JK
k/t8/pGjL5oqdRsZ5QRsHGE14sGdwsd06aIGVRRMptAtaDYP7B1jUIjDs4ZBAPkWFFuzbB2K0vsZ
4z5AzUXeqVhodtby+LUuo3qv4W0P8rlZsV4G24gBKkiYbplUpCufOmPn581DGEj2VmX8FpclcVtD
TL4X69fjrGBUcG8HM6cfZCZXSCCMATrgTmKHmqBCYV5ZzRNpK0PsBhz/3LJhP3z0C4vNXjgF3y9e
OTPxt5gblFF9zkXf7wSbCG0jCkorYG9wmfzWMlkjlI+9cA/tstD4fulKBCquaZjoBv3XMRnlHb4D
UlzcCPxSP35lZqGWcK/XALL6iZKp+IYgJC100OA5B8x4h3NiuOsZWB9lZ3ZHZ3mZi54RYctmsWsi
/INW9DoDwGCP0HOrSas7WfnS9NRfxHfnDFf5OygAaKyWM00S6QM5ul0NkfPqgJONeDT2XmWz8yR2
QqNv+ihLNnglQrPcH9/qZYNdaBJhzSH5Qi4VHnpdmheMu+FadQ7DwMiAG7DOZj+6IjIGOmc4BKip
BDdqIxtuzZE9gEnOUanJSWYcF55m48/EvJ5OwiEEKpIXr2Wlnc+i/q3LDWAFtyfLYRDcKvb70LEo
Nk3EWO6wEIEBGTA/T3coMnLqsu6c8dWTIVbcfOX+HBv7KXDC+cMoipOnhvF3Zkdn7zq4c/hRZ+y0
Z7ykbHBK1Mk6btZs7V6tcFqSvodtHzPBn7AMzCFLVM8qo3er8z7swa2/puZNhQXGYPMatI6kWxpw
/+b2H18hRo1BON7FtY43xKHRG+YItmy8KGsRBnAhIv93MsOEC9p5FUJuugtIuztPColoLWbvSS0S
cAjx+lMMh7Zsrq3p3has9dqtg+TQaA28uHphRsXiKl3cAtm8RRn3w42vpE+Fz3ktGKOTHx2x1OeT
wckGiu+HldbByYXsdt+25A5SZZcHN0BUkhTFE1hJjA8mXE7dmLSz1W1ANkriX/9Lt5qsT/a9zyCO
jjGVLUkNNzl17b0v5k01ifwYR8JHK4Cwa6rKAAeMwBTFz1GGqjwEmhmsNf327PQ+D+Id6YzOH6sK
D7pG8k3zLrfRwBvldbZ76eCaHjgKu52DwuIJzxd9Lp6m326wJ2IFBgAV7loFc3cKQhfHTCeuNRiK
61izVlRS3ltdsZuKoTqTPD5fO9mFu8QizW9k3HbW0nxskUsjX27yc1AlbFdjhql9bWrO9E58NNYc
bSNyPI9qWVN8v2T0hMfkbQjb8pwncXnO6gj/dMl09R+/ZZC/a1rouDa1yuTMw1W34Xs44fHKYANy
oFqQW30yZj2opn4VEQxlVItNhLRpoihWvuEqzrsxwYvd1qvEl4DaVfOu1JzcB+7ynpcL/HbBVFWJ
8eJ2lrdhDpBv2vCPUHK5IqdX1kE9PSpRW4SzdwjgwQT6rJsoWaELlAki13TG1+r6pCcFWzsdcI9O
yVU/DTCpiLsH8aKJOjhY3piuamjoDbC6O8wblMSWwyypxDRTcBjvDfKSNtonSPBffI5XxmpBkf8X
5r1rEeUtNHrX/HfDoIuf0cI2aIH3tv7Cru9CEL1lG8V7iEGYeObGOveteYys1nvk7dp2zKagvtt5
e8fcZiOdqeEWZ/M/55hSKKUQs6dTlKJoiV/7RlPgLiTAKImMPfKVLFtpmSV3Q2n/XyuUnYYY12uV
QqRq9nKM4uNECb+ELMrnNvUavB+dONkkk51IdTcZJJiEyrVoWyyyTdPcHs6NV8UHq7MvpU8M0j9f
dJY3+PO750BU7LUc6qQeBZw5KVKL564pN6Upbp0i+urv30aHUIP/FgGA71Lbgn2Xo7TNW+n8d9/l
EGKImK022LeD+ir7QHzAlwcYacf6DtONZMLRR+/zezk1aH5USoCKGO0bakdSRNK0OHROat/YvzYX
5YCUR0CwlU6G/YVh9xMfXMw4nXo2J6LYEmgN6EuC65jEEtpb2mwKKX+lom6OiIPDRwsbIpKL8DOt
UzRF45y9imiExlQA1OCIJmNRNv6DEt1Bj1N1QhJ6bS18ek5THVr2ztRnjXjVDvvzv3+fbGy3f32f
PFtTAlrwdB2lFv/qv0Ql5DbZGiG6gH1n+WTIgMqUfrMrAZwx4rcmSkk3huVTtafeRMoagsTnGdgN
dhcdGA8/+Lln3odsKNSU1vtvA1vsttXeDVwPJnscrL7cMgsuelON8/SSjdHDaGYjietoGQ0/+zBA
rzwZg3NCw/P33xv/7n/85iTfoEQuDB78L9/chIs172dk7zJND8hLGZ9uh8KOPsOywQIZFBUfJX4Q
bK+crV01411pwDfRRAL7fUERXKfl3gEisck1y1b2p4Dhps58qT0XaH+dMermsSKbs0C8wsb2Etgq
/ZdfJW74oCwbdngXE1hlJe0vcl1xYk35G5FK9VbvEP+MR1y54mEuGrBwgak+IG5CVWcbl4/mq0l2
QEQS3wvVTbcE6Oq9ozrrBqcTsEfXI8QE4o1E3Xhj6iOfsEoQIBFHhAzTc0AAg8NesTfZT6k8QCDl
kyNOVnitNRyiKhD6iUvviLQcNGeVhvelJ8MHmlkOBB8vZR2P/qmp8re+kf3vnmWX77TAdybQUBIp
qOXe2h4dQ6JcuLpu6zyVzPJ3ZTaCk6ChXhsCI2lWIedTXS/fq7G4iHp2f3O07pl++icpSd+SEWyj
ttPBc+w7KdmIrnzAZofjwsj2mC4j7glmkOGWe7sGZYdFZdjCe2o+sL0hHG8OfHbx7w5ee2+RrUy0
OdfRUJfvuZJAMxEpoMVyoHq72R607rRzW6SYfWwplFWtvUkpM0K/EB9//xTa/34SuUoJV9meZYIK
/+snjAUP2Fg8uXuPgSkkemhojDbPqn9Le+saKRBcTlDLDcNE65QK0IhhBEgVCT0dvx5aGDfsHCPT
+pm5zHkddnc7ZbInNyeXTe80rWcPe4fV4BToFlX9TI6baptslU3MIJuaeEIyQ1atH34gbEO0wXR0
5WTz2Wz5k6ke3D0M0f/hw7fY6/9ysKCmwPUmbQdKqyn+crAYbmUQhq7CPTC3S5RM1sUChr+SEAIf
iDU7ZbkFfi3InwvLQyZPaOczHc3FGDoazLrpro2Dx7JXFtsfNzgbfgoHrWUOXc14lsse9XeQ9SgH
FyHkPP4QuP/uiH1hbRLHL3yIStBnd9CAmwdph0ercPeMo5NtOoJyqVXlrlOLyPTKJYMtouVlnfU/
vAVC/vuPHiKB43oSvwfTRwFn4F8PV9WbJY7gKtz3IGguUxroc1fb7Musd6na9nEGcX2sgugXIEX8
q1H5NkRA4CFPEottMpDLvPIjTUgBEE/plKBiziz7OVMBWYAkuGoukZNb1f2bF334yBSu/dD/rEbT
3FvVhM/NcKBHx2qNIoVPWhPjVyGbsrV95PusscMifc1ZvF3mqH4zgjZaRX4SHxuj7p5Ii/T9vHzu
mAitq2wk7bwrrmlpDhcoT+P9GEyf2mxAGSPbA86GOtyVr80Uu5fWcpwL5+V76kTmWlqEd/dEF93Q
D9n3sAYerKpzaQ2Je2gH49zhKoKD6bhE3M/lpWFVs24n6/ytLeHMPkC8RiJojhp5SDVDchc33ZXF
qavqm223+n5EEHXLaAZLb0ZxjF5yx66VQNISz0mbRzvdgbDqZ73rZu/UmhWrgsGMOPL0oyu6ZGfI
1lyFkKo3g4EgFZtiALvprlSlvrfcxkC0hPxlRFq2Zf7xpSbP3OCmJsRZwyIeyP65ppm4MHFId3Gf
1ptSoyRucqKyI9r3jSmyaj1qhfhOGMk2In/3akYd2bQG8r2IvtyfGXa7Ikju5nCIT2i6IVqRdAJ1
TfsbUQlrR6QWR8ErxRX1X8pEzwgxPjc/XVEy+ZonpFxz/2EqG8x3iAgFZyS1X4fBscwhKfQxfUM9
h3+q1Lqi2zwLJFuXgQh24jsRkCLMuatou6512nkbqVxoVRMDl2iBBUZ9jhZQobaYIvMZn3nxmIYk
ngySvwlFllp91q8oxe5sRd+HwlTeZ93Egqf0jZe/P1DFv8U7oVpWlnKk0I5wpOf8pUQOhcFgqFdk
1JgMrBcT4QUqlL9C0W0Rfu189TTRt7yM/fUkmnRTKgfmUCg+e6Cu0BMY3BkxXInC88ZrY1jhAZrP
CBnNe3Y9He1rkAXbniCRvW3LtzY3V2M5ZWe3cJtLOxlI96q+gaCVtg+evyQj6IIG7wqc9f+wd2a7
cSPtln0i/s0xGAQaBzg5p6TUZMmWdENYss15HoLk0/cKuupXVTX6nO77BoxEzk5lkjF8395rx/e6
3ffAghRvhWX7+6RE9RvSnJemnR7l2PeQWUdeF1FOmfwyZxZysosguG47euTIKKzSF4/EY2JgLYvO
cPWdtjmValldhjiuUfdzPCae5d/aOTB8RyTdIVbkEc4W1u1i7r8VyvbvFexMB7eZ9ukdiviqgPr+
Afv1nASoby3j3rbfKV+MJ6OiW16lh4VFBCmy4AHsTqkT8BD0J4LMTgbkvRr5XyJbePSlwuXkiOi+
L1MkN2zBaM3NZ7gX3m71wXv+tSMo6+VhvZwKKjabnCCCr9hoL8RVQ6dwH8oFzRULb+cqBmoM6N5v
CA6iI11EAcmH2LA3S1M6d1nJ0hxh0g06zK1FiIaWuV61OcoYYrB8YOCReUDGrkVtWgmBuBq9i/eU
4ryh8kXOzxiixUyzajkFMmtuE/QgC9iKvRthxkMlmUZp8RFkCAOC1N5YULOubcCYu/WI/R+/4TX3
vzd13Qqz+ahqGpdR3P/j5n88VQX//qd+zb+f8/dX/Mcl+WirrvrV/5fPOv6sNCOn++eT/vbO/O9/
fDqN1vnbjf2K2XkYfrbz488OKfhfITz/tw/+Aev5b8LmaLfazl9O7v8N83P/s4Sxn4/fy+TvkJ/f
L/wT8uP+S2AicrGiWY4pvYC93B95c9L8l2chYOFhiPcep9S/IT+u/S/uEhI4qIPCyvEIifsT8hP8
iwUZ2CALCFAggAP9v0B+2Gb4/1jrSJ8KteNbpu36liV4v7/N83nhdHgozfk05fUXlZJeGxbpF5cg
aOrGW2QswSEyrLsyN9lJmoJykk3Yg9aSI7X3KDr6+SMBbmyXqF70ysVn0bO1R4CyLwRbe3+CyC7y
cbqp/O5BBTa6a6Ovd1PMwlmSuxzfQP1FkAHZegNzf1M4Ee5hjGgTDaRDYH0rQ/QuIdygTeXO+r0y
pAOOwRgS91cuqdFeeF+9p+2YnNsM4rbXuZuF/JBTQmV57+YoGhBbpLuugczhZoM8zgyqW6Dm3yhr
WZvc8Eg0CUgXapVIr4euf07jR2Jd6uMcQITs0/EU2f4r2RfohUgjnbvoF0XRY+dYxMvjiiUyiR55
ZeHssxEhGXmuefbz1teWhGLMTaizSBkI4AQIQtYYRo7SRmblmptwsFgExxkkSGPKSOlp3505+UXd
EiAIhAnh4/ZeUnPcDDO9yTGXQJJjd5cI++KHBPfR/EzPicsI5VzUBAsvQ7JUxmOClCegT4XkaEf7
Q57J+0UYFwzNeUGAsm+DLLmd4xkNA4D7SowXdKf9tSXeu7jLbpzRvUA28S/Cz4vtBOxn39IjIhxI
0eDHjbUbJz87OOuqHqOZPxOuNCPj2QTsqLaj6cqNW3qI/9Pkm2vTKImnucd1Sfs7qWMCqRcGxsXH
6rbUBOgqhrlanmIIFhIxlGn0H6HF/DF5CVpAcTcEfnHnkeDOl4rty6Arvu27/rLkuXHGHX7nVZV/
8pG93AYoZabKffWtAiNiVN9MdVBfG6yxSHG0SNJwcky48oiHb36ijk15bUoZaVVwPS8wYlUG/SeS
Po2+8JluFFrfyofv4cYFQXTO5oB2grThLKZFK5YRK0qDWkm446mQ9nQa8grIs688EHU/2pyEsCSs
NwWV/aPlFwevNH42iKi22YSUoo14KIqcxx66qjL8c7qwILLT4absom4TqqlGIZZbFA5xaQQ9x0mY
88X5Rg+I0o3ucXAtezXZw3mpQTulo//Wx3F2gttNe60mf7dr+mi79ObLhOB5O9pEablTczH95gfc
TV4ydV8CAXY86sK3wlA3hVl+QcrAEVcmF1eyYFdUxsssQ+TONnFnjQ4u4hxgMWk42JaX3dC15zZk
k0zJoTtWs7hU3xMtWRs1bXa2v7DyApdeKmgj8mBaDf5Y2951cxEd8yR8ipTxUybIXbIJYYvjzWcL
UojfZF+QIzX7oje7bW2VvwqcJUsHHiReQrjUFL3pUBykFbU3niTfURLuCFKEcWsuu2s+rPPAt/ye
gCirSoKrWUvC/Lb998YH20qI8Z0TBE+t1d50revsWDiSehMU/XWfPSNahV9vHt16QcQHyOAhe7Mm
smsVBsJlGnoYxZLtromKH2UI4mWYDCndT2q4S/oSNpa3jTzMUFtY9MCRSwky14aRI9zrUGoYaT9h
/8zwRM2N++4IqrtWE9MNGJuj8vHIIvDJD54dPJUCnq/lJx6mMDhEJhnaSEfBebDsTRrAJ0MSkfQI
u9usvIfWicZbKvi0xz0GI4qM2G0SUjBijH9HdGhB+ZzbXQATpDlCWs/wxsX0kHD6xDQ0j9R37RPV
l10SpizKZPPiSYUIKXeaI5bXTWM636qc/n4/Dwm73Jm0MIc2vmd5LY7+7OuYjOFOdcQsizJVgA5Q
oxAwNvVe93VxGehU/9R7gl6NkroxwHCxFPH1SNzQVjjFHdXqB3+0KXYpOlhRTY0jnZ/rnHVpgin/
8WXJYfoTKbkgMiZavc82BUQmADV06zE2z3CztpIsrDQ3b0r82bin8fukt+wzYF8PUXXJRCJ2vfcB
fFwnWhMjQA4SPWZSQTX1uyzCo2EXHL+tibq0x8JD4R7zg7oyAMctvvfD1R5Hz6dNG6bGvvWpJ4kF
ekCVvLNVhOuSlN/6fZ/YLNf9EoMzsG3HamHuYKgNT/5gvhPvCOcMApRBfBJCOXTyBA+QOIjeGV/z
xgMCimpw50TOL0KZvmYeA8bcBgi92gQsSJ8eKByAdfHodiMAuIRL9mhX6LKWHi9b2DpfHDthQY6I
Z27Alxkl5zELkeNoCndD4uyuBka6W4YZUi1QLTR6VYORti5YVWPY26f9bT+GD00bHtyCtHgn4CBC
SU1V7hV3V7uf6BYfonggzdEez72pZpihVr/3oNOqHFVQheCFDsxy8HqDtD869ouU9sFhe4rlyUVM
sZNc3yYl33EkqiNdnWorwuiBftq5tOO9G9cPU76cq5RDbi6HfBuHydtoet4lQsWYDkiaEQWV2xZb
3QamLokBzm2BgcHoMtjUlqWZ3KjWA90LC5T6kGOTaqWKnYbfo9l/Dmb6705DeIxXYLQDRpY180dm
yGgHgBZbOF4yAnt3IHU/VOCfB1GIbeN9S2b54cWFtRvar51E7pr195arvkXjMpPN1t0ZBEYNU4jz
m527SBGcEZcGPWlLt9NwSVkyhHNpokycEcgWiNb7fclYQN+HmNuun/d9SNma1cYxr8NzMp49HJak
0ihBT697JwqzoM5maC4USpgbq25YjrjRYbBTPGy9c1eN49dshpQNh/oS9RxcveNcKiwix3Qq6cOn
9jmqqm/tQD2gZXTb+pWPUaN7DgK8Ys6c/bCnBv2LQXekHJ+XFBdFim6JfWO/U5NvE7M6Hzm49zKm
cUqOHb87qV5aXl3n+WOZADpsmh/GKA4ZebWQH4RuyQCBl0+upnRxzh1Dk1wVSgdsSzn63Kw9JBSz
WVvVTovlm87WZhDUvzGQX5myfKYpqZwTM3u0X5PM1gvVe0S95kW1z7KeCVcZYJHDJifRXU1X8Fv+
erHeJ6ZQ/X6AA4AlJyASBnB8SqtZab1Y83ZaXPZn+A2zhhWvnpvE95Dnrbc5OfMzJaJNoYG4a17I
MgpqwDpdDfn+fE7rL0U2uMi+W1xP2rxFqvsfF5k2Gq431we8WkGH038IAeYy24QWKV1rvMfqJ5x7
eEEuIIL1fqkfXK+tF+szuqH5wMlDu14/uN61Xlvf4/d7fr6dVaO+uK7njFCX5n1JhXNVjdDIzOBM
DSM71kZGB7r0yM8KE/dqfQKSa5w8Mjz7SNQyEldRA8ql5Orv/0LfDod02E7MWdtMKwZbDIZXbaFr
xevV9c7Pi3/ct77jP+4LE5AcHV7Qf9z/eVOGCRzFFKFJVTGQxzHpbrVbN1etvogyAAC1UP6yXW+7
vvc1r0HMKP2Lfv6sqdZb5qv0cv2Zc3RfC6t9noT64WuR5SEYG32f6UfVqcMG8/ni9do/3pBIR/Yr
fkw5Q+s2Py+wRP4RyLLel3RwG+lizpv1I6xvRUuCY2x9w99Xo1B8AyUvKG1BoF5tj+u1bJn5avMe
vRjagB+j1pMEOYalRSnOVlH6dPY9rwCBkJ/xidIk9FMkjr9/tihqePXv6+t3nwpG88rrdXL1xCfo
9c9X6zjF9ZrQEtP1QvWXrC40fN2FKWBOLX/RenVNccwxQVJGz/izYIR4WFHWC59oEzAx+owqkb/s
ZMKmBoYc1kSgm3xDnEQzeoWr9eZ6zdQ33TGFL73eDkYqXLbZ70OaIyenrl6NQA7XVQLLABHBac46
iFqawGbU7ZNnXaGpACLUz28dLpdsXqZHq7uBwp49ysQ7em340oZtfuUbBDc0LKUPWd+0h9oPCcbW
olyXPKzK8Q6ZLB5Kh8QtggfTY1zNTJdoJ/V4yWZOJDPIDL3ysKGCux75YfGg65IyTwHegQ+wkG+O
g8AECp3fWpAWeKl52xCxvAsSR2475Jhni04jIinjLEF3QBHosms1oDmD4l7c2nbFDCkW1i4+W+va
ERn2qxmPXVTfIara0dawr4dpfB3tEl17naMCjdpuT+okzYdozq6EKn9xhj+5TPTIbdiXgeeIT4Np
wpkdBhT+JDDS/b/Hh8QAJsjznI3ZvQTYy5AatjiHxuSWGiHl6RYsPc3qqjhldt9slpStZq0Pv0JZ
BRYajrl5bJla1qufd/7jOeujQYJh+vN5VSdeoV7W29YJLutjeSNI81qvkl4wgFGjFFyRF7pIfJyW
vlhv/r5gW7IN8ox5fnARvrCdWbb50ohzbB4FwBsWCQNsG8FpiPXsfjJhvK9v1NF1+/2WbWaSD9ou
01mAfdTvvz4WlmWzG41MG5a5r9FbfHMW1+uDg37151t83gQVM29oIoFnTXQMaRbG9DSjbp9p33ed
axj+evXzIkfWdFRCgbFAD+p6JW1+fSpwsHOO4NDTW1BgOfq+zwc+b4pWU+LbMqqPQ+n/fsr6KB70
73aXmgwkf7607mqXBA/m/Fp/X+v3ktY+rpTQva4TZGAbOvA3CGSxuuhfav0dhEx4YP1dSYILCFbR
v7utpx7T8b6BjZm2rWnYV+vFrJMx7TiOtmO74ILSoXiDlrq2KJmuVFrbJ8nCadWwsy6v8Gcw1GDc
++Pa530YDeXWVnYALRZmW2TxZ6z0+99g/DZrrxufVsw+XB6qIkkA3SD0TlhEqvli65HYHvkr12sQ
MvFBGTpOixQ8V0AT80b7xMY12recGhs2OZgt18+yrANipT/b+mFaRaOlKk0daM64BSjEO1S1c+vo
PMo0NzoAcW9zqgZce6hYa9M+rvJ5WyQkW5Dp5+i/sFvnR1Jf+uv19pRP1QL1JSDZaIoQZGyhaCOi
WGb4AO1EutzPXnve14u0D9ziNOgZwSyMtruO0rk6BmZ+pfR960VHI4quIV/36gBYX7c+MHg6wCBf
5490vRyyFkMDHdXNX56l3+jzf1z/r/Xl/8f7ZBczp3y+w3ptfd3nfZ83P9/m8+N93pc2nKxhRM2s
8xGVfL7z+mS/UCw9fn/2z9fEuaR1axGE8Pk9rX+eQYGcMZJGxqrrRIA9XqGvEYe6ze7snPO9mv1k
PzD1ssXnVF6z6ClexdXJ1Xbx9c5qmZ5VT26tm6YCTVuE9RNDRkVqJg5Hx9qY6yGzHrnrcfJ5MZG4
gZ+PsLwlRTStQKgDdZDAtK5Ars7wAHyUjWVBg7QkQA7vBfNwjTWM/b/+POuHMNvxi7JFeZCS+El6
mCex8iVKgmOlrCEFFpA5+ROqlrRJp2gS8j9bBLvoFdIzNvn+isbYvYXtiNb7wqZA51Cu78EsTpCp
Wrz+2Fo541I8HpO++AXxvvmt3vn/jYX/prFgBd5/GR/wn232vey+d38NDvj9mj9aCjL4F315LXcK
8BlZ0qdz/0dLIaDbYNE4ENTyPU+u3Ya/5AZg2UQes/YTHP2qP1sKzr8wfPNsGTg+smFke3/2Vf7W
HyLs4I/bfxUBwlv6hy4LyxT/HKofluV5LiqCv7cUGpw5Lpgj4mrwem+hvwTIHbrrOGHZ7frJmQDv
aK8E1iqyyzpqPhbanqB9xdJs7gcWsKdIzF+Q+r12LGR3YpEtMheQGJYRPQcWO1gyu87OQjSa7STi
CpvZTkaXwUQSntok3KZhABlw8L/BVJyOgQGwT1dYokzSuoes4fnLBTtTOh2MwkBGYjFw27ZDwzh0
YBha74Qah6nZ3ZglyVYxIYib3mfdXFhQEZvK/5WNjvjSJWqrbPCKQxrf0YQ45R1nKxUK4pmDGaP1
ZHpHXPRoHcidE6bAcznH926JYSM3921WvJ3bOn6u60XAlpDzbmgUzObFvS1ktdynOJB2GVXWXfcQ
C9UDx6e6aPqFxillwanKdQwlxf8qTe4Xz9gmKoB+aacTxfC7wCKAqKcgCc69AEpBM3rjFuEECLv6
WXr+z1Crr5u2egmIEWUWRyOmFirgi7eNmdS2JoS/za2FRPxcDVd1QH8xbrsLMU8bYeMb8tP5qyqw
H1LF2JVF/A0BQ7qfehTjc6GLZU6P1kn9CvPprm9RGaRZiFgto6Q6xrSBx1ps24K145AgH1fgABsz
uAOZ1W2Xjv37AAFxdK1vYUU7mIp7uw2zELpDcmgFVKnQGw9amHVwg9E8VorOM4sT2VDaCCTuF6ch
MhHG3ATEjILZFB0tFvC0X/AlSPoeFGeDpxobNRFobXtMFBQhUadao/xWmdljRU3b7+q3VoLthyKy
3IYg8Dddby6IllqAdwFqkKi5greHP1gAO1rAbjcGLbE6eu7So18ulMfLD7J5wW5Mj0w7pZzT0wCa
ZpN60xsocRKqhLVVBeFjhWndqYHltqAS2AtJ5oQ34KQHj4pT5we6geeAjX1QP7WwDq9oy/B3Wf53
d0pfkdslWzHw6zZe9d0fc6SZKit3oTTCTWIY/olcogtMaKKVlzC8xkid1WFGZBrIB78nWXBq3Fez
Tn4udlvsbDZTRAEg/TcggLrbAiQy0dI9VAmAE3zc6PtoR945C+8NDJh7QmRfSOI+2YU4zlQsVUPX
BlVp8OgX48kxfqLaNx+7CZxXkrvHrIxOadn9CONYQSuYMZYF9kOn5BfmG2f/tUplfYDrBkJfCuw2
QBGnQdxDaN/i4YRTl+wMH/FKk6XXo4tXwUmrahfGH5kFxdB1JeMHDK3Gdt7QP6bw3pS7rQJyrohc
9FGp7Vov5EcFNaDKx0qo8UgfRxzHIfkaD+mO/AAEDpzQsY1mxXRfcewC6eyvo4Qso5pGA1N3pS78
TZXKLlYiH1POuF7KGy+xb8MWpIDtjfArAzgb0zjsUGu3R/jdO0Ma5zH3H6Am0siHBg4p9zS5zQDl
xMJtw44qNosPm8i/DRFZ9zjJJE2n5Cky4nEX2QpfckrvoLRsZIkBlq4xQ/pYql+Gs1DDz5tXwoMJ
CbP2jtGmZBm6b10ex7du257D14Y6RkwsmLhyqdE4PTqeZKKfYfXerxDe+waLKmSNR+Txeo/SGF9c
+8q3/R95mcpDkabuPilyTp2+oJXnxnsTGf4WDsO5CHMW1G0Phzd6Was7zAEc5ixzdV6kh0Xcf1Xl
/DhNDp7iPFXnOio3qQqdSyqNkr+mxeXMAeqM0yWytZGzXtcnFdVy9CSbYiEQWIwWUaWIuDZFMr2B
VcXR4kEAMPx3N7m0+DsyjwVZhGZ58Wt0zl1eHFpq0kd+tSlY9CY3vXOw0R1ImCYyNuraHfBPA95c
BMuD2ldaEnzFqUIfMKIlPBnJTY8UlQDN8JSRzbUBgUXrE2hftakieW8nAtBJTmMsyOitNbk/bmt0
J4YI5PWgokdb+0cIIkF+HNp4n0gpNi6zSd+MDAhCeNEiRbUlyMUFdz+LLgcwxJFRTTdF2EEVj+w9
hrOaNL42IRU6NY79PENmcV0OaCAP0N+TLTEWEQr6Al9xaTKZTds+7qg7hcrZTiPleAOw4Q7IE0bU
Nj/YBKN+n6zcPk1lxRRrSnMfEOwwTvVrkvgSLWp/OzVVQ4l/ejGG3DxPw4vRl902l8SzVsCTyaen
lIOAFbhHJjZJdtdGkXvNYMCgXMIMRRxG1GILWE6r9kEutlN2TOlgYNmY+l3ueF9lFX1tWHrum7E1
dqlXRDuLnS7RIRXhJbPEajrc5kg1CE4kHVetot0o+14n6hnixvJ1kboOJ3ewtqOtne1HR6HMTIeT
Lfl++tIDETSe5Exzjq7nHYrqfO8F2LK7BtcP7e2KlJdBJFehdE5tyUVWJyeVqARRffB1FPFzQvJl
5Dmgx4KjiZZig/Topk0TPuoQ8csSZoDBCZVezLDrE99yHD16XyNwOmYgBEgNLFSmFxHC46wXnlgv
hr8ds8LahPZVmc1fstK+Ez2fEYAl7QeJ34GoCsoMfXvBD4xhMZwf5kK8Ua1bOCbVeUms4NqLiKyo
2AG15ky/hxO5MvOjVQ/xBUbvTQJT9qbzaJSbhOSUYbJTSfOdslWR2mSXaNtl7f4KKGltyAqu4rh7
jhusoIC9zXyimqaCit5iQIPRiO/sZcwvFvK+iJMPDyjtJudkJYM4S1ZNsuILTYbgZC7hzwAhV+ph
ByZXh3Zfdop7ZxsSK34GnBHuDX++9+6GmQMvs5o3QbLEBl7a0VIGbk4Gsx3ai2XTF9B4hyw52hxw
CvEFY4v73uok29wcXkajQoqR10dBWOpueQHg8jZXbnFjhvK+YvV2nRdzd1CTi3UqC96stKkPje2z
AlLZE9EaAVICZm3wuc1ZmmYANRCzQugCFqEVvnOK7mXRVNjYrS++BZJ4iJ6abIwPZvHTboBnpBhU
K9qbIbgml9CLXVczk5ZZhDrAZ7Dqki49+eZylm7wYOPLAXvESjBx529ExTY7v8PLVy6YHM0GYVxp
ThMLHaCRUQ8UFnKkVoeEyHAAeNmxFW2DZjovCt9b2sfIK6rwLP0FkvNC4ZuCaXBmFagTDs6Tw6+e
AZ0GuiFxn+qg9DEZbupuSeh7WlSb48xGIx+cBqp628KBq2Y58Xe0NQpTGRiLRd4yL5EuVTkzhhPR
c0RygOZl+M12AdkMT+M00mXslHkBaBHGqX8YSw2bjewXGqMYAIW3kRJfwrrmyoxkNyvJV512HLUh
Ut203sG6t7x8QDkhyDvy07MSTIGz2ZCtELOyaONyY0GAYr1ErIFJs28X1uDg4rtAYS50+pmP1AAo
wOuAJeExThzqswuWw7Rbdg0/Qtv158FyvnVDr2UFdX1IyzDfm45gKaFQkowNFOEhGE95TzU4IPVe
8GMChBMBfIYIVKdr7rPlJWftciTDhrRjvMEXf/HfkMa+D2EE0raM3hMiNm2dtWmlsiQ5m65Vmk/X
8wC2ZGbLAVBr/AWc28cRS26n7zAoz4osT5dQT5ZtLstNlpqhO72OlXJu1S/l1N/nWIAOcS4Ql1M4
OkR0YF5/aWR5GrLe3blpzy4d1pk7yQNLRHnVVMEWKWmHNe7Qqdo/w6RFQDwM5k7pmFKdV5oXJJfC
jrryiDLNxnrYTXVDB78nF6GdpMOuowko3YHsEcShdmsuKgGpi05KTXuQRkHPErwgRjUxzbuSxYqe
DaHhBtskD/zNBHdmW579H5IwVs8cAN8YJecJzHvUxWfkYNdV8WOJUbl7Iw1+IeU1O1fzaVZnSm3E
JJH9mhACy1rpjZVeOQEqqip30CkKOy8jN7bVCbI9CHtSsq1NpdNle50zGxseQEPR7Ediiw8c1mEx
1hvU3pxvyXwTzeTgWoMAVo1JUqnwYxGqOszMOYNOuS2JdEN+fACNhOkzJMPYORBlo1UmTrGddVZu
QWiuS3iuRx2aIY7eXwYNPOMEPLdE7cY6czdK6XrEiEGzMX3TWdd+atQXZ6GtX1BdBX1Oem83qOuU
ifFhwFZjxFBxJh8BVyTVq6nTf0mlPrXEAefA6Eb4MVthXWScs0UMRtziFdFJBDJF3cFEF3F0w+6m
FDXbmNaRewpE53Fub8IkPBuZiY68cb5Gfg2EZlDVEU+RuWEOXdiFbfzxWth3Y8RaIiLsGIuHABpA
/vFMEHJEILJTHc2epWzZjS4MsaLeVzo9GYjzriVOGXvee6pQv1ELiDahzlz2HNYkbHYAdfkxHFAT
Dv++ZzPfE9cs19zmBogZi1pMOFYMm5OFGBjTDGRiA8uozBx2q4DimE5/Senfxh2sF50TXenEaJp3
r4lrf7N0ljTN/UdTp0un9SnXadNp9Iw6mXk0AewfsWUnoAxXwaOrc6qDhUgBXwDMiFBI2Wb93dLC
OJFok1zHKksnXqcuDdu8yp7ATN0ECanYOCufjIAqWE1gNjwLXNxPKTSzTiucmgGkTUzENpU/CuI6
dTuQwOZmhy4xaHKqdN670XnPtc7q7uyXQGd3x2nLvMcyikxvLybdW+mcb0snfjdEf4+QHrI1C7wj
FTz2MHllltqO1WvfGeQXJNDPbPWmkri6rhgKklLKYxrbX+Q0bXOTrpVLeKFpJ/tECIclwr3Zga8d
dWL5kO0mD01+oLPMq/SjjOJvqWy8m7rKL4sxyw3z5WT9CohCj4bwShKN7rZku0mdlo7Iem/r/PTQ
Gm4CreTBAYtfWLnMISTrDDaZrwsB7JQgwnPU3ZfZm+rnHBJ/h11CpQCP1Y+h/GWrINhVCpmLOSAF
0SnvniLvnVQ3GsgkwC+hGneQnA+lmCzc3tquRkiuUOED3OxN7AOQymwHzCf4XWOQFzOZ9uzeDDSm
NmeolAQcwfbBZL8tenaVsjHZns6DOs104qq8v+ldb2FMpUbVxeXBl+aTrRr/LJ3lW+EfQPqG2yJl
cKlC65IVuI97VjwiRc4zKoN5FO4igOj6NtTrkihk3+Tk5cXyDPfYS0B1LS44wgafW0cnP/ZfBVz8
gyPsD0UCxQa+ez27zY2SrBxQnsYXQVXLs6NLURdP6HS2KgmoWowD5ya6XIzZikxgyjKEoUVfckrz
7MXmS99QGupr0PwxouLHckleMtvsHq0YVW1aqu+Ld1RdWp99x3kR9GUufdB/SZb4acFhyS/KAJa4
xBXoZkQ38Fv/vrreTosfqGarM4ni6Qlr1L7WheX1AkHxEfWze1xvrUjRxiohwrvhPT1aYp4hLodx
GVzZ+WIcgHjejWs7CeZbV7jWeZUneDNZCRxNNI5QDR17am/H2EoYyTJMilpEQDw7rIZocrax6MaH
GJng3KhfpdNl59gSaHcwBXa+/RUpIrImOZYnIBzsjkfSQRmRMfDei9gb3lVen5s8EJsRuMp1x7Wt
OQii5XM1bfD3SzTIEwNTk/N9Ru2H8On/GdgwU49+rLS8Pd80oIsCeYZlZ3f6dN1AuJz3xhdS6NyN
aap7J/QvqHRYQ86AEZOoPpv9QBHIStjSmSfIOfMjckniAMkBMvP+0fCaD4aiEvydQHJZXGUqfxNK
3YIjULvKANydRbe2D23RfVaw5Y5EW5mbCgJTUXNo15Lku8BGmGC+JRZDezGMJkcIdOlZ4rYMpE3L
uH5leiBCHaRymsJDSReihTzvJqzJHxBG5h7b2gp2fi7BY4rXoLZfAMs9ourBMVKPH8ME80pV1wng
yK0rrOGY0lMGJ07iheZ175YaqZnYZRy05v0QtBdrpimPpsiiPgvInpgoiLLdrU9u3snLkZkae5Zk
D6NnZMeqB0Dc++NLAcvbd0jQAmCVodwbznmCTaJxDi1oz99iCNks4THKM/h/zq3r2DfzbDSAvGnr
qQBi6zTE0Gv+rbKw9bXf8ou186dvwpEFvulAIllptWrCP2xL46PWlnOyDO46DiWsoNwKm+KZDNf3
ZKRq0nR5t1tyYmo+BRGuKW0GmW4rc7DaVZI5V/3VKolAg01VRsmdMzUvoMT4fOSFMOnpds5I723X
uSTprJ/cmFCaoXM/USuhX40Eu0Z0MdP88VUsj0nkHKMxewPA/dBqrcunrKLIIjjqn7ctfihg6zGZ
L5zP68X8qeZI7ZNLOf1csTPqNQSliXat7mqmgbYZj5PwD0giLlFnp8s20ecfu03c3PLbejI6dNEc
e2xPuP7+eHcriv7Uiuj/28nous6RhNLT8J/kKA+P61/s+QO9rfV7WG+XMbRQeH2PnjO8ByPihZjy
ier4dT3U9pBrgKK4muQyLS7LKfZj5kbxidiMwWiBY31WSdaTR4vwaP2k6yiy3qxaZ9lKvW/6FAq1
Tv7SMFsxxdBFD+wBlszonui39KcyrPbSZ/iNB8Wy0R4e+i50D9PaJZ1WmNoquDGCoDw0ZfC4Sm3G
GcxyDXtfa1OZ/IOgPsXpQllKyx+KCQW86EiRSlLzmlxV99pq4eqPU6z2RDGpKzOC0tC3PtDHtUcZ
a6jz+v8sYJPZMer4b92gW/nxHua4yuhsWn4ucXgUF2dizVhhrONvprnVAUidfl5/wpqSf4O2ZhVA
hTqafL22XqxHnJkYvxZzQtdexhxmNoKEUJogNP8uV7LFzIBZ+/5vMdSwgp1XqVLAizcyIiJkRSpX
iRMiwC5JSkC0ciVhC2bkA85NzA7D+0nIg31V5N6tpFJwMHX7db1wfHI9aXUyVuhWqFMjmtn4zuRv
06ClbgQAjXo3o02Pmbhjqc7mqtpiXTxmU5pcT0xsmCXZ9Xyqk1bF0nozTmBc9lGv4agIlVZr5ipR
Wi8WfYJ8DGJglrW0QiGqJ+dqEM9mmQIl0b1vW0s0fv8iVHOQ93wYo8dWUCTvjQrmG7Z6y03n9qQM
RvjKInN5nmzPR8mAltmQzgXKPzrPhCROw54PXRd/JavQuUxy/uMxqzWOQI/JtZ8q7wZU2Ai3kACh
mg0Twjn3RkgqXXkiyKPhCaWaumtbYMfTj1mFuulE+Eu5QGkcgnPdVqHJzMZ+Qy7U6JKL044E2qDd
QQVZ3IIXOY2gMRAl5QdrbCsGqNCLL41HDcKbMFCqTP9VVb2jevWF2gIV3JZFkq0/tNnqjrSB7QF4
sH2JJ7alxshNw13eg3lgenSGm953r8euPGVLccFZQ/mitMqLplsOFlGIdkcNiYIbhlEyGpIWFmwk
zEPas3tWanahuXa2dWHIBCCCOHVnSxoKyMygNTTg89CVbe0xP/RssTa+NF5J0mA3BTDVqAqiVEuy
oIY2bHb15D2QlUxmyFS81TPVHmimL0OzqD3pXTTVlfxI2uK+yCqqDt2YHoeGNbZJ1FS97GOR3Fj/
i73z2G4c27bsF+EWcOC79CIlyjNMB4OKCMJ7d4Cvf/Mg8r7MjMzKO261qxEclEISSZhj9l5rLltU
JyB/HMypwiaIfo7tSURYpImZbo2BK8do8O8HVwpnZXpkWBXBvRjAaUWe/0zhFtDrAJPxlBtADfq5
Yw0SDus+ZqrzunJjT0BqPOycx+WZRc6YZgiChfQsP5mzl/18cD2KnL7N4qx3f0ikChuAANvYh1pe
TohoDOLhkTDwrFYPy7Pf/0PxgwHe4zxClggOT/0I7AhWfxXyw99/bvkryw+T8Hlpqa/val1zjoMl
HLzoCamly1PMNPCurGiDgQohrb5evvv7AzGHRAWoXyoapFuljazcGEyWaADhiq7TkR2qmYQ6+TEM
dO8odZHuxlw/NIEizSrpJRfnWBNIOTTdB8UVREoDCSz5uPfHIEK7yh3jVyYJTUfOSwuqERCfzsR5
VzGq4tToMI9akGKzEZBSmI4ng4hFKxnlhtQNc20EI8mZjGudpjKnGAVwnxiounVu7/ZT3GU/qK7A
VOo+m2XN7eV1u75s3+KUPW7q+Z/GFF1cZgIX4a6i3NqfiyD6nlWo2aULHtIcK1pvzVYAFV9qmEcz
zYBDPSTTSB2DStrgEJKmieyb1Osa2oF7zJr2m+/S8/a6rS/Nt8T/bOGU2cS2law7a3pnygYNj2F4
PY1Uusrm1UUtuPKchMpJxz47J/y5tPAfxW+RnqF86zx7zfYI10j+KWuTXWAKKo9mzyTLiEcaFZTx
iqNgU24rkicEPMcgi1SHLXob8q9xPniMa4/mpGFt0vPHUmhE2eXBe9Cpm73c6mAvGAerOwOa1cqv
WSzMKogDxXvjFtXZo6xtNA53fTAA1cy6kyrLqlW/aVY3V0PbL9yDUydP5mTZG+Eylc5Z98HMMO48
8Zhp8kgf/0mWcj8m0ed6osfmZ28djVMuLNpZDu694q1x0c4HMCjIP+IKYKQkalE6K7YO2BeC5BEs
/SNOEypKDcdIoZ9IkyYUN1o1W721TlDcKfavbEHQwlxN5zwVNPbf2i5uNoMpnmYGQO7gYNuwwV2L
mhxXfdbJ0QvAZFKmxNJR1ir4CClkHl8rOgGEMO3Koj5nJd0c7UkTKBXpkzh+9lwHmw7956oLSOI2
UMLG7l0k/e+DW5zJrKSlMMRXhBtb2aMoB0XnxM+B56UE4BGyURYhtijzpJG6o5GoRJoLhv4N1YhN
7+E2o+RXJtrK8snRtMQ9hUDEdp7+MAbDvh9Zfpr6li7EPeVzS8hzdsPEAQ+Ns2o332Q1P3hFtknH
8NSK8NI4xqvh3ANn+96Y51QJ96j/vUroVGxuSNqRfnKaNEdubMfEgDmYxom73Tgtz5aH3gzFafIY
S/Mo+VrNcKwnl8Vlas0RSYj5J2FDS0icrKDSH0V01iN8pQwB9Bxq7nESILw2ee5rHNGs3hb5IpkI
7fGn1HH5um1dnEukoa1GqFMYynq5RslIWpdVs4dj5CW0yvwSsfZAMz0xUrJWM9U+k1oFJ7OjWnps
1IOIRspS1ZRwd7bAEMhpUoRrePP1EQ9RczR81I+xU3gUFP6ttXNd97nNZ+TDWEcg+KrF3OSZBDK1
8sOZdZzeRO/9FIwNAylXyHf3gAaUnKAEeB2w/l7UZPIxafMMJzg7FUM9yGWFlusDhhpKzeu8BnIn
Ftk790oRwbyuLXzoLnHVq9RoJFYlnROvfAioHNZDMecA2FMf/KY9CupgYBhGqRd0dPE1heohZ8tz
1L8u0MRu1l69gk9SAN/I4Zrz/0DT/UNEclUkkK21CtLIZo1IkOWpJDzhDqyXoXTyrRd+AiPIx8nj
RgkolUROKil9z6HBAYMqQ8tcsz/JkMWe6HNK8WqFarbkNw1WqXKh/vfrAiijPobd3u9Gur2/v3yi
3giNPTrdjC06QlCi1b21UweOyq5qjsv3lmfLgyZK4JhNzvqIUC2WKu5BuqTDZPMX00IoSSv9Yg9G
fGIuIPIDYSgCT5cmXWkG5LL1n/WWSAaT8CwscgjhFZdxATqGrjmvJpVF1ToGs5F6gGlxdEJN7gtq
w8flwSZhDvIaHN/lE8JeKlBcj5Ds2kSsu1CjjGUkQOwq8518ssrYIgcdMf+VzaZqdMbpfiCsRkVT
sfdiuxErh2fLiMpTvpkpQ8nY+a//nwKwsAT+g1hP6JgD/4kC8HBt2+u3qG9/dN2fJHu//eZvmj3H
/xc2f8/wPFKJAAT8LtlzzX/ZOvVXF8gS3Dx+4o8UAI/StusR4mkL01KYot8ke5bxLwH/3dddj+UR
cDDnv5Hs/QUB4Bmu7rusbGz0gbr/C+7INyeKPxV8Rr2h4mTpm4DwOzeqzJ3GoLiKsVv9FH/+CSrx
R5Hg370iVmHL1F3HJBbml1fMCnIygA1Xh3HbBhToZ696F879aA2M20HUr/9wTv5Gk6hYRT/JFnff
wRSiMSE3wzF9U7dcgf6Hw/9HllHYacHcVGl1MLIdiXPFmg70pZrTK9HJl//6pTwTBALqR4dP9yu7
b3AzAxDNzKa8TW8EPN8CLb7FJMin4cc/v5J60798KF7JBixBq5Dm7i/HsHOiGRokcCMq4aSLKwZO
G5GKkMr4Px0/g2v+L6/F+sMCN2y7UDx/gUGFlZ5bZcSnIkxErFk3XEj5o8zqEGFB4ZpuH+EJBMU2
eHHLqd5hXz6bzNmzKB7++VNDvvjrO6FXLjibxoK/+NOpJHbK0zqfVbXvEz2XBtTLp5cplBdDmy6y
ki+gt34EbJP++WWXT/jr0XZoyTquB5qDpsafLyHNYPPrGiWXkJbeJcQgUlKEFju+1J18aXqMAkV4
nxTzhTYKzQItvjYWq4Bp5P5BFL4iCfMtcdK3/5e3ZZm26btAhUCN/PltOU3Zg8EoaH6DW1yFADkc
l1frzFEBnrrvvQ61C+VsB5YVbMOSPvE8sXrD6DG8ephSprnfjU4I4+T//KIK/uMN/renyXYFw5Or
6wwvf35fMxbAiTJxBYC+bg7VINDc9cNmmkigHy3uCJdsY9F9qUT5m7D8/zq2GL/Ij9XdzoD5+2ur
//8DFtLzfGtAsVQdpG0+jiR+rHqWfKtQErTWyAt5FhyKRB5Gx/mI4/eiCbr/cLX8zXjzp3fwy1kZ
U1biQ8E7mCNwhkhOLo5MrnMJcTVhSPjnQy10469HG76M53FdIo8Vwv3l4iyD3PbyssoPpV7t3Bq6
UJneRiJ4UVIMxs4iZLUuWM3E730X2CjAtA4Z1/hiN+ah87G9Ip0+efzOlE0nP+DaMTX/iPxnV7V0
r8J47afDOdT7F9C0LwCXpF1+kgxwfpxcKYnQBh0kBaod+OZ7GMI4pIEVoY1cqZ/vHXQ1g4ljB+jC
ZJKnTlRXSbOi9cgtmU+1wwWapvyQ3dHUMNlDz3RGXdvgWrHXZQCwSt1QchhfLIu2tnBgsZNObFAb
jswB579fPOCyzClCGeWmnq5jK59inNRaaOIKk3elz3ss6KbN0Ms6lxWVHqFgy/PepG+Z3uU1nM3A
3LXJfOlq/WC1dLySa+bqpxSHL2alXWylBMGN9Aj85JYTC1qK5KauJ+FzCRsFnyEunk2b0EI1FKsj
o6essyNBThKbJEpD3zQXSbU+RDcnQtXkug/kGQSrkc9lSOdASO1b1vVb2243DcdzGTw6RyK7xl2n
NZW2llN+ZWkP85sDJBjxRuXTHqfpBREqJ7u/jhofzpshdCe4XIaO3TAY4hVLQrathmTF6HJaShKB
ppy1eMAApg5/YCe3MUUQXGpvNni7NYW0W5O3O7+JbpgNH4Tp0vRG2L1OIv0UDNU3VRNj5a2kWww9
9qwr8MM58X9ID4w7zIhLNDJPCLq7nc+4WPnHOjIeq7IHGWfxTgJvfpYmhjImYd8bXnwf6FZunyLU
9ZRpIdk9p0hPVk4VXvGbQxanolfE3+tBktqWXdVLEJP6Eo3qQov7nXq9eKq/Qm5l8Z9dzVk/2epI
sfg5y8o5u6l+0cZso1naLS3Tq5Hk18G1aUjIS12DAxuiFYrEZ5OYMUgLBtznZmPpFOgIuAL0HPbP
yLz44yaEyol4TTIxg3ybgVArqPD5xNUQQFVv2NRBumAaLqJuV1exBis/uSaE1lJ1qx/JgAN3wssJ
k5PVOP60r9Nz+SM3tsaT7RLZ0BXOkfvqfnn3bsrnk8bwouZduALlKr6KChRwXV9H0PIUTO/9zs0A
9IFSh828yiL9oi7lUU3OJvl3kLaJwgnyA5kmXKcMoHurRi8ZDBdzEQoB97pLoWwYcdHcW5L31mcR
ifDKlZjeyIpGOqcH+C1KU9CkTB6Xy5EEjFuibtw55zpotOwzeTbPbkeJMXB56WUoIQTyNjry4mfc
K+WB4ZZwpvFiRsxTBEyrGCeS9bR52oVlQNqVH12hzHFG05Kb00/30wRqhjXhMmwNaqqPCIAeJZdQ
RZiAlBnthm660NgsN8iS9W9oJAeSFSHsZave7V/WfRoR41vVqwyw0Lprwq1bpe8uVhyttg513H21
4yNw29s4cLmAMrx6GmJcXZeoC5myCFcfmcINaopkTOyXH/D7fViP3GTucPHUmNlpvC3p8NapafFX
eBWyzMlA1sxz69UaepgTDKR7pI0lWR8NYK7d3MiT3sTaJvVBS1OzXvmz1u9H/WD7w1Y2rtgUJnEn
Y8a4rYFj3dmNJLiiLzdEAV+AxnB3OWhl1YiJgpRIioo7XTYR6YEGuJOqM3xszAFkD0i2wcMM3Pg+
1TgwlecNWyT9XmmNGLzbYq1HBCaY9Z3bMYq2kHBJVJBs03Ve1tGhS041jlBCPCZNw4DZtQ/1pBGC
GhU5CmbrNaIlstKgLW2zKnmX4UDBobDyrZ9x4DIDWIfGfZVFHCtnnC7o+r3NckEuixd85zc1Heh5
drPJdtR0Dg1DXNdhR5w6/Xsd6K8JRclBN57HAFhTn+xI5EH57xCF8PMUTd0nOjl7mYfH5eInhKTc
eEezx+ZDXDqTQFJcDYN2vaGSp9sp3aEjKNY2l3Ukh3ILPuVHHwz+1i6dV5p8050yzWGqKnZxPis8
OTIOCZl9Z4bNe91zRMI2RlcCmt/X3E1TGx9O39obYCz6yvAJgmg70ClOAjJLH7nmzVDDw41XcIJ/
vLaFRtMx56asZrGuJH4HAD5Hd+T2sTXuQ4sknyEEOwVaqEQvWW3ENB+S2UBXqbfTpja8Dn66fxcX
NMairpa0jCi9KsJYQ45ZUcE/8waW7d70o/a6s+gZtybmTEIqfzh6XmzzmoOEj2AFY4dEIw/mlGnz
YgODOe2ceuXFw9ZOlQ5Znbsy4x5CRnQrrEvb9I9Scrl0eeNCyBfXNJo88qtiDSNTvRGNB7Al47TD
Gb7yi2focfG+cEfCAyCGLGsiio/ffASeW3I0QCoA7vBTs1tX5HJQ3I1CQKLsL6LR3Fg5KUyUjjLY
XFGy7n9IeNwEQBDUwIdKrPKl6BzA09wC0NpeZ4hTQo3ltnOeCQJa2y23aDian4kG6MCNcDrsntS+
xEA/QfRn74o1xqRvVWtf8Gr+yCS3renp7+7o6hgz8YCZc0XIQuwPSO55xlkhSdKT9zXbg51VwXis
OOcmKljkbOOu6/v70BM29JjirXOqeEs0EyZUshi2FvPihmSd8jCH94hXDO5wFgY99zKOYmnfA+CK
VsWr6LzhFd8SYzslZDF736Z8fDZcb/xIaEQBjzuG4YQ4fNuDw2o7bXxLSut+GMzqwOabTPMx/uy1
g37K/WTERmYj9qF5apbJSdTDnhy9mDwFiYOBjinq0RBhaYZFyozKb7E/Ye2vk3RfaIRcGxc/ZJCe
Yn8tZPZOxrO20eOdK6HXTrjJCHrK9no911suaExAxNLskU6QidTQMnDietpMAlIC0Jsmop3Yitdi
dPSV+3XZk1tc9jDjt13vUusNjF2Yy4YGy30RQ91vbPFkS7I+jbJ8TB2q97YGIhZvBEnphCplEd2w
yQNQP5Ug06tNndITDfP+STcGfhhcU07v8WTlNbqEvt71jopO66ZhW4CAWdFg/o5u59wX6DwkMV6x
Gft7WeUnrJY1N0X6AiYQP/bFG8McKQv3ZyOZUVO91dbgYilNAuggdciDkhbdbPdbJ5k+9H40dt2I
UycrH3EIU0UHQEhfGglystE91luDtD5bGtiSKWQk1yBAIGNkY1KbHbe+w/0/+dZhyPHoyDLauyYv
6NfgG+bK7tdxyhQwCPTZY+xBQnG5Lqet7WOpIR7H27sTolqovUpRhZq/K0f2fGBmmkS3D5FsdiP8
vvvIaFXPsGdGkrueduje8xuyBod0jZB/2hSoDI0udbetC75bH4YvbcydNpPlvsoG6rKml20KL073
vigOrlfpG9eNmsM4JNsWMkaNHnnth028H3v7UGpgbxtmmE1HMPfGwWgFi8Ig9Y6Vn6EFH0Obcjmp
mApLvbrTdXtSheKt7UQ3s3GP3INYZdRMV5jQySsrXndOa2A0CK27uSFrOaROwHDmEzNUvIjaEiBZ
I2QioYns3dxEzAp7iUg+lCJ68J1+heroPUPts5uG9iOrtWA3hXlEtDiqG+zSW6UecQrQ3GLYYTZj
UdTFRKaQo+51zpvnpjF0O4xmAansztS++x6BOQCY6lWETHPjBnKjC9YGc+8dPAm0rUBlgO4Aah3Z
XGj4GcU8Qwz7ocfdwfZh5fnGpRBpAPGJZbrGMtmOAaFBWryqCfNndambCaIhJIz1D6YYxuuWtr9u
fRpscZyQRrOE5jyl7owkc9ZOpVYzvwvWWVgvsAvgZwO5S+8Kee2ybE0jWqrVxDtrP9EkYYZlN5MM
XbVr8vFJ+k671l1/T1oZ79TkBI3aKmWNt16OCYrCt7IonxiTPpVeiNiD2wSIJpgZgeGhjZOL8Fi8
QTx4MZB6ix/dxOdu9PrqV3u1UibW7lKgYgP3CHW90BHXqNzaWPtiM3YwCNJdDcJiS9LuQf3zBR+a
MIPb3PQBi3hyvUMyvzXyBlZ+wbfIhPBwmPU7wdKuKVho5Dah6DXAZG1jek1zH3lbi43pjoSodULS
IM1sOFYmqwuvZ39HnjcWh5wbl+63ZtTbTOM0Jmqz1ataS6+OQuTRyu1j9z1ok4+51C82Jo51aKZX
gVAJ2HPLjpN9Gs6w5FhzxmiPJOBHif0SBQe3zJ7cQZ7By73ihzj7VA6BGDEskQ7v1ecSSg3t6fli
M0+vqxhAaFJhgenrV1ttQ0aZvlV4LQ6IF1F2eBggnLY8mUNB0pKV78Lak1tASV8m62wL9peuTZAt
UfZq5A09tqamOrJaysPPJVVXPLv0fqqCzddU62TTt1BgZiZUtS11Ov+r6BTsn3NqGT+v0LBvsSP5
8ynJMWVXARrHnHOt3jZmzmpVIscaDHYL6B4PwtQfndHEGgUCAQk24YmQb1+xEODCYqYmEfrFzP2R
fiFwPHN8McfpFDcsjnuXA8/Kng3aDsLHDU0W3u9+eElr1j15FtLQKjF39exMAb3PQlyWc9DHeQCM
aT5Eis0zqHEV/xt7C7U/1qPpk+VM1z4nXbpqAPp4gW8gRJoQGKtdspnNtIu0s64sao5OsXrmPiTZ
mItLvQnRlhtfbW0LJ39QiymOE8OT2qxWyXzq7XcXQRMilelYCHHv1NwTgGGea624d93plKXdo6AM
MRkzMZ78ZlrwE+pPq/qHHQ4fY/luoVat+inbJFwjhRk9+WX2bCIWKXvvazUglKkMeW/MLHZRiFwR
0SDaVJGiwael/La8eUPNOZXF9SpyChUJk5QRi1vnFJux5De1NKfOiyOByrPa7+JwbLng09g5k6vB
xk2eoEw8SyN2KMHIBzNhxtTsR0VZ5ci/qwGjL6rPoG9TndHGlQYOQbPhIuXwaIo042XtPQsNFsHs
9YhgBMH3ulST65BD3dhfNc+heCbYXqbWRMSKcyYTZ9XNxY9m4J5Wm/qhZMneG3Qr3BICLyDyzuki
4iIQ5dahh33I9LcdO2GuYH4jNGNE5HtDl+vlrp1VdazWs+9Vh990ueY9sz6Rh6hutJ0nj0Xffk0l
GxA10FafwAF8b+rhRQ0l6qxGc39wSvsqs+iaGN+SAlto66TrLCsYZrTHyRQPul9C+I352KoEMbTc
PaGUL7b7lvbRt9rYwfvQWKoLojHMO2xu2npWxwTwopzlZ/UxHU3VlBkUq8452x7FTFfj3KvCZd+C
oGHVykTyLrg7avAm69Gy0i2KxWiz9AbMrnZXQSdVZrBZrzVjvtRae5NV9gI1fzejhvEjbn9wX2zu
o+IO46eG+Ca9JQaygqYVx0Sn6DUUnycHRaiVse9QBR87jG4IgDTAmLzriDghWj17g0UiwdV46dRD
3KjiFP1jMkJrHaeSDjDUyZwzhJ2cuggNJhoWW2eUT66TIaNWda7oLbOnCg2m167rkQsPKh2Djk+k
S8UFrtyKAr2iWgn0vWGwMqPOnlL1yDMQsariYfr5tWj6M9rk3UDtxIHztRTlhMz3reYQ4UpxTi7l
MxU4TgYqaQUPY1fxwRnVfQ5OIviYfETZjB8UD7d1M26zHokzzGbGJCP/TLjFw3I/dEiTGqdhZx+z
oUL1twES+R25AXuhGsYy+8BdKDHTeJ/Q/h/IPeUSX26/1n0zyZrbLFvtIK5X0syQFiS3oWTPNsks
W9MYDtT2nvmemNabEzJwowvd9iPbIsdL75qxf0G/vp8qYW41iv8A9VUA/ABGUa2oEde+LDutUJXK
MsnIUJDF2HW5tyHND2W2QGWpaqQ5SYdWTNGtsO9Hje1REjEaOCGrtwJnzVCFFKciToidcUnWs2Ag
pXKXR4jg4+rA9lRDx4/OhCl0X/cDe1AfGQaJHq+tU/t7DH4mNosmzXBXsUHWzRK2BavJohu0VQBR
AT60DUCfzIf3LkTYhsgW+Y6dfS+awTgve89idkjn9RCetRyizs3fm266h13OLBX0xPR2AC9ouF5d
I2fFcA5N62zJ/LZUaTSND91kBINUZBNgfPb2dqyv7YipraA0uUx2LBXTbV1z2dpsjfEE+lu874TZ
ud/dCFG9r0pyeWBx0STeDy9ly9vkGjNlZK6XSnZFmCPsMo5d6hMNmrFGXhU+tlQ8JWoomVQvoMJd
tML488mSzq2XoF89RCAlVQR0gbekesonphC4CxTYys/t3D1WGltvgBhsojKbAZXpzQwnIL9mfFr2
zASaUXJWc1vqsIzuXOcH1lJEDBSrZ1WaEjb3ZGGm2MzKR6oMK5rVaPbbHieLv9NaFiTCTpiz+vwK
UZ2iwS7SvP5huZcRKLJHrebHZTW3fFCWXkSc2hZjM5s8KrM5Km4+OeIrx9L2QyhiInHrl9arPnwa
jPusxhWgfyH+mnoDTYAgzL66cYVAPjIDSg7Gz5qAY7G6Hus7NE7ZWl31Mn2p05TFF5ykDVfIvi2m
L1rAWgVO2Xn2n0cXH2AVBWC0MvahnSOgJD60zKUMpQ2pgUUOvTNBKybvdK9iU9BM3wPT/aRZRbVj
e763w57BDRHruvbzz1XdIQbOIXDwsTwuLbuAHlDAg6m/VZmGtNN+DAZcMXr1ZVa48AnP7z7oWrTA
OD6K1NVw8+P3sqfsNIpYPEhsPK+Tnr/nKQ4TPNTwBKjXaf5utuVL5UdEaVK+W8c62I0euem6LzXY
svNuljZZz8R+lbNZ3xtmBky2tE45tYce9vdOH+rzkGbKajBUu1QM3s7pPXNbhb29rusMP6PBsiHp
5WMbm/o96DOkZdG8w7dAUQlR3iFMxremN527PG7XI8tttkfXYjQx3HrvtpXu7LxduW2lfe1KFP4I
/mGlVJ5PCl76KQdPvh97O71HUUnci108FcCdDSwK+otT991u4ZvmSp2yME/t2a7JKsU3KhCDLg+B
yj7uv5TFYBy5FpzfHmwUkV0ysfzXfUSoYWHiM56q50wlIS8PjvJc2Nw5YxiWdwtNFW/JI3LpcDsN
2lZ5FjaRAWGmiagXOxEjjVGH6GR0Rrsg9XH8ljp4/iz71upocPtc/1KQV7bLkhjXWVSA0hoh2y0P
cRp88RvgocIkO1p60R8flu+RSeltozr9iEsEbhkIWI6mdexygqWXZ798aeLo3Yd2c4zLujhZuB22
jl9RSS0S/fj7QzUiKDP8Cp5JHVDCqWXcKlgFCwNkXtrQA1pJS+7+esRBCbAEJMJ9GpqvOeaR3Uh4
ljSl3OoRJiQlfFse+girStOq+4qCP6T1f/9HEvBCWUpFw9AQFS8PlPvRGKsv+zQ1CTpRT13A4PQP
BbAYwE9PqKxo7lXQXlIDPEqdhLu0oDSognaionDvUxG/m05T31sdYZmjFucHLcMeyll6KSHV51Kv
XnWnIem0kYgie0S0aZbc+Rmh515cwLnxfDw7RWMSgKSJ5zhC5uYkQFbxZRSbzrDbHV5Jm0EHRA/N
X6/jglJfUmivn0ZeY/lKjraxpcKvbUa/IF6p5+2E41S9zGZevUyW5VIap06xfM9lG9b5vfNkaY8y
1cvnuT5TFJt2+O+/WHqZPcKLYGvo4PjELQwE3kpxkKrD2faaipxWT+0i+m5IeB4OibFsAQzzuDwj
ffW3Zz+/pzvtbgitz96IiBZiAtE6wv2i6W5H7nlanwBXhKfcBmhCzvGgHpZncoheKZzNKzStrL5a
XR5DJ7slNNq3iyJw+dbysMjflmcYR6BWZFW2ZdDL7gR9BkFNEnvUV97MczpwlYsSLjPsgvP07HcB
jlj14E3TN6YjnGMIFl8nsS/H5tXWulXQlBOpd+ZWqLvYVXdnR+rUvreSeziJIZdfsAX50u2ouN/b
k8F3RIiFrLZ1HN1nt2/Sk21SDjcblK0xQ80mqtX6tMGRbIRHQhOgJiucstPBrcRsZtxZ8fMigBtS
YlWw2gO5W7RwZVDu47T396ZVJwZOmCDaEITqrHT2lPtMijMcsC2tRHEIuh25WB7i6PbEz0KncgYU
pOpPObh5dknuPfaQF05phjsrnmVJFVwDze8U3+oa8d20X6SAg9X0eMD4RghfKWNJyFPds/CuemEC
OQi6GDAO6+jOunVcni0PgdX89mVsV2KX+x4zZ383uTApwX0Ox8ixeJEx+u3Z8j07fB/DYL6jekw6
SCApj0fxXHAJoFMUARJyodnWqjXar4RhnezYZYqehqcqij9nUd2uTWJYoqqZDkbYvYvU5czLVTRN
MA+4mCk8jCEmcu8oelyjxD5WZCzaFOkAw1pseQqwXpu40j8Cjxh099Qm+iEq5VcgWBcwgp9SyYrR
mMzDyLqUna8goVWwhA8n891OAJSSUp4wkkSPBKPk21bTqHtYX3WB92kY2u81i/KOWK893tJqezMr
yGGYazfj6Nl30SScreEiIzMwjjsw5csUh71P+C4omY/W8T7YmJBM4OLN6cMPWQfXyWrW0m1fCmTv
q3K26YdIEm6iO/UBdIg1rMs8bgkZmfs5Za2XTCxue69iYSTctw5kFUWWNdjIXcyA3CSSsQ1agmG6
5wwGT9o4X+PM/NLM/BGVWeZJprkR82gcKR6HnX8CXF6qcLQ34YcfpovKvTCoez3H0LhQqrOCwzsm
CEVoPo9aej+bx7kWNOME/V4nb3b2XLCZnTpxn5fxZ0ahh1SPmjvNoD3l1tVe9P2TqCvScmU/HZDR
r/JGs7amglOMMRPcjDmfXtywap5lYY9bVrPN/exQAacVdUvEIH9WeSyt3xSlflIfA/IBjeXkbSA5
dIUgkRV1tvTrAmVESMpDHjTPBiSo3mX7tFT0Ej+8qVKQXDZUOhUWMnXXnQhg7kLYSOzx0vhE2tt6
hV+MMkQXsIE01zYbHaGxb7ESqBSt2zyl9bg1nfQKi+YVSCrpDyF7Zi/v1rFL7MdAXcBeSkhICXrK
QlmcXUXtaasD/rfjP+ttLIUv/JMUzNfZFSBrIrRJkMz6i76onQn861vlkiOXsVDkiMrQo60xNytJ
j8St8g9WegHbmIzpLKc+oUpNPg21HtCeHyX2tmXVTYEiVlQrdgbLoSTQdWV5UJHGOzhfAfqDQpWF
27NMsHr1uH7g2bPfrmwUI9PNMbkI+oQ1oe4e4tKGmEe1p0wcY9fWXxxPXJVxca2NqnSQ7WaGa5b8
ySbvtXsHGcs/HxTj17haTx0UNKSGa9lK//gL89ENIS57lEQOTW5ceuREUHipO/GWVPaA4Z5mELt+
s5Gy9zb//Nrib17b0B3BiyK5RxT7S6Zeaw12Tqk/O1Sq450HVIx4ISO62JQZNGGfSwymDmqRSRoX
zxV3pECA6o9vtEVfAh8Lc2NBw0DXQjD6Q5P5d9Ki5PPP79L5iyjM1w3dxazh6SA4aRr+WZZWNLJI
LSflsvF4l1HHBtFrIYMwDLOZnFR5rcDbVCkTEpC3q5KM1WN6U2KOOOYs5gXdkZ4cx5IdMVqDK5Af
auoZ6k+3LK5Jk1+JVrxxTewswaIsTKKvZRuzuH1aJIihrvbtqhzY1da5/pxM8AxlyKZw0WmwTbjR
CHbwf0crAaMMnBZ0pYQJN5zlCTAQL2aSt90OtOJkkz3IxDqMk52tc3t4mfLoR1yMj198J3tRGzbq
PFenGV+wMw1rS34SqsgYO/WdXbC+ja7lTOuxMafXTEaHfz7Wxl+Ca7kcDdsQpu24ru78RbBaybjU
iJxOD7GT2gDqrC0aVXa/Sm/SqJHMapUqKq/uqNGQOVVAxUrgjAFWsHaO1EumAyrKnhuzMibU6ISa
fDy0g7bP1Mw9kfWxm/PMzY8RfAwK3sOLBVBrVxnl/dz6+W7Q51s+a5BeUKXsnHraLcXmMKJiQTI3
gY3XUGE8iDWi5cypUw3FIqZIloyM/Q17FB2Nygp66nkSqvaciEPlUn2jzFA2lNscplBAUE8k2/ss
7+By5GX22Z3ZEdPTvuYCtpIyilQTI08TuF+zzmVVqP4fhgx1fqr+Va/9AMVX7ag5aAY24qTovuXK
BDdf8lywUiBbGMA5qLcrIdtYT+BhYeCh5aXn2yJUkAHTVa2RONyNhf7OQo96FRUfi9JcKhoiExtI
Vey/iRbqXpZae6WVZ8uF21BpP0rB5VMUobEpA/sLblRiXC3YE0nKBktHV0YKFkKWsoQ9M+41KEir
WnG8aJfgO4VnUV2FmUzHEdnUOs3si81/0iE4huX4YY1Rw+JsF1j9gwkJqVIiASem1dD4JAc02tdQ
oa7VW63JQYl+aKN86YmQeyRz21vhn0IM0MuLGdiINYhiSceuOWLjev8Pl+vfzCj4SB1DxwkAYUp5
AP6oWA17NCYWcTUHU31kNRuA9/8f9s5suW1k27ZfhBtAos1XkmArqu+sF4Rk2ei7RI+vPwN0nbtd
qh3luO83wsGwOooCAeTKteYcE9tTJT+19lS4CZtWzO8ocuBDlcvwbhmYlYuSzlo0DLjQ/qDf/afi
W5qglEBb61xF3Fu/vCQM5INTxUa8z+zwW5Unt5TPh6X1nWFW0dR0CBbFWTn0z4v0Kvey90CvX0zP
/sOx+S83dzK46LBhkVicmF+l513c9YFTlPG+jcYlMpyrqoNtAEgGZUu7Rin+XbFV62f7u6OYv4RI
zpulv+Es+jH0FOsGdxaMR+8ROs+jsKLJpxMWrONq/IMSV/5DJi8tnXsOCnlyHU3rqw6XAttiDD5E
+zElv1Vjio6yYqP3TbL2ArEMs9nWz5nj+jZv26nQT5Egg8bVLRyi/CAN6qspJd2riwF6oJ9w12Lp
RsUAIzzTijf0Wc2VjtezKzv5vCLpLPd1cnCPHCGNYGnZHIZ0fCI8u9zoM6pYkSuITFDTpGbLZ8le
SOj3Qj1oKelNl554qMWsPpCmfuFJsX/3A4217KUCELSHd9n5VRdHWy4LAvdAKzm52Dq5vHaiaT7L
fl7FmPgOmjlsQqtyjonisjHriixWw5i3sdReVNVkmxj5Lmew/kp0wdnVzP3Sc7xIRQt6ap7UHiMG
uDprRATKpXe4Ic9F8SAjtFGhmU+b3NQOUrdviy78aZd6t3PIAEoy0EwNTnJwmcm2dhQkp7m+qmVV
3WfTgjVJuVuRLDvuVRz/aIe4/FV9/H+O+R+sUeSWepz//9cU8I+AVLKt4iZ+L7jz/Lh4rRYvzl8/
9b8oc+//eIYj6PuafxmjfkeZ6yTN8U+CE7cvlqn/RZnDKxee0Lk/OcKVQuIu+ssXJXhCmsjMxJhY
6Lopjf8XXxQZqH8v9Y3lKsZ5ZdiuTU6e/dXNE09q6MrYUITV9M0mjhq589T0WM/plp4/rSjhaH4R
pXI3KeiOYz5soUVU67rf6FE9n4EsbicXvJl00ivgQdOuqM9j29l3xJ0+GUm2kcXA2md5GirJttm0
LfOIoGK9B9dyyLFSrqyWQQoEbkeobxlS/i1Dj567l1ZvOpV3a/Xi3TS0G3cuhdaqyVGpl6/E0czb
IkEcX3QGjVZgl6PNcqEF7tUsB3qBs7UmK4DgypqC3FustUUpV1LxIur8vSabbe9Y6lHVTUtKJX9r
qbd4Ry2PhC4SvcPeXgU182Oj0Lofrdvrhy6Ev0Yh4Luo6rNKm+iYuO0qKph+5zyBqqbjWE+Ia5g6
Mtmqx5OBy518j0p6w42amr1uQMQepan5cT/sE2f8bLxvkaEQeLlauMblza6vFCD5SqaZNHzgYxkm
Ah6E25LB+DY3CE4sCCknJs2DFOHQaQrZ/See9TaltvmnQvOfJwiOAwEeBj+Su5Sbf1+5k8lTzKAr
6hBTPuotWK7LA+AlNKVOU9Hn6CTRjN2N3vGiLEQt3NX/Opi/XV23vzag/2K54Vy1LBxupsXmmzj2
r7sgwfZ/hHtcHS5zu7gqvpnG2uL2qHW3ocifNFn8iK3sT0fgS+2y/Fqci4gNDRIEllrh70dgRkKH
D83JDg2gZJ34vhUndjAzfUyU37ZC7UCGLxLEGdqsqqnamqHYBQN8JK7vQ13Oz/9+HP4ZP8ArsqSr
Gw4XrKfri3HuN/9PosOny4smO1xqo6TQrHVDjwLYZrsbL+KGjpaTQzAwbWPilYps3mpZSlwa1fJI
MUQbWP7o0TGvyXQ0dugrdpengvDmj6ZgBxQkD//+or9uWC6H0bbApVkkw2My+1JvhVwBDKgSXrRU
rJrNtG8T4j2Yirr0mByDXb4db8yBrT1NljXihmoVB7qzsqRe+kp81s5U7EwJQ6vTyjsHOHwU14jZ
TL8e8YbD2g0E5u+sTj7akuKZCND02AdE147a9CG75rpmprzVRPw5amMLXx/jvR2Je+HVrd9l8vEP
f/FyYvzWRln+YskQlk6KqUvLsL78xWMaItdEKHwo2uGAfMpaKQodNHtPkTeLKxPqgSS2Ga2dlUA2
mfU16sCAUSoi84ph37YyERf1fb51HWIpdWVvY5I84xGBhRjlY187dLmC6y5Ie9+puAnIqqs2RRYg
MwPVYHd1erSZUmwLu3uvyxHYpobwo8QSXwfumjhk3+qDP10vX6yv/Nk2nRLceijkePxaI2YG4kls
R8mhVfKxlN3AIZ9vVJB9aF3Q7eqfBXo7Ou+aT7hmswmhafrKd5tw3sqFbTc6J8j6zjrHzHv9h7fk
v702Xh/VPnsQy7rU4r9dOaqWmdkqJznUE17g1D3OWflaeqhI68Z5rDQXYo9m+5flQPS40Z3Kwvfo
gIfL0LLTVdLa5TLvxFvjRh/WPKHkDZ07Tstm0/U1Ou3WTtZ0yn7aINNIQ3yc5cRY5OR59m0dGmqP
Q0D3S3oZ4M7z2yaBgq3hP6sMlNVxEr/FVuD8wVJq/PMWZuNDNijacVC6jr58/bc/O2X0ST+7Sg6z
E8DiydjsNLNcY5esITXEd3i7YIW3u6E1ccfxwTwBKSas9z7JSV8qYhLz/v2dML6sK0Rf8jIkpQ+l
jG3oX9tpVqwNCIglyT3kQOFamW90uv87lReHInOtQwRrbM/2+ySkh7bcVdexO2Azyo0/vZLlMvzt
Mr28EjopnA60PC376/4ryVtHQ7odH9o4WNvWZxON2gGBXbclVnlYC+5D6RSFxxmIaojitywj3Kh5
NdIkyRwIze5T5gmCSbvZ2YJV8UtH/OE1ml8bgMvRsk3mfg4rH3eT5Wj+9gYij26wOozcShr7WuJ4
OSqCASxZPmsoiN5Abc+hnp9cumioxT/cfmacNQj9GkTXNQXlZ5o0BCJWhAdIkCaMfnDCo0Dx8luh
ZSHyVxESIAEd2Zvz/pQI7anrohozl2jOeAT6jafAhLjVH4/+slZ9OfqGZGvHyuAKR/96RfZsKeMa
xPBBt5B51C15fnWPBtJbwmmbBaW3IMTFBVxSU1Zk5L0E5pQf7YYNoXCH44ASO020P1wz9lfLKYdc
sMpCLsCELphe/f2QE5rVl3NAmM+QyJ3bTsmqScqEtX56tPUhITE+hXmXzvfA4Y3lAEYrcnvFFlM0
goWcIjRkYXMLe9OMgXaAyrYhOs2FxjQZjCwaVHHG2mG4fKP3+WIod8JNj3Ft5WnOPs7i7tEcddqh
c6K94zM+2GZPNMHUfo6pVfnWbMCTtTqIAgJipZ0DjSlhzJQxo4kSbX0tsDdIJpYIf9vPoM9ncrAx
norUICOA95G9b21X7bs3J+eRIW6R+WVLZp9EdtbJEPFzOiebtqQVCmI5Pwa8kLt/vwm4/+UmYHMy
L65eop5050vHmHI1GGZX0/YW5QcqelIe6pxkspk/POts59bM+7tAOgHdhR4kIdQ8mpI0wBxouAht
xa5R9IFlOtoHl3xzO6KPM3n6ZurL6gBj+0fJVHRLjPxLsADhuJ69NU16+EuUmatBDvHBaxGSEX0B
JFKvboiYt75VwSNZcg07p6uSmEuyzORrEkYO1H4RrxhLBIRymwQzNhZlh2AopV3iM5b7w3gaUgQC
HXDzxm039mC3q5BybuPoErBjbbF/atR71Ew3M52mtfLYL5gubPFGhvs2xYwUa1G7DgMV7c263YMY
JurV0XoCyuWbHSIIKMrphlfcYjlB3KiVyRHWxNGrbPkHm7fxZb3k3ujpnP86OzdqVefrG4TtuCVg
hKMEGbfDtNncpEGh7ysgeijwpl1ityQUk7GH74pCZiwenYxkEtdD9GYbtFZdcU61MkPhYDV0OJvW
//dT6B/YguUVso5TbwiPx6+bAoZ9nERaE/+qheuhf8iDkNhknbWdQQVRbwWOi3jaDkE5I3Wi/gnr
8g3vPhrTycR4XYV7a3bJZZjZgP3h1dEv+HJ383T4JlBPbOYi8utIZPIauyG+iLNMCWsXx7oki2N4
yxI33QaL9r8akbRqVjudijxmMJjsc2JMVr8WvQhs6b+/IPPXjv7vN1zPNHVwKDZbKV7al6o0Q30q
+hrmFzJMsbHhC9/jQGJuS2BtX2ivfGnbRnFxFcZxtMurHzIT1btZfjOSASCvaarvHQIETYvy/TAv
huDyB+VMdwoIttjEgZNtySi4DfJ59IeIbG0wtFzXPVdFb8w4zbNnBgrlsY8Q/TM8v1VQ61c5V/WB
t/KcjM1nWZXJ2UlgUTTtfEtfkes87IOjy5HcRiGOsFn25o4ghQ+VRNHVaNcCRL3qfZksg3CJtCpx
b/EkISSgv7bvFTnGlvcdgb/oi5UFmdYyR7mvi/DUZTxVAmFwa1vYpxI9vJcEsh1KXNfrPLRANwV5
fKySYFibJCPuor75yduNbjfpza2YvE9TVYWfock79jkAO0+HlRHN/Z4IubXIUTKVDEI3sJOTR+F9
42BHZ7MY7gPdCraAb0HQtym5VWygoXN5xpVTtTbEpnB4JlB9C3XXOshCbeKdE4qNJyp1YkHFTjbM
d+Zor0icC317nhhTDZF9hLtosytP4p1RZt9AGI6nOIPIOsQIatg2Fce5t77lhWVT68X4ckGbpppz
nkG6nXIPRzQpC94eLRArVpeNtJiDaFeqwHmdxS7FY6Sifjq0ufg5zam477Lk3Z2ngT7QpOFpA245
Igrp6G7t8D5Ym1dugtc5TuizkdiHZmiDa8I3sBOTVbNOxoF30oP0Lpn/mEFekdwRtH7lyoGsNaB2
FtqJ20rkNZ7DYh8Iy9ixuxG7VnBVz0WnHWYLPKqpBfomKt3nkFHqZqqK62YYtW3smMm61kcMPbbz
DVkyhIqwgFkWS0yK0DEjK2PaAjMAFyO4BaNGDpkno3pk25wjMkxdfnKCtK2VKGd6zuWoKNsDg7/P
we2xSGvkm3l2hY++mMJNU1Y3NC/Olt0ANHSbkzmm+V5Ow5OFnX1FURWS99dtQPS1iFYMw++Fa2+y
yjlZsqEtNDTORjXuTljqrCdZdE6xiK8EkdCdU6Apxp9GPJXDvrjKx70TW3fC7NutWzA8SDvYhHPZ
ETQ0xvYqC3AJj3l9O3fLr3DcKzcr9Tu9Nk5Rz7axFYjllqJbFcE2kR15IkaOI4uRIwNDFBtuJA5l
VuXwkgw/1GY6b4rhJgxh4SvwtTsyzz3AEdlLYBS45poAcB9yrduMqBEMFSxfpvdc9nV8pzC8rTqE
Rdug1PuzNCaDsRMXZCSehIbnXTSCViBoOVjtI7OFKBLAf0OxLR0CGAhIvVoYNA5Inm1m1uxrx4e+
mICJd1dVkgd7+v/zzhmtG0SU4ZmIsV4fnNVsMdoaUxme3eVFx428MTIXS2mJL7Ih35FQuZpep4kO
rY8IOpGE4XBX3tVmFF6L6buTG5upro1zihQKvUaJ6tlCN60lCMgJZWBo1RkhUOueNALE4mWSXPWj
afm6xlIu9WjfNt46Kxz9qjfGc+AMCJaKSL/Txm5jLH94ieVsZ/Qedlnkq89eRWxBkMxPqSGuqB+1
PXG16sYjiW9DXlfwErXzszbjbnY1aZxnr+5A4qNKEWR958NsPjNEjcBbRP2pN9nlshrGETpcLqtt
BRP+yjGRHrlxar0UIiStG478aRJAQOAu69/qwGpXSercNnK2dmzdOU4e/QnDavbodxrfMMSwNkbv
Oxku/aYILYhuSbvw0t17RVTxA+RmWh0TEUyGnbwR0R3uqNRaSsnrJXyWQoOtfz2/WopbDxL6TYbc
DCTqj7yna8Cu8RNmTrOtEfUfcIH2N/GsOIS5vOuR1nL2jeiaWvQgNjF7nRxh0ZIwwGW5t93oMR9G
daOXZbuxYrNgP25Wu3Q4u8ENb2V2MAb14coR6opuVIes4z7Uaz28R0N/hXxE8FPbHAfMjGcyak9Z
jKMyq+/siGsQ3DZeOmmP3OuZ+KukaY6YEjCndjtTDe9FaT23g16cU6KeN71yCWi06mNMOHFFZ/z6
8qxjw7BTj73AT8dB+TqCg61lvFmj4l412JAHM30nJoUvoNCr89yIg8mIfNPi39eEkwMykEdCQDjF
+xE0gTEUxECe5iRRd/WEQt1DeDkbAXlw8I9U7oAQCPHE5FI52K4Qc82lc1/B/riJaIe7ndetmVIQ
pzxjssTApMMCKPV9GAKl0fTBx7xH+e1IKLBOdsJmu+5smq6os+W6K+rpPJTqKXMramizf8269zan
ecOOBf+Hl16PERz5RPEGxzD1h9x21vSg1Jb7BY5I9MdUlckN+GWiXZzkaohyRbk2CESKFk+TRqxq
LIJ1XpoPuGJTy4AGOhH5WatDopX+UOTeVdPvC+RpaKEw23DGHrJIvM7ge68iV8c3Gh1Rlta+kVMC
4pshkkKWLdvIrt3LIj1V3qOM2D3IaaHpNgYGEZZbZtn2Kkk8TLPt6Pp91SNsyDt10uFDEnC9iAJw
CxRTZe6NBofskKKPkLP3lAI4dbuoOEsrOs5kdG26pALEDlgFeeaEUqhROw3PsJ6CIOkT22Ef0wHh
DcebjPRU2L8YKfufTasnt+ms3WeWinxM5po/pVG9ydJpXbl9iq7ZFqt8nJM1uomDlTH+dJnhLMPT
aAswiQQHfagOMlHPXjy8DdrLmDtjiEgFec20RnpoP0CThN0TpAeuAm8VSypDnERP1YAqYaMVrrtv
TL4Xy7xxJXLf8+KHuKPNyCVHnCG3ZAzV+TLWmXfmQFZZ2r7rMSRMVmJgPjc4cYl0dQg4g7KMJ6Te
Tl7h0IVmQNI4z+Ewl37dBDY9s+DORcuW5sgWnVbDZjMGDG7HcNu11TVIfsY01E5bZRCAY9kPlNTg
QZ0BiICGfSr38DSTUBV12cfkB0X3UYWKEDqaMVNjfiMZiD17kKHbTR8VrZGVrnWv3WAhKmUZOAwZ
4sC+hSJlm0XGSB0LsBZQton0pMgNBV7vkgM0E/c24+BRUyFXYwoml6mAvTeFHq9d1NbjDPpe7zfV
y9BXKetpGm+qjKU5DsXjML+Krs39NOwI0jZLzMqpRXqhm7f+UE+f1WCOtG+dT8OqnpOBUa89NgGM
lQROIeVEgM1gSkufgMJvcWQSokNODeqjXRIjMqHDikQOQm4kxitdIpSdB+3VIgM0xvLJ3t5g5+Pt
MLHtrYyU9QJ5ZJSmGCwKoVZogp8iNnCUFa7P92174uc2YVR9GI55cp28Af4JBb2kIukLWnaJs0tM
q103NSN6lchjIZ2TYoYez+G8SkbtJi18OQNdJvlu5bp5jD+75rB36JXGPLiFcLKCg5OskzYjJXUG
7ZrQ+SdIKroxw92Io2/C6zayceoi9ypbmkGyEu9xVy1YlmzdpuWV0rLvophOMryayNPhakQCZJBq
vKJyuybfpGW5htwdBR+pl907bv5QOWrv9NVTS78BZBBNDhIEID0V1yrFM1aA55YhNz5JW2ZFti8X
dp18T1vySAeQyXP3FLXA1OklGhszSNmaaPLgpCh83poyL+5yD4Qst4IN+gxufUs3UO9xvJOE/IAM
OcLCZaszI0AuiRpx/jSrN4ojluwey7YTyScn1lk6jWLXLfHuzfJwSWLwimBaY7+jVGniv75w+ZbL
h78eFlAv7LllWbv8FxSy33r2++X7nEua/OUbJePDv77n8vGEdXG5C0G156l/fSN5ZXIrR/3q14e/
/arlqSGDh/O6joIAZGDPPWdIdlWd81b8/ZlFiwvK//1pp0ZsaMRDWV9+1+V1Xv736yd//bLfniWU
IDTmJMMS2cPTvrwMWCcos8IEDfXyWi4//uX1/faUX77nckT/892X//12aH59ZXnasCuIJKYZNYXn
0Ga7brV6frCbpr9hKrzvE9QBgzu+SwL+qFW7hbVgoa6OcDcrt9sRDhOvZ70EWsQdbZs0kNpDoyc/
x6PAT/LhNY+geqXxe58W50zRBm0qG3V/u1UWYbqk0j8PLWFlbQrbXG8BtMX4enywBC/YWOXZxYNe
60NwIFipYGmzsMzlmGOKtCKmz+xvQeQpSistP6ggOuJRK64IRsHRUBG5QPyuiRQUg6VfmGzB2IBE
vhcFxsoR+s8mkuF9on+oAX6YSGMPspVVrkgeH7feYQbIDAppfod9fJeOEfTqfm3o1Yj+rFzXdPvA
DnA3JSHwnKGDP2QGlmU16KcEX4ualjlEQL4lYJkWgHMVZ/q+7Gd3XU8ZWymvRf7iql1kOY8B58qZ
6HMcj0npI4aNdp5224muBqxRgI8iYm2ooLdJc0+Ym3Yf+ood2zosrWBda67LtIuD1gQa081uolLN
bjP9IabVvVGz+93rceK3plybDcQ3Zzg4nDorV3xm1Gzoo1mNomFr2FXtg3sPGbm1Z4QTJnxHLd6N
RacQisbUPT0Qqly7zsda3mjeoc6HM32Nd9AsO+Q8mzAF4ZyjiYT0A5fSbZ8SM/CuIsSUseLomXL6
Vhny1maatFMJArg217b9AE2HUlH5QZfE9GjTu8qEIu6GErRzMN1aGTdUKwuRWpVoMNX1UNjZoQiI
GVPmi+hxOJEAEx1rNy15tbTTzaS5UuyobzwwKWFNWFkQX1mTCS2Bsx78ilfvgtzCXNMQozZPsBxc
eRDcQME2jwHBEPpTKvKJXCEt3s850XBFzSRncW+Qdk0+JDZBY/B2hSINzZnUwetoeURMMidZbNwC
ln3esQZOGpByT9egIC31oqMRHKhNRrPJRBlgwA5jFM/xJ/70Ypvr5mcwJdEOdpuxN8gPv47MJW+B
V4zOhCRyN0ZT3lW3/GnNOWeaUDBXvtYSnYaG+6PJELhoJJmuRNwZaPPtbg9iCfWnX1Q45CCZcWTg
+hvxeCokJ5ZXh8mDO35aeqMf+CFgB2Oeoi8v/al03vq+Hk7K/UjmBzXP2b6ePRr4ZnOevHXVx8qf
QyKZLTG/2xaVZBEPN2SLPqah9ckUyVLuvI7c6ZDa2jGIyIqo8yzY94R9rCMLnjgeOwa6gY1EfoZv
z2L3OnYFp74Zews+L6BrVN8gmu2WztGKSXN6FRilHykmArrtshAr2A4gi07CKg0/mT88ndZZQXB2
johBibTY6pn7IhpYf0C4efd167Fp0rtlPECC3Miq7cRbM24eU0xNtv2hm+Rx0eW5VTO6lihH5gve
voIZhhANp1kLRL6/Ubjn15nI8S3oJL3Xtf1W4JnYelZIDq+NDNglHWcthrzzzap9NdLo1LrGuOvM
+RNuKbC96UFUJEX9JHvUgH9HNEdHNLzjGj85AYf1MGbUEIn1bLjDNqDOx5Vq4UNA8buVpiC4ap72
AU59jHn0a3CYFyYNfrbJEU7tJedRZFANP6gxxjaMT2VmHWcn09ZxK3G5sX8JhbqXhL2ix5yeM9vM
t2n8LHWcEKKojo0eYKlPjHPpjrt+FkfQG3RRrf5gT/GjBvdozUwx3Lh1oDHPIaZQfdqoHp2SwEdk
SvOmSESJ0Nl0/S7vHxPaFmYNgEDz7rxW50QLiNGdZ8LI7xvIg9usxudXTtldnubnyRZkWYd7eFyf
rWkKv2nbqzysXyTEy1USogbohvyxmvVgl+SJt9EGeuAyaB1/nPEcu1q2dcuZegYvn7JoJhit7+Dh
QPLVlLco1sKzpl/HevJMMBrTCXN4D5BNkJ2OfH/qEC56c/icpBYpwRBlmqX1NM8oIwtKiiYT7r3Z
RlvXXOvjUPt27Zrk99irSGkfTcL9YXBfiSpiwwJh/ty3sFds+9k18JDVb5Ouk2MBt5Gb30S0onar
47rcQfU+zov1iTK8hr3I7CwKVLfTCu85Csf4VOv5N4dCr251sRUd0t0moF02jM4jBpS9EZjOquEK
TWesTI6WQDgrrXUEaHmNG/baLuHl6niZHWLe2NAH75EV6Ssobf2+y8pz3NlvHQ3crWxTRh/ujqbo
a2+08Ql37Q9n5HvJgwIJyyYxDuS6qZKa+pu+sBdzZkbShrUi0GIjyCMwBYFpsZiRAMJsh64ptj0e
4IAc2DmAokSZX3sEmaZxius/wD8DcADWYt3eoyImtMTKHptuqzkaqnnunmxVY8hbvTpkiTBOKlq2
eA1Qi7ZsHwEjzSvCFyGCVHaPyajXd7FFxc9SddQbOYJFmtgPoh4lRxGVPKG4ewipP8GqHhCquDtK
EW7LA5PtuVFsIlqrW+t0EwlhEMwfg3wrSxZO4DKnMQHRG/YI0XtU3vmKG+diXt4UKUI8O42fAhqZ
a6zS0BXj8VZY0yPiWJrCZjxsS51uHrfvwSFsqYbJ5YbmUWuiJbCt3CtHtr6dW/aKhOpNv1ykuiTn
mN84BUm+Y94a02/DuuWF+zSJcg5sUqw7Q6OmmQgJ1Y3Q9nObDgjNCrXIzwvGdFd1+KOIM2szK9fz
EwG/jp7QfdItjlkDKpc7PkCaKT7pi2d1pK+RWVTHmQHtS5iGL53VwuZMGoojoz5pI2N0MmICEtPX
tcoIh5fzTQajdomAP3ERfdpl6DEXwQ47EYe9qk1xrQ05AQ1hza2hF6+hAWwRQ0pu7dnt0Khrqre8
wdcsyuo6lnZyXbug5ZKwX1HND9vG1YsD7J6tR+ZC1SfHDRs3Z+PlunuSIjlD2ZH7SZ/uR/IE01Tz
G6V2TqJ6tjMRi8SbiPFigZWrJg6P0UEw0hgJtbLfKLOr1lllPddyuJ/K5rmOGGfXkfPSVaPYavNN
ZwXItUV71iNKEuCFZyR8JzA0txppt+BEXMC80Y3D5U+sk3Od2Asy0yYVxlv6nU3zEnRYAsvJ3Vij
tYTWsDTWS6IbAqFx3Y6zbzeI1lyj6I/YaMuxfWROgNpck8inreR+Nm5blS+STRRPdSvDlTUtlAVe
Tle5+1lTV+gDLZ8sb0ouOS+leH0d6FV0tvPhvjN6ep8l/Ugm7wbWZ5IlLib+YvG00rqlKQ2ZL/ST
xXH865NLQEWtEAcJl9CKaYmvyLUlySIh0yIUzKi6JeaiaQi8yAfcBO0SgtFd8jCgvSV7h4yMcknM
uDy4S4CGFVE6Je3w68EJcLRES+CGveRvuMtDQxoHflpz3xRasSq77hWlH2yIJbxjWGI82rYyNu3Q
xKfBeWrjiDmBRuoH6lw/XWJAjCUQpFqiQUKzvAo0neyQ5UHTCRW5/I/lymHrQLzI5XMp8rgleCQV
RJC0SxZKvPwvaJeEEmMJKylJLbGWOJNL4N5w+Qv/87G5RJ5MS/hJmC85KLgeYZdVrUnnh5gUZwlM
KeIlO8UcAIWt2iVRZYlWoSU0LVErl98JAIr8lf/8+pjuW7PEtJBjPRxpWcPvkkuMS0eeC2gBokm+
MWhWx2j5+uWbxiUEZhQayoKFRIPKH7or8g0IHuTGOEuATOjisc+WUBlviZdRS9CM6nEUasQVEptK
QvcSR1MsfiNwbeS+/soTXIJr9OUhvYTZXF+SNvNLys0MsCFegm/kEoFDO2j/64u/4nEIymnHj9lb
knOSJUSnvuTptEu0DsPuu0sc3+UhWQJ4RtpWK6G0msFVRyhNkmxQ+14nuGX9tmqTDVUcGeRhqY7j
8pBqDZIZxuXtXpH/c8EexEsk0KB54luKJ+wAxnCPlts+umn4Dv1L882C87dtc9CIaXu8PNDP3hgY
TvfdUAMAyYiPTcgx/fXFy/+y5UPlVUxSWhmhxmboGWkTi/jSWwP39txkFaMcEEfG0sERUUVx+VQ6
5kQrrf3GGveNO+D3YlghgEJE02c2hadALgDDRev1n2HJp+d+uMu8Uxroz1ZmMc0Merq8+vPMvnaF
ZPVWjOaLIQzCbcB7YN9fy9y5B1O4neYxonXeHaiJf5QhdfNbaHevNSRuVH08tV0UN6423KHAfG7w
cCDXeRodKhC3f9d7ye82asIV6w94xu+IL+9GBcRWVkC20Cwdcq84YTHhnjTQMheCqDyzRcBOaTYz
0GLUl1Myclcqj6U7XaURMcGXT/3noaEfxdChiw4FTMLL5/E51zvygY6Xr3351jhbwiwvT3n5st61
rq9GeIjLr7o8/Pox0PesnssnLx/Pje1t9do6l2nOVKjIiz0eO/Azhf6ztoezlaF2qWX8Ch84xlI3
rfNq0sBIc/K5uWyPvdI3nnbKk8A7qU5Ddprp5zEgUZ654J3WeDeBIqdMgdlqarMFWMIbsiRqx31w
b5nLJMzWtmEq2cPq3N1MvoS5RUCzrhkbt5X7wCVn6D+7vmxvyEGPi3GAVEzQLjePK8c9WkMMdi+N
NpPsk3szLxMqeoqbokyTI45SvNj5eG1HXFZq6d2FWcEco2o/amSeZKu7x1rkexoJYq+V9SPbfpea
rt7ZtsXtjhRwgUYZ2F0x+05nPBhJPe6tLqToDliLPWqMieV6ZwLgUnJPWnVzO87Zrm4IHY4CcVB2
5G5ssKK7xBuJkmJvIiMU1xEic4Irdfb6rfHTveR6W9OmSZkkJWbyWo0lLRpr9l3W/Gl40Q2vP7oL
wj3O2q1wnO9N5p1dp7lr6+zWacNPGDQErkbaJgyvKpbypyEVpD419iHxzDXoF1K7ml1re/2B7exT
rjzBbJhBnZFPn1iKnmthhtt6GQQ0pXvN1fEUywi9AZyEVQ623mujj6QZXrnb8yeWB1KI2UtE0aMl
QZnZC6NPYzo2zus85TprcVn2ZT0wc5m7HZKvH9on+6zhCozfo+GEg48I1d3gnXjEcdIebWvC69mS
IQjv62dVDsGumc9B0SBbU+aROWYuMZs3Ktja6fxgsVnJbWHsjPzFdKzvLqZKLl1mH8zVJn/RQrdM
Y0dAveTgxYuWiuDojiES/rpqhwP1llYvVS6bczPyB03su6a7Ksa53NoaBBzNwsWrx7cwX95cM7od
wv4W9xVYEDaUgxXJTRCECtFYTes63djkl2rWstP8H/bOZLttbcuyvxIj+rgDxUGVIzIbIFiLVC3Z
6mBYsoy6rvH1OQH5mUrFffEy+tEwDdYUCRycs/dac60Jsz9Czb6Gq0JoIkoSVccya6rDg6/QBM6q
4KcE7YPqgnTMyhphUnsa0uG7iJmuBlp/E+fmbWVQq2j0O7nvnokl/ZYFwcmEoBRRs9ejwgbTkL5g
14XP3BWOJnFYiJ6sryz7wa+PxVn4t0YSvDHXmlZwWPZwBa8Y6GE5Gz/BZF61Rv8+KOK9pSXPAA3S
D0FbrQPrC9sbEH3VSmnqZoU94MpMx9e0tn4VCM0LhAR2VckcncqNVv9EA/PaKcaL+tC02P5QFJNu
VOZvowwEZggIR4C0anp6v/KH6Iy57TsZqZQCVHoWdfc02iqu4xBeLqwQDtGGCoVmOgjcv7NfhutI
hnfAhPs8+vJTYxmBG6ETpg4vb8r5ddCLVEzqQTSPQ3yEbHoPHnxLVxUAtyWlK92rZQetziwDNJnr
yXijMwiCJLvhCJiuNFOjSc8Hj2u5cGUBSbpsCgLMMlr95TFom+9NIme0/p9Di7yIltMqIDyKfR1E
9moAel0VTgMJMhi0cou5mTJoSY0CDbmS9bbbK8NZw93nIDCIxjbedqCADHgJtKHy6wDA0DBeF7Nt
SJSPFUVeA159M1K7MucxS9Vrx/eCPbmlDh5dn9KaeOtlZDiA49zRUgJX9VvmvnL7QFbgXY/BvqTy
OhS0T1p4TJlE6RcnD6MVO2CkMIHlD9tJlbXjKJ11wvuor29bTfrh2dYd3/DITIRze3cz+gw9abGW
RsNtAyAWbXPdxt4h94EZq1S+enWdp/0TBSbNlH8hfs5amw6BGd/l+XjfNdNz0RdMx5Tk0IXpVZXQ
AJH4eTod/aNCAUsJ3xCGxIl2S84SVJ7GfsVNUM8u5GAV9OSThDKKGr1bFVlYb8Eeo3KtkZL88NHS
OXbnvUwwAdcKnyPhqCRtUvdAwckTghr6la32SmniOOn4lIRXvDXN8Cyo64CRNVhlvBctMrTK8Ohd
mfpWauqnIDQe6VpQRGupIIdJ/97kJedMxbqVIR+35XePWIgVq6yznEqnSJnerNB+Au24tugUIohb
ew3ZwcTOPklQ/6AMFm9+EFEKBLcuYQjadBaY75rCPokaLE9F/Y1mElSfyCp2WBWweXUdujbc4Ng6
xr2qdj89AJ+oeaabypDhDQUpkWUYx6wh+yVTFuXk2t36lcdBiZpgjEq4dsHDVL9JIbajNq7YW5qG
dEqPnQhB/yZJ79NKwThWImrLg6TFysAUOO1+jL4ZnkK7evYhcYDJk+1rn2qqQy/5VaEpsMP9FJKg
mKf7gLEEYIq1RpiQuhJON3eS+D4jDwIdFLpkN6naVT5RZ5WhbbtdIJ/tWUYvF97BtwjFHgxxX473
Whej1MuRVyio8XSviehTGGv+SnQ/c3mpNY03j0nNsZxATkElk9YEuWyn1i93GguxNRzqwEk0eHhe
gXw9x3W+kmVZof1c/wIVsEtsZE9hnDK+qmrhmmgZnalCWpW1aXMIG4vYc6soV7piP3hWUtxjyKeE
IkCCM92EtNW2FKCbODxm+nhb0s+7skVjXsF3Vzd4SwKEYnpONLVduL6inmw1efXBYl15+Cj2Az2x
3jbLq3a+sPKwWQ8KPy/ePQKGZ98J2MtjPlAil4spO4YaC8Q4nitLqCUP0IDszWzDHJNU2VE/uzYi
1HPLhdVOTGZTWM+6vY11cyQvXEMTRFnfN3qij1pOogpwQ+QINfUxTiXn5UIZUe5JNkpzMd1YNO4J
IehnVyKiT0dp7Csv8dCKGAPOwigNdh2qX7WEsj9wMgT93laOyIdxNbS1fM9ctbs390UgT/eWDlwt
kXX1aLS5CoaV7leX9tVDowzpBlcEs8QoUrdWxC7nN7pE+syj3+bmzXLF8IGdKnMPP5fgKwq9FxwG
SAqEiqI7ruvpHEwB51Vw49tCBmNqN3w9wA/FVdBl77WAkq+plXFFVMhjoFThzqBDR0JmPQE8Rvxj
etrZNgdkcy2QayPGFpFQCV4JsxfrqVebraqy3IOiazjEowimlhLN9bTh1cgYF1NOl3+Uqbk09nmw
tr1WjPe8ypxAtBs5qV/HUam4olNyZHighSAL8JpbLwyVK3/kFFerMWJGVSr4kQnpok/CkiGY9tPY
yjuvw1xuYzEKmE4kkRId24GwucrYRXZ5B0c1oBCobAh0tVeY6GhiTNJpqPTWtQLm7kaL8g55TONy
mMEJbrydNEQTO2k5IhhdNyVnprDmyZrsb2ADZtvCoBAP5RIAQw2/te9QXyAewEQpDl6IoLLWgO5O
YAsTcZN3pINQ+GMGJdW4l54smbXHYuhtZyK9DL+in1j59VqLP48T6FoAHAPPOu6xH5zIJTZPQTQk
26mprotJgA9Js81gVt/jTvppi16gJQU568/ylhwARE2iNX8H4sHKi49JhvmYSWDqWAMjzNS+gjE/
T112D0gxpudJgEte+5Y7Uwy1nNNmhqklhNmhV364tlIAv0knfsVeX+0aqnlInECwRd5x/jfNaTGR
2a8gXJXPASIx2ppB1SeErKsPxRiO11ZPikfH+K+BZRrGAHRAfpfXkjMokL8GLUbhReY2J1fyo+id
uWHIUC1yoboIoMgtzmBuNq1wO8t/TaIaQa02UhoY8+kUhW9Jptt72m4UUI26ZpAai63IkGGGHpZi
ydBPcVayIgb3v/FtimBVfKDwWqPViqBDzfxu3ZPpkRnPuGSim8bvv5Ue04+gbXeZz4Jt6qMrO6rT
dZeK45LJwmkbIjJTJkNp8h3ZcT6zmSbYaQMr6yiVsUOm/kYte++gGQlHpZw0d5qi7iLxE5xkwBwc
xfVAa/XoRcFNq3fS3qMn3QBCXdHTx6cUKJDSBnie1gzuT7p0nVIjnPdxeQ1oDbbizPkbG/DUGSeM
cbD2QVtUe3CF+0gXNHu66TZRkpugTI1dZtc+cw4lvMp0AGnxYIIHlR/lofjOISTvA+DZhIJV9t5U
fCIqqOSpav6k0oUi36h5zaKoP7R6eIeqeHabDFdjJE5GG1qsgplf1BmkrpgEKYPorpGex2BQnDV8
Ys/zpiPbhg7JNL2UXQWZotCvahn7gChYUaktxzddZA8rZXRg/wqp5RU3c4T9ULaYf0zIr1Ym9u2E
lMa/zYpO4B/Xjxb8IR3RMl0J/TlBEQHsiLSgqsPQnYlXZVKkTRZb1NDpSKzDoXDhkL0u1vjlG0sB
Cq/j8DrAmOTV2EKnx0LfyUSyOYVlHmu+Wjer8trNBVPERIHvGDOzQmGO+xOFCHVgihQWyMLa1m+7
dmTGNKNWFrOf3Df60WAHX3n60Dqmrk87HUX/uRB3y6OqpkKhaeNpBVOA2DtjDtIFNQqooLT50b2Q
xTRCBNXamr1hb7FhMCuIrLOizQj5UpDlnEUnGGROWxoIR2JLIYPPG08LpVlnNAuacrNYM2VfevXH
9IG1Pj2zKdjReznGSsxkEzdNHr8GvS/vFINicD0p61gPXzOBiBVJS/DhtVdgHvU9DdwsRcLktUwv
wwWk0WTbYM3oAK5oRglgAMekiUxPEmTpJC8aSNJVgGyU1CTiJj0anFaGec43vycU41asMB8iwUsm
WtGt/NLbJxrfOLqoA4kailPjgG0NNLNh8iDKgbcmY2iumexE0d20GjOupObpgUf3mwiydW17rbM8
0oxZ0C5DaqyXpE8J73vUeQ9+A4k5oIeEfI3V7kzJ723pl9Z1NoHZxFR1Ex2aGAN1hTUEndVqQmIk
lepPxtPZwhbfKAW1OLWH6kbKJKKsMnKDAClEDyg3jLqrUNfgSjMexXJ1zgNm1HKBTVdlnA/oHyNn
5FgAhN8LfiRVvyNmzRv5VFYtPQwJnvIiGr83LWsxo6DrI4X82KKQ18EYMTGSUJnVtTt/MzQjI4ff
nZbEIIVE/w0rCpxbE3GhlpI40CrB63I+mUpzn/jZfoxuOlV/A+aIopbwiNVSvqs0NEE8dGAuOWTd
t2Dit1NyScKpmWGHRoQS8vMB3r4WipZtjWJIj5EdKQBTxk3dNsMmDVjkWirTeWBj0qMRNMOhV8hN
k+XzVBv1qYLwe8rpuaf0TPdmnEFYZg5sJH15k2gMmuEovrd+L25ImaLtqVYY/pK1pKndTdzMHZ7J
pddG9kA/RLusNb7XfpUclwvAti8B5MTDKBU6UXvhleS3sreiMte5CouQYzaZz0EPdxbZiHoaBznc
eRNOcMbRO5rt3XaCeQPNxtgwluhHrfWOiFGYDw21W7DE35VW+UJGmUpAjXIbtOyizSite4OT5LxT
yTPWIWjFN8mkmRg18/dHee2gjzjThHeYBEVQ/sqrwd7T7LG385p/HBrTQeAk7xtrZ5aJvaXIbzho
EWjclbKb9HK1H2McT4vsVmkJyFRU6Agtvx4Tg84hO2bdzys1tVLJ+KYB0+S0/jgQ/X0uh9+iDiVo
bOJmYP54q8fF2Rx8LGWTW+HuqVMTtWkVsi/10jlnJoPEgUlTYsT3otEzZDjvOOzg1GsIsBVW646J
dojPVowrMmTWZW88NYUFNDpluuSj7snq8qliZrwqB0jxy0BEeSUHrqDZJINwOvYSSedgf52yeTXa
mqz9w/C6KTn6TfoS9O6Z3JYO5GIWt1q2T026/lTWurWZXqcyyJLeG8udDCWCmSJ6EWhNW7rAzPds
RuO27p4VCcO1x7RMwIVhqk/LGGR/k1QHXC+obTtOqsv3ZBjfpB5tmlDwzKs4hpYPXEwDWTnMtuTe
f5yYCLpMXTnXw0BRgCyFNNE3AbsAwhTlfRyDweWYdKVc4MZqEUtYvcekdaCQiauOigLHaijr2BOz
iJoBA5aqMNTEyH2aBl4xtZ4OkSg9U3MPtR2wexEcKjN4nc3/TZ28phl7E0JaxN6KNCe7YTu3untf
aZ5Gdis8SpBUfu+CckXTO8LzDX7ygXD6mBErHhkf4eln5Tm2R86P1j5Ugm+46GsXAjf92DFjWsKD
8sbcjjDH8WtV9ora2ruMgZ1qGQDJiiHfO6fTyJhs9CdK1+PKBAezClF+6j4iE/QBNXlxNt8AVhcl
vWMdfyZdlVqKgmBuHq86mMWIItDsM5LXIwu+mIeLiikfBhFKlWr0atfjaSmpYyMhbIBVPDKJnBJc
NBLKaVyZc52SoX0CnDVTLuL0pjDbU8ggAzD9tVEA3gcef00Bfm7KBL3+CfBoHbg65XOQdvyOH2Ni
2x8kJe43dh+9JjStVqWGWSZR3FDttGMSIaDQe3uVDBzt1kgKjRGcS7pQTkrd9rnrghK3SO5vEpMU
oxTPodyTk5Rr7XtIQWdXDrp8Y+Xy+zDc+3auvlCoQPGcTdNVKIxoB74YmjRmdVeiQJXLcnKA27YP
dbU9aUO3TzsWfwS7q6eOOU6aTOis89Hb2sbMtvYgpGTIN9H2szsXIA+c0kxmPDUcraou6e9mrzq0
yEOXcDzOe0iltG+NPT6q4M9gCpz7HByIV4GexfQOgFzsqX2zyGkV2nrUmQEYRo4ulwxSzBKXKMaB
BAGCYBnLEknjkOKIE771MrUjEGd8zoaIn+fxkOME1YG5BiH8GpjeQx6Xt9kkvjVj8DNJjF3QZ4xq
kd46VDVWiGY6flLzvmR6rfVUCLVwruwnTHfFfBCVA29U5xT2Jn22QqbFtV+AvUbx48QF0w58tyQc
jhTfZEZkO6lCNzF3ywnbY20rq0dMc5DkfZ1MHBoebXTsjmplvRaytY+FjTtQ3QdKiD2rKd6g6LPP
snPJrf4wWPTJRbrCz5zZ6egQsucYI2aWKePka3Xs2oJGCie/6NXATO34k72bj101gsqf8nEGyXoY
Goa7So4ItiHgEPgpQ9U8nRg0byNK3MpWfu0VHAwyCQJVTalb98U5R4fnLJ+86nBpR8Z4DbH2vu2E
RDse+xuziGKyz+rsDR4nTgSaiX2zIamjC/BaDea5jNn9FxDVcrj4ke1gkDhJaKepLfL7+pgQ2jaK
VnrBsOQhjsew8WTMN3M8DE5XaS7GEkYH/LVuCvgjV+zVSEAUGVJ8C8Ik/MCXvV+hmDKCWMVZHpFa
MXUFVNshFUIyVHmwSZlQ7q3xJGZW+fJe82NrBjjwSE7uFzBz5uVOYcrqStU4ktrwhCNqrtJz0gky
QqMsrUFDRTkkk+iWGAy2RctOYeFpSoyKHy/lHNamyasK766KLexjMycrCrNdYlJR9PxZYEdICmsn
wu9GQvvmPK5gXtun0nSKc/1NL1ipeOTzOYSOOGZACkQikezCzOepsz3CZ1jcsfc7CYkjq8WaO8Na
2YHmSiGhyV7sO2XNUjxNmCKYlu2awI9o7mDIkHrtvpzZ1sjbDM7i1VyuIFBYYikwnzbZOeYYxGmL
RUNaTyXusxjXRla+5Pxya5CXjzXGGiWUbsMagFJIWiMrkJYlI+QtD0btVilD/tC6vhd9+9TMq6yk
Mo9Np404KDhNWzLt8qC/ifB2u8kUvvYqB30ljG1rT6zYYqa1JS4ODEjVzkfij8ZyQlJC8Nx62R8/
wp/yjuhs6dcyduOlo9CgoGAf8l3XZCPzRn6yQdPurbKIzuYo3pP0FYzZ8I02qDyaV7joEOInaHpx
Mu+1OBwPpVKBCfeE7epmVKyQNcTXEbWHVUJawppfG3QR3FFfya172jmrrA9Ul5fYYBRGHoT7TuEI
gjierHt7eIzbMXDtKkaEM9a0+OUmXFE87F0kPWu5V7yTNDFiqeb4YGloojj4cWt0tFZKQqa7ur5R
+IzHyETINuoV9Pi+3FTjdU3Fa0K3ZEXek50p1b7AloMOxyDIBNfgVMDTgBmhhCHpcYpdbRqt5Rzr
MwHC3JCviMKdNkPZ3IA9wtQyxsmdoqG8yRm+MdJ0iPrUNjrVrOChwKZuJsnZzcBq8W5CwNmiJ/lA
+vwPnfBf0AnRnWvgNP45nfD83v/b6X0I3/LPeMLfT/uNJ1RkSIMy6mMNrpphwFX7gydUZPsvWWd6
b4M+ESYN5n//t3/gCc35STINa1szoT3PCIHfeEJN+UuDZ2hYGqBqWZ2ZV//nP96G/+W/5zcfEIL6
y/XPwDfL/gJhkWFdC0W3dKHD5bF18QUQguSGoi5Tz6sa9otfQi9ytKKdtnEyzG1lhP/EcSD1Ue2S
vdRm1h6YCkc2zb4grJnjB/qbSAOkLfoVa47hwFiGQGi+gDY6HMjfEmspHV9SRS0PsPfLg02HFkXS
vJlZdodaet5svaz6uH+5Sk2ZmDEirZ0azc0hVwcYf1p5QyOp39B+zw7LhVLXWEqXzcI2s32Y/rTy
LjvYSvr7wvyztdzWphqRLkgWP5grrObSAwMPySwK2ZvOstlMoqCQYY5uMzuD2tmo0s5GmsvVZctW
egoLRCmHs7zIny9YL2efLvSW1UcLByD2EZcNsyhrucCrlh96CaXGFNZXy00FdaAVWi7WRt1I/bdb
5E8GmHu28/wO6leFOx7rnCM6URw+NrFc9/t4uNOLCmeVNivFSlH8vliuRiFRlpwQflVkMPVHP6Tu
MNVm5466FA1HQCIu8yiLEqfnTkX3E1HwjdSCYjVgpzq1nZ6aoL0m5dXfMA0D8Yga3ZRoSFRt2JB+
0T14QbRVvIoCkZU+tAHnqyKozr0S69vRLNdyEfk3SBDKpjpOWVwdxbxF+TPfdoryw6MFbHJuW1e9
6DYa+kmSA6cU6MmUhOhWoqTO934EH2f5bSIDIt1EFN904oxKPgS/nz9N4SYGP1E1NyLvDVcxZnsW
6lRSKMUocCIbNB0zSp4U35HjEa6xbNl/ti63UZGCSHG5vjzmcvXyvOU2BLKoJsqkW1cYIwgc/8dL
/4uX+Xr38rK+GmAEWjY/7scYOaEHvLynvny4y/XL+/33b6sI4SAdcvI+3nF5gbRCB7lsXS6W27ok
mrbwfze5ufnyVh9fwZev6cvVIYvmCOO6cZcnB71SbKvaOyTz4RLOx9dykf25GtcB1tTL9eXuKovi
iWBEnrPc8/GgyzNFOG3HhuTyQEXx/ncv++W2y9sXBLcSNPg3n+TymMunIQqyoXAwNO7lzf/ucZfX
o+Bkb6rYvrrcdHnq5bbL33a5La7Va6QrI3v4/J2ohvmYVxmyhQLsKUJkxsU6r6j5KwyRlSoRQPZ1
U7XCgjRQ/zqakw5VGnfyLNZGUCghSFhe4/JqX64urxXD/+KgmN/M5mAjoGh+c1ThYteQpL485u+e
t9z28eTlMcsH+XiFy/XLs7/clqdUSeIKkn4/J9YU3otYg+UsDs2s5gvtZJA/roc0VSes79z1aVOf
BYHJIuT7elfR7lIt3DbzoP7h5RxRlqzCEJfN4l1crI3Vckr49CDfnMeV5T55HnguD12utoZQsA8j
Gm2T8pDMF1ASi4+LWgkZoRWpajfTWN8udyyPW7b0eshRs/x5yvLky9XLy/SzOHW5Gsg6sN1M1XFB
8O2Aoe8Oy9ZyoefEy5fWlK0+3dHUuksrDeG2gvyUEfrzxd/d1pDtewD/vRg2F63ssoWolTPifG6M
p/m4We7xlWFX0KLdDhg4qIPRgz2MlmUBIgjPXx/88bzlVoQVvEQzWZtITYIP0fEiKkZVxqcvfISe
szTamE9uy8Uikl62ljuUmJUmxOJnuaIsIktBfVguVFPGi4YPyFrrtv9tmL8qrQZDUtSadPBlAmEG
Cx8iKzcWcj2D06IF7wVj+OViuS3IsWZlg7IWoTodBtOjAT9fwHRWtnTX9rVPntQSS7dsRaz4OgEh
bWyR//bzhTI0dIsJsgrktJdXqKSrjS+muwrOgwNsnczJ+ddfft9x/pETb2KHWW5sl31Hn0+CyXFK
SDKlmqZWjN4GVIhFLb58Ex/qcWHtBPCHrTeRDWW3Ni3neSvQyYZatkZkBOsYKjVQqAyJoGYzPKiT
YKbBDDA/yAP4JjXIYXsJOaK2VdY7lUq3Poipv+eLyg/01XSnKkwEYDrtgbWNXQINC7p5IlTRYkjU
P+spBKSRtiB3LKlfDZYJTjDDKjMgravmWR3LImZvc7jeYbneXG5cri/3LBc49HhkQbsRRBT96I/r
l/s/PWh5keV6MkcsqngnPt5nYmbo2l5ElUhi5an0NCGBjaJhmOXlGhObj4shxP8EKWCnpGhzfH2v
zvcvF9o881q2ao10ame5vjzz8piGXAsskMtr/nn45TGVQbdGxTkG4aJAoz9fTG3ImLpsspdhxynm
6e7f3j8SpEpsgxW5Xx6zPPr/47blIR/vsjyFwvFP3/ZB+f/5OMvW5U/tBlQvYkwxFM5/1PJtXf7c
L1eXPzSWtvp0izolP1wulPkkdLnqz2cQbz6jkLiz0arBYIedTy35cja7PHDZGsiAm1aX51zu/njZ
ELP77suNZj1/q1/ednnMP73NYA5Pz0vbGDL5WmrFnr5cgDngpb5uLtdJ1Pn9oK9317rOT/nP7//0
ol8f+un6x+an1x5UtIS61GIkmd/6P92/PHQKc3IscS/+7Qf/dOvfv9PlQ8ej8jCSGLn59AmWzctD
Pr3Ecs/X68uNn57+cf+nz6ABx65ZgkVSTEz0n4vkzxZ96bUopXG33Hm5/fJYU8geaRfJy+UmKEvY
RvUEZemyudxD9pHy8Rb5yAoxDbcjU9XDcjGM2HSm+SKOBGa0ZXO5cbk7wfuVOJdHLltBEkCvIkbP
iS53E7/EYnm5/9PLqVlaH9S+KEDWzZvL/R/vtFyPqulhIp+FhmlLLe3y9GXr02tePtLy6svd/Nx3
Ei3ljZIO1H4r9Wk5Vi5HxHJV+IYCy3U5LowuomV8eZScFiaQVWYhnE5hT0BXIpp4mQH181zncmFl
5KPbGVUrcygFpyIbrfniVFkuJOy6TGVm00o6xTrqxXnTfq9QhxAyOa9nk3nHXcwVwzxnu1xNh00U
HVD/USmW2hqcQvDCZIcKwgjQ36rb97FFIMOJPMnL7RDnvqsr96TFV4e87b6hL02PgM+VTaOIl4D2
FwRsjuGYl8nto91ogFTmv25Zvl8ulhX+hGBhLXxOMxJiiyOsQLfCSk5oTKwdDI2TudGYczO/YnXY
bnthPCb8Lbo+HFHIbWSZSRj7jlKlydoy2hWYa5ppMWLPf6xdl1LEsopNByLzSqipKATJql2qUP9T
sPuXBTu6Uv+qYLf7kRZ1EFbv/2/Nbnnm75qdKf+FxZRUEap1KjTl/r1u/ve/S6b6l65bBvgxLMC4
Sma+/u96ndD/orqn6GB2CfMTukae3+96nVD/oqxGFV9DPKWjwdf+O/U6/SvuFGMarwTin1ACCvDG
F7aokIwBdJA5AdCB2RcaJw1nK2pa6bG8SnamsZrUTWlSdVvnZHs8ND/Em//QPEEVIdd2JLB6JLZj
ZUrPTXFsva1iOEBwUJTo0Mih8kRuKmEldoJHQChlti+8u2Sbuuom+6FFjqatlYiWqxs8Kj/LI42L
PcX4fwku/4riXv5GG+CZTnWU/76guCsPfjNQz2knT+YTC9Y7FK7b0tJuol68tVX7S5IwYxZx+F0P
lbtPO8TvAunngqiw52/wM711fve5Imrq4PWpz3559zz1cGT62rSzHu3+KP/K76pr1EvyS7NJf9Fw
nCMTf5n34g5+hjgGdOrvpY11su+J756uS8DRtwpmqqvyoP5Iz9M+vo1btz6H+FpuMfuiVDqPPyym
/Phe7s1oi2Um3w1v+VNwpd3I28J6n9mTa8menuJ3RK3kBX+v3T4nngjpoqOfiEWfTMcBh9a+lI/p
I9BqSdvrqZOaa9N2scQpxUpBaVeu8HDUV+lVv5F/0qjTduhJrNKdLej0ytzqvjyDG0BGuLUOmpu+
5I+K7ARv0QN/zmZ4zn5R8rmjtBaevJ2BEgET2Q/f2sEDu5579JvofdwhJYdlv8ZcERfOL/VIHOxs
EY6kvYyI/hUFbIvGwk1fa0gQgPj31QtygRS65SPKu1ndphLy6/gPOdlWj169TaLb8QZKDTwgPG/W
Q34bv/vCQc8onfIHfQsOHAvGc9o/yOSXwc9OHchU37IfxqaPV7Mq7hdgAPNkGHtG1thfZ9HK93fE
mSPM9yMXxxpumJhm3PgNq7SmnSZ8JImC5v5WyJsRLd5t9dIfjdf8xrtu8rN632t0FinC7kK0as3K
vgu3MGgO/dk/dNPOvzGOHaw1tEqrWlsVP5JDaYEhdYLb3NV+RWt0nu0G3xJWpP61idZxB5CIZq2r
r7xvar0uCFd8aIKTdaSpjVAWeFu0btbZcdqKDack7FoRIkqHcLuf3gmnJyTZb6g1bTe9hhn4EpzU
EwE2iIoLpAIr5GkpwToQwrbm1QA+D6T60XoGKJYhvKba+17dYnYZzvAmxLX8Xe3W+p2/p00bmPhw
V+R/9ygFH9CemLTPm5VpXlHuQpr6o91Xq/RavVMKx3r0X41zWx8b0nSfvUfrdsKDeB6LVde4Lb7P
vXFOr/s9i8FUuzJvaYtJybrYZa/9JitW0a7cJd9sl/EElle7ik72jf00ldiut8ADhjU5gRwdTvLe
nQXf5lGNHtAmltf53riuYZTrlBNJ73HM+NDDfONHE/SpOwdWu+cm6+aHsaPHj7RnjXB6WtfSKt/Y
tzrAKSc4kfyGlUrv9/OC3jHeqhWmUHVnbLK1uZ8T5Se+SEfpt5j7d16xE3DmV9U5TVftHlws8ROC
MVBrXFBHKI88eQWBofPXLM2Un8kjgscdpiyat1vQeLvhhmmCsR2Bze2jx+ZldHfjLnhk5iTRZvBX
/jUYcxyB+oP3o/4l1QeMAIg6uv34XByGNR5f+xa32zA4EhlRe9jHw3bwVwjIrWutfbRvu1PzPTiA
/DG/j3fys+ymLiJt+U65JoLgvx4fv4YJWJai6oKUVri5nOa+hhWpYIX13lDLXe036B2mrZqazxYS
sf/6bf7TIDy/jW6rJsAXIgS/UtGrSkJ07CnlTlf6h/kt7HHYjz56sxqC8EhorzyVnOL/NO/+ZuhX
gV1/Hfst5DIyzTBDmBZ9OU7jn0MgNL8UxmDXNbg1LJA4xtY6letdMeBKzAxNelFQEyRM0T3ogb4t
QHr/yDWg3B4sw86UjL0oxofc87rdZCH2TBJwmK2eOU2oyVewg68HH3JNSRzKhqKTvgrlUKytQbU2
laoUm2kiMCcu63MzMGQkE9leuTjKWhJdZ5NG3n2PChTw9iE2NsTu1E8q+gYiDkLCgWU0CgkRfmvN
mu6Q+0ONKTjR++MOerEDt/Sx0c323tdrvDRJdiyjAkBFTE2mEj4Ey4Y+lJmxHkJytPLk4rvd0XfR
rxPQAptEf0N7uSLJD/WJIZVAe6gGp5u8JIMpjRUkNOSHt3SuDdCskP6gbxoeHqiqggSKcKHvia0C
MXETZvwJ/OwNwwHpLTbCBmRrh1xOkSQF9jPsbckl8blw8Zn8aqsGWWlfocXP5fvY8MQp7KifZNMs
OMF35OTAnWJrxMNTYc4M45UM7Z8KDk4BHaUCSOlf6kOgeIypGVI8djkPxzKtfN1XNEeVIPAKpCgb
AAYbSY1RLuGPPDW1eULyBklL7jnxmeIaGhnlO0m8oh0QBISsBcp3xwODs+s6laTVRq/3MfLsoY9u
tFx6s1U+WaZPD7r6w+fzOrmV/qwApu30wuB8NqnXUdecAklPsdUa+kYNjac21Ke1wKuBiBH7FWAv
qs3M0SoxOZNh3ONMu5cLBJWxcpatYCeN+o0y/ERKdjcVEvZnlGaDUTwVQ/IjuG5lwJH1UN+BiL2P
PP9BDeufmKZLoIzF0yTQker187wt+jXpr9Z6CiFh6qnm+sOkuLos8SfGYgfRAUFWCwLd0FYqtguh
QpYCkaDB6PXPQaE/UhdFNCS3K2HzS1vqASm5tCWSSdpVeYUIFuCqFuPQqtr+KSNYXLb6fDUUvrWR
hveRXV2WkoehUH/Ccjj0Ywa8xI5TR46JyWhHBGdtxYnCuJGxiFMvdZLm3PELjB7mE76dBE/WWLhF
Acy0vy9ATDf4NS08lUWbuGIMthlikvk3kz1pMyRA932MWu1KC3S3x+BTwS1vrHInbowi4ww6U0sn
TO/lqohLYC8tTjbP6QfTiap9W4WAR1CrKi84M1Ym5l0A106mv0fBjwmeTae7aPQerbq/srVgb5ny
RmCWNuOJsugIlpzz5BAax9SsjKPm+0QXpOn1GGCbx5xqqmua0Zw0qlaDIwJBGHzGedLQpo39Xm+E
R4lQp4ULEmevGhmFkbTd1bFH31pXhhYPdHUnQWLYitxHuxpH1SrXAwXc3KQcCkY+p9AsVIud6u/G
DvBLWwsnBge7+r/snUlv42iXpf9Ko/f8wHlY9EYcNMuWZ8WGsMM253nmr++HjMyM/LKrUKheF5AQ
JKXlsCTy5XvvPec55QJUQhN9IOjEMxpBPqw3+iTLhzSq2bPJVhtuq9a899seaIegIcdnNk2HUCnh
7ojJcVSH5GDo7zFugwILKU9F5msOJeFQkEN6XJ9ZgM+/7vXyT86IGKcQrBADuDw6e7V3g5rJatim
LJ+jlfqHsJO/qkAW6Oj2kXuPzG/aiHfzQzPYbBfZAoD/cJpzccUCGm3J8GPL6N/kZ2JJbzHCf6c+
kzd9lt5RpTXHhjgAy7HuZ8xijZ3c8JshEjqN+Bm+6y3MeHYIJ+Vi3jYEbZgb8SaM7JbC9+aEr/Hc
iRv/UnzAobjHX8HQVn7jO9LfzGPzGO5UJ8JeBWjRvENBjeCOlR7IOYzpWCLczxlU+PO2cRHvkQlK
bE8Tp9YPbGd7nDXEtBp76QoHINiIUL5vUmMjiEJzycuQJBh4ZTbah3lvfgJA/Ir6G/EGSewAilU7
Xth/V4qrvQwnsHU5qAfLzhN2PXbSOumFnJ2X4omNfHCP0+rF2Bpb8S4i9hGtruPnbDSU7/THHG9R
kH7MP+J5YwBecDEdIoqcuDZxydOd9tjupIpSxUMkOWJePqQ9C6hlm2i5CIrWtrp0HBIXtew07EbT
U9hdDa7SHCV1T3jXxNnWEo1gi+dFpA50ipY2g7dqg0Q8Gje4wNifL/L5ew04HW/vWrE2HTN3YJTg
oVxcjFWQ7nK7zu2xcjCbB6UbvKbttkQ7uDGhxKAOZxOKBLN+k8utInk5vlyAiskGsh3yD+1OPpgY
MA8mQgKazuRabmB3oAnUneGNzxhl2DRtwQbWyk7m89BPY+cBZo9pMvUu8MMWVqgbXYksytldfmlg
G+tj/YE6na+H2OkR+jR+/U16R1xGAp0l2On5w9DvR+smXFjCrIumHfSbULr9jsMiE/Z8xEawyYJH
46J+4owUE5eSrC0Zj2CflCCd2ohFjUteYzS5mNFR/9Rc4Tq/+HfUT82tzqjaH9qnEbg2LtMfbH3f
8lO57z+pyeA+qF+KF130c/beFbaobNrX4TmCAaLb1oXThqi1YmcONkL74rn06kdAPchFyM80N8pH
RrGG61pCmcqXRrlpV89V4KqOdkmeNbaqECKlox67wBR9p37tjU0w7Er+/gN/r9id8SZwTrKFQvPa
ovPbPNWJXVUbo9pWz8hGpmDP2+RX9/19IUFfsnNzY5qnYJlaIm6k+bYxKCQvSW1rJ6lyMccdTCpQ
k7qGb8rjd1SJwxeUO6L/0iUvwbyFnKIn27Q7Ch+Eb0UPgbRjkoC1t2IjdrHuJuKPZxDf53HfnxLS
agKPI1fd+GRlbdGpJN54YLR3jgOHnU36OVl2/CZap/Tk5ztqW6KTGBpDCCs+amjGVHMAdmwcTsYb
xxXTtREBPxGrxUbYyawZ3Qe97B3IlOYU7nIIkBDz3tJtC4L2vBRgDCVfIsh0dy2EUAShDopqQlmF
0F44CKY9oD2mZtBdwGoU5LlDgjJHDSUqfQE3/VHjNWbYptnhlYqcCW3y1G/Z5VlPJjj514Idzrg1
bWXf2NIbYoAtbcwtzZxbRq4ol499eoZI+ZzTV3CN0xGu5fw4ZO54D1kaK86VeubWevEezId6TljG
AodoVRbuzzDaBLvsovJ7+zd1a/7gPVypdM18Fx56KI6boORdp6AVXGtfFM54hwRhqpm/eXnhiRf/
AdlGa+PBoAQcHMry9qG5E27VUXukH9++mVer2PwI983Rp5HCNuHqjxjJKbbtsX+MJ8/cziz6e4gJ
H7KbvXAJbe8xrUqn0SsuwaX+ORPzbFBdJZENQVYh+sRVn8sPFMdnVlj1SblEz8mRvCL5ECi0qF18
nkRfTuIuTU5luy/Fe/2qno3H4iWDn6RsIvC4cMM56rRd/UlpENJQqffSmwGF5I6S7sIVhlYINWL0
gfCaEFErcENO1gXUgh/ezjIH9z6fOzLyt+oIWLtU3fqNbCdF4TAwLxqEbckzhC1JkqGwGyWP78kP
Pd5LkVzF8VSoe4BtFKnYjP3Og3NM8lbBZuFEVSl9NtUHuwqrcor2pF7DJ2EDhl7yzKu8tR6hXTA8
L/RNwFiCdNnIRonVbeo94lml24ynaBexI7Au1aUmIVO9VLotcVZ+k/ij7Dnsgtf5Z0YIAcuc6gaH
7AfdlQE70I8s2LEtstzpPtvSgr8G0UGRPkJQEeY1GM7Rj4GNF+PshXzG9AS7ZseO98zij1sgSI7+
8ASFxA6E700PnhKgW3zP+mOBDCNJFN/C4+SGP6VXwXKoCIZzeqMDobxJdzRAeqx3d+l+9qorKviY
/dw1+MF1icVAUd6t3uvO/V3xEBFl9LP18N1lryLwB4sMMdtapGgQBy+8uTagFAww8brp81g+Bya7
cBtdm8W1pfC4qEisdrf4xzIYuJPZl17HN99/hNmfsAHdKxyxMRFQtdO5RM77P3CFE94FILb8qJ6L
H4V/Ul/K6CG+N8ujpe20XXxbNp4EVbyPGIhQ/gGJkjbJIQZ9s5u5ULxKu9KD1w5GBOesjdNp2+4p
T3G4JE5Yb4EndF9LnmO+YdkMKnLuN93NfBTni//I7Mf1b91XW25KdgFPCOuXIXbtcKIEF9HNng3G
OffFVbWDh/KUzXbyrhM99q143Q9E1sH3dMjeZeWaRSjKMaXzsffHgdB5NuFouTfRFen/PfxLDffS
IXKnH2rnVM+s6krGMmkH9MYuqNoemSNzFVF25otOmxKgyR0NpXfFE794IGnbIcDJ6IS0WMetDwq/
Ah1n+08y3cuj9lDSLAm9EFjrlzKzi3WzL82AZnadLWyrHpMiUN3GhRjR/r7X9z6XxUn8odJuSdWP
fgYLCLJYDd5mHT51wgVKdWEKFZx6EYUtoodNNYCh6WoH2Rts45pC3TVg9TQoChE7yhv1PFGgv+W5
7Z9r5bupf9ahU9/zniauUVih9sEXe5j8DtdBdMX2CNsKSgqAwdYFNG0ldnmLO/a4G/XL52vMiduh
/Nh0MKaId96ET/2p/zR+Dj8w7iSBPX9UX1SNFmbj2va/G90budAM1MwHesnaK0YMrllibktbYtnO
RN2fsm3G7tLBtj1cErYZmF9zdVsInkR4AoL/TXWJ3FmEK+Kpn+KeLWJEOKgdHNVztaPhx/JSucEl
veX7eBsCaPnoSpcJW/hUHQuCErE8n6M7c1tdTPMobsev/su8cFSS8ZY9kVt+zn9aT8Fde87ijfph
7aOX+tRzFPibitwKb8q/pfl+AtucEm4NYmWfY9kn2vGnYW5LxhQWpQz2Hw50gYDhiDEu9n7ZVsdJ
PM6yyuc8VhqhoVSxoWaIxyFIpSNZBvwPSWzPfdYKW7GZkPYvgLJu+b/rzfpz6731ZcYQLCC8pGFR
7qSjNUYSIVLLTxfGjMx2uk+DdjdkcXiFU+8E2qg4iiluopB1pq0a1THFWsaaxudVYogh0I2o5XjM
2MubC1D9LghHTuwMD1MGaxv3QnIFA3bU8Za4rdXSuVUz0esFriAzqXIbP69Io0lKtH59AipQk1k8
9MJD3cOOSjAIVp5EtzFMkB21SDPK0njLfogJIm5vUqKHbtU1w6NE0CNZBvDmZDrsKMF9iHk6gUB+
PFIJ149No4AP8M13mYguttWAVibFwSVGGnpNdB32yNodUnJJRxLawFSP4UsUeVql4u2IiWKJgra2
e8WvvUpDH1EBDHPwqLUPFbsjcnccy4rNTT0GFGsjqWViMxzVjut6mcw0UszhGMbpVfCr2e5FHBdh
o9x0nIbQIMpD3CULrY9OpirED9DLyF80jgYXJz+sCF4CmzinLftHdshD4V/TCH2gkjSHVib3oBgp
n2PWPwy7Xpp4w8JsBCe6TwJy9OT7thRTR1ZnWuJylrhTlFGJTGwqslbdE979HGYISeOI8IDePDRG
cPLL8Q33i7zvBzy8Wavf+/F72tXwOi3pSy1TyrLeHN1+iuMtvHeuv8I27tT0ppoUK0RIL16nUgCw
3Nau4I8Pc3DN8lx7y7q3RoBoMYrtLSeO1JYGfOL+U6V9S/CNNkqQvvTY5Tjf4fANtfVd5cZRakYm
0YJP5wTlvJ9NkluNCCRl+OZjNr8KLWyhdlSiDS7979nHwrI4iswgdcKhD3c+vbyqm58rA8FYFwvE
7QkmvW99YMIQDK/T8o+RVB4kEuE0FniQESg4JAbLxb7tqZIFzTuWRZx88o5YghFehrWdFzNmkkMr
ruVjN78OlfCKlP2icw3tLYVuY1+8ti3F2PraLNa+F4vdAk8osRI39NMiY6TkT827VBeXHBjxqRXV
t3xMdl3lMlgXVLb3YJbYXFsvrMrhpgNILJbGT8lvXgttOIQZBTF8K/zrRfucV0SZ5CpR38ZgfdQj
9ij/Q9XZGgPFOhoFG+YyY4JA1Kil3nBxv9UdHceE6XzTRoOdDNOp6LvFwFzbhL6yswLvAHEg3TLs
D/YPocZQqZio6MgO2hZSRDEDI02ujKs1GS9CPFA2GTX7afGWlMNHPHKlIWoE7Qn9oKzdaxGAT7nL
GfT0SK3iZ1R4SCgUlpQUN5QLnxVabTS7baYAw5vkdmdG+AwtwLmHXuICYARPHWiRLQjEnro0bnso
hIII5LTzGqLrbSFadPrv5Mcj6peMxDXbdi+nSrJVGjzBKRGyttLTt8CRm++bio5exASRJdJVJnyp
Na48UWHeFnTlnWnl12ion6VqWtpkkwl5TUIs0j6Qq4QdUxyeMxX3YiTrVDIG8Gu5YWzht3Y8FIyT
RSPYAX7WAl3wSqm4Kny0HJ1yviP/IrkiVCScK+leIVixH0mZxbCGZyerelFMSjQpj2+AzRhfxf50
AeVCTon51ANhmfWGjHo18cxc3BYFtfTYh7JLZAXG5mSS70rmgIJY9J5ugWdKIagnFrQvlay7mDQC
kHLWO2p+g9TZ7HlExBj1fFfYdOrFjg9mJqku5K1t29b/Io3BUfrulSzN2G4mNQYnF8duCQqbjTJO
mP5gNvKPcGQjW7Y3UT8GUom3kwBpg3w7s22+yBB6rkA4iA3UKCE/FxOOhyALzvZDYWp7wPSPomVe
xrLe9oPOpK0Vh31W159lerAm8T0I8OHQlYeBH804/5uUZpOR3hLBa8gk38DKPKcQ02mPYhsJKHGm
2zvuVBjNFRv7hgBqoorZnQnyCaAERF5YCUxdh4eIDKlNEkdX4u1sLdWynVIx9h3Bxc2F9RjUceal
3cSFNSFEtJn3aLIPflyLx6IWCjsW04exb289lHZyFzAOgregWGZPlOX9FXbE+9h37hQqd0GfH5FO
3A2jFfBtdMgzY0pJjPCmQKZBipfIVjUe6plc7/xE3IYGNXEeBA37qNRwCit7hvTFUyVttXroj2kY
PIvGSFQkvuFGk7bVkKaMVuERiz1Rp6xmGzJZaHeQSyfN8kvaTzrM9qTbzOlBg3n5DuLiKAUzqBxR
umYme1D0X8/EIlBE6+3jqNDB9Qfj2i04ikllgZetraIS50G+J3UTs9ZApazqoeA1fuklZL77UblT
FGEblTT6lNSS7EjK90paHnsyvwTe/wt+RfiWyRua+ZArcchukQuZlCsJ07ZB3Kt490ULjJesZLSQ
Y4V1qlZh25UU9pA8KTB9ncs++tt9HFN3zICVxQBitp/3/V2CIrOPTYNcTujmgWw54TxInsJc5xc6
L5IpDQmzUhOMo8OYpXZRJnvSondZYeKdbDvXFIiGDjvyVHMo6Po8OgOKDWeAcpjMcmM3cFNs+Nqe
ElKXSYhYbD8W7ie1JdinVCGEmgTWdWSaVIWRb+NB/h6qnjZuCubqqRdEDfmUbldTTOnQdOdGDiMm
u6E7E046me0jMW30Ndt673cmvl1gxEatXYeMS245d/totAAZ8DdEvnEqddgLxApFMUOrNI0eq6nh
jGm0V3kEFygm2Q3g8TNJYNNWI0GhjaxXQwSpJ/ejBzzXtyOryfZklb+pwKWxIAsozpSEIU1ubCTV
8Pi6AetL8hu6Y9JfdXoC5tKz1uT0YRaEI5zcR4yrKjtdVVNdqeQ0zoBimnmhYe+XPruMeBs1brb0
8aEh4d7yer99CJp9kRofuhyJTpPrhyCbvuMiCD1MeebG5xMqVNXtwLlvMBWQhKqGso0oHrQGZ7VR
/TSqiiubziERNj75cSNsvgR9YFLZck+6A/z3ZxCAwanvKBRU1BHFwu0hMPAxyeLOY0DTQRBBFVQx
yk56JBCzF6U++R1MNKaBvkbQGmeZRFlMtyWkIaJRO+vq+01ht9M8b6O8vyPAFx42c/mwU7ZznauH
JhvIAlnu/ePhmBbTPgSwGVTJR8RkyIXtinreDP9+sz4Hus9yIxHO9CKuW2+qnjOABUtys5Jdmy/J
N7ErFLDM+U+tEBvPIkfC6UWBgLQqAI4b9nT4QtKkAolCdrEQOmMvAHwC6aamVG6LpL8PArC8dJ00
QhZo4qZ/3HRTeV3CRTx06fqhiac638haYSCbVwAQLjfELkiH9mZJowFH4s+bCHmBOmvVPm709pAu
NxlGooMG/8YzNPEhG0y6YoqW34v+IG/7TktOKS797Trt/h+R4H8lEpRRlP1NGOC8t+//6ytvo3a6
vGdf/+d/X74+6vcmef83feCvF/2hD7RQ+6Hy42wlUEFELMDv+0MjSH4Pnl5D0xGuSYayGnf/1Agu
RmBFZrlTLF01VQXNw58aQfG/owmUUEX8u24B/7AmapIKSRu5BLgD9d91C6nSCeLkh/0p79UWgJ5d
+fV5FZr60Z/i0/Xh/+dz6wlmmdGfBtn/9NfUaih4RVB0MB4lJYu99d8vKp0u0vqiXkVH2BvgO8ol
MC29+ulQHFNrSaCQB1R+rDT4WZ7C4aUwC3mfzwPBoAovNyXplgnynt8FwobTkROsfs0OqmF4cUm/
Qn3vOiEn9mEzauztFL3rt2I40sfo5+1glVBIw7eyA7FRE6zVCspzS984a6ruXitZ3KDMBBRXxXTg
UnkG7/Ji5uS9pLV+Jt6TWt+KtUM5GHtZIUk29OkmlYXoSmB8NiIsZSfIXgxLfx8GkBIqs1SHOGm7
nECqayKOn0QWbtmSNE3yh7THYQtJVPmUSDfJhp4uSK1vOkVOPHVExIX94GwJJqUU3KCNTx40ibs+
UIuIjo2Oh0mdiF5h7gr/zjMgciAJUGmel/mLHAc70kC6vSr031C12YgM+WNC9M4GYXlHr5rUbQ06
MqxbOhaExfNFuYZ5SFRfdpCzmDsgX8AJdrQxS03QmJzll7xP0SERkpJHoI/y6dMPBwvwLkujiocc
QVZwMjTzxQrwiRS6WSFCf4ILggPBgtUo0pGZInj+Q5He12GFK7r1oE1jBFKs1z6WHme90DxVLbeN
kV3n0rxBOmdghRfYzoNqsRv3cB0BH5FY0OzHRDibsbJXKpCubM9/Lnh7d4CbsImQfsdWkjj+QCBp
qr+IA73aIhcJ9BZpx3UGSPzQYI/axY5gBIy4pAv25VOTghdB9cEcrLRmm4CFJKaAYCBeidZ7r0u8
+TIkN5ehdl22Puiwn0XPBCbW3gUjbLwUDb0T6TBm6wQobb909DkhySDl6tDRhGijorwDug4k14zZ
s0sh805dvZtHLvCZRjGqZOg4W2XfRUO56QezcAO9eMkLo9x1MjuDru8Hr0yFvZ4pblNl2CJItZFn
7WGcaMsHtIQx0akbRaPoUkaQVhU9PSgp1AWk45KQi60+0xfGkhxesgAtgpQKC9qvs/lTQ0eqjI+0
zj7CqoNrWPXY2IwH8kO/RBGiU6jtu7zUXV2bMJSq77lBXYGfQHN7eTpZAzlD0/wZ96PvKu1V7RWZ
RhGDniQ1r6CUNnKQ/kjCBPMpyRwpo+uxqnew54tN2ebvZjlRSLXUoIrybGKIt7uB7wpCl+YyIBCs
j1EqH5f1dWOi7edLU4GGEwJcDeOu7XSoR+w0wOaJ23z06XH60beeZA8sjy7hRfG26IKC/HcL6Kfe
QrWXaaG6Krh8OS+ZReaAXUU80Ysf7dcN+ik2a69RNnVOHMn3ca1fk5aJQ0wPCvHMkozXmeJBl7ex
L0T3RtJjDLBk9l00KSOLWipQSerlnDDikTF/btLw7M6xkjy1Wfcz5uxSBZhlPd+YhGSDKOQuszO4
D8cKKdccvRIkQj+sbdiiUMUQ7ALUOSPAMcL2jkiMPSpSyJgWRTwPW97L5xz0KrLw8TJGPocGWr2u
YpPTMsHDOcjwsDF2Bu5XxCjPAPFKpCUlcEtLOweG+QFYbjjVGlP7JN6JPqrdWDcfiohkwmBRzwyV
4RKvhsxWuROjkbCSXp9dghcnV9DoVatzM12jfsjv/Ir9deuUIqwYXY5vUJAOZBDSYRYY4YiMz+IW
YQQbXtJ9TORqJsm+0vxVZtpO77th26BHc2VV/VEuePDuXE9uXEEbKtUEoc+E7zjMtHsEnJ1EDHFU
S74tD0hAm0TLyI6IHiSaRSR2K7bZ1RpBlMJHp5ok0pZw+mQV52cKQNiRe3ISS9O6z33H76EEItqr
N1hFKKjUkc31BDibhprdI/bahORXzGHLbEwlZSf2veXUGmdirlJNn9wk/pQzce9r6qGeZWaBeg7J
qRC+AIO9sSDxbNx7ViedirD4pKl5x8XgVC8RPnHIoksj9grus3WDAqIsraZ6+I5k/DSkB9BwCDPq
u4FLZfs9+RORRUn4FLdNueuJ6iyoV6Eetd/x2I7oBKDYmYYKbbJ8yzWonUaEwkmIOodeHEd5nI50
Ic3vmabSJg81cNZgARvi2GL0w5lAi0KyQBF1qXYHNUu/KNiA7GkMi3OoSh9guB7qaTpBw0UU20/5
qfe9lqKcAJr0RWpV6ZAnSr9tc4ulNpruTT9/rkQo1D7UZVujL4CcDIWIn8EFK+lMDP65rRiMmuWC
L3OURBvdAnA+tKUvC4isk1DQ9IaMhmZWj1bCuZybDKMHWgJ+rbwDkUICw+8OjO67tDLmvGp0Klp9
BogcXafshdw96cAFCEA3JZKYBm4y6d9aOlLGKRLTIrl3/LDmY9KMB37ltuoIAg8HQsIjcZkjy8Ep
oaNJyRQexdLKaW2E1o7uEf0/ecsPoyauKuTW7QOYfiiITe30pWXYGapR+Ok+zbEOPFpU9JduYppT
StJX1VuupcqMvPXyDeo4HKI4/7YQWjSDWG1btnQ2FcOijEDH3jSQz7J+ICgeGlhtVBu17rECQyuj
45fB85aIb6mYNugsbEEWHaOAoU+UgB7TIlfmD0aI19+zj2T6OVJbW3k4bRSWY7eJhl1rju/A8ceN
WTSG1yvDV0D5UhikYiVwZ2fhJsekj5IH0cFiM3VacypzydqyeDNIoulBF3aaVB9SumzxzHbnC3py
whTL1Mi8m1okNMR4WE4XMFPTBSIFMphOKlriKchaCMkZEAeR2Gu+LLqATb0xVXIkyKuCR09fmc+P
RGuz+uo6FgxFAQ5oRIbmsJZNG7rgQPhwJzMzrlBsKUK8bY2sAGJSkgxIzd7pIgfQiEikV7IvY1KS
0xiRIt3uxCH6zPkmq1me2F9lw97AiO0NKYoUkxzY02DUhMBpqBg00o4cXZDdqZoYVs5cWcvAcOMY
aVXKv2sNs4r6iq6eSDYG/Mw8dVo1Q606ioT4KEhkgbohpZVo7MXhA52r5KQJpewVeMk2qs58OoZq
PaX7akYEVAVEBhP592k0yecci1CKjUc/HFO7VJkCJB1WkHA23dVuXsdodiau766mTc9CGZGHliNw
qX3lySIxEfrWJNnlQrXuP9XRcoU2zPC+zzRdU25I0N5yDcN6EhXHXOl+yi06YMuI3MxS2q1eCk9Z
ZpZXlFyRr+3NalFO5HUOPNs8V6Q+InPjQj4HCIzhtIl83UF3aujl6THRk1VjMFetIuGYoo4J0yG7
03Jx2GoGoqtpCDMb2LPh0Xvrn4RRuyvq+pLQ0dtJilrsxBQ9PJYOWfQJxQ0Z7bd+G10IAVdpTGIM
NAR0jrqQQecrGVyERYX2LWRno+ihgggYs5OEwfkkku/n9Un1JS6Y7CZWKhpr3AOoc6doorSXhZFt
o0FfcTSGid2CphB4PLwKDCS3A7mRqtZpl9DgxKZ/v5uIItkPXDZpJaS0tUR6CWzSL2OWoJMwl227
YSE2VNjKyQUxh0LgnyepG524LzVvwEcVY4nccaE41Y3RHlN/inaNP18niIm7MfGZ/4gG8IEWWchY
zYe2Nx7Svswdi87l3o8r8SVbXFISVGJpat1EDkKXmSG4I/Thk6gcCRWMz5VvntFm9J1UnJpiFu/H
KrQVaQpPnaLf2khbdIfEK9ArfILwbx6zsnrUSGGYxdzYydlDI5rz/SwSWkFeTEWrPfNdyyryLe1+
ZNaib3iDOceHThceYR2gkqWy8HKy4OVUlF5b2e3ZuTEIygbSn/PiLh9OgY8+eDbZnBYLx+JvzIqF
bfGP58wk/RkF7Dh8zOeH0uy5LJI8gHKAfJDhsD7LOMjJCtYzBK3jQR/94SACus82vx/3WRTtdXmp
H2QI2302AajNg+9YJAEF+yb+0/WmyIgY2Ci9fAwq5T1qFaJM8sUgLFSE4FlWttxdIv5+PW6r96AE
ibACKn6xKWDOjUCiUAj8A2ShVI7QB2S/qWPYH1nI0YCgczPGbAB0s0CifiXdrXf7jJZYJzWv4UKa
UhcGx++bYfG5rg8nQbhWKtC5rlmMKQEOkzUIcP0d643Iwk4BYmx/P/XrH6jhZZIFJDgr0GP9bcQW
YhZb7/5+0lIj4mrEafsbhcJey5/sFYNSW8G8D6RTVqScDeHSobNa+c+7/sLjqpJo9KZQuFthDRQe
ArOtBgTASP9gxWhYHT3LOhRmStQeSbC09OzyXKTeqJbGXOEDBzW6sIPVzUe/3gjLB6afkkpj5pPM
7Bh90fISGYSStXxV670xU0CYR4iguGozdaMjvvIv1nulqPUMeUbjrWMFd5VULA/M6ctDAROtoPsM
g8C3xN0K6AgViGZJnqKfWh/LNRgz9ifzTkFZtoYEtpX2R1ygWifdDgMGzO2hPjTLzXqPSHrVbeXx
1i8/6otO22bhIQLi/uvgW+9FTHc4QEeYiARxk3iwHG0gfLGJr298zZa0rCWgyKA3jVBgEVXBTOks
bSwRL6TbMJZ00knD6leSpNYDskAlD3AEDNMgBvl2fWqeEfDicqUGzp+1FT62Eh3WYEXpL0RGrpa1
Oyrdp2aKrWdN7bVawxXj5ciMRfJvaNEsd5ebKYwjJ7Ey6RdGxgoEjoUVnbPyX9ab9eEsED+s1bmV
n7qMMjxaCjFx7k4UcT4dXQ4cgZLBDf3sLQyXEWm9vIP1Xa3vZXzoCoi21crm+Gd+ZCznoMnp4lZk
3hwMAYFeDUOo3kHoZymRHzR1QJqwhjKulvU1dzHhRHHqIsZHt8CC1pvVIL/em1bQ2O/H65Pi+iRG
98G1Jmrkv16ni8QowcBeSHKdnNVv693fr54bJds34tdIVB2Hucpx9+uuSg4Aq3jH3mR5Mu7xoWZ1
xDr/+yf7BnrMuNys99Yf7Eeuw3RvJjsQOSRkFEelpme79ZG4gA/We0w332g/G/jX+Cm4qBIpA4GY
b4a51JxSyBctA0NEyPt/vEJb7v3jIWgB2MOsKoNJkYre5M9fryiN4CQqepb1s10/Vsvk418frjfD
X3GY/9GPhMWs7fqcFR2DdnmgzQSppZB84uGCWt8ZNDwps9XsrghZPEepGuifBRyDKzrQ0FDz/LrL
5PwcGbHuEa9XTFq/X1mB/ro4rXRAc71LG7dy5oprQltchfXbXPF/f7u7cufMmko6CvstiEQWSS7h
3BZWru4SlfizBeejMKxxS0F85dJXMln8889fH0bLT6z31puwrG7z0CmuvPB4hBI0Ss+Shbngr8f+
MIlbsxO26zurFlzOei9n/Rx7OdrRJq4dWcMbuT6/3mhNjaaeHpQzBEisya1gVM/6wgkU4qlZ7o6C
AvfEMFv790Ti94AC+xsVaLbm9eIrGqR+36tAktYbhas+a9PyeJCEC0qjfx6EyzGJfWeBEvL2Nfpv
ngTH/2/H93qXFj0T50E3IXLzc6USItuWpOPffm49ssVWukga+UF/O/jXn/n9b1QSkI08AwG9PheF
AedTPrKDjVSCpdY/cH1Jo5dk+Y26gWdAHGbS+hYWVbxi4BZORLjc+8fDaPkfCoGC9v9MZNa5yn81
kSF/DpP9X1bN/2ciA5u9Wf4ry+jfhjK/XvfHUMY0/8XwRZJg8RoSO+m/DWUs6V860xoFS+lfxAZF
YxojQrvWNf51CyXbX9MYRfyXZGBwtSyZKkdnNfnvTGdkWfqnmRWOgWUtf5muKJZKTNe/T2ci7JlE
KzTJPu2LaGcN7Y9O1bFbQGRW6VMe8MI6FtSUbTYm5g4Y9T4YJ6x5bSjualleYnBi0gym+6RWsM2Q
d275LT5oAav5WBC6JXVfI3nNWBdmhNYZm9whGL77Qs5PzVTepQbOaSNIZq/JYxGDI5jRCTRn3bmh
0F+IRhWngm0ShtV5bBaWv5FuBzpRNMG+OfPBEWuoQtlFHLX7LphmkJ7Nj6wKCPLtKsNjUK84GP3D
jlg+ksyIfnvUcwj+XKESRwlCWvFz6g2iD2i/J0qyK5MtV4cQS2QkgNgqrLs4IdVrFvLciykALVRt
l0TQkvtRa7AUEni3jUZcETNyqIOUBT+FWrIOKp3yp7ZVIkju/i1U4uhiATa/GH4QOS0mNsdYyvbY
mBfeWC+yhGV7NYNLy0W4BEEQCySjWKWysYxApOAhSrhmyLVlt0jxrIS7/8vemSy5rWTZ9l/euPAM
gKMdvAlJsGf0im4Ci1BIjr6Ho/n6WqBupZTX0jLtzWsgigySCAQIOtzP2XttL+wXKmTWXcw0v0yY
ZNd2qi5c35p9mVY7NAfDXRYR0eYscLMkTR89/XPEOauiQv1oEAbNbfg2WD2mNvDZa80I+x1xgsam
HjY1EqvtQJkF2TE2ltQxn4vQs3DRTE9GVUw7v23Y0BJ3oU0u7XkV0mtQJ28YRhAJfKAMktOuhINz
mGs0PbOWnX0We2XDhoWniSAumw9BU+D66qmLbmwS0U9j/JCHSwCXVXOd0bC3scGE0tPaYw2MngND
90R+4ALpJdq+SZE4ms3OE/yRujCOU+ZEkGOl3A5d/F3hWjx1y40eDX/dgGBJ/3h4ffb6uutL/tXD
6xOhlaAktq3z9RFVeoxzaixxmfZosf72O67bq67PXO/O1JG2tXQe/rYbVuJBTZ/7l1q0+fH3Xvze
FWYIE+o0JDq/f/b7db9/7fVn14dWKozA08k8vL7j9xPXh5LaQvnrmT/279crtfnZdjJEDjKdyAH8
xwv/uPt7J+aWrNDQBohg5uU6Ii3ifL1pDRM738z12mFGcB5kqlaWoqimlomU7dvEtsnxCc2ck6r0
jxttstKza2JmwcVdose3GhwV/GwcYFeKcOfWw9v1Pdef9h4NItrcc6DoY9hD+4LguAwQFEvsHwlc
wEmdI62+xGNZBBEdS7TXuXaGSaidr/dElGPdC3Uq6sgcTplL7g/VsUOTUGDq8BQVKSlL6IucfBZn
WNjiTOWae3ZsnqmhSVNUm7bPXpB4i931ebMzmfS16hy62nTCgMqhdky5VcBxz1I61vl6D8lguGqn
6cFH2duCeAw1TqzZTOyzJB8AjzvH8PfP3KgPILGzXFteMTXh98aPiChIxT4eBudU5YVzioaF4Rml
5RYrvn4m91xQ7SLi5hxRQ/fpdydNSJCNPaNp9/TFsP/Xje5kxq+HwoOXXA3pqwlUisEz+xjCOt9R
Ek1XoT8Vx5kweNPz7VNr8m/S630e0do1pNiSffk9DZmikGyRbwsd2U3upvipO2fX1AAN25qi9FTC
V9F7DKViLsez67hLGlvk7fy8fIL4iGNouRkTs11VRuMH9vIKs7kb1CxOiJMW2ld0E93FQK42WtgZ
yOZK+zDG5SFiWXVOlhs1JqhrUtA4I92FTGjkUy1ZzC4bVHGTwjNMy4so3h2hZ+c5JC8HRW3TUpkY
mK+eNQJNz3rYzOc2ydGYYYJCUv/Xz2GS15ShvGR7fVmynPnXe5+1xXrdK8+URgfNi9Cg0zMQCAfO
COR6MrUq87awdHWoOtw+utdsjZgoSqUaNOm0Vs4UFpM9q5nC7h6Ztq6ATVvnaZyNAyXfvUW/AA8p
OSY0ewdOfk3au0rYz9cTqxEaVcwoy9FRh9mltsr8MrcKM581IYJfHlpa224ni5WsAkVw6fym3Awu
jT0NcaLTYlePE3kPVeGuIdguKF0v3JSpUrg82m4tkio70Edo16PW+itatsata2OgEiJ7ibUCsEiY
3JpOZOyvENbxuua4FoR+l2fg8oK6QQi5pdqrB38sza9Vouui/NcPfz++Vnj+vnL//fT1PSYfz9YX
/e31V9OEcldVjHf0+uT15vqGPzb9626RZ9/a0Iy25e8iwfX3XV8+5znrs2YIK1yNoDf/2Ik/Xt8U
rbE2l2KW1I3ur9rbteDmAcH+VXq7PrwWef72s+sTPSF0O8uKYCzvTI0WINUhiC8Y6wW6cm2iHVaG
CV8457Mu5GcXynqj5/WnM7vvxtioCyEo3SZVcbZL5lfoURRAZHbIRocvkJXmkA9sczMmACVIcFqS
Nd1NNaK5Uyahep2VBeMcV9s2y6YDRhB8aw3VR3pB7byxZpr3ZoTdzXarB+XgmCymh84YxlU4qMUE
F91iEzZ6DNipLehXlkRCCPhFGnr9wJG5sbZIwWWUmJNDntlnOw67PRj51g1LciaOPjnzTNK8+kDc
z0a3lLNpOzYPeYLCNNgqW5qvQ0GzXosSl1yaIG9y/eKSSbSuu/YJkTn98ZdI9WBo6J7vnVIg+rTq
kUqbR/292aZpBA8/197zCjMFKAt/LUdvT7QvHRDbyDclRFjcWnFPeYdLLQPhStcduTFKkmkS/UCC
dr+Cpos5lNu1787x2i7DQ9otDvyB7lVYj4coJnnbjCPsG8QVkIGRYN/2xCGy1YTCQx8Do27Jup2p
y3ltN65qH4t43A4vmcEMLMzg7KfCvdf4HJq4TfYh2JNVngLvSWxCZIYo4iAM2UeFziSlvdPLCJWt
+IrtMtrm+iNCEGTwVnWZNKEDwGlfHdmGkM2BFpDXQaCW7x/DLCf6g7jqTaxpCA5U+lSZ7oibPam2
3ey8y1nJU6RDghk4PZmLOZih+vwMIf+9eHZ7suPnrNoNGl6rXMch4mAy9Uf3c3D1JkC9ukm7Jt5V
zkj9GnWANxTDxhw0JhWj3Lk6Xmmvrd5NPcGGc3G94a5yqzAIez87GJO5nod0rwZsilliW2uve5ln
JO29v3fLtt6Q6LvW4945+LPYc8TEBeT4uNJPxqyyS8fpiFJW3wyDz6IhW9qf8FIzTOBWqTff0MJE
PgaorvzpWg15oWGvn4hbGYbioyzQ6ZLuuW9somOw29Dnds561WMY07Od33AEhTOuuwLRl0+euhKN
fxKxIveEPJbaEO/jPE33DtLnJkqbSzxwLnlOuHd9os7sjhPUq/RblOyPeX90VWys0PExfZ5tqouh
zydFKs0Gi48faX1QW3ilE3x9HiT/XYyLRwheqNseRu5kweEx6GxSOdL5xRGaELUZ2fzvA7Y2JRYI
99lKyJPSQ3oqjS72/WAuoJL4iLNkbRcuaWVFvfF1as3EjJZGeetO7KOt6KjSazEIB9nmMqEJIIa9
kZLdugjKMgvSj75XOByefbv75ggsoY6WYYxJ5SZ3TIGn/aYWloMUmmHFjhdNvBdJuvuZBrkA44au
+d/GVjwnadvRhs58/IZ1usOS4aCC8+cCkAyiOzg5IFJz1oAtIJJTkt46mMjQxuJfo+09kxSPo8hS
iBHihK+lfMU6pB+Gdnwd6rIOvKG7iWLXOyNGfvO64tbWPR3X3aImGjqwWqOP2p+2+raI0bLNOGJz
FPOrpAKXZtf50lcciAdFWmHL9NnOyMSCPh2vzQq3sOlzfPppCiaRaDvqtTE91QidFWbAoAjbyzLF
yYATOTaGnMIlLLbsWucYOxEufJnhqprmTV9plxmMQMiwnxIORSqvtukG+RA6vneCHRpUGbbNSKP8
pCZb3ziGCzNRencaM3lKR9QVPzxJIoajef7eZgzREhN1QUFwo6EzlS9Malbk4h08/acZuiE2przZ
TBJ9GaYR/vY+uTVUB94V1UBkgg1v0eFNLv07jU8jsQlCFXH1taQld5+eoGJljQ6y/3h8X5JUcJWC
CinmxToUlcYytQtxBBMJZoUoyROhLg1R9SZGQwyFDlttdXExeuy0vqMOnU8HckiHh2h23wrVwJ6y
PA/ODSPetUrY1cmrUTRkV4XZ0WP+NCPDZv5tRYGGdJ+BPYP06sEWaTx0AZr1JfsjbYHwseWgr+Rd
7hThKQQfBcfB+hlRwliZXdzvBdKyIXKOjFRYtfw30TSHJotYpmvWu6k1yRHnGgvkiKG5fmsKLkpW
1/2sYhypOQeaCA9lbqJlORqZA8CkSDHkxE8NMP6AycOdwPmzivX8e2hwBSSHBysRDoPazpP9gPym
9LzATex76WskSYmNlQ3NblLo23wDeQvSbVSguHeMQsfb456FlyNt8h6KIb1I/QF9y0XfjBkaRC2S
Kwm6pMgYTnTrTaJ0GWw+Bmfh2I2UyTP5bM/K2RXOAPGgeKiWvC4y6ZhtVuWmwquAVGqbGPRoBzdM
gqlw3q2879al8vfIOVHcR9/NBDhCbw2gBusYtyICKr314w2UwToV66F37lr0Hb1GcHmDmwP0DvCw
u8orReDVzmPh6fcpkF4u5RH8iKL9ygq5H+LM2nWj/R35qP5gaT+8XO37VvoP+GhRRbEackZ7J2oc
5rZ6bRImFt50N5gQ0HGzfhQ9p5eWIgnMI8kUeSYPslqZlbXlsEMYMxvADlX8Y6itN6ejbsIgMq6T
KkwDGJc2Z8oJgX+6tDX5EDV373sgV7gwFhtihsibtcuPLvdG1KM9FMIkenNj+0MUoCXFSGGL8Nin
qKBoI79V+fwVzVUapBb+tt7xcHJXxr6EjhCaMygUPtcIFb1k2bCO7fG9K7A4YBtJ9m1HGWF8iOtu
bcjiu1MsWac7YsjYqraf9OK9q7V0Y6MPhtFfHuOkuVFeEh/aSM3w0qAs1NY039DCxuWVlu8FNZpC
Tx+moXjX7CrZx121mdTU7LqpQVQl5TePmLL1dcplLnHTFobYnZGwOs2Wte9s+/U29r2jW8udZXjI
be2L8DHRZ7UGtNBWWzTP9daXMR4GdHKF3qz9MgVT0M4vZQEMQjksgUYdU3ZXQTTBHtNmtjgpUiZj
kWKfGjA81VDVdqPCv0HW+52fjbfT8NMWHZZruP3roUutrTfXSZDn0UvfS2tjNdYjmOfnidTqnRex
hE/6i5GV4iTF0RZY0d7TlPwY32k4zI1lMwcFCDQU2LBtBF1W/UorEYCs7f4guO6HNBk2w6XjTu6j
sY5asN5RbpbbDJiSbw2wWCh1aPiUndJi9RnB57E8mHqet/cksXmhhx2fCW93bu5JT9QJgk+MTeaV
810/WzddjRbPrT3y5arZOdVV9G0v9PIdwaqcM3HQQLPFuOACPffHdb5EcfvYs0pKHSua+BVeMVS9
KV9o07Xk7SDEJiV3ts0b5zHurZ8o+9RqjLH5mN2EsLyIFY5NvT0zrytT2BZMmvpwTIMKQ9I2qV1v
lbEo3a5ia5wvvcRQz7f/GEOqDDX+9CkZd0PvvqShz+zazBV2LahBqTgbWbrJPehASBFRHSOiOHiG
uOia/AaRTKCcQyjf+BkeMSd/0+zpsaMVz5W21gPbb94ohjsHuFYJPt3U/N5TmdnY5gyUQZjPw1ST
KzQB32yEt7b128ywDDAAiC2j/uQnPRdFTV46Wd2oVk0oahom1nZJP7yqz6Zn4xYmJowcy800Ynwj
J7Rf2Qv3T9V3yowedN/KN14Ck6QYuyddnmkNqqPVIvJvxzlA3crRN8n5df1+kc1jhLOQXoeaPwJf
6F9IWw+MDo5narPCCW3nxkXQvkbOfevkuksVGGKXtO8waJzsvLsYEbvDpOrCcQK8Fd6akWVu6du9
TCMC+bFsnyt/eEgr67kWPTPezlfk5qVkavU4ripayhkRWQORZu8ZepN17GYKphZeXodEx0zsphFH
ZBJ6+0qLLrpXu6e5B+AKqSVPgJTvptTc6qItDj0uBrggCwyssQ+1oZKbvi9ushbl/DJaVBWBhVKE
Yt9S5Y8Q/pqvvkTCHQ6AnCth3oyFDqs3SqHPlOg9fM38wjLmnlgE4Sqg+F81zJJnu4QmcGhGNkcG
5UlLaR3kYQXHxfafFbXrF0za9I+hQa4B6hSU1r9E9tjX6URJXno7kmweYrOC0dG4XpBzccAn94Po
WrhCsh9QKa/7pBo3uptjyKtgTIdNFgcDIgA+xQL2YxHvwbezGkxQPWpLCQtbMnXygFUPlBTmxFZO
cGLtQPhakh/J2MWTz9AR1ipd48slHDa8lS4YocRTW85k+xBiljUTddd4rUfouYaA39eeXGjXoFmw
G6a44tD54BdhdtQdhiTfzxF6yxJhoLKAFCSGeZ4zB+ZwC9yPZEeDFbRpM82nRCq92d2xrDxYnfwZ
6gqvOTBkRvJ4hQXSWeku0w1r9o/44iFzOIzBaLMUiCGs8LXfzRRkuqekbc1jG7HoIdTXOOUK3A9r
JUwOcAGkS/Rn12+xLz4ZjsDSXXcPdB6Bpygs623vUIszcgA++Va5XrFpQy7vvXtUfVts3XhiElx4
4FQ4oQih37sm2QLSt6cA00weTAN2hAZT7XqCN6b82Vz3XC3rbIEuGvYPIgPjUzXIN0R/Hjk8XOys
ZBv19nuXlYwfmWKJARs4dt2PSVbZ2st65sHusO+b6can3ryWbWKtpzLhioXZlSPG0kY4mO2HvRqd
pyYstI2BFHpddbq5tRn6Kz1/k3JkqlJ4zzJseo4xBkPT1+q16Fk8o4E8pn1V72Qb3VfGfGD+RvNI
Rw041++CkrXRPjdZjZa1b8sLFMqJj+g1nRCmykb7bChSGPoozq1Ro9ECYA7m0ctr90HLbAKZMAh2
xVhRBpxCyhDWDzzdz1Pb5Zs8GlPaSTiyTTF8lFWbbyM9ATR8I5NOXpqoAL6MWnU7MzcPiua5ADrI
9YRCjqtl286qt3ZGuqscCzA8eUIQNdEtOzXkT0KGPRwzpqWmXry0ghrwPILqSOcvloKzbeoBerNL
NWX3EZ8YNe6E6/ydGJhCdzhh0hFoUu8791ad/ExH61bl6qnR8Du5Di0PMsln4ksREvhSBeKjDRHG
ajXuUSdmQToLp0GkGj8B1lAHw/If+tk8Fu64iz3z0ughbgeTbAUPylsSP1M0Iiza0p+piuLYsbqH
bvmSUo/cTKwX10VmHYdOxqcBNvbnrJrlVENabwxwSEsR+jg/s3XSg3LtI2s3avDRBczFTnOnrd9x
ZsLGN3Y6vf0hsZ4HR9qcoaAZnWj+OQ+iDTqN9KGaOPH6eyjVTkTDo6egg8vxy577cRdN2rHx6tdw
lH1QlMg0I+FTvwr9n3mPdrSq7fdZZMaeyyYIgwynK82TW04LCNMTCDbEQuSl5jJaI1pENDxpdyRk
YVqqP7NWnhuvehJKh2YetuOqR/7atOm9rltPQzZyerVtTs3efanNlCakBToxNwA2AKCJ50/DgoOG
V+UUNb7BjI2lomwsE6pXEWSEdZ+nCDUa5E1AtyWRy3rI9xrZdzbIiOpx9toI4JgRAuk1F1sIBiZK
EWosGuQf39/nPS5ePQ+P0p0OooE7WuqbRFpftuY+NVl/m2mmDexr/Cg84KTGhL0KEquL9P9CeRJU
ZJvttfxRtZ9JHQ2nWoj3vCuCaqT3asSwyIXe6gdn/GKOmTy6Dt1Gu1cnEpEOvUIdwuFmUT4EKgJP
btss2uKe6TNVMOTdCnRm7P6YAbi5jmXfLAhdAX2Yyktxh5Ueg7EFXyFqBnaNERtBpnfjI9DZ2wl/
fqaLr1T2xdZosq8upQWOtyjcYKKkydiTo2wxvYQGqEEH1LBvZAxoG63TqEvKAtcGmOF0lhcdGO6h
bJgfGgOAIE/u+AJBzxz6o58h5NSiYuvFCBPTLObUqKdvU9fiCDGNbDuRad/FdXK0FACxHDbDUHr1
LurZ49KebTB6Rny2tEuLOYPpdX5rJe15KigekoJS7lxKx0ehqL604qUMBzsYC5v+g9PcxExf7Yz2
eK9ZuCuGOy023D3fGKoGXXrv9wnXTDDIQT905ADk2rZOjAFhut9BCvHvukx/c2yyxI2o3CpV+mfh
fMtiH8hZuyyPwPWuFnIt49Mu16Hcd/1l1g/mrHm3Q+3fjFMVUhbU3jsUPhdFpWA3ebCSRNZeNCeS
69EHnjXZjtoiOkbzXdyo4iueKhw8w8FsuW62AneS6k0uJ9Z30q+hh5ePIrsbevDmuBuZz4ayCyrN
dQOi6MN1bU/FWqPKoGkPntgPrcU61EDzZafAGMeKujnJ9lRLAWP6BSfUwKQ+E5fYcp5ct9nZXtfv
mgkTU6VAt9ZAD/Z9RG1gPJM/C0m7t8uNqIz7wptOdgLntRpddYiz8WJ6dYEBiNKjHUOwBDvDCpIp
+hgHIi7u59T8oDdlrnBpltMIdZ/kCyONqUIPUFpj/bOJfPnA2PzTjZDUUzmNUO2bakvWaBo0xiH2
3Owuzsszln6sqLI4F708tqGWH4w5bRaY9h2df4DUSZGvksRg1hA6FHIyCtUK+qQmC/+ij+olQrEa
zF3KAU57L1DdCNSgi56ZiYiNyUltgpyL6iw+zC0l1Ul7D912G7aWeoWYstN0NdzFrZWtLafTtpNe
TkAOISmFjdvvSi+aCZDFvU57oN9xFaf82Y4fLmcCDYl9RxoN5wfoAsvKEACbZ4xi4LSm8lu/aJqu
2TdXUZudDzQefz++3kPJ+udrrm/xrrrN63uuj6/3fr/v+jMSxGGV2bHOV4EtFJB653U+J9kCAXj8
YzO/fuu/3KRHlNeKjHi4edddu/4eroY0oX//8l/vdJPi1JVDwiyNQJAI0bpKPcmEd/kTf+/fr+0U
nXFGlOhv/9hs0/Qn1kzx7u9bvj7+9cLrX9J6NsK3UAXXTUeUnhY14//8lt+/6nrgrg+jvIig6iKK
vj78fUSR6CGVF8YpbrRvobIpNvjUKuOkegfKpW0i3Sk3iGsIEYF6gSVDY+WiuGKOAEBR1HDRNQ1o
wopFMXPm+xtHOPoGiLx/SESyc3QLSllHJWya+28ZI1zSAew25HeW/DDJSoxXXGKHIHEmhnn4f4NP
+94k0DTEEDtO+OKcovjm9/Uec8yjZye4DD5VhpHDniHv2316g6uFlsmEH3zS3GLlybNBFrqqk+9L
C6OZAC4lfXVBBv+RtiQW97V9Hkxr56MlWTHFcO2tVmg3uBQZ72ewrSKRw6ZVXbKmQLGC5XGnCwbU
BDsizkicTuEgV95cuWu+sIT/3TqSIbIAVjOXNix7/9jUwM5jAQY5JqqeXjyW6ugyxjNGKAezYZWb
p6HLP+eGw1vS4hLVInjFA+2L9ltXmM1KprRrXE5a4CzjgQvbXqu8HYU02EYwUQS1vGnQXtHpaGtp
jmekOeAkkSUpT19MIM2uStshiCKxtdvpDVkOKwdobV4rEXglOLvbEPtpQ8vcqp7zzPkqBzFuVD19
DW7esUDEU4ihSa0SyTXQ6Ls8UPNrJM2nMmN6WzGSbZSq0k350utUQUcMUHC1TFOP140W2/sh7cOg
MBJ/5TU00JN4rtAdebtar9geTM0wNsi7pzJgESS97jtGU5Wx3OgJfDh0WFdXWB5e6wGsl2ulT0PI
vMLBRk2z523OzBWFNMxsevM5AYLKPicuaoGGxGPbYewzYmc4u40Ji8R+rClx1mND+IlLVz6fixuG
scAfES/YnQYFNMcH59Q+Au/wvmox+yKBK8nrcp7xa5MWSQxKoWX1tpu2PEubyW/mld+Xtx3YrxY0
n512H/kY382kZ26sqH/Tx94JbAP6adjhILpqnpzKbf9DBoa5CPb+jAiiXWTaQiwQB6ZK6Pr+WdAX
hdaUxT3FqWmi6ZIrzT+6KZ2F2MjuMh11R2yFT3YFh1vLYQBjrwq3nqQqnCNPX8J62sbc0UOBpCxl
fzJyzb+3xglWtJvfppwIpds+MhTI/7Djxt+TlZYdd3ROB+HZwqHu/887DguocSZqtAcawelBc+AG
FpTzMDjROeuTjtJg4tHTz6JbGwbTcRLY+/+Qbv6LlA3jXxw86h8O8fVIIT1mef+8D3EdJ84Y5fEB
scZ0W2Uk/BpJdGDmR+jM7Gr7Mhu8bcjqQKuZMvSYq2/nqKje/v1+iL8nmXAskIpaZD2Zumc4f0/S
SuG14clw5aGvCMWKvMY69B3teZ1BcGiTVzUTUF5mzpPhyfripaTbxhRbVGWRitVqF+V39ZkJ/QpP
93CRCGa4XoEri4wIT7lkmEYRalxCF96gZR+9bmgvldaa68qlH95o9KSLLCyDMjY+HE+p/UiiXeqX
7vl6Ey/3umx+/fd/9r84d13TF5bhuoank3W1fDzfPx5YMrb/7/8Y/9XrnRd1KpIHxzDz9dBWZQAs
YQoM6W4r28SOPYPpREFvTWQb2WZ1yMeC/n42M20fz0Uu1T7XB2tv2Lk6hBakLiUj+HBVqHbZHJlw
CobHPizF9rrn/wus+c/y6OU79O/l0QBV/q6NXt70P9po///qvu1bruksI9c/aDWAbAg7M32Hr+E/
lNHWNf0OPoHpsoJHzcl2/uLUCAfRtAWdj3g83UNlZf3/KaPNv41HhO65kAwwhTGIupgqF+X0Hydj
A3ai7msZHc2uX3uWpDZUdLt0sXFlZLgfpzSzd3Ya7q6Prjcon4JG12ETTGl1UMaXvcTWXm+8cmoh
uy+PdVb7wAfmmzTON5ykFLy6zNkjI3vv9JD0Slk0Z4OGcIQH2IFXJRkaL3rNtF5RsJ+W/kCDZpG3
J2cqEuShwI5yeuM2zOsYw4Csz4shvGiGak0yCo08gwub18+PajJosc/zqe9ZPTup4x+wZ1EG9XKQ
5szsWsR8LQ78DfV7dGTmmN5ConMG97h0aF708VjU07BGp3EuU95chJ9t5TgbCS169lmt4Ul2Wkp7
zlyjqaHvvza9qdggIwf50Y8DoafYt8OwUuQwg9uBwCL20UEBSADfgF7Lq4etqcUYH/V0Hbdht818
WPEKeK1hhmQURR8G2r1Vj5MYi5H+Q5hPfmtMW3R/ZtBqUxq0Du0gLpLaavZo9ZUWQQDZUoyt1DfK
gYjAQ7sJPHPa9uWpEgi+E5n8xB30kCIePXRoGGJlAeATLvppCf96OnRGQrnZqTB0IU21EMUYJgwf
j/Qu0BC3kupzHOhuucgHylNdxNXGWaABw5K+FJkyBA/h3mHswquFi27lpy0qEFrosUH5TaXssTtz
PNIwfZqLpIcUM6gjS5ZjXj4kRj9/tOZ2rIcfox+HhzzUWTo6pHVMTbZpM7B0WZk92gM+d6/W8amC
/q1BCAG/joD2+eUYzG6IVbyBCpF3jVrF2oBcScuO83g/eUW0z0BHLmlCTz4Mx2PYafD8MOM2FTyX
BLZtXRonaYsfas6pjKG73JDRLtaard3BDYMQA7xzImBd569rMmq5bgMJ2u9dStupQslkEeMhKxqB
syymA42ZOEgb436eDRrWiRk9gVQMiokkCLOGh1pnOlOzrtNudZODmabyQCnibextmgSET66zpfoA
wyIYJrRFrdowJUK6rGXlTsGZww5HLYFMgAg4kEz16Xamf4OKwv5GJYO9N+0jbJJ8XQpdbhQFe800
gBCL5sGRhAdFJoTRju+Zh/zvQLN/eqgAs/Se9ZVh93uP2oVEeuotME8TPRUDLbNlzCzvvSc5F29G
0RtQFWNrH8UAB9vyQVZTvC2tdu+LAoq31k8H0yG3gvAmJjRwj2is7HJ3A3uYTy8i1KXTFQKpqKTW
MpkkSPQnFQP9j7PqpoRc3dX4FLqpxfJdrlWz62d5J0ZixW1nS8I9q1tqQ0yLl0aHGem7DtFB5Zq0
C0pmFcBPAnRMdFeZCFdZTmnDmtem8A92FqUX04hvUXKVgbWOYzHc5NO3rtXmnV0B7dE8zNaafBS8
/JIQraLr3purvEM7APswNPdc5tbdCKqPGHdfnSrT/gQNuYnnsto5LZ/xGdAkU3furzxb9w8y/hYP
SAz6tIm2Mm/vQ4PiPwYozHIDsJmSWLWCTJ+s1zLCJ6hcwFdhGjDfQp141VT0klgpmmqrnIK5rUsA
Xt4WIeKG1v0negFq9A4kqMwLTMBCgSwIjdR8KKUUvGgFhHkMdZ2FXEBl/meUKeyp1VeYTuGNiZBk
BZTYpITEsqAZXQdy1hxtTB1JeYhaaF1jlF21JVkaRb22QEJvOnTX68wdkKPFe3tmSWdB7Z5n51bE
YUXvrqqCtG8/rZw2eun7P+Laeu3rpDmYBcJ9ml+3xgQHJxrnehOZOikx4L8ojiebgqFtM8XOIaLk
vZ2m6WMi3oi2w7wPldvu9bxUAep/chfFiQqM4EqEqjqmiFYXQ7f10pzgcBReGdAg6OCNCPeJq5e7
iq4qonRWRZWcbpbU6PnZHVm0hq2OoWD2voZpSTbjEoFT5BwN9V3tynoPCferVvH3BDvqKVRUm0ut
IEdyenG71AuaCZeqDXy6mbqQXu380cSAso1mcdoaSNYqykmkyqfwm+Ns2Kf68HMayzIwUusytP60
hSwL7H6s16qYtaAYm/rApeVetx7rsrS/3OHZibPXzsXhMsAKQlLHVdNC3bDO9OFH5+fqvkjUA81a
b+P5LGYK4Z/amZWyZejvcXNmxXFB83DUy3EzspJuQOps+tA4Go5cd1UG3SOU/sY10O/4FUepU+p7
br9Aw5WPelTsy7ZlVMlvJh/tmz6DsBh9/Vm0971oMlgVYCgBLlXBiENp5X8aRAAZ4JcRgSDFmWLx
qJc5YXJRxMBcp/uOmuLWxfBrjeQ/xHFtwNyp32ETzfi+TRJx/CHc6qy210zTRRA54zeaGa+xVZEe
CTfIGJAJcn68l54pghJ2d8dicT07EiaKQY5nlyXb1ii3rhgLvvwOuBVjlhR6W7QRMWJv5EevwjWT
k+1oOKk79Cy23gYN4OeN5dFjQBkCpP+/2TuT5riRbEv/IqQBDocDMGvrRcwDg7MoURuYREmYZ8Ax
/Pr+gMyqzKwuq/feone9gUWQlBiMAOB+7z3nO0xBkZEE8W3ABewMuFbxPT2W1pCfw4KP1a0ZAhZL
Nz1x053C2KRS2MOOnMG6gRHZpJh+jzmbDTiSrBQtAyzW2geQMiDVIaJlGLYvpsgowuxhN4Z+dYeC
gTQHpz3VTVgsVlZ1cEvzja7DF5ssBNAmxd7EHr8Z04hou9T+iCa9Y+Z9b7QVsxiRHovKyrYQITr0
gy7hgMYzZc7jwGkEOOuK8JXLOG4Jyku2thyMV98ElW/rEEF9dw84Kuvm7uLHMSkfsbc4OeYvacXF
KwVSqTBM6AoX7RdWHQB12DV2I1Z0Gku4HhpzJp1ppkNnk4PLbTN8KCFftRXoeLfFRN4w8DFLAEUd
7FbTKNqDVsswvf0azOgOm8mNL41j/Yw79hnBXJwSo06OjhseasYaTJU98+yE+bx3chC/NSjXrYs3
8dFa8ASGQ1YIE96l/2BtXUAl90xG4Bv48AVdd07vUnzCu5y9wjb6Ylj2F17ltG19wO8xaSNvrQPp
yvWPMoTm3ZM5r5oSkKBrRvs0d5ILl9fSygZmjJnrDNUi2CLGQc+dM4IfPPtOYkvbeGnMKliFBuP/
lB3pINKnshJ0Teh4mQouQm4d8tkK2YcqBGvM6FvLObXatqjtrPvEj8XVHMHLD4780QD6OylkpLPD
jqV3Xjk/yZgeSBeZsLXvcD5cDJ17pOL11pnFmzNjgQEJeuCe7xVszU5M36Krb2Psz/uaDYwhfoYp
k8HcQgPHpHU3NgQ9FOlwrsNxFxag0El8ng4VdhvWnGg34sXY2wgcScOd9xOZXaiUuHVmrg+Ao32w
K/l1FJwrsWyus59D6U+dr4WHzWLCL/RKU9zciZ7lcX1aM/XZ6ISrER8SK4jvPyY9m9PJcc4dF8eu
T0CyJ1n5YjayQBIfz3eQErh/Z763BThArpKCji2H8rm2YQeLNDukWtdveYilWlXO3qm7ic1xiyvO
LG5Jx4bdcSIC3epdXT8ZJjCerHCjAwg8ooQoU1pVJ1dVuI8WNcY2MBrmGnzkecKdO6/igJOwfNN1
TgRwED/Y+fy5MiTRJZYhr6QGhGJXe+2S4YW7ylUO0YRJemwDVKA+5gbcT+n3MYFjnOGU36hxyHeZ
L64SCuUdG5EHPyL1yfJzuM4wwm0SAry4r2+KdMeHtr4LR1Xv09Y+0lah/nDR0QpFgmQ2sqvGHjr5
OIQas3wpRzvYW5GN2A41WGeV6m5I53Hfps1RuvznTO2FJ56JOX1vY/8sIqJry5LGaAqkpy8RWJci
hBbPbXS08BH4iX3QVcTYO454pbfGmOlCQ3zLvDnfOuHMada2+5nIs2qaLg2k+YAKhsLhSwPf4dgK
llXR6SO3xo+4yeVTZuXXJqdNzH7pbHcj2KEKCqN0qlN4ibBNHKNQfziu593QN/Zb6PkYwyXhPon+
kfmgncCMdqj7nzWS0LcIrsIxjn60xmge+roZ7+Y5uTK3vYrpMsuxBtL07tMzoZn1YM5+fMNph+qT
JHP2ruAtG43xff6i+dS+TQlSsTEtfoV7sJ03PvNpC7YKXUWN/qdzuaYjryYeRIhDhquE3uiBjj6n
knMmsRQlfiPCc6PiU+X14Z4PnClV6H0IxUhxMAQNUshTm1q3n8IKB4RD8ofFRRoVjb8TE+fR7D+7
UX9XhDBAE3gZJ8Rs51Ja01F67bNh4ij2R19+I7+BXCagiolR/BBJvFUaGlRT1TU7XELz5pwrmRp4
Hw4ps8oRf15MJo7IXjvsYbC8liR3ywAmMepsa4gAe4rt7JvCZK/M+7IVXN2QhxhXzplVHlMXwdrU
PlSKJhPohaXcD4+miRkwHRFV5SyrU9k9jMP8blf542iK/k4jID7EomM/28ptVhbLxqoluocgCYc1
mTEA+uoIcKGAd7bFhvBGLqc8KIr7EdfBoXHAKRWMIEddqQPd7fHY5yG+GyU+Yz9OIZIMw9nIBElI
1kfreRnXaf4rQVcSNUl8s0CvC4ptdpmpQaNVtGcd6Fc/tdS1kd28i9Jl+m27u5B9wV0hBjZjeZ0x
DAjYWpbhraran8jA1B6h0x6FPHpE3uzEJlMbXIe5myo6AH5R1bc6IQxtaN4aN4z3PveBwyiVfbBM
bd2QRTQdU0ddw+SjY78dM1fCniPNpo0/N4pU09lACW2Y4iXq8F+02r0w4cE55LrsdQy2WK7RklCA
t6ay9M82tj61YyjPJC3YTXg1AwLEuooSxtyTnmFEu0xzM6n8HhuNSJ/lJK9LQs9hiNt8Tw8CA+uS
dGuNRXk1yW5BxYcSIoVfEZdWjdyYSXNFZppyik+ijH/Ogv+OEAzKY5uLf2QE4SXfhIBFBgfsLmTI
tClKrjYknhZK24qsXjwW3I5OanLVpmDzVrur1Is/oQgZ01e1+RnymI6qkM09AeZECT+QshgPKdjR
ALQu5JXHQglxqU3yULlPuTlx0DyfF8D4+mg9ADEM+gJVvCKwb4LCBDeGwQ88svVQOzX0weWwPuXm
DYhOwPTEHycu1XKAhgYlrmsi8lJUchQyQkeb+Y94f4Lz+tug6yM+Ww4VGowLMad/vgizI2jOyYiU
H91g5nsc1kf/7mk7NJuyMNrzCkwzc8e8tO630iys8/pk/fIo0C2muvlpNhZzd9Rl6CyJkF1f8fqI
zJCHjG3+oR8DqEHr1wyGvpz24Tlb3qQ87BEmLY/shAgwS1jpVvaJd0HKoJfpmwsqLHrsOryYbicI
5DHMDjka2N0F1FMuh/WRT3/u90cNH9P6Ex0bALEXDZYiNaDHYTfbgSFBUGa3YY8Dsxx2TBaQgs+L
UMRe/t04thSgfEyoKQEsaCKLFuTYvIDG1sOIbo5IvH9+UbOicJYwIqHWffwTMbY+8huIY39+rWC3
fioQba3EsU5Zw2U9ZIbGIOfFr6Na2m2u9RyS8fI7fkpDVNlUPVFvYmyqy58Ha2HGsMmuLmgPB3Km
whaxrYrPlr8kcBokb6zgqWzhyLjs0Tmh0U3JBg5VQbLQlo0XssTlqZGSXcVId1HY0SFMcjWAw5LT
2VLvDKGGi4ka/lhH8d1ok7Skl8P6da9M0VuSlIOjzpsdNP/FsgOeen3xUcle6sxHgGOk4Obm/N1K
bsNCgklHJ2tPkAf7i+F6JEkM8MzaEG7Xn4dswd6nCpVGORZP69f5/QlANbyAC4EtXMg0K4GtKsyI
Lh4ovgmnwzGEs2+D1MBcEOERaReG/j8PxfJLgSii41u/+GgvILcVH7aytFZ6WD9l0H3W50vUPPI3
InCDpnwtwU/tE0kWqoGdI4QS3bkgiG2TMgn6GODhECpg1L35C1w6XjDTEbxpvYCnE4KC9rQfPsQC
pXahUw9QqgNchICCwFYHi2Y8JZjPWaDWw4K31k7w7rnlU0hynza1c+gT66WGiD0taGwkokacRMey
Rrc+AciQVt3dok4Ck4CsnRgvAEzq/bggPRXs7QkGt50A4+4XLLe/ALrz6Ue+ALs9ruN8QXgnIrvP
DIk8HczfYo/BYUTRcEoW+LfyLoYABl7aUMEXPDgsSiJW8kPXAw5vmf1wS81eysojITzvfrGl68+9
w67USN/iFAC5WlDkqGazydkRwA75d2mXM5HcYFcCfOsBMk9K/ltvgZszYrvZC+48r4f0kDREzmSD
JktdQRaxf3Qw0tFqU08s2PQEfrpcQOrlglTvYKvbC2RdL7h1BXfdyN7a3J1JW1TGxs8ouIRXbXpF
Fk45uOd2wbd7C8g9XZDubtGc00S/+bDedQP0vV7w71gNiFxakPAtbPjWsD/VC8V1gcbng/G5xIJC
ssp8ZJpHlVnoowWdAfICrjYH9Py7huqygTpzyEAYNp/jBVNP757eBuR6RuzvIBYR/ilBmmUxCoLG
3pIFd08na6PEwPwPjby/IPFr2Phj6Lhkf5DI7rK+1SRJ7F2r/6Idj+1eTQOqU98Y2GTfwSW/I/3E
+ORG37vZjTfVbIAhH/gwjLBHIzUU33nDoVAley9zUWyKiszY8hhq8QPd6UuMvGJxuoVh8DiTwL4b
e/qePkmMHVmFGW2JzahGAgLR/qW59LiDoxHvk9Lf036H4HgKTLzOjg7Mo126IFTkkEDlatD/jeFP
TCgOwL0S5Um0dNf001wjIbVEigC4p7ID17ixyuyOFKV6Z7d4M510JHKJErNjjxC3X+kVfB3GBJq9
gzoWVxLFks1SEsXlI0q9JXGzNU82tGcxRZ90w+Ad0CiNKvqr27aIrrn12DzPgj88ZWDLFvx9tr3u
oKrJoiDVNEJrDFDlcLPtNNk7YKG3zY1Li7PLkffJRERY6DjvEojMqeifyxw36miPb6aVy0Oou68E
tWc7wyFXjt2jRVZkROciYeMDfjeKiveQD4Y63NmR4iIPCerpbU/F2HrJuSmgLRcTOYgInBlC5cHr
PPFKA1yoB8sF/2OR5MTFtVlGGRmKir30pmyrc/cMGaBCvobExc375Fk+Voj5dzbAn6W1FdGLsS9m
7X1bzFB3QakLynPnoRLkRzpJgI2MVt+E4QMVzddJesYlqIjQtqZNE8bIkqLMegK1RiJ2+pXG9pJk
iWlpqM6VZ4VX7q2IdYkqnvhjm07tIbbCfMSNtYvQ5vWsvUcH6eViD3uNGKxQmvzAEE0YWASSQ4/I
PFm9MATb6uBlxocjwUG72vzVAAQd5tF6A+I5HyKxcGlk/qoGTIQASugUBGm/d6WvDnkwmttJ039G
bM89a7Ek0ejegMuuHkYDE850qSJFtGYnHs1TW+/bkjMvQFJMDHFL6pShwPSVn4ox26Vuh8u/Ri4d
euRgOpKM+9TRu3gi7nnmxi6yMNnjDN3bIcsprpF3r4/0weumO2E799ywBMIbihsBd57Mob2iuLyP
sjdHx85WNfWbmJPgYtj4unwCelsrnt8G7ZW7LsDROs3OuRHqnigwWrQCxE8znbJFnhr7b2lFFil8
JXG0EG7SD4GVPMU3nYbImdl+yqzau9H0PTTaGSL9SNi5Vq9sPD+bkW3QxhqPrs/6X0YNgkTA8hlZ
Y3FMNJ3pfwbgmUCdyvBLj8NbFFR0k90L6QkUI5VPsOjkvkCJ2c8w6KSY0JUzj6HgcypK5fJbmenP
NZODhY+Cxkt/i8tBUNdaz5h+wPQKco/IJdnmZTjcabN/aPPsJ81AqRU+cKR0Wi78vIA+blsG8XnF
rq3fWA8rdi1foKdJmL3R18TWMLNLWQ91zea056br5bBgkaeGJ3IV7gfyyUBlPud5OxxRpINIuWQa
f4Iq2TOsB8g0/e+PJqjXi3wjxmIXWKAb8FL6m7gSjFZ6Q1+nQIbEEDM+xcDQEz60j+lJMqaTpNTW
qK0CRn5kfs0XV7bjKQvSW56x8MDlfIjgTR/9xPKIXRqa8VJl8pyaAFQhlI+X0R/Q5NG43f0LG1Fh
rBVJW57Xr9cIsI750FDUe0817XtiQRlPxunzEHQK/1HuX2zszBelt2PnxJdK9HQKc9BcPqMsIMRs
hFRLyl3WOcO+MIhaQoNa7Sczy6/27BHGjF/4KsOBjgjlVTjF4G4G1fkY1/AY+2qRbImWAPMQnN/K
1lsfrYchWUio60Mks+UFOXNkpuRZ0xgaF1xSllg/q15Wl8nj2s6g+FNZxf2ebtmPcCFPdoaqLyta
cn1KqVdtlNGdmgn+8vppuUH8x6fl6pm4g6S5q0e33nl4TbZzk5C+5roTDfsY1wfF3zZefpUcC3rn
YbGZeTsQGj6ZeWwQ1gYJMwkc3APsM/882AWk2VbEtHLXh+t3JgyYgaBeAHKRX6MOkSnBgPdFVL2T
bVFcJhMi8zaNm5tRDO7hL1/rVHvTUDm4UKn81NyFh1FoBqqc8dbyT9dHzKM7ojXehkTZF+6c9iXX
IVdCujEWPYNcCJDrARJJdZlnSWJzFHQ7387pzSwQW3/hRa6P1oOTjKRQDCXwpKGNr0KTRVrQp8bP
SnY1/byL0R6xz4eX2CciTNmji9++9ug2L9t6Cf5kI9yGc2zZ6q8HN+79Ayl+99AHxKWLvZ/lRJeU
Zf28kBV7O2IbzhauiDl3ymUb7oatS9ky0jZYNB0M7EiJHVtIxX3lunC4J5IhF6jsnwcCx7KTRbTf
WEBqAWM+5nv8QL/kAqw1Evi168H/5yO79h3QlZyjAPO8Ayz3+9QOiNZaBCQKskuWquq0m/C9mxD2
TXHqlNzqpUbMl2rRxysJEI8+7vpBhAuxNpsn1Bww1hU2RvrsEZs0hvhsyasS047XFGhOUfB2jIBo
UOajcZwJRyCIbKaf6len3wXCYVXqYz9JXNYgX/MqeA58vzisv2dYqTe/I0PbNpCHwB6eOm9mnOP2
7NVRhtmO7HixWuKqw1iylDGVAdZBp+WX1bKP9BSpC8Bu0DN4RpYIs8uywF9WMOj6FC57d8RrcCaZ
gbKOn9gFtgkJYJbcKO2lFvSjOmbl6KlAWihNcIP11gN2Le3+uxLTczIn7WEFlK7gVfAToAnW52Oo
6Xk2Me+FLgmvAep+rmgrrBKcsRijJXGAl1gu52eDQwpXlEbly80hqr/gO2rO6ytF8UdBZIvu5rZ8
hHqFnq780zrbMZz1DyG/pDQnIC/qtP6XUx9zKq0P14OZYgFZfjejKqDMy0G0C0X3z+da2y0xsPOT
0adfo9A+qgEkVqsnTjOxnF2cIRZA+hkT+bjcXJavNVKR580UYrf+xdLtUTOv70NitF9m7NpEPcNF
WYr06K5AjHNxl6S4rm235QA77PeLcXkX9FTjCp1q5nRLWd7k3neShD5lS3ukrafwqJZWyvIM8PsP
PeZ6785BeQkYH25lFLRby9VcKsvLWq+X9el6mJdvDD0wbCJ22QEtPzJORn2wbXHnt859KDPUJXy6
iessnwrE3Mo+pJCoCBnqzzrPSQi3ueRzzIR00L+wghmwTgBHYysBlXPI6urF7nF7+Gl/bxUW5UMY
APtCiT7Sa9nAubrp2HxkB0EzkjuXyLps12g0w3ENXQ85an+sLbj3g3ERJe+qqPRHRV8TYm7+7FXi
S9Kpd5V593Vl+TsqSuTiFb4u13HuiGGfj1AwWc7N7gJK4dq61bvT28w7HPMZsFu7ydGKb6cIjUGb
fw19gQ1Ai3yfVfG2gJdMp8Qk8sFLj3UsP/XT1a6D25IvS2gAccuiv0+G7GvZZtxn5a0fcLZi/fmg
Hd8+a3qVOsMMNEbTcxaYp479GLJQtOZTcXZro9u5Hp6vJlM32vSPXhLgaHqy3GDck1aDslfFD+Ni
VYzJOYKqgJVaUBizSWWj0g2AgsoPrsgZRh2bMhEH0KBMbGptIpqt1yJ/YFpQXKfaIc2dfF6IMv33
0nx03EB+RAH+bOoTVvmSParOw503mG+hNB58Ghf7xErTM6b5X5bPvr6O9NNYQ15pS8M/rBcjTef+
lCSI/4vGPELgPa53Eb8RybxdH4JKJ3ltOiNDQFEwddaDlc3GwY8K/zLmrnn+/1rP/x4KFzXyf9Z6
FsXPtuz+nk6IPf9vYk/p2TZXhfRx+UsTgfUf6YS++5uwPYa7njKJk0IL+qfq0//NRrvluNJBTiQY
a/1T9Snt36Tv246P8sJzaMc6/xPVJ78GUedf1POmb3EtIC5ddMiWKVaR+l9En2CdaZLIwrwWBMVi
BWSyrRv7WnLXsveM1rvgqqrO/hmMEdyQCj8WPRnipyP3tU5EHv5CIjI4P0wA8MYnGajaexvo+7a/
wklm5bfZxaj3g5BbCHzJDKZ8tmfwWGOlKclqz1MLHxVzbwIkQmXtS+O4k9iZTtu+xYJ22D5p6Sqe
aOghEonCBgGH72U6+HCifkTtAmlSXKtIZw+p4cGmDAYjgodTGh2LqNmPxGj4fr3qE2NrY3oRBF52
ywHrTeY54oikEXkZfwmMWrPPiq+m5xnIFajXFTcQRzFZU4h5iXUOZQwExOisn2IaU5J1kV5CEItC
7OOIsTuFWQbDNO2RvlUAEftURw99IcVo7IeOGWXLb0smsz1HoYNbLU8yB7W5GzUI/Wg/01YwETZC
NBnSNDkTvTI0xyCSz3JQ2IbsGbIiww4LLCHNCOPQlEH6XSA/szeGBD4BIoIMDQYUbiCak4nTLD/m
c8R6aDuAE96LHKrzgdAjECUtBmQCs2JruvjDaBOI7jNy2EjlTj7wjsgdPtGGrO0XfhBVmIrG6FPo
D9mHiculPbZpTbRy0jRVfOgcYM+4i+3uq4oWw4uNUuc+9zuy7wQZNwW9EpQUThHua9i/OJYLs/S2
/Fpc6FLIp0Jl9B4sE3gVMThlkW7bOnA/9fDRBnJKqm7EtymwZ0TGclcUYjKtS9Pwp2KUsdO031mt
IPRIzp2qHmEmQ6aL1URvpKmR6u4I8e4pB9tkkQD20dwiJzR0AXOlNrxfDpEyLbo4AGzVZpk1FJuc
JRDAU8zMLt/oOCQbJw8VfL0cO8fSlaxmr9oVSruII/0WA5UWrvSOiTfUzqbKMsMhC4X+7H1Y9ZOA
Id3mADCYzUM0qrT1kshKJITWOEN9yzowXzdjDEf3rXAMX5ymGq7qJeCOYkssKYo2xz6GyDZHtPhw
NN2rgS2pmGDDKBx9F+y4xhfQF9OLdm372WraEEotzY02lcOj6U4hUe0ABKrOcR6sRQ7M35nFPzIp
0lcwmMNxKER0dMQQf6+1CrGTQzrNTa9C5CUJk/Hy4igqjN0goqr97KkS9LNZNPso62xiUqz6BvaT
jJaisB9ophs7PzbGV/q64jjEXnllL+DejZSfRx+wBsNtV2E+l+RROeHwoohT2jWdMwEds5JTyDbi
DL7NeTOnOog2kR879+1s/5T5MH3rYT3fS0PLp7IfgicQqWJbkCT1RBxTyPvRRtCtdPvklWH/XWdW
de5NxGZRamKkS3s3unl0QPcqqxWJdoP1JSf14QS/lTV54lLJ+ghYL8KJUwoniG2MRwxhG4fpCUDk
tEfAHN4h/Y69DepgrHjcIR8IkSu+FqNM9nXvh49KNe6xR3a8dx23O8RFDBhrGpsTPqP2JPuqePLp
wO5it2tuNqfiUdMfOsg5dR6BZhjfREyntUYY86bZoDx6CF8OTWFMDKoSBAs0XNAnA+cLItRcjhNL
nPUd6Eonkvl96hnFLkoS81duJsVL0+ftvTV6eEIU2n9CTc1cnIG/GJ/Nam5vnXaXoO9pUjT6o7R6
jOzMffI1w45pQmkvbOS5Ifwj5hWVv09KIWda0+iEbFN3tEO4zHurG59nVSOED6je1BBMJiLdajoF
ofBIwBz8Y0oWEpoQB1taTiDIJu6pOAdnLj56C8kdmxZut2YfveiyUfcowtr7so5Khi5FexJxBYsk
T8ezqDDfShRbhyqy7Usd4wNKM5q4HrHNNxhwGavVVDARAFsQ5L67KwLH/WgGSZT0XMd3pp1M+JAr
Y+8KG56jB8XEjkmpo5XU3HtoIXbDBKkoaLPpFvWkGjEtSQ71PI7HLgETRO8G2hKav22SLw1EqegT
cSkdATG4tyyfvDev7ZPj6CUOGO6xvnUp4BIxD+NTgFXvnvfA5ZZcJMkxHcoS9Dpk9KSy1IlKVOz9
wBPHqaHXVYq5Opg5aS0FQb4HI7SKc42PemcxtLx3J/RzTjb1l4g4lk2UOcMB7rqL4NKFwFhqCw6a
Dm69FerDhK4RlS6o1ZEr+iBDao+6ohMfSDPF7NyIHzD7mnsnaeGHuA68Ga/Mj54Zxdsqpctv5HO7
9TwE9EYaSyQsfQKPxq73tguZQE2TRlk/OKcihyxg27ZFwhz7UDrg/mfXzdWntPHEgxGQuMOCSSiJ
jwk5Z8h8CWDl7Li8uYl2E3SfjtWicqIJfK/t/YqkGV6t2EwPxmw0z55Hi8J0emufYHPfWdqqmXzN
gKFmxkX5pEjvRUR06ee5IcirHx48gx6s0ef6Hkd8c5yDJN1nLqDSGff2MZF2RoQuwZa5OZPeCWwV
dqYdYy5D+7jFppVcdFthFQNqsMstm3wjKt3d6Af2zi5RdPq9xkM7Z8N8DUsFXAua276mqwsUUpd7
x1J0J5Mh2KsZzJKLCHXn+glpPRZXRi4LXBz5qrPzOYfjpjl0CS4PBexuWyVmf4yGfFlAGEFNrHc7
KyQRdayIKBjyJNxlTPmJjkS/tBmcLtknGoZLBRT8Lp76/tkwEpiXmD1PM5qvczfF3cFY5jUBxSfI
DG4z0AaMxavuAKqiPIoRiR/nVGl/I6e0/Qbhod4RniaPyDhsucnGfnC3BiyvJ62y6px5HsUcltrm
c8Uk7mCTUXMvM2q3QyqlcMFmDIM4tClNFdy/Eg+FGYdZf4gsBblqtFAG3eEHZNRCx051r6Ocq+jA
/rLpAJ5Vw41FPcPXSzZveVU4PQGB1KKPYYKA1gcbjfjACSqmI70B3Lt3PfkdlqsUc7H7f1IFHX+W
S3J5+78WK91HWU1NHEbd//770/b35+HPckfg+d+e7NfK5Kn/2UzPPyGp80/5j/74yf/uN/+IUP8v
vWyr5/Q/edk+ohiU4N9zPtZ/9A8vm/iNageWDIMdxxP40/4sb8zfJFZOn8LHUX/ksv8jfJ10EAof
rG6+vdY+FEV/mNok6SC+YxJugynydyvcP96AP+ysvHe/vyH/zt665Iz8tbwRmDqxBmMMlh47XsZW
fP8v5U09GmNXZ611NQLrpWvq8hbMGpCb7TCGXhKMx+Zi9qhZIZWa+5I+80NTTwhjZ+t+fdZbpXch
L/QJQIZ8Yp7xpS5n4j6XZ87IdMawovxgVeGHzM2fhWifSsOQd2j37O1sVUywIOxexKD2/USvmrLC
2WDWqDdGzsZ9cnKL3UdRP4+jfq9ojl5dpZ9b9nAPoinsT0GCFBURY3uhhhvPJfGMvNePbWeMz4Wr
4oNaGB1IiJkPs9YH1y4ZTwSutQ9SdOqe+W8uwvDJgi8DhRYOJypyJOYoa2CXgLIfCbC2I41kbbSK
lzoliHNiBdrHYyHPOKWZ3bm2fJpNOlEuUGQdCOMFmeE322nNp1Ej7Y0dgxddfygmSS8uvPojhAkC
miEblbWYvoYMNbY+smdEGA6ShVw1B4qiK1uWZSDXqv3EHeYlD5F61p5/51G1bfDj5Gfyf2fCROgI
YlJy771JdzsraAEbWkl050n9UEE5bIoO4UxHdkrZAyaSYfETiZh71+OkePFmtUVFjEFKpy7oj8R8
KEWgdtj+822ssfrRbtF3qlMvyowCJkA5O2UIeQ9FmW1Tlq67sZvYCMfeHYjdSxHZ5GCjuj6U/Ph9
4u7IKG4eY/GrmC1wTH4inZ0w6G3y153RuqtHNfOxRE74RBuIIZSrnwlgcJ+doTtOSnT3TKuI/rUz
D8y14zz5mXXUTpKgLDG+ksmZ7LvOr0G50urJ6jeEHuXVwgW0jczqGebMsEWQSsIorA0GO66zFaMr
ztoLWxrVmFgSZquSkumxZY64HSjFj3AwaBvZD71VDZe/NED+3RVn/+sFJ7nOGPC4piccuhf/csGx
9xkyUgSa60AGC9GS7K/yQN8h6cW/18c3HN3R2bHjlw4k6LmI23cZJO0uksmwsUKyK//z6xFInP+v
VyRNy6KV4khP+dwJ/n4LMOLMrpCJhFecgcM5Axt2cJzK2GbV8Nyjnjibmoyelop26/Xqa26ZxhND
92ujrU1NGNtnGB2KJdMCopx7xHaTRo8kIPw6yOEOyi6R5Pnw7vK5IYFIwlf/owIQt5OGD4OjT/Kt
5XhyI+GvHgv6IHQ0GLJ32thqkhxaZNY3BV28hnuJsId/GCqSWkPfh4BBdX+2K6IVpWtYm45QWGjV
yU33+QkVnEu/Xnu7AuMU1KtrpG0MmdD4t0kTjvfSBC8Z5N/hODgw4wz3qKAlNthQXsO+g3oXYXEM
XI+QGVhraWrZZ2mpW2pY4U3BUGb+RKZ3X0UdlsjiRUDEYWo3PXvNAh023xgLyLuSWZ0ShnycGxTa
gRWRJA0vwIfo2CWVeGWCW+K3k8lonq1weB4pfE9RB6U5TBi6ymg8W4abn/TwKw9Is62T/pPVKC7u
2Gq3tW0woPCj+wmtF1Q+s7ziNLlTSeLv7fw9zzumvkPh7CWhwLsut775yM7RCs7qmPb9Z8htMJ87
+q3JwEg6h7VOQzfcuPi+ttFC5M1bnAszQ9YW+a0Xls2pSW28U26/b0Vx5iWVEM5KvLOY8ml4g2mq
h/GOhHGxX0H1VV/TrMXjKizigH1ciXECaLyL5q1lhXIvcgagJu7AyEnKK6kXUGLa9hqlHpMXJz1b
DidI3zXvLrrho6HQwWUhBhAAGvWu62b2b0Y67NhcwehYrpHGMU4zhmqIZtNnHQHu01Ny6LREGt5N
Pp0u5HK7sRUBxhjEKT5VGwBulIaRRO07T6/8TQ9YY18AKlLQyVjf8KTdZ3NNvEo/WveZjHlJDGtc
pn+nLupQNhMxehCQGXEk43eYnC2GWuSyE+GyLshB1YCKEaXfgdA3T+D//TsncJ8iVCqHZLCxYmfk
f9cAq+9CB8W55dNi8z7VDudA5k/JxrODb44/xcfQD1H+W9HRGmLy59D398bij3DrG7lbm55Ylmen
2FL5ljuizP2jjwgczVwDvaP39HGU9R6u4GvbWeOz5xLUZbACQIiYbtMiFGH4fIbH3dOBdF7s0ZIP
7PthIEIBscWHUQs05jN/ZxoHrwAr3sqlU2fYxbExyKmqQUETRrOr2MtbbT0+woXHPpIW91ihjF0g
TH8fFPGbsAp7qxWJdyzFNMoSdtpuhAWqnbSNLLYie8Py91jPsGTquEDAwV4AmBxqkiA95AU5Li2r
FMQW5yVsiLeqjdbYltkTexIkPpYp6bFg8qZG9ymry0+hnr7Lqm9O0g4f/w9hZ7bjNrJt2y8iQDKC
TbxKVN+ksnOTL4TttNn3Pb/+DqoucKrS59jYgJD2rqqkJDJixVpzjhnXigP4AlKKqDJHOhC7SqZv
SpPoi5aVp5rrt1B3CwhzmkkLof7U5+q1Qf+PomnOdmOuSW9YPoeitk46QhUvYZgBdsLcWf6L032p
FV5Wy7i1Oso2zRidVdChnsFl5HrKbsEZgZ4YdJDsIaSvkJbYbijlD2Am8ip+ZLNZUDOAJ8P7Li3j
1xBl3IsA4qwmfEf9bm/U8jDmvn8L7Xpv5EBNAYtDhkIEdV/jSppbBI5SZDSOOJdj356mNtqnY6Wt
M8OqjnKo34phiCHxre2yQSynt29lVlQeFhQCqKrcXcW9uUsmDkmK/uUhXp5cVLjHiWiDTTlwFvSH
HEDVk+ULZ9sR1ItmwbpiooHOsTyR2eJXncLiCkftWDYUVDUqN4IHumuB7/exrzlmLQiPkm7ICvdR
xSg5sPF6tD8z022uWdchKOsWUHZ59WvDvSk9UDfOuTUR5oim5IDQuRfdeeqwb0lik2b6D3ZlvyFB
LZaUhOTJnrSTLKfmlJLhXhRRCF6+BBQMORrPdW8y2VcvfirsfV5mW5HOzrmCfFBFpufQ0lgiFcwL
aiMMvTNpwwNM9xPdr0PmzowFksHaTp3za0BiuwrbZDFDRvqpz8VPm9V4n4zgD6UxyrWtoJZYDI89
qhIfy4+VH9PARQ/QBe+JSvJHgoYBwBbFV5wJ8bEW3SPiRADuLCZXmu3mKepmbaWVCxsMgFZKGMSh
hdZgNK1C5AUQRhvQYuXXRI9islnzlcjSY5Oa/oahcHFqJekEtki/aXM3bTFaVKtudoKbE6jLFOkU
ZPg+zz0GzgnIGpvRQw4Z3wsb0/VIduIx6XCOzwKmaQ7VgHiI8jroYXVxXVeimB6+da1kyNnyECLY
MolpkdMpctuzzZq2haAZg/RLCDztpwHdUtvAjWZ8EUvUoJVweG/Et+6khtTNqWssNjFy2dwf+7MW
D49aES0NK/6EVBmhjFNGO7aa3EOtJZ9TM8RXPeuo4PpolzP5ZrYInJhoG0/vWcuNYDxgmfMfA3Lx
dJSfrut/BiFMdx6P2rYd9Qddx5BJ5IPazJb7LXXKdNNPtMqAUIFdbFredyBfp/qt9MEEF8sCGy1L
bRfEJS0MS18rHqWD0U1fMEzg/XKREcvS2A4NOLQgZipAH5Atvg6ndRg+ta37M8HQekrI+HlpegOT
OVVTSklL3VK/G3FJW8kxrqUwXriceJ8n0c8x0Ntbb1sHQULyqhvxcgVB9drQJAPm1AIqHv12B09v
9vrla48GM7rSYPuUDF3psRTp0bAJMkvBINcOyGIepEh+RToA35CEPp17VRJT9DgSe9CDA1wRN/Uj
sAlUTOBQCuKqNR4yHkJcr+24mZYPd0Lhljq59sTWJe3JuDKcveksu3s5N2hMYbASgJI6B0tlX9Fe
1CfYHo9zWJE6UCfsgGMnNwVWS+pOwKiWgnqv4w0xYhYLkXZqhezRRNBeb00ViNcGQ6eqGYWror1l
Y02AFWTnLfGD+en+whjlnZkR/7gWcgCrgwkhFO6uPjvFBE2z+9PzM+cejlJVr7VR+qzDvBNmaeQK
tA1RDK1tFed/DpB15MxPebqNIqhDqDTkoYywhlbz3CH1xyulo05aTbWQGz/Mxn2I4XEVuyYpK377
kELu3ZZogz2nZIzCsCBeunHtfkZU6Pv2krjTAyz2MTzbyG0P9L4ZAkK5U1FXfr3flRjLp1s/hGcs
xA+qrGhFV0EGS9IqwTuM32lMu+u4rYEH1JCOB0XlXcqp3JZO9dnkdLceyENZUV2D2cWuhCLMlt+4
Mi6vLTHRUdN76M+zXdwTuDOmU7idxXB0lqW/dXFQBzCRV7mZHAo12BxDSy8cB599SxSnIscF7pDs
Rte9WO70ea+07DuJ5s0VhF8HpOcK1nQi6GcjEkrzprefBH6BDR3IU6CpH2Nn6kdZRz9lVHzniCtP
Y1M5iK45N/RkYsRllazGOsbhmwxgREKRvA2YkNHuu/DtdIdNjkeZvydcrp0KEo460Cp4zoi06LD0
mQfR98YZdOh3Ax0ENEq1TArNTQcBdxXlw4wWTAnPifzK60PpYiyjtrLcMPIK2x5WhEqnmyp0HwGX
BOw8KtsRbOGfrTeXle065MYT4NqjZmB2TP082DLHO6RWUXyyiogoAVCtq7l2xMM4vpmE64jHorXd
PVLtmVRM86pqSo1M2xsa3iKo2/CXcR0zCfTF8Qe4Xv2aAq/ypKpspmus7WY3HyKd4tq3g69V5tbP
SIafW3fadV1FdNw0EA/Ch0WPHgyNGaOxDuIc31IQG7tGyl98K9GxKhP4jIUIvQC7+mwM26LLxcps
UHJaYfYIg+KTHxX22uxbklvs5SlQYDhQE02eInLMTxpxtkgmWTXSORlJPF1bArBz95IO2PgLROl7
vdaas2GZl6LzkxMX9g3VkvNo+WYGpAQKREYM9EWn5t6C0yGgRd5aeEI4/WqyTSseb5FFAPEvrPMI
sR2zPox5e6UGSM6uhdUmah4mQ4RbwuWmm04jx3Cq9IgAGW5LHuNsz0vO/+nFYrhxGkjM86AmnaxK
WhcjsZp/qrmcKJw1Pe5L6juQzW1ODlpN86CldqcFLqKdMzXqrCfaeohd43R/maNNLWXy4IeGviEo
EvAnQx98MvrezjnUxubwnsDzPg49BaNJbTVaofY05LCGhrrpd83SdovKpfE1w0y4N29UjcCRgueg
FVN/qgs8DL6bkMw22uEpGuPodP+pIqfM76P0qGSLcbEotRWJm9WZCs3dC8N4iCI9fqI/ScxRl93Z
sSTwMulFLYlFzhm7byT0JTj2ugT3aUhMJiOJDeiNrROY5UOVDP7ZN1vosiBDqEW1MD1R6iOUhdGy
rl0SlsAI+Mc6xfc8mC0c/NaNf8w2M9yVlmdPNEBx6E+MJMxWC1CZraMqg32S+199iJHnNlyerNxW
3t1l11kcI3qnwj1Um9rLkOSfqXS7XQR3BUkAmA9uSSj7hb+pymh6MLK53gQoaNc9fKkTjhTyCsbk
SSswIafk56xRVEMFUsbJDc3sYViaXtoorv1IfAMcimAXdUH0AjHdArDAtWiRHr6wSs/nqQjez2DF
nWe9cpznsKpZEowczMpk1WsCfcwd23j8uMTERJB2T3qRclKpWRun2EPSUr0VM6E3kUV2WMm4Y6dF
mXnrXP+558S+RcQS79Ow09aoo7UDmQiH+5uORbItApWvmTtdhFsbl/u90hrGgdPw40AtfCvLFErY
0oQsTTs5zbQyPDxR7z6yvBV1crqvfGahPmrpfLhx+iIAA8MqzKoaE4A7US87yFUkjIes0S9h9To7
ZFsCZElwq9tPvkOVVlmYUgtN3xqVkmcmde3PeA6Lc4QpG4QE1IteA0Ta11m8qym9oBxHzqmwkM1P
CqeVCkA8A5tysiXFNQYi7yb+eoS57AVuC1sw4C0ZEWNlAmKQeLnNCyiscV+PScs0eL7aDgbpMPWH
SzZ3/lqiQoPYwagtxQV2EXpcenrjgiach0yuogiSVO8/oQp0z4xX6n3Kgs5uq8Nrn42feabKUzOk
6TKkCtdpb2hwLYWXxyo7pWPL4A8zzmpIW+d0f5GF2e7mYXi2EDCc+gE4fZ+N3f5egLjYwOeAFKGm
GY2jMAhbBlx1QJ8XYODBVoNkhfXCpBND6ss8Dz9LlT8h/z6RJ0paT1R8C0RTUD2UwcZkh8LmhAEq
CfYNTQ9UkcI9oJ/N9nqM2Lmf+2grhVXtfTI6mBd9Qp7xWpc6A8xBvebZhZTNHmRLHFwzBv4XS0PL
MpJbxJYB1HNiBa2Sxr3NjNiod93HzlGzhxA3OSu4rJYbiVNVlw91aBVAhpsvojR4vtUAToH0BKhy
8gCjBeJA8cKoGSM/B8miyTg3dtkXMI04JhsOt1oGz0G2OclRvP1mUSYXdvEtauafBdjKrWo+a+O8
mm178QJFFz/Qq+3kUu5ksAGItrPn3Vxo9hqBULgnSCkKGgVSjd+G6f4AGUicC61/bPMwulhB/iWE
W0blqb5ZyxGP2K90KaVHeBx8xhkThXhT277ns8sf81NjDfQUYs7qsjLpN/nctIhXwPnRzu4Y1WxZ
aJptyjIOl6OFlB5Z6dqxzIqJdWVu3ZK4uiHVNhDAp9e4hrJg2NgMCqG/BFaJixzMCx2aginn8v1T
uk1ExcxYHmX5WetbZu8m/AM0WvHWsGvqZvFpyijCpiy99nRBz4qAExUESzAI4wUMM5K0t0ZcppwM
v26QOyjlkkMFjcw6QaTZGE151nBZJuyVD+G0GRIT/6FNz4ZKcLxhyfNKrS53fg0fLrOnX4NpV5eG
lanpFsMWnc5dH2gBLOfBOgLQxK0FF4xeUuwRIcyq0DkslcIFsZfXeMZylx4BPhjgx+GqjAQ2J44z
YwnOLSbEax10TgXIyPQJCd1xTBhIc8ro1CVxDZWUi5ug9emqPzY+dkEjoItJpRMdNyjwgsPQiy9u
os9X1MxPJGGhw9aDT1ZoWXy1ihxRgje9tmiDvWz8d1yRHudh9iw9q/djVPlrZVUABQllgLjCV8UA
GCcbLQsOGXSGfzm5UZ21NNCeO4Y7djGpf5opnV99YezxVI5JvyE3EnLoPK8YP5vryc6hmnzCoSUP
4PNIKq4praRdvIsa7uwEkR0/QevlBIUdoahknhGWezLsOA04uY4wz4fuUhg3tEuhZ2d4jKlm8Boi
9XNs2ja2pL9D/x17SRU25P8N+Uaz35KhIbS4YN0ZTCd/xDy6DUrrSOUlSaGK8VT22QAeklZQbEi4
dxXxY8U3kKnDm2qtF5SDqI4YRMX+RUx9/qjPgYcsGq9IUimOmUb51TUHVMsKt0COb8vrwYMBG3tp
kTUfAtlGp7FrkIcNs33kPv0y0s6K6ILeO/eC+9qRUJ9EGz39E/k5ZzcCDcn+LMwQt6OvPvXKvdbJ
zNnBL1lA60E7dWSrru8diU6whjsx1RZhWQMy7KHeD8y/guAzsjCCs/WYhBOJThGc9kzkjYr2KC/9
owKu57J80eOyw+ccIMhKVCLgGAPyxhYoZZpJ4rwk8hOVQVmenOXFitCg6EG7uxctoTk+kh+KMjiF
e2ty67RwuHq6Ri1+OqOJuW63OsXEDi09AWBryk4OFn9Eh5ad1fKS29onG9nhgkGAlqUGHWEOhteQ
pbptjcfESEKvEb9crRV7oBxvIqhduhmS01PlzCgfzSU8IXBOtElv/iDz45gQXNWAx9SnMjjOsf1G
khbpTkUZ0z0Y/cdmiD6z/38vqlY9J6xczEsqx5NUlPtklvgGwjF9AbhJkG/cAxPIl/aRMnclc9NV
KbjQ2unF53BufyQNh2+qIuNoxoTbyjobd2MCnkVhqM7cjtDF1sATJOxsI2tIQPFYZC+znuHecbMD
MDvCvseO+a/PiDUpC+uVEmgPdq7cDH3vb+ZU9y9xV9OfMRHjdQPEHOXOLw3koyxWjA2U0+8HNL63
Ns7e0DSAN9bNl0q+A66yPSdw9NscV2dFJOC2MsEiJgXIbTnQBRNz+wpsw9+KmvyZ3hgEFM7iVXe5
nWE3MdHsEKcH4/wFQRuaLOuLKBKbLRVWiuMTFUVmsclRnAJF4Q4hISk56g1WffqawiRXs2gZRzKl
hWUqb4HNR0120fh5qPxffjJzHKTrdnb7cauzlH7JS/MpiOndJHkZbkgFXzIUlLaLiFJEuwbKLbLO
PB3GJY60zvP9NtmGOVXtHMGLTOHxBXnoPsE0A+jW68F2TtxyG48QHeIY+laL78LpK3QuaYoAphHa
sV9YAPdVUrVUmDZquu3oV+XXskvdk/Lnwbv/v+yZzEWxHBAWc7a1Aio7w8d1OXOekN0KENf00GUc
0uKu2FXWdEPC3B8CLTQvfRqynUzDjecw2vGorxmL6aTnWd2rH36rtKldm4YvD75L04QzUe0xwiov
0proUytq+S4nVslBYvrZKt6nMID7rxU0wX1JBHNUhaegC4nSjrPxBOQJWGDlPnJ8ownLCHCup25j
Z7O85DYwisGHpdbFGk+joztQuLIzmIWEkQ0ez2iOKUiqunnAsSTOuvHLXFJ5lrF2ElPhq6R78duo
fnaHz7pt3uwOQXDDMgI+0f3Rpy3d72h2V2S8tM/go9SJZs5Nm+b3ocvbp0BsaOBj95DVALLNpMVo
xL9GFiqvrsS33NRf4Onh7dJVsvVGiT52WmKlpgAWdzuKB4nCuE0Bb+JleYit7lma/SHm8LHpOxTg
hJ/Qb9JIZEK9FWoGqZQdR4kK7VqhNZeWsy2fZbM1tL2ugxUYGx4fclJOnG8iPjbSlgqZbF2kzDtC
smq/f3SSuEUCEHMlffZuAM5g9rBeRim2MQ9bI3dHz8j0N/gc/prhu7se44mHPuoZH2gp5vGS1DkO
JCBG37QyMnlkKF1kso5LC9HkAFo4S/xLGNoEiSw/BYF2RoarDq09EpgnUtHv0Xd8GQL3dQjoElgC
56pdhQGjfV7uP91ftLnRj70JkgQS/zXIs3A/tuF7hcUdm0xahVckz4em6CcEKsvfYZwKrwNBDLtW
sk8wbQVlYpMxMBROSRQDFdj1/qKbIth26HH++TsfHuO2bpmQOHIEVRrAK6X0nw8BQffJmMfX//n7
+0+GXtjUBDVEDWerRxrtlK504yP697NULie0ovrJRs4SWxExRQ2ZkClC9FjcA9jivw/Yse/SvaAh
7KGuJ96mS3TgIfLNnBRPj5FUax0vYa/h5pcg+jxzrmrgZhS/egTkER4CSZAmpHkiKvozylfP0NWT
bcNonCT5aSYrgo+qdEsv/pbxya7xdlI4p9cop0MmfPsNXTSxDEX0Wujlr3yIPokh3HPyP9JPhn6n
Jg7PFa2cdhK7WmB21mo4bSOjlQyfllu0hERnjKeH9zz/atv9N4PhX4fpYD9UO9Mgn5lEqhQKQ1ST
qV0H9llNNIs521G12R38yTx4apijJpYDnkARJDjTOVshemuA4nXYnAERqX4VInIsEv1bPqpmFb51
xneHeREnKXkshhEmcAWNwOgDcrzi5CrMHMJDb+urvEs1NLdWhs7ENFZjv5eyGB+QYC/a/a+zkR4n
xyXE1CB2OHSdx9ROGfGWKDvnfsuxFbcDpAx6a4TzMY4mghcwdUixSic6tLpHXB4h6eNwCELyrLX9
mI7hZ2GVDroV6oOYolFrJX28Nj0T2VMvGoavS0CeDsWYZRceHVI+WscWcef8N/V0ORU2+0Sb4DsV
39MebWlsicLr57z1NN8mVGTDdVge9AhE99NtVN+TUWWroMC4Dt3JhnthG2ticWjbbJlaUQ9nDnHz
XcPRd3kXtXifB/+VOm/GOmg9q9IBuxu9jwbu2eW5qEkzjiPY+LJ0fsxwZ1dFmqS70B2e0jIBLOw/
MjuuINJBRtGTsdratX8yEc0y+OBwBtxhjfxmAoFkvbiMiZTT0uIJjYG0R+unSt5RljM1Jb2XPh1I
ZnrHkWcV9j4LsA0IP9/ZZQ4KbWiKjd61R/7p56GHOKN11cmMJzjiBNdy7pLPoRnhFMYqsCljkk9M
XdJOqz+bRbIbrYEkXq36aTn6nrJ9ayY67Ic2gabi0IwPtxgR+QZyskOzuXoya6uCKWltXZ9BktDQ
dTsDE4XAKen/tqugD8oN58x3gFy3rqb7KP3cEzlMM93C61pFPx1p8EVGncew0t06Y+xheAhAI+iA
Hp16Z1r5Q0ODR9jEKaX35JFEf2Mo+ZXPNSofwMlwg9vcVEXrLogUBvSdtmFqzR5T0EYpG0SlAVmf
hcb3s+TvbDr4e6NJtGTYNnvOnDlTNoshTEnTPulNgl6HfaEVKc7d+NbYy5k0sYx1WSnlLeLQnrCp
gdT6pn62TcrmhhCxWLabPiqYG5L2mjcd+SULuQzURT0ESIVjkGPlyFYROHAVaxhy1QxEEXsFZlJ4
ODYADW7nCHnTJgZmb2jgO12SGX0rnaG0qY0TMdaZltixoM+ZleX0t/BwXRmHko9nzBXOfbB5g9K/
tynOQ6OitE9A5UI2J76rfCc2RRAiStN+tolgzfzXAjNImtFLqY2ayJo+fu4MYq/rbVbIH1mQMl2Z
vqFs+pawomHMBCUQIqhJm9reDr7+VkEf3tLBAF4oPnUDuT7OS9YZ7XbOcc+7495x2kuRMaolBfgi
5JRhpSg8a6k3JXriQ4QpwJwp4nV3SEh1equdPFoPbejy8TTP0xDBmctRUhZZAPSfL9XW7a1skgMH
u89xnHwnfQOuCYtxjnkCCki40131Mo2nSvhfTVYir2UctXVH+aTTrg+hy3fS5eQbJV+KuQo3QWn+
KIvgU8dTF+OUA+uEBR2sw1umsp8O4uwd9lMfDndQ1l8zu1uyGHtGDfO5qAWt09CkGVGPXpe11rbX
+pvRZCHHeAC+xE99z/wYtq1kbl7GxZl+6TvqgLeg6IeD3bq/+ln9BKJsbKpU2w61q6/+LE8zfhen
OY7gf4ZycPVh7PmvOK3CTeDGaekfO2Tw0eR+LnHbrdGMputwwBVtijCnLbFw9LBWJek4MCe8JBz0
vQ4z1UYmgIxTnrBdQHX0l4tzflPOORgX0fXaiHxht2BQ/Ld4VvoYwUJmCce4ccWhXtpftkJD7oRy
Q4uefn6qLkp00dLRAn/jYr3D4JXZDGY1g7psAF6E/9c4tx1KVHN6+ssFoi7+r7pXOo7tcHkKpaEJ
XOm/F9iHhd01KvCPkmMeyv2aaiIPCSgEKFFx4euwIb9+xETH5H9A32TjaxfF9c+X8ZvGmKtwdN3g
ezQwdMoP36GB6U8LkB4eUdMwpJgTcAu2V2TWW2FTdEIEZksMEZMU4Gf+/KuX//S/3Jumi6yZ4A+F
zlk3yA35oLasAuWUqINtSCOMpBvGhbBuXLDUKiU+k3ccQOhBIVO4/6jh/09ltbl89x9+82JZNbhz
dWIm3SVM5F/CasOFM5qnmcUIKqoekH0d2wHjl98Ye4JLd9MAwdVoxpd8dn8VDnYMV96me7WXdUu4
dPQrG4nVnlRP/y0fST2au1Ma1/BVSZ7PbIp4tA5/k6d+zBlaPjB8s7qLu0dyy3yUp04ZLR9FZXwU
XU1/RSO2b1EQFAwdvETI/oaBiUlBjf3Lk7MAk2/O6RkBLkC6qp+2qBLjwSzOQcLMXYNhWnfNtE/M
+rFsy/bUwW/pavR7jtB2zI0Rkc/vGeCv3dDEDBwYTawyBBfn0gzRyoGvoRUdo56ITVi42YXC23j5
8y3y+93pWkRWotVzHMib+ocvqshlpfNJ28eOvvGq4QFe6Rh3qr770ggqwaimAQzUCuBoom///Lt/
X9343Y5BYp7N7BNJ8H9vktQ3B9TvjX00CO3NsWZuEWl2m9IhcHRpm/75t/2+XLmWowzXws6qlhSb
//42mzT1CrWkfYxM7SeslVc03sTz0t1PjOzXWPo///z7zGV5+fAMYP0VOvld3Fb0BP77C5OK9Jky
Kqxj4mO8ighbpSTeGY0kx7Rbmh3LiCAqaPsH2lNZ1jkyL2AsfuHSBFzGo1XtyIMIStLMFzVZCXw9
F5yqCFvXCksCruEpaAPrIWjAaGh0cv/yDn5fQF3bWhZRTmKCnz58ZHmE+3lIbXmEJouvB5zkLm7q
m9G5wXHExbQ3DO2LYBBmE/V2QlDVrfDG0mNb5IgDPGGo7wvQGpCYnBTjDPviauUnDHsBoS6vvlXN
uz9f8v9yO5ORxGiXj539/uNnrnCp6jPRWEdaDTT4LaYdFimkexSAB8MvDC9fjA60woNMP/35Vy82
/o/fN3eyYwsa0I60P+6HDs1bfndmHsfFPVDlM7ZlF+UOFrCTIZjmw5yaLkYL6FDGZCjhOGSSMOoE
4zpd/5e7/e7M/3D3YZCR7hLZZNuWWK72Xysw4cm5CJVtHFO7Yr1a1EPzovm5cf+Fu7l85VTOA0d9
qDlEbvz5s3B+f7QVLh0LQZ3DwOb3ZYVZl0vmkn4sdf0rPcES5YiYvljuLhPp0xwxghYWxsTMX0Y4
OnlD1PkMSUL7zYnMvZ9qxveabF54udZDDxOPc35k1CURw6gZApvo34jB5cMojdscUmKUvjwGqjNO
SQ8f1rJgfZkYK1sLxhE+y5mDf2tcA6LdBX2W1cJk2GZVze43AbyOilR5scyeetHuu0rlJ4YSy9Jg
4aUH7KfsvSxRzRoTidV2aCL9aijTVW2wlxn5W6wHT+bsNttYMSgcDH8ftGuXGwUbbwBHOzbt3TBW
5SootbMh+ultHMRei1ElaVnyVGsUbhS156YHn4cek2Fnw4kq7vR5JUloPudO+twGya1rQoPTGSz8
P39h/8uGrXSMUKZi2+MAcV/M/nW75BGnxwk+5jEYpHvCbLxDafA9Dhv3sW/1E4mIpzqBiQrzlINM
Y0FYjfMXOMLWQZ9rhssMqnB5r1qzS3fKGOgToGVkWFLWh66yXvHyaiscCuZfLtz6/YlXusMqS3ms
XIEP97/3eZD2yFaoAY93maiFxmTWpl/gcK3vWVa/udp0TFPLuSTz7GN9SplJ592tVZCzOT0YL0ho
Muov1qwI4mIaga+3BerBelwz7BQHCEr0FeNPAdOqTc+Ubyf9GstRyayhYaxlqC8iHpDXG1omTyJl
kk/caXA0xvJ2r6xw8KszcPNcsjCq0dyk5hKRymz5JDPxOOKa99L6R+0jevbGNGJSyJK5r+jg1cOk
ttob5ApMKVkkPHRYvD+qe8En/ABKEXw7brB90aLzwqL/9c93hfG7XUeBEcEdx4LKQ2x+2MJ08s9m
YIfWMXX3JNKG18Zpqw1yNvxFKhWroM0wHC+q0aSQoLgqh6CXEFFEQpjFrk7+srobv22ptuDTlwYW
ItY2+fF6qqhhcFlP85Gvdzg4DZIKB09zoZPtLekktI8ge8n3KNE9gikFOohSPXcYvEVh0Zy7yAj/
Uun+vupzSS7WQd2G1kcl9eEjcmdAcwHNw6MZRgKZ6ULFxfM6MG9IoA3Tq0Be59j6dKHfPx3stF1n
em+ehOGI9V++rt/q/eVa0BobOqwoNuwPa36GO4dwVn06WoGBLxB3wqFpq13EGHA1dHxpvknURMDc
02ttzfCcjmvTBpgnSUpYWZXdmOv7/DsdeVucdjlMRvEJpsfbXy70993JpqBYDiWYmzggfDyapSKM
YCg6C43bVGBGsSNlgX5GHYuznbHjngYsNnM0/w/+Eu2rdlXBo62iLDxr0ZOYMaEMjvUaBnV9qPuo
g13pZud0Gi7hdkTo+1RWY7Zmubu2qi2fWSGyExNLDEdDuTE7luEiaUpvkkm9mQv11c/bn/qM/BOU
p78Fap6hsypz5YU5gnArljQXF2F1WME+6F0LZaHd7ARKfdkQ5GAtCW31lDmb1oQJW2IWOlmQnk2U
aVvZuSAfGuhaveHke5oFAnkQqS5zkUdeF89EsZGURVdyONIb9ZE3au66AMl8GgVj4ftL2U7ttp8K
ubsfQAoGeqhfRXuecUviDsnth3lCggCKoXPMV2OinI+T4DUzy69pwxE3iNKNhsX6gIPzVw3eAXD4
7K7pvVyC0ILb23Xq4b6IxjQNT7rbP08VOb0QlGsdRg1KqzORN0+N2WLEGdFSODK4BOVnBv4xngOl
jjb00/tJOvLrX/Cp8Jqpnk+DnWCdz4FxNdKIPS6DmUEsw19qjt9vfsvgpI/fWFlC/+2wG+U4ZFBz
NUe4bpzW6vW9hi6HjYsHeKtVDBAIxvvLjbw8Uf+psmzL4LEnm5YhhSM+1pttoJttP4b10U0S3POF
vKRdr04EbKSHuLcJ+3DFrm0jujSosjLMPP/oFazOds9/vhbzwwFHUqY7rslOiBnM0n97pnKsH0ZV
W5LRtPZSOW5+5iFiC7Zo2CL73WHfkAc79C+a7CZv8WvMDneiVTjqUwx4OwSPeM/HjaL8O4UIjWMS
wUqEjqOWUTspRvlz+AjpsPIKlNmkedeE4TSbYhzNv630rvHb22GNF7YteC+geKlg/7uxy5RJpUS0
fQzHKvLcJZlhXoIPsiamr33/M5ZF43j/KSEguyFO8DAsOQpgR5ij3n90fSRPq9TNUjAX2qdxTIhZ
WF4iqngk7oThpLXl3f/K0gqah7QuVkHVzkfCPhkotO1eIIRjCFIBkkgwUDyQU1jDdz1OMfzPyFqS
NsISCuj//1FHmaIFNJ5xjotjHEIJsezmV6Ym7RgV88j+3ixIwSVGOxuLcCVIstgMqcj20krg/pbM
tWPpH1Pk2r4LQTQjYHvVLj9OmIUYSBzz5eX+k2oiDpR6rvOKO5liVeiPudVilqnj55Y8VdTYVbDn
LJruR1vuTFdHZjOGz1XHpsUqhmKuesmIL7cqjV0gNOedE76GWWDtnAo7G7ME9OKaHa3MOny5OzP/
sV+hF8RyF3RrC5zJoZsYy8DKrW5a9M1oicwUWXWdJZFjbR2NW4FNC4RVEewzPwHogJbEZLjxBJjY
eMnBITZoWTaAohkVwJtdG5OsTwpP0C5llV5PmeuenUx49J79bSkNUtq4e6ehvEmYN6sySNxtKttw
32IUu18lM/BLzuz90MG9XOtObj23iRl5ivijLccXJvNIhDwbatdZE0V3jhE/cbgokdwDslnXLb2m
Nu9vvl/pL3GgK9IMQG1L5T/j+V8nFc+QrlWCfakpNS907mo/eQnyIH0gu9AlbA0Flj3Y9uFu12Hb
0lbBwOhKq8kKS9sce/uEXR63FlkXNCkXkuoeZ2u+C4HHrgICW4jvCwjVan7gnd2D2TdeBkmUeVIF
Gh5QWvJTYWVnVC6L2sk6WwnKswAfxa5F5ArsOzZWUcv5SVUNs0fffkEwZm5i1DW7IsMPmXTF/6Pu
zJbb1tIs/SodfY8MzMNF1wVBEJxEkRpt3SAkS8Y8bQwbwNP3BzmzsvJURFb0ZR/HYViyLZLgxh7+
f61vYbdMFfo/8Qs1onusVpShNFCmRaId9NLcxxz20agDoOkjcZxTSd7PJq9a7UdVWi9mVf5wuxhh
6ZDgK8UVf9AHsVNGx9obsYaVL64PtorFv0lw9YlRf0U4y965KsxACjPdd0kgedJsENOVl7npbezx
fyqUao7s0BUPJDDAFMe2+W1MJXZkp02t96Sj76IJQy2ThPnqXE3Dfa3B5a+UDHajRF41FukrStg2
HF2G0be7GNZ2fzVhCflKaqe/RPKuxosdep1WhDJB3wdkGXBUltTYWjmu4zJgvC76jWCS6kmiESdk
o0gQJ/Fl0Q53GHk0ZlvVRjdCdcEZJKKWxJiuqWDXb5BbtitTN9t3rXr2LKUiXg3fc1ZgXpww/AWm
Mie4sCPjAb0AT7+Ix1knS0m11ADONmYvG9hvxsrruzktz/pgznbzCJkhBujSDjRPTAKIFjqsVbHq
j7DebnvufBXLKQKCYm/GNWEjJBOy9JJo6fUqEkiRnCmWJAczYxbqVG6ICgz6Thh5t+1RjWxHGlh3
YLMo5jjsn6TLgu/QofYIVwgUnAUnGc75V5MjFUXb15zVNF2VKRhOCoSVZ6+6cVLpz5R6i4ACpOe3
RG3s3Np0/EKp44M7duwySWh+Yl/r125l3tgxYVnxuruqH7SLZygZnogHjDvlBjMUc0zXLcV27D0K
KuYkT7z/5GhXup+q7nTNrGq+oqBKGAELvFSn3Vlm4l6VuNPuG26mluOsDzg4O6b44NcCLqjdVjln
Ln7imCbZoP6om4maXCWfct2LWCnneds38T0CYvcxz3+xMNBh7Qz32JecejhJtrGObRMxrxn2mCzI
i0IIdfUmrXuiLK/t1JZA0jypiuNUxKdyIiw7dbCW9O/FXIkwLY3YjxtYdQJZ0qmu3YdOncAWe+/J
EB88fDLH3EMENyN+36W0tTd2oREfJMbyucyfh87wJ9xWpxQ1+X6EL0uXMTspFkuc8KwID0iDrtEx
2VY2TCkPSk7CLWlejlZ793WvOrtJqOAE8+xmVpT6+oYbv24q0E4qnrQBhfkhLSv1EM/lM0s+ExUa
Va62SqHP6wYMSejbfPbEHhakadwWNIPDmOimKSbVZ+2mZg0qItPtTg3S6XQzeKHSNtzNqnUhL+53
Htug+BL6sTpdmsiarCBFNVXF9LsRzgI4Ktkut9HWrsy3qJ31DTQEfde7FvvmIr9Hdc/HkDXqtoP0
QAdY4vxSwrjAKIBbbLnQkqTQRpLEVsNNvEuwLQe4YsowWlq8Ep6Wn4R6pw+qQVSdi1YNPs29FAZO
fmStaJPIDXWp2YdTL7a1o7tnBHRDUFt1skO6pYZc1/3YF/OubkGRWUaL53z90TSFU19baS1Id1xu
julRMgsFDlOoyxz02OoxqZrxMCGeuJqWYT22TJUl4ZfXZa6rUI69hJduYzghF3uXRAPhcxEJtFxJ
si8c0HjJ3K2WkfTcpxJV3jJl76r3YucXMx2cnza8jc5qC/xatbnJJjk+olID0k7FuM5T2iyJ9V46
wCyRESUHT+mDNlLMu7IyYdqN4sqR8lNP2707esuBADOTrRQHo+kTOQfuQ8KJHUcD91tr1t4cnAvY
6YtOjfte7+afs9lE2yIuznqnentdlKAADaS2MfZEAIZSC9miBUO62PsO88SaJwHxzOTUkZBPZs+U
GfpuTDg124cyb7Vt3ZqP322ZoTfg8inC5nVXb4aKgqMf7XNftScgcOvUim6nyM91ZhIjnA+0kyPo
xswA5KhBmNwbPAvhn5IQxzpM40Q7W6N9gq3/2faZd4mQBRkUeMJ+Edd2MnLeRkTCTLQMx1SLtsly
qmavuaAvQ1JsEgxO5xnIiyq8IOdypEAaKAVBEJizh9pzkzsL+4Q2a+65FdDKF4Nc+Ui+fzvL+xSN
UVsmgVi6c+v27gbk1iXzSFT5bob0DfntAwlAbbtinJG2BlNKjaimEE2sC4PDUSUpOeQuuqV2a6iO
ZMMv8lZbxAimiLxDiqYEDn2TI9DDcG9WWO/tBuu7XC2MOETxCQuDRl3ygbR42sN1vaJorYiqFQ0i
gCE6cshDJ4812tdaV5wB/DdhqlvvaWQYd9bSrUal7KCrxY9okuaOfqi2SUrMCw5en1St+hOY9kev
aPzczAgvKQnlsGtOoHkjHyujU0+DCRDZM2e/n82KYnG317D96mzNH6jtPZWzrp6KBb2KjPJDkRYW
7e1xJDLUSC7ISXZywd4MoMQ5awM4sUWCwKT+qAWYMoo1JavkwGxdbSV9YRoXR0nx6H5hMTaQtx4M
l9DRrs8vw2J595RO7BQBZUpHEIElbb+2G9+o/jU3+/YNOIlzZ7p+70MRTe8Kz0jO7PcNpnEk3Urb
i0Dhzt8qYiEFyonRFBKIfVrMrWn2wwGRRwc90R1viicP6hSrd/2gdCjhSRAiBphY3sS5z1RThEpZ
YJpZEN7BLECo0qUfzpgvh0kOOFZhcgstZ0ErlUc1NpswI5WH6R4i9GJJzOBpdPCmtnmoFkAJmmKv
K2e8jxqeaxrz19HoHttyerE1GT1QLUIP1eT6/YjJmvIQgJk56xDz5W6573JOLXibsOaNyynt1OVe
HwAPCCKX3majuMeJNNiK83uN4BRoq945Dytbofdnkkt84impgva5dhB5xf7GZGwUq6kKB1jX4Dwa
7U6eDfyhe7t1P6AD6DjHTm1Pl2yJ5vKY1y0sV8jHGDegO/0RAXfACRCP0k7FXLSx21ke4fg8t5Ye
JGDJb6ix60OauATIJ8PNNUrnXXKDeQu2oKEgZDhGHPnQkBEkmE0OaexiP57I5+mxZn5r5ZupTI6Z
+cMGCttsqg5JctORm9MjWTt2DSz9pJyvcbvUO9Ncoh92gtpmgv9dZ+M1Hk3uuawzLg4xo/g3VsB5
ol8jw7z3rAkPiDRIU8JL7aWF9+QaeByR990NrXlq5CxuFpDB2ziiiBybxfTX88P3uJVown0pYLh0
JEyGg2NMD5MU2iUbDO+F1ccLrBk9PEaf3UwyYzCij90KZxBbT86HReGcxwn7xfSkeVJKFYOlqlch
n8zrRGwCPTpm2ygD+uihDq1EGd9WpEwjEMfP+WQCaDKmx7IHWiDzcW8TLctewXYfC/cnIVsAUDTv
UYJf+cMV4bYWfrekLOtru2DQsT0x2jAv1hFtRALIkg6EbFblYkPhDM1VNR1KlbgoVxBXZo6kquE1
DuqB/UDRGgAuinwJieCCblDUJoFUcDSURkeA1FS/K5fv01XR/U6UZGvp03xQNVwR0WQZuwyR3p1R
GzvEPPmppNl06J2euFpSKyaaLK4lrvw4xL/ZjIQ5z5uw95BqTGqvhGKe+7CO1MeKHsBppiD9Xd5a
uuRXNdLD9XC+gucnxBeLNVOzbj/Rgn+S1XwhDJctIzu4ueoyHI/ENyldIva1wOuphUqhdsTYwUTo
MuslTfHgtF3RBdHqasKqT5oqSbBhFXv4rDT3xEQyhvir3Z1O8WsLXPpd7wcDJNm40E1AubMZ43UO
q2blWUW+HBNT1tszMUGufqFZNv0sLCwoYE+LgjQ8oufsiNw2M24qzltVd5F9nx+1PjqWfVGf3Db/
iPtWCYuYCNfKpAtWG/TDvhFJPfrZANlWsoGU7KeUoC4wcXaV1YmbkbGRjDLxMSfezFYbXZabjpsu
KvF+6vRdbKLvtgBS+tMY98YRfCoFs9oajmyH07NVnppoie+mNpE7TADeRtAqQQIO5sSmyWolXMMK
FZVP3QK72SQPgyPsfRpNlxjB5Z5cu9+OmK070MXn2cUXseYO7ts5k/sEWeZWVYw3E8VxYHOi4NA0
khrD9ds74kW6TA26wbI+SPnwDYJib0QGZ+NtiIX5g5lAaq5dSIPYjG1Csow1PLWoFv2uF2XQuDZR
bC35OcRbFneUkCNZT2dpTUeXM8SxAQE2oKwLUPzmULVscXIy/V6TbvfA+ZzhuRpky/QyuuXRzT3z
Hl/uqR6IOQCUFV+p32/HzGsDJ47Vbe8gq5yVpD2Lthn8QrT3Gqjp12GHpnzTqLG47xCim7jWnHHp
Ls5gneIx4ZMHD7GLrPpNCv7it/XQkqAyp6G6z7EKARhFfUnIOv0et39pB+NpxIaMzWgGdmL6DlEK
BxMGkc/M/1EqCR60Qm/vJM958KT1otTeG3uVTWu6RYitlm0uRY2wEBUGmiK7a8n3/j5limr+Uygt
Gts4kFyx6zRar4vF2qWuVUtvLC6tnrDhHYrHyPjSgHFhD29ntlXWHlq4/upG71AUP+IJz4zpAFlN
9AJ/pMaxfwK9H2Cz1LZRR8YPzrZ9jDuGYO8uMEfYMYmX3OEc/DQHNnIAUNEKa9C7ox5HEIJp3Gr6
U25QEtO0wf5cQLK+KYsR39VJxWnH1Z48Aj672P5pjBZxwmlB0rZTnLK2fIgFBy/g3XBfoukmZ1NB
gaXkQZ/brt+ljXtIe/3UDfEcdNKw3kcttQJltg52DkCbs+iZIV/b3XSgUq1vlRSP8fcOrmZ21Yjz
2aWojnlLHoI2IIzOSHgyfsFwUZ3fiUY9ClcmRm9yr/dy5l7tUKwmDufXWjLteJ3xo2Osb5J47g/G
Mk44q5Qq8NQ5YJpId0RgnPSZFuiotZc/IMhVQAb8adpmkWpgcKAqMRFtuXUsKu/RzNgcB3TGhJGS
qUmxsswePXu1V3YIB1H7hm5rKlv0b41vKFHPzpkMbCfK7nCNyU0cLaSdDliElmX6cmzgfIuaeVQE
J2LfG6Bq0dR9Nlkq9rBEsJ6Py4cSwuXB8eNdpD7Ioy11on+MZCShhjYSVAHYSROy/VjvCWPRKdZ+
iyZpFJOtQvFyk1sAXax4Ck1HUIXlWOdWTRcSlMg9WnCcYgmyR/S8FcbyTU8UgR7XxKL1+fvQ2+kd
W/l2I2yDtYt90yGp+5vsPeNgkIWyyWf1u2hKJW/9nirms1Zq8dawqnEXy/GnNEW/kz2h3HluU/t0
HAFoXXLQm1aLSi8R2iQkKH6v+EMPSaKux53gtNUa+MIYk9hQgdpNRSl/2J1+SE1cz456wUSrWlNz
qIheYooAL4ZVA7jpdEXi6WwcQaeUFJJp0I1DxCQ7uHZ3WlT1tri5dpECQMggFBzbUnLvcBB118NO
0UcfQkJNcMXAaG6BbLhWVxPnJrMjIWOxv7h2WKzNRBVvHscoiZy+bkP6J8ahwR60WSBm7KMFY5UW
tW/8GeYXfQj6NNXOnWwvupzsgzJjAKeWfvWO9T2RgJZNtaihOoXT5ZDlarfttMbdgtJ/bEhWfihE
Zh5Ks6eUqJRXARrfMm9WHp+FW/9S3cINmtFsQxdxAoUKF456b2lPAMiHQ0XXoxb1tbBguckUN1/E
goDB/ICkeX5IC/AW+eyu+o30DtJ761oneyi0LdPH1bFncAGyjX09Y4pektk+sxMd53tqyFtDwPDI
oJ3e0KzSpGvteWPZsuNuzOd7A5cbxmGy3PBBGjfFZbI19c7dR0Bm/GbA0chZ2aIVsY7cFioMVt8h
BH4KoIsYBRrh5KbXLLn4sGUSlJNOxJlG9KOt6JSrvdT+KedPl2AKtkoRR0x9Ki6qKN8jr3obLIom
c/FEJIH+rI8LblP0j2A9mpNujZ+c+ZMtpinSqFD/3rNabU1br84doJKdgWt7Q1kbpkJsPgjLChYm
zseayWhO3KPFpmmXTOZH087pC3qDH67WBGB+xZdFvTPOn93KNc7DoCZ3JhOyhqbsrA+0D1zKLXur
Wr5kWidYGwo6V8ZovkTRT05ETyUVo4c6zo1tmuT3/VCodDLSebckCQZTIvfAdYNnrSinK1k0P4pG
5fbpZwuPdzuQYSgtkHfUpBI77m54vF50tkB3RnNWdDI9tAow7nEmvIJuUPuSW0O3bXPRkiTJYhjJ
Zrpv21q9Sa36gZ+uuc5197saoJHpMiuguCvOK/mgK6FuUUiKxPuRk+i10zl67bvBy9hAKd0lnq4D
FKQ6dIqIQNAMUTAlNh8CCXOVvYIKLEJOzgL19DFKFwqAM5nmWGTw8yCTPaDkpNDlFeom0atHmU2v
Ua1MO3LZunOkyZOxlkbseRzZbXOYK2sxX9DRzRedqWyrTBNV3WF+zgnpvo4zP3hj8tLaVrLbLUjQ
nQixfSTFLt/bI6n031+SHTU8qt7BtAv1vqiTsHZq7TlOZODoavlT0F0JCzAVhJFo/bPTlgc2/tvR
xu2+CSK8yoxHCDWgIpV3rZl/SqAnL4mHDdz13GAst1bR5+dyQUZGAMnB6aFPcYp37f5UJwPwYZ4b
BwjpnbSkM/wO4OsGOwgf+PX1dR034wb/O79YrwO0liG8kJN10a/uU/Fqf1IN1gk7kRtpYPCH5ELb
aNuzg0i3qW9i0Qk8ZmHoAPMevLE4S/c+lY/o2MnTysQW1WxoboPgElx+XnCWbd5JfPWjzRSQv7Gz
ju0hvabX8cX9YfwGe8Out7EBC1LO8fGI8mX20PbBYNH6CPJy535MtKv26qE4zVd51Z+6nwLROj4T
PFEO7CefwnXUbXGCKf1uICMz2uNeRQmCg0S9JDPhx1aTPCVDsyM0hCS0mUbl0BDUAQhxDKNsMLHi
CxK7jVk5uLK6YLurLwSi/pR1OXGj2gF9a+MjZyNAnhYFUsy6zj6u6nORj/K9boABDJNS381I7q4D
uVVLXO06ORav/CZDmVTH7DHT4pVKsm8JJAi5lbR4y03z1RhtKmYZ282sOhkYPipexOOrCOwNHpt5
dyU1HUfm8ZoDrooer84NN2XbSIKKu5moyfWhNRsewH3++dJJiD+IG1w/mZ6JowO1jeSQThy/v/z+
Xd4xNIayPGu00450vs5Kci6p3O6+w968fw1i/OeX4h8JeNka1FeXDiSPJG551OiX7abCffj+kyWy
LT+1BBVirSTRLzPODg3C3fcffsdxtWuE3voKpNSV//L9pnIowuHBqaRWHr8f4iwqubl5+Of3vn8H
1mad9lmzC1zL2vqcXcV6HS2w+v1/xtaZ9HSJYidFDdTdkcDIOpz7QnQntdGHsAbv9h19+P0zifup
/jzPX76XtQCcNFEInz7p81K1EPcdHSNTl6T9lgUNIpTS/j0QE0Y9nJlsCdEx6kw9eoJDiEb1dwLf
Px++vxc7gggEao3fcYHfD/RjqZ0Szc7jZE/gbhQkEobKrD9aKZQt0dfH74BOSXv/j3ZwRetDxL/+
0Wn8AcL/J2r/L1/+xxN2/br8V/7+N0L+P//Ff9zRAay7+nf/b/9W+P8P2R/FiolM7d+Q/d/TCrX7
13fYwOHz//zvv/+Lv2P9bftvkPkt9Ny6ZbtwmpDp/T21zNH+tvonyMZ1SCxCiIOk/B9Yf+dvGEFo
jDiw/V38OAg6/oH1N/6mWo5jEfqBX8QED/7/klr2V9eUiebPQwajYj1GLkis2r8qR3onU5Ue4uJ+
YGO1wXhHB1zvCfDa6L/IhnobnpQDRjBkXQeS1P/Lhfr7kPpf1QDGI636jivzF808T04gBcNZ8zze
DZKkf33yurKQZqnesjcAO6kpAv1TIS9lvbP7kA7FRJaM/aX9T+aG//FprX992sGMLPhqPK34QZ0l
Ke8HJQyGwqdRFnUnq9mxT/j37/Qveqv/9kb/Iryl1SeitSGEJIFG101zMLcGxEzOKXDvl3//XCZS
Kt7Af1FamS4aVNdcTSrIfbX/JlDuCqXJYkqgKKtldExsJ0QVfD+tsHCjctu7tMuTwKhdNksEddNL
zLM7r8TpmTh0jokQv3PKaqGbHlEqw/DgVzMZZ7Il5mYRpbXVXNwLdCCG3eKor5ED3r3ONHU3E/M0
ZObnWnKa+OA3hkTDV63bTWGUPcVSrnDeUl3I5H0EInpLSePOtDVSjFaBsDV1FdwSklL5b9up+FZr
lUaR/kDusslJFgfaNMe0faxpA2aErlOakAwrtpUpXnPqQStx5tlwm9FXCPWe2B8+3g0poj+9SfdS
LiqUHRX0Sx2T5o3Byhbv3Twx8ox3wrjhAlTzswUhHT1c75sF9WqyyXzN6O4czs5g+oktGA5S738Z
tXfRI0hBHvhevBNg+do3Qx+f5Uw0cddR1ZKvs07Gi9NzZZHiOz7cm22O+X2QirmhKsFZzxqDwv4Y
0MTQvkMXuXDIwvQsn6cOoCtOlzcUs3wweu1XqUKSFGWysnZoBa0eW6Pet/kvrdK/DIV/Jw0+CT1P
t7bOj9JjgqhdF2p+tdxqrQ4bWdCjHKjucNn2Sjv/qBQiwvMyAI9uUx7wtRKEZkUU1Or9D3DEvzlx
jREuD5xh/sqX6TmxjS1HfT8V0zOuVdhoURPCB51gty1fhlE+x80nUIl3UEAFgbAALj0aIv6Krsuz
MnBk8xZRElccG481cCLDHp+tpvxSZR2kPdGq688pjelZna37ub4iliy3eYd7GhAQ6VXu1u0pZtvJ
A4ZmdpIYUpHL81fqOuDsd17SqOJUVcjtoAASKu2JsAfDGLdlx1VzySInK/l3p/MeD5NbU1WrzS8F
sWCooRgheSRHyXvFbqWxcU1/d2B9NsjPUEyjfMrBTvklKBnwQ+JHZpjUFOvu06tRnJCWOAV4T4+Q
LcwNFa4vtUgbrBqMOR1yuocxWtPqxm9dXkhrrslJ6BB9lbS1TM30u8Jz9q3dortpec20tG+eJh7M
hWGCQITOLED3UQH7aKgrXEZJDj3Ht0rXzB0AX35uztEjQZxcU7FOIxLKkrwVDBn+wUh7bv2gvbWf
0kbvnBmu/Cwoiz1zfMTFkLoIm5UNlrREgyQStap+mx028+vwrXSv30Rt/UvLbApDbnGLwfhSLgdL
1ZvuQy7Wcn/Bu4vQVW/qtdBjWJiaHKRr67iZ5uopL+VlXqF3RtG/aa0N/U6hQ1E3xJA4wIDXXDjU
ZCpP4DR+ZQ1fhQKec07UPTSuHbfvydEd1HMq5/zGsIMxF9e0miCUDt2d2/TPSiXwNQ9cvu+Rp+IE
Zt6tIOU2b8i5GQkgJcOMQLlURDENH24T2o8MmFBl6wZIh0Q/kKN+a5KuMFrAx/QmyOMY0lO/cHfm
sUXfS/0qtf6RI+sl1zE5mtyp2vpgWAaYXdCyg0n+lGfL59HhGlMAw6kDD83xhht86HgDzCh0q7hd
K8+zP75EowAua0kHhFLZgNaAq8z86WtxsVA6Kg/rcHIB82xnncks7lPwwOlzYbyIVjd3qrs2qkub
0ha7ZpsbMsktiA/zS980chOpfPJJtOBWZ8r//jw5Lc+dtioF+7vBGnJae8mAw4g35bUb1eZJstj8
6jsmqnHmEylcJv8JQpAekWnMpcj4UM1F/xIFvmD8JvvFsB8SYw7x5j/3E98kVOCWmulNjDIEB/es
6LnYiZSqv5euEaYMiqXfEbny6unyGUvos/BoyyjRvWoznNUUJFmcTc/IJnexkz7SowuYVBmM0vzS
a14n0jHmGAEKKrWeW8g4ccPZQhhfdTY/6xajkbmMZrFxk2Zx09TyVnrtb28hagYFXayv97HJJ7pM
XK5OyXfo3IaN6q6nw7aM4TLMEMY5ZhDvN6hcCvQbjT9k5y7hsk7r5D4pzEGOW3NZaWMilUKHKO2W
XMzZ8YkFuxNot/zFi2nTCf0rdRTmzix9Kvr7kdzopX+Z8/00Mn/S1wa6CyZ1MykzHArxtl6SuWWJ
0SmUQeWEapoXs5+PABJ5g5pCR78d6LWuA95q+jcMsMcKH3PoLUHHc/qzxjqKrTKEjvmTFZlkNx3V
RMYH7kVkxKldeXPM7o6l/S0x4h8CG8Ymdczwu4gCgm4zOIC1vTQKPVLPoacbwSCKj0WzIV+ts5oV
qfVGajlxBwIyQ7FQD05lGkRS+rWU+c2VCN0B7NGpa6IMI0J3y2bgTzWGsMAVdqgl1lk0FbdQImbq
h+VNVNwU+iSvZp1chqi7a4nz3EjK6MW68iXIxoysv5lKPQRIih5Zo098hBEIHeLYcz32XfncTA6t
DAs4Y469GqSS97uPUUkIVoCkVGHiVJCCXN5Cn6T1NrEIt1vooSvcsVCvK6IO+vnZc+jv26kaMMti
Q8axSMUjieEL0CXuTkI+LaBlVIdamg5ZAv/gsnUn94doHeokuC8B1Gz01sFpoCFidcg48/u4K8CC
8KNYVD87i4CE0rxmYGhYAKdzzv+4RwvSo/p9oyMAJUaAFmsZFhSkFEoTwIT74ZTZLaMUEkNVAoBU
7IKoewUcRmq2xEH+tB2GclsjcVIn/U1qEjpgDu6NEnAtluEw2shZZezdL2K6JaQVMMea79Dgx01e
xJU/SqTBRVGBYDF4Uyg9uZyFXWLby59G5GUbOImRnxfFB4iwgRUZOY/D+X0DplZl0hbQ/c0m8+Ey
4EiPzWOn84pG2R+yluqsR/6AHyPss6MPc4ZIlBPSpPR0bhNl5mrM4z51/DoG7TJh+94w8T0owCkE
7NNtpq9UnMbaVJTtnIwNHG+lQX0tZ5Tki7uHi30Gi3RvEPh76pb8JVaYfMZJVwKDHKjG9CdrVPcu
hYidjcWnQfTqTw7tIbuLpg2wZNpViwVB0JW/FqepjhltHndEHDNarj/345PbD+bG1ZUtq0PNIFJh
ganucTZY04UplWDpPpntEEyNuBqNhdCjaYBQKIenTBtIt7Gi93q1wvx5EbDN/JE6qznf68py9qb0
TSu9dNuqkqBco5DcHwl7g7rufGI2dcgI8S5T1Fcljohrx2NnG5O6X1bYp6c2FOmrBMBRL8KaQ+gm
T8yn2UgfjMQptw7RPUehm9VWgAoODA9YjVaz/WlGQ4TT5BI8SJhCahwFa2/WRihCsqRBP3eYaucj
cknmokugQwncasv0OTrcVECtm7s0Kw5MwGwKekQ+Li0JKkEN2Td6DRM/Z5fUdr86bk0oIZ9pyYBI
xuSXqdPpmheHMl+hUjAEteqx491mYFcCEMC5NX0u6qgFU1VQpqRBBEyFKN91ym0VD8v0ipr7HlFM
FPTS8UBY0R0k8mzrTTvwOiRQMnvE9I4khUV9QD/hmnq150oY60kC6ZU2Y8GJo/Q8KRGtjM+44MPu
CJMOrKq6s1aEnzkw0rppwUVHMjKN8TbANfKR92MRTGXKCQR4GuRHJfCgRG043LKzAWQMYrQ3KGcS
1+bEHSu9Rg9d0dXndNWpxTpBmpy+fDi9DjVw9IXluGWzdVhcMV7LdGYaAFRlxRECTLpSWQepxCD3
fhIsxHLKPzgVjb6mw2JvCAPe5iUqKGPwOD/ErOjAuhjGlGsNdApxbe0qVX+xdL0FYklHXsQuokuS
V1Jg5Uaica1I9sPnmT80ak9e9hg95fWQYFWlBSAGti06uXu7MWM+gs3sJTmzYjkSPG4ZZ0QkH0kl
6UIuqAp08o8KffQn07zYtfU5cGD14fV5UKD1PnA5bgnT+SxjUt+I7T0Ki61tU5NR0+p8rrbZeeFk
twfboteP9znz1Xx4LezxwWmcbqPVDtclSg6xKxgFetTf4GxvR0eTQeJkFyUefltiigKroVtez9mz
oRYEwNKSO7BHvVgQ6nWCTPzUNcDb6mN76tha9BqutpYMngnEGntKNGBNp/lZN3DYoE2Z0L3aclLY
2XPahbGzQiWn0S869wdyLYSKpvKYNs6D3oyrLxDEXmEsCJycGNRVw64ZASjyFDaxUJsoNu89Cnh3
hhU9RndFZVkPXU7jPYkwEVXjMQOOZKo1kGIyH0byEjhzONbWWvrqwFcfzkL+FkK1nfRGM4g9yISw
xpltxtAwX2mF9u9T4T3aBj1qdlY10aMoLLhqCI09hylcWmc2wmU4TtzXnvTuEQZyIqdkkAz0Ue1O
0Fs1XHfXq/qTpZv3ijt9mHTmto5GkbuIL5lElFcJdtuFLcOymVCjoSzpE+4zrVNrOoIVZ3e3S7Zc
XYZ7LwMkrSA7zRj6n0Ti45pi9TJMnOK6/jz16+2WCbm3kaIuJWJgfV689bTJ8KQE6k/Ee0jHUkJQ
t4w0wENb3FG4DPWA597JhBOjQKLCoTgFBMUZAxifcRyAGyD9RxrcuvOOjyqpQZna2r5yVTKIHWoP
HfWGKg+gYDLXYDvvK5WICjcHbdLc9QUNSc+eQz1iz5c2+TYhlWirJrtmmqCAVsbPilad0Mb8OJbF
h6Mkb/TBc+qmKkhsdjWbxmrfaxPC/UoDzzU8aGp0HvSSPPApVMaWUnVe3tSl/crn+WCyBPueqJpN
kqk0tWvGL/XCvd1VP9XVYl9X2BTr5lanynsTEw7GPpu0bbVlOaHlPgK0s9nmbOCVPPTJ2G3vSbCl
+yPEp4qfe1M1tF11SGehk7ZgRB0ca8Pk+XX9MFicZKO+TmhA5x+ZESPUrQBxoh1b0Ijlj5VJ5TBf
iKeOghGz7dYeCCyG+XkSlRqOiFgmpwoX20p2kVZedJcSWAoZlt4YuC6M9AHIy5oeLZDq4avsmoex
TB4JVXypwBz4ZItzZE8w18YFk6qjnAzVoh+XoFFOrfqVHHYioyu73kVugGSaDY+0EnI2c3jX7nJq
FsMvYl4BV/c8CeOG/+vOsPFaCrXOQqKid0NhTAfynIOyIAfBtEwY59ayr2MEFRGVlIyPjV2tcW2U
glcZowMwVyf5rJihyQll69COgn72rFbUT/4vT+e13Ci6RtEnooocbgEhCWVbtmzfUI7knHn6s+hz
6lxMl7t7xiNL8POFvdeeEHIGU7J4aTuobFvyq96SFCYxTdrMFe1dRzqYy3ZwtvWRQzAgPVuvh2un
sLJq2Tg6vai/6hRJ4DbBmCANcgy11w+4KdmQCaI57GY0xUiB+j890mHsEkGJWwXPArFxbUiNZAAF
yhYTK02WbGmOBkesJQxyAbuIHnV5nha7FUPsMH1+wQZoeWt/l5KcsZnrh8wEw9ETgMwFx1uSmFsE
7bhhIn6Cujr3BrdjNGfRMWNFZiPI8UtRfsrG9s0oulXtDjhpyOdzajQWBwroFiXWt7ORLuRtqG4v
SYUztu3szjFHWEQaQ1oAklOi1NbTaThN3YSzJo5qXENLS+IJ6U+zVKL3RxlpKfyuzCrl0Sekktbj
6C1CQ+abugAeShFlJYtlKyLq8kFLnoxQyFfK/k3B1kMMBUq69ahPRcMXg9ITpqTlnkuoWI1ActqZ
yS97eXAkQogZS5xad16Ur6ht7ixULrIRGQAI2Qla83zIJNjTyEBYJGvWaSRbYg9BfD/I8iWrS+0w
LbKrhvW4rXKervm8GhIiBk41kUMhjf36rEaLhySVNi2J6Josiwe21mLrwJCEacoQI6JG6kdJilze
q9SaESf7BDmDVqsfEPuaVHJGcLVgQOYjtpZc5Eaq5OzYkPMKK2e+TOP4CJKSDbgsmuTfRCyHiVYt
DaXZ1+O/czF5GdYXD4Yi8PWWqWtThlsEHJ0zyHm2aTAfYzFiQb4oG3kKnEZvfqpceM9SrrM2nTJ/
SXkqZJrFbpY3kBX5noBwk4LS9FYMT5jOJOBZsbUt2AQ7KP48KQo0ry2sV5QvkC5U3tMibduNZpLY
x743mVQ/m5uDruW3SGBq2Fo8MZHxUrGQAcikjXem8EadXFSuGlAjiNJL1Fi2KpIHEKHQnAekB+p6
faHwBK4PeNKW8jrbjFw5mSC0tG/feqAyrtPkV4wHpzgrNm0YR9ihQ1qjd3LIxmPo0nGDucY5X+bS
SuZi+FgsCfeKlP0Vuj5gVUrIO9coy0kp6TatxDXPxT0dmPj+aH3NUBAmP1Mj/M6KcBnImdKn6VgU
Uk50upyinBW+CpB1CORdWaw+rUYcbFiKIF7bUvLDD134k5fKQu3AARy2c2dHJOVstQRZCkKJXQey
cgIom81zdJKaHEEr1xw/ClVWP95ipQD6TwNhLRLqDRibxcT5PgNV3RYvmGw3uVEFzqAROlQbdenU
ExVbiupz6lH0KNJgOa2RAxyIGM9pXH+moJ81g7y1RC6Eu1EQnRorKEM6MYJlHbDAN5ocvKLOJMgq
1wMoxNiE6OLfdxY7E6T33G0m8NRIdb/HkVBEa85v8fy5tFayZYpy0mHiUpRbnCbZVyxYgFoLlHjt
IiEW1sjqMNYh4MJsvBzryygjNafZAxgxli9jh1AwbFgHBBJPCalfa2tZ9xoJm5LAALpDOWCVTj7k
d+FHC4LDsnSGk5Pn5+DvuSG68fCQrFhj1dOGyKurat+r9Wet7ecmJfG0piVvteBLD2IvSMwzxZVn
qeARLBwARixZuErNhzIpBz1rCSGaSYxa9+k6Y+wag2PL/T7yU5hl85k2csREkOOU2Whv4xFvhh84
dex6peysE2CJDIvCPQHhXD5N+lEhppAR/4TmQIPAyG4cETGy9YpEvrBi6W320l2oRE54CKPD2mRA
iMYgGd2Ahu/RsBDHW0YltbSyqg9sta4/TejCfODCjQr1k2xZCJzzI0EMxJ7g1kocdqMAoc7I7EVu
Pqd0rpyxKnc6xGG7mUqI1sEDVNEdighZPAQ/deNJYOdopwqS6rDCXcoV/9nqy7MqFO9qwx+kAq7l
FvLzrAnUWhawT6ECJBthUOdhmSJh3ZCmDe5VeuuwGZEgAR6GawEZUPmtCCjCOvQxTkM8mDO/5pL0
Uc8mb4tK7lzH805OVQaeJSd5n7P7r4EUFcQl/XvukDbvNxneSvorQhR5itSkJ5v5CDB3ik6DFWwk
2tqM/RB4UyN0NPWphJ/4rAQAX2OaQMiXToHd2Z5aM902FTW3xppFT3BZDR3m6WY/c0s6VhAMxHtg
cR7N3HCqJBlv5VADDSXdKwFhESuXlvkSfGFTdSp9utJIGszPSe3MmTXJ+ilty+VEDt1j0fQ3EYmD
K+eUThGIjo1anAEtE+UXoUgcEjp3MewpOpHFrTLYtVvBXrI2eWgJGVQPlHRi4qEe+GrAFJ1bjWM/
FlYfHQkouMkGZ5lxEHcG8svAKp+lQTGRAjLRm0O4tYU+V3tZrmD7Bp11G/OtmP+Og/WFJO0qyNzm
mlW/TwOnRYeObDDvQoNxI1ojUP5F1GohcboURguTaZLoxpirXiHY1f7X2CI0x6CY2xK3VQYm0jby
m5mR/9gnHJBTVCLq1un28dA7hmTcByl8wtbLAJXIO3dGyrEWLHXNiEhCbXPQhBvq5MYVauM6Jehz
RjYON13cD4r4mo9S7LXI8H1tih/I7kNfkLLWS2cwGOSSoxsfBYRX+otWj+oug+yfafG2CfTgkFO7
oLFB91XJuwY01YDW/qyb/b5ER7JdWuD1qrRNzAXMaKnco3n6aQWQyQJD/wPFXnPQFNjbE+rjguBX
FCowo4A3euhBeeiGfBAErHNSrbG+BgGS2dDcG+0lF+Jwr6hauBMeNXIgqWNU0Jg+oRnIxdc69d+z
MBT4Bon8hAKAp8Gkn0ONR7bZg8EWGADnDFU3mXaqFUDj/5JahMq4a6rScj9H5PxYlhcHLbtRLGxI
VwkAXg96FAtoqMbg1mk4+uso/vp36ULso8UXM40QJ/THLgRjokiEv0wi5VMlxVgk8FuUIFXn6XCO
l9Cr87ZjHRj0GOuGD3UilX4QGSis9zn9yp/S8LnLyVcD4NfO6gpOVbQxA76t1UbQOatScYM52v67
Gga8QNb6Gsu13KoJTu1MRhd1uVZEzBHXuGG3LEBgRzOD0A7XQ8W6F+EGQTAl3xL9KA1W1bqJsni9
ZOog1EDjyYn1aWGU8uNgzdYx512SUgEkBpp/UerXgygpXMIJCj4c2Nfqs8JgEfj5woAu23D8dJs4
63FENLRqInE9C0/lpe1ZfTdkE/IOJcM4+9IMGbooFlc3DO5BEkGpT3iRMv0GrmthByLetmraJ3ov
KkcgM+Yk/pEIJW2syDL8wcB3groeNb6vtCH4NVlVoCx00/nfV307SC4XqsRCf4o9K4gzt0dl7mSU
AuR5kiIdkiuJ1l62R6pjp1JMzHhz9aKtqd9SujOmmyxwzyZdrtlh1GLtmubSn01O61B6yHFwYF+Z
+dIgcCdHjCmgPeEjF5VwX44DTAVYlSTm0fXwfNzBcbvCJDQYWOTxpQNvjoGk8Sa96RkpgMcN5Oyt
ThSAOtZWydT3Mo2m26KRNRnE14jJjBcuyU8hGqxJZZOtjQTvog8+tAELsszLd6r8Yx5BbgwjeNTE
OBUwWZaeVBq9S86WRUB4vQw5hVL9KNKAaRTNlOCLcQvxXUreZl4592SfHLSG3q4KLTdOaVp5aB9L
TPfM9RU0iTVEcKPUv0cW8Jqccc8CsnQ0E3UfmtZ3o6yv4/pAW7SLUjUiDzzSkCMF8AlrsMKWYghs
3XBIOlKW0EVcB/oIW4vbdwjkEBaIeKhixP3YyzJFZPQWabGdW2voVLjQHYbBI+wE4cMYPEOBLpks
97IeCGI12l+LvbxL/K2pMu/FMUg0osKoRSW205tZrbpqEuteZ2gfciwvvpiWCy+Kdr9gdC7F9bEq
CICZ86HdE/14zqta3hZyjR4/bb1SYYElBcOnMBbFfeoZxVqg4JlrvRQzHsIxJjSVihUvAZw30WL/
if0CoV0NHKUazgb2152mhPOW6madghPWq1ZqhG9oU1QqFHraMzTn2CqD6C5hy3V58JmUgTP5IfyD
C+zMdtwPdDFktpZYfkiQ5CyhIqoIsM+6nglelknbkavRzbh4vSANl01pDM02F1h+qkUKm2r+k1mI
uD1KXl9mtrRV0+KNXJzRteSJ4RBbfrTY3hDomDlqa49SMNjqWkd1JMvbKRG4+BaS5hIyX9jYDqx3
hV5EbRLjTA1X7YSE4QecpDUX43MlroGjGo9QChvLadj1mcZSPxnqJuprfduX1nWUGXTq0G/YuhA1
LZDy1yXDJVVHySdU3HSYuAKBDRim0A+FtUbcV2ZcKiOUaDtwO/j/fiGut/UVqSBYAaXB/7+URS4w
0KpIZKtK1b0a49p//1P2h/zVv38XP+6ivP37DrF4TwLZzhAr0FkghOxU7PgNnyPzeL5tknexpyTB
ixhW2n4pTneSZZpLNpKxJBWQt+lscicYZAsFymLdLO4AR6mk2Z6iytqR9pwKxeqCCS9W1AifTzqw
JMgVWLpng4ulkL+KzvhNb3MoSBh+shyTeHCp2hFqnLVc+RliX6x6rmttY5gIPytxsC6iXFWOZZLs
HsrxrYjZHpMTlyKA+YV6QIicqBoI21L2+/z/niUe6IspPAcjiVeZdRRGLJtaV3pJVb2nUdoxSRjf
kxye/BQMJ4x7w3Y01Rx1APRU7MynsIFfNpMetFXi5WWqxt5jr49Cs48xTRKWZMW8I3kFtk3OteFU
l0mBogXzeEmvJ1My5UnhkSt7aOIA6XicPuVIzz0hLV8mnJHRqnhd0H1xNk98gnn/6MrgqKfV85xi
hZbk7qo3aWeP+ojmpG0OzKQK9GZ4vv95bwVZ4IiRUnWvoPtzNEL/+G3JgQAn3Sj/GC1SpGvZwypz
N48ND3pQxcfrN2HPpLS2SwlTSr7e6SryPEuZ4qcCBvgwIq+NmBzimGwtny3+vhbZLo9y6XWNResz
hm6S56zckVaZ+sxT2EIKNsYjSQiG0mIhp4IK2+6siHK+XRYLQMiUWNuWtRrTB61/QaWT0Hjjiojl
as8AMIaUbe3GzOnoSP1SmH9JvUsfCCpss5D8IQqnfdGi/Yih0kGYnSdn1pjlFUM3bOAA9F5acLGj
1rLrLK8P0EJZfVVpiKdTl+0ezKibVtUPaBrDq4haqqqRyUTFFhfPNBylVYY0RFpyIFrdy/KG0DPA
eW7cjn8ygOq+zDN6PFIzl/IvUbRXbZy/yS5CVhSrR0gUB3ZvLoMhhpGSUq+TpQeyPDj9fXHnItbO
6iwFVNBZs+uiRX3Wr6YQ97c+Fmm7QwaWooR/S8Ry2JaB7uJHN7AM6Cyw83yTsd3yG/So3CqDcQos
ddxqRsbQjIZ813S5eYDDgRO7FYCtk863r5U28keNH4PLP9+vZM9DKZYtPYglHwEaLIR9yQpkxsr0
UmXQzmXAhj2JTi1hF2f0UPKmkRPxakhBsSlqpQBIKxooXP5l8LXhk8Qc0tUkbXhiAtu7o6AJTwow
ogFclgNkeHruVFbrjdDF91rFLiY0oKR6Cy5IqBr5C5KdBiYOsWF5pLPkZFEOp5iGSuUOw1UYYD6l
jXHyJG1erabhCtfi6jUMqE0nsS9eu5olUjXp2atkmimTAvbCYlPhcxzb5LVdvylmvQjbSo1oTkrD
1wBAk9NRpL5MBSKCLLHMFw4mBvJtZbwgr0L8PahAP1I8E3MpM+FGHmU2KBL//TaJFvmsBUQ8TvFb
n+m6XY3s1gNLYLVYC9co0TSyIdrxHITqcAZ+NxIOXeHsidhjrn/e1WO3wdExsKcytFMrgYVIyLru
dfO1S82XbkQXWSxfxBmAR0zX9QJhUJhCwvdkIYQ5ixrWx2ELumtSJd6lZPLKMW5wwWO6Mwc+CGGC
9YzW7Zt95ezFTaMxptbVTV2yG21EaT7J1CUMRlJlk3b5JxlXR8xY5ZWojxE68nkcQb1kdWpcF16x
kOjHIkx8IAPZU65xHLMBzpm9WpxnQ4EuitcfpI1xSEfoW1LLRhBgMLO7QlsFO0LnlBGWPknYNHGk
owswINmrA9uTMTB9RDvksDb9UxcmBzLMl23djmxrtPTaxPGub8bEn1bNV7BwyA8D++RJyY6QwkcH
UF1QGzoG8ZjKjnKKh0D3UYBt3LFkazf53PyYQcLALT3L66kdZsQk6zkMgL7IXaFq8C8Ea1/LloQM
YxRaylqtFUMLpYRHgx7VbP307QII10MIViEQgNlpRoq1QUWp20rZUrBng8hVZS5HRdP1U0KxSdNE
uIYy9wdJHUmoYAR8McrkyObr0DYNZOOA/M3KjOU9B8K04/LTeGEXYZhqRKyLB7uD4bmBH66YW6Qg
BlwvLYvwbek6Pf1UuOJMHRItA51DwmJRTV5aXaqv4TzJtsJQjGN72SplPfu0QnIYvy7LsIBmqsgn
qtG2FArpfG00Rg4sLKfHT+QjiXOKUlHZ/WccJSEuiJ50wXliJsAPueyzqFuuxiLJTOpOpiil59bU
vXns1WNGbNgGX4bpq7AfQT5CmM/EeUu86NqXyRe2gghVFeUhJNXvnDUv5IYZXFnzRa9Ylk+apJyE
hRM3age88ZxauyzUGFqWzGrh+R3FoGUokMz4gayR/BxKYo5jMhhyn2c/ecd6VDjiPDzKif3ILFqz
E/fYMdVJBTeMO2UrG5dOJeGmjVjY9JWc+wIYMU79/jghL9ubM5FUiUmKNpXZOVwCwj253litp6sv
o7zT1hF3k+uHhgxpv5vUhtk9SIJK7TesY3uPziTz8RE2m3FGiVeG74JoIXtnZLyd+/o6TzmPhga+
HM/QN1mmDYqAnjH82TVGc7ZkAfxAmyVeUeMSD1LiCCwip0iLD/3ezHl4Vs2tVeiABwoCN8eTT9Z2
pLjLhDtRDsQjlQ0AGWM4GgYGrilrDlOrX/41jryTdpPrAiDXZWdkeci4AAXBoG3RpOo3QcfiVPda
tun5ebxMNk6agRw3KwZ9k4r00WRvoQwXwvMCWfXYLrQXgjLnmxziLSoPa42HZ+RKAB8z0iR5VcIg
80n52euirB8svTvOidbt1CS5agCY3CIjJlGp1X5vxCO9UBdm0iEsIZkvA/vBan34//uzf78M698G
i4UsDT8lw+q81Qi1NZRdo7fEIRniARmbCXOwSTw1wHGnTLN4iNe/+PcV8OvMLSxtnYh3gWueCCVW
b0O3xVpHOipKBQISFhuVKODvtxG5+z10cbK50rV4Mz+Gb+sosS6MHpLgYe9isJu76ivtgnqruRDg
+d3M+RR8Kondjbe23lpoCQV7HavMTqt6EcSE93DwYNTsxF22LTb6N39wKZ91/lNk9BL9Rmnnr/It
bs/Lu5HY3BiI7LRrAfOB8fWLcYy95QQAUNi9NljhSZOlwL/kiQM7Berml7GXz4niKM/pl254KmlO
lS1uJ1ybbvFT3VMGbfXJqC5D5Oq38FWFalN/DdWJA4GAUGKBWlaZxUFqNzNcpzXli0Rkuz+hjM5D
m7E1l5llrrGWdpN5CdTwLVIY+an+Kgnl2+XZyTTugvDNj444z1Ne0s5B2sOMafypgV1A5nOizw7H
0xn2d9U4GNO2dXrPn6m61WI/E3WHXJGz44aHBC/ya/IqfCAlYJSE7WFTbjENKq/qVyYfZHL+JmeJ
fruT8kIUD5cqtla0x7uQZaI9HIhUzL2stpOP4TMnMuwGH+rKDzc76ve0HR/V5A9v0b1/JRJQcZDa
ngRm0os9P/NUQ0K0peOUNshFhrNq2JVDJhW72uJFXOMpbeGeCDYM1WnYDJ0bdOfl0o5uAviPfQ4L
H8aVdqaRium0/vI87rC/lB7LHiHZsN06GJHNZzP7xTF/lS7avRgdVb/1BFuh8D2puMjsofcn9hDP
4s24wxmRuXCEvch1XbtvvY83YGE2nDjCMT+YJwbHNJL3ZJ9N6xUQ0nHMu/DBwo6Ur9/mVL8Lt8nP
UOhv8/2yUQ8vCCc30Snnh3mArUBQwzT5u6Xk/WxcZn9n6YfIX5SoxBa66aXhGfeBHeLBAZwTMI1/
GfSNukWJ0fFQPVv7CPF16xj7OSdHZZ+8YGjv6WQnn7z5glvV7e+1V5zpw9ESzPB2/Og1W3XVLp8I
0KawcdsjfkY/fJ5ehG1yJk5wb7w0xVWL9yTUBqH7kG6wg/bUpmltFw9SZtLf5gAPmzADhiXMVr2Q
2DSUoO+tW741h4Ax4KP3gPk9xYR/o2Ozu10UeahJovP0mfnNybhW288JWslR2VYbVLm1a7rTI/3A
EPJs3NC4lG/k4jGLDgmV8ohRiKDn/iV/WWcjniAiGRHiWVSu3U46MPQZPzjKlC/2fKugHgX4lul3
hizvrPDGoNTcFc/Wl5Y69Uf5IjisTKqteu8O5ojcYSd9tR9iSrohxl3hVO+hJaACtRzwP281plEp
csZv3S7dZttf8ufV0YMUd7HFXfqcjTvhzqyI4C5GYL0r3rFaf7dvyWfAmmpjbLXbYtjNo8pc85k+
cfmToPlnu/woPis36xYle8ZgwX5hgHzmHaJZT/wUWswXKPluS7lRbFgT6X4Eg0B/A0bzERybQ7gl
ZOSvhc7nJF/1umkiCuUADpzCE/UXeBeRhKcde7pDbzxlN7CEMYFjdvbC3P5NhA55SVRXo2jCabPL
OYAwz6AG+gtF3PBO0vNItI0fdJwzSEHzPCKtURzQSM0dz0LNs2Y1wSIHs2HSIH3UqD1zGxwL77xd
vUafUB2BkLXfdKzThkA41IksYzM72rQ76RqhPt4mqasfejhdfNhcTMUatOEoq/bBNi/VTVxDMN2A
R1Z8EMatgQcVAD+Pmk3rBy9q5UBtE5snBJHTchWeZfaOT8kLem6BUbCd5dtW3UineYfxTt2xje0c
Tt3v8GyeSHYeXHEDhfcZ/utxuZDGTiKoebKOoXYKfkfTSY6CR5eID0O580QEllG8aXfjaryHzzwS
3o298iMc2x33X0JTz8Agx4/mRLvmtfERA8UoRR3xYm0wMzjRu/4HhvNmhCxfbfldYtA/AjmzB3ak
O6CjoR1vWeRafhuiU3AQAIuKa1kb87mBX/snhhvBTz5EPtInaS9d6v4zOeaPgEubGhy9MvG4oGUd
ZDKly2/K7pJxlM3BruY8FEd86C1owD2G9eTP6l4hlcKvHXlkqicQWix6BcsNNVDH+LX4q/49h462
Y6WEpoLQb3EvnFjBorImPhKxDAuQ3XKLiq0o28UmdDtyhTcG0uybMttAMl+tkyRuQTh0rmbY9XY6
ArvlNpEuwhvgmR2lu3yNf8NTUrrmjzjsdc7U6ywB+fR618i36IQpgtTvYtcd2HHm/Ij1y0Bc6ejI
hTMdkPlGm/JcvFtv1OjSsRZsw3BYAwqfzPmR4wY/2hkfu3xNVbsJFvQsdvdlrXgDBManJuBYcIWb
/hwON33yl0PmttsWJKpTb+tTaA9fxUO+z2/wrc0vRj+Rbx6Kc65u2vfotQKU880tBxC1OyhfwhPv
Lj7yIHJ5w4zxwhuB6z4GjnVPo51l3ZLR7uEas0brGGvyKXFP28pDjH3d3Ex7LT0CgN5J2wWRxlu3
61DumqCLbf0ngMoxuQAGxUMgusZp+OvEXcDsS2YWtC1eWwSDzvAivC+808MGG31+MQ+xwr5pU8xP
2SErDsHOove362O0U79U69ZfECaWExmiXvsd7BWAqrHXPyXaDoZp+yLgwMiBf2OgsXPevAMGxXkD
TiKsduNF64+E++HGkI/GX8m1HduaZhsndvLajVAhRQAk7CIk1l6b24hM/qtAc7mBQDRdBS9EUoOy
1kCZbKslKe/UK9XW3OXdrlkuXGHtNa/2UuFGosPCCvkDIWyda2JFKnz5iX/fEOwCtwEAxqdpOBip
t2orU5uzij2SHnlK4ZmaT88e6zcqhaR80dUTWM3WvNNICv2Jgq36bZ5Icu+SXUAZ+pHke+nGAYX8
SY5fGAoWT+0lvhR4KuGdbMLn/pHW25TFi8YZhXHINfYmhUv1DaU54qH/ql0mUjFnj64YZYC+C8tz
nfoM5yjnUCHF5/DT/JBPHBLZb3IbPgxmd7tho3yUx3of+f2he1efqmw7sxFGU/qsQEeGkY0HKlp2
Ue4SZmTsrI8u35ooivIDyZxzcQFniAUwcszgEi7P5U/1UUU4N2xav9ikNP8NtQ12j+IPb1eu/uIt
m9/wLmLDAhWFSg7h4Cr4rmwSFC+NbIs+Y9J7sY37Q/vMtjN4EOG4nJa/8qg/l2+J6QQ78x5SfvnF
Kx5UBwDWhDfvVGluxYeFdYT8dW5WPiUuths82gYFipO9UMd1xWcY2SWj0dPEXO/B68QcinmAx5ef
ousmIuuJjVtQPTTwlNf8GafMpNqU42yvE6SiX4g9l18ebDXGiENIKWGbwUF8oFt5buk6fAESFLv2
s7lrEUwzV1wc7aad0NEnr7MXUKN+ceGvEe4+dSuGH5eBefERE7r62x9hjXHL8HhCVYcg/7XgqPaD
HXWLm99S+BEuwaJ+5kHLOpnHCi+YSRXsGKfoQuUQfnDPZIeh9CssMECZRbt61hefHJ3Vb5uiYN80
1h2UJWo6SfO1s5Hb04G5OnMKdRfg4Ku8lDtCdqpn1r/hh8SBRUWVuBhLikMKs+w1AC9a/rwLH9X0
IZa3IXPrN6bOIanJHhUU2InERkhNeTY192nlDD31FdgTyvoOaDG1j2hbP3wYPFVTyngamr1sC6f8
Pr2YYOQ+LMNtfPj9TNl/Zs3W7hha2E5KqrtcG1Z+Xv0Qd3yMwVOApGjkeXeIKPxkj0GwKe+iF27Q
EuW4p/r5LdwisjU5P/1snx3Lz8G0w0N2D88VLZRFrdQj2PllEPCkfrGfoRGlYF2TXF3riGIZQBZi
cT++Fk+8bOkqfog35c4wg/8t7ih6hHe8PgOKZOTsh9LlwxUOGTFXUIHd7LcNDghI1i37PfzhNM4F
H0VVdzYfGHa/kr9ml7DS24P2/A6OJmZNcvDwOYC3PVlPeBmZ61XHkewHR3PJov7JE3ZY9EO7zkYl
8wbxY8Mziuulf2NUwPO6f2P00dVOg7HFld3woj4J77knfouzB+2r5Va9wlXHJAUx8tR9wp9Qv5s/
nlpgs7rFAXY37uGFKZvgOzi0j7A5JIh59/JRcA0/x+YWufVg9+Ze9Op3S+ck4g7lzf5DQi9oNoQq
Hj5oJdxg8rStdWtu3Qtizoc5uyX+R4Sf3KsoQr35GH1SVSd/nH5S5pIZkn3NDPhC+3eoUFl6lE3o
s3nKd4/+FinH7Ed74+p8ij+Dbb4DUD7FrnUwzhL+wh92C4gurOU1YoC5MWBRchp/CEdxV2OU30Cd
iV1Of/2g+SCcT1xWU7sBeOdHWOCv0vN62KwiMXo4Yy9dq7WJhYZabJnnhWcMem9vtcRa3mXsw9IW
zzkPxvojQ8vuTJ565sLhQ4pu8iH6xf5qPmWlHf8l9+Gbh4DwLHnFe3Gf15gdR78F22lvPHNGcVMY
P2zdjspx9hOMwu8p6AZCSp/5ZtN7F7r9sgeiyvB2JkZxT0Uc/KIcp11He5v8AtnPqYxUlJN2BEXQ
EZ845UN7wm5xAqWU3Mtz+Ykc3Tqu802Brc8meAqfI+4nO3hkv1zDwxsl9OyjxxRv8YXjSObIwXJm
s+5qH+1De29BCjrRk3jASHCtvfFB76qeiqPkGYd9ehM3xlvD3VYjKC09Dk8OS+2d2vpl+Bh3bGMe
1QsCNcElMqv0B0ppb36jYQ9iuz0SSi7XbuuJrPxY9r1aPlfTV3ODj0t0Q4ooDBzn3XwjHNlyh3Pw
PU4PUgWEfKuJ25KQK576TrczzkRr0PqtDh+aONBGki2+rzfQdK7HQ/UXeJq8gz6VUwH0cOl34ZZ/
sdxqh/lcXTgF0Rxa/syLbbbNk+ZPW94B8ahsWhaCL3iMIxsENSOJScMLtI95ULLcOq/lM17Cr4Ky
LIJ/JP7U5pZoGA7wh8BBvgoX7GpnnKrP9g07hUzjKd2El1iDxd8N3Eq9ujUQQY9WFvjCypr+91U6
ETKtpZXltjD/XKPhlka8j6HpI0wDPjwFlhaDhliKD3hlIzE9xP/+HGaMk6ddzaVipYdWGswNFHkU
QCmNXZxgmFKW7E3IlNYDK8XPrbeC7ItawZehCUtZZXZWJ7hLYmovVMooRMf+mopJvc0KXk9UDVid
Z26Gcf0lQXYD5bYe8XgvCjK49khYBeXSVP7vl8lsTr1a6dtUj8gBGIlr6VQKyqzJat/6tX7L1hqO
lrCCDpFzMYRFn7DJK4FO5d8v+vKSGUK4ZbnAEBOBMfHsDQjVLDIfiCybXVRRmKN7xILI4FnFe4qS
gxHtvPyIWnIX0mvIxGKsQhPRgIT1uTmPqvxDTjxE3oRmTjdvAT+vH9es/+q8B7VOzxWQAeBYuLvr
cP5VquAUdAHppXD9MI+9JbrccquI+I/5IHpV3qFXBi03Ljwep5vR9ul2wWrBZIbFWVC9qu1jBqvp
rF/H5lSjFml/hCQBmVk9N1P71AlLyhkJxG7KPke9YoQ6P+ZKIEhJFXdM1j1pNq7pHO4qQT4rNJ7W
EDwVkvpsBDRHhqyRKDHTsTTKTs6CW8ByZzN25mvVk3afhqiBgml5GRf5wsdBAVOqkLTm6scUBkLQ
SddrxOnblDXBt4IIR1/0H9LObLltLN3Sr1KR96gGsDHtjpN1QXGmJkqUZPsGIVsy5nnG0/cHZp1K
m2KIp7sjMhmSZYsDNvbw/2t9a+2K8rpKe5JkcFkxz8TwPG22rlDSO3XwgfpiOsGMMazcolm1qhdc
BcbUxazsGyeW/a5N2WRK6KqiSCgHKaOxIo3sx0DReOHotjsLEGfMPchOV97L2Jg/DaIHEIlw10VN
vDRjtguN2mwxsN+Ghc9pmGiHP/5G/Jwj10xJdb8TVhAvkZtFRLXUeNIToIvVx3raKg5UUAM+RCbB
FLSsF7obbKqkniVJsSqNcJuTowuiYnj6/Ok/8l2mZyfzXnUsOkTGCTfH7s2euB27XKtR99Ptjbla
eZQOQqoYyiRQckuLapeKV/rz59WmHKnTt63pwpaOSXPL0KcX9kvypVpZea/3WkmnhUDSEqdYaa0C
u7sfLLzwo4qaPilvsOHdWBI9J+1kTrYZnFvZbS+8lOk9fnwpU/i0Qdy7LU+ugBaZ6oA8FI6pChYh
LBSwEMq7nzmoIu/8Oy+nPzkBYRi+Pd2z9smc8F+SnXDrDReGw2n8luMQjqehRRWOYery9LWYgavp
ShbQKy9SDFUhC/yEFYiH/NXHi+YqjnHhSohzA1DH4mFjMVEtIm1+vxIRHbsxz5VybaWU++wuebKF
iU6SnVYz1og3+fhtrf6W5y7AGJKFcaIWPVt75AC4TOKtiN0QiTFUQay0s0hnr2+Y/CM3WmK7nThz
5bODBiQfUKbWCZc3b2iBF5AjOBAhDlsETr3//KKeu6a6EDYWWWeiXp2M6wEcP6uSV62dhIXQAg8z
s4ruws1zHKSnI4fIR8I6Vfhbtq3//tH1OJ2HWk7JP6V5gE2zbxN719kUv2vumJwSrN2l+zFvwTEQ
yjN2zqYPzRv8Hz329Xhv+YyouMrvu2vXINpEwwftGO9EJ7Ke5d/ioryBYQlCxypWauXeq43/MyuT
cvn5h6V/oGcx6oRumTo4dE1qxkmapjSNXvN0wXFAsjX17AxagYXGiVbLkHBNofcm68QWmx7akzqV
lZ0lOYPPntYhcIwgjFj9uyf1dycqn6qJuSAIN5yNnXfvJk554R45O3cIg8bdxBzTrePPf5k7RCWt
zA54uYysq0aDaoPh6mqcsFNa0j5FtNQnT/83snxCQe3SQwBHTYY8OrW+9FrO3T2CiVs1UNQjDD0Z
Ah7CEk1xBrKeTbondhEN84k2MvjUhAod1LHJ/VS3tNg92hidn7x9fu3O3r5CmrqhwnmzGIi/j0GJ
3+SvMdgjKJqXGulwURsgEh2enCYMAahns2q68/BlRQBBpovT6kTRUFeacDI9Njls7P07eTBcacT+
V3Wovdd2RMHVu8mJ3RjsmFO2rLH3D4fWd7/Didhho6RgGrbbibJUTxiqz9+Ydv6TdSyb1Vg3nA/z
EhpUBpBakk+zMxtK7JbAFYhqbdmDmqlDtMSjJkkj4dQE+eXzZz+3LjLCJuKZCnBPnKwJRu8ajZGw
JgwTp0ehNNGNdFPbLlxpnv1E3hUFkq6+8J7PzVqGCjHJgO8Dye4EJxdBfG8HAs3XY8+1RHDzzXKy
Cymwl57j5J0FZq3jE2XAIvK7Ga1yZTjJhcn37Jg8phdL7gua3KdjUoawWvSam6LQlqKjBTAwi8ie
AWZm6b4/YoKMAGBwc4NfZo+piWY8+uE4viY2cReU7U2r4g91dG3eDTFdKpuKgT/434LcW9YVCuBW
MJIbZXjyc9bmYQJGefZDHrjfJ+CY46LS+HxInGYOw8ITqmqSds3cI5Hsn6wphpk3ApQ+hzfE6bOa
ZXxmxMlCRwR1FQLYBLQVP+HupuUA7sYjaGsmcra+uUznn7+Uk/Ttv16J7Ug2q6au2aeTTmHZqjPk
olgX6U/Fo9nuExkq7Vqjjzvs+7J2dwJghS92nz/vx90JqkkHYZ1tEXnqHD+hXyZe6WlkMkVxsR5H
f27r3JNEvGACzVv8aEy6JTlNnz/jNOJ/X2GnRGbHtDHOm8I43R0TsxmMw+DgDjMI4wxRZrOV/ZKX
4fP/w/MYuqpxgZnNjemd//LOLM5wQpZ2tnao3YyuvlI6zAyFe2Gv6Yhz7+eX5znZbCkitlyEI9ka
JEWtSGOO5ptTvjUDBb3qtMygr/gQB9kmq8KeeTv/aoQbuwgPvH1qDW3TLhU5aa5EshDosTThq8uQ
nRC484RXTBwvP4N80KFgKwwAN5ClObbKHvt9rqYr+KHKojdVFL3QfRrisebS9R69BB+Y7k5ZIYJY
5cpbju0yS3z4uQYdOq21M5IhDATwWb3ws/EHPnNl03GgxDPZIY+kl583P1qHLAM78j0OxPjFAIq8
dvac4ymtNsKL0as5XzUbpQTYxxxzU1fPsw0yJO2Aj3HreDCRE0tFuApdx+yNvZf7P1WYeARo0sG2
TYca5qjZy9I0v6hLPRzvOTQXK5cKa0YM1Ky1sNuEEeIBp/efiXE5eMHd5yNFO7MwsaEkREFlNgCY
frpbIttOERzTsnWYAATQfeDUcboXnf7olPI71Yh2pg7RHjvPi0zC+0r6BpCmDqv/dRaY2yE1HjGv
fzG1YqH5+dOoxN80S8Ss1DVpELG+Ggefwk5hzQPVey5bK+Xius0VpsRV76pvZYW/2o722NroUhn+
M4RhimYAQYX8Hnfdo1nL27FuHnUCA6vWXZLTRkMkkbdl4S8MbIS1wT8ISX8RfTP3O7yc4T7RjWu8
JHu9bh+xzHnlWzikGyG0t8EjLE6xb+HBRDNR6q9Nqq3yntZjwMfuunSxAhKR6AYU5Yi4As/C1fQ6
daOL5pXdPPqW9nb8d7DQq6zao76dVy2ECh05Xx3LbS/ctUlbsCG4qgrbtdszp2nGFyDbG3wW2zhI
CfvU7z3TIDQdNoRfPhHoc4PbBeaOT2xuF30t/Xy8rkEY666nPNRpdUMo3ps0Lar5TvlCHN14H7US
71Z6jzUue+AMyphyMVxdGCHTnu9k0iIoSdMoPpmoMu2TycRNoJbq5YA6GgxZ5pXDtoZcemVJ6pBJ
aS5JQnwLELAjySiRs6hc9qjqaYK6oltfeC3Tcn7yWoRuG+AmJCwPeXpEocrSth3RlWtwIMjTt5Gi
BJNRLVk46OUaS2u3CO/VKyXvXnu7/qFl6mNVoqzxfcdYZG1ON9FRvE1X9xcWMe3jqUNwQlMtS9cc
qJinc3vpDa3iN1a69rAMUO/KHaSyNF4Ql3s7ty+/uskInRAI9rqy4Wz5CulCjepeWNQmOPLpRwTf
lvXMcUz+Pz0r1kPkgPtvwMs6TxABkhX+v0RZHLkhmDpmfdgPuzRGnCiyTTnRNOrJc260EllxHOJo
tH4QlBRjJ6As39/D+xtvMldB/oSxRCf+llDLReiW9Xy0lHtBvtGVT9oMxDnYWoQXLt0psjOhYn7h
4n/cQgvORwIkg0ltQ9dP9mEVYRVxhKcKQmtzW+uS1nv5CoNq1sbloZhSdJsB6Y+AI95mr58/+ccd
tDGtppoNEtqWpnmyz4zaHHeTFmJHcWg34Vea98NwoFq3DKziutOTh1FBPPT5k54ZU+zawV3bNhsj
oVon7zivsqzxWujoWYTkEy1hHlWvo9UA/QhJK0UnneKR61+T0N6jon77/OmPW8Df7zZDFbxtXTM0
yzJPN2ZeEJPeGhcxwHeCQYClMjosHemdekVp9Y7o4X2LOYD2NimQqQLaoqM6UbTGrFedl7IRB5I3
0J4E0d1Q4eXPe4eKSfY6DA+iuQHjtw0zLPp2eelqfZwmeOEcOsA9myYvf5rSftn/FCZ1a6tJeOGY
7n2BG3h03kJM+CAoL5wOzg0MQdGPOEidnZB58lQ+UmHXqWW0jiK4BjYOD89eEQ1wY6PzxjLGibKW
L59fmI8bZt4exHQB5HyabE63XUYOWFNxIpRA/HqZv2aDdgDJMFdz7en4kUcuIfS6fWE8fty+GipH
cqFOm3We+OQmMCuKGLVrR2ulabZD3K4NI7oLLPX687ennftMTZVyl3AgC+qnZVy2XX0Q8LtJjTD3
VssZPuNGo+DGUpl9LRRxHRn6MiSX1IEtYFTMsqXAadUMmwBRIJAqEw7caL8o7qWRdWa7xGegqezf
HV21OBH+PrR6EgDTMMT2W+IDGgP/UZg9c4BLiFi9a9qvmhsi8glhRGmXhpo5rbSn9+M09dkmkDBW
mpPnZgGpJZSjaC1N4BKEFtF/m1gLqp0xr2fdpobpRmQkZayJRJISCM07QFWceHdktrKDbd3xCvjg
zRF462gYAR1uaqHhPe6TCGINK4EXkJloUDDT9HKOMw5RSN6kS7dKH2IDE3k/EWSO0LE6NzDQ4ybB
JxZPjrbDkWWgFM7C7IAXHf86QDwJOwnoEyZySq3g4LruW12ZW2J+2Ohn6mSK95Y+OM0r2McgOYLv
1PVQvvXA/ZSsXQPikle6VrwCeF7m0zHgwoCbbtIPH6wjp9KMRjDs6YAbQxiuvsFENxBA6pI6Bp10
YQ3bpESNVgBEcacIwRQSCaapN9w5C5FX95+/iLM3F5EDtC+kDv//ZCJJjILNg5fFazydSKp422qk
HRy7vnBoO1NvZARLi3Mvk7pFre/3EYzbTaR5kcbrjrjbEm2i04DsYJ6uinbLFuoA8wA9+BSZLMy9
3+jXpduSWzNeeiEfdypThV6jTeRQ/OTT//2FjKGKjRg061qr4F40PMz7clV5r1EyfDEnK2dVxd/L
wrydjPCJ8/3//gPnUzBY0A1HVU8rctwGFlHYzGZD5L5Nn3eJviwp3QuTtf7xkEwRjJmRPgPle/30
ru2rKNXGjBmDZEQb5gmC6ziPUWcRTjNoUB6Ys0JRr4PWkrOuZpQDJJ+1aEz0Eop4hOGBk8N6lGx5
p/ZdYMiXBGaO7hI20CMPrDQETpen4XOzDTEUhkbb4UxZxrFKB4RfG6HsbLZKV2+VPH/lo7xKdf16
UC/O+mc/J13AugN74Xzo3MR8SLZF9Ws99HeK1oBEjvLXhrIpSEgHZU0cfG/i7wbgl04BV9WxI7WK
bZAigPl8YNjTHXA6HXChaPIamiCc5GSdk40O4MkrojUmY1w6gP4dwA8QKAuolQHaL0xSWV3d++wm
2BLspVOtVOer7RiHBG1N9t57WFeChGgutkshCySoabIwRx5aqaFs780bkrlvhlo/OD3FjJzBoIr8
1aijZynqxyTPXmWvXueA6mcVykmj/Fo65qLwFNS17JcoVVOClIdRKx4EtKZcBhN4+D3IaLb7TiIW
mW5d4zF+aAUImNwud34jwFuoSzr8c9e2AZ5aL2nAMZdhr6I47VWwlvq1z3AgcSmAtfPt+LVtJYvj
p5wXVFT87HuoXlpVjbPX3tbENP/h7Tvd2pduNZUUEla2otymwJacqN12NDnn0w1RkiYNUWVYm1pT
coD5bvFJh1I7hGX6Gnrlj8avNqNqHJSAXWbdMWEXZfEIi+N+NMqObam8ikr/R/idPLhx1viIEqzh
HofXOoNFFk2cKTu2UEYr1lvL4HJys7pqBbrHaS4WNj9SIeCDl8px67Q4CTLvoa7oZ9nKhWXg3AZD
Uw2OkRi85XSM+31WjO2mDwMAImul1mZanz54vbtVw4XmFU/krb2qOVodN97LbLhwxtHPLEGEmjMj
m1OzVpzu93WNu9rAvr0eXe0NXNsXYP/PtuYvCpk+hvm3RhNrsR7erclYZiLc8b+omX2dueLVaevH
tACo5+R0/fKpUrWqegQUupsSooc2S5X1o1/Gm8/v1XOzKzUtzWK/z37sw7G7hbbal16WrbsQRZud
boqG+k7SPZINvhnzaKt29lL4OLRQaQ4pLw4dyaxTm8e4Rh1h+1hn/LvYHn+EvfElcdS3ERZc6Dxp
yfAaVeqFM9XZy6tptCXpxXCmO119DUWSMepU2Ro73W1hdSWioWevzneqGuw9Nltp3C+G0FsNjnkx
V+jMxprnnirPumZK5urfxxZTXldXRsHYIjzlSmc0a71xzV2zMrO5qYSPOOu3/qi+5bH6Rp16CbFt
lXburak3j1jzZ1HtIGMGPk3S9s3nV/LcYZcXx3FGsAfj5HYy6yZuaQCc50qOdfYF3NhyGM0vocl0
6fn2jPPptZpSW/JM89by5Jbw+ecLr+DMuYoro0rhWBywnNNtYG4bQZ2kVJeKoX2crk9nybVXATGv
vxiyfVTV6DlLrOs+cm7JhpToPLJQfAmr8a22vb2SGl9SIPuKgWvW1i7cnWeWY02gqpHCYE360J1v
4VumI3VolNAN5+rs3TSLQ1wxgAKv2DtNeqkZfG6wCGK2dFPTdY57J4OFkeFmejWma6oDy9JDDQ/P
ZAZ5dZ5b/mPoD/xhf+F2nq7xycpLv141haADbehymqF+ObjnY9eXqkvxCsfyy4iOsccbbtc3xOJe
Knzb5672r891Mt6kEkahYUyFMgkfqwpcDKYapC5OOFrwWvQZADYHWaMhVr5a3I55ZmPCcXbOILlp
rTmW9cNE9E0Me+nRzytzouEz4wVQfUInn3QScEvxuMq1JgDDo24qJT9gifVB6IuaYi0UiZ29y5vy
cCQfI9FMaD/C5svfjVRbD4J9odmCXQnHTeVrmyK1F2nW3g3Bm6fbC1mlKOnsrYMHm5KL3mfrOhtW
aiF3edneEna5sJVhVRLOrXTFIQLg0yhYTTGAxu1N0g4b0eBSK5qfYVgf2opX6aW3fQrBJHHHRzOm
U6JLIo0yTNpXgQ3CJu7HWf6dJOKI41lmSJgvrvqFKJuvUWWtS5BlyiCGK0Dasp+3KiE5AiLNssCP
diRcSt7K0kAliRvP2FpoguzQK5ZJj1JaTV5zpFlUFitysOrd6A0xLNSUdcQqSPLJGIHgBVaGGHWg
SF6w5Q7GCUqrZRV6HcLNuoNNByiqG0ICIprooUnYJAppAAaJ1ZhfMVH3kSXCSjBv/d72V5CFkIxT
wZ4RwvDFLdBZh1KsUmKBHCXfg9HDo8OoH510D+p8LnL2Y7bab6qUpdCEGhfhF27JDpLRu8QeZAfV
gVz4nemU722Q7b0y3StVjZbCRfNkYGnPflSO9qLH+BbTKHsO+w0sw5ltgbulcfBiA0dyc0zeQIql
v/ZNfhcZliqhVg3gAOGby1rZTEOit4q9HOydYw2YSHmR0zwAJH2FvnUlIriHrn/dBc2XzPb6edoM
q8+ny7P3j2bbGpODQLZycmC1iqqoB4sJSa/ceWkxI/vd/ZCTeIFKyBisRTPKHW/xwjx4bpNC/YPT
K2IKtEonT2v6AwwVb8BFRvtHU+VtGiXU89MLM9HZ5chkhzl1bGkjypPnMRAHAa+XKYnKct10DZ4o
SPAJbl2qKRlyOqCb/l6W+k1ALE6hXd4pnJvxWVRti8+YKuzpwVHmSZHknUlHAQ9HXKA4bdC/d4p1
zR/fIhTg0OfMXG98YPJf+AGKV5CI12oJINmh+NgQyFPX5X1EFDGF252b6HSwTGDJLkE0HeTMWaKl
3IKVu/bi9C3z6ofG97ZwxXdyaIEpkDbVmiUOhZRqvkdQiIeBOOma+ZBZB9GAgYuYLpth6hGSCa+X
0Er9YXI6qcOrSMd1OhK449tXmrRvE19FyP+mVxHCnBYDPrleM1sED0W+L50MDbuBaUCtx9fpamaQ
wfB/9dHcCa1njlJRYgFtGMBnhfsS3hLkXnYi31ylQ7gwdex85g0BR2+ueQGFmja8cdikklUQglOg
ClUldj3Xw9ajygDGUQMhHLvBisgPUggQqNdx/o6RCjCpCpubKGPE1nCQPDLok9o45H1XLAc0/3Ze
e+AdJA5tDQ4FvUe7tbaViokyJmy36fHYtuHzGOXQN5JJJI7nM3B5ggkr+Pk9eG69tARHdInejaE6
3aO/rJeBWplJGrUp9EN6TPpTYhH826mrSCOu5v/rqU6PaG0ObzgD+bj2bUiK6ZQZTo0dTOJVVysX
3tbZXbLFuQpdCnI0jnO/vy+10POsMEreV7QmMZYg+nTh99ly2reH2vBV84gXw8kObvjC2zy366FK
Q0mKrRbnsJNdj1UiK0hjppeeti8E9CTB8lLXt7Yvd1rO9eX7zz/Y889oUsmfgk0/VBuAU6NugWO4
LsMSA1h5gCrzqrnDSxaX7zVrCFSnxedPeZw6TvdZkz6WWidqZftU/DNWOVR/EhTWYR/7VwYhhy0a
R8yWkqBRtZyNtfVYwWYiC66LHx3nUERQHMuBPULZTa2+DI95vSd+d1dhdsVnmtTsSINxJQekDaaS
QZ0gecROzF2E6I1Cl4spbtxYuW1djeVI8HRek2LN/dbhSiNrgNr2roWjO+de2QUBfCmatxU5xY9l
jDGuhgmXSLHOEv2pl8V9qqTDzKUSi6B57tc+NGGpRHOd/ARqsx2u48l9XlRAkxAAEhKWXXH6TK/g
+H8NHagTJnC8zz/Vs6OWMStoBdGaRoP6+6jtepesNF8m667I3+PhWUIbidxxA77uVjcWdTMP8TuO
lwqZ5wYQPCAKmRR0jQ8ng6pVBj/XrWQNofo9HLl8cqxeh7h+TSYNBpnVe7g/h8/f7LnVn84Tind1
ejjurn+ZeVRZRgiSIR9GLCEZuJoriU5rWvrLzNyGjkaWe3GY9iefP++5Ge+X5z09P4ejEbeZqSYY
m/uVEzPGQqe67XTtpcza28+fS56pUJNCbCES41jKrHBSKq87h0APQpnWIg0f+r7t5gGydY9qrE6e
PTEu+U+TMDe6T+NqUH287A7MDOqGGhfadSt7ZlZr4b3FGfQjy+rvQk/sYVX2iQvgVMSI/BTtzbPw
YlUGsDzX/BqikVzoOrK8nti9CsbglE+umeNT3YA0GaNH5kbYvZCnln66YU+LLRq3SYVbm+S2l6O5
xHJCldgnbHfyNspwIxUK5w0N/PWMkxcF44y9vpIeiNmosIRQd3a1ldeaZNzVFWl6BEMipVqkZve1
HY2OEDiOPVptrpB73bqWB8m5A35JpglLcA1jIrrydBjCkej3Ruxvp31zUYoXhx1xXzE2iFRYeH7/
YngjMVj1IcyaW+Ie8oUdKbs+Ir4e/Gyg+D+VkVB306+3ZMzWt2bpkxaF+ZWE3gtLzLmbRk4B1DQe
uFtPRZ1xnFfoLnPq6jmnq0y8tOAoatV4MXNzR8P3pSai7MJMr58bvBJNBm4Im1bx6XjifOmRW8gE
YcX2rQ7wHtmtq8+16qqAhBtM6VDa1IKrArm23JBIw8S97YMwXHth8lg2tDVznbZvQmqHHv5M3fwL
envCrdpxQktEO1i88BIagOpgsxZxiwVYM6FBfH5fnHEKGHgs0HnoTDfUKk/uC08ZYjSVMcwjN1mi
n8LhrlLx7kvt1kh4V+Rv5bMAU58ywF+PFJ+wPSkRZg8ZFXIPI6Ii61XbMAvX6SOpeui3sDqtSC3A
iQu/nUiP+LkVS9cSwONziJe1QgBFrE7R0Cq5r0Hrrz9/Ux8Tv0E/IhrQps2UQ/lnGjG/zGjSGpyk
1kW87vVwUVBUB6XmHOqMKItS75eadPN5loAOT3Tt4MNX4AyfYu/1yAap02gVRBwDoFY6vnNhHjon
xEC0Teto2iXYHwqzXm+Oudsy2eaOf90E8asSF3s/wxhtGhiRazJOSjjeldkfgD/e+X19Y9L6mrUu
J8+6sp+7ZeKn73XEhYJSj8wteR9IK7A7fkWTOjtCa1D7GMrPC5+pemYGRRuBVACBG42d066mGrqe
RdkoQZ9dEqQU4fdrBqYNV92S/IxGhE+3H7Ng0/lb2YEeyMJovJEq7IbOf1OHQr+jgUZ3O4YYJNwp
n7MpUL1pw6s3crsM8XfyIdNFl9Z30FHhnpCsKHNqHKnF3WIGrTIP4aqS28nNNkAdN53ggckKQGWa
2es4kgZpuylnKUdsM52EHOFTF546X3BT/C0ANSB9MQWKtp24pu47PsWHl6oQPlpDqSzUIkd5qogH
xwxeUmRIM9EY2qzL2Ss5inMdyR92xxRshc2bZ6pz12Q3k7ZrhGzzwvoGsfTdc71t78F+8kJz7ols
P60nrf1EDOa3aVNYx+KlKsuD1jRvOr0++uYvbaBrdP/5xUKtDz57/q5rNzKvaZD7OzN12rkXdD9v
XFXcSlYDzwijFdVCLOllQWSKtPfEIXN8hAjIFNvC/Mrr9RhP3NFB/ZZmw48LY+HcUECQJlREKxxq
T7tqA82EuKpFsu7DLAYLKWbgfR8Sr+pXnOf4fAK5bw2FEM9p/sJnEyXaBWXJmU0LBkEHnbk5rein
BV7irosimTZoMuPydXH+bNkghltZ8NkgJ13LoViM+EhnAazlS3fxmdmfUgk9Hcq47BBPq+8pPfam
S4J0HTWESOZpuDYyGGY2oPu5KLBXZZiRrh3z0eQeWCauDzy0Wrt5Ru6zXzsrPQ1v3abQN2KYIgBb
CYSQXC7V3LRN795Ay5wTmHQIHIJD2Vus2NWwJyzLv1ax//Wj/9/ee3b/1zGh+td/8f2PLCd41fPr
k2//dUMsW1ZlP+v/mv7Zf/7a7//oX4cs4b9P/8rqPbt9Td6r07/026/l2f/96uav9etv3yxSdDXD
vnkvh4f3qonr40vgfUx/83/6w3+8H3/LYcjf//zj9Y1LAI0Y2/OP+o9//2jz9ucfuoHI65cxPz3D
v388vYU//7gr36lDn/kn769V/ecfCi2Nf7JYSpX6Pe40DJp//KN7/+tHuvFPZmSTihZ7eFWb9IVp
Vtb+n38Y1j8521vm1I/T0WlPm9Qqa44/0v6JaYIleGpYsA6r8o//fvu/Xca/L+s/0ia5z4K0rv78
Q/tLcfHLsRBdJc1XtIZo5iheqqf7k6hqxoidGIAO95ujAklPCzjmVgzOtOqG9RB7Szdrnn2BlWCU
gGuMMnpyeurRqj/VUQ0AwFqSbv9+cLI23aLCv+5Zj+ZxL+4DM8q2x4dSRLu6yOJVaJs+KsLRzbZ9
ndtLrQdNhWp+e3zIbBgoYxKCIMrKhWxLUi/Ji1/UPuUiNIjWyiL8a5bQJVpWEfBUIi2jdSNamHXG
jzAmtbRg4CxrIZ9TB0bH1OCzXPvekkR8dsN9UxTBPnKSjVsbt1rvONd6ldzg6ik3aSu+BxbpYO6o
7DyjowQF1X9ZsEpTxKIiuC2VIt0ev2oqEPCkDz3nhDrMi8y6E22ar8wYalULU0DxOcK2VQV/zf2h
+sLa9uRmAImhHxkkVoeuu2fdaAPrikr6MtU6c5dPD7LtBbbU1y4BIFK4nkqOJjwJj3ejhFtQztlW
TA8VIcN/fXv8SpvSB6I64pJxDVLPIizDxqlZeN4uGqH8jQ2IEHIQ52mnAVCf3o1EMbQeRgOQr+ON
QPh5cyrPNlPAQS/arg4WSJQOnQivQ1+l1jToUzHQ0cnxiGhFNBBAGlW/Cwx4O+QKRFrZbzVlgETk
6dTRKj+epC0tUW2txVIE/bPxsnIb1NbGc5FRpOQQgXCvoQqZDStv36FccEcAmnZEySkBO4CajVR6
u9U2+BZ++ehPrsTfVycLImOhlM1PQZiRSkMCtD6Lnub05FHWabM9PiDDKBdOZr6jpoPx1HTV1iOx
aNUUZrm1ppvh+NXfD5gPq60ek3lgDCaxkUqxPT4c39DJtwF+921JAhhbSTKwfAonI0xgoA1/fUne
2f2EvCVcRf9qyCDfjhzbt8ev/v5Wm/5stEsDHzCJTdM1z2j7/HXNj9/+PRiOX41DX3B2rNrZ8Y48
3oz2mEoAJ4749216HB1T81wkAd6daRAfP7q/H/7+M0KS1U0UQqsY06033cjxOMCqE7GTbonMTf/6
STx2UGHzjmWUndY2+s9DX9W82uk+TwLE5jO47rDGbD9Y6K2Rb0sRQmHV7Dbf/vJ9PMXJ1nujqrpx
KqQmW5+84REO1qsXIU2qW9AlAdGrM1gdI10hbdya08Px2+ODLsNqZngwZBNO2Bq7Uc1d5W2KwjSH
mu301LM4FBB80w9RvXUAS0OzT4d0lfZwxTv3hfr0osl0eG1Bo2wdIQ6DMybLrtYBmR1fFPUdqtBb
dbrZjn+gTTPh8UH856vjt5L0upUs1RWdh3Q7TP9Adyt9lYTBDQvEPC5ILo1qL9uRv5zNFFUBFSiy
kffNg6oow1YSUrgcjf5LkJRyy8HZ3xrjE58sgCUK1u3WFTy0vkSnyw2/dH3EEVXt7UrbODihSJbH
l1hMV5vQdyRNlp7M+2kKOP6gDcKk+IIYvtgMXWFpt1oXHoahJsBTU6t5NO4rWdDB7Ix80bTVbTj2
30kcM8DiUA5R2+vAY98xrXRX+LDeAqnFm7EgVrRIqMG75SPm5QCnRPOsGgUZspgq9VS+JjkhwWOX
7OWykUTmBIl6zY4phuLM3yiCek0db5w3XUjDboBS5tjpCgHV174bYX1FXz0jkxvRh2JeJRCH+nwk
32QaCn1/J1CEXGmN+tWlGLnItATYUNPcBnrmLbMQXAtYY2sWtFNyMe8OYHJuLMqBKnOqkzHip9cx
GSNMEW1wbdC6HMG3ml4CnBpgFTUZAMnKvI+MYIOs60Yr+kfHJxyZrIh4piYw49jY6ouhYX0znX5d
mN1uDLtmmzsZMWS9X+1kNDzTm0ivhlAp5+S7vkWIAehDND8QbBjbMdfshXDgJPVVRWxbu3cdxV/o
sn0ixSNa5eFwp5C/sPE4di+DPtU4uYBXtBT/TohQ7GzaBZs0ckAWCqJjYZ2lSWItTJft75RaFepG
vR2GbKeUcOeztGivzL4qVvBXkitREQUEth4QVndHDixlYKOorwSOEEq9dJj6KeLUZHPViAZEHDVA
5vCMo6khxFLQLrpykuidHBp15cnh0MQ0c0qrO8TIcgGRKss6EzYR4rVY4rCdDRbxq1LTmzVZcDlR
g/xSEO739Yg+lQvf7/Q0Um77gWhFamyEr1q3Tqzg7XbzZkVCHFEjdb+I7FBbYkX8loWYbbtRwSEE
+dq3au8eL+5O1I66HAkDUJRSuW2sCFJb51AWS7C5t2bUP3ZhWS1NoxnmHqZE22m0GwRiiMO0CR3F
Pul7bHEKJ0SSUA0BaQUTnX7FSegF5qjf7DJJ9W9M9U0GCwyZz1vk+eB5aLITsKrcNK1+pQ2QrVvW
83XdcwO1qf+1Stp8ro4YDtu80DZK2g3Ms3KhR5aCF2x4sycrY6sTB6CJK0Lj3rRU3NuJu09z+yaK
+UwtNftWy+qrA8PJ7eVNlyVbw+a+jXRkdrTKbpEAO/Bt7DWbS430HO5O30dtY7rQ8xLNfBptV6Hr
5c6IYFQ2Vpo/kU60acDaNGWvLS1DaeYxoXl6GBbzzv8/1J3HkqTMmm2fiDa0mEZAaJG6MmuCZWVV
oZWDA87T9yL7tz5tZ3Cte3gnWGTJFAT+ib3XnggtXi18bvBVmjnHiZ4YIQHSGg6+SFZkC3vK5T1p
kDpIz1oy6pu3ulTyIVgwSY7426gMpq8E3wm7RRLAl3VRPhwx3f2Y8B+ErWZ/zC4HDVOcjTu/Dlm5
hLNm/yU4wXmsxYtQ6aVFthB5yVAcBRSfkLrUPKGc4NPN40NvkVQeO0UVtf5BoOd/MAvQ0InxkBG4
xzBg6q45+XOZSmDWuH9yZb0vbWJu3Q6GFW6PyNZHsU2QB2apfZMGtSVDggBri9RoyXToe/EE6qnM
zrrV/W0bjggxkoTdQBnY5AaJZRbuTtjvXSSE92t24nuuBd1u1rsrEfM5RjXyHebCuAxyvlmKrDlZ
F4+mVzwJvSTvfRxebBlaPcK1IUPZyXBXeMhNEqeZj1MB0Low+oVbBTSW8CdwdwMgs9jvjKhrgSiP
c/9jKhYZtvesYWzlunVKZrEyDm5foh2Q2tV3rE/H+WkptjEi7uqNg4tT03nXDx0knaooHiaPUka3
k2GLh7Wv+1+jJN/SW7TPpQZiLOv3lJSng1xscHRANRm8/Uj9DsBThudzseOwTSd5kK1+1uYVIIrz
ISq07ne9BMORb0SJ+/Le4qQMALo8LIhxWDKnHsyRkmQUl8ktCUmZt9GKDqYO+NPQKlGGjRDbTKsF
NsOJfVZE3vN4kjfO0gRWy4PwCeoy4kwLzZqU9hq3/uQagsiLrDkgv6DN0ceoYNuIlYMCbbJAAjpr
ffL98ferpOB3vj8kIWXbE3p98Ney5vtCbdr+16vvDzkSieTtoZ3ZLeV3VecRF2ejTyTk5WsR9X2Z
1tro3z4kb9w5JrA5SRzeWpwmYbeoZ8sSIBbzliDZqc/OnvT8sO3Q/+KVqE9wWkq6JNDMvSvFPrUT
MlrKV6tBUK4FRKUyY6W4YZdJxnf6lRhWf8rWy6LJfy75PFMB+5RBh5qfEjKE/uTZTh6afWayADUH
nqG4t8r1Qm4Ns880uwi77U61Gj8L5sORZVbHbBrH/fcvCwOjiGeOhwqf6HeWhpssCos0l0x3AN1a
wOSIeMA27Zu/Vbn0kV/bkmowIztr1E/SmMT/uAxrVW6S6r62dVd3LYW/L+1aD1ctrLjADYC/dC7N
0VpPD0B8sGKvH0OHU7ui8u4MSFqqRDqazfdLq9SJdVqr8u8PjTVXCr/xWtlPxZABOF5f8uxCIaBT
GMppD5ptuakelG9mG8+O1bzFZTEi9SeCdZz15JqM3XWxK/vFTsCiWv6DVjXc3I2h3XMv+y1Tq9h3
U+OdVS8b/EzgLeMhn2/+eonT4c9SuuWudDyFBr/SI0PQHy2pDKawHA0iKGL9Z1ZTPhnuV5Yo4Jdq
JT4i19o66y2CpLLbK3zod2Mkjr6mXmBv/ykb27l0Y3wq0yy51UFLa1pZ5qbQSpY/7tTveqzRMy2X
h1DkiTSMqn3WiPWpNPHDGPLkxfU1JA0taeV046Q5OLXzShRcQQvM0sEe/6oybq6DMZibvmyTqFj7
RR02SmQ7UJ8ZEgr05om4Ty5J2rPeyL3IyQdXZBxmKY9MNzMIHakaltOZ65A3p6Xz1QzU41z219Zt
bvwggkNTOvmDbfyxelHc7O6Y17D8p7RFn0e4KTFWJTlWpKEQLeyhAWHAh4okU/d8SaedgTBmLAxJ
UtQ8P1aS3Zg5d9cRKfrV4YbZOBOpOy3km630ABLqS3XWkkocZ7Kb4tomaESRMCEJ0iVNE8lNyrLm
2rupv9Mn8cdRDA2CJN5DVewWKC+9tRxmZT/0md+crXKqQEfTyVQ9n7qDW8sOeAQnAfcy9f227fXl
zFPh2OOIe1EeJFanNM2j2/S/O3NBymcWSHmneAdzDnczmaOkx69IBUM9TIH3zgT0IZWzcVQQg7TJ
cR4xOgFwLeZPESQ/2aDD2ke8c6vh39VerV1Z48R7Epd/Z8NSgoTUibKnx3q09Jnz0CHwl6plT/lw
G426PNfOSD2HI0Qfmkh5WPsnCzmOUfCkynlzbdkQdneSJF0PB082XBwlYc+Z2lmXhTrYcwV5wXIj
hdqNljTPyYkqAfjKcn4suqQ+jBzSExe6ZnXxZuCKVBTRyHwLEYFhkPnzrnxUmwaBfGREEMKbSoQK
cmKrlvbEFg98RRs/7z1urnbcYwMPNlXHZ5OtQDIeM3vQQhBdipivVARNVNCwmgwdDrLLfzQujeyC
95Z8Kq2IH21G/x1TmgP/bI0ZQ0JmKmvuTOHt6wZjDz+3yCjm4m5mEGazGA5tPFuRqmx2ov1joc/T
RdTedPl+RYtish3L9dB12Y6geUVUQ5lK38OKa9Wd0fVdtTQpQ1U+EQSDtinW8zOABD3UGnbMHEbG
qVHQeZtMXkmWQteEyBtSWRTn08hyIiDsedXmVZ37XBQyfTKSefOjK8DJDs1X6ZeIhdYeR0vyuwzu
8zDpV90YX1OYB0BzP5Cc5Q9NQ9T3WOm30W3iiKcr2kXxy9CXHkQLkVQ1Hqt0a1bLcerRUpqjpCab
jPLew8O7+21a3Mr+16Qn5XYeLHFMkUu/tAuZwmXnHzvBP1Hmze/JuLCyhF5YIxmrxDDuykQ0N6A8
+3yEJJ+Kbjg3w/DplYZ1CWSO6EAKqCOI3TdVGaPNc3p5cBrtt2w9tZO2V8ILdt8KtAEHx86f5RCI
m5ESUcSO5uX7Qdsv/dOaeXPUEme6GTlUYV8V+9mLF0AHYqs3lTrZesmNINM1Ptd4sLMpuUrH3CEB
rh5SS79xGn30sYF3xQdXCZPlmjXcgQOKWNni+nEAxcGFZgoh2HjD95nbHfHDrzxoyqOhzCMt8Ffr
iPKqEqSzg+vNu7gcvP1xCeouyr3WD5vJPJl+SqAQNDCqFVCYJs9I7pj3wqbZFeNwzXrTuGdFQLpy
MVohU2MSLirN2GluUUFoJ6mvNcV9XiZywpimzodS5t7XAE116N2I91R/yNwO2VuTrfdws0/qX/ak
67wdRhjoKdoF4xclxnQoajwquuNsqhwdwuL6GRrTnlwSQhdmLZv32EEOQen9ySnbX22qe9nRRaaa
5l6hZadt1R1UrT5zj2yX2OWt5I5kEdrEZ3KsmPFrca0C50gQa3kbi8Z5pLwet5Mo8iibwKlqOgpt
SHB/+4Xc2NpFh4BhLdt6ruMhq4hZbTUU2NKoX9CLbtSiNFaz5AA5s+nvBqKW0DetcS0mBeziUs27
aznQwczcgXu6fZdi+gAMlLRLYB5N/zaUvhumojFOgWO94gs92YMkJqORHqOGBPaATIqQo+wyJlly
cab5XGSKYQzFOkLM7ugQVha6i3NdEN0z9NHCIluqfSLLr1mQ41Sp8ckbzLfSNUkh0OxzkMvhlJbA
MqsF4bFXtkffyeMXfIAz68dPe1rS80S0JvxCY+QxllX3cWmRQAb2NSABhK2bT82ZipCQseXkocjV
G3E1+ls7NnCqXaK5HBTkz4nlwdrNpwOjKMTkgTdGTY+3OM3K9FaySdp49lLsAtrXlecqjFTbyrb6
K/QcArsfTJ+OaJ+yAm6K0xUjC7SYqI85fllUYTHWJBCosPP0Gniw+HA3s8Ze4kj3tPS4UP5ssyyg
azWf6aT+jos+X7weSTMdI3ztxiTgwmRsYlrHaakjXWlZSHaqzZmBINMaGHRI07Ei/MjzWUoNawZK
PXwm9avQ9fkurfju2p9Dnssftsw52ZZSoMfsv+BbpeSzBMNNG1ImUeinz3WvdvgTxsdOgIf+TgDP
DTveO4XQQrsVDDl746nmoEu6KrgkY/pDlQE1Yucg9Ne4eHHTnSscYz0LTYJay0W/0hxxHs5lE6Um
RKFGltqFffC4gcYpDpUxHVrDZtK13rCWMMPCBnkMVvRqB722L+r2Xe98mDtTnp4Rmq673wbiSWWG
iJINlEHxZ4XH+lXxRsxGn4esE8xPWrcmEWrJcx6jZO4d7rGa/YeRY6tZeh9mM5jWLECaNlWTjWOb
1qfSE6KIOGiiNBYzKwvI2MU0WocpqMdzKnCncsxrJDVZiJ/X/6VncrvB5cpB2lDMk9e3KSqCnMXg
GC8WC0ZCFvtp669Bj1Xa4WHNnxq3DqKa/xQLeg9oPqNCJTfy5ie3uRSkgBaClM8OSu5QlI+Glk27
YOIH4AWDE06JRgskV9UZLfbWV5o8ZiYgkiQtrwwmyFMKtMPYmf3ZQhqAkIqUmjGdc1ZBnnEc3ObL
dCiKjNEfoAE58c0l5W9bdkZyoCqC8pbwHVn6LMrw3Wxsc2yPTkPwd94IAbF/GUNv0sgRR4a4//5G
GynRdoahbloXb1wr1s8evEmI0t7ISbTUGdyizj+gGbnEmSce0RBuJyzxhwz9o3J/ajbxdrXfvOhl
vhycxCIcJgk2ozIHCJvosMrF4CmLOR+uLRPFimjYHbUyA9K+eMdXv8DgXqxLXFXBvlPVr6EqxEZX
gXcIRr1kHlmzObHqS+ZSXMSMV0N7Fvm5mZqdobUETMxsLI+F1+pHR2fp1OR3zuTk7A9xeXWJSUFe
2dwGfdhZfGUQkzIaQyd5ipltXjGN8FR+z+psuvjFgNgtJnEPL6F7KpEaMNnTnpw8987fF1+MOf8c
ag3dsqu707ZI3aaKx3lCCQncWOwzonOvZuZCSjKOvsy0u527HwTeBsd4/Wjw8g/SC8WZpp5g0Zln
wWS5PypPq2+d1BuSu8ynNpkh7mfDCMDSHNCazVFrqumpXi9zAFm8lk/BSKdaz7m4d/Zb6wXybDtN
F9I8gOn3BvjxXYPxrcw7cA9GfmyCYiJwz3gwU21+1hecP4VacjiZi7XHKkUgND841Oitd9QkCRuZ
bu9ah4XlCHh0Dxy2J6K1spGQx8RkVAsCF96/TTP/sscuO5j8UG819jytUtk1SKS/tVPD4F+V8Nod
+zHnNgw4kp/HuN2kpX7DoWyQQc4hDOfr0rkkU4wLxXl5tBunv2PtKnei9fRN3Uvo7BAJpyRTzLft
4uzWlI0Og9tSBQSpiBC6BocBrSkmdaLuCkcc24qHcFVqwzWY6ViYOD34AzeRNYqCMvMiRU0UHqPD
zJlMZCTWy+SYeJCgt2t5kh0Tn1AjsxtYnpCEfi/UeF+8ZDyVjAP7IpjguSEAqqqaOQ1epsnGQJCz
X+0NkjRYYAYkm4BmmytWPIOZZ5HR1FbkuM3I8yPgfT26f7Nc/NFzwLJB7f9KlXea+rG6NQPm8Cnv
5RbrsowcsdwEQSzbJbBIN2I4jeWr1PZqnoe9jQd0k9M27abKWgduXbvLNFQUnUdUpZnIt8oRF6m5
1tHy2Dcvymv3qjIyrA8TiptyeNJ9iWGiGfhcZ8r01pcvbRz4Fwa4L4nBWVLGoMuyzAgiV3pHTyPm
rWuPrnKsIz03N8cKxFOOBCDDbNdYMBtJIi3pHv3HAczVYXKKdKNpoF5Ujz20lkyUOqP/YyVzc647
L0p0B2tpXkfEbIJLk/2P2m0+iFYftrGaPiUg9dmf8+j765B+5+xXTsqU1tzAWQITwpCvqT9KqHhb
jbXbfYnfCMhNiBnrFh6BLgPigM2tx+Lp1AzYIoozjr75HXZYhrTIrgiukP+14/ve9n0v//619/vX
ryWxfEm7ut4xzWXYW62zpHbdxsq+iWTMEKZJifD1x3TL8qkOtUCWPAnI/dJGoJRoXatt6a0ahO+P
V/Q8S6vkyPBQPymMChsLWA3e75Ty3bbnUz4EZZTZwO59PXlMJMaNYdXWfu/th3XTTQ1FbpxIQ33N
uB1wpFWWLxnLaodA3EH/l/uE1fFpWidl+mpfiZM22CK9nU6Igquws2IDrOMwnb4vaYlgh+zivcao
5tQrQqLsmZsbolZzJumXTtkxH3mzEBzhdm/OMpn0LFlKqAeqn3NeGsmWpX8VAjpmjOHCazkr3iFe
WqhjacmZITS69tzMxcnTdHEKFk5ek2TPDXPQVyPH4ItwtCeRnOMv7oASZmlib2lB4s33V/J9Cda/
Wq5Dvn/9mmaZ+a5Qzeu/7aFjiyqpoBtx5ng6fX/l36+atp7/x4ffv+G1Kg8Fnv8N7SFVsCim0/cr
/79ffX+Yrt+wxjRflqG7pYhbt1UL/IMHexkpJyXFYb0ENbEgpaU54WgLQhvXC+Lr5riQ3+lDWzoB
08Wt764v25LN5/fl+8MF8jo/lybY2NV8Gf1Cnftk0akD+Gasnxs4Pu6+8FuGUXyLFAqezkzVWRqz
raDgzS1B3+en+77V3w1laVG6Dk01nUvxPS+lBulPgee8ySBP8ca2w6ky54GQeF4V66u0Lp1dP+T3
719ikTgfU+9tWL8S4IP/XIaWSNFpReOM60T4WymTuP6pahQOCI1kvsUl885naFa7+JXKQSGU+e/L
aDUXaRpiPxJLfbKccVWKrRNhloMkLFs59KYR0uY6ycxm+8H2C2P3rXr6PwnE/hfSr/+dhuz/I4GY
YYJH+H8JxPhaRJJ9/k+F2D9/5x+FmK//hw9nDknXylyDm4wG+R+FmO/8B/ouCGP0R7jRvu3Y/yjE
LCyS/yjCLP0/rJUuG6z6xhVR9X8RhOED+neVfEB+wDoo110DOzYqtH/TRJtNDfrEB1lYtX+anNXh
Agpj6f6yqDvBwqIvDorXrOouugWyIKX/9lPSVilWrwqQsZeWY5T47Elx8umcf/R02CySw0R4NeZh
L4oFezwDqigKMwMbu3bzp57OqrH0betbf4XS2xCgwR/u+pPuagEQdBIWy5RzAQjmTePpH/ZgIUEZ
GGI3UwDuRNrdrCKnvqtKskoYvkRLz5rYkv6tMt8nohoHB9RhT7j5xm2ch1Yj/U4WbDhcq79SePk7
oSEB4W+yAc9zSvXYOpZjpW3Swvxdz4yjcyT3wGpSPZu2ojBvNStmQyim5w2pJflCnHeufyIhfojL
GCdgX5+qAATFMg3bIpd+xF7wPlIMAu7zsBLWka+maQsK0NgDP+vQcqbPY0UXGnNk+EGD/yrzv4JK
D00HXKk+xlU49Jibx84hFi13nvJiXdi3r4BEp8tSnBvsl0d7GtFd9T37RmVFZWtDc1F0XVSWEwDy
9JFj/o9NM5onDNoda19Uyc6sl33GfnfKbVYIZTvhFSe4r0bBXz4WLi3C0h27ylgYWfgP5MS/+WmQ
n2LVnVy5iK2RUJzhQ6Yf1sH/d6WxlYJVr+dCNAUuvVUrp51BzO9qzG6i0P6aYxwO2qnR871lpntn
cb4CMz6Udf2jTogZa1zGJM5X4SXTVhvaOwqHMF7EgycHMjNtVr71lpSdJHQLaC54ggTh1G7IWPRx
wa5AtKL/NA32hyZXmE6zt+yLOcjfLflKxSB/8LS/KBPhW+35LEGtPgLOwmDevtjaZLM1JQBCCfwM
2Z+hVDvfSxk+FMUTe8bf8RjsbfjfI9rijaUWavmK0aGNIWIuk1CZZnKeAhX5vhGEAxz0HR3v8VuH
55b9sxMDutbVl+X8UZK59ZzqQWQtNI+JrUcFNIRNyfZp5xnDtW/t9qjgNW3iaZW/NGzeZWzs2Cea
u55Ylo3fqKc8zasdO9b0KvWcyCsF7AQk3FB0Bx4s1ePUnQfOo/OQzS8zh8OBMHjkHaw6VOLER8hE
78vAqtVXDgq8fld21JJ+zjzKN+frOFpEMWoVQbN9Ei5ejuMuIdYadz1ZXal51jUJ74UfZhen3r6X
Moh0ye2r4v6lRyJ4TNNOMSycfhoE+ODsLKhvtzk7XC91m2tfID/XkuColPGaz5gFMs/dMWFgNrcs
l1zLLmAxAXAa7rI3xuUjHQOi+0ZxqQebpLN4RvBChORg2/emQEfuTZDag1keYpa+UcxTaie9/hFz
jH4wfmuqDRgxkJRqmLPLbhozc5PGpJwV7rke1i+6nR/8OmddpMZxyx84JFUXHzTXR9yZBvuJ/Rcl
Y+9vEX6wxCk6timGtbxY+F6sIP2VaRSn7dw9z8ov7q6uA38PSEz2nBbEwNjxe1Yf5nlxngYHhUAT
dzvXey9Y5NzAtIelm+9YYjoX4SRf/VCMe0abb5PI3AMFEFoWFKwbthGsMKYxQJFjmKHfT/6uYjai
qsbfyBEJyJAwfZzN9qOUnrOzNZtQqRavTkNq+/xlL1X24uC3XgyRRy5bl81skExqwxmI0NN5WwzU
l0mjanUXbGNtQiK5hqzVO49dy35t+R17QkSd4Y5ROwbXfBjRlcxmvonzkkAg3d6ig015WLrUPJbH
Lom2oiPhoTeL3Tyk4qlJjGNSBGzaWoJDg8ktQ87Ccw+tbqu1aXd3hXHok/oV6QPBZ4G3t1wan0b1
RHRlPzlAwV4u8VPGZg2k2fyod/QrCwbswp0F8G8cecuSwSdf6uptqOtPWA5XwD/T3VgbDT+IvypW
cpEu8J3XIr0a6S8tr4FB9UsbuY5wtr5hvJp9/lYJzUL1kJ1Bks84tvpsH+hTyfSsvfvcBqY7Ys8T
BEvhOTpgRFFhOtZm1INs35lKnv05KXcyjoed1iEQytIPDV/yg8r9U6qYGcB7I/858JkP9/NH6kk2
nl7yNqrhNAWoHliNqLDN/XQLKiELB5MRywJITyT63Qi6pxT2A1vwfgLj1JOuJrynsXFqJNZ8qkZK
p2J5UxoavgAr0WfLa6PpD35XzRjyfHiNc1ft22AJG1alpL+O83vaGlcOtP5gCis7qfahZo4aqcI2
QPLG/dmFMNab6bwhH63f+2Pd39PmCAGKCDIafTRZza3MnU9pSvp9f0UQD+LDmRgEpbWhh/gaKiJu
p4tMkLbEibqZSbtEg0OcVu80vzhr3B+LZ78q86XEsnLG/glw1QyekXI2GxMudrGUX6MVByeWbyDO
iuCw+MvOncLAXEAXAUXZC52YwEYQnea673mKcMdo89uESOs0ndxhYUtIMgiTc624JD0JYq1aoLRE
jDzHp3oEZG+Wwd0nuy20ghlKh9GhmuQwLitZ3PzcvqZVF5x4VJtUIuqm1wHcesRlLzpv6C0qyo/c
I+XW7gDYC8i+IfEHFt/YhB03qtuQpQlKhYUBu1dYTABaWBpOWzO6dUV6knnac2QdVe6Y11lMe7fR
9jF31VGwK9qCL8tublkeulEc8RpSZnCcmDi0znOG69T9qJpUboum/dCDUt7M9aL07tMHzWLEu7lF
ej3CoIkc3rRt1aJ7sgXLPaEZWz1G7aJ8TEaiYYLVBOa8Xdqq3JdG/rPQELItbrOeSyWJsr50t23g
FZFVpGRrgvfX4oWnJSD6PV9DShzmGwlA/fBTsYqkx+0Ri3hMSrBWP+XDOYC/Ec3omvYNEXIbMzWS
SCBc37LTh+/iJsXdrvbK9fxjXScUcrNFVCyliK6zkh9zjHpq1k5m1VwNbLxb4Q3ijBv2M01IQjfS
9WdcIADs8udMlOcYMTGDXnc+mgm3pgdLN3Lb8g/lUHAakg66buHHm0LwzcC6xqG5mD8EaWfRYDHz
tjRN7oaBt4pthiw0ze2AcIU8iZOOjPKvadeh4R1G4oTe6UGNvVsBqcC3SY3VuAx1Y4xqmTPOEXVl
fCD4TYJOm9qdNFsRFnX/lftWcrBapz2Y0mFGpZgck8MtnelaTjdczOqsE0/0uN4ybVE6j/P4NHUa
fL+lEKHmQuh266WL4hj5MDfb1paZe4LszsE8lk+SaUmUUt3SuSbXeVUJmnO8n1q33ErDY0hWYBpO
/TX4CuS8YGBU+P2j7sFBrEzR3AckG4shIQEs1guBCC+FmyUgA1pW9QZ5gnZK0J1RWogLg3whGWAI
IsMTQH343Paui1C0ly57eq/9hfa5OM9usIYy8scc0G+RnRZsnk3zHrg/KxbIYdya5cGruppZ6/xO
KuFFVeaHY/EkGBhobSEkjrxRSGfQE7KdFYc0e2mDbOXajpi8s7PTqxMugHtT1TquN+/nqIKtQXjG
flnyezKU4WiMWCYF0tWgPs6ULlqVR3UWPBX1+IkO4wgeNweAEl+1tv6jV/ah6946I/jlIdHyarmX
6DWKyf8VT82fdJgxJH4EvgThRIT9SLvxJgKHgPfPMXNYQA97yJFHVipXatO7ptvHmDA/XJz3eZ4O
ItXDxCNqdyi0q0URIclB9q1qK1S/I2RhP2T+ttP6PSbq3aAN+8Fd3py5RxeGeUa3CCjHhRsay3LA
B/SEnhf5guf9ctjW+8lwYQ79zB/Uyu2Y7lqzffQrKC99Sjxu9mek8Ca4rf8R99ZOyHRA2RqfC9ZL
5sAmephIZ2B3dW1DYFZv6x8y2+LVdwIEL81pyKenzkYNUTmsiVFKNYY49ybgZoahDkHwnLQW7Anl
4kr0T9zZf6WDZTxBwFi0u7bFHzQOJMTrcteWZFGRPuqL9nlokh+TeEyCds8d+4Kk18mJQDb8aFmS
c2fZf1zUNpZVENaKd8bqD8ZI3xEs55nfdwgOwnhcvnU2nn3+XxrqVTl5Rdn4amoqCRv7WQB93KJ2
2U1aakb+DClGnwgiJRZ3o/lxVE2u2Nadvr5BrmyRtpM3ha5i8ZNlx6YJaIgTFN1tdkAWTuJtc0ys
edh0egPCxA72Dplyi5ldK7sfvhqbnG/f2dRF8DbOaC1r4wOt9zu+zQtRqzMM5F6Mr6xe++LJI2Ht
1mrtDmHOlxao4+L/xCz2I05TWGbVSy0zUNj9z96e2UrNmIyWSypIH5rTQ9s3vyylP4ymeXUFBQtg
Td9NIX556rme/RdX1dZeS8x3LymurrIOuSGP1fhcDSqSlDgU9KtbBq0VwK9Vl+7U5Yszlof03goO
1wXJtlZZKtQE8kmtPtKRwRDS2APnTcsUvGWa7+TDLhYPmlk99DF3SmtSHuqro9mD3NPPwb06OdSU
XiN5O8nhbDOh3LrbBl3WRnsizoE3pMlOzzy5BrptHhGyKa4pWZ2tgeq+S576auKbMczPla9esGyw
V85ObiF3ORtlRzo31oN4J9q73qm7MMGOlA0qbL+7dR6xorRhbpaFruZcGA38GB3UptiSUrBM3DkW
YdLZhyz0xxyOkjKq0HOB2jv2k6vJd8xoZx5C23Hs/7DoOttafQ0QrmKWuPGVXkgAPcyIQ3Sj+qk8
66Yp/4ak/k8xvwijeuj0iqmBeUpAP+j9XkwUegu7SN//3SZdCA3oIXCTV83rj5lHznUVEBfNnYb6
l9ptl1er74AztayqBzGTHm/ZYYL4fxvb6mNM8+9HZl3au77sP3pNf3L99FMfQhgPcOfkV5Nkke5a
z1XTwxRqfumWs2PGGYqxf/HNfVqU98BPdjrBo3ZPu1VVR9/OHpu6WBtGzCj9X8OJH4nh/al3m8Cf
f3pD95bwgFsKF36u+yJK9/eQ6kjnTf91rOxX3eh/B4P2KxnUqfaasIn1sAmCS24gm0AVblZ7Pcca
vt4siZN/oJX6HHyKN3TYFdZilsvvTvxS9waeJJ3w4dE+zl1ytZv23I7A4OYJdt/i8LZXVf/YWFC8
DPXXnHjLeZ3+A7dPBvt2rYAJAPKM92HwXyvwFL0W3GaKibp13ierI/yh2SbteJMFooPyQ2r5Jyu7
MA6KZ9mkUY6+QdnNSIh2DXQP8Z1Oj+7IZx4YCeQNI9TamZFsfdLc+cEtxBbM0L4nAgvj+z6nsbBg
1phB/Jzn6TG3gXOYCsURt7Y7R458mIN6Uy98ikTV5rREprY+Fg/e2EVp0TFD0HoAWT+9G4PGu29S
jTAcIwQ5A6SrsresQx3dlvAXUIT9FmaCustGN4QIjoY3dMqZnTTVUgfjHxGFuyFr96nj6VpVAHWc
wATSMP+uyvytTUW+TxA8bYq8ZkYyPapa8HQrtBfBsbmJq/aqhHnqdGsHa/dtabmrFWSIOtN3SPWP
jeHehuCxzbvHwrH6Td/WH70FeTQXNG0LAF/UKAWGcKU/TdiROqvbZa74EczNY2eJjsEX0dqVvZoj
BFHaKsuROk6HRDswkcNFAnpPMp3Qc0aEczsNe23ofxqN+2gU26U2bnVW3quhOroahqxhutejdq+c
arvGbSCZwU3UhU7xak/NK3KMs/LGi7TyULGbyfv6PVD/yd55LTmObFn2i9AG7cArSVCGVhkZL7BQ
Ca01vr4XnLcu86Zlz0y/j1kZCwRFMEnA4X7O3mvPT3GmPaLtdlbVdF3OBBcjP6xXRhUjYIlZEhWW
NxFNlC0TvQr9ZMEy0LT3LYOJHfsb3S52lHM2AS1VXVxhkXoNjR38JNZg5oNlDHe1QEuf3SpRfopN
rris/lR3PE4DMQQuoZHGq5Z2TJPNU8MxQpDItrL8YxzWr2ofP9Elrs1dwBjRj+Ka0uPNHC2n/aJo
YnpeR82bYwfXTICZaSGQaqxN3tv3Vo3fZ3mvXCVenipFPtnjuo2Ue93eZKL4qoE5xIY88MUQ7Jk4
8auk9WawzG+VFS0dvl+NLo55Y+AYg2rjTj8SbSAzxNiRaRJq+WnUe89Rq+8gsZvVBMgBF/CPusqv
R2P2kLQwxenvbNSj+G5LMhPHbB2HwVqM49Xye1Vd8bO3+xdXb9+yJr1BFb4r03TXERkWlQ96SQvH
UampEeV8nU9fqRnQKU5WrZq++4LW7VybycY1ugc/YSlszrQDceKhVPGxiuEioy9KGh+rKNvsmNEj
IwoU8QgR916jYYRgVazisZqZYRWPbf04+2urRaiYEiapC6Rh+tjsExPWvhZtGyrZqwZP6crqhnmb
l5QnwfpxCFDdnKstBZVoXVlkCGqD6rk5tg0W6I+x+dZYwy0rVyZM6dLqmu7T+SBAMhdNwnDVz681
XZ8VIRA7Mi5pjOe3qmL/bBfQ8UguOkSur6SZjmP3HVT5MoC/pL1tYpZQdA7ZdDcYLueGRt2UjNx0
oyB1qH3qCp2DsKpmVb8Rgbsxbf2mMwfMuT0Ugaa/LjiWj6nFAj0Zq7VAdHQ0LVT8WaReU3VmVldM
3lDZezFT3S4K5lgx8yPIK7/SFnpX2Op74EA9zWhfvZoZP22NmZGFecQ0QveOpO6Fcc5Q18wRDCOW
8MQPBv7KtXx91U05xExtOrACWAGtaF0cJGnr0ExoHsdCr72BBDbPaoJ9Z/tIscLgiRXBxxxCEqma
uD50PSXzIDXWog71lYF48FoPJ1JXK+jitnvna5WOkMi4swfztqH7Sx9Veanc1OJnDJ5mZbwz/fzF
t8AkWm3SbMgfUxB9VuY+LpNxl6ZFsMJ+yLwZEBgUH6ytbujhNXHWydC84JZxN+okfugQtLdRPhLH
hFPItF8txWD6w1IvYi5HanWgeGb1YC0Z6nUZ46DsekDIJOdmAcCZumE95eh5scoWQF3vIACqGr4h
GMWU2dsbsvKEi/qzOpDkYDwX6SdNBqjqN2Y3rxHJPtcLrCSPnH0u+AkzdHm6oqxNRjSUsEZk2Vf0
NZkJLT2cwGUxnsN/pWiQrEUYDIegiN/Rc3IGZ93BghTK/K1ES5RqFlGS1cFA5btBseW1fjFdxVgg
+TUQX7iNgzEt9t+sgelpEJXRWmlqaxci28X5Avk2IWcdAI/JHApBiDUGaIvt7GQVyWPapd9xPxMO
4jZb4i4g09ktFzX7LqzHX5kDWs76kRUFK4ACZZfxTAz4SxHq6hqf5mOzHMl1TVukdSKuiZpZrFJ8
7F7ntKsxoC9c5CqaWrENEw62ekal5XN5yrpww0o1HDPAePVdHBtP5Ca/hJMXmHdQj1B95bcIpL1E
45C1eoKRGn/4iUj+i7h2GyCHnYbVqlDIlpzNw1yk32g5Nyna/k6DxjtZAWi9MQcigL5DsaZDp5un
sq0+uMRdqwMKWU1lhWvWOMyCpr4uEBwNxieGYt3EIlV+ZHqz6RwF33fPwOQE8S7xmwfW19i+2vSl
E0vpsNTmlRu6hMUbX2lJPyw1cGKXiuHhx46sfeqUaGvERg2VnRmQBMJPkHECZ65+GGk6mIqyG0bx
1Jv9Tx9iGC6TFbD1g2lbBzvQnv3Iph6naAcu2daKI+ZmwDa5omG411vS0Ybxi2XVIuFL3+0k3ySk
jq4GbIErNcl/am5/cOZhM6jawxBHX+qAhWAC6B8bH3o9XcdkaGC/GD/V0donzvBiRCxKBOaxuXlW
B64+bv2pFD+M3gwPPlfeprVRqnMmU5JWVi0Fuy1HY9gG1GUtLJysLips7RZXxdg3bHywyocI1GMT
lw8WqAWKIKuwx5QTuj9QYYCjICE6DOv7iKrf4DzQQ9lUqr9VFXh001w/BmP6pGfdreb7zDxC+Hvp
yWr98mpo1QMVZoTMAsMW9ercW/THpWJjBB9phdj1geL0F9KVfTIGmINHtDY4vVzieQtbv656bO/M
76H7WvdDMuzGvtoG6sCbaSCBh+/UTn5afvsKZfu2hXrghVn6GETrxI6/pvwb3y4jLPNGs6WcLqyT
yLRrhUQ33VBWhjEHWOC7m1pzUV3N0z6tx/dF34PdGgGZFmEZVGHB2r3z2IDlNEX5bowstVx1Zh6T
ctChquTgvA6GfkLDj6lZ1cZdVpbfSlQfJ3qK9azfIPG6j1rx0+3dZ99Od7OVAncoonKlDkxGatiT
SnbnKJAn8AG8BBUtxbjfVc9BNuKb6rF31eHenlNADWPxTTLHgaiEuz6fvEhr6coiWRWt1vANw8ZS
EsDPpt2EG18KUZYb+IXD8XJXkZKU/9z3x1Pkky/75CvOb4BjPJkMWk+Zw1TUfoziQtuqM19hXRH5
4kskioRw0CugxTw/5FjLSDRxcP4vN3LrcvP/sG+keYKkh7KIGKLkAMS2OE4hVilkAYs4Kv/dgSjv
IrxuD2J+rtWub0/xwmRI1YI3cEYRbKwwg9Hhl+m8BoTFumT5uCaSu9k7uwozAedBbs6tdku+OwYF
J2JQdrMRbshyoyxshvNW43Ow+vYew3K7U8sK1XrH55Uf87yZLH9F3i+ndinY+StRwhGUxr5xYYJc
HH9yn7wrHxAOyiCGy38Mgc2yJRZ6BtcLHMimQwKkfLjMX8yxb+lo4gD8lw2QbGFTXbTbi4WTdmp1
lFuXG7kvUyrl4HYfTtnfgRj+SrEGHuwa1KjvJFekvw57YUQfM+2bG0NgobXasEUCG+AG2ifuxFKU
4luqMsQ5BPg4+vBNdsLAKpUbh3VP2iARL7Vp2sAt9aaZYdKwcsyWI+z4JNF8ZJP5bR+V07E2J1Rp
KoPr1N8kNdQSoNHjmpyonyM2dC3gIshqeVWM1g+1n9IjrvXreLaKG5FN8Vpv+smbka3uAvugpASh
C0glo2Me3W6YbrDtPzjxAP7A9NtTWARHqGsfNdbXfZ/7CWvrVdwM+Q1Kxe6mNSsEuKN9ostQrCjO
e4XVHwRGwvWIXNObF7AaDFR+/iyLtwGdS+akgkuVozQ3xZRt7KzJqHzo+G0G9d4YcCKAmL7WClQj
c2EfSn1G0sXK6dn20/RaReEU5K1x0+uGcTO1AWe/MR59xb6djfKXyJIITe+Mu9dKkLab13UU2TsO
7LuoHZ2D0Az/KtF9ZkDGxlfGN82ljOKU+nejt9k1BLhVjP/ruiM2RvD/GMcC1YKJbzVxKf+GNSO1
27wTSxBzmSWFQCER4XaOfhUd1pe+RgjuUF2MAfx4i2tnbYFEXINkm70kyfKbUIjsRlWe6C6N19Yc
1JuwTGmpUG7LZ23c9lo9rFifi2uAlOKaGukhiPIHPUDLSYlturKhY6i/DEoEMy02DGbI6XJ9DvCh
lO1m4sLEVDWbN0nFUoI6QOZpJcvNMJtAGdEQziGCR8snofek0J1jeqOpApOpcLrdaAf8Kt3YgszL
aq5EbgqrSH/leqfuKdMRBTZ56vIj0lFCaUJDJaMnx7PCnCMrqWzDk/vOD8tHrEyEm7EDWuYgmN7n
JVnA2ZD9IPPpq7PnqyJD1RrExaNJVl2MhdIP7WOs+M8jkCllfLcr41vt4qcpC64JAkNRgV551J6i
NshWram9FEaC1dkt34Q+UL5BukeL42GY++6UpQZmPPXKapkpavZwBVwp2itiXZEVWxrRVZMzz4ur
bRemlJ4NGCUC90qk9ta6EP0Ps9D3fdKSXAfQY9X6jeeGobG2feapQnEfqgDcdYHrH6V+TwdF659c
rlXK6NwPmG8pNkx3yHGhPehHlrcrA3fwymmtl8EfrnGV/RwUk2kqC0/Vbu60DOkMnrF0T2ubacno
er6Fgw/BsgkSubxFWN/SRsXI1bs6vZQkeiQRfpN2lK16AcPYyJN2RfH7c6iYhIlMfevKcpeJzPWG
wug3inZyHJzgAJR+Wazt0Aoj0LWC8cGPGPknIiNiK2jWwB8Omn3n9wEBZVa0VfRiPAEIcBBd96+d
bTyY88McctiEdXDXKXp6FbtoNtLRX+t6sip7kCERyVilcgPDbmQghAqCcB5GifLDh1pJ+y6nt4tf
tbbmd9/ndEr6+sHRTG+IHyzrhhH/yW1zqsMif57qbEOSxFVVaZnXWfa9o4WHso0/Te1u6FHcRw49
i8Jp33IUHwlhTttJsPTrxu+8hABT0yG5U8ZQkOJNS42ME3wCW8MOyv0c+MnGYp2HBiS+nUmN2mQD
X0M67UZLv1JBWSeNfuhohI056WxN62KGy8s1YDB+UBY5RoR3BmMm0gwVikU0XOOSEMzigMqp+TrN
ksqjQKGvjaz6FoH5IYRvrTp6lWpnUJOM3UeIDiPRDjoC09zSTlXw3oea/qOzKLhYzTETIjhE3Whs
pkT5oSk3FfOzskCBYtbVFyYVhun+WJAmrmmM+0IlebdO71wmZ70OrX8K0IopWAOFj1OrYAGt4E4B
Ts8stpnhbLarxlBPk0XLThdR4dl1p63rkUpENDXvEGSo1JcE6/qITAOXDnnw5TR2fhJ5jlSNxc8q
sI3idqScsNInZy/sudqz2s0f6qZ8RjH10ZvxN8BLw4SX3OuTj+st2DPumncZX1ZmUdTLdeR6rPjp
B4zPDp7sJb1AUDtr2+27auXdtqK8jER39qYlg7GFbKqFY+dVNs3HykcXmCSGdWW9h4oxby1WlPzc
t2WgWT99S/uuwvnWjjL9kNu148VjQ7RS1q3q0FW9eVA5t1tqhbbOtJmiRziVAR3NDkRU65ub0EBo
iwAdTovfYHueObrsoLpPWXp6io4tKoe379ViwsjSfOp9vguUdH5S5vjAiBQipc5vrALtd6Bqj6HF
nFnP8nGNtqdfi67ahy2idz/Nv0clGVZNPLEcZmSjpGtfxxYSncK/giN8gwAZ5ZuLK99qsLrmi/bL
Ch1P6PVbN6nuzi7re8qyeIVhbkc0pWorfEgTn5AZOhWeqwYP9Kz3VIacm0AomAJaLD4x8eL4VjpQ
mCUTF8fCAFSkRbZuxuEIq+eXXc0v2ZD3vLd9tGz9qvOn+CXtbkOz+QrG/qlCewC1tN70g+p7ta/u
uti/o8ribKugovrcTmtGG3PXMzdGKK991Mo4kDixrBYq+7ugAgwFQAzeqLdo7N0vtUWT2XfKwPxH
/fQrnHNYjfZmbjpwqdE4ZinliSVrGIuquq1IU+dftq7x9HqTo/lY87/zRiCvcxIDUEypnyKuu9tk
pN+UhIpzHYJmvp5SBVeAKdYqPDavyECUwN3FxdMayl4VTbcJnCpetbk6HEVOrQa3E1OYaygxmAiC
nljvPt1ZWHuOmPx9r6qSj7SDCmY2vr1qTKRcWDDTfJuBj9uIlk8PpSRGehBkx6H4MeIQPJ33LLvn
elkFhE+giWeM9F239hGHney64lIVlM247erqx/kumpNdbWJSmPzB3LLIprm4TP6mgI5FEp7klk0R
ed9b8Vk7T8oGEk4po59rCs4ZjmzQCNpLPouWziHKenkjer/Yxnn3yr12rw4hGg2ADU2ANCJctiKH
pUubGYeJeiqnYH5Qyzk/gdEuoK/V7ir3Ce5atbZNEKGwS0/vsO8Ii76wGOe3CQAxw1aVnxjcT2Eu
Yo8f6KrkX3+ql5tK8YdtaCk/5K4kdPw1ypJ8XbWWmSy+8uhQKaSyNrq7d4Jmi5q5OcmbfvDV9Vha
8Qr31l63G0yCNUYyP4/V45Ca1iqlDAJ8UqdU1WNUnKxdwC+OHlBBhpXzhDjOhk07B+WJdD+4awFT
jI4hkOM6+9CCmvz0JNl3kXMD9ojmYjaiFalic5OoSXNC7qhuuhqpQBZx+FgqSrwoGKOTERQRnzH+
ZNnK8YCK9DSwPFnnI42LuAYWrwF4ob5Ne8qcypN0eLRqh6KDGD3NMMj1nd2kOvWlWm2oLoA9C7rq
pI+Dsyva4KqNmR11CxcytxowUk2wjC4BjRC5U+Cb4ZCiCB65OSt3AeEQWzatyvCUOCa1ncVSwiAV
iso6FqNRnPrlS8A3Z+7wxVxXgdsd6kjF6sdnjyk/neRWG3FtxUhLWXWqb2FtRfd1z5mm1Z/gkWG8
0/NN9ajeFb04tIU6btVqOIWm6ULfYD6jzB2JrnyACOuQTgt+s3hby7zBV6X29nLZfquAfqyaykqW
nDEM3DrUEj/YYl1Pr2lrlxvH2RbohALFQikFOYX65AJICMA+D8OIVAJcf61ivLw3H/yBud7kVpBq
7Dejb17iDCG0ojbbrERy2c+YS/SGgrmI4zME+//bIf5vvFwN0MH/yQ5xXeTte/4fdghEmctr/gHm
quZ/QaK1BZ4ITcdyTULSP8BcWLqqxfSGxjkMOA307b+Bue5/ISFzVVW3Hcsy7QXk/g8w1/wvwzZJ
PkQwZFm2bWr/K3+Eof0R0aRaNs4Ig/8MpCEOjo3/9EeUc8HiEkXxrT019/AfDOqXBYlyFVWwTFEP
MyvMbZwap6xzYnj80ZvTOC2rb9IaioSGfhWeOjXvt9rMCNXlvxyKi4C4rZ8s1B7wmsdr0ZsNTX30
3RrKHNG6OSwG8YIe8j4brFsXa+IKhhSEGJIDPmYEmYWIZ0+LFmNqbfwMk/Ez1/OdbWbtbZpM6n3o
KpucJUai0FdNfWjblj0jzULG2rfwBodS2xjJXTXPL4rFwg23/a74FQyFNyCBr6lerLTOzLc4wedd
lRKUE/g443jZSgttBtMoeE2XlNRITF+jiaiEb2/t4KVC8+RADGtYerjTMejfx1lN7omO8fAjc7LP
dXwldHFaeDb7bqbwnjKZhQjJpTByIQ90zinvUxLFLdrIPYrtRt2puNiL0SWizu08VDQILtJi3Oml
v2LwsI/kcjDAuQQimRq9bcoxK3PsuitqDGVg2VubWgYpMhkizSHxdKsIN7E+3YV48emD31b4+pAy
WZvWREYWGe4jKx30LbVKNRnxdaeQvDgnYbGyy8eFAeIppHWsdDN91epm9Co9fdc6EmQNvHfbyKWt
ES70V5/hy4ibn26cArKbjcLLO/Wou8VwVVbhVnNML0bvywW7LpaOd8csMPpC+9QxYxJvWto/2DTH
Ie9l6jo3WX06vY6Cf4bqWDjTbTWENRft9Fec0I2kkmduzAnyimvusdMOHqrAF5oVFKpYLm5gTLwH
hTUSatd7Yxz2hxTi5UYFb7tP0eLwwyIiMvCXxBTmUZIisMhVa4tUCLuKYFFpq9fwmLhYxt3OTsRb
Prf5uggDqiRICVYqzr6ATGdCjknTijcEHi3Db3xTaWit7RK/zGhcGbp9VIJyWAHoJcMnraJ1CvxB
DctDmHWvKrA/r0bRAa/LgBRJuxZUAuVDOzi19r4pPhOlzY5xzprUDoucsECLQLQFThOFOpG5tBoo
6eQPpL7KWZZZQehsI2vg84Q0PjNAEg1LEtpR8Rg9sGZQEUV5lflpVbs8BJOg1rdiAboFGhKKFmZi
xvmNQ9gSDktaGBwhLeUD2ak/XAM7SLmUpSLLX9dunmwUU7yTMP7VMoAx/dQUpHv6NsJp1ExA68zJ
+oZrSQM/572pyYEq6sjAjPC6aBDdUKFrNCOwCm41qHi9W5YIrwsAzClFMtgymkHZIX6tLGc8iNKY
7+qB6IQub+n5VoFnZg7dfpf0hRD2CxL4bkMfnl8tW5UUgYmOrMEWOgDFonZTsNqfHGPLCLz2hfXF
N44RpdW1UzLctVCpag3VTN8KLMuBup5ypDYcszUiVR+FFJgRHfrJ8A7LZFs03bi3OpZbs91klBto
V3dRxpq0L4ZDrIevpRveqAX+cxSmPR5qDjlYIurGTOk+O0hd3MIMYYqCmWobREdmPiJOz9ZYTeBC
wLVj9YKgiU7WkI8GwgD/tiIIG7x+VzfTAbC2kZomvbO+3eqm8o5s8gH0x7uVR7d5Zli3iqiJBfbB
YlfBdB9303X4HEVemmrTRovbdo1YFM9Uu6vgoW1VO4LHDzmkxbKzp0ALy2HcAKHoUE3fhrGeHFub
ykHe0eGis4rCdgUVGf9tAbcudcPmOED72QFyOl12yWc0ZGPogPTka86PLS/87b5O52kzzViSYkfp
j0gr8BsvW9pg3M1EWBuJz+zd0Hb6ArST1GhrYdvIu/ImqQn1tgLzV9vPAyRZQQjD1Li3tHqo0icF
GUGjxbmAkeEWQNLB1tHS9j452lVoXs0M1Bs7FEBOdaHchGGLJ5DIjQgM3xkA77QLF9n9Nwu+WUr7
M/+k9QUrLanjF7a0fEBrR3Dk4VCu4aKJe43L6CCCZhMuI2E81w9GVBzLDGhNoM9PADloERfoWax5
HzZRSgxeh/bB0KAkc1NagX40g/DQ0ZXZ5XTXj5V14rhKjqFl39lB8KP1s/tmpHYTAJ3HcnzttA4E
YYGTY1WXQbbH2ue1S4MhsrRqW7fB42jTGl7LfcxO+TXraTgM7XOW0q+DzeCgtcAhFO1tPQ+24+i8
wyjldGamng7Wr2KaLE9xqKnGork9Q+8Xo680yqvihtYNpj1DyYu9vrRxhP7p9ra/F1OxDaAmbqo2
BGy4+NDljXRvd1nDB5abWsvwSCJ261XGJPZKnXpVayOfHKGbDWAPV6VZMOIGCr8Qc3y6MIv33UiS
5GjeC2t8NNWsx258DKlns9QO052vqVdIdOjKiv5N1dRim7U2eEf6qGqq7bMc5X82AH3LTGpMPRRq
73wEGHCKMGL10VrSweVfutz8sQ/GQr1pBr2jXtyCOpTw8KyJF49BEdNg4Fuqo7L0sqj6lt/N5WZe
mJuXu+etGIWEsNSH3sRhLW/mdmpg5CGFi+dCmdZmFWAMr+Ekw/YfKZ1Co7jYrqX32vAjgnQ1/TVP
xlQeDvMCfg9Mo/QqVf+lTzp8kaDz1Ry5vDNF4QfF5U+qjw55QMv3O/4bq325mxHamKH+BLg9CuKS
PPkQkDZ7CccEEsYaLSn+9Qz5GHTtrdk34YIbRWb+7zcmS4auim4ga17ezVjOObl1fpvzn5B/Z7n5
7c/IR7qse3YGCOF/PE++zfnjXP7U5TlyX+FbnjkpTgC5XLz98eD/eFc+8Md7nj/q+c/Jx887nKWh
+Ns/47dN+SyfKjAzkDEZr9JaKc5f5+Wtf3v6X/8lf3/8r0/924cWGdVBuihbzLPpGm15eBohXOFG
00YElSox9PVc7+UD/qSV9vk5GUxcenXL0+VDVvbMScIpH1qPoklp5s+gAoB861zU/7rZlEzxlApX
cq7BNdDclPyYsaXPIuBzHKnOC2Q6y0vlfXmjhUQO1b6Ga5KWE6IZp91QW+qoYpxytBlbEw30qmwg
3KtcRj0M1S64BbiZEqs65SP9ApMLEalCJRAZuLgLHbVYkiOc5ZCTd8dI5ci93Jc7ZVtYbv3xkmLA
x9O3TIuWZrO8qZc+ttzSk3jcmDHzgEtvucgKFyDXclT0foiCRv75TO6Vm7/tHRzjNbeYkNgNpuSJ
WHXk6tVPG0X3UgUnpzVWQEv1JRDB2KEFOyb6M6li74GOxLZfTi95g1kuP8ZMhmFiu7GH//kjB7jg
xjD01Xk8JWYJ4JS6U7iQfDUQlS0WzNKhOUcv1ZO9f6P9Iok6O8g3ZGHKx1/e1QdPCbLiYEfD1zy4
d1UGtE7+O/zEfvSrIYF7vwwIcp/8Ghh7xYHXXT6fvlwx+4kAg8u3WMpmveywZzguiJzK6DQsZFxm
Sq+9piJansE5reRTUEoyrhrpazlqlqfWKWh5grIKrqEj6FhHUPEzHmiA0iDRYBNSdczidMTXQQiE
3lU5kgH83qtU6Boq9EUNkLRwdhJjK99ffi7fjsZDq9O0hcalmsb9+Yn/KRvIu+4zhji9Io8B2eUS
BbaWf6VbrlD98vcUjJ9ctpb7iYyeIMyBAJUJXEaDalLLbBTwhMoNWJ+FCd3wH5gvZki86c30qwyz
7Pz7yl+ikW+9/ByXHwYFxHcKZ8Uk6R1lBAAisxLGOj7LJXq/goFTeDQ2X+UvIw/rQO2NtcXywsfD
If9x8jF5My0/+eWufFQexXLf3+7KBy56istr/3irNochMrTX8pSTx5r8MPJuVqRc4S/35dZ550xW
HYksIj3/XoHS2Xt1ts5Pln+WtSZnstwc5al23pTnt/w0zPz+OQET+YcuH5m6KY1D5okge56kqkWy
FEPFV2ZPniaUTdDkBRNQ/pqIHDfs0YY2lJk9+fTzpr98a9HavyhH5JEqNSOXm8u+ac7M7aTpWD+g
UPx7TJL/bHnT9iTRrOWmK+encvP86ct5vLXi6xFi1BYJ021TTNhGxwUKVyHVONjmx1m3YtZHsoPV
w0XUI7cu3727DGby7uJaWecB5cXLk+WfvNyVW5eby8942Xd5vz9eG+XPXaI0Z+2PHDg7Edb5Xn43
8szjG09w+S9j6vnDEyBBIQXhxUa+l/xNL8eWO7/jz8kP8hiLIJFMnEr8BmHXMZWRh+nfN+VbnIeq
ES82fb50ky4CI6kykmOJvCu3zsqj5VF5V97YCzv9f/U8+eTB/xy0mqzw5SokP18vD1C5KXeeJUrn
g1nudfW8m73LC357ltz88/5v73p+r//5pb89rmh1tMbgQtQFjLvlO5SXEbkl3/Fv+y5PkY/qchYo
Ny838ve43JVb8nX/47uWMqrq8hL5xD/+1N/2/fGuf/ylYBnwR9XDCNixRqeD1VJJMFCc7uS5frmZ
HQPv7bBcTy475dZl3yzFbPJ+1RqsIM7PlMOtfPPLU397RG76JgIhFMcMyct8xD6HG0lw+zIC/Hb/
vCnPq9/2yvvypfI8+9cp5or1SKJ8l8waJT0mx9Un/WJbV807EnhtFk/t1spLUkkrim/u8IxiF/Zl
06nPDCcjsIlS3FMXptMyd9VzmcAnqICLz7h0f+Zmvkfkojzrmu/e9TqwQd3vH5O4jLZFjQhEjZPw
EEVUHGzrATIhfBzDp6jXpOXVPJGvQrJFfKB/cTWLiHIjdZJ1ODUBIM2s2g2Cal0/2ltFjnF//oPP
w8mM/L5bFlVzRuB2NpAIJS+v8sJ6uXEvV9vfLrly829P/2OfvHTLfee/8LfXnf/CkLhXdrNTIaZm
y7ksbxwpL7zcd5d530jpnLKYPOGX+0DN/9n518f/eLmNPQOPnihXSrsMavLlGWEy8a18Zp9UdBbH
Cigb7zvJU/Dvm8DywG+nxacW1TZR5YhfGqJ20qHtuGyamIOG8FPkAANLfujiBZKO2Ef5a5IhMo6a
ek/BDkqhaqRr1lFHOKTmS1NGd1ptXzmje2NgMI6cuHxzEGXrTWb9tDrrwR/VT9jI8FcYnpG6ugux
zynWzSzClRnlAzkzBJ12GlZhJVCaTQUCEFNJRvZajP24os64a+l61m92EFpbEhSWcGin5U/cBSlg
Jn9oEy+dinoVzW1LpEsxbyNiKF2/UdeaBe2P6+yeS/xrYuvzJiqEtVEUIIFd95OEZ2UdpCBpcWxD
GjEVqnzEVOYUwleVs1TggejQ9EccjkIGwpk/3fRhQJXCRkQH0Y/MjYSQDp+ixVSyZWEhM4OBuPgG
sgUN9tRDwfWlaO6tqZgYZ3us46XyK1PGycsUHTFgyCdPLRDKWMIEhbmqLMQddsf3cOoDrChL0lTu
NYX/o7MrLM7xxomjap3afKt9Gq31D2Ll2puOsKu1i8wAsNJW1L4NTCr/gn1wsJSemNpwHLcskjvw
F/ldBWPhlnXfp3BD5agWAkkMQshZp36t0YEGHRWWa4FaucnLbYWSrplhukDGQNjuLKgTJfVYtlE5
bzDhFLmN8No8KnFvb2k11zACEqafNBEAAWZbrQzLDeb/vHcgAweULTTy9oyWiqeSG48gYZyTNUEs
QK+zqavm2Z19PDyYeECyuo/xiDQjUZvoHpvnaxjiEMhG5alwocjMjvakFDkxRwSYrhig4lOn+df5
XOfbLrApaEPOnMJIPeUIuTzSA611N5g7x63ep8xCgTMnhPSMiB4mpJ5XUO8hVChw5IGaTthE9bRt
VrQkKJRr4jmbtHdWn6wqzVTb5k2/H/3a5587UnTOKTN1gLkyrf+whxTNt1kc+1Sxrypj2CINAXTK
6B+is6Lwgrl6RH2Vd9Rk0/yq7gKyT/AstwM4WpidqqmgOIh+mmMwbhMKrFUHdvnWbAP8OTa9Cler
f85G8wV1HHKYZj9h7oGRnH+JUgs/JkP9iMsxf6x7nAI50p6NXeDj1CPtpp2oldNvASw1nNw5ch6x
MlyJgZWKb5bbYgiuxjpv9gNk8rGgw9bpBbQ07FhI+++SIfly0HREDaYLIJM051r7ZlqYG/bwqHfq
x2zn+jUjRUIFoUMuqpo/E1T6K71k+K+r6hWoiulFbi3WGBBYHMYHa+JgS7rwfW5tUuCN9OgWaYyc
wXwttnoxNPgBmjd7oJUQT6/BgP5lbvUre9DfFAdgU6FE1G8JEGgepvIzr6zwPlYzyBJwHrf4Tig2
wSfpUVBeCacmAcgefqL64CChRjyBEuWQFp8a2k7IoRnQI6naAeghCq1EHyuepsDMNlqjF17hj+B9
Jn3tNowYusoxGy/xKUsvMQUTvy5L9yuj1JaNw670p/kqDfN7USUnyrHkPIlDYrPW1NIfbsTVEL4n
qp3VBHHl0UHsQqV0X+jUPWF770wjuded1IaldsPlz4bpjaZWHAJ+R2Rmj4Va66RPLYrGH0Me+hvT
CdXtkPrrJuWLVLSUfOJ+BGKkYdicXnSr/+EOmbJNp2kRMvGj5N0d/lE0qwykhvLf7J1Zk6TKlp3/
iqyfxRXg4ECbWg9BzJGRY+VQ+YJlZWUyzzgO/Hp9ZNuVWiYzyfSuhxPn3jqVVREEuG/fe61vLXh1
mjI5+g4+f6vlqVWOELxp92V0axNG1usCL84tSHYr+xeHemelr+OLWuyL3xk5TZDowY7SXd1F2d5X
qFM1PqMOiQgMfABM8OivEJJJ+m2mW2cyIvKuenaImX2pjNsF5WI331DPbEDCfDs1ztN2RO8Mqw+T
vn8YBVj+1HLo0y7VaeiwsJRaVafW4URIArxioMlTHtekPRX2DGaCL3Vutb5GzQBBgiHzvmFokwZN
d0S1mGwyxCfrys8TSFQfPxQrgDEZq4vnMJSdHBDhwe9mYGZqd4yCYjP+Bn7xGS/jgsnyYdTCO4ma
BHanQ4bp5PlquOL7S+KrWOxnF0cBKp48v5C7fRbzR9sjPC1ssKeAIq4aFEvowB8/MZTbIFAnSytz
DkXLYsnSgE4Wufo4luQM4E/xYw91Jv3+V9bHC1rqOIxNbtQK9ZISLFYkrDU7NP6PdOO3AyaVg8kV
2+YiAFWXJ++Y028zOPSbvGdiN3RIfunlX21jvF+G7BJ0LG8qkn84MR/6lmZtkF4Zits4l+W8YazH
IDSKr7a04cO3/m1kGmkouiXZqNFiWiWnB1xKCcZWh49VL0dRVcHlbK0cjInHEd7aM/ydFr8tDIQg
wrsm0lez1/4Ol2vEVB+1TbGfsDqiSlLHdH4ZTQnTwnhoizw9g318mGZxYDCXJ7HY0zwiMsWeb5DK
G2HrBzs0PkxvJvXOdJsHNOIPqp3SOEZg/dzSIhIuGR7iCIWNXdsHQhZOquAKVSwuHYSki2W2wcZA
JIj/aeqDR8IR9KlzIMaVhJRJ4sS8adxozHo46PUxM2e42Hu3qOxNFrv3s0xHlnHEkexQ8HyCIdQF
9Tg2B+BPaR02QzntotRi6VvSJ2WTBTOXkmq6JWptVcBvLKOPdzZmewRF7XNk3XsLSnc9Iq94F8GS
h7MgAX0gL0IkC4JhaGE0fmAxVUnW4Iib19vWWIeWCmoIHkKwx47xhgHbO8RC89QXRhcSHfkbZemG
bPPl1zQb92nfchkqBJ7cJID6YU1XdoM/3Hd/zyg1prK5aKOwdgWG/Y2YyuKYjvrF75Oj5eFpGjKE
ptLLCRYSp8hrDSb7iToFZNq5QUzBjAyLIABCfqrNQN1E7t1WWM3yiOucznCRIDdfYvPWMyLCpHS7
J2HS3dkZ5X43f6zZbpvRTf421XIzCS/aMa/lSqTWHl++FwPpSUF1A5xsxBMqCX/TY53cTgMbaiER
8eekybfNcmZXYhKsWh7BdMby37+NqC+2sdv89rGHBMqzIFH4OF2S7xIVPEoTc2PSlyALZ3i0ZxEg
/Bvd4xT7f5Iy/4UDNd8hiDExZfgDfAps36h6nxLvFSZ6xTgakF1XNGBsm/SmdK+e8e7FCeIuxdmB
0CVDL/pGr7Oq2ZAY3alb4oFSjNUUPEXymI79xasXENwR8v98de7MLMqt3ZK0A8ukKPRIVCjU9/Ie
30l20lq9+LP/3bXSQpYo4QGNLTvUfB2RAeREx4fSB90AH04nC/KFXDWn1LgPbAmBD3cED1R3whKO
Fz9DYxxP8mT3gXvD4YIzQ4lXNTqDpDFxXtbO3nirtE2hXgf1xU4Zppc+CYiu85SyOng+XrfuuVz8
raRNdTG7+xz57L4o9eeinO+oAjeaIgGCiZ6FpXMFOZltl2Y84jsM9m0GS0Otcl8XZIyOolsgITZR
FvDIKbtT5p1LSrJZlbWEhiSGxJgL3b8U6wrE4id6fa+m6UzEXEZVhXevn4ctF5L7PtAU4bl5MCY1
bgTwwAmZ3QPuFEQvDEKTY2Akv6u5uwVe3t3iAUdKknTGXRFjC2yqvUya5nbgAG35ZnWbp9PeGdaj
iUYtOfvvZWkzIBRwBxvpt9z9/nMi2+1MBTBFzWPmzYfacg7OCLlJiamhGduj+8QHUlTLDuE/XFZp
v8yt9ddbsGwiGeWw4EXFvnEF4JcyO3BseGuRbcM6JaYSlwZuJu2Fvmb7tBC5B1V3mBRKAqIKJ97/
Ge/Rs0a0cK6ye2WKtUKXOIyq8gP/7I2X0gByA4zSAWw7PGvuiHizlpsxPhWKu1Dbw3IbFOXTpPxP
13f1W+0Hr21HwEcvir9pZshtpFacCUroSXB/FQ68VNd+KTrvtUfZw4DU2g2xLM5LReRQJaoQwoXe
mxO6pKiFy1CB6Ric8qkfQAqURRlOC2KnLDWeq2yGS2AOYNPmcmf6dNFJ8XiVSdfuzKnYo5c+GNLN
uHPqfht3cHWw0yZ7ST3QzYDifIRp5LOcZyvZjoYgT1STgiOK5tDAytwgePeMsQ61XYAw8YIZyyZG
52LCryCRpaYOhY4N2yqMXdNHtZuRARo/2Ow3e8PTzGEAVA45mi+LvETam4hVLAiOAEtqIkrZzoZo
M7WoRmMizzcqAWeh6XYW7P7njsR6nTcYZEipA2dC87nwCd7CYZOSavVaclzKYkb5pHn4IZihIoyQ
sC1jiwjGHMojxnfsE4zFULpjfs/6cVsCBCTMt7sbYHdNBYcPVrIi78/Iid09TtuIYyJuB/zia0rf
IjfS4ZSMB/BQYm4FxTMf5z57KKVHDkwwnXio610WrYDxwVuFtNHen4RBIqcZ4occH7KyZm1AvJV4
DpOTDnWaGQAq5nTOA8cduMeUWyH/ca1zEohkH83Fi5kJlnk2LZ1I4xB4CdMRH6V3Vz9OgAf89DFx
hpdsqKuQxKI6zP39WGXyxLfRxb3Ekx8aRKiGHrlS27yfEFiplgfaExtRQxzAB/2SNH2yY+4NCSOW
BxRl1cEjes21shwtNGQva7GsO8sukdNFFDNWZ9vktuxmL/kuuJaQyubg0KT5V6rlH+b3h/UtnjKp
3l26XBtswc/dpOmGzcPRHeJDUK40j6gCMKLeSCnaj15wkwb72BUK+9vgXr7b1sjPURTzCTz/0eYI
shFx1uydGMdKhI/dXfhKG5dgMXbhGMok2X14od0JFhuNYTR4GKZbWz0vtnorrdi+rbl6d8PS3ZpT
uk4EiCqyIFTsCG+viBkST5m/zmAlHloLNFZpzHeqrbt9bwlzm7ZTs6kE4EIPsfTFt4bNj2D2/2uL
/y/aYks6vvl/0hZfvqpBfebz/8Ja//cf+idr3foHdHPLRg0s8a9ANv8naT34h4vIlDVMuNJxXGH9
D2mxCP5hOXZgIc8TEmfQqjr+J3ld/sMJ/EAELhkv+OVc+f8iLRY2wuG6mOO6Ov39t39xHUZIlrTB
4wkRSMu2+bDN58djWsX9v/2L9Z+FFElHemx8ZhHMqqLlME98+lbJyTjVTXSNgpg1Z0F95Dm/yqYY
6NxUydGcHlKjwE6pp1M1IHNBRwmWwFuLwYAI+2kgG0LqjmahKJ3t0NC+LiZ/m+TZE9JJd6epQbcm
KR9FZEJfpKd60q3+4hiWWmpBy/1f/tt//Zz+Nf4CAfPzcf5Tpcr7OiWR8d/+xXbM//1zcqVY2xFr
245l/gDo/8PnnHp3dnPblye0EhZcN5xAuFWPP1kV0RoHyywW22cQA3cxiKn4d91T7ZPb0DIGB/d6
hBz7UkXizKPNttO5MOrzLL1kmCUSyaEDvM9ZBdazHLyeoq5+qgzzj5OUzv3PS1GCJJcBw4woIOyV
KMTVJwLfel94TRsOFWEqpRxpTc5LrjE+1zDcDY5RS9mymE1IWyObtk+fMydInY9cNO22y+cAeWv3
yzeIzCN/ncg4dE8Up+FgVub554X9mKQSiKSnxXj4n78csA0Ca4eLnQ0g5qHesBPZy/nnJcEGC1Ag
ECELUHv+eRnX0baIogcSYqx95A7Iky2J/RqszO/62Hj211hjAJydGC1BNwxnYBpvtZkGO/C3xFIo
rlkVeFTs0jTPpIXFh0oGt0RD4wGkMHHPQrV0ANxi+cTSNe+G+qHIp/y8UPns07J4lAVRsk1dRmdH
ootCCoHqcf2/7FLBf3j5+TWj8SD2o01ryio5pKK/n9bf1XP79bHGwTMlxhZDJiqZgqjunHIAARa/
Gck8mdwEfa/5Vc4ZOpl7/vlfiJ7JV3nNjXbcDxaSMwkBYx9DjUZQc2zixUdxrhMySALi+Hoeh602
OHL6mMVDRywBmbvth50ra2eiCENES6rHLKwHc+CXFtPeY5tSN4H0OOImI96m9aWRiNB/LD7jaulS
NV6tvFEvP7/08wKoI72M5UIgnSseFqppJLSrVeznpfG/rboct9CBMMg771BbR2aZN+ThdpvWnDw2
+cUlKRG1paORYwIpp2GyXBChK2jzgtZPd1MwWgtlaoPN+A2EPN9NCRnCP2EkP+EkTWp1yI2MF5gz
OHW1zE5D4yArT23ijyo0Cwu10njRq7wi9pY0rEefc30fvAQSjvyPi6pHojyUizz12ZBc8JvJFUj+
K87gtxZuocLpXhGFhDwvvxaqTA8tJ9FkIvDMXgXvPBtHvEgwG4tJw3gJ+KtTshy2Oa1ogGzFTYG5
KVRGC6xjlVNW0btylLVfIh+z75owrTAIn8WaWjKZ7OagmVCXw4AzSAI+N6s/kqPKtJP1Kz/vnfi6
7DOUFnDYrpp2CTaF44DvC+2kc84CHtESy+3GxGJ/tlvaahnqumAiiLIHalqnSP6Hly4dPmCMGGfY
8ROd8VPk4/tU3nhRGlVkkoKkoc69uLgNRxq96MKf2/Vc1uAMxmfp0Fv0kN0ju3ZjHWxk0fwWOgGN
ymgSx1V/iOKkIxKTQISYS8RdHBxsYbHiEdf2Qhu43E85sK8x/qwBHZ/b9aUIHlk45lPuLsDFi7oP
fxZKNsz26JTjLmrRqi8TulaSwbelSYfTcVS8KyuAiz2QgIQ29EBoLGVf04UQooiKtkZjL5oCvIGY
z3CQxCmInxO49Ocpry5yyL+DOKc5UJ1VHhm73B6/sprGKKf0vW9nNzA4kr1RBG+UqcjSLPgncfEi
wNOfUPMSloVoxvepH+fVceinBg6JTH6QiIyapxHjGQe8TQZA/kvHzcZvxXNlc6KZGXAMNBZq1RJB
5kdfs/fkxNV7NLD4Ytj9uc3p6Z2LtOtXvNJ7ZZpy1xbxciYCc8RfjQsMBTEsn06+GXLhXcKcyyim
uR84gow9ya4qQY6AJszGPEh3234hKKA7sk48euKlt7p4bd1Amaob8oUWongxztg28JyFXlPIm4FM
bCa7wUbsbZjViZ7fMUtycxtwXN8uLZhRJnL0JC1OoCjjifPdTnw52s3dY9rQo1Wu2hWGkGEVLPbq
Cji2XjecHMXtVYnHYnKmbbVaLBLx2zkEWTbu+7T5knNy6/jwJOM+gyY3tafAqtyrdBu4/6oN+0Hh
kvbpVTT8hJgH79YSRICLtBi2Ub4scL2JWazppgnbajh7eIRake98IDnwz5ThPFlzj+FWEPsSm9E2
cMe7xosvwsxPLY7YfSaL3Y+IGZxKBYiyOnbznpHLfMwQ5iFOjO4KItEJ4mhfbSuh1g5ouUB6pwNP
+ZKMHaxkaMIiJrrKmGi1lkZGP6YYl1NuyGOGZz8RmvQM5ACbKlFE5UXLCj4PwryFbO22tASg7Ajk
jLvFCFiPiK4maIa+cgBRjGROTUywg6yn5G3MxjOOd6YdlWE8yH7975m8rUv7bKNT8A3wd/KTIwT/
bqQbwijekjRHB3EAS+uNcJu9ttkpBv67wrX70Fv5i55fhLqtfqcmlZl+nHiYNwCt2xAX672Wdvsk
m+LqeGo3FEUQdr7D3EYYuJ7jci8GnPS2LJ8rxV+Xv8ogoNqTK0CP1uxu7Lr7hXjrbY1qfRlJ8cvj
69JkDACtkudcPZho9g4G4/wLrkkX2kRaAIaOnRzUdsptaTk5+RSDVYRNAHwyprVAg2dXD3z9mElg
fnG8w05NUQhVEiJgn9+0VGyvRX2Hlxw/vr7Tsf+7rXraL8s68+ywnHHyJGO8CBoi2Cqj26leOAdo
AAtmTO8tswPUj0qT2lxK637uC/u+hFHt1NFbkpb+oWn0r1Zn2RZK13eB2KwmSv0m9819FlCRUdMo
jC30UqDIzdveq+Qpa8p4238b+eBcVIUhYIgOg++SGaHErqpKBgypU3/UPQh0PeD0TWUGVbiGA+Xm
UXuIC8xhpUEJrKLmDOd8uPGCli3kl2OX9lE25Y01tVff5sKkWRuEOB98bR0tkiZDgsf1+7ySDf35
xa+B3dIH2g0Q/zrZc5+6HPNl4wGAQwYaFH+Z5oUlsBiS8eDANoSmAqKjF2eRMWP0FU02H1lWLgAI
EHvy4cGKapCLxMyqnHNlQ6br8nYKFcS8BvbSgfJvQrQKTAWYwMZouvLqZbij1VvdlX/8AF6jT+2e
9X/50p9qMcJTBR5Ib+neMZJNwfga/EtmhmPglBCbn/ufOi/OjnhcANrSLYK/8IcRDATEPDlUrti3
bRTKGFfAgnKz8lalv2nhzl+lo8CZYzJl60XsRkXwehHh2PYYSYeQnb6AFFltLB+WyZf4Gu2r4UNA
gXS7rwcs9UNCBkak3qfCp5bK32bi7Qwv+5B0rsLEEafRGPYDb3mbS1oJcQktpWYcC/HF3Ra+0huz
MRXJradKQTGvUxt0YAfCzitUvgVH/zrM0M5IC4wrZqltQB5ateYCocax7ellmry3qomeahvzHdbA
P4M0vL23lN0xmF6gKR08RthHMUcYho2QSUZCZAJ3dndC6ITVUFQNgyGc9D18dZFD2tMkIMLZsAhC
BWDhzna209ZkbrEt3I5NfIz5lvcVcfH7HIVG3AaEHDqAI10iahcQ5G1z6wlnF8U2rS6YTkiw0xun
ipNwwr55sRxYI4H/VasP3dvP7DcHEZRIkVz13dgjUQ8T9yutFKQFS3ei5vz2VKH3cVkRgVuC5ZTB
NYBUYuQPC2X2Y085VotObqt0ebTs9DHrSpJrTbwwifu5VL8bNZTbNKIMGm3JfaiJK24eE0jXRmE+
06Kn8+VDAbCLmG8je21Nd2U1ajgZ/nKqIF+T+NNB+cSFocwF1ChjGQZMp9FaLuz7zQN0Kcs9tXGe
3chG/NFW/thJYR7A+HCSc9NrNPvzHg/nvT04eqd1yzrcgpdMqJ/MhaZcG5+mrGqPiwzUXnvAxZcW
8iaoKkJIyOVGeZkx46EpybjzZOfMoWb4KZgvgTgLE6x0Go87uWrd7TjjUpsUkrGfPbdF/SBczZjK
utc59XjHZ3Y74R2cyrsNOsKdZO1eQBj8XTBFRvF6qnJhWJGfQesqTQ5eD6mJ8TQ6l2UrFpq0TdK/
eXV8N63Kj5qJUkkR0yV86AnlqlmzFg4mU6GgCN5xl9hXJF0LmZCA8YhhKYq7ampf7DIG/uMajKBj
l5Wc1gA75pcyjoxRwIdUUXBQa+u1wZwYmJCPq8B4TCJEJFM7k8gadOV+IUg87DrnV96ul5S1UPpp
2EfNjHSNZn7VBxvwVSo0KnlXG8ShTrT+Scrsbn1VdOGkGBIzmPiI0R/vhGXfkSxB2ZbDsjHc50KK
q9n5n1GsH7ys8UJZsEoA/SqAYn3iaiXDMUXQ5EAjMRn4UFjNDHjQp5MGmpsdhM4Fl3NRHWMRI+Ax
mSE7EtcdziYjdsZbFsclpnKMLX/rp8NtUYHKIcgJ19i3mtPfIPH0JratF3LAx83cn1WiP5uB9HRj
PgbCIapHu2R5QJDdDVlKGKdeixIL1nSui0/VJzfg1D9rsLGClIwQMgpZALj7tM7CwKBBHLD82Za4
0Nc7WfW3Lvr5l2FQcxDsBwfoJOKBipvAlkOHRsyNXL3L5XxvYH2kA+DurJ6BX+ICs7YWeZATo3af
9X1WdrptIiZInUpBRUV+sk2z9CTslIwcc4SwHTAMoGk1haRYAnsowTkIFwpavuSHAQjdYZwmoMJB
92BAh68EmRAZavWesLKmar6EVF82ZxGn7OyduXe8+X2cegRJmcdDr9+BSxGHgvrCyG/tbOQ9FND8
RR1EoSHfPSp4Uwu2sAmPSRAZb7gFjr3DwaHwKsb17RN/MGVTxgLW+/kbY+gd8sdgFSFMBN1Q5A0Y
30lKASJXD7/TQlenMp7P1mwweJJgKgCzGmZ8g4fY21XRTO6UHd8qznJI6hpFmDoiowROZZZJGLQC
YSSOuNBhdTdGDpeyIDrXiHUVMjBgTNqMG0AB2baeYNwuS/PLjKtsL0ubAM8M8VKiqAGj5Xb9pzwV
QRqAkcoRzlekUg/ubzqI3K4Tet65AatBQTKr5ZSYyVttwL8IjPpS+K1P8hnqgwJk/wQnlTKCvNYe
wdZQrMzM0uPxXy9k3tivPoHACxfDg5QiIJy4NLNDM2+YFIEaGmg9gjez352FmNsoZ8qv6wZok9ny
RwTfRZI/oRRF6PBl0AtoJ7gnmbCjbeK4964Z1MjCBmBFLsMHuzRP1PYvWe0dfDd6DoREpRL4v5hJ
Axvv1gDpOnowmFKLKcpDl2NRyBN+1y7+38hIzXAhHzsIVWaR7YdeptWVDM0M/hgEjggpOeYPp4Dq
ATLGZtDT03hkc/xkFh9ta5uwF8cjxarPbc7y7BPxNE1HOvtAjckDo4gkjaCPIiJ9nJm+W8uJvAES
NMH+2C9KrKHpwkOlmcREHJFlJEoUDrL5E9h8YCNJ4XrwRMZjX64Bp5ckUuIwRwntE5sNiblX7MC6
tgg9DtqbRhufWvfsscN7mqBdbLxjPYzXziWZbL6yhgAfenKtgOF0WiJQumukw4x+IMFsDPhtmuid
6LabIhp2GqWiL97znPp1v+Sz/qa0SAwozZla7ekTDv8WsSGKTdiyfrDtDZRzwaUD/T2vuQNU+c+T
VZ17MhgZawA6LXiuMsl318Wi2A4sosRo9Rvc35uihQ3uozDc6uibumq8RdUAkT+Kj6CecpIlA5K7
YWZ2/bEP6hvihrgd63E6BtbyLNrpKerTO9xGKP9l8tU4sIihh0PVdx/don1xEnLF+1C46qV2gV2b
BOGhDJ2oKbypuDhe/jQInhbs2ky57MeSTKKIEVZVRsE2ir1LAO+sg9BUQVWwi+h3xOnGUCmtquni
Vgb2++EL1CGnFhPGmyhPqlZMg4c7c33WRP3VdtVr7XGWWCZOXOPwiT+TLGUw6xDm5P2g+mY3BsOv
rrLRbzwZEsKrUxvf/TBf/dhPuReVE3L3TORwley83fSZLw2CTy8mvoXpbWd8TAazTg/KIE+G+EPB
FuqUQZDq47dWpqdZpR6HaIXuYEzvIfnITH7bY37r4VfZNFb8QTLYfcSJM62bO2Krvw2jfKrXz2xg
AJZ1ti1RQvi+mYL6BswM7Z0lGrwN16Q+t5V/tQNyShO9H53hr+VMp4KreNuY1ylO7ZPImlNOmRqi
X4v2XRVYe/Lp4pBzMAOrVO+njsYZ/X1OIKApwFaDn+znlBZi5i8YKC6iZe7oAuK0U8DvST4Yp9gI
nlLOCqI12aWzFyOylhXry/SVWWrXwiOT5axOmFDJhOgbYMK5eRdDvBu9kkGaU28hF7ehn87hZMPe
LyiZ/TzmKS07/juCtD1xr7/rGVr72OTtIW+qc+2heUvtnG662V8iFPfMEPlC80V/4h1ekIvka34M
SjvN2VyWWP/JQKZ6NTnT3WqnfcnRuaYdB2/L3pup8+K7VDQG0iVYT8VtmxN2hrzuT9FM8FO5jTbp
WCFZ5ShBviZ5emlLht6Sv4J697dG/9hG0CFlmRRPk3lmIULR2yODWLtPx7au3+uhfA66ut4nc/3X
odYNjYdCEkzUZFzpCmFlMozTjZ90f4ckDkIndaxDPaN3a0XuXSOKfGqt5WMqmesSeQi7beFGaP35
vlyc5RLoeEtaTXZtwJENHcpEe2YPYQUFCntH9BZHDDUkGw915KFuJPABQdhptFjzsTsWJSB3hr70
0ixB4qMnCfQ0AXU5V1vlzcEqvkVSIy4bKicsZhqVA6Uln1vQtEV5rZopo56m3RwsDnm29S/bVNF2
cQoJWIbZdDlm97MRRJxApl868Wg4WMCx6Y7vIuYf8EJmn4EzP9doTZAMCQmLHMmPzAL4eL77FDDq
vaQxcPQsO5PkPl+oklm+ZuUceq/7k5bT34a2DFA19+w1xX1RWRnkJbhRTWS6B09KvYsy70/ntrve
86OXyhe3Xqz+TPR+Lm29EFIqRb+ftAE6vmNztEfFci+yjQ8D/9pSI0l7YhWsgRjmjL9HGzgNB8fl
pvfLr2x2i10k6ErZPicCJ/JdUiWLh96wnKsEbe/Qvt7nZLsd+CjHYSqaR93xcE9SnNKx1YBc4YZU
Rnr2m+ljyNoWAZNP3Rs3zdaZXOJ/0CMIwzTvEj2f5mltViLaQ8wqBruHQ5mgNe6o4kQ2krAyi7u0
9So0YVnAU0s+mvJayv0EnTY2+JB44vlxru/A4ZDybjbqIa1MHJo2U/KBVBLzlAAvO1XdNwkBGrtd
9Fe3WXPI6oVhRmAwszNuPHMki8p/E8xEDn1Oie8Z7XJVvfusbSCOQXNbodYHtEEdDqPSZJxQxvkI
QZRRk5/0zXkaO57Qu9YvhjNhxivPR97Qmu33wgfj35vtX0/Nj/GcPTZzch0W+Waye+SOIsN0ckFm
8I16nEGDYUKvn361sL8eGsbsHJejc+R/jwsDSkSaG7dJWwrgFnMRfG6MiQA/UAkS2KkenTq+p3WE
BjjVG9cY/CeyWqK9u/i/yNlBLl3X+qHX6Veary44pGrBzBavc9wXaULDi0cSxv5HlQsf4jj8yFRP
7i41gzdw9b+soRruoqnpoZyw/Yk5fovRz0B0ch4WPVcMWZKRIZjtbKI0fW2YEuzj+TUmaHmIaaIu
jfdbWeKxzxL8oStNvZijnVauuFJBKIT7NCPw1KVV+5AJU3MGQoJqeeMRstR8IrLZA09P+zIz8A9r
8oWj/uyB9dt19pyQEJ1cJyQtrhv7O7/p2zCtF6waXuRvrXI51rm7R48bI4zTtxrRSUmGlXs2nCDd
ZBHMXfqM0cb2vJvmmjOWeOwdDysGLXC5nibBRG1Bvzmhj2g2LJP+yzF4n8gf9/VISI00YStbdENH
f/kse0IKFHouEdWXKmjfHC2I6IlW5a/c10busiYiYnSUvHf1XDNccuDDW5lkkGcZYZZTlScVVnER
LmCHNl43b0oz+o5qgK8eMzsAUzP9uvw2WspPDlfgCNN478ngY2pswXQGoalTq20Wp9nJ674Q7MEU
ShGtm3YAGBfSzq0b3XclOc9mWz3m+Sr0m8Fj8ujd+YF6jydgk/0MucbwX9ty/KgTndzkTLu3Qca0
k/QUPAbeDZ6qjrkHMj9jgHGyRh3mHJsBNkRIXSWppQPICzHMp8bFhT2iQ+LLm3557nueLLdp6RR7
xm/qbLlOuWErsfOq3aOFAhALXwxSCGNp0fd7Y0IVOyxNtS2a+kkZ6Uuj9DFw0CHTWARGDVwlK2nP
ZGrt2y+Ye4s+cfZ5xLheTuCFfte0ql+T0eGne7XrzDHYIYmMb8mk1ZdhcLZZhz8i0ZKdXhMFmdc3
paX77ZISZZhA293aqX7UOaDw/NdQ5MsuQy0ltSgvETfJfjATxUJl2A9zRibOHDznhdMfp7QDCWkm
2E/m+mDbJpMbM/2kbFi2g49A1/bEQw6+epvSbt6kFhUIAnuOcB4UHkNT3KORC/WiCGtucQp0df43
diorJH/5cSgGGIKUcfdeXuidP1o0GzOXg+kDjl844CkZpdAsH92S3SBIibrlQMiircLR8SCGQlCp
NIU6CkQExrYdv+bDXae+I2rzh8WugtsebVglooG3XRN5AsVX2Yrb7aH2picxzu1xiGjL6Vj0d8q0
CKKdV6WkcdcrMGdU/DcGyTW3YzEk17bJsfeBznJ0+9IB+rLiwj7oyrqrivzQ2d4NZiDa28FXnnxo
Lz+VJk9Tgz8QCJmJP8I5xpoaUMEoPcx2BbbQRxDuZ6V3sBJ3R3wNKeJ15m8dQGoXn2Qx9ZotzTfS
JUpk0L1FJ34Hbl39FZL4PADKc1dfs8RbCebqQBhPewAmAoUMtOdSWtvGmJL94nociiJKbz1vuFKE
WbNclChoQmMx5XasfTrSJHwXWj/WEcvPMEWbmHhJYAHoJFIR//HmDID/aGEAypYr3mTa8HOQ7+H+
3Lj4zfbZVN4olSscGvQaaWjDMYqNU9Go8ULW1kERcXajpjfMMv3JpDYiHDTdTTIxb/KyjklJo6/X
1CreNo4/XPRoJBxJPb6p2XinZeycdbk8SJ3PUGmXP1QbBiEvH4WSWTjodSpUyXNs4k7h3K1JZ3IO
uZOx+c1W+SDW+kauqLK+w0emM+9W0i6PZja8bBTF3RQtHj0GEFDOzs7J71LNZ9YBr/M6uFNZhDQ+
5fhhRUscBr599nrnpB0mwfz1/b6pise0J9CMEKI7ZdCkcDy+zqxd/jCuvHpukX0tnnnijMdmhk4u
4VNQ4GDAmZMbs+mRq7ren6xHBKD8/CTNOiYuULH3QUniyGjtsv/O3nlsN45t2fZXalQfd8CbRnUI
elIi5UIKdTBCCgW89/j6mucoMxWZ7473XvWrgwBBEyLhztl7rblALqiUim64a0BsW7qLTTalsmic
0mkNGp//U+da0aK1pEhgrXK9L686uOKVE2MzJKYn3g9BtafrTtNYp6pdTODs8f6BEi9A1RUXCwjH
utXJzeySczZp6YOjHpd4ys5yQb5jfrZIplxRNYZ1z7HQouFgENvSlUyztelRIShAmCFGZDIPnzmm
c+SWp8WBJZ5BE3Mq+zWGxg6peTGunkoSbUJfEdUAnYi2Vk/dZL2EXXHysmhYEwd2Kawkf87JHG46
mu8FdgE0nxY6EtHpFB49fbD1pxTu4nxpaBEePZcB1+y5KVdm1I0UTYpTb9srL64fjX52Nm0FI5FK
Xd57ICcoermWvqstdN/jUHZ+TJQg6hPUhU46XVN98eGvkAFRThfbzcpd2irbxTPGTc0wkEHcxwTs
f19Sxxz7fiATnu6BXQEqdW0LkIS2BJtoZoAigjPB+57QpSw7ryD5Wx+SW0hN96maU7VeBoVhskfh
rjMpftkd6p5pGLcEfWOkildtlRKEY+sHrw3qW7lQAe3GEIwGy4gPJpRZiv6RuqsmLrPU5Ex0YUnz
DMV8RbpEsVMDqjg1etG+cIPbXm2N65T1+jkCC50alFyNIWJ+GnQjQWTLYbEM72zkTAWKormGA9FQ
k32Exx6+TB0dkBnod1GArkRPMIfLqUsywlws66xHcbij0w6LhSw21zLrTZ5VKb2dcF4Hs6ev9TF5
LmlszlmqbupBP08TF6aSLBHlW2Ki3aiUfNhSdxbOOW7uuoEktFqGiDDqic5bFVzDiZF3OMKcJFFo
uTdIB/O1xTiHfeo8gHZ4d1der5vfKoNhbaX4agF5cEaYfE4699gTSUe2g7eL7Tw/mrFzDZkjNLpb
b0D71RB4MmVvTRXhDPFP0iPhXqMX31ROY25wjGD0yomCjhZi2YCtUA2z3rLcQ2iTJ1QxkZ+pinNu
G6QoRegc3NT+XsQx1aXOu+nzJXxIaDwmGEQZFnNlzJ4IFhhvEX/pQPB0K7zQCWFGV7gH5v7cZbjw
04bdNAtps9xIKBaW87Z0SOhu82Rf6ex00g9w1A001OKGt/SguvXJ3sI9vvY0yCjfza2CRwl5YJHT
4KiL22bEoxT17Slc9C3YQBL51CFaNxE1lKoDSE65OzOIA1VmJ9vq/cRfalJ9y+cDbUCa1QwPFDq7
+L+w/QTL1otjc6+SFAzgv/huu4+GRmtIHdJzmVn0awqqG9TVPSyMRpG/5pnObJsakNfN90z5Azwx
dGM0D4FDE+jCKtzcO67KXKk9UG1BhZuQFjXpFqhtj1I87QjmyD3jW3W+LFHmrZLsrsTVSeRYdIyQ
8+08E7KhMSLvnmYmvTZ6P7JpF1sj4AAv0lrLuu926gIHx98a9LFyqa0RzbzFdXfJKZupLnmmZhU9
DrbwClTLnTm18cYwAlSY5YAL2moZui3eKe9jeJqUvKcqiXdxZ/70Zub2GVDXYSy1XQFeBLHaDMJS
+5ZqSbZlAj8fCTGauQ6xMNV+Bi0YNagc1aFdTQENU21q1xIfJxdSjYE0AS9dpk40oSM0Ro2R5FSh
UCkdmXHQ8IlLBqwR8ynUYUVXQ5a1a/pCPCWfl4sW0ua2U1y8JoIWlLBHj95UUPrU2mskHslNIeXo
ehDGLSFtw/v+FGVOCRZroUnFNYNCfNptGXWKFBqiSaGnSYQamkIEIImFTppMVZE7NRypcPefi29Z
x/d1BcO7UJJHp+m7LX7o5XOT52mj/79a6qKLu/n/oaWmraWBSP5LuLv+0f34D+TTvPP2R/7xX//5
UFJ2+o/1j7Ts/gZr/uONf+ipPQTQpqvZFiLoP7HLf8KaBccZ8bVhWh6jbeTWfymqTetfnmmqrsOA
SHNoH0FQ/kNRber/Mrmt2o5teP9zRbUGo/HvmmqQ0Jqlq6Ckbc2D/yxhzr9pjT21LbqAWIFTAviG
HlJAxp3r9oz1sflMbXpoQ4KLlLZ9oVcy++pMhOrUviy5cmUm76BOU2d6UIyMBtvZ6oMwNezndDNn
Zum74XgNCfJz4mVNX/8YNG7PKRqsZgMnkWJmzAIZ1dFzcmlGWOA3vIihbH5Pk+jFWFpyImTXj8ig
qdjVtXvVRJK9Wi7WwWi495OjjBTG+6423Lu88ilZFsqk07tboYTBGrrt8/lkFpwyAVX/tDhbKQ62
PHJuiKMCTqKn9/ia3oyE0elCLA/Grlpt71NU5Cs4Bc6m6sm16azSb5Jsk+mTddYGCsKkX4PvKGgI
Fr8islVpKYMsJb6UkmDbYwXLHKrb7WGYKOEGtEIjXhxnVBQ703yCDYBdI/2mOCHeIoPvbAUOTdb2
bilByKR9bUNV1d8XgmDmbqyRuev32FKPjIweupHgOUOYjJPeW7uN8tpZw2NVFz+69TCgTmhnuq8J
GRDc/JGklISV4YzThH6d+kq3ELRj9Zg8Iaxxt7NvFDLQGPXgjxluYDdD6hjzG+AYmyzlV2iVCuF0
MVyrDOoAmA3B2o32qXqwk+q+K6a9u+iMIPr0vCQWDdgxQIijxz/qORqY+sbLikn5zzK7ItS9WGH/
gOxya/MZW+yAkKLjGO8KhD3dgPIdDqixE0W5Dei00/Ge3po8PStCIlxnWUzp+j6L7yv7XZ3sm7HK
xmPHjzBX5XQ/T8U+mYd04725aYwIocGQ2gePNJ2uEfsat3i5GzHNWioTAXfC344GjIlcCgFAmx1o
z9FTb4zuPmq6G1qSxA84AzhVs91EWb/XFqD7g4MLzqIuAVc1RiaZcignGsNsYmmowmI3JgjNLutk
qzV+ZU53bUTOrYWlxhg0iAtOYPvRULzkbvWSMpdZFeo3+kjPVVplfjqgzdQd7nFF8T4PN6pX3OgI
AdwUpTbGc5A3ttMTUERJq3woR/sey9qhjEyMXNWIdEtdtzb6BCMMrrbV3uoFHtcwXlOxvl+ccvLr
cm+RnECMEoYe0rhoMVGmm0bNNzqDiOS/Fq0dm5hC+Yq5GxKvkKYFJ/Q4v3guvTdN2wRu90HMN3oS
lzTcRSCp5zp/qrjpecwrsN6FDCrN77UI0e0i7smFAzmbABAascZd1g1M6FUFNZ9q/MSBj9Fopgjf
RAeU+sW2EXYAKe0fHeJ05drXNoWOKMGdmSAsyUVvQhmUa61YExfjDUqllz+eTLhN15mIBuzNr3Vl
qTD+9YwZPp/77ePgkMInUIFB6ibilbHT9hyYn48w9ncGIPlkXht62WHUo3OLagWJaGF1NEBaFPWQ
B94d/NJcPsBH79tw2cJIxKhHQdaJA28fJaVIfBFkysorUckIMKVcgwV+nedU+yReyk1ykTT6bTzF
zvbr9bF4k3znzL1kvQigoVKi/NZdkv0gXe/yxdF3TayjjZPbVPGEfIlcFGFgHULcjOJNX++Ur4J0
x7sYEDH9MUEHi3d+flInP09uGOLkPvQohLsNR7c1lA9tbwXbtIjNR/gPp3neVWOa/KBO6GToQhlc
G9/JDA+WXhMBqO6uLp36qjExQ5s4mad8GHZ9DSCAGeXjOBNQ3TMT39vkBkkcWi85vlURHxhhAtjF
eBDSXIqG+xgjvL4Q/UzEzZaZCPa1Orld8sA8T/PwmMcKjdkBk2ngLMpaXzL32Dh6vdfD8ql1ideh
w3RWqgo1KuKcTRYnG4bYp355mTSyoty5pSZPqLTBLNBSYKK4kKvQGuymKeluS2BWqa4iul9awAsa
8J7CaPf5XL6ZE1P9jkwDYMyD+xSjGcHomO4pw5Bfpbj5AVjs9xrwCTre9t5WA6oPQrrrDhsHINPj
UvQxKYDFtQ+gMdtTVz6TOUzEXHSfJ1HAYNhukFHZCf0h9WXoogX8Te0eU48bbqv16+gnfa7mVo/u
Go6u7Zij9UQ72x418urWCALJjQ0hjhIozmnMbG8I8/BgTnW0s/XgBHyDMa0AeUZNi5xZPnZh3huD
dyBzRc33X+TNJQ4uw+CM29/QiB36xWXjmmCLqgHqu9m2nJGOM2iHLDl+8gQlmm9BVrS2JpS+kssp
F4GwMuDN52D8ejxXqr6r+nkXTSV1BkpmcI7FAl8rbc4jR2gjuJb4IkAH2YLf9xVq2Zh/xlvKbV8P
naX6phQ0TlUx4gcoUR3ngrs7fc6RhoiOgoXGAj11jSq1eNYUsLBYR3aUd7Gx+DaaWtKGYlzM2JDk
guBntL9fxE3XsJ5te3Bp4OBPshgV6OZQHJCFUmcVi1i4bL4eahETN7QEA0J/G176pPTt8XM1guFy
lI+V0US9n1bvZrgQI2Gj+BNzEI5IfoaM2SN+tplon5Hsuo4m5rGcR2b5CTZluV8/UXMSQmnh49/V
tsdEhb0eJcuaX7jaS2DZ117Gk4JGQyzkmnwim9MPa1bLjQTnlSPEMrn4B09RbkP8j+ermmjuignT
F6QVYxsMU7H4xLUGjR0SGVU/yX1vSk6tXNUYN4ACVtqXoGhBUTskkarxWxtWdONUssrSkOhv+Yvi
SxNzKxZYddNNXyBg+9omf+8wabWdNXX7QNjpvhaKMNt9PZRrcttif6/LpDu43UjLVf6m8nCTa6mQ
AKREWeBfiX5PUv06BuUT8shzAGGpnFi7QVGZjIaZe0kL8GL4HFFCi4WkRFrKgPBJPkadUXF9qj9G
TE7Hz333eY5+sQGxHnJpExVfYWCS+8ehYoYWQUBd5eJrHxq9xwje6fdy33zSIj+hxZ/rVlK9Owmt
WrljvnaR3G3/2OYUHibmrEipCSFdlGevhCV/MoblY/mMrkSkhEXqN03g+D9P3qblF5CPEd5x3sWI
LQ4M+1axNHvKU0aeShFsw8/z62ubFmrIS3VzJ+NwW3AtaY+MTED88eE0R1PapIRh6vMFYlsZdphd
LCRxVFRb2L7Mwp2/1v6xTWnoIyqM3Vem6y7i3tjFWyejbj5FS3Oix7LT5YVD1BPkWuFFGOW85lXu
wq/8YfkwN5FDfO7RKoZt1iYK2keusvKU/KS9hiF0DmT6Lt4KOG2NxFbKvQcfga72554kK4h8miUB
xyROSbullqW1WbSRu9j+BBmK/V5h3isE/13u6E82qTxb5eIT1Yn2hYO3T5mBCGarZ5kMGOWe/u1x
69oKzXGEHJ8M7M89LJDJldjrqgRj50MHW6hLgC78eXmWkcPyoVyTC7nr5baAnmdQ1N5vgGL0h7iL
XJHT8LnK538vvBDge0qCME7cP7iItgTDf9IRP3GIn8/pIRh5STGE45zne7kqn2Ic9sd75cMQdiAg
Nlt5G6oqit6CLqXSLL7SIDS4cu1r8e+24Z1hiPn1mjAXePB/9xETc5VNvkS/5Mdk8n2gQk4W5ejd
b2/7d+/9xza6qfZ6gYqBtIe/VT6rZs4PZ0RcKx+VBNmCRCG8t0FdRUuaQD2N08cMuQHJBW4vyG9/
bRsT4azWVQWwAnSmacxOudLnO8MW+0K+I5xjVuVb5Jv/3cfIJ357DzGWGysxzoX48lFjPGuR7m7k
qz4/7vO1QzVhk3X5NTQDh6N8Xi5s8fd+PjssgjfBgaKYFZeJduT4qvCnw8mK6vHQ2tWM/aIsmj0q
xw6nsdMe48hlWFAUu69y3iRv7pUsAnYlORjLAwXLGsIgV+1ajhIiW6TIBPlLo5rWJhBnxBx14Ciq
8VwLhHBQibzSPA6K86ygV+QiA/b1r4V86Morr9yYeLnG5YKIHhmj8LmQl225WknQqzt3dxgXuy2d
yZ85eVcbmdygiiGHI+4I8qEp7whJ8YSBMEf05pRrU1x5BqS8/GzBUX4XuUl+IbkIEw0sRZ7tOo8i
/b4Vg4FIjBJicWt0ib1Eu8stUDrKFW4MTPXEPZB4+9TvYbtg3hLJPJ9eYHFPlWttl0e0Btaygmll
6ndrXMyNLGW2op4p18C8rE2iAPcyJURWPOVaA5uroT+4l27WWFza01HnEEScWB/l4xEQ4n6GMGV2
llrCU+OAdcRFIddh/IVh8PIZ2SJ9r4u43HyuqVZINRuIlrHQCBTf063b5ijXyErFqLf0N+gaSEvW
bzCZcAKJQZVc2ILiWwDaXlViUIHJh+8tjdDYiDSVfhB2TbcPctxFTOPAgsFrMu3dko2hSq+Ds3FW
wmttlYTCy0upYO+i4ed66onVQKJozeCMLVg0jWCrqtSz5s80GBlCUujqvMOwQ2Q8ozFpRpZr7CPu
C18b6T4o8EUI6PyqeMu13E0cWETO9mu7rIR3ISr/riUisjItTBDY/uSnDWJIIde+FqG4KXVa+4xo
wt3ID8rkvUuu2lNOVo5Jj9toBmvfmUzGTmQmw/7HTWKJMbhc1PJQs6K1ITD5Kq50NJniWaVETOfi
NP/CG7hejmdUPrYKk9WoM7BdVMYPfdBPBcp4xuTi4JOLmBqhisg2/EWxr97olDn5aDSlxBcSjwkM
7uiF43RUVRO/2ddjMIDjPq3cddCgqkqSbsTjO0TCZoygaiW3xvQcN65VvBdF/YdRPgxwy8uH/8e2
hL6yB0UyH8+DXpQXuHbjbR/QT2z1DeMaCkVDDAbLDLZLPgoYtvKAcig5YpF0tpFuE11K13XnIAQg
jCCvt7O6xJtGdZerlt/PauHsTa9CClM/VO3inpKpfFzMINi3MbGQnWF/1zX64iPkLYh76rXvtfKc
hfsqcG8Ybic3hOMap0kDhpw4nBBhhB1rxlgK6DBz6StTzf3mxmR1pQOSm3Zw7pOpXo6j08GlVUHz
InBeTclAvFOw3KXBHBO64nSnahzOg0Egz1iL0cJobeNQRTtlKze9w/RjbpN6bztR6CujgVp9ao0D
Qo3bItAAkHotoWQzR7Rd27BJe0TQYQzdjJ7oLeZ7Qul6hVLw/DwaMB5GZ5x9HMwGALsJbqdFTnen
jxcqW/WpEYlCcq1P64/WoBtqAUI8G5Ec5OYgIhB2rEPqnP5SaZBwe9LsC6vWjjQckT7CBoRgbMa3
whu40piNb3OI0ELOT+qiyMSOwn3RNLfL4Fy4nI30xmN3O+sgpDTHQ0xARC4irTG/pDPuNL0RZRDS
mqxErf3GmRC6Q03QXRhLAxKPtWHqiU8ie7lWXPfGKGDKOrWWI3SzDmYCf8ut7qxKecw8o9u5TrzR
OgqpudG/W3h0DE+noY4SrM+WdmX2LIIuEs4F5JLB8BMCY4FC3neXsSIe2ni0inyCURkne9OanybU
l5s6KbpPogUWEkKh+/61NOkn9gXu2IbK+pyob3ZLEbcYflYAFVcVCYWb2dsv4H+Qn/Y3JCd2AFVH
fdtggj4vWXJf21qzM+qo2watAfDHQlfUIvZqxiJbLypYrnxugQxwp8CzPK2GLiTZ0KMpTxHcx5Zl
7SzcL6ai92vHwv9eqjNA07xczuEc9nTm435rzPl4qDCc+zlpqJjffg4ZKke0bgxhz4uSfOAahBnJ
sA/BaeHg869WrZOXN4ahJJSa+I/BnCHgAdZ1i9F6XtkxTiw0oO6662lmxG790VlivGmQ6JUywaTH
X677FB1Po4fczTuVTuyUw+zoOgDWJNxYGA+MMtPX4Bc3Rt3S3+MA9YvWvQRqfvIUO8VL3O1VgEsH
RChv1USzpNSMbv2/3bv/n+6dxvDo/9q9E7PGoozbv5GQPt/0JwnJAV1kG4bjeurvICRP+5el0qxj
s2t7mqn+1rbTxVNsh3UEBEwms36BkOCgOC5vsXX5if8TEJJFc//vbTt6isgDCfRU6R1ahuOJDNbf
2nYxBfok09roaPZPbel5xNEMAE7aJfFfZrNp/UHoLGyhuKiF9qIRKgxX6DFMhBmkev1a6g6lBlA7
KMMQk0PGAmPs4UkfCC/KWgyTHWmK6ILmCqi+q7fElHMd9rPwVOER+0a6tKu9w/l0Hqba4lybyDeh
b3Y/cmeiPm9qeIHV4GpR6sEIE+3yOuu2dp1AH4FGss+WDvhCm2mr7AUvV30YkbJUQtIitC0FIhcN
sQuEQB1WA/qXTChhHKGJCRHHKA0qGU3oZZQK5UyLhMYVWhrVOMD3ho8b7kehtSmE6mYkP7NHhTML
PQ6YERI8UOg4SHVyodlxxiyimimskwh6RqHs6VQ0Pp1Q+1TIfhah/7GEEihEEpQKbRATVlCtQi9U
COWQITREiJrjQ4SsaEFe5AqxkVx0SI9cLKUbTJz8DfwamT5uZ27N+zT3bJCz0AbyxFB2IJo1HBTK
vQnM7tbi/0MJs+wsxE+VUEHFyKFqoYvyhELKEVopU6imJqGfEobQWSiqUqRVDRIrVWitcHNsATGU
OJumiyn0WBCBfVpO07URWq0E0dYk1Fs1pEIciuZuSRWDW7wBoWjdBnGI0NqkD1q1j/lIk1KZChqq
44RaBiFGZBceKpESppF3cbWj3hTG00Lmw4ZMnXhjIuVNoPmsaqFByxCj4dPPn8l8vbhCp1aG1WlS
nBc1EAGarXmnjJhfwPBRlYHTdKX8jGnXcV8DC3tQAQIQmEhFgD23wVoo5XKhmTOEes4WamB9Vtqb
tCSn3rB12HXGupsghTqYts/FZGefC76aNeN4GeLsnAple9vgngyrS6gX3wNkfaXQ91lC6acIzd+I
+C8XKkBX6AENoQwshEawFGpBp0U3aCEgbBESYtuqb0JVu3eQGOpCa+gK0aFQH6bIEFuhR9SBcK46
Bc6DMyNCrqn/p0jDM+44bymhpHaRnPPKbu9RkM5o5vNwgwHLqPXDUGvJh+1GN4yaYHWVTEhxckO3
H4ZL3WhX+mLeqizQ6yxqD8tarTAp2nT11ek2HG3vWJBIThp6spmg/HPD1d7dHMeNQoiBmlrBTUmW
n+IR7+QoPe0tjzHYQrBleELPWpql5tPbHQ5VnpR+DBFhs3S9wdC/2aazbZ1d5tr49SLXZ86zncM0
IwfWH73hOA7xBj7lu9Wkj8gqAD+pBe9uVLzvlfucQIJkd2K1jEz34CbwUMx6eS4TDeFfESKHrcqr
OiZbr2BKMZWx55epstJKhFvh7AAbzrFj6AyDRnqdwJnwpdpmzn5HjBzZgAWqeXwaSrz9S0OfVWn5
inbcENQ5ipDAau1o4xu3/G96Busyr0Er1rTncHkxzFAmWrZT3aI4bG6N/G6qM+hThDJZZuGPIEmI
JoCTGrlvTfTdMe1p+4GPFjOR/rMA8r5KiMy6dl1xyaZqpGpVv0ADIfbaJf+R3BRgMuTNwxqNGAKh
RdtGfbKximi5qkWGq3F8qNEkpKa9xtRcruolWKNlYFrcE7NWN8mhN6I3SDgdP1761mT1IUT9uNK7
8VdTRPGa6O13PN7QYZsAcGczYfuOASLjVlkNtSkCSItd7zmpj7rtGoKdR44PjiMMHuiY/hoGhuuN
OVvrWAMYvJTNtViWnTLW18x7jNwupGi5PHsmNrYKaNDcAOnheJvb/tau2qc4q1+LKb4CFOr80FbC
PYQriFsLZnqSCl9zphDHCuE6ohecTAMNYnQk3Kr0gKTs0I+nwvHNaFHR5h47zE7M2lZ9U/0sPqIx
vGZRNh31Wb21O4sTeTJOSY6f0JkOGDLxP0PwTiJLX7sZ3HS9UsOdIxT5tms860H2mmVB7Dvh/LOK
1UM1zt/nigZZPRgvIQKAVVfHz6glyXLtrZ32UqlEYddNiHrXxHuSx2q3QiOiriy7fY7L5BSQu+uP
ITTXWoWuarTLw1IMvyCRIvNPfEGjszQcvoquMDH4VS44mLrRc/dVl+A5akNnAxSAxFoA1qX7omd2
cgY5zU8Mlng7RaWx8qLxonq3bodq09YhUSMY3AxV83NxTSTESdJsOv6vVddvMBoSGhy7P5jE3gwa
2kUtQFvOteVJadoH/O4MUJPugwLAyW0S5dZwgO944SUEIFdPC/gmrtwJOc0nSh37sYD4pOt4MLNB
PS0K9rmE8wOGy3BIZ/7I+FfcWj/MHplgFJtPtd7p4EHaDfJO/dDmQ+N7L4lq3s9hbd5ApWV0MYsa
SfzApcdt+fTWrtP1yH0D2jEOmuVpdkoCEEgxaWf74o3uD9og39B4Y1gzP1zuQFs9A25rhb6Zj3Ti
5u/1aChrBL/NWtFpL8KlAhmsvTKMKA998uzECfus4a5W1E4KJFn/Tm5udcufVzG/m9eew43DQXBP
O3g6xBpGtk5cw8d+fiLHEqsxGv8w/8mpuhyUaORejMrIZhfPuc5QpnZ2HjOc/dRC0eiVk+UJPutQ
fIxGdvDo8iJ4weUW2OpLG1j3Kg7mBoPRez3dBbVBBc0ukCnklokRVQB8rejUO6gRFxuLUo/B32p8
LbrMi4kfF/YU9w0uXYn20UNNnyqbeGLPN7Rog8CGC0/v+FGdv+ledumwXKlN8aZ31mvYfpuGAIo2
4kpH31imABBjGKMrHVlPQzbbZM8nfmE7u6JLfQ70bcr4Y0mxzDY0g8fmxzLj5K2nq5eZ97Qrb3S3
/KnX2CoFO67TcOMm8LuqZ212jY3NIaaCtiVVZ8/RuK3UJdoNqjFQLYuLU1y4b0X/q4vaflcKVXs+
IssIYURMASzId6NfdlGKT0ULnZe2CGCAWD9tB3TuFDgfcXZL+UHBYYfLqMRNscos7zsN0ACYCb8Y
kMeqqSyCRpTQn93iOuOdYaKPtaOo4IjZzC/77iasLH3jpp7r8yuVIKz0S0RPt2XoxwHr68Pb4mXb
xV7unCZ8CweszYmC0oNxpVobx+KnaYRX9HXdKm7zLSWky4QBm+/UbEOHG2mik7TdAirlCl4q1kpR
IiiRL0qVXpelP+dFQADyvhyQ1tYgHlpE4+NystrswUksmGGh+tRp80SMIpeWKVcfcbAcaiCh6Zjg
a52e4fQAZ/eSYO/i6aG/ru+nSDf5ky3Njztvp3kJOhQPCAQ+YfYqMwHEdjbjW6TCdKew1Ubac9Yo
3i4YtE3tme9TOuw6U38lvPImCZU3J3LvLZDf1P5tPwAs0YQL7CHDPAyQHFZt6e6X9EHHvrTCWvmo
EWTojwlUtaG90dtE20F+iLeD3ewJ/Do0KRc6AprmLWFKKxtI/yqvknHTqvT88HTsOGSwSRTiJqNS
vO0Vm3J1LVquctVyEX+ZwFlXiXiaOjtFRfmMfBzXdbQG3IBiQ7zx6wmd3171vzZ+PfO1zdGhRmvU
t+RHfW3/7b+XG+Uf9o/XpGlyMvS+2NGB7DTacPzv3GHbP1a57tOl//rI2tL2LghEBuvBET7PQ+mk
1VZ+sFzAXkASLL7h1wJQwe8P+8aIjrXqW+Srbbze/UF3SSgBxKvMv7/0c5t5VBmnMk2mrixFU1JD
BcZMowASRGuLwA0ghH8Jq+QLLXw9x8lucr+1H0twI/4/3v/1cEiprfWdgxVJKq++ntFKO93V/EKl
aEnKDOGoxqiuFbG7ltucYUoJs+io1U1xsEV/fzcJmpQfiaJ6JNtqcrWnvl6geMTiRtDQWblpTfyN
p8W6YT6RJE/UsmyfQWmA2G11dEnL/j7eGQ/4ES/4OUZ/ODFyCVftU74rAr96Xp4ZkerJqnwvVkwd
uVqsl2P8qFFXhxTvnsGGJ/YRpRcnzyr+SC7eLTao5bm/EdF22aN7NaZl9W4k2MS2xMtAtgagvyaA
BEt4NW77D85f5ip9SiaIn78SERSfkCQphKD9GLnwgJvPd/Yu144dKtd8170XFhSOFYTcBEHe8DoB
nCH3glvL2nhrbwLcCX67M565lKyQoGdQRXxwON+qx/QE7wgA/ZgTTosWda08CMUot7SbbEd+hPZo
mjRvdhPpteQBu8MtGS/X7OJeQQ7HSE5BTG5VKsUhk9nogpjjnny/8p68jyY7s7TOBVE1yxIddP0F
ksFEN9jFjKLcsNSclaus2g9cJgsYPZePGaaDQKYf412+y0DrKHvPt5myjj635KJJj1xHwXykyt7Q
DabWpOiqaGL92DcfwTGYj9N9oj4pP65tue3w6KOq9I1T9pC/coHOrpiG96WfPRQP9R1B0Ctriw6V
qRmM1ZXOIHflrPIf3vbF8S4gGyosIzPk1eCYbfN+7dnHTvVjKoWpvo0YgoooA5hD9HZ+gPXZN5v5
xbxUm3cmpuHZu+nG9fxCnqvyCpTwTN3SunuefP1CF/aMV246VhuXuYuxZnq4IibpWsMu2rvra+qj
LCS9rRJLyBiKb16Dn+4B6u6625vfg0f3QCV/Z1/jG/tg/yze+HfkWGue7UP2Fj9hUwx+Kv22ezaT
NYcqfp4NCtsVwy9+AGPv0X14xfUdHCkh2+sP9Vo857595a5Y4mY6EOm8KpmMruPX4Pu79+Re3as6
bCwQgEgmD7C1vXKdoquzrhSRUDvRl6DhsNqZxHqDqtmUT/VH+top/laF8rJ+LW8v4f2LtSJwmayA
E6Em2sUh95gAR2sPnggDFv4YEzqGvtb8yScBYKfdY/SLn4Kzdfth3N+jyVX8j67aNG8VJJJynVzi
jcL/rvn902Oy7q21dlpW9CbFWORuwsz0vTHWOedSQd/Hx+zhbdKByZHyEd4VF1DM5+pSAj7cp08w
DYZTzBVnByIYawrfHszoSYm3h/Kpo5j0qi3rP7dS0NiGyKtwjFJLue+ha2nb2kjWEBtW4XFZ1vUT
n5tc6l39gcaQY9nv9rHl45uc/OpbSxQlrpxveFR9bmG08t452N5vkvO0bdYDvYpVfNvfkJTw0KEK
jOeLezOZHOPf4v10gIy5/TAPzb42KISvY5hjm88j5SP1d56fMUddOfO6eX7HM7tXfPeRmg/3b8r3
bcKfkvsEmM9on24QUK+JDZuwKXMJ4nRmZ3KUnRS4QEfxY7YfB0rXK0I6N2lAGOGlKmiAHhxqHMcw
P6lH610BdeOnh+UOGEyw78kVtPewVOPb6Ar0kzTQ8mZaha8USeiPPMcbBPfb9BXm1pGienxkngMQ
e7vwy5U7BKBDfrdFyo5Zk1HKRr0BFxWdtqW9xSad376W1VW/63+B++RXaZQt7Rk6RiTI5MDK+dVK
z69/tLfx/Yx1lLN3PTav+k+IZqr2jZEupax62MQ76pPLWqvgMerbyt5NCyZkIvJ+DD+tlgi5m7rb
Ao31Vq/LGrmA+ytWL5iv33DE2T4+fuXWqrfpU7CeniFt0glbg5lYWcUBkyuVqG4VXSKKmz7nRP5R
4hgGEuwD6fsorMOib/pxwyUM2OGqvuFgKXf8KhuY9BxNT9FLfzfuaBrx6yyn2idgAo7YGwEfcF+o
FgFucbcZ03hXHOnRfDaH7+WNxi7CJvWSDuvC2qHYpuZ15CwM4TyvsoUoQT/eqMW9sW93/RPWruJo
uudO3yj3CfUaQoswfXcrYRPekeQwsevHD4IyVom4YzwYb9wsuQXW/nQiuo2LwxgeyleS4tL/5uq8
dlvXlmb9RASYwy3FICpYliXHG8JpMufMp/8/eh1gAwdYe25niSN2V1dXaXzKGCAQek246L35ayFS
RbqxdoB/OKB329wD1VSfxWG1571ka+KP4pAsrfo59sa9uq29GrOY4aXwx3Cb9oQQL5WfAC7z+wcu
YtVndM1vKzvqibco/rY3Hnh76DNHD5JSdBqw32jms8Og89CKWR/6PYzyv/+hDLB+RbZ0jFyvo5Tl
JIa9OuCsD46Bbcm1fKyeq2eY6LGKg6fNSKDcPlU7ulNm3c+/xYGe699VvWgEuz7K8IgK0WFKMwRS
KxWtLlxJIxaTgi93TEPxy83AMfKK6wdyDdznE+5SF9Y511t4aGxUSNwIy/Bd+mP+QzNZQ92x5Y7y
WEIde6XxuaA8blIecLaLq/SF+Ch6X670Jf8WB4PjPLe+ja1RD5kse8wnO731Fl3ol+QQIMNXeh4k
QK078O9Bb3yn6O2UBlgEtR/SyO3FyEaWOEh+tUHfpWhDVcZDbSDEIL7EdzRwtjXwgIaBjbTnK668
h+Y3xhGVk005Nh+p0+w4PDkzGjvGiO3LOE6ba5vtRcfhUz/UAdvgLfoMP4SjEjTHyKN/kxHc0Z1s
y4eqe9xsYnM7f0QC8YhAG20qyHAb7t/B5HA4ObPh4eCYvzz2tkmfNS2RdmuNmHARg5mSzxDuFneb
RCQpeN7UuW/LtPFHUCO7PprIJKQupyNyNxqOlkH+WRKicdYhMuR1PoJ27HzzsT4KnIUkDYIEWEE4
tFYfCGwR8PAvdOUF9dcRAS/uLyHb0X+th6eRIp7iScXeGG4GQrzTLQb6TWI630U48q6IRLymHtPE
k56ynbH79U19J+yPjuhjEX8SaD+yF5h1hdtbNrpuTLnioSo8fLQXevytR1S3XD/0QLOc0Ott7HHt
6UlxEnTo3ek6X8LpEjVfubErvhvh3mKkO/8oZJOyYp2FI9KmhxgTo6Rz0HyQhhq2cOHS9LtWD/qO
tVzszU9orPacz76w743P3GRxDAFWQbCSw/UOVcoVA4QRua6AqZDhAeLUwlOJnJGbCb5Qfsv3Flqu
bhekieh3mroM9n0O99b4oTogCWjOHjh2pH3ulRfcs9S98sXZxn1CIC0ZkCtoCNmyBjstriWSbZZH
uNI8Z1y/M8BYQKDKxrtw8sS48ByG32bXPKN+jX0YitwZTkI7Aup65PBAicXRKCKfwOORRloQLxvd
7/U4oikT2iaUisyRNIhOKO+6q/xMtyqRdebq7DGnL6+IcnW79obYGU43v+qvANtpp/9OvmISRrzX
F/a58Zq5fSB29hiAmNDFhG45oD/oil08SRpLeIcLGiBxu/GyfXR66QSYgaAjR8csdsV92ks4xdjx
yDPu9NswbPGOPB01ahEgQbgYlQiswqabD7N6AVJZcxQHPOEppIOdJuRz9mG8wVY21Yd59Bi+8Qfd
8v/Gg7Mv50rJXJX37HMn1FXAaKMqSeJxxM60vhG6AD+KE7aUNuW/etwhlpsJLtuf9rIMUovHfoYt
Q+GJu/euTnstOiHJK+/083IQYcnBMzlV2eN8REcl3masx5AjP8bir6BCvEAg3/lA8lDABIKwSHZD
FP5tbIm5n9/SYjc8tI/Lc4UOLXpk1dOIBAy2BJkDqCI+d8le6BGOpH2cIC1Q9LPS3RbhJZzfUVZF
6oTDJU/t4gPXJiLCV1p4bULw2Ea+X35aLzNkGURhvLxxCTCQvhkuBKjrsfAr1rx2AWg0DgO3gEiI
gcwcSd0ZsY5NjNmpnvObkN0p6hxwPjSnQIMcvounx9xbqLVnrB8bZgGJmbQf631bXPUYnVrEe+55
6qH7TIZWYp67hS8Kp5nc2H0JwPGFdYot5kdaHHLlcZAuhDPcjz0NA91u+jV/p9lByHpsnXTxLANZ
DPrcgKSqe4yDKiSxWtshIC3WLoyJ4UKRNhr91OBsQ37MVlqvzA5ZuzeKI2xjfJjn4R95wsQ5ewML
wSkUqFFGUwbTKWz1NMBvp0wdsfbzzAstdxFO+DDNKr0gdND7l2357a0LbIvS8inH4ECpfdfxUxrA
JZLwLDvU6WlZoDI4CErpmkOlZ7lGjZfHJ+Do0iJvPWVQ7XG6hiTxVCBeh9B0IjQ7HeEfYkT+o3kc
0YXsmQlYv4gGUf7TDxiREkBkj0WGqa+DuOUoUC45xpyD6qdpPLYi0gDwDm26KWr1a/pAldf6qgU6
H8l3uJVkbfcrh3sFsathLz5qrk7x66RubtwEsfPWnOEuvxw24oA3rjfhINHZlI7F3FeT/UK8LDxr
Xl94sbXXIaC8tpJbxCh42sTu8EV2aRUk8503zZmDj6NSHyKwEK4iAibOujW/zoIz3rkeuJ/s/sK+
MQ8KJWzvIvFttIHAwz3ijv5W7MGvdo3dPESf2Wd/+qiDyv6of5T9/Pq9kom9W8Ku/0FJSiBPIylN
PhMOpuXMJLwaxDQs0RdgAdRkHsll98m5uKaof4Oxg8yS3n0KtxTZwJvOIH2iyXlBqS/9JuyiUYhr
zDjdEYwTnM0N+dkM2q/xlbO0dJorTDZK7CCGrd+NpEZUk6giE6Xyb3kpztmBB7L7mwbr2u78dvK2
ixfU/SsVPI4bMr3sUF7Keo+E/w9aRIQ0iYyWiLhPdKzDUKyyY3Qquo+ZVVnDkaUDENzDdGd6flmZ
3TagoBJ8huC0GiTYzVHPfYydZjpvF8l8Y2/xSmTufvPMMVZdB58Nh4/ppUFsjTPrVN7YvOzI3KNW
Dl7AmY6GMw6jmzbxHrYbRfBAOsVI5wm75Relmh/cdmOH6AMHn+IAK41Edtf8E5+lK9udVylIGh57
iDw/dBQXv8m1uBrHyjegrdr6+e/9ROMl/Rbd9WR5XHvVmSC/rvf5JRwuZfq+GocO+Qc0lW3kv4sC
y/SHCgiBsHgrmA7PCgGV9Zq+kZMbHm3DiK/8AjAJXxnigd9G7QxX2SXS4YAsafJ0mIdyfmRp9Rcy
VemV8FLf9e9YptFyoHgXMWDGDb+9gJXQwQrylHhl44pEtAxOQkFqJ30DHCX0aIoIZntU9JHSxJHT
JrWoVCrCdvKhvyNnya6h0VYW7OxM0KRZ9180ZjCDfZ4nj6R9VNyqdMz3ypcc0zeqgDQDxpeSXVr9
khT/aN575cX7ybNY0VzHWMVHRxwqRPQ1I1e8C16FVR9XtXbqHyNUP56mhzz2ZBytYptoVlUeq3Av
vutgH/qjyf76ZQEFIYaAO3mHAQVH1oCcVzA62Wd7amW7vuP2K3yHNUyNXQFxYXQjz3ocKeKoO+w0
7MZBHrn0Xptvzcfn9B4fw9f2eeLCJOmcbGiZkWnH113U726t8VqJjlTtPucDbpcQTO3CwwbDGQkh
HAzTM4fLvsHQ4TP8N94q61SxvOo9MFeW3CbaSdGYZ0Xo98RC3hDU/lSPb9Mn9xkv81H4GrFQ//5a
/yt6ih/gTeRsqvCv7iiq7rKP/HavaNM9dVeikeED3ueAHph87AFecZ2q9jAugBl74ljQge53QRZ7
x57FqnIdbfFXOfrWE7H5sXDJMKmLOgMYpvwuv6ceEylmD9EDhkGDDC/xmFHRResRDMYjmeB6Lm/E
AsWHvPh3g2oYK7XZgYAAYID0cE7bCeizt4Edv2nr517udOcl8/mqKB8F1tAcCBQ0urO4gjW76anL
8JLYF8ZzHbqT+ojXc/1KK0RtwIaxZ+JQszsWL2Z/mdsnZv2MJmo9HLORR71YLZFA/lVxETRgcDib
0F5/xCVUXN5A6JCmEo1TWCJo+MV/IDIWFJzt/x6U8Fgo6I/Vz5ZxnbujvsWhevKIyeq+rvbIuCPU
+JMXeHAeeY0BxN8P/5UXVv032IhFp9C+GwPTwADe4UA7bUJW4CO2Pu5DD4FzxUEQodp3T0Z4RBVT
IbtS7PAdnI4QHnWfVyJesiUAS/jm4S5goJFYa54x0qLLsX/tX/m/DXHba6/WE3p7FYhzqO30d4Tp
SbweWPeot9LkIO3I3l5Hjp8Vt3s4+K/phUzDLD/FabS5qkx8nQZnzs+cqLwM8DVZG5s55lQn/EVJ
Zp96KdqNmmNNL/yxL5JLZMeg8AyXiHwdQFc+ajjfkm3a86vwwDWEZBUnDIwTCj8EURh4RfsC1MaX
swfaadvRm/fbgHzwjlAsR4oqItFNtyyaGxF2GCJ2tCb9nYDFmeP2Rq5e3wqyGj19mL8YrfGVWItj
DTHn1MbegvrucCUuDd+RufwmdSEuBsvlgEw8jiVjL6dHEovjLxan4Xui3ggxoZYn1IQ66o9fnG4z
FpT+yM/oSEkcEZ7ozrA20xugBlvrgag9R7PijPM8QoESt/SrRIfWl0QRGzscoJlQ8jI/ILW35wSu
CO3NzvgqTuy0K5QKAy2cu0iZMnOF5NKZrvDAICd47YIVqjD33eE8PaPLcGgam7jaY5MpX/0NLtkJ
wKMBrSEANd+J7pEE5kPQf1IhQgoJzIoYAf/57CUiV4TV4RKMSAqKRpcB1pSNTvq/3PKIqGi/AnJH
uW1ytRAMhrAEZkQ6ogzrVL+T9oo9OEyr6JAGb8INTJQjw8/iA5ASb4sJUv1x+o2Ac/7hqo57jU9F
AqsOwqop9RlRiCkZKVJ2IEkK35fprLyWF4QzL8zMtBfTV0S0WWt3E4QmQ7LMEcSv2Tbfk48sCjga
eDfF8/zFX+JYweUFXIobfhouOeypOz7YiH9UnlmdUJSWjzIH3Ed8m+hg31Zg9hLCveXpz2l2MTSf
P5Z3N04tmZEht7gp+/FWvFBJ1pYTEogvMYuQn6+jU82i/kKm3brNRzYyYDVMsAfzzAIHaTK5fKoa
RNFlQDi7CkIs2lr03ZaOwN2YXMu0U4uSki9mL1r7WiwIM2MAzmaWsjs/C7DTEFxkiEl5zDuzMW5S
re4MJERa3cDFeoyJ+BqX35uQ2nRmREYhdTkTw9T6/CmrDCLAUe2V6owZlNY7gtw97Bikd0GYkgNY
+6x/lJanQ8xXAyLnTjkW2qvA0c97FkIHO2U0wnJMlcVlWzzJlnlwZJNaQ36BIsGqLKn9uswD8t79
ZcXhr3HpARG4CVgqNwITFS17wIpqz7vnvfKX+UCRWM/g6cxuA0DabGPD8/bKMy/IScZ41Bwp853v
Fu2uw+tddkET+ZiUq3oW550q3VMNWa1xT2G9YnvHP/X8w6AO0zu/zuts6YrDQPek52hIHRlWnojn
qgl3RmbEERQaLwiJIsTpNjhuhV6z1XOM8ZG7kBFnvFRhzxilokPDGmEQtG3NMUwoDYA95MU1swhE
+cHq5G/q85V7LxSQk3vjqXPAxiZ7AfbnE94+yHq/hSMa35LBrTkpuflIqaWaC3d7TFIUDAMHtFp2
PCvZIGbrRI5MKvc8oyrzpgE00Cxmx1PxhtpSo+zl9COaKC5rqyVkRhBW3/EemSJOBZZSqHHCXYXu
hvW233xYqAZ66XfswU8Yq70o/FOB7VFq30tgaKMHTgJUOdAczqI1XV16Y63wKZCrrG1/+79X5hWs
PuAtIHcHpqHaPBlrkvSkVtAudzmreaM86wIjqCcZ9mc8PrApg43H4XBb1gPDyu9TGd8mNNrxSzw7
XWlMI4/Doldc3hWb6M/zesd0TP5MJ32yPTZPi4Aaby3vHIaOIeA9oorN869IPqP8gWrcxshE8HGb
taiGtumUMNvsbQLJQbEE2so34tKdQrqxqN9x9xAlAbTgtOAs5+mDFx5vVAkEMiaP1+Vx+G/tbvxB
HZhHe2B6wIUzsmZVvRnahV2hqQFbvlCOvRYMVAU0kV5dl4eF/8Yk8se2jZHs2KiN5gwNxbq7ccSg
uTc9JpYNwmvwg0w7T8hjqggYOyMd8ddI3gucDau7FtcGmuRWP4AGSvTr4B+v89DWvqh3a+jRb0lU
KN11+iZLAEbAhBtrnhcPYT2joLg5pD6mOEuJTmU88jwTS4l4EFn+E9PAz+Jss61FiCnAz/K2pDbq
K4g74Q5rFVrn8/SrtT68UUaZd8HPMQ0SLY6avQIpYJxlnGMYk8ozv4BS6GSdqNexPpjKGWuewm8k
n1ei5h5jCJrgjstWpwhoHadt9xmkfbwr3vZ6orDBtsjqXT8cWWT94/BEgTRqd9teREP0nkPxnBlj
HCUJW2Dp+JTYTMBs3EYdJf4US593xz7WYpfIcR68LnVFa1cj32iUwdNq0bq4t4br2L/TQ2Uh/Vrl
QaGeobRhM2oigC+f8byPcYko/UoMKI0j8QJjLJPcSPNE7ZU55m2O4Z29Z3Q3PuVxNwYXknjJnrg8
lPabeqbgSCPrljLXNrARXds25wPJEwzHtQ7+ht8uXBCcUsH9aGc2zxgS/DfCnKVCv4dTyfhkpUMu
nLW7qXTNl5kGJLAQVJNdpoS9yPhgZMmGK7eq0659VF/A8BiNbnU3JxTUValrFzcDSUfBZcDKbh9j
QSRvu4mqtRK7cHVyCJ8MLCcQn7eauyVSpYuwL6PO72clAgG7rXVL3hYHGxL5idr2wOR+eD7mlWUZ
UrdTN3ySNl7rq7mGPBOJE4sRwXYduvD2lnj+jRCE9DVEVt2ldxTv1WrLTeFHJuqhLZ7X9cjLb4tg
BMrcjcznjHYSjBNfBeUkK7OpXMglTiq+QeMtrjDjYk9Ws/M5PXe4AxUyXKCnRH9jM1rH+BuWavG0
rVdhx18ezWDRvbT8IHtgkZHgkgOrZG3VdM+Q1ZlP4oxggPBKAxszx7YzVU8ft5FWGAE8NLkgr9yZ
hBZKBxUOuV0KY0Giod0Io8LdBlx3Npc3a6e9xOQOnOXQu6gwwp5yFjbFchyVK5T+5g7OBpPDMo8S
crtSCUJ0NfLQZxts+0fdNZgnIOgL/e6xHQ7VQDuPw1Q3NKA1JBVYXEI+3k0P4QsjKm5Gb/sU5F52
2AEIciHlZHV77FzQiGnNr21dK1fmEqBVpCBK2RNBpR6gHtKLkCP3hBqsB+ESJJcTqAQmhc5VWNu4
LYt54ByWZYvTnxS/eTDg98uOZe1CauTjXlP9okcOw+V4rtQDy5CnGCOfBFogUGeDti4mJvoH6W6T
Blb80EcQwHG8YPO4fYqewp6dBiPTTDHi/RS+YaxwjKm/9G5a+9l8KjBSYkwJb6w3o73WnQMHcVtJ
QwCzXKF+SpByRu2zY3jWoxI9UNmLmuMYH5cSbWU0a+5b1QsoIXZjJCLZoS1iBQDpTxymrGv24uZE
8AmMYFGm8etmz8JkKliyMP6BpMrEXx7YgRpYH0GWYbNFyuiZy8isMKfainiTeeRbHO1bzBEH3VX4
4nMzDvhTUXzXeYQ6YNa4yUuR2/4gZE8YESHayVPwk1W92z7VHfyWWoiR8TGGbE07pIWI0G7b9wLc
z3cQEV7e6Bx2Hn+ZihP3ds51uqtkViNF/2U7QLY7OwdJw9uE9gHExp2y9Fg2g3ZlW0JOD7sXzBaZ
93o8yPyp1e0Tt+u/WfDUQELlytbtEw47hwUVp08zDwTZgV0hoF3eoE3vSz297ND7RiYMDsxwVDRk
tPfC4iEhFyNoRdcvhZjcrcejuu4BchhuobyGRFwcLH+HEZu1fszfWTNsKd4ZJ9E6bpPND7GYOYw4
OZgiZKTEPGDSOHkKSCs4IrGRecjE6T4hhHBAcd8JWsCPD/5E3ky8nO+wWicAq6QLx9iQnFsTnjGx
uROJO8IGXoxX5e4DLONTxpDgjN0izuSoj1RwNAvYfisyMK38VhHRmANn/IwfmLO15KTzhNrqiwCX
TPva4j3+FCFI5nOEbA2TwibkgXIOqmSsfoxFxCFgz4Cn5crnE5wASjJEYjy98c0h/wg2SrJOvrpd
3zBPgD83e8WdttEM+g7WXwDTAjCZy7kFYcKPacVNWJBMz5wR1911qlralsjhoVkoakUN6kZK088M
5va50JZUi0YNae685IBtmrXDv6jBRyhKiZD06QEl1JROod44aCpgE8r9TpHB5FwmMfFrXb0m9awc
sHRXDlYjQSNLIVGVKtacovqR9rRRFP0iH7DPsUOxyQJxiil0CzS1JHpbukJLMzQGveMhGsKosCeZ
9tSSpt3diDAKix3grNWl6bC02aXGrxqvNmakm9TnSZ/yXRR2Bo0VdA3vehUXzPjeqCaJ1NZc/ydf
Y6zaT1tEn1PIJVMr3M7xWvgD7cjENVGEeWIGaRo5MAtjPEO6zaZSeX/iX3+/Hur6srlMXf6+1GZK
QZAj3v6+VxTZgu4+EdHWFlTKyKMVf735mKD45jCe/nShsk0H4O8f+U8u6e/DP+GeQa5RMtwEUP4n
CvWfhI/S+ZpWcZVMS0O4IT797wdSPf020Ud2/ySh/v5pxwVZiv99/vfRiBIVbf9FsGw99jSZIg7y
92H+p/8gVHXql+V6FDaFAiFrsf7amnBLw2CP4J4JQSzEM+nv3ZqbRkPbZJgs/H3498X/fnH7bZid
fOd/X6yzMBhbcrC+A+tpDZiQf6/890+6zUz293b+Pvz7olY3rxZN+u6s0K0UFWJDXslNR9/w//tn
2j79/772992/r8kDNhipnviKMZ0KI5e8cowaqC7YBE8piVwcIWWWNS+tKHc2fgqG01PfkKNucsRR
w2hCh2VunYbU1F0N4VwfHcrnCWRmhSymmRu8nYIMlPO/LsfFMRTCL3QKciIC1K1Cq3enRqMwgm9W
kAKhpcYIgWAskUUXIMoo6krqtzXS4eRCO72JKLfR0dlkwONvkA/IlgFri2V6rHsu5FHEEq/EjRWn
OFKiHD3qrZvQVDNa5M0Vd1Tzq+hurQYgqLVSeRcphSSk6zimYTZqNqmvyTWFEEAStdWviyw9Ipta
+YoK8bWZQhvtO0JQOIe+1uoV/fGDTkoAPodctRLnqJWrXGnVODyhVWfXoFZmlofnuhgCbUT4SlIo
wrXouM3YABQmuZaljfsun8ChatW1aO5zi5mRjhYPwdfeaWnudlrjlEVSS0be/MyDwAUdEQahC4rp
AsV0tBKp1nMJ0Xto7KgqxI6UkhUKVGXWvO68xiwY1NF0phF81BIVr55ghBQSGUZRJS+V2Afw6RN9
okCbkj9XhpEE0goHqQJlNgEIdRQFKBMNH2PFoLXNpIK8vigWuUM5E22Klk4kNTtjQUfb/EF/4AA1
c4Txj9+TEr81S4juxoCwgDFUqp9X6ReG5J4m4SE+KwKXF8a0alxSgBkAq/SQetQKtiMm6wSnLaVp
vBrKc9HIN3nLumiFCEwgRKhedNAaMI+sC0bH7JpRMHwxnt4rvN4dAdVQzOvM04Du/oPI3WUM8aGc
o5XAHrJnHWfvRk80KmpfVmppqKtzwRUajaZ1Er1KOpkhPOYhEOTlOMTjjFNIiXi/MtIoIbbQ2VDV
zqUtvMepycW4MT/TDjZV6Cx07aicS7nGf2eAIUWhlxaU9YiB6FsjK4TF6OHXA5ZS6WQ6jennchRd
p/KC6ZX1igvAuGquhQ7QsZjLAJ/PPhhqDb0yrLI1oT0bhoYsRtN/6JEmedjLwlVh8+4awbgOUsK9
lyyJk+Muty0i8pwEs56sNn7Kep1owae3LVXVn0YgnIsKxUPkAqOEsSwxSzMgMxRdGQyJeIwNbG4n
mLTpuhQwlfDPktLhPUsEqkBrn3mpxP27qD9GZEz7qaWxj7YPdFQz+aBkONlXOdH/En5q6F+RiUzn
bowif7kXjYGTnGSd2ro50U/TH+lbOeah9E9ZOhpoaoAzrgBqDRCSeg3VJSn1hRQxSZHOo0JqcNF9
6nWaZ7uulQ8l5Aja/AITMTJ/lBeSpDpFFyHXuwMdUhhZhdqPWFSFX1S6H0o5N0HbPU9t+THpOS1t
g+SvSv6wrXQ6dS20YYRcPhnxgk5tnWAuE7tmTMvbRIsKcvb+TPytom2kSPspqWlp1mm1wfZudVoE
Do4p9wjmzImzhjR7T2TFG2kRGojR0AHbaEYgDMRbmlyJnhwZh6IeuViMcHGyIW52NA0HkiiswaSU
y1WN431aa0eWSPGVh/IZafGd3Ffzs1SQxw20uekTlbWpAzaM23e1m/eq2QvHNYGmIWwNkvW8Rp5i
ds+LmM+BIiqnhqkBcoT9HcUWxqDKL3ZHypWOqwlMgKhIkpaHmfou/rIkQvjaXjRVeW0tqQP5WJOg
TRRiwgogql16ckKasPQ6g2/WjnOAFj28wZgqsuDRCKs4lUKbjtjot4X+18MSqZOPxCqOpMgkHVYC
GT2vTkNSK9ehSe+hZDUeh3EWyOmzHlXiQx/WJxR4lKNMPUvPEvneLyNFHahYXStIx8n4mBfrByX2
BPmw5N+CRAwU9fi5ciJaToPK/BCSdTxZdXUOmyX3U5qO6R4QP/ONIiGG1LPMusWtpE5OmRS/lPpI
nkclY8mlsySsHJsmfhVCZsSuVNQvrNJd3Qj1WS/6TYRlIm62cGlLOpxdEP+4qRjL56uGV99c/6Zz
eEo7WYFOW+RomhB2VlPSnzAHhg5A2aVRKQPhQqwfh3C89wj5BREdOhQeNoiE3uEIO7dzkjWeahT/
OgOnNxr7Q5rUaQKdkNNSkszVdPm1L6LJxVB19qex1r3CwGBbQz1mUmXd0ybSI6NVvULMX6QRW8+o
W64oXFMUU0Y02Exs+KqqpPHR6k/yrBDbcrQM6ih7kygPJ7kuHqdpfZ8rfIiKDowgm5U9ev4nNakj
v998xip9uqmghpfU2DF4lS/IuIUVfWQ4hq6VQJ0LFBdBoTNaDgN5HnNSCxxAe42GJESNuWx7OceT
OL5My3xCQetBSHXLxeOcLggC+qZuGm5UuPNSCoKSCuVPibMEzkou8bv6GYr0PrPYn0pVAio3zCAh
Qt8XEbQOPcbxaLGeJNqQo7K1KJmYJQRuR6g6vCbG7tlCEgWCAqiipJNsrZH5naxEm5U5QJXRwalQ
FMHDBkgzKw0t6CdEVrxsJjmURqgmfQzTtOrB5syGPSNKg68aFSzzdDzT9Thn5T8a921sELXPen1r
Wnzn8ZfYNJd5fp2Ol3W1kvMSX0ytgNswvC+ovNrSQjYgH5c1PfZNO59aYRbhDf9Emk5gHrX9Syw8
TRp89MxCsSVMx59kUcObRWVJrLBZURG+OEfR+B11RugLgaLVe3SWdBoBZ2CAtQqagpA+k4ojHg3q
Vcu6b6kf8X0i3GhMQPDWXN8SnLeYH/K+ZWEbfxhd5yJo2ruaNFJulkKuoDV7kObzoiTxaagpoZqp
4k0S1vOIAoGDwsOqNBLeLFZ2c1XFtEoa721iBRgHvnPhPOmmnNnVpihR+xP71K3DUDvVVo4o0trT
bb5hTGJ1m62kCjCHOC4Y8OGeRoOvBkCvWCrlwU6h/1nHpbw5aYm8XoxkaM4IEwDrI5BvgRCY8di5
0lxfFKnXT5lF6XWmESeLUzpJ0zXkbMq+zCpMT204wA5KM1/XNSDXWUPhYULibEKPXMbXFjt1acZT
0FikV0XPLusw6Wcpb19oW+eeNGFvpjSkyzJHzrwA7i2l9ZjpTCVCEbCaZMVG64A6p4j+jy5dQcz6
vOhIKLA3RoXnjBdJCgLeg9XptebmUXdIx7F56aAtejX1ddQdnnBMAr5Qa6YsJ6AbRar0jVQCDbdq
SfNedetTxDY7jYY7OrqCZJDlQLWsR5yJkv2QdluciFD4bHTjndS09jvasKED82mBgSJS89rHYkF3
i9X2ONFkDGgpfbRqcykqBe/pdUXEkM2jY+VD8sjgargQw8klJBUKr9TnxVP7Foe9hDBC4GTKB2Tl
K3CQMFU/KmJfF5vk36ItqdmLUwElpI2PSbPHg2GDVCOOMeR3spBybT4NUhCOhblTqoJ+N47JcqLT
QjHplQ27uyLm5rkZQXYrudpXydaGAOGzlDTpiB3WgyiO0l5GHGJPPq1M6xYVQF3PItGb1RU6I4Qw
EuqDlLXZdUis1I8HiuvZ1hZZVagwr/qinMQw86Vi1EHNknCHXF+gT7QfmQZ6aCZqCAiejzH3VQYm
hc4/2rgK4YlvYrBI6/cSvZgaIv9rhmZfWklv0RvaxT2OMAIlLWPNTp0FnIJ1NXeeLIYPi5Ft/QKU
T0ItfxY3sTtdlaTH2qQZViW0QfmxWN25M+mUV9CCUHEYgwaY+jizl/u4x4xUk36bxUgO1lolICfd
x6DXuEKXHZBDPnlrhWF2C3PbMrry0AKjlREPK5rRpVeY3G7lfBZXEkNNBK9GARGSFtwMIRU1ryq7
N7zkF67e0SJmSdugXaCjk0UAOSWw/vsVCWX6X7r+QZDH6GyK6UVWJ+FOuqtwd36vLQZtancc9QTE
xqTWOAhPVWkEuJdSHhyoaooh13feU0UvjQeSIQdbzO8pi5FEzRLRTtWipOywmb/2b2M4vwA7aKRP
Jqec1u0ro21ooLDqE5bbEwWJPMhI7g9G3XK2NPGho9IvtJj5Zg0S8yiM2SYtzb6wIjXWT9qWhYoj
lsUKxMmImiGOhU6ZwwyVFLpPpKkIjKJXHtVpDEbgkTEKk3O8IPesWk3zwPrkOE2V1cE+hrPT7Am3
deFHprPgaErJ25xwrYoxu5HVwoYmhKV9aEZvX6q8DtorwuUTDlqRbuMRbvID7XulTIrbL+2HOGkt
RUUMf9W6Bvpb36REfI4xgQMQpCxvWlMI/Z9Sf7gseE6UzUecNJKrzBFFSrjmXQ39P26ofsTxSNpV
ZA9zotwEYxp9EXVQ6h4IKn5NEfTrJUbjGIH0guChzd02vubr8rKuKJnNFgDwUBUP2OE9r3G5F/Io
uuXaazeO33OK1TuCPKJdA3M4vN3alsFu5U48dHNBdwgMEqma4SuYh9HMznF7UiTxo12RZCgU62ig
NmBbmm7CvR2fOqsYr5k4/SoTbSSmRlfImFgaCmJZdtOS/E2fXuqq0n5W9VYm2bWY2yYYypUyELp5
FJ2pBHUWcGumnmcuJBc06t/YWOO+t6jloVszctOvlo+CEtrMEoxG9Fs+sSYICREmd1zoPRPg8LlS
9sqBNXpDGsKUxLL6WI/Jd1LlP7URNaC6zSMamsOphEs5cqsaeNVbnSi5+iYNkvTry+dgSvODOAgI
dDNI6FZUfqOE8ADcNk/kR6kd90ZWkNNMvVdygu8GaT7h3KkEcqQQ8MfntahGsASD0kW97mfUNXbz
stB2MCAckegBapxgLltj4tQCYix9DSCOunw8rQRTcn2hx5fSRcPejRv1rbSs3/9j7zx6HMfSLPpX
Br1ngd4sZiOR8opQKHxsiLD03vPXz3nM7srqAmYwsx8UQEjKykiFDPne/e49V8ukYhN3zUdu8o6r
kV9up9m81VIFRTq2No3Eqshib1faRGl0iTRgl1dE9DGMjzokEIfcFu86Xx89dJvRwuuRUAI+9qHK
CZuogETn8U3vlF8RY8q2zX4MfwhwyJNBhfwncabxHfldyrATKcE80XPBHDliGCfpdN819UeukILy
Qfw1VbGv9YLTq85Wzu/D545anLGf59vUuDgZSeOkk9ItzI8c7yJQJci+7CLR0h1+hpQ2d21Sh5Q+
Nd3q/0Fv/zvQm2ODPvvva5rEROrfIW/LX/hXPZP8h2JYFrg4XbOMf/zHP6uZaG0y2bMoJmUrjqWa
f61m0gTjDc62rtmOyd/7SzWT/AdKg4P4aNq2zhrb/L8w3mBD8qPKIp2CIt9//ec/DPhcGvteAES6
I6uWpgkG3F8Yb1PWtn1uRfaBKvXnkZkR5eUGo2lp3VUO+TQ/frLVKTrROX1qornBW2/wzZ/Ud6Y+
JGjFXhRV5xzE7E5L+y0Uu1UNXG0SPUasQboy/ZnErnYS21vrrRW7XZ1tbyf2v5bYCQPQYAJja8dS
rk9RD2inGx79WqagNcch2w3pA+VS2t1klSepGWHFDfkhCiIATLk0bM3cd4D52vd6iZRVtxbxQHyq
QW2fgtoCscp+3hA7e62T6A/x9ZbIlOZJBePAUkErzBPmW2lqPodOLN8WKpmxVGNeFQfzjWEpbmzi
PvRLXburcvPbMhH7mrD/jow2hS9lnCLKtfc64gQ8GwpRU754mp+FhBY16ajr064b2tch0vBDsl7s
RcWsMTDnzZXxMcH7WGr6WdW77ENzTAEs2AUUrt+Nfi7vlQ78v5ZWaytL8LYXarz1mcWyr5E3QY8C
gxwM9w1NJpUgLynlLSUYFKPE68oZIxqjcWVPRnSsS4vtOWOWVVFO85GJBg0b+wkRaFzUIGPnCHWI
LY/nCL3IRjgyhYI0CS3JEqoSl/AbXehMIM7WI8KTjgA1qVHndT4182mYbRVEqkqoVY3QrXyhYA2L
liVUrUnoW4SAWqF3dUL5UuZrJ5SwhgSTkJ8Uw463aWQdmcipKvKFQ/GHZ7U4uEpd/9G0/Kj5Q3vM
pfoUj5Jz8gd7Yz4lLRmU2RnPKZQ3NOPwQx+q3q1V+aALHQ8x40anPHWTG9G4i4pviadHS4xM4/yY
SVuZLSqk18GNhEbYIxYqEJkBDqDKIJjuGwvnUKzV+RrUeksDDpm7CL913yNHFqynLB0VQw78LwVV
e6fBjF8nQrlMhIbZCjWzRNY0hL7ZC6XTEJonRRtvuRyOu1SnCCqYiyObRLqShnbP1WpvWIFznFXT
IzZjF4X/XEy3qGrBnQmnucf5E9YMVPiAYbEhw1baL4akzceptnEiI0vgg7irhYbbCzU3Vn70GmNv
KHW+4H5Rpin5KP85wzGLzRCjtvzIN250kSyP0MCJ9Dk1o982emZ5DeMqMfV1aGXmSS4+pbHBg9hn
rwG9YbitCEOrNWgQ5vOqY6FUqz7b+zJ2g6jCQQHxSrMzJOJWGdaSId0OQvPOEL9pnJriUN5ntux2
PaubVEclVwhV2KY54Mwz6fDSsX1P2IxZaaKvB+xSkqRbt1Nj7Iy22oxWymW9R5XvSDNGQxpsnTh5
aVO64pHwgxEtf3qjSAsrH7XnDmwZCmoA3E4TppVKFp1FAHBEYMfnU4M3hA6uaDfEaEphhrlBVYk0
Fs0dSMMf3ccpiM4bRD3sotHGCi1/2yZyCrAdeAglY4ap2o1x9snzhguRWHuou/grmZhBa2CfbBUU
7hqk+tCGSLY2IaLT60i+PvEbyWsyBh09fNxRDh8zTtoQaFsMB2mBqtnC5Knh9a2vdYGdbPaxIRnm
iLx0DYicg6SM9mqZ3urNwBrOMD/7MKQWhnGK59MoujGEBD8lHaCsFptumzKONWMQDCYLrjQhLEYf
eN6alZsZ9nowhZ9EvzUdrAwxkuK6LxiYdz5VZhNYIQdK3LrNXsq5TjZcqKp1Fkd0BbPaBKx3alRw
BWkxs0ifvoyAQfxIW8kKDXiT6ZPtTmb9Zo58fqguYifUWiWDbus5+2YQkm6TvJ73NdSVRC6ZfhfT
yYnY7HRR/lmMuMx8K7lhGTThNGsl9EXaVnywI+ECNxqClV4Xzj7PVPz+qkESRfqeHfTDaAzRtka5
drXhmxUfwvHoMDKjQvuJa+4GTfUy1w5Au1YR2brpFMch56Q8+2CP8yjJ/lGUtisBkSSThmCG7v1z
NXYefS3g5WNIH7UiAm3qMUybgKbb/lr1ubGZRwwwmm4khCErDcpaD7uEdOzEqAgDMytOq5HVW9yO
/dOk2f6hi1uUYdUa3WEiV9ZAkd76jZ7dyBYRa01FRaHhCP+CRRKv0OeLn9QtQYnqpPj4yUdDRqGK
remCHlbwYUdaiQhotJARVzT9OAdbJ7SFNgCUGTaxC7xLNMBjMGCXp25DlQACsVaEt700gW+UHZuo
RoOBgQIp4Z6L20OP5Gv2xnyjmVTp9gAJSTJ0x8gfuCbYI5ZnKX20JxsYYl+x26df2w6a0LN69MBm
Gnu3k5EpTRWZsp153epZoYikL9IbFsCcfH3aCcz6HHXlKTMD/ajVFA4GanMymYjS4VTEtxB8tmag
3cylMxxUdrJNGCXHPAJoqUY0ahNMNyXwSKMD8owrO2VNeD/0kqE3qxZpYytANeLB5Ios1J8ivItk
Cz1cz13o8dXRarMdHWIDNn6QiXZtQbjqIECkFMM7OQjDKi7bPWN2N40I+SHf8kGwCQTRO3HuSl3d
1fdSVBLF0LRyNUXBg2+F+EwQjbamX/brgXapXQ2i2w4TmGKmcjL8irRbHBtntDCSguWmKqXxxFwP
1ajHc5oA5TSHuhfPMrttIpYBDiQFCYpCkEr3NuTTPZQbXEuSSdCkm9NThxl9qoLANdKJVgF6CTkB
UZ4UxvST2Gkad/ctHhIrKNVdMFvKvO7Tul4FAY5F6nTwGYU0+S1+hK62v9R2IrSo7n83DC23dIHa
t9RubcnUb6RNfz+KZj27Ix9MBxu171CpaW8xCf6jUtKPq7YHs9TeYlh65Nt6PIiYe2pOYju5lXeG
3E2H5TCnnYLx1nlPsqHBjdl/SrMv3B+iHkPOxLstimIQ8YtDZszdzjckLI04r/UwoGE3cmDTdEmO
qw9Rtm1sEAKMLDSG8BbXgcSAkykl6BaBNHlK2360rMFJrxVs2MWTHPMBo7pqtuvCx6o4dkYI0TaR
gQ881pm58QP2/rA7H/1EDBVFdcTSJ6M4zSkupmC73AtK+6TOvUS+kA8iaPHqsNwC3/7PW8vd5UBz
Dy9G5Ow60SG0HJaGoeXWpGrSXlBzez86hjbVMYVz1ZgbHCvfT/bAfuHS2srayBN8NbFJYMGQkTlY
v24UvbwsT3ewsOmFCZb8PwugFgONNtAVvlpuLgczCC3IzebzKGqelhKovgzSfOeLr/0Y1The2ctw
ba37fSwcIEtDkN7XPLbcbHRe3oTJHcMOPm+y8qz0SrW3RUFF3yvStF5upgZx6WrG5bi8rUvpk210
hLx+HZcHFL24zKacIsSPr4uzic8nlRrC4/T7AFaWJkFRE6TLGfjVuQAiNYDN+bM7yRA1Jsvdmk4x
uWwq7/dDSVkjdjqA35Y+peVlMJaXZXmtGtU4GcgIG/Uhp/j+EBq1Tm8fW3mgq3h2IzU8LodG3Grs
n6rDoRcOZP8SGdhOErBHKUTZw0gWEJ63uVvMUL8PjjBIUbFTbBIIlZlUSgf6gqRDOojPXMT3s5Lw
GIh6iuXA3LhGqW6+U1n0VMxDBcywsXaLXed3t9ji41nu2kvlhTyrujdK7eviTFoOliJocjb5YxaO
nPu6puKsTplfDF75YEbdDb3fwRaNmZmC39RXh6aEzfKH/VKjWVG41lYjwYHF+NSlpJJk8MzucvYw
xSmiFjUdyy3AjXT8LPdB8z9F9hBsljdleS808R71wn1l5tZ9s3To+EtvDt1xFqzYX46vv31+m2Fg
T9XAK/z9BxY+cNEkqHZVPqMn8UEeOWvQNERF4a5mQfDrBflbF5szltTh0Rof7tlO/HoJlt9y+X11
5jKH3785p20StrSLZki6ZU/daEjvaAGDd0WxsL6zWuVOYUds6UwpDbUWxjSKS2UaTBsh/C2VpjRZ
TVPxKFHHiHWAaYY603Xu2O03MpstilFHUZFai7LUVNSm5qJANYEX4DLGTs6/D6MD59tSomNjIDbq
OAZMKitWNZEQUdOq0tfah3aIjfZcSdWNSp9rbbJ3k0Iu9Hp3oMWHiL1qUqGh019c3AMZ4IrJLF7H
WWyJuliF3tiZ/tixP8e0ySqW8iQHZJBTCSzzMETPmfwUiwLa1C5fgj5/UUU1bazxFYAUe1OL2lpK
IO7kem2IOtthzE4RKuMqk/GYmL2G9sXOsxY1uKx2Np0FZU6eqcgN6Mod/Imlj9U/xKJGlwniudUG
exfQsFspVO2KhSptLCJUHFHDK3N9DfAKdbaVbxVNXcO5RE+zH2JmNmQboqP9IaETeBMNXjizhqvR
YTqa7P6An/Kc1p+jin36ShkUk66lLJjW4NAYP9iQgL+iT1jqCJapOhDcQGe3btsVSgQEL9NnjBHU
Eu9YTcLeuM3Ty0RfMVhiUqyiwhgSy3tDiQl2MLyltLafbEOg7nG9UIx3teu9I7Z6ohhZsaGPGEV7
SSwE/XDUoCPRowwn89yJYmUxp5XHJ98ifNQGEDhYZLR1zVcC0OSqqd2QNbNrleUjbfeeIuqboT7C
qU6i/dwWGYyxVk/eG6N/aEz7redFmEPyft2An9ehG7oWHdGZfIW0X6EuaF5Zz5+Jyp66j0GXxENz
pxMIj00c5EzyVBir0VNHd/HYq4+T7xergC4WIO3fda3VbqehZqshJvOmu+Aj8cJiM+vjsWVkxXD0
pxHBNKd1QhdzWyLKsStashvasosuhHYqCrRjUaVd0qmdiXLtiYAnkwekv49ZTa6xKOEeE/OcTvDl
bPq5LX/cYUw5tPR2J5B1k57sRk+jd97BYc7qx7m27hMavx2qktYq36NZlIHLohYcY8+FRo1tLqc3
Q4IXmjXptja7l4JGcZ7lSumdaRWIsvGcoCBuSqhWooh8gqOLUoJzrRBWSMrKJd6GYLiMosScrlWZ
gBZEH01UnEdETjW9n9aGbgBfyJxLNDYvM73olihI95GEa1GZPmAxaRkcU9xJnfpc4xRvx6Q/qlEV
bRkRvGL1dVxfKbgUAPEevq2CnibfJu0RVv07lghOflLn0WSEhWLmdGB2kHyslPxNY9trX3LDBBJq
GLBWltLoaObKQ2PnBDOqIXXDGHihWjPDrKGL8apVrJOBDWf9cES2nlzQ3buJge2K6pZxXQ9ytbXx
Nndx/pNWRrTuzfLF1slslL3jFYry3U5O44YF3juWWKLFHYhX6qTrroQFF/SViwIPFQdCWxJiahNV
R6BNtIRiljKDwSEnZg6VVsKXVkknWQ1OoUwwOGC0eim7ZFo7tbZtDOvqhJAEi17tXUsjB5gyNoon
84eVReBpXQ+lKr1YVK9wncArE92xL55Pih6dCgcwgGR2PxSXgV4As8KPfB+NWt4Cm3/FFVzAodch
KqsKeV74eHZIWEH70tPa8uZ4HrHpD4CISsIIkF80+0wfKhwy0Cj6bBIdiytqU/nZpQxM3vLzRyaP
lyZHjc0SaMZyq0M+VtMnrhoNHymEwCk/NcHAVg0jLBn0KwzeD1PWaPam8Gs9W5J504KykR0RXJaw
lUaZQSqy3/U0Pu6zEFmgJari+/ZPTHOWxzbEoOcxIq5nMcbMYJeFRvnSoFifOK250ci7aQT1D7LH
tKmFfV5Pyp3s+/cV56BD7lQ01g/rVoOPmWX1d4iKggf1x44nKojyky0zjw/09A7DDRiEnnZrI5NJ
ygGrqRg36QgInMg2Gct7M2pfut7+5pIOemjELUZfJORJSBXxV2KYkzdgWDiZA9fGmDVZp9PD3tgN
6tUmbnAzp1zS+CI1picRay8tkuYU1tcrp5eCQ0ZgxXYuSt9FriFxlmFVC1VdHlROg5g0qxkgcVcb
4P1tjeAMwIg6utaJkd2YOaZfMzP9ddcNILdErah1SdlYg1EAcyDpAxAValG6M8R7MlT6Wz1aOevM
btgWmQHF7RtPClgIxdk4RQbOWGkNImwEm1tyTSr6+ZoxzqEqwtdCrqABtK5TGeuwx2mpzViffANn
T5DRH8YEFIhIRCJO126xahI9ryx+YZoDC1lJN71qXhtKpxl5J/GuMnaaVg0nySQY5BhniV2Ya+oZ
GQX9IU+YpOVxAjC24IQWdP3F77U1QHy8gj7WvQz0ftDrZ41PNRbX7RwPkAS1Ad70pHYbEuJZWrtj
k+J9wK0vmcStlLQS89jgmeqSrG30I4I3LpxupRvKNeCjj30bN9zGsIbPRBMVDucmt41VzyTBTTs8
fn2nsmdyujUjVhQ4uGG53eLCk6LL1G+x1sgHZDK4qrKDpdcwgFtig46YOoaZgAPpzwn69goDZ3FY
DlZP9CLJ/Z2Slw86J7bBHawJqHWronghDpWUBULJNiICxz5lygkX/+AnG/3y6A+6vLV8GDUNHCxO
hlAMtPTMZW6dhJ1zwwCXPMyY38f9R9QefbUyvJYl0coqgTP4mvZYYwCwSgDmrZW8O5S/wLON6t2U
9q+zQug9JCcepG9ygkshSe07Py5crWfdUkfU6PF8Gmv4GkOs5wEms8zWvczCT+Hr74YxUVKdlyYb
5f0ss72K2vS7061rUeVwDRvQEVr8Uar6x4ziQaYSZ8Kos9UUaTrbls4w/2kmL3yIjR1xct4TTsNJ
niEQsHqXOpO3M6RiAOjDMCn2Csn0qlVVvK7hxRkZs3zF2ftmMTCrjysoH0JKGrKnWlELr7OaEjFT
25taJjDq3ZGyTvMQmvqtpQjKjx1LVPs4mFKiorxtYU7JAgzPbgCaWg9rY6yT6hSaDnmtDISDFUJI
M95pKMldWf6sSsi9Du9jVobqpjMVDFiy8z6UuRdjxa5EVk6f13zFcUYIwbxTppNV3QwzooVTFw8Z
FkP2V1O3Xnon2ynFrE91S3tY7ssVDdqq2Ho9pSL4US86wlISs9z/fYjKkNOFwZleyq3DOCnlNqQc
lfG7HLqT+AmSTBH3r25Bm89bGMUHSP0tJu/8jpnIuGHBw78gHvp96HEwgjzEcVKIpERMQVCz63Wi
EnJ8jufs1UbK8PCkdwfbYh6NqZQywTbHT5PbM3XcETkFq0gCFIEgGA4dU4fDIA48gdOsBCRpxeOy
+QpPftpHmTkcqAIZBIge3XkyaChYOo6rpmPgxmRkuWuZrbMmYmIKseyfpZqhXGXQ8VjOBORj9oy7
oNzm80D9gV0eDHFAufnrIW1lbMfqrAB6Yk+vi5386GtX0ias1KL0wRjUemOM/nBYDkvX4iwQmuSE
dr9rFkNiSL8KF38/VsjDhRk+YzNLQZQXO/ClaRHPpEPJkrj/+8G8Dt3CoBNUjofuQJOUVydmuZMM
NkfzWIZc3Sl2cmsDOFtRt+0hFUpRldsqrZIxwCMMnaD1mG5h/ywBH1AQW4qo1XJLF3eXW+L/qFSa
2jTH0t2m1WsILxdbs2KYrp2AGxBQOciqwq9o1tSYEuw6ZKaqHkpxq48rkLpMPvvGxvqUDDr5kMGh
kYns1PJYHHDmXG4pI4xkuSOP2eTdt0LsxltaCW0pVA40+Sl7euKWO8vDepu3+4R3rJUhQy6H+s9b
f7vLgpfu7hJ+zfL8pIJ8GIlOpeEXlkVObDksD09t6+9HAFzNDI2CbUKyLdP4RtFD7qbiyS7POGGR
sLYA9q9LmnIO+jQrB1MclrvLwaxagKL1NSm5EmdY6g5ka5Z//y9PQrxIpi1iM5N4HsufTHwQIqph
YPUl+HjtB72qb51+KtddWAbsuVZFJUM3Y7MyW/D+QXSa5PxEQZdlMuPA0mIHgPRK/WbOHIU1PZK2
1KNmN357UlQgOKMdvydj+sEaiJzfNKwmFdOmUgBONfLHouVTkkw4lQsFMFIii67BTsZVyss15qQk
/EkkCRke9lGTeQpCBUWE+rFlR9OOYHohG5luDePgB48j+83t7BPvUeuAAOqq5hEc7spjofTfkqha
Nuk/Iq8K9oUyIwDqqLF1bx2C1oRa1sv3kkTLU2UCSvp/08j/zjRiKXgp/gfTyNd7WPy7a2T5G/90
jZBP+EPWNf5TdE02sUH+6RxRFOsPVdMUQ1cd0xaWkpzzS/if/9CdP2TK+mTqBDF6OKri/OM/GiY6
4o+UPxzHcEyEE1Y+hiVr/xffiKWo6t98I+JHyDwvx9YUXdFs+d99I4niV52BnHOjTDHRHPybA5VP
7OQxJK7KCAPFajkfLocyooYPHfm6nPBSJaKqdrm5HPA6W7DFGxvLyb96nJeS56W+eXmsYEbDCRq6
Wzow19GEYL4cftc5/+UxKadV3a+PeUJIBLsUavzS5rzcUhvR/a3Xdsk1lBWOIpqcy9giTLnc9CuV
VXdvsaAvnme+EUSu68yrghoep2HvWDFdfN0ZPYcYPMPKaOuEmcOySWdgZ4mq8OWSZTrBsGnt7IwT
cp2PonsC6/FGaztm3bmJd9Cx9s2UfDg545VUXHpYAXWHaQj7g9QrIOHV5rJcbOo27w5cL4AGBFVJ
tREsGsniOQWx/dhNzh530SrCUb7XxGUzaQy2MuLKOs4OtSXLzaZuuLlcajXKGAhA1bT8ijDwnxfZ
KCpwqbabKg3mw3KggyXcygMlM31DIXY97QKh3yeCKjUGhwpn6G5Uey8tzX6jkF5q32OmbyG2U7lt
LIbRw7r0h3LPaoLMOIVZeqDfZ1mELtZmvxrMlwpqFkUEuXB7/Kqb/lst9O+7eD7zAz7p+I5aSFYD
S6pUHJba8uXu0l2+3FJt1cRd4f8qwl6e+XKwxNhhKceWZlI+Y4ZuH/eAKX81qsdsO4Nkq0q7hRmu
CDq3FSBa4am5007Eh1jwVo+qcU+Mf/wiCQMlklRxgaFRFvwE5juK24ME3ICxXTNAIlM+vVPbWtGO
Qe9Q11255XTQRdbZE9d3gByNSQvzbduz1m82vnlsrGOinDlt5y/Jj0J1QP1cnKEWEBHRaFBkxMPa
BI29mW+1EePTV2Fs7GRX60huCXQXSi4xrbNg7cELV8cRvp9M4xNIXirOe4jmmGqBZwBxAIFxBZVn
9SsHyiZ4MOtoynsao4ik0t0l1S42brb9YEV6PoW5Z37HFzDUsMNxgYIEhkaHwp/TiaHFuHGAm6iw
ABU2zisS+2BButFlZJYOqHn8rkTJnB2BdyCiLaxBBoMWsfObEirrF+4bXr7b/iG6M58kZ+XAmDu1
92BAeCUsF7VjJoxS4TLxEvU8IU/RYHUs7jAGN1ceL1/HleW9J3vwzkfpBqQdUfrytQMyQlmEvmbz
Y4/0N2KxXsseaGUxADg0rFf77RRdYHshFUF7NVdD/QkUznJW/Jtmsi+4RH/KNjUvV+RSXl2u3vw1
4BjyO1tYGAEVkuQNpRGsz0YUT1xHETxKjYaxi/qoPUMUUAzOIcx1ice6IBllhqvr8p5OS1LTMEQ8
II141Ey+m9fShi24KqmvoF0kcwfZS+/NE8C19jn/sB7zJweGWkzYBl5edxQ4CPaVu6lgzr5ifzz7
WzbcneXanJH6T0vQEx7tbYQAupYvE/aOFlCvaz9oJ+kFDAi/DB9b/V3/Hh9gR7CAOJR7fGcsKTH4
qQx63fQLCjW79Njfxp8o2rgLIljIZ1XjTLHTnxKm9WwHV3D3ivv+VD2NF/XNznb1i4BCO1QZrPqT
Xd7wpnY/Znpg/yWm1vjHkUPSDXBrAgeVdYTABSwseKuPXrSXTa94MIVYBQods00HTpCVkNeSKHTn
H+eQsuZdge5pPAvInPnjfIYP2rH51r+0g/EefTl3nHcYEpj3Ad2ipBWBjj/66W6kupAIeHEsL8Rs
wFEoz76Lyc4BBecNNJk4K/2W+ea+vwX/W3I5QFSmzuJdfcdMUaQ7UKRztikjL/wCR8/mpnS/+nOH
2nMuR8981k8h2YRs058d1/TUzMVaBzKI3TkBJFp/0jNBNhNzypGQ9ENFqxh1o5wzBFnE/skhtTzh
icxbT2tfGu2Vc4fPxjxdjeaXnrmpdQWKwQ3ifvFefacBnKw/Xykuufy4seDJevWrwqRwF3+1wRYM
PDOiXXGlqofXvHmfQd4rH8U3ua8APMUOKA4IoJ5TVE0NxPRIlBgPDV+DLUTR/bAZ+f3hcTxGrzN5
+E2B2Wo1vPXxZt6XQKYQrlc1iJ7cQ+n0fbIp+/KBchgfN9EuvUifFfzPdDVIHm893738gXZ0/kGI
QPw746l78uc9rYHyBGDCZeti83sAlSCtwURkPGLhAjCdc6HjvKMc0oeYD2XtBpIXvNsJyMeVUjM2
WNFdLse7xPfMO77ed9k5/gjjtfMZXFs6r24trGSz9k06a6MCUgGOMr4U/WNcnRNl69xLDLOJeRcY
Q9YxpjHpZElvzUQ/+7gpmlP9qdy3Lz7UD+pRLgy1+sANngaZRO6TwSK6JFcDy1WHzg/b6omthEwX
+XhryT+oAB3FF+Gak0eUMRM4mqmXpd9ZvINli/ys3o0vqI42jGHkp/v53u/fVGi1nGT59lYTnPcN
9hF4RymVljFtvGZ24WfoAYXxo5d0G04WVihOGQGYEljBzqpxeGfc1H8L+2cdfEd88IHJ/qR7/oNK
CZSS8BgQwpW8ZW12CD+Daa2sHiRPvwvSF7IE6g1+OfYf83nYr/2X+oClNeLSR8nehpLdgv7B4LM3
T7g8k2xPqSxV6TkvbUaeEq6Ap4SXoqYDBz/FuR+2PD2EAmYCUbZXaAeigeGWJ6t0+9ZluhSsHquc
XeGG7CPcn+bOQqtVymPy6hy0Q3w1j9NOv9Fu51v/0T7wiSY9eZRerJayTD7c5NDkdfnCUyB4Uje3
EhESeBDaTdlgzYk9xd/10U0uAviubhwEbemaesNDsTFcDfEVnqdCyKzEPPsUtTfJeBr0M+LcdMy9
ZPNEoIN30PhSwk+dyjYVPsFKQ8gpXJ3JGXvDCL5CwPaNCcnVAV3eHKm6rj7aQFTnrvEdh9JupGYL
YmSMZZMRAJdP0oEPc4FV76wgxQPoT8+Iyfz/aukF6R31tVTQJ9IaM0J55UTEWHhNxjK7DeuVzep2
5ezLbzqQ6kfpoldbBV49l15zzbvkg3n8JiwCV4WbIfDnaUtSpwSTCUEer0Pnwl2QqPEBpl9hbz06
yRMReBVyYc74ahV96s/l2XnN7BU9B+p6Anp1DClSvrFZaazt56p0eUpX9diTpDnBivjQnwtXPqV0
Crs0aVNh+SNZbn0TOHtwU9sWDv4WZNRW8/K39k7a9nezF1wk5QDB6XY4aq/V7o6ta/5dv4037ezZ
tyU/A+zQUd/lVEu7IeOI4Ywn8AUsuP9Q404HgnrkNcIwNZFNl1bRPU2Kje8SmcPwmQ77nD6B5Em7
YLvFAtepXg7ZEo1gK384rzLz5ecekOEjQ4j+LtuAZKY74MhaiWexZc1uTNvOhMiwSg+wEZhd3+nH
9G56Hp7rR15//rGoO5Z3DB3rGy4c/eiti33zMDwwheITW4J7w1SIKfkmP1hPyuP8HY64rHdZfp4f
6wPbABKTLd9B1Qs+u0v5rm/wBUTgnFQ+Q66sYgtl1r4Lr90+uJcerC8+OPVWeZTbZydaG0+KtlVg
HGJda4AxPdszXS5UvK37d4X9DAIlnGXclbu6vw7h1ii2IIZxtVFC4hBk3vj96oSljvQp3C9KTPK3
+E4E0yjE67x018mbogM8eY3o6uy3Jmp3thmyTWtutPeUIkxtpbx7TXVbfHGdRkKbso32VK8oYi++
cH5u2xsM7D2+YP+RXVV12z7KH0RCnRd7E8mbJN9g+LOoqGjOJfS8eZMNrG4v/bW+1upZYT541Qpw
p/vkFQsecA77WF0mQkPOprpPPvnlK80bbvkHKBPF5+VEh+oibJkjgRjQuuveulEJtkcHSCvNLSwm
/tfC9Epll1918JYWYz4P9zEf+PhtokjmJrn1n3lGHYKNmIIEt30BYNSNKbMbXefHYHkuHfhdSv0u
GbZ1dG+VH2O26zC+45h5wUWZaG63n+YNqwnllkqIYstYRT8NsyYwfRprzpAO9lWtzah9dWMfDKHv
aUB/DviuiVHah+VghblzkMjd2Xb95msIuX2IpDuj0v+6tTy2HJik9QdH1llh2DXk0rZojiVzCa0F
r1s32NPHpdtQZ7t8WFoNl1uDIgxS4rGMEBGMKmGfS8nqbpO0P46OHMne8sejobX57r/922T1OpzI
A+tIY2fFNlMV6YUO495Tc1aKJNpEPh0xl7BXccBwXVItzUvtRA3QvOmQ96mwm05Uwef1wcEsTZBP
3NRK9vlTSu2uesEiXbRuWzwH38V3pB4Tvv5ntmiwhaEKEsquwdpsIZ8Xveho6pgG8q/yTaZPSaeP
Ckrusd5plIhaB1gP+YeprOwTO564XUnQVVYRJQ+vBlcKXGKnQgUfiXd9xaz+3EOWgUMI6dLc8kN1
k3q1fmWt1XvzXjtPyoZaZslmdEXqd6XSRfSdP08XyWtZizrwx1nre+UzWQz/BGT43AmEugJXmt/+
hugd5WYUvJEDu5tCt9vor925emPXSazL1l3sOCAFqDpgPVYy3XquYtd8DQ7yRXkz79sPaXKDbzjZ
vNA6LH0qQwBq8t6DKkwNjyS6+t1/xRc2qWV6NagCM+5GNlrU1oVXA14+2Op8Q00q86d0XZ7akz6x
Slo3PxIT0JdkN32HG+VNcJBerTvdxYwMLHi6ib9YFLPTwzrrvzbfxRu8Hur0QJaF1lahOQawO4vL
kL+GKQYeJms39am+76k944JEvxdnV8DNIKO7O1qVqEBmPXzOvAG7kBtueLtLGs0uEyjwnXHXHoIz
ZgvtZlKQirzcwnnJNW0lfw10V8QYYFmyt/FuPPKv0fhYMSml0yOHLbPiR83Xym1e/E2JZb1wW3zh
bUnydE1vOuykE5/KEqMkQzexp+qfQ17OgZda8j7H9ch5LDr5D9CJ1sneZKJGoYFP9abH2OmgYd6F
wrXqtq1oztMxfK0rbU1FX75rj7QyOGT7VtJ9G3rUDiQ7HrhKV6oiEuy9K4SvRLqyfwYM0nvKUeHE
ch/fwgDHJQHxms4b8LMYxABfXsGH81lBx9a/KIh4JrSscFXDccPOURX9NdUj/QuKqx+Co+5RUsho
m6jwtrpSNFJGGz5GNuR1/Ej/RdR57TauLVv0iwgwh1dJFJWjFawXwnJgzplffwd7A/cABwe73d1u
mWGtWlVzjtnNFUcp8YfPrb0Io4RgteYWHsEBGY9iI23NngClDJh2hMInWww/aFDObmsbgNpvNYh2
DLxcc7t9k0FBy99/kLApnvTAln9UDt+cqMjI4wkmfC6hOT5zrzDriCnhbhQO+F+CqOB80y6Pbrlk
J3tOLxN1msiSl4punINAxBqcLQVlLV0ozokHtCtvwW3PQRZVc4bg7goenabN0milkmZEVBeBXQN+
8ktD+4mNc7JNzATp3DRz95rBOv2aaLUoZf56cJ7CXivXqNmsb4o/jqe6k6+nZhlMY8iLvq1xQkEE
QseAHgHYrLv4Z4Lm2XGOFAE8vsad236hwEGChOIFsqoqOTqBe5SlbKVo1b60NzlfqC9oetCsJDMB
X7+Hx+VDeyzFe7/Oj6CjIRaKEhHKE8+VKA4cIqQBtfTBHukn2ERvnHKOcrizhQ1ePl9I20H9128h
kvU1PUUvhBFX+iDplQeDXCxeQxpA3PDmTFdAeHL41t48JP5zROoPXPiFdVt7ox1I4gPwXqKRwmfz
yxLnfyLnxaeRxdRq2/ZU4XCnplq0D0ThYckiyeeiObHWz52Oy2gZnrqXRTIhUfc4myjBtAc4X8HA
7WKLv3FpV68B7wUXrUMfOEPoAAwAyrL5V9H/ilFwEhDBZAt7UeIItH28YNPtQYwujEX1xgyLZHkS
GcySO8RxJzyiaGPWNj6Sl3UZtAOQdxjgkkRA8DmOPlxWpgcTaYjhbel42Hn7qc3CEjoFBQA8Z3ps
eztXWMpXWGvk7V5A304HB5oO9AlI2gTl9GhP2YZshisATW4n858zba15T8RGMS9/ojMviaeAgmbj
3I/KitATgOSJv7GCJSu0sqhuss3phU7aCpThcCOCz2dhy7s7XS92oimVhqiXDm3irHwTwXGggxZs
lQfvbk1E1T4/6qfhlFmwXtABzZH2UCxkM51UIGXB0zR9u3OQX7iPRbcebtNKEc79K3eeV054NHvU
AgGRPqywkHnyN7sG8v+QqB9maRODPNpmt2jfnQwS16Coxt5C/O1hgk+hwVvhDQA8Upaivxp8wE5L
k05ogM9qhgept05TVBqB2pgZ2nUm/P673twYQBnnlkXA/GQGjyndQXcC8okUeic/4mEgpAAuP4uP
BbeUIiRbYZeAoQ+UXFeB2hIUhkUBmP0vW63ZEdCJyeKph1t2KFZRHqyg25MQA9e7/ugu8i8xrYSm
TPPDeQJzvl3Su4MvDcHG1fCG2/yDRGiQEYx2WZiCCGYs9v4hW4+c/YE9ozwJZumXDzWEScCz4mF8
Dq9uz5vGgg1XNISxBUCOKOPwJmpbCAnxusTamg8kk/I4ZVMWB9dKUG5UCx3arhVvLczj0FGFC5lx
SPI5307ZcdtMvVYY2iCgZ7sYKPxWeWm9jdEkTshGWxcNGRdO0S/N5NjwNP4ENsfjJUJXybOjxNal
D2ROEI8HLIIVgqK5iG1lnV+nn5mVBdEE924/Ttl4k4Jipb3JtqD5yQ132z1xWJ5xioLNMDH+OVWy
bZOAkBJNPA8Ab3TAnW2IltODok4JGjVZWywwqDSbDmjTxHsPOCe7GG7JRGH5nXW2fifyx6eGkrcT
g5v5z69UXS1zWZH02xzEf2F5U5IAcXPZuSLxk/TLQINuulAe6s07A879AUhgHNpti1T10RNrQ9Xm
kSQmTb3fhfQdnrxtRVJQtibgi3f0v1TjjLi/Gbon8UZcQA9+hEfi0f1Se6FOYIwOC5Wuz2VCzh+l
9wCC2CPVo+dSUM6d6w+C7s07BnvgGd7CPVcsJFM7OuK0CI8nXyy7S3XTN8lXdBFt/VVkC53EXpz8
/xr6RMFJD23Z/VklVpk54adzxjrpWui/pxwXxyMjkeUXbH5yY5Mc1aV45cLCWefdrX6pxSGmEDZf
5kwG9gIchtkUkKFuzH3+lMiI/YM0R8jjaN5q7HEEEZmiQ8cm4h7OXRLPVilfUqfGqkjLEu3BH1K0
efBirMu7Iv+CwS/zRUFYxA3G4j3hDaDA69j4lkm6QtiXbFN5piPQI/ZuhrRahDVh0wemj4l+V970
OxlxI/lzswAy9NHb8pTV1/RHRQs1SxF2TcmZ+W4414bt/sKmZQXXkXDSBwo3I8MPUBaLYROeiou3
4mn95kO6xbKqdzRL8/zITS427lqldHO0aE/CRvAy78UBK8I2IAoIQAXMW0Xm8aSp0/yxLaMAxQR+
o/TStqSvMU7YSUdtPA3DnN+F/7ygOL+wRpXKSp7yOJdCBiRoKjNIaffMnZ9z7lkShCNmO4527dt6
83IyDW8fPCwyjqYF129W7bu7SxIZb2916x8DyRsEfHH5fl7xx7grr1iefTT/NvnZ8gduaSrstfo5
vomqqpzhRmhI8mJf0tRj3Bz84ZuNhvLf3SkvF0SFvjW/qU4grKWpU4Zr/5JQPnxo55yGzjWS+ciE
+C30nfxh8Ew+2lXzC3WcQ9kx2qOTf0JHydYxyZG7dKsaNkntHPdIg4TEWgNOodhf57a1905EcPqr
3laPwNA6TjXhnQQZO59lO9DXK7iXJ2vbr/pL95Qccwc5ZtIrHoZ6qhyIUKKKx7Cy5G7gk8OtFdtU
F4QGS2+N8uTKGgmlRMWT+pbK+dCuKN89geMTPWcTbx+nMVY+qknitgvIMzCv5sFOcyyHNkH3gcCH
w7RY2zT1FZPsjSVKDGxjWb9FTQrXBO64uc7ipXlt4PcQWwgdcs4/ECmkdyyIrZaP5CqvGoPIzlvO
wgo8aeo2kNM4F+RVLNkUiEBgv6VNualf3UdLUC72syeekAU3nYqZ7AyCG9Ijpz4K00umzKUXtjry
ujnxbRkIrDlYGLeClWgfH3J/HWOaxjHMO4Kr6RNSk8ei75HKZfPsCF/uqnv2f3jQumwm7IunUC+b
7/ruwh4kkOEMcoxMRXCG2t3cim8aV1prqw9hU0qOf+nvXWlr9ZLWRfYTUiHxqejmY7TPxVWtbPRx
GY7oQRkA0NzkhtuIrBofgir2QHD98BHn8o5kqylAvX9hThN39H0GUjh2im045rV4enSUGEFRjBuD
ndCMoU1yUaNXy08UrLtn0F01dQlcDOWcT29+Ryf9e1VBNT/XF25b4c4wBdJ4Q3IMUYgwEwBjM301
0uH8gWz0p9wZerienXiOxohNWgUnZQQjtqh4LOZeA4TtVjUOSNeRJ59jcDyXQNYx2RvYoBeCo666
aC4S05MSTzGno/iNT2QOU4r+mDqHd6PK0/UPygU6/P4iDQvfpdJAOs2xkyPecIwPNaA7XpiT+d2V
K/4w54J4QM9uR3tW7ZjTDue9HzhevNTMFk9kKW4NtOM2QTWbhJeHUpmNxNtrdr7Mvpq79q53IeKi
ZOF9ibSSy2n5jf6yYZb81Z8mlggPQjrHh2oDG2PPjNX7Uz5Cx/qoNt285cA/vNS/nqjBYA5ijxOz
j8ZohdmYN61dRxdXOI0c+wmFJbXeRZ50GsmfDmZ+s+mfbrrt5dmkt+S20flvSLjZmNEG+7am7lAc
M6Qj4z0mloM43WEWTHvWTXqTD52aK8lyGFoqnuMaC8hwgumM1VON1uD9wVAxJiphhTrQE+SpjmAm
iuOkmaMRLy4qRbk2/avWU2k3TE0TbwnRCIs620LVL8wvimP3oBPqSebgGv0g9qI5EyxG37wA3+ln
Qm9NWLBaptZZ05wgvoMqu6J0HkwKmBkJNZNQn7N+tEq+arrnROSJi4hpcEwQJENDmtJTjjIHl8Im
EMw4hMuSw9fee8msY1T3tlwx4eLuUQFH54AYEWn6BCOpz2fZnuTYMhb+JduZ3ez9I4ZakthwGbMh
GvOWTozDkj1leVEZh0+q5STfpfCLx2xFjWZ9GbdEmaf36McDw8DscEfskm1+0gnArMJi9KLNlJz7
nXdgfFp/oE43weRaTvvBGZ6BovVZIvilYRI+CsLOaEJl/AS28Nt9m59TriSxNmxIhJJQbLygCLF9
s8Mh65oQUARZqb/EwFDirI0pDoE0KJ+ovbXr7moOB472JJITAxg7LG9StGTWD6AuSO26XKRY8rgv
rNXcfMreD1RyIPSI+GQmbAB5+WYDVebhD7G65DzhyIBYuE9Add47uz8KLEc4I5SR2gbQMDEoSHIn
zyLnMN40nmth5t+CZXWNzBnGtAj4KHi2V5zPi1N+y7KVIawYLjBxkEJ6dkuL8OPwNHR3K4RzT+3M
QkGxwUdZNu+IPo+j095ZMBbkWSdXdj/s0zVy8hWtI54FKjsScm70ZSFq5BRMV+OEPUQ7yhu2R2JP
luWyeoBwzwlnqubtDetFGdK33QU0jSPaUi0hE7Px6t3HKxjrRnkFuP35gIwhGGWt0MYxmDOQfWs4
udCH8tH0tUdAYWkDm1H8l37QbTLRJ+/KvHwGiA3CGzGnqh189eTAz13+p6wGItGGEwNzBkZds9Qh
ji8o4lrSTm11x/B0vNO5sBljPSFx6DfpJKyTY/ERX9jULdCDW2FBtMgPAyNcIAEmoDUDB6yAq+gq
qsdw0x11DPwoCn/dh/iAVBZTeK+Lz9QJNwQ8QAWeKUC4ZvWL/n++wb/cSHN5W75S27WFdX0Lrvw4
RAtKNlMOeK6oezG5zfi5/b137Pepg2OAeUo4TegCf85DQ20Xf5QfvJr9Bw8ZC55cLLWr8jRZuI89
SKu1VcMk2LXZp0gL467TjKmdrrehvpEULoZzgwBAeje/qQJ7xjbpCTErY4vm2lPuEGw7YJCf4+Xv
o+UAooTlBYlwtMyI8TPXRr6XvIVvwJB28CI3qjP2zDKWqMgSd6lHPP2kYEzzhx42YUOqARSbR0wU
Q21sW+Eg7dlYymHD6IurZ/ybx8GHJ8k+MphHz5TP8je4Ju8+nae/DITPfPspuYSbsAGEbHQsdfPg
UW3L3xKi88RUmxm78JarM/NiYh6sUeb/myzR2ipmjABbMmLp+n1wd/gZAUKPlGEPeUvY0l4/IhOa
i1vzwuywL23jB4bMwqUPgQGfQaE608Ktvm2/hu9I4h2chX/MOdY1QPgZjrs+dDrSF5uDpNgKRRq5
Z2fv2cK1oLNr7OGHMxsRqW1VBp3O2CwUYukkrENzkzBFaTa8gweHCsKZ0DejhIDaQorhRuM9RdLz
Nrc5Cdbn/AY3kJiqNauDuFSAp2Y7C2Net8LMJdm8BsWiIDzlQz15v9JlYN78DeihniOLuMW/At1b
xLJA2h78e+2Snx2N0L56iCvlxkhRWGRX4VO/YOEOV9JaJoxtLn9XlCg/ODXuNO60m+Ct4fM6zBZv
xuCwZAC/3/j9TH14VxYFXZyEaJpq53hWjx7xfN2KOUNOIFg44/0vlsFJcjCTnGqGb8KpESc0fn5T
PlWGPME1VhdYIN8DPB6aP9vmg+HJWEzXs3Tw/QwffI/6XJ7Ft7qNjuRxyxAAGHD+06P09/FVOgpQ
DeZKNBroi14ZMmvgpWzUb/KTpOur/+Kx864izea5eWTkkw+LZPf1xbE6osOw6tHwzutfg5jLW0FT
aO7zD/EZA/DDs+Ia3sYr2oCUqpYVPCOJeC2084G3843nembt/mIuqLWLHY9omQV4PJ/Z6BVDE2Nl
Brfopuz4d7jqS/9cbacKuWfjRQgwQ0Jyo2G5rQ/JUT8IC25p+Mp5sbbBsrzkZ2utnaJFceod9U0A
uNLNkIVs5ZV2Mi27fgYPXl1/Q5jMGQ/kguni0G/BmqN7oS1P2XleSOvUCdq5vATRMhgrdHi0WWjM
XxQWD9KygDE86ld70PlpGd/+TC1bsOo7ppTjwt8KGNK4zhzX/Vl6U1fxBYTBTvsr/C3vl75CwR8U
a+7zD70YXJZT3II2Q96B0I3HF+ENXQeGiMZmPCvyWj9SYkbFh7UBbjTxT2ZWseO5zDfxLSPd5kt/
87WG3L1flggeFOkzRE5DZf8o9/IC9E0TUBEtCvkECj1kUoN5AIUVSXu0RQegpY7CybbAWDLr/OkR
ET/KM7pPAYEdJ2oyu8Ivqvdc+WgpkkZbkh2Fs7s2w62y4zshljUxl2GmuHdXohn4PgHAzIp5p7p1
/YX21XwkH+GW55PhNTx0gc42QsxrvRc20UezRkWl/5vyc2q8yDt/WHRrKvWcpY+PyI7JAdFfmQ9G
2AVJR3vpk77uL9RhY+fdMcQiEfMWZv9yh7V1LL78Na/WSD/1iSaEuU2O+WoW7wS2e+RzxCIeXRSx
6OHu5bPiCN7BtV6wbvfPCfhLd2rj3VF0CDv9TFegpgH/Yqf7iDAOnxGWnZG5nuvP4kHKC3U0COAv
VmxhhlihJWPrrBzZQdhp9A2qIbVAhkYjnHCEmVTsvWI+nKmyjZM0AOQi7wg+43n4qK7aqduSAROt
A3VuUNneS4cF5tiQVbS1PmIgTQcRAQk7M+2P8VsIHG+BKGYLKICVT8BbAn0HOxpcUOjbzuBYC1aC
Z2ks+juz7vIe3q0bh9KasAk2m5vHMYjyyyarfvMkJyP1FwZ1LR1jvmrNqE8YqQ5/ATFVz/CDA8MU
vExqHYcmuziVB3wVfFJqAhcbu0ylbCc/9Rcn1aB1woP1cnFak0nHtrAGhOSLK3yb1JNut03zQyiu
9G8d2zXUtJnPRdwZxkKLVozRgydnquapDoxDbJ3BlXg0KHZhlp+6H5Ec6Wu4Sg8KLyagli/hxE6X
KMfE+5wyQhQeLpXzFPGsw67uVlZ6CeJzp6xcf1kwaqUw/S2Y/z2oITDTUWbgSqXbRG/l5n3jYpZd
2hxzXh9WaiCXCZTp3C4gqkZOUz4iMOEc9VSSKGalhFp2xVNWZnSXmbvSvGLW5M1ogsn7bFs78/jF
9xooq/g6S0tr6/rG+CRnDbD2OwDNRhrrSt9q+tzHj9qSjsMoYVqQR2GqaLzExueKhZEN2LsOq/qX
SKctkKqM+GpcMh/VI0Ki6q38bGe6c43uhwrpf5XFezi8yKhY+QTG+oj44BUC+v4eNv4up5cxTiUs
pxv6lt4cdAjEHZ4hPFs0zbt7Xx+h8jE2bXFZIkPdsU8zll56LDjeqhvwOy6UflMgggBf3kDumj5w
Ej8lF8loDreHQrRdNxlhFTTIVy61tTxdfjCq5CF1EOK2bX+us0sQHeVkj8NKyRCyzxEZjsJd6NZd
e8LfbjLtYgaZMZiANLJX4vegb1QTsdh9MGnXpGSNTzJEaiGKBIKeSpohlOyU3bJtBgCVZ9yOkajV
fmcJjouoDoTKsHLbha4vkN3FT/VinZAnNSSA1nNQ8ibxhQKIiFlK9Cqxvuq66nfA/FEXsTCDb21v
+rs9/RvsN9OI/39z/n+/lBRWdT2RiIn5fwGAb3pTd6RED8df6HWPmLakdDvybkhYm742uLq6NGrj
1LqJtTZJ7kkaGmNhxZuQCzTlIIHUICMxCP37LyNHUY9zUVsXJWRLlbPivy/9+015TBFs1rS2/31N
GlN+25r+xr9fW8QPmEVhOdiDaRmQdGCLffAjdZPW/t/Xyuk3Cshl//3fUOE/+PfL//3Gvz/3318x
VVJ/SPJpa7zCjLf+/aEkNsmb+Pef//5o7WUcTEI52rRaXB69dt3nnMbVAaFK464UPqykB6ZTdlUG
jKh2BjRAcljj6+z0YaGndnCLmmFfegNgSQygnsldyxJFO+ppcIxj/8tSyNRWhS9ZbOulGqsq+MVZ
E0T4/4TQLnlfG/fYp73iYFmCJhE/XQF2moFffBmjp4u8tnfGuoLvhgPezeggWGAPtBhZLIRhkbg/
iSPNhI82G3SisRIehCB6Jm3WrVuCjKBGIdMGYoMAtwkYXFVNv8LntoyD7isTM3mrusiiKogCmF25
K+sQlkupiS1IaVPjGaQ12p2SGnCjpTGSxzHxY4rM4k3CLzCGDVG1MMuBcGlCweKRgqMBWgaZ11EE
j8IoDhhZBug7NdQWVVt49tAga6w6NsKootkMAWMdZ/6zDeVNhjp1MpK4jAcaK8f8rtU05sJmyQVJ
AXR4oDo0iIKJBZSDXIOIUUCImK5t954u/1YicmbdR+FfSRhkmZfnPuQeeTR+wgQzq0U/Iw7Ids80
KH8GyoTeRPtS0r4JUVOQhsARQ5EkQPQ2C54g5iaksy7lxHpMfMR2CAKH9Mfs09Am4DLog0vO+aFC
LVa2HAPCwSP7CyOmVkx/3SedIPDvwJzSi5sRFxj68lkS2Tg0RcMe62epkyaw08UqTjaV9u6HlZYK
0IdYA4csDBZccrvqkbhLQTzaQdI8XdHPibv6E0OUD26JYN0AXoPFTduQzgHbHiAfCJlFWQfhIawT
u6mntSZOv4ICt4V0CPMCkUJmIloYod4ZkfHywZo4squ/LX/cD3JMU8qUUB4Dbx/IdphF/ESeSm9T
9vX+kGgET8SZu9J8mDsxr9raUBo7a/t+VQ8jam6fBI2EmaKiZ/eCJ9GWOok+ZLHGEYU4MmIxC834
r+z8cpubwxErs097dmCBTnk/3A6WpjaqDHlialfwtp2d/6mJ94NVk9ZazN4WSbSoZB5Zok2WciG0
u9EcNsao8JaEVANqWH0KJntBTgeN6BCqbWCDpH0Diy7l+EsrElpdZfg04A3Nahets5FfxYgjQSuQ
+9q0TFVF+obexF8MFevaqB5tvxwmXMlSFuaJdpQ4/cvdyeVBWriYu1XZI7cp91Dnxqi/079OiJqd
FLFyq7B3AAlSkQdJ4OgQPTcNJU3oer3jjlk0LxDdZjKgO5HM3b6OAV8QQs2GmrVxthw0fatzAdop
FzBpeMzakS641/nqypSR+I9lOCXleDNCmmwrzaNz530FVb+RVHRfIiIDllhvpcKgHKZc+SDqfpK4
ZUQaeE8/Y6SckfVGwEbkDAoG5KCMRgfqQ7qsTDyTPUpVr01p/pejGnAAjh7lON5VEpZyRlPkBc76
aED83PAE+6U5g1ZEaBiDz4D0UML9xLOhJjUcYI4wUf8tGuJn33OvM5I3gFlGNrLsd5Vxtt+4vsyt
HZSjqdJyFFRSdyT26n8SoIGBSygitk1IO3K18gJrVv2MaDfKCrNKg16wB2s9VoVNRxEh9zobTmXW
m6gNXnFDWhwmuq1S+QaqyJGpNXS8qvewJbioRIKhOFsSCNUmjLeZwpg4LKgcakmBBl9k5TIVhiOY
PlvWDVIhTIDubqlcgaSmiN/pGRp9ZlAyBOOyGUvsN4Z/TCVPBt7aPEu5uWUl70kzZnbdixzjQXtx
0Kr8Q5JzANUY2o8auddiRLOd05zR5Tnfl/UNmONFcD3mFIUQbdAiFqRf+Rr1RWgxJAfayxKZmU8x
ok3pJiEDfBwKUjjUq6rvbEGPb1Y/2RX05lWbvrsWDcrhTn/HevI71LrlkHJCfpxIDz6xfd0gZ8VF
WiLLib/A/iYdmwypuSVl0cJUOS818B5l2dOd0WuQTcCftHzrrmaYi8uYPgWvGUq5ighOFcSlx1OO
0m9eefh7mDh30PPWsblsYQEyyatSksm6u9hchq66V9ll+ogbCAQ8VL4uOMoAUz8kGkgY4ntgKXDY
U03ayAEzmjIdOsY4aDwki86IWfMqxhnZU1ZDMZ0y+Gh1oUECLc4raRDmo++5y7bVjpFLNWpoagad
YFw3kp/behWfkyQZViljns6sHBjEhIX7I8KGsZuYK4OL0D6mx2gM2jLBVRww1mD9bVHLLaSkPKYe
j7wRkiM8TG3qikJcBWdLbijIS7FFuyLk0kwvaS7nY2vOhYHel+yKDCFq7RGLNA0SczfWwmirBeqJ
rKuIsyOoMM/bcJP1+cbVvNjOUkpIK8HaF3p0+XPNbWatSzq0yyksEoKACRpHGIQnHZIFz6RrqJD6
iXv9rEi5AHdmSqruOdiHKl2PSufs17LDzgwGT75hkcUpx8wwBbTYKEeKoW2xMVc5OdhI+ODSHgZA
2OharaFlFtsw3w8MFYZJxr0h3MOOSE4iy1wLVwGDdqmPlwBMyd3x5Ydk0l0WeL7tmoZaFg4Bh0Th
ZsWVCd0LygtxGrQ/iNiW0/BOYuFK6lmQvabq6MNzGBFTedF4mF7SKsS3xGaSlMajijT5nqiHQSk1
NnKQAg0NzEGMcGzV2Q9XnCO7aT0wrXdPSGTEZCXXXq7HQ9K01bbz1krPPEDWg26ryR5Kc4tDfZvQ
hSotc2elyZfmuvB6Rab4WXjqfdPYKGNzG3gCeVgpa6ju8q5ycLbSemXSGIIeJCYXkFRLzVZmzJ8S
XX0mCYMsARFbaLgcfAN6WOTSxKjRpB8l0u5ZWUiLPhftvht2gYvos+X8QtpyHS9ySXXSCOmCX11G
w1gHcIWlAFGDLBWOCUNjnnh4fhRPfylVV3D6IqEn6GliCekh13oevRHDGMODPJFByUrCseHzL2q4
Q4dsKA+u4H8OwJVWOvG78LVCQp/UWlx54C5mCUGLTmG0dlui/xErJtuqGDt9X4VEMY8bGMmnIs6A
ZCm+4wd0ryQfFX8WFtiQAvg84XQEEogFIX9Zqlq26cA6eJ00rA3iF2YlNJZIaK2lmDOkj32Am+pe
F5KQEGfGq5qOkVGU/rSu/jbFmj/mnZBBD1vqOy5YfoP2ZK6LndXX6nUEsudC3s8TLGkjxYkz3v0w
UJc4wMn9BHgQMMxRXZ5aQCu7ztcYpgCWkgy0QoZcrgNSQmZ9JRecc065l2C4HbCSVho5xPWAtjbx
CeUy0F11+95il+iY/VSFLs2tATVk19zJBQjXRMWcECL0conhEkF9IXGrg7pXbJEsuBS376w1CmM9
GMVW7VXvkodkKEOzr6B/08BS9aVKpKNh5cSxWtZ2sDiuWFrutP0r1fYyyXQVVmFbMExGQEPAOdp4
+JJ2rWMSvBo+K5cpRE1I1BAFZPQxeOY70FpYRYMy4btrICCtt0tUlrJ0iD61SPiNai6oRp+ULNI1
kKrPskBiLCTVM5ED5hpidgjcQkME3G863txFohPrUddchQBGrCGQo1woVzERF3nQHr2c3p7kFJ4p
wmVu51ZN5QQzctdp/o/RJUR9eG+X3JyJ3gA5gmDTtM6Hg2JIh8QXYOKQz6EsVSlHcpzTVGs49bL4
W8VZtJio1EFWOfmk7A2LZm1BXJ6TfVI0GDa1ERio5lF7VjhECm24q32CWdEMaszHlWRbWrEtRGIs
K/Mzk9mHu1hwIoneUZZGKIUqmm/DIJxKrAUfIkOzLqg+kz6s5r7SoZvsIsPREOZHW72VOULL7VZX
2D9qX8Zkkib814B2TvSg8hkB+jQNaHUQINUoCSOZt9/iSBikUKf8pOe6wAPdYSnzpcGzdQ1zaNcG
yBQHL1y6Lke9UYmurq8T49kwq+VuZPNmAmDHYmUT/EhPvCjo55vRIuDYsVYE/SQZBf2uahmJA7Hv
3aqHlUdbsqU8T2mfBmRDsWnBGejWvMnWpcp3Zbz0h2bquKEV5OVB45QTAugTQpHBsQZWigDAr8/0
FG5CDEtETYhddLmBglTSA+mbV9SAlyeGA4aiL8yrWtwBZsQMoBEsKtJuHBBLa/pZ5zS0kbRzJzIQ
C4c7kJKVFYHKNXz4WqTzccF42WXTDruHJhFN6k9BX741+WWrO+bufgvZOJgd1TS1tlo2ropYbVDE
ar6j6P25bSVO3iXFjKuEtEIL80BwR47wxduP7lQsSzyc1KUIcqo9z3kCT9tivmu9zZJkiaEOt5LQ
nkJP3vODk3M0hV0JXYWHvS0Ohhi+IGtF4O+4Qg3ZuU6WohI0oovcox5vlRppycD1Faf77qInVSR3
K7tW/BB1wgl8od6GE4TeTFomkEMMxLEQ4PprzPpE5i69RW+aW6nWDDY0uIH7furzVbkA6/Pd9Nqm
hFG6tcyKp8NUGeuUHi4fJK0mxwpvUBhaT8izTjHWfnjJgNky2ai/fRFNRUlzoKg59FjM1Xu1XogG
3v604+rmNGeWXoNgpw4YeIMgAntd4Noahr5csQtggC4VdLodw4NC7/Z+ZixzS+umVgYebxlRXCC7
EFJ7sujcUSY8tkRf16gj4bVk6nYKanIyNk2nQeNSInzUMlXHVFX+DSy9muUPu6SJRx6LkmiJCvVR
Z2nuQnXd7lBF/qptx/0oypDJTXR//ZhvraauFnnpoh10A1sL3XNUIr4WRnkLB6hjsMXCpCbVXY/B
uIniQu8eo+eJIJ20e6sqiLnaypjxoXTSZhN/pQpAjvuekXuqJVslbTBK1Winh2FigwpLRcPXMNyV
WMeKKo4kL+coqyq2A4+nvhtJcu1T311wCn4gzcjFUv4ei6svB5I9rfoGNxSD6bwKDnIQ4A1WgnOG
sCOXURjmpB5UEcmwkuBexRKHyMhcmB8sluJHrCvLdlwrFd4KQQm2lIVnOiYjYovOSUX5j4Xyxx8L
Uk5STndp00m8AckC3r0ApVBhvCaTpZaama0HFgda0/pIB42XUOdBNRgWdpzhjzKLDeYs43sMAjQh
CN+bSuS0o3efOKhqbmJZ7gaNH9ZHUV3kab8kWY45h1D750F/m94Fi0NOTwpAaWPZRie/xJphClA4
srqfRsfJhWCTF2E01TxfVq76dDO8pViwNmKNzgNM3Vct0hQKYQaEWbgIZLiASciQsiqKJ68cDSZX
wi8iqp+l0nQzSUF4KuqpjMxdfCskj44lM41aP0RlhhSgMpHzSQjIuujHN4L0NCLVlzNGZdl0joUN
KhE9Cl/L2wkYJ8yOFkgfSzt3DMyrVjIQ6RheDTS/PCWQDkYmgbTCRlW1SDWjHD7dqIhvM5f8N2eb
H40Yz0TSP1JLo6upVD/sb5+JTu9Fqz2qrCNwx3JFO1PrvX4J0etTFVV0WeumY0MNVMy8VUNbjaVh
l6BwgW/Um7W8IGq3cDSPIsaA1VAq3ZKti9GEmm2MLjbnqdS+XTnM4TaiuiJvdz64pYvrul35Exiw
N1ne0kH6il3rRi4Z/pX432LF8MntD0Eff5pSBYhQT6pd0asm8y5BWuiBmCHIKb7aTnWmY8Y8K7XR
HnR13FpWi5SDugUSZLpsJXfPQkeCnWypMy9PaW6Y0kdO4t0sTnoBqSemOK15snkF56ivIbOa1tUk
pcV2RxfVf1HdzDRd6EOhLvqswJaaKVe1Zv0jJaBcxF7uGIIoOGhU5Rz7k2vGCfscPZ6etS/tyZf3
/o+981puHMuy9qt01PWg5gA4cH9M94XojSjKppQ3CJnMA+/90/8fmNWdZrqrZ+4noopBJikRImH2
2Xutb8HBXKeV3Fd5Zm8dlAcAEduNr1GEujg5TR8CH4UKfgSqJBHm+ORZ6nUBZxS3kTtNAo3WVLGI
s8jbmtQW5FfL9zDVvJswKs6TwNTZG+aw9lJWe5OL4yXNKOSlvbIja+2XYt2NDTNLL2tO5luP8AS6
pbVgRVii7Y2XqVMzdfA/mVm2cicTkX7HPCOIXqsid84u7WhWDeOV3TlPHuK7FKsfnhc5rqxC+wpx
fNPbLlHrk3YDUvND0Xhb5RVaib4wJ2JbJDNHmvWlT9k9d+1zEq/XsNLJMw2UMwOfT+4wwCl1mJEC
yKKQKykOHEh6Vz6puCC2OGPo9K/UVBlIWQeNxMX2RSntKcoda5lAgl8GBSDqcUq3kPkI3SFEY+yx
H5rtLLJsmmU64uPXek6kuU6z2azPleaCYlDQCh0VWOv6c6u1h4oEi40x9Zg67ApeQd3WXKxIoOh0
vDwim2qSATNm+xPtiIEr3CICMreNDOGsADlb8G7Eu90CTqxT68XT0Fi5UfE5sodX0Wgno7KPXGvP
Pd/sE8zI/SDMZBFkNYqVmmMwTSSh1c8Dq2Kgd3BkNNQM2THuMfJHSN/TnpN/gy2LC8lwxXqE67Nd
vicqoyDVXeTFJE0Ro/VP7wZjdds3s6EKfux+8CySNi4vV6Xjjgyq50VE149LFv6Q1C8vmm++P0xL
GybC5fG3u5cf/6fPf//xqavYru+PHZcJY7/Rtf4rbxngkTDZ4vnmcu9yo+UdMZ8z0/P7w8u9y79d
nv3+4l/+7ZeHl9f50GaK7l2fgZ8xVmEvHVKoegV/zTj/id/uXv718ngyB57SUmgfhkdE7bwllxv2
rr8HVFwe/xBYcYmpwEcTPjvpZG3jSVt4mqhB5tPK3CeEjPJXas1O+vDw4M5u/cGElgO6mqO9tPaB
CKz9FPju0nMpaS4Pm3L644l4foljSyYPmrn9/gOXl10eajSFNnYfHC7/FFqSRAvDxcnWipjsKhNu
z+V1l2cuN3la8eYsOu+i0MS4bWcYuqJ5My5PN4Zl7XLjfZSGhWDY63C32mgFQihiBwoHKFszrcgp
Geb7CdfismD6K6PmvokY0HTVWC3sHJbm5cYY5mCOIK8m9I0TChGoM07efAwaWguYsHQ/YdMfYi7g
smJiFtQ140KNZGNgY1viYrN9NIOisssOPj+8/Fua9ki3W6eqtpVqlpDxsDdcnulUphO3WmRfkp6u
/PefS+qAC+rY2oSZYYsjfITfcPndhdJm8ojWHfhz4MP+4/2+vcvl1357zeWpoWGSQsgWrtB/bBT5
Mn9s2eXVlyd++N3/8unvv6Fwo3pDQgNYzb//qh/eMw/dbRhXh0SnAIaZxenPTQEpWB7JBMq77yXC
RUPHZ+eMzTGm9QxOCnpG52YMw7SQ1uVrLHXSi0ufqUAe7ByAhTs7iKqj1vZMlWLm+AC+u6BbRU2y
0xS6lTIH5QViZel72mtXia+2DNJ9VzKIJwGULiiVCytOi1X2TAu1bXpizCwN0s+WXmYOEGBgEHVe
vfGZfWg2rYC6qWi8eQ8UYPkp7jmleaVAOivESjWxvyzggmNWYljfZRXCT5e1iByAGtQwPLL0S6dC
bVUVaKCoBZZAwM8tLboldnnURXb+AAKRXhGR8Sh9wLrQJVtSdDPvbvArholUu3LQ7w0nu6G8rRdD
IhAihNGWxJl829k6vM4MBo/Oukz4IXIqFz9X3p7JjudiFvrtadAZLLVMMHWTMV07q8ET5e27fBiJ
KcC0FWloia2pmDi0gOI4aJXhfowIJd1Cq845s0U/ugn8CRj35CGh0RtCtWIXnnjpLA1PP+RB3yI/
9RGj1/5euRhAhON9ipFVNsxBlkqFOIhaFD0kJduT9tq2ZG9XWf0mnHWcJCTbAA7EBxWf65LFdmQV
aKgD/LpzHBEJkP5BWp8dy3w1CN66tmqaaXLUt5aNdjzIEQbkN12M3NBJyk+4DNIrz4VzUkGSvSpd
+qR6HIKehQcKkIPzgybzYVc6rB0UM9i4CauD02sn5gRV1zyUgrpYZ2XaZDBM4K8vGAbD29ePvela
6McIY2rc/FprzHLdW/4NefdvWTn3bdkcjV2Y5oihXWlRCzIwwxgT+9lXB4B94sMyzlSpXQcZPTQu
ZzCFQsLP7cQ4KSgjpgBlX9W0A0okMGOhjEUW68+iMb/YsbbNFOYKfvSadgAHTDCdU82+7+xqONN7
NBTFWmyhALMtx9s68GhI5NH3mhQjrqk43hHf0BMQph0c/z6WnXVLDNtXy8DFHyaPigIFR32Gble+
dLUAl9JMn4KtpoC/EtYSbcmzQNJgN+8MA+eFX6+t3JK1XpNj4jPbObWSs5qZ6uRPpNSsZsZIGwls
nTlgQok1XuWx8666KnjKaW/5vlcsgz5clz3gNp++7tpP/T2JGTuamY9GKf1dySekET9BqzO3HvW8
OSbAmfl6OYnKtMdWJ61tZwbutin8a/K3qr0kmAo4SrqnJXAtMGENdfdSJuQ7F2xBWiCCTf3bItfP
dTCw9OPz7rRVR5b4ldmOH3psa9dViE/AqGnhAadFTYMOKw6RgUeW/xyEiKqnTMDUge29SPEAN4F/
nU82vV6OD+gR2jvLNRQVYpd5GHxVe5Ao7HqMPXUFUonT+drsofEVGnGDBPaVb6lN26AGRrw0beB7
En2bTmsP8Utcr51J9vdpU6EyjBDK8NkiYG4CMj+EBsBPR3Q7ZofGCdXZabkmE87ApxAqsh/0z27k
CdQwGfpLI34cZdhu6phluB441qkL/PeGFlqrWyAxDORdQ8t2lW10DpsCfOBk4p71W47uoeuQxYyA
6+lMWQrRVEcctjUNxqpwmv6hzXvGlv1DWdcCbWnwxYDQvihpFqwbC83voBs6NTy/lCkxGpd2diL2
HolleKaTOm3gnUTGSutu2ERjacCyRTFK60MOdbmZyciM8VHCDmN+yFTfgM5DTYqQYzNpmrXqI0wV
0IDSGKWxXVvpzjABC1lacEMibY9GayYhML1b+5Hb7BolbsoJXRjDqkdCyjA1dbd9XU8Lw6X3MRYk
wvlCyX3vtu8RpFQabdnHEIEk7ImOoUoTT5ooaz71Cg+SBTyzbMaDsFyMba2z7qKWFn5u0uAxnRkD
mmG2KIf7oTHQg8uQbrEGaLqYDg3imsRS6fUsMmPPdfIuPMbFlK6qND3SJ73RxEWAHspVHtklyw6n
2rQN+v9+mOL9WPFFe1N9kioETlN0Pm2E4cWJ0YAkw3AT07ff9wWDlZT0cWOITEzDBBSKIX6B5b10
huElsRmmCzu6bicNffSI1cI2sDCJylwoCyn82I3HtoqSfbke+/Q2KXTOqZn3WmQ1zfwGi69dPcFM
DtHMFPc2Q61sCqGI2lyZU835sOdD1TYY4cTpseo5gOjZUe1Nw5svoJ+LsQCaw18f4XjXBZZsN8WC
XAYPhJhZOlJdj6CWkCMFIQIUUH5duu9t4HaMmbFBzf92eWJyYeOVjnzI60YdvMB6DhPIhlEl2j0c
f4RX843ex5gpVPYYaEGwD9LK249yeA40QBV1Zo57nWoPeQk3lWaplZUiJ4jQQR3iMtN3pTeHjtI9
9GtjM8xrAOGwLihZR7p1rm/EDPm83Bj/uHd5+G0T5x+ow5DB3OryD11jUM4N85a7vf5AfhGQH6cn
7RNvObrIT+nQHIpszDaUj1D2+zFu9q7hcpdBen6V25m51D0NAEnlbTKYiGn1Yiq0/7qHzvNS0l9u
pMuuYMw3l4cEVtJBZ8G2lGRf7GP/s5LtMH3bKLOuSfMl6fQ2mPfwWHI9aKKY6EmOFhaXDDVLA3RJ
Pt9c7v3ybx1M+bq1MRhVJOIsonnlpGkFJa0yW9SXsXVSbcuCLpu/y+839VyjtqGlFoKJ80ISTJ5u
9cTN9hdEqiIzLubsuxnIEQUszk3kEIHIWZ674cxjnUq6MV5iQj3vYnT1c+zahcyaVndd4+o724FY
dKHTTwlCXq0pSYwS/UyqmtHzbYHrrMqt6wBO/eYCO7/Auy/3qpnoXfR2TjODVqyyYv5805xrMYsl
B48u23C5Z7O+JdgCCRdo+wszvJkx6ejYu8D2d1YJzcSIEf2qIsAEn8DZ3gXmHWORfJ/pbrkJIhco
W/0y9dR5rPXSBWODkq8wF0tfaVh2nNrcF4Zu7mszIs6Ia+hVY6M+cAxOlTM6Gdal52TQAiDeJD40
hQJBacG0bqylsTA71jLMMc+F74cbPSUgFvWC1q+aUPvaz+uKy00739N7HzH9ZNIY4su43DhZ6C6r
hIZIVbnZISNOD/8dFzSoXoWHEDcKUThzQ391lxOzuRnmOIBpvrl8/peHJi3FJKWZ8y0W4PIdXDIA
LjfeAEPFRSuwmOYARydhQWQEJqLSfpO3KF5KCl5vBgl/3wEvD8cIT3k+Tv6yrd170+xfigJPXTfN
Wsloiup1IIY3E3s8531n1w/F4T9S2dWBbLThZAAjnLwdzR3gm4orLz1r4JPxJo9X8YoQnq34PH0E
LCAi2oQr5NXwHFfeQ/mmPRCnDBYNkSpK7bkWhLkcURAvcDQ5x+BxegEv9jHcMLHwH4OHFK3Hxhkh
nC7Sr0AU54Ny2ND2ZIJY4EtiFDBemXLFEAS6dQQ4kmn4czYDx0CQrDmpT/fwpKse0Ou6FRuojkG3
FXfTTfOe83BENkjCCWllVyUzwBeDw1cn/GnZPPNWNrM45F/VlbjDjMaQMMUNjvDGPoZvQNkRLxce
PzQhZ8BvrB3wTjURaR9Q3jc4Qgy5Dqx3xDDAagpAow/6yy0Aq1V4bhnHXWEzRmjxQAoI5BNs59EM
mnKP47s6G0fUaYALVvhjIRKQL2p/FFzOkoV9b39YJ+Ne+2zu/Xv68dR6NXYsknX4xIIjNQOnFeMl
+jTe+B8D3vBPPQzsZqOOeriTGPhbMiEwJbCQXMtyqTHFQk5+BD47FSy6r/Jn9gMc8BPTCaZGx+QQ
veG4LBaZv9IlYWk4CnDEorfA2AvgoSWfOWSEtUAeByiqP1OJcd5AEu/dHlFbbIY3VV5Zd1+8Zt2M
SOWPIz5vt+RiuJXl1nPutWTzA679TEWi8uwvWZue8zBr6r/+Zrjw3KkL53/fffz1N4QnwhKUE5bj
Ik3VLcvm+ffXuxDpzF9/0/+jKIc+Skwdo6bYF3Pgwir+qh3ybfxGfN4dlNME3cJa+OfQWY7phrai
c3Svp3f2EOpaNHrJzHYZSQVYVz5l004j6Ir9S20Cd+dnZ5idfQFDdUn2m+aR1uxSN2wMJH/PEE1Q
Bj5NX6H7rdN1+gKF4xoP6LZ46m6ju/SheGroOCyMZfUl2kOsfU5eJQaXTXdK9lz70WEKdliM9Vtz
MzKR2Di3nMzQGmyRzWCnRj6Nb9/E2DRujH4hlxwdBOIsUZZOEndU8+Rcg2Ee6GYf5/zodv2l6j7s
h/QIjjf4ijEBQ4PzFQcUYdf2gVXaEmDaS/SGGFJ80LdG/trfM1h4KPnSsdrAKuYZjmp4DRqyfqRk
Owyz/tEiCQWw3FVwh9is/ITEwj3l6xNGCby69IYTPr89kqgXJ6TI3iZvaPXX2q35BAVz7a3UF7Kw
MHabm/AhmTmNxrNrrsJjuxPbYCNP+ELl55qIljWIqHDR3IIBRPCcfsohi+B6Qdm0Qu6MOZLj1MEN
8BatFuEus8C1XnGEjTczAuDBFIsvgMkIo6M6WDaLcLkFZgnskwl2gIHw0M7GiwM+BXDqK/2OYaUe
UOkcaZFDF5/pDey2yPhO45IqgzTfLUSGHX+iWptn/SNNd+V2eGUJzqZyAd9Y+/JlPHgvrCs3VG5r
avMtmaA03QAtnF6szygJUYiu9tHGXf2bPX+G+/+3Hd82hC5tx/Y8Q/684wOyr1F0Gf3JcLsTnqVg
OZ9j2L0eHe/ZmBWmVyG0rs/YZlA2YTR6xJFUz8TvWav8bzaGIIT/tjG6lCiehST74Nej0Iqawa68
rj+FBr1C/m/ELshWhO5Cc65x2HD9WOKzi6BjMAe7KZobxQAXm+Uj/pHw5rI5//k+/D/Agn+cFuq/
/ReP3/NiruyD5peHf3vIU/77r/ln/vGan3/ib9fhe5XX+dfmT1+1+ZKfXtMv9a8v+uk38+5/bN3y
tXn96cHqklRx236pxrsvdZs0l63g75hf+T998i9f/kd5F6Y9f/L/Ou9i+9q/huFPgRfffuTvgReW
/J3OnG4ZLOUcQi36L3Xz19803Ra/G9ImBkN3Jf1ik+//j7wLwyAHQ6eOspj1S9twv+dd6O7vniCy
XRimcHSe0f83eRe6Oe/R3/d4ScqFS7y0ZRu2IMlBumzfj6d6YXvJFFnKuBdFRAU3kj+qId6Exaxf
x2GsfUoy8D5Fnx30ppWP7oT6wPCqkSi0AiKAPj3RpNbBMWf9SoZCXxL7OhCpk+KRL7WDEPO1WunV
hs6nD20M0HnRNLu+NeFHlpa6611i88y4fggLwGhNuHWokfakINKt8ZN+qaHmajytWDkGq/ZWV2Qh
dShtVF9vR32wP7sewAl6wc4i8XACuC6mrrChNTJmvbM1Mx99SYfLYRpAYAibIXEe4MaO3fa2VDQK
Jmbh67YHxtHU1MRNq1ZTbQNtRnbr1eT+DVtJovmKcboFhNFaDeD8pshEwaYcWm6IBAYzP+gyovNi
W9VChMBCfCY+JHh16GRkL2/qrn+voTxoYyEB5BQt7NSesaFmvzXW+ImQXji7yrk1ZFXcdM2s3h5Z
BpRxejtaLHTd2kEeHjHDRcJo3fVFhA/CaT7Vro/KAF2gHXsQIUy6zkImxSpsMUSm+jLu43preO24
EnoN2DoKkaL07cmS6pq8N3KtHdSLiS33eT58zfM+vulb7VkLxbnOjekutQasOHGt7rOwWjeOTdR1
KYvrrlKY2Ypk9qqIr0jge1wW4j1qPPtUOQlnygFBqhJzOsQ0PZSDw0W2CbIN89TynCo8iT8cc3+c
nX4sWuyfc1suO7JNaAwHhxCeq7vz2fSHmiWdpIw0v7bvM+LaYuG3W7TZ1ioYCIP1rY4lkV40K943
SJPos7CyJeoSgFmJJI4qMGpguxeaq86yqs83Pb3cWycbrGU9dWCWWQl76kHPC+dqGl2FZaqDzCG6
zRRE4yoZ2rWhZ+Gmb/VTgttgV0iL2RdhIMM4gJUsYdVU6Fj0En28qaER6TyqzyhDgljXpzxFszpS
sNoJo246G+/oCV6dbqo/1UxhvMl5IsjDugsKHcJp/9lIM+wHSBJWnpp1OWZ+E+njHc1deAUtcdyO
6o2HKsFAkZkCcVCTevd//oEbYq4Cfzp1SFoPnISwnQkpLen+/IkXru0qXxQAGsuZzDg2zr4JxlXf
BeY1Q+WF51uf6Cqrm+Q4xEV3iJDwDUX3uRGaRssTn1c5mqwB2urdamnfsHLOtiYS7iMJ8lx2jetQ
D6N15MLxTOYbVapwoSu0zXXR6+TD9dai8nHJo3c461G+awOowyEVcybjfVJ0KJIJAYiS8FwG8aws
cMhXcInrA8DVqyF8NGjVHviUsqNmmBAWlLNPKkQYqhzOlus/KQl4oWJssLcLvUd/gEKfhFumgE7x
0ov6mCRFtklpbW2ke6yLqVkyZAfd7oFv69ziJRS1e7Z7uSfwCPX5ZH5kdnvsK0PfOpzc8HmEm7TT
geRkUf40qv4oEV0QGeqsGkmOLqv/q9YdinUQFbBKmUwSP54jQR0RlvYCiWEAFihJA7mPDLrJwj4h
LgtZQhATaSJgCwxclSFymi4HVk4HD8qs9+xY7Xs+0QsMTP9YyEcmVeG9JcH2NMgGkjrCeW/GqMgC
jACau5j0zoDQHnkr0SqxTQl5iSRha01WQRomezlKoGgGqOXjaLIOha0/2tmERbkv16KOh+U4IIBM
6rBfewF5LmGIUs4LnJnXS2cTUQO53QQyF0WJdjCWp1YtnWrsD9rsb2o6DumpK8ZDiWHALOjDOHYB
xFi1O6mBXGFaDMJJDHTnNHefmSyulF6gDCVl+J4A4W3RteN+HNU1toN0w4H+wWzMwIXEurQ1AI77
bvyeMW/dEvBpEFy4TJpGXLNfLVxsaoZBVgwRTuQCi+LQcjKhu5oBdoHDO5JohKRQrUtEiTcDJu8g
lWe/RQVMwuZmCBHmtIi6NhiOiuvLjQMGqChbCND8ZVcqI2E2S2HaeFZzLRN/XE69+9k06L2KFseA
XthbDoJ422J68karhpWUYUTtjWHLlJkA0UjFexNVdG8ocyMnsJPj5HB5ikkJ7rk6Gm5xbuz6va2C
fvvnpwECxH86DbBQRDpk64LcLtMzDXo/P58GDNX5vuocJugJa9c+0FHwZ6UHiygi+sPC4ePJ6jYu
3f049LR0HMicWOkDzQl3HCzosWJvPGDYsZh8cHilWfek0FaSY64Pu04NH5MS1n2IRAHab9sOx9oC
KWSVezfTQP1XBcGrRdHsNfz4aWA2p9ItngdPQnpArLfrLfZkTY3hom9G4+gpGvK2swluROM4K0NV
C75y/ZiH0Jbzum5Q9GI9lGb2xfbN9hAoqDOBgSUpL/zuMBmGDd6TgbfKjmUwlOu8QociA5/fP4TR
yqKZmZGdbPhvQ2qqbSpkiqYGIGk+JEQhwoVNHOO67Dj391oH6372IRa8/ZXVaMZq5MA6mgUY+4ah
62xKSbj2JHLT4FdYtkMDpd6MmSdlmnUoR/HUpcHnrgjfbA3NrNGphSdsdUjp6hWd0letNVrELjGl
IOh5TYCxu3KkBRcBDc++YigRFRGaKQ7gg+0Z+Nk6kKMhAZAwVRp53Wcm3M4xxXnsjdRlVqwOoeLr
bUguW9pDEnECQHoLuhNFZb9Fdxlfs3BhfZ4n2SJXPZHvKv7IHd3elONdqHnBWjqoKYSp1XdGJNpj
UtoPmEpQzaVHPXM3eVmkx3Zy1PlyQ6xN+/XP91p73im/X7vmndakeHaEa9tIOFzH+Xmn7Uu91tBS
+Xe1P3hLr1PegXxk7zA1Rr0V0ngqqhTD9zTcddZ7NHnjtbTWumbkCzOcylfhmxstS2IErAlVsDGg
eTGApQaxMRzTPoZSM91pYx3thwb3VFy5t5qVjC9uViMP90RwV6SY40NI9BsJZCssiUK0XAOJjlXB
VXCrbsmocbguc85lplNN6wkx4NFQKMJJLfU3bMYbPhn90FjxtBqYPje1eY15PiNA9Tj4OF7srKXr
0EhxZ6FNoYjmS7Mr8eQhhp2cSd/25kQyj1T20aIry5FzjhAFLXM/cTaOxaAkhL3y5x+8nNcTv3zw
+Cx1vm1DmI5h/XK2yMiBrHREb3eJPcFJjPThhFtTrZ+JdvbP2YC7RchAkV0NihTYoqcFByRWLT1u
9Mqj1OgB5aeMEdeqbJIRc2xsI30onoQPyxZvM6kisvPw14BUm+gD5a5unTJa60CfkoNOZbDzcyIV
XE4ZC4PU+G1uJKwJrK44JKMZP+jCuklil4T5gH5/F8C0NPzsiOznyuVyft8oFE4TceprqmS0iagS
/vwz0r1f2xDsndKRjo4X16EJ8euH1KdViMezt+6oEbliYtm5CfXbemLQVAWd2PCez7YRIe7vBsJx
22lguQKmrex0uUs7TnWaZ2WbuG4bal8sZqOfztOCUi0Lp4ADHHs6Exf9YCtvuhYeilbTpzlrZBlh
d9hF9ugWrp0y+kTouoQ8dgzS7iicAjQV+bC73kCH4Kp23dipt/Fq520MiP3mrDg9OHjnq8H0doUp
DpNbh8cOPb+Ox5gA02haF1SMS8NNh6XuRuOJHDuKhrATBOrUa00g08+9XDLxzNwjviEMfH5P7AQO
qSs3PkUqDJ41WpYYBD91WlsBQpPrsY2Da8eGwdOOgXwQOiFFZjzZh7QumK5WIyeSPUKRjizdlPWV
Acoo6PoeSvlaaoSMYBVHqlZg82xK69nuOSx71jqroacdVqEgQyaEZLJPbX0Z4YU95DtG42DnPKJ5
CSWuz7rsw5XmVdVSa5L0uq8ASgRBCPHOPuZt0t6FhAdpjU+jnPHqacpBF0ahoONshc+tCUwiBQhs
5vGbgdb91Y2NRdjQfy8t392m1IQ9pfgcV/7R1YtxIHEOT0uyzFJGPHpbyc3lCiSD7OxygjqSqn4K
C+0m6XX3BsdqtXaDJKdjDqw3YZ5r9btSMPLI4ZznqKfhd6CT0dDvRI62LwJ7J7JKPWEPwGE0huNt
WAb7CokUBl3yY5l0PfaDt4uTinHsgHwNuTQMbiOsibpDiNNozGwi1zk3xWNqpNFNWbLKMZpgbVje
gFiMM49KN6HRkWuG6TEtu/bQY0VD69Z/cXRC3kRuq3URVgL1K54pMwR0qwXH0lU452ral5eHrsIj
mkbvZp7mu3GgiuOQYtkL74gpYck+w8cuE+NItcQgr2+Y1hDmEowwYZxGIa0dlLjmw3Wv/vwo5mT2
66nOM+nbeSAaCCalYfPLitTN9LStES3eWTbFwZAiTyss0K41HZUTF6W7yebUb1WZvHFi7d4I5ilM
WRerpB9gHPglfe7IpqJgdYd/ozqYkWzxr5y1NLuVRpQ94Lm2sU/eCgM+S2iiZwlkYDziQ4G+69rm
ldsxfMdS9dBErrURNdfty3nWrBooaEnd7wIfy7/CY3Ljxv5H53Z3IjG9B6VoCPM1n7oYRKWhRzCi
aaAsuGa6iJ5zFO0dYQpUuAjWPOIGtByvUI10DueZ7W99vQigGCFb8TQs2knvrCttdA/a5Lon0BJq
26IsRfBTZryxym6s1jxoiLFYOuFrtDLVvjgAxCPGwg+2XkL8UiJYlYOB17W47bLGoiGTB48m4z8C
E3jfhOHgQ+rfYxrl1WLSrge06DsP8z3jfQ8Fn8/ZTTjqttNTce17YlqmwjxG/szuBRtyQ6X4qbZJ
CwlGIz7a+O2IoySOTo0iYhDgvKfAL+5UiwwPNZAibQjDJGzszDN7FHCUMwy8Rzo3nrMsuoGxDSXT
XaNPKNU6c1NjigRVy5UrBHlmxizoBn2imkcmuU6SbpNR7F2lTuqfjDJHmyRscGQiajaIhECBN/hH
6yGmr9FrT2FHdz7zC7GpRsCPDqPzVUvRkcMROGTGgxBBiRWrw/bjE4fp5yRstnaAYyHAo5T2zM9a
bzYrh2jxevrM8NXLZuUWbbxNPLy3DO8/BZHCFI9Ae7a6YUVTJITmiccatvaPHTnut3wOS6uO33sr
0e8RusbgC021DxFv3NgMQ5C3zlKcMn3X5Q1XXP8VVzLaQMRhR6X3yS7OQwh0nn/wZQpL1A33OV7+
x0S33mjYzFGhPGpK7+ApjIdlYu4TmpkPSYaMXdE9X9vhU1prBny52jz7geksigoBoItF5soX4Ja7
wIvvADQMV3HO8lvGX/2qf7NL174FHg0hZR8gR1gP2yYy89tQ+wibwF00TJ0PAeKZK+VkTJI6y13q
Incf5ZSkG7qIJennSb6Je9ZdXAaetBq+aUBA0TFWpr30M7E0A66/Q52OV8aUMqQZ8bw1cEt2iqDs
QuXtpp1Txwvx0JlEiue5Gb64HfEKFcGJKj9OCppug0BYNyP3MKbEwzsNWJIpDtdKD8KToMENZKLZ
WRoOCyVhOhlWMT7FPrsdxVEQNNNzOcAxwLiWLVMLnA1GruCYJnO6SPZSDNBsmYU4WyOyjp0s8jOy
D3IFuiE5F7K6b5GKrhOv1NZQIpLracZneD7tyS4cqMm0etyrNvqUhYa1cqmhFq3rpZs0w6SZqdlO
ZujBc4r9EfNb55wRX9JzqKDX2MYpUOgFhhBbUhYHxEo5ib2RHSK0BnlPqBr3YZtRG91Rrey0bNKP
rgweiabXViSZJ1FTbcuxx5mNIOtgF0wbW9ZPDFSlv001t17rFdNWE6jMnV6sU2HlK9HUoAmyIETL
VfnnwaJxKrsMHZGCUtRKE21bnFZ8UBitHB16AJpkg7NO3y2bsr8ndTm5Nlz8EWY37tM0Acs/l82j
9dokRbVj8X4/+TCex9GLNpAqjFOITdQbN0UbvSdRn4BTccXRwD0zIeZc9g529hyyq7JH/6j15XTq
O9KFvAIGZSclxazQ3e2kmy9O5mz1un5x9MnYinQcdp5OkRA35OLFodOfsE5/nmgW429ikN65/R0z
BI8PzTtzsFT7SLT9KSkGaFuZ+TUpFYiAQR8/yTG7UVABrmRRck6TMbHzFRm53hP6qOzZpXe+bBIA
CkPQ1lub2v3blfL/JksPY/Hlr7+9fqRhtgxnMfd78+OYyBDSZd35rydL16/VmLxmH//kh/6YLTnW
76i5HWHbQgpaPXOP9o/xkuP9TvVhmZ7FEMnVDRZif0yXTO93hyWY7qDjMm2P+dNvf6m/pambzu+u
67A8Q8UrHQgw/6s0dX1eRf+w2OP9hU1z2KUnzzDVlr+MUzPRRlUaxKAzprZftnSusZ7W+xG5Q4yM
Aa4Fevo4wTMEd8wiZbD3kY85LLRKXaEf+CCB/CjJlmMJHK1++CjP37bix4GBPpdfv2ycYzJbtQz+
TFfav7Svm8QLYHzYI8PlFk2cBJfbcX60mv5mbFDDyLR6GqWzkWk3q5foPdlm/W+KxPlb+HUjyLRn
MigtJoGG8UvafGPVAldLMGzHpgyR14wzERrOyYgzauH4DwUm0FSZJ7+yv7xF2JpXVgd0T/skYjYR
zfeV9LjwMof6/4SdWVPjyLa2f5EiNA+3nifAgKEK3ygKqtA8S5mSfv15Ur1P9P56x7fPRdMFGNmW
pcy11juZaa+MzskUrvX8nvd3G0LcOuh4zQxR8/V/P3sMSf7zpYNgmgCItm+qOleVv/8GuAzD5Cdi
8nrqEQ9RxPBDeABPpmUd8pDpfzpSvfhFcvYYmoIEtQjwG5xgZmbivMtey6+SdXW9nOs5AyjT0aya
YB+oLOxD5lTYo8jiTRj6bTTj9pQEyog9/OAkEf+L/59X8jR9nDz3gOSMeKmGxybbR/rQ4M9k0oA1
foL5SYlz5cHw8AAsYCCzPKZYRFYpTr55RkJD/WLalsn0Catxl+jCME7ldvKwKmRUuLF0ZW6N8qMk
qAIfNUoKknyRLjJRnzBmwtqznfANZEuHHlS/Ism7amMEXFjxmLxw+WRwJcozXJ+gth+yljefh74P
1aqG8wBDYnSajSeKfVrQUfazskUL5Mkd4mZjQd5dp+rRLWICN73WAfSofh5Q5miEzGY1TiudHeJm
ylyu9qytoenBJu5cf2vlP6PSSw5x3MDWDe12JczoO4iq9CgLAfPIR56POPweSftn5c8UyOoCDyEp
Qw4h3ANuPALztL7LBGlLkZ0Zun/lOnNVypFsMzFvXMXOE38+0Xew9zemMreGtz7OTL9dC9VHkr7b
Q9RgTQNsG0zcVZV18fD7U74818aNKXM77OH91N2XAaxTePtIse+k0UO8f2IHXNE5EvEqaxx8pL92
anQCWU9d2tXmH5d5P5dSyHF92s+QsmO5SzWhf2vwIpAZX5Fc3CMfOg5Qwcr3JCV+enfK+LEuoR0F
2b3VxdpqKBzxWLwNlkGKS4yFt2czyMCQdwLwmDgIqQLRWVJnJR0uoKOV/hid7L78pjD4mJgnICu0
XydcekgrB5+ZsY3vshlvSx9voFi0SELgIpWye7P1DvQntd+1KNs2LiY0ohSHzC6xhcjKdd9w7rya
27qZ42+vji5jmr+Z6H9djRCMeECL7fr4gldKQQTpk7E0loU9/T69eOuxeLQ0y+RyNI+hwYVY4lMk
DZxqejuC91fqRystSUtCNz2I2t8s7yBK4DDha/Rqy1FQ1HKlptgQrnSRXDP1uc/C/pbw4+xWXqxU
3uRc5GvlfigjProqc+GklHujZllqtS57wf0mDkfSp7E4L6VEiOFiK4IiHFOVGjkO/H7PQ+znhA9o
1jjDPqCSTXLvgH8dRagHvgmdAHpgIdYIx2EXyvkjFXDuTd0saTDF05wEWFWPPB6pwTQ3e9NzahAZ
oh0CrMLEnL+njuGcTGl9mgZmxc00ZbuoqN5aLA1YOf5EA+EFNZZZxxQDcgT4iOA1x1jHIBKWXtXb
NIRmX1lcvUlQyk2ZFG99IXMkVPxhUU6HlpkPktGAj9Qn7WJZxivd6VZdQSa3bod4BUt8xl0fa1zB
pcTH7MUIz5fFr8HBaa2F5hNqXlv3vwaUrascPBEnjHXcGmuvz3dOMLwPBiubn6IhXD6beuD6qIL8
Ps06zjDMzREsNJ0JuDRwk8gkRfYUsU3ESgCimil4T59twRaR0YvgAoRka6qxwB65ndMn4Unc/3q2
Xzvj1l4+kaFnYZYy3s6j9scZ4xdGe9COSpZ2m1fN+L9YJwcfsI20Nd5dGRLQYQqyS3KOHkslgsA4
t+Qzqsz0u6qXy9TlOu45KXVVYNVF8FL1Nsv4tz3hJSmzu2E15JWoJ6JK4Y4eT0wHKMO52Pdo0947
v3myUraX5TJhbyBkWEYvs4mcqpy5NWgJ4Kf/SmV8qpro53KJzJLVLMdwo6t8spWQuSRztPMNpDle
8hJLXqFXl/cgB3GTRvZt0uxt6o7NY0hHErtN5CLCyJ8cB4dcQeJMF0EMQ3ORY+JS8HoJb8E+OkNm
a8NbJwhgE6i9QisI3DPMr8jSKfqTuFira38Zt+K/inVMxfv09VHJbjBOkPaPLsfLsh/D43JhhhOb
dxJBwAyRX2uKAGZBX6nm7rNPwnoVmC3WFsPrchVZAcuKHc2/rDh7ooPdenim4rrNx9moCxyHrnxt
z8VlMvHaHEDFVy5kH39AjVq1XNstHT/ixepu5kRTjVG2a4X7UfLRAWiRsKWWaKVfLZiErvQJLWrj
4GuoflcX9SmLGmBULyCEkPxFQyn2kK75BUsxOhhY95xThqAcSDSYjybvjC2Y71VYqA/ZU2GV95pt
FR81CEgivAmYHpiWkldQwZtnb2BJ1h12w1ptHIFodn0+Q6GO2HdS4mMNbX4y7BIibpr+tkMeI+rm
rePchj7paR44wbZx+LY3o0vF1udiWIDzKAKqEdw7YW6z7NjMFYiaDeI/adztaC8lfnZJula+OXbo
vAne/Ub4pDWqOkAbue5HnW2Sz4TRisl6Xz5CtsUd3APwtMYfPXDTKs0Qck5d9p3Vw0dte9fC0bBT
7S8TejXYG6gJ0uy7HG9mVTXrsQnvGg5wuMzXqnQmg2KEEGSzJhPWi8MYcUU1CxmThWOpT+uYqmWj
zpmlR79EooT0bEPQpmBhTesc+5UtRCd4pq3/Va3HJBhI7eHszpJzmpgm+g9a+7rj5P5Vghj05QLj
JWWZwc+5LHofK57axUAkfaqtcO+aFhMGbnPoLa+in9+Jexm5obOIPPsMZ17lTQuHhEIW6ftaBA1E
qngDxAoKrMQmQ6htK5CpkLC01nqcGu03TYng7uRWGUKGSdA+zrVNkOlgjz+ivOWOVMuqEfPespqz
01b1PYhY7RrkjWvz0e2qbGXFM+sZ56JD972pi5DFxwhxePLkKiqoryyHl5COmDR5sEvVLYvjE15U
TrPu4bWRq8fBbG/6Hfn6sHJtFtKeVgSWABrN3tH+AC6j7cTGN5sbfyNCVeqiY8R8yTTyccsk5r2S
+bfns7U6mARuqkQjpyj4pt/YOXUQY2CqA2qYP5lieHg2QBCOGKZBJaVSnvazquNHu8OpOr/VWj7v
rIk3WTI3jYfp2JmsyprjuZtMr6CF2weMLyiLYhZQ0B/ouVn0VCG8WpkFF0zZFV/dMLyYzUyRBu67
YZh9rlPnB2FyvrDmR3P46NR6m4IJJT4GmvY4TPtBvmeDRUCP+A5zbp0ZAAmpyHDmFmRIavZPPYXe
KszjbyRVyrEjCxTN39Wl3GJreR3a/J6m5bXWPvORaBmcSJ5wG1T7aHXtI6zfPYAk283wBc19rMfZ
h7S2x3waM5u0Ijy+GOzzBH1FxxqNmRfXaqemG11FiZgR5Ksuv0DYFTL5TcFE1AWcLeZoy0354KlF
dannqrG4LmVQYn6AiJDzqxbj1PBvSw2yLOJpx+ZqpPpzaOFkOWQGdU/W3s0o3KqPchi6t6At2OHg
QwG++7e6SK5j2d3Tmq7G3AtvfByZR+PFGs2UGQs5sNBRHIfMR5fa13N7onI19nALsQOwGH7iDaz6
Grs7P8m/9ZpXpQruvMs+UNawaQtKSFcPT8mQfCdGdsf+ivXSJT4J1zyJcAWozJjaqz/jKjMA/JU+
nXaKQThmsL2N50R2n9XyP5OvGDWkzbEfUW342OF5xkcoWALaFjeazrkz+UIZPbmveZA9l6hBKQHy
u9fZJE23awtHURuSsy79G+P02wjNhombe+4n577sjrNG42q6w2MhiaunBKehSHp0rVfbzu9JR1VT
efNvChTy87ia8yK8mRFvWb33UQKFReIqVN0QoJVZRwxW/Sr9pkqkDWHfc2xi5iAg3A21BQRZdWHy
QRHQXNrOJTKQ4j9KnF9m+QeJl0q7cs9lbl6zfa1lf5Zr33Nlsk/CJICkzyPyZGNTK5MBQRVTDt1r
weTVK9X+kmGnUia44kTf0GdvuJbjSp1wzSChJWmEc+PL+SHRTCxIRvFZ9fesYcNcPuY5fsaSHDVK
Gs271omvjM0PYFDK4BBOylDezY7XinRtn1i1t8eaWyFaXzoWq1NC8pGWfqsWCYcftaC9ypnVbrmO
1T7c2PZBn3hZBXwpjGauQvoXaTxPOup7P6VEmszhD6Xm3XbdYdcJ/MGc/Lu3oH4JMW2nVvW5EqPy
RA1oaflOiUZeYpzZR9lfar1IHuqauNyaD8KufISWMxin1nxYifPW64SABsGjl1fX3OX+wkoG0YWb
/y4d5WfLlbt7ynSWmEbckhnvqCyWYo+Hj2r+dNWlJBUefaFcY2htMq0cZ+Kc8SCwmSuv4eRnm6Wo
VDMAo6Ndr5xxWNuoVJems4p2bkGiTDlTEBp18p6hmvYqFKRWLTa+RmlhuuEbPs0jBCRtpP9ik5yx
fwIfTPZIhonqNZnHJsZlqAMShEKb2GFDCw5xZD2VefAtQmWLhbIqzcipDQhyb/p9KLhrBnxrR6GD
5Q3lhc36EvlUYt2cH81IwjJuId6FDoq1pBzxszOmX3rLh6Suc88TRyg/+JrBMsFnrn/lZkRWFpDV
0ns1SMmInTcQgIaaqywwzh9nr8IRjJA/BuMA8mjwTvJa5nGlb0XhGyhw3EdXyfn+/lIrwaRejkgW
JZbBKzCGhBTKkB+SwW0XnnNAEwT/phFvlnrq5UWEJsXKoVV/u/xwCFHkwNch9HxsSXYQyVMjInen
K2mdUAJGD09TJT4eNtk8oboclE3H8kU3CNzN8S79+0d/PQS9aYBOQcn7ll9piwOJbiZ0wKTe4hXx
74dZHvL3g/8+mFBqwVF9WX62fLv86++fBcuR//7h34/5//7sH0dNipJJFZOaf729YnmTwknRp/z9
PMvL6zwSk/sePtbyi+VLqOcnSMEVU0Ot7c7LwbM+sIt/PynB7ypIRrwcCYgGV1rFULfJc9Mxu90a
raUCAJTjjoUQHn8PJXBdvo8893mo/WYXKvVvoETCkiQy2BLwQOL70Hv9jnOJG+6AX9YIu2mdx7l7
Gjy7wk/X7xE45r5zWn64fAFTizGrTbWVE1naiSlYRBcHp6jrRu8U5al/Wv7FcuqB6yFUg8R/cIwO
aD+0d9UUmSc4eCYoGl/CSTybU0BMrUuH2bUNUV+UjyENxzESqHbHge4L3qdrFA0W7TCwpZ5CaHR4
gzqtSKFJkgvc8lAF5IPEyJ7dkiyTxEZL6QX2G/ZqwW/o7OlkndoW2V2U+sAnIUGRZg2Hyi3crZ0m
D1jev5fHwJl1YobDbN+YpNeHoapBtHqnBKx9/Oh0wC9xiVk2J/LEvUrcbpZQQKhALeHc0kw81wJx
I9z5Rw2rsnXZBo+hXqFjfov06CTzXltbIdF5oYSo2hkzmRW+tpu0+CFz5SXpVNqB5351YXatLZu8
S98Y1r2YaWlwQzaVkn5wZurwMHoa9eTZGqLrrNXdRquGwzyYr4NPzDaOZREbnV/uLMv/Y072l19i
9qw1GoGPsvgdYHmw6pr+qykwpRUQV3DgpEKs91XSX510eOxqhd0S2RLFE+2Ky8LbOHJTD7Z/BCZ4
KHsJkoaSr7TkuJHDb9TL4qXrOsLY7JAQh8LbNjEv2eWC8HNYU6GRH0dHYsOCZVKbK5JCAc7HBeQx
M/MQipPG0NcGMZgpoSIu6WAQ8TJmO8SDmy3hsIXrUrRkNtYGIIpTXkDbtQnGjbuUVDl8/no4ukEx
obwSbNDCIoWRCjTxIYfOARI+GRF1PhbToyg0CNXp1G1g9u2wmEjXNmpKx48+mkYEW7sTGOP1OGkL
azqKvN3AIF/BbE0xZBR3w25DJjBiI4NXM2EMLamPTSkM5rbyUveWv+1rH3/zEvGaBWBeuDSZddj/
5hXQrxhEbWRWfYYcuSmFSzeSYCvPSEMZHuxtPT5lAW7fUdySWkNSZJFkxzlK+lsamDj/zN4F+BEw
nwo/q34xjyOMD58WoffOMcAHxxKouYeu/qI1PES1ebfZGoGe/RvWMPp2wLuLNoYZYtryVE2yZZyK
C3hkYIQF30Iwu+YCIt+u1WGak2lk6gKDGwwaZGXvnK4nztzBzsNRcVCR/aTjvlF2OP4anQF2bMl3
t4+vjBHe3BCrUIvFwo2bK5KIB7DdG8b9RN77RI0ZyVOnyemmdfonjSsjFcxrB636YcTEDAXecK27
kVkWXPrcrgkFToSPj0nzmUvi8iSJRvOEtzcj1EevD9BxSOIR+haXnWg80ql8Mhr6jOf0QRjQRXKE
iEn56D6SpjDs0HZbj2C2bMb13oeggI6JdSYZVxCUnrsi+2UMNQNZEttHCMSWazyWI9aNvcu4KnLl
vFLG6j51+aFtvB/T6OVPJgC8ms6V7twdm6r5UwRQ1lXTMZvTJSuZIhTziNI3aZB94/o9h+61tWqg
6cEi0zS+9XXxEKBTx2xLzR4D40kK8YB+fDjNLNwWRlZrBt/cqHm4csiE9Dv0R2ENkC3nZDtAo+kE
Wj9mC/h6YB6V6fqlzNP4wZTTMR21hBCt7IqrX83aaZBt4Mbt+dkSMN8xocfMzMWWJA6veh8wbIpy
FNGT+w4x/o00Fz+ke8GNcqsNUBNM+Q5wfaWSgxHruoqronzJ9nPS/QrnB6dIb01l71nqbgluVcrS
NsE00QPcW3uO+QM2+zpunEPvWqdAVKfChNEmNBUZRnNaRZhqW81rXUhMWAm6J7cKq0fAUxAOesQC
rC/GZsSsxc32XRxMvKse0uJkbGK+Mz5jWvZl2QIGVPU4FWAGA7QzqvgGk20svTeZkawbP9/LhlrF
xloFD2Y0I5W5Rv1yGRrnEyEcMxEmjIzWQUo0NGqEYYaPc2c+wGnCMMu4l4X5BLZF3kB/DEXxGYAQ
OuqSNvB/vggfClpfWSTzEUcYEVMuCuwMK3bLDyPMt6OnXZO6JTfDeogbnL41lo2gqh5SCL3C/IxN
ymCzaQ+lbrzLyHz23Gan8gMcK0KS7zoNzgqU5fBqHvGmOWdpBA4wHGxBzBPnvGirQzKbP42xvhp5
dIFy/WS6zA8cj0H7XJHfg4NwkhfPnp5f2ohaTSW2onZOM3g/BmYBcC06zH7mTZd7LxY9F+bneHrN
IwTZcZu2LeYz1rlgHlHa9rv6aNShYBgcGlY2n8mY2T6kPnnLZKJWPvaorfgIffdrbLxbt7EDBNDj
6EHhSdbDWH9M3ENynrdQBp0w/nQ694DF0ibMHRAvbAyM3DtGs4vQHFslY9gYWU6SnC0fmMGvbNvY
+YzA4b2j57+Pk8DICqZq7qvU4GiDHdov5ikv08sUERYd6TiOMPHEUx7ZP5bJ8Ry8aAUIBctSv8/z
hlb1PMMm2UhO/JSzsiXec+cXv8o5OvXkazPUybv26MCmwGQLpXis/epYyfqUyZLtFzZpzJgXgNw/
WJqzh6ozQi7UcBFsEYcg8MpeRmf6w0zsB6XKpqnrrzY5+ymXYcl2hSWsj+zByLbIAsaiOIz5yFy0
O89zQ+SrATM1yPzniQGHhzU7HbY8QO+04OymzRqZ4xW+hk5oG9ZfFTT5EJYu0xEH8n5DLnZ70riZ
JRGYkC+3Zf5IXR1tJhcOh5OE92Zs/igGiNt3mCMZkUuC6rYpUBKMk37AOJnVoOwVylRven/87LLm
k0gOqgKbi1DPgFgdhsr1pTDQejPl9tE/x5V3GTv5HYu62JeGue4cfNfDsqaNcqIPqXGtydkAWKU8
GAMM9jQRbQofs3h96FsM8uMOClpz1Lz0zZroj5rC3BejTXsRY+StjbRURZu/29LyzpABa6yzXphw
P7uaRdZzzkbvjsxoTXj3NkkQRmq8TBRJavKSbeA/MFCmHYy9dTUN8pBqOs4hmb1n9fsyjPDdichM
7GvxMZQWovRCJ0oK+/QKADUe+UiTa1XNH/qoTE9L9vR6EhdbFnjOs2PbNr7c1Q9hco3ItPgxEHCF
U77r7MpEpWQzbmNzfSBMh2teDh9THOOkgWTEqyB4wl6kmSV7I8KOj6Su5k0T04ObxG+F3uO0Amtt
mrF67+VwTk38yF1zXUwm0SnMTTw9IiSlSragZcnKnsV3EDBX2ThgXfDe41vjBFdZwFljJmdln/ZM
fU2t5+KtspoKeuGsSJ5TyKYytA+2WX+I4clAEuAbn80M8sp/E7wI6nXEZnCNWrlzHfFK7hUBPbXc
GbgXgPEyFWvKblUgPW8s/OVltlV/5rN3m//6XYJLpk153+aM0aFZD36x7rhAdJ7C5fDqaAmhqE1t
7EX8qxXa5n//1IxrViPIIuohAdjVCCeRp4OQdlCHGDDGy0iOnrxhO3E4Knn1rWmVGyt5m+erOm7U
QMLj/+rBIc8xEB2yCo2MlZBXNVrl+5yRuJTdSHBo8firmZ0FJdorNiTY0Juaf1u4Jyz/Vr/jvzpo
Ybcmewul2fJzilSjGbZYd65t/VMe2kpbWVa8/L8G3qWrgI6zbzUuRg2SF3+vHlIbHmwrPCq4HQOe
iwCuh1Z0RB/u7O5s2k+sQ2uDiZ3o9W/1wsoeilnNEdJEPtcpVjtIdnr+wkjPAd+KImCEU3Lj7JGh
4m2O2odH4858Iu5so16r0zX5di7Cu5UEB/XkNbFItXoDANdWNh7Bksem3KjDqdelnlZTbwcfreW9
c4zG2Ud0W+qvY19/akGyST3bqV+3Mlyr06PenjqF//tWSRvcmGhqI+ZmzUwzgf4zAVirRnvL+r1r
sEpGNLVSaW4Tcif1b/WYCrxfdz912ha7YprBQ2FWLw9PInxoEkLKOVwWEF2KjYjBHIsJRUPElPpR
xK/Jljioh9R9spnRxUzE3NlG/qUOpUPjVXopl6H71Lafsiqv6pDqMUH1mM9P6hHqNZXVH5Ki/vWi
sERcqRdMhOFRPRVP8SCJICtpntPOWJ5OHc7FwJLDWAQT0qK8BPNBxli44PToltWlaH/qFSAWJtvX
0WSw2EbzqbdA9co0xTO+bTbCBOnA5/zbo9i2uKtSqSFB1VxSwyNdY7ufrguAX/fpN9vtTRu5XMmI
281xcYtSMzjrhX7AfQ+cwwQOTuEH9syi9ZJL0Y/7hzQMxz10hO866A7oD0jCqfRkV2bhypVOc3Ba
A3pIemmiXykDPaUUe6Zb+CzEWAC4e08LDcJuuFBF8cgmybBMgSJ2c0M4MQJDeB1O0lNFI9+Vx3Im
97OIj1ZUvuJYdgsJjlubvUHfJCXjhvzUVeJZ/UfIIB6AiiamqGAdpCEz7ead2BkeTjwzm8gageO3
Hopql3hfWtA369aZfvRhSwQ1yj9Cb5h8z1RsjgXdwGo9KOPph1V6/tpt0P7RMKBZBCi8w518zSLq
odlhyI5JHdjdxJ5hC9o4/eiNpXOc1IbVpoZaURgauzW1px/pt2XcDdWSR1aY4mg44hUXTeGVhkJg
GNiRyqUikxNCXzU7wbmsitfMWLm8GQpPxXTt8S1dQSl+iHIKW1dBZjrM6XVXZl92i7CiiugeTcnr
L/9UfgVYa+Uf8CeQkPdUTID7R9kacEMBkMxEx1gTNn1f/yhro7xIO0s3IRkXrWXvZgOgpfeHam0P
+mudM9MGTLuHCFWICifkQIEUFbk4h8ai11nASWrnQ+kxOyiJVFyb8PqI7LP25I+CxOZswwFDlUlO
e8utoCGP4qwre4C61c9twDAC+1trLRWY6ZjVZRnhw7uteJkL86qCKoZzj4T/h/xwXBIgmGUbCoaW
Bry3vHqNkCBwowJF+l484nzlblsix7b2GA6Ec+L44AmCjzpAP0JfOioscOdBXfK15rn0406K79/F
nRzrOEG/XQ3Ef8mMupGYwkPpTPIBa0NSxjvnSfdOQaW9z+H4lfizsU2CdLc8dTPCv3AJ+NqOZokt
pB2VR5362imbNXQGSCS4QTz+phVUfaUHj5GbFZqbooOV5UM6J3LTRf65QEjD7Mt9z0e/JbSKwemQ
OzsRULfMyVNYVdM+mfhLPHPXiEq5E4f4ZilmhmSNxsihH5HcKCbDvnSaG7EEPoY8HmnTU3iybKy4
pDjiaIZG/IcTVv6qYbrhjkgJSwMjBjl+UXFW6E0ncw+n4dx38yoczZ+6ATgRy/xCH4gjLT6QO6Lm
rlZcfYF3IyaGFLiN7fo0hM116OKL4abffv4QoOyGZdCi0tOYOqt7ISQXBwIELjkk1K5rlzUAC9SV
KWgiDL2/BMYROb+5JciLd4LUylWUvr/gVAUoLiypouL1UORh4pzcXWk9GNT7mPHW215SHmFzlEIh
OxaMbeIg1leZQo9tVwJ1oSpD/H8ic5CglIpAckCDNoc1Q/lxzyiY1qFiLqjvdLu6OrPzUsAgBOwB
uOEGHmrzsR+sdyelgSu1vQ7kmInqItwGv59xp6cumI8csl3ogQhU5CER65XBLEeTx0REbOYZXlxp
UZWpJ5Eg0WVo/Mjr6t7lzitRl0BhisWjcHcJWEYcKNMhbuDC5TLL/RzbWv2Pws8WYs4sWId50rNj
wZtgVvwQTSE4LT2aHZMLmFzoPZgiqT53jJi/WcI/N2l2xyzyauH1Dpwff2gyLpUNwMocUm+HNof7
edySrapvnJANv5+D4YLvxOOojz8IR/yI1RjIETB5ktjBw01xZCCh3Aw8UVYl77Ad65GexMrWaYwv
MknG8Pmj5DcEMQtQ1cCeiBGZFrncCAOcCLeVBznkBSHoeXCBrb+rHfNiZ+JlBvpmdMgF4greRKI+
JDssKSOKdls1VYfMwHqtu6A5AbJtkmoYV64B0wOBC2If136yKoewAfOrHrCATsGQrZkaoETllwg+
gsCmv4jWhuf9BTM2BS6dodlCqhNErGbUv1GGSZjwFU9LXTFDS/dgD/7OA5MqAOfaqHvPxmCfOpy5
1gPT9vrvMvVvf5GnZPerrL81+ZxUR7IhzphQw4tVkF+euA+zaZx0RevsFNMziz2MrfF/iGu8o3FS
gDQSlXeF2LkKZB8Bb7bTlHwrUND16/fOlK+ZEoerfkMQa7VmEJysk9p95rp5KVX0k2ZTuCrsbIAl
UlfBz1bOP+XIAlSlYJ8NIVLY9NU4iOTp/+EdZ/2/piBgobrhGoRTQq328BYy/sEKbk1uNDiw/QFp
kvqwF1AU5Nf303LDDvo6Qw49FB1jRBsXDqTV64W7kA6cpFIDdVf0KL1n4RvZ2BVXqSGka1O11ZWo
vHztRZRFYeAdl++cEFVfCQeOc0LoFmmYZty7D5NFh6PXpzQf6N8EcGSgADzluUAD+jJHnLf/Toh2
/pNO/tfbxuLJ4L0H6sT8Ox26QoFYp/h80qYdchaOcTYeAg/yqMbWvJrbh6z+rvDD3JjIV1eNb1gr
jgTnokq5IejkYAVQrlTw7yZF84lhAmxBlr4pQn4hUKUAm4NPv0E2Ivzd4HD2ll2UARvRBgSn52xr
Zly8ijbkRoCCHGrJtyqbYnWdZooPhC4X98GFa68IDiVhHgQ9T1eqrA/ZsmKrFQ4vUlqiWOAm0iSH
LD7Xf5pkfmq13P4/TpqFj9U/6O+Gyxs1Ldd3AsDdf5w03/MzT2hWd9BIX1jNdXibwSg9VRItWO7Y
vvYmsNhCplzoEaAux8pmHKe2FhqWi1cFLmuQ9iZK7TFqzN1CjlloTWQas326U0Ubl58zDFI3JJHC
XNHjZ8akH3+x2WzrDQE/IDEtkiI3RDI5zFn73IuRTTU+knQcxQyl1R34368Z7z+vGcth0UCF4cNk
/A8JQjQ0GeYjEY4DhGTsknyjhTjzewRgMMuNwLewh1jI9ErgCZk5OS8kPc3ioySIGhK4YpOHU/jk
4ChkNd6Wxe+ArHSdFOLY1VAsl4JhbKbnEaZBpTaVyC7uk8+ZKQPipvKCJzQYt8CBYP3RzmEhwYjQ
YC7UIScllLWhrchrnWBj2W2lV53GyIdJlY4wPPLx4OnlIZ2nhYeUSpsQpa4+un4Dt1DtbXZskG2b
2MdKEbH8SODsgXPCQNbnKqEF3wct7M/srodwj6LpLYOaMHudix6A3RW4qqYgJ2ljKZRNPEXgcTMA
s48NTKzNf/9ETN37zwXMs0xEKyh+A8v19H/IQpxBs2pMvdtDWhWskBSr+95Px41pw9kp5aM7uxZa
TNy9ymY4uW6D04WIv9mT8SbRV2YfvU2KU1crnlXZlGdy8h58J3LXWsUfaUn5oyVcOSjBr/5alDrj
aLs4i+Jys9UM85cu59/4rd/hnu1kl9zMIP/2MxaOQntl8MGG2ppgKLDK0GmRqVt5DwiD73NR19up
Cfk83I9G8TjtkNmQJuJkG085vqraW9jHSN9q1L6BN277uT9rTU/siTAJkC8RjhrSOTvQXbPMKg4t
MEnMoS+iGE9hIMgXcbCoDiXBV0Xz1DGrO1hjTnwaBUJIEYP9Gxln3Jd4fzu5SnRkUxzN6q44+F7j
MuxkwVPMsIXOZvUw0B3rt1rxWwLVFk6P2+bfCFB3iN/h/6K2/ItJtfzepJCzWu1ZF9F3WZB0mFqr
0ux+LwUl8aBXVwPBbMshWi06C0Xcaj3nNocqII1bu05+eml7DKrwjZXyrlpTumhSudRsKM77n6Tb
Ee9eb4jEgtIrQqQjQbtnDHnBxoxJvkaNQBjjKpqrD0UMouJf21pMmeZk3zb2G01RnE09xiMmhUOf
WFThc/B7KiM8bfLDwlTt419VNHxqpjpWTA8R2CogDhPlohhpNwkMyLhS5hjEDvs8EqPoRBM8qlrX
u2UaDF7F6lIVZ5d3piKD5GtI5Rc/j48+dsKh/he/bVB9R0km8UovBvrItjkkcEh9hghezKhDEejs
GNgpI9bBLnm5ZoczOtgT3Hu7vg0GfP6mE2tftcJUsls8U/RdN1jPflj9DNUq5M08ud4370lj/lxu
8Lit441Tjs9xKmAA1BECmMa81ukYnrDGMsBVFF0bQ2u//eFH8upY+LGa9D0rR6Z7h57c11pKuYLy
zwhoiwxPfxmb6qVOquukdBM9UHJPexx0bP6LSWBihzeMAnHcIzGhtZC5L203elDI4AajgJny3lD0
x0rjD9PxGCfyMkS/mPRreOBz2cbx2SD0tDPBjHLLx8MKhn/aE+vXcpLtmfSEqCx/SqI6Gx8hG856
9hlk/G3I8BAboKc5WFFJmSXX1JTHafLloTIDBj0eLsxyFuFO1z1GFkP2UpWC/QSbR8ya4qtDb3nU
VG5CHeoAgL684Iz96WST+YopemZl4qLFaMFmRCy99+bHDctRW+Da2jNxUqGAelxgrFT3jLdKBrI9
Gbu4WZkYQlliS4fubzKEFcOQ791ec4D/B2xeglFNSXs6VRvgrlfEHkia5cHrnO1CDOqR9UxYEPFJ
bEcHQ0ZYZSd0680u08rTPCfupkUcvhq1+eF/2DuP5bqRLcp+EV7AJJDA9HpDK16SEicIShThvcfX
90roRTyJUkvR8x6UiiKrCFyYzHP22cYENd+H2GmFZKgdM5yWTjPeIiF66y0SmDuioEt+XYkR9Zzs
ZzEjj44/E6+IQ51dBWSdNO+jyXdtbHPQChjWCUqadZISF/LlK8aGRoIXv2bq97PhmDvoa4dSt8hD
c6yL4xXzyWufhipywJegogxTZeMxqb5UHtAdPnpFmIzwFfGlNGV9hvIwHip/1s6RjOWpnt+XvzTq
O8tXKOoYgtYCmm0+xVv2cRsCoHs9Q14/CCHxDOpmXGhz6zmqvOSK7ECi7WZMuozMZjQ16eegKXAR
w0m8GOabQErCdWLCWqO0g26eVtk51XJtTSwDPtLk1JzD3ryDRGfvl7NczsKSZBflVvNe+HBY/CKv
IT9EjFTciYgS2tB1MVj2PnP7vRlM4RHZPfOdKrlK/dhbk6AMZ7OIzrmut4cyBTg3GB5uLQMebwND
8IwfXoXdmmXawTGRtXMuVRHiGwV8urEhs7mL7kWAkeNg4yVuAKkk1J0MWsYnL9bxJZo2o2m+WUOc
bEmmqM+iauvzGBrfKsjpu2wsunNYkpoJQybYFc6E7Lg3jlLkDHNACc+DKeSa0NlIrcUPfuA+4QcT
IbLTobNgVdRnzpqMixwsPT4P073dTjd5w+sSesYdWTj4muIcBj7dkFLwEKAUP2EjMHMC3YyNRRb7
5B6nYb9vjBS1+tTu9cyhS66quTnZmmxAMlBbzwxRyDk17nIYTicI9jFRlz7cY5QLYIQGwQi0hQki
k5PLSs3GE8vN8jsCqLyHAVnG2pQEjKdReBMp+zFTaVRoxpCRU5rljYFtHYtf0qBEKYoWZpaWkxAT
AKvL8LBIuIq2BQFO+vcAg3/Fq7taVq1caTOgV7+lofMosvlxqS5w+ik2zMn2uJ1466BtPvcBbEeX
cR9M7vTFxTOHGAwSZZWewS4A2mPRgvJsF2o0CR7RPkRQNdnFbqiTr1MQnBd6dm6mzlpSSDOuw+fe
RLQ2ONoN/KjdcpYLYVpBRLOf3Y3hBlLjyQiNG0NUkEyo1+fOY/zVXJY6qZ7YPgbcXsIYuhVJlzWO
jXRnwDQGgDcBqPO92j4XDjniF1j9NWs/nwKP+PjT7IP+Zk3yQrQmWxm0c8r0+jJX2Yviwyr2uWPB
QEfYxChxxHGnfIkQQfoFfpsKNR8C/DAhxq4JIVK1CdScAoNyn+qyRYRoJczhSnIgq5S4h3BcdR3H
aaE+J2SprrSuorXiO4tIZg5KffWycPv7kM4da26ZghFkybA3uuEyE9R7zLMkWWG0cV2nGH0T+7xo
thaC8FgjI6h1etEenv1WVijLIFK+W2UAp6QB58yISF5V4+yuIic7GS3K17hQGlTPPIxadVPruLPY
M7NK847uFm2IM1yIY8fTIXqfq5R3lRFUp12SEcTBcdAO1NNL78JQafVqa07VHRkmh3xyEJrYh6WB
lopt3DXyFrbE7ZA1xNo2sLhaWZOdrtA0pQf0tGPt13d6Cn6TBXjNYKGIT/gJx7fNnFoPqQI0S6Wu
0WLwGB3PjiHsKFqsK9uEN0Wnj2PpF/XvaACrnGTurxiErmO9SkiTAkUzx5PlWwkDGSQZgf+9J/uL
5CKeiDm0wCIpI1exWd5QRCsvdzrl0ac/kX36LL12H0c1KWD2MWC+gq44GTZ6PKAk4qSbIyadKu+H
6gkbk37tIBggGXNGopu9kLG3a1LteTlAYPsQelgfrBy/lthuLkq0I1gfWG2rZ1V7LviBL6hEKjvY
qPq8qeqHhNE1Ihlq3wzQJo5p60OtuIpqQgLcQX7CXeym0trrSMKCJm8o2TS1d9GDCFIt81vH49J5
eolwJr6xTQcLYE5N7+wL5irhOhifdQNMx5RcjpbIc5IjIiwsJ/5DA/R5rU/yDXALPv+gRGAZDjKt
43x38bXd9uQLX7VKihopKZKPowuZ7szplhZR41d4Mrx2++CNSO4CzTlo9aNu+e+lNpMTCH+yQL6z
GWVBTT7Md0POufpTHDA9Ii1M9MVtyryV1Qepy5huI8LkjZxrqKpUNuytM8mXeaheDsXkfdGz7N0w
EQuo97Y1wnsHb9S+Lb8nfnI0FACSgfyi69WPyVS/9SCnljrHkfq3lF28ib0ZO0bNgzmU031kuGmd
5prUV8uELuYInUbjMGi8Oh4ZXhtNG4itsBA3dpXY26FyTxzj9wURcWE6BPgGk+GY4fbO0H35thZO
K783HtzEfXVH7wYMaqvqpbDvtnrvEmqgoKpFOlQEL7ktUEh2hIM38zlR6vcfa1nAjR6K+MUbk1c3
CL/noVOBRpcoqbscd2g/343Gbgrp5CGJsxw26CYInButgaIa+/uio8FRmrtGW4LT5U6JVlQ/rloS
e6K9pibjIEm4ruDPTMVEq6D09bH1GiUTgkGl8Fj6ozJk1w7CEvEMlpKy9y6LcGpRYBjqoaom7TEn
milHTr0AcAtubaqqWTaIUtoB9Q2GCvBKiaQYKPwyhTOLgZR5ixc1AYg8dKOBzD4JfwwAFn2Ojs5x
5cP+Iq8RKq3qOoTprrF7G/Rj7djUvVT25LsItM/3jnfTze0+Iw5+ZcA9OUYNjqKN4zLFIdcomsKc
reWxEw43wz4TCXs0BK5QViPTXew49GMQ/xHpYkg7O5/aEjNO3NeZ8bQ9qLf1bVKrbEIPOrSEU2g1
xHP6NfRkTslLlB/EuCtDKK165EhsQEmB4i4uilg9mtiJcg//Gej6RkMyIo1+NtDtLacgYlbcwa++
iFBHn87LrY1Yf485uysrUpzRLFYC1b4EoNUbioNkENvKn+6wOoWAgeqim738aJXERRQTQiLEGqdF
IDoEB2F3tEbY1DxUWn67DDiXJtfs0e1Z8qrTEubsoO91VnyxWm0XFPNNQ4A9PCG14EjmlXaFUbX1
tfPGi6c146YVCNSiMcfGWx+oTJy3AhnErs3kVZlDoJ0kQH456dax8L+SlAn2oJsoff3DYtMxddp0
bYqnNLCJesG5ZrcgPnaA+bVsSO0Fmz5JD+3ByBKKn+97kWjwP2XCS0cMRZrexSTREKtGGIWSGC6a
5UV5Qmz6kRXt4onqyzJymyb2OredvsyecRXr832fzfEKKjzAmIcRjhHkm8qLvyywFUpR9tWw+yr9
+XaEtz0U8tJW45NICcZKnMvg99d1Ye9d1b92QBWwxtBsKT0n4UfFNlMqLzVudirEspz80k9qOn4N
g0YCJ8GQQD5RAeEcI+OG/W7Z+eKyvms6psdMMzFa/6++KbGmnSDPzc1NqEvJowj4KEVcHb0ODp2y
R1PlXdWyPC+vXKYmMstQQw2Kuv6rdIwCBFyv9un0lAp695aHyyJIz9bfiJWH1KiFu95h5SSA6CVQ
yLEr4brqHrQPtSXjsfZViwuoylzlHyNpox5WUKIcpYnCwPrK1+yHZdK73EOoFszqY0Bn7DTXNeZG
nWQ20cgLgyZ2FlUjFTorU+cil4N/fRxHMvPUMJ7kwO+96D+3/nAPHMbAIQlIZj1E+CqirNLs5WnQ
6qjcLu/FgiGQ8Q0Kjlpf4ZP7SZefVM0MaTPZLJOLZYDV2q++2z4sWiIPafNKg9RoE7e0GV3iXBDg
PBGNDaXBD3c59TDYI+eKVR5C+BSbrknxKBIgqCrF0ULHB/UHiNlSFSyg6jhfBeqBLDt6Z1VLdxZ+
CvSgR63O7zxXaXtZeA1i4O2GmikKNBgPsL0phMaDpXY8F8onUu70TtVjVjGSSxhvlV4QbwiFfalK
y6D0XK5yHIrngbrTHQF8FomX8ShnB6vzRGcu2WjsYmSiUO0YfneeRPCuZn0RLo/YktyUfbxffpet
prpzySQ1rqsLjf97riGJHjV5crnz60VYnKl1nFUf2G6PE/d+wYBGWCcL3jwGBoRTZhJq6gL/zFnr
VHtMcMtdjPawGtp5p0aYUM2Yebnclqy+Q978uaG5nSvvEekDgwuwDBj15jWJxdh+8Q5VBg6mcsQ+
0JAFgTDT1m1RmCiPGiWJc8aCx98N7hYhrasE+ErNK7W3FJACFZO3R1tCmaHeTLdPXwCOyAvtf7gb
dAy0jWncJhRKY2yqi/G0jDiwWzu4pfMwhY/dd3sqnNUo2Ht8eYMu5yWnpV55QBf4MzBeytN3S+Yv
UTbcRd6E3DIwlvm3kLvKgnu86Cc1l03VLNk5M7JtJmUmkMkk35XjXqAHKAR9g3pY8cqEeKLQKVW2
MCOLNlPT7hZVoarnImWFYGXIX5UCcaGN2Fa2I4UAyLhiqA19CrWmRsx9sXZQBW3zyAc2jnlq1YvF
2Odkj+LeDJiX6do07ARi56EUByso3hfCABR7ZqakKw0W6VYvda0ZMMqzu2juKFAC5wUtzEFdMla6
z7o37VQ7EyltrWiyu1BSHavht1r14rLbwvbPaY4CazWM6ZvCIIeOGnJRcLN/PAV46eDkwHPtJkiD
dbQ+qk7HTHXRic6+fRwcF0ta9RHCfgT2zvE1LUJiXsOHZYKRq2dzdP3L4muRILNmj4T9SwZzgSdA
UurdOrHNF2+iXUp5r6ICPN3FEXDUGJxVuBfxc7wFaENKE71q0GgOZGA0LQK1OS0ENutG9WlKHYLv
6FubjtvilehjOzKZNYTEPBZLsYIS6i7PXXS04bu6oupooVXTkSlFR2PqPzDpDCdVpmflyraTqxwE
ebZzTAcVzK/TmBqbvM7eujS6VpXTnFCiUdvuUhxfkffx7DBWedINYBgfjWhmDAMWgc9VhwBXAnQ4
qpCwTWHg3zGflzWjUbr0OIbQlKCfXKFjOfv1uAMW33K6NHoM03/I4qlsSAmldXbBcg0clmpculfF
OE9rqo0ESQXdboAlL84XwESMd5TCIavb7zoDDw0bk7VJ7nWdvUMdBdz15bEzPPAUOjChBLd222/g
ksVoQJIZNkb/zYnjvXrclzUxiSMO18W7ZR7i6Kj+U8lIiRJsKTP10IXKb39zCyQQXXYVCyyWXTf3
T8w010OlORuFgS+WBW5k7+ijbharAkOJ4sMJlLewEUtl1JDL+4PnIwIOYN5VlmbWtp4D0se8i5DM
Q8tgvhmHxF83UQ2LTz5OGKxC435cwIQFx8DDMIAJZD4s5hh1OsG2JRjXUnqgPmEZJWCGHtqSJxx0
cffnyZnZbEjtCXbNZRZs3UmCMitzO+Qa75PAACnRkJ5Wtv0QMgFf5dp8GFuegTxnY9e93iDs79Ap
mxdSEa+1TuBB4kyv7vB9Uan7Fdnghsc178BqXJpUu4yuQpS6rtuzFczourxB5SxCDGjpiIDhy3Xa
8xIVPjBkyDpk+RXbddQyVDiFRsccLd+o6Tt5HvAgKHfHoXxqWZIVspIV4DFGeajojKQH6Q/y8PvS
QLdz82BZ3VM/jGJtcn+SJI32i8eSz7hEY2o7dNZmHMaQ9hzy7UCDIZ3ke1Jix5vqlIB4wAqpqL4q
zQd22Zcpyl7NkCWC6Vy/HmadtQ7KlikhZ2iIdKJqK0qIXEPqnCNfn6DUiftMMT7Sob+panNWRsM3
woWDRaYKwJgiT5WEeuY2byXg7LZnawkmR6xSvDIxfm3IJfL8zUK5aB2XztMOSHejssFuFp7SjOUw
Ge+5j+oll3mOQxd1kj5nnzEmxsWyxgWolvy+kbR53lCIXYmzXchDoQOXbgpoTxuft1+k6efRxnmX
mVZj9K9x26y7iFOW9YtlMpC1oeTiYx68q5nY4rwTOQxAKptfqgntXRM6zqIUlNzqiqrkeTFXiZLq
Wiv6B7VvkkzkAtx3ZxyqkJGrFj5mOiQNXvMmSL8V3fOyhC7rWR6/RA5NgVXCpRTPqRft/Qh8AOfw
ajXW9bVk9rqjzX/RQntrZOV9WH3v3e61rJiruzH3LDUp2SJYdetRIsC0kqtGKHISC81iFUIxXq5w
8wN/fVHdXR54BzcitB6ijpU7gDzBvpqvzD5U9gD4G0v4yzuB276m+fvMSL4uphyZxgqXKWgaDcGq
VqSPwHcvXksF5ltUYC7LuUK/JKYAC6djmMPT4EafYRwC7o14UPP/lIx61ugJ914vo8NiDLUwvYZq
ZQXsAwtxQA3/yOI2GEcn36E8URn5nb8SVfJ9MRayHXYUr7A27MDPXSy+x036qAyM1LapFzEijQIX
06K5hkT5tozrYPvtp6Z8nl3qIFx3SrxdlG8D8JniDPUtbEt8Zt9C9fLVbXFBonlcBsCGZGIHQLMS
nneHF+AtpsogimpQZQdw3lv/QbVP40h5j40j/FQlN+ulcrCiOswUxa8T2bWTeOZ6zrXvCzhsOkpO
PPbAU0QzONibFTb33Whgwue1C8damev0ATwZ5nOIirpdD/ltvTykDEb7td0766whnZhB/KcuhD2r
rj4PN7weBpBZW14BE14prhLqhcNS+y29W6HdRJm/ncks4SmJbDQjEv1XDfERYraFQRMUXZItRbLH
vfTZMFmSYZt+DRWlNjTqrdeYjEipQ6za/eTS056ivnxuia0lkwDTLqe9gWsGEV5ZiakubVSWSOj9
8GmPvijMt88IvQXEmncKXi+aSyPgXC/tTaucxpYxateZb7bI801nv6X2iKJQ2UmozkahoxE7IPav
xtoaVeYTLVvKj6WSzyoqiIAaEvfu7dTp12ExQxWw6M+EXZ1w62QZzeWreiHiDGqaia5GVdELAS5p
qLTkHH2pbuOahiJTHzRUFUDb3WoHp87yrT+6uIQYzf3i35XMbNeRu4M379IBmnj3MW7dOlDDm8IK
eZdVAirh2T9MIEtcpA3TuSh0fC7kW67Vr8rRSvWMDD4e0bQQslPdKU+RIrKvZkAPQGRqxlEwPfUe
sC39jIoQHSYrOcsd68pdNuuXxfswVafvaVejrunbKkFD3Cg3OpxEsr1vQdNtzoCYrwvKYoysHCEZ
I41ePxbg/AhPI2iAEYbSXMJpTkpOuf/kKjJPUfiksEpIMLRaVpo/pfoyVV8olKrxXN7cWbnrqR5s
wZ7AKE4W1Usqsm+Wwk/VVXbL+Tor3ZMsGdfNzrdsqJDJQNHVs/dJeR5J8WZG4726PZbtEC7KeJPl
nmGAw3PI3dAAmZjZEGk7dtxTUX1CwseGzhhP/ZikLzaCnMZWVVbqMi8VsYLTl/56lLz0i1uR+q8n
3OFgi1MyLx1gi70CyuPkPKmFQu3gaI6SFue9bowhSZDS202a0m2CbFsa+eD0w3QNL+iSv9gNC69W
OxTc+NRwJWZVarsKvsfr8tYZ0asplufcwbiuK/fTspPgcJxhd6RTyjPfj0sqER7RLw6GhdmcnYQf
4NnGEtVdJ3n3Ra01y95v+/ONBfFoC09UTDtlxdZBx1mZQfTu44OxsvXobJR4G0Z5+bktHibLviwO
Uqrodaz5Jc29Mwo8ZT9okXcbBM/tjd6EX0rNeivvxS4Rhb2pS26oqiqWzUZzUYNO0w5KpOurUlWh
F+ZNg1kCVs3k1eXDEZnULRT9p2bwxhXq+ks+fAozJslIIi6VaVoMEmOWruRlqW+1XGjrzF9Fjf1Y
1NXwA40jfCOlekfZaBKatNCI/r+j8T8cjQ1ioCB8/t8djXcpHn1vrz8bGv/3//mvobGr/0e3DNfR
LTwZHWWX+187Y1f+x7FMx0bBZhq6B8vyf37Gxn+ga7me65i6o9vC+V9apin+Q+ym4xFR50jHdDz7
/yUtc4l//cUyGI6ZsAT8TMtzLP0juTUATJ1dQPmDnRAZU+FwgDariM9NWd22DLU3ThqG+yjTkisK
V1Sr+PjjN4MZWXkH9SE8m11HMg2qM7ckZk6S/XBltyZ50FB9vC5vjvBerxu7cg+1nld7L4Ts+dP1
vvvd9vgD45LKAbteRbnUXRJlTfMDvQ3/hNnrmQnvdW7Vmj4YLkdmrjQf6UduUgjNFdJzT75Jds9/
HNv4kGvz4+Cea0N0EYJb8uHgtRX3BtSIdl9X4c7tC8by1swIK9ympoFMEg+M0kETk+BY61tR9w+6
6R+Pz21TvD6eMbGQl3/i6M4GOYQoE5kuuM2dJQZGEgNWBE3u0Iip5KDkiAIJyVAGzdyGQvz3a28o
v+ufnp/l81t8esHjbVq4VP3KER4pAhMKjXZv24RYx3X/KSBlaGVNYB2kHgEMWS3Bdy4Zuz2t9zCh
BcnQqerbPAM8wVdA+8cl+fMZkTakXi7Dsz8QcNsx9H0LrRwaVmVOEo/hNmeKf/WPD/7BK5oPbpu8
LhIqhmNa7kK6/OnCo3exoDf63R5SdIFJahHj7+nETzjFrhOnDU56kCsZfgHXrDcO3aANd7KuMa+R
lUnJKMI9eKBzjiPh/oOxrq75r/eEDALWB9MyoH06Ql2hn07NrnrTCo222zfVG5AyweFa+E1YBMNM
/iXCdX3tKJOEv1+Q3y+7bZqmZ9rYEguDVevXg/qMIAfXIgAi1qnyc58tssQcc/v3o/zpqpvCpIOV
uidsS/38p4+mu40ZG0nCRwtgj84uH6MuKBpSi93174f601X8+VAfniNGroRz2mm3d6mwVl2KIXYX
v5UxBZ5Fm7qaKFOjcLr++1GtDwbzy3MFSdyxLRfJofNxQZ7CxHGHgRcaj3d8Y7Q2xwlRP8PLyMDD
TbHqvVusmDrksMOllXgrTVV/YGlgXqMBuSvO/HaISaEfHLy5U8ycgs5kksK666IHIR1IBT9SgvSd
B5MOQn0d4EmEW++1P9EjEZL0znxyPkzJXe0WpAImNsan4BNXzO+D9t7otBdR2dHhH5/8A01ZfXJL
xw3TcGiezN8eW1xCHBOyEJ4GZovaY4zurTa3SG3hU2lhf9+iXa2GXoMcAeSfAjURTcPcvpebcbQx
SswfUuX7omueseokXmFKUWhNzFIoz1d5z8PCZJH2qoZ8ktrFjSvx8YfgVlX6hgwKxepAfzQ237DL
0tYwwvWD/3kh7Zhxx9A/fv77RzaM3/cuPjN7l1qsbP758KrGHkLF2U7bfVHhINV183mo4u9jMRXg
To8zBg0Qj1wwRNseIbhwOTT7ffKaG2Kld+Uca1dB8YaPgnal61/MyEHqXRpfQl/J+ywgBM82dk5n
k/HXkqZipUwfO//g6V9jzUWQP9J6D5J9UqsYD+Gcvm97sD6hpPh6m50zr2mhbPEzEWf3Y+/eEzT6
2HZXBrCayCfl+yivzVY3jvgni/Ecz4G3tkJprqKhOg1df89g8NHtz4iLasSEgNSFeNB1+xGt7UMd
k3rm4cyggv22LSSEdZEjl4RAXAtN7mZZWpvCpJHsRPQUMaSBcem24252g0crju462d/WOPKlEcgv
3LBvU0kgjVbm09YIqoxrRzGdnEz3TuIYkWmHvuwuQrfb9aARLT9EZ1pXQqbLxyqSMyKVFJeBPj0J
vYInM7cQReyalNde+wSJg7bX+xbW9rdC1ne2uDgFpsxZZSNFcy5iFp9lFjLA88ZjZoC6+RKj0ZbZ
0Kruu0cnQDsX2whAEdWQ/mBUcOhq7M3D6R9P1e8Ll0tAhmWyFAvPkfKDXmlsAruDPdUiR2p3ZTbu
3T7R1kY0XvwR2hqw9dpPAQT//iz/8ag2u66tIwBhI/h1ZWb2RDjZnLDt0sVYwz0d9HtXO2iGtEe0
b8+J53z++xH/UPugMWEngDKNzkaYH7acJvAQyMCC3TPPRbSHf+00xg/0ps22frWJmt56+lknloGB
8Xz394P//uK6hFeq8tzzdMtyPry4QWf38dAXfFxZfC5RL6A51Y4MrrRd2ZoniKkM/LRBZv+4zIbF
dfx1c+fA6Gqocy1LaW1+vc6Z7msZXKl2Lzp54/GGba0MK/k0mMZjkuP0Rs8AzoVXQBpClmDxhPWV
vjo9nvGd8a+z+X3X52xcw3BNG6U+JdGvZ5NEGrxlFPb7caQK0tWyEZQJEd7kJmcuOpd0aIybBrIK
Q/ACjw9/k6YudmHhcCkcM9+jqdj8/c6Yf7o11MMwdg2bTBjx4bGoMHSao142exNVDIQMwpUcPHf6
qH8qg+m9bwbIN1WB1swxA/a99Dmzik8TkCXqA+MLCULB6tCI9hS64LRJZ2Do7oBhcF83rU5iemxe
t5EubyhF+v04rPzWz65VqkEo/HFrJ/zqv3+kpaz5eNM9KVVHaHn0ah9qEcyXwZWZluylmL19vmmD
7gaMNdvCumdTBqImMRk34t5ichunJKrNjahWqa1efCDQTaM7ryQ+lyuHKMN1gqkcyWUbx2vIWcgs
TNNScpxsAr6SwLeOnXAvulnIbeCE82YUeDDX3pU3qmSUgg8ciGNgKYpCiv6Da1QoD/i/f2SV2PPb
c05nbFiWtATLmfr5T5Web9TY5LlDs+8BfdswPIQMSmWoTYzmDczlqnVgh+IYDkzRu5zghyJ8jyNt
A9ocbnuUmAfKcwYt/ojvVmWC3VuCcWc/QYOIi8/ZWHUQL2lm29DBc/2r5g6PdZi6pzQ3mi1OZdQ/
jrXJypowN7tHymIyE3X65ITCI9iWPtryMJpe54Y8SfK98V3wG6hVxKkOhfP296uxVH2/PQA/XY0P
79nQpgMh6VOzDzqDLC4memtzZjxYSDRTZeJmW9aFcj3gXOowBSWrGamElPZjH7e3fz8X+08rPQU4
mzSrELlKH5Y+d+rFMNldsye4pd8Pwp3OwkyeO9/bOpUxXUV2T2JdxPAB/zoWhNS4hTGf3EqvJLow
Pcyc+JWPTcIKm6uWVnU6Sw9RdT0zNMpUjRNjPACU/tU2+SVRVby2RtcfvUCUSDsdZuKDuPBrLzWO
IwjrmBaFPV6gWEAgNXdRFmMng1O9eUvIl7+zM+dzViqRt9dOiBnwBUmY20yWfsS7TIlU8bm00c7t
RjJOVpH+bAn/FW7Ho9PF7O2lx3ineu4Ye1lVGF1FlbUWdfDmGnH6j5zc39sbcCJcLQQ1MBJahTz9
/NDb5DsTTsly6orkNfDbYqPNergqZmr6v9/FPyySRB2h56JRXlKjfz1SkyZOXuN0vC+DHE5EBfUD
CL3CLUw5uYRluCKHNYRzIS5/P/AfSl4+o+l6pieI4fuhVvzpxa78oCtJc2F5zslv7CGJdO4ojmhZ
v5kW7gdMm3CJAvDHJRU+RaBH22yik/ep60n5KDaldN9gDkb7uRyd9RTW8baIdj7ssn8su3940B2C
sR1p4S0BCqd+/tOZtgEjCT/Wm30eKouKitTm+BVZ2p2aAWRR9N5ICBp/vzxL0fLhTQfxI4SKeQZQ
/ccd1eshMUYRb5fRdzdIOjes/RspsfhxoBy4PgnPDBx3JBkdQBk+mT5mp02ufD4ZcluFYHBUtxti
Evtd7VNoIma5RMZwbrV/lUC/92vcSJutk7AvkPKP5VfE3M4Oe9akwS0QZJT4kUChxH9bT4iAD/8l
Lf7jE0uL5Kr4WUgZH/ZAh8zoIOvGZm/l10NrXgvBUc3cuWFxtiCWQw705pFZy78e2N87ctcxQEl5
XLkhwv2w3uF7FBSGKJt9NrfPwyTuDUl3iPVbsg7HmmDtHKYm/WcyhtraUc6HMOxhZ2v04T+I042z
tnRMmdwEiZlT/mOrNP60ahiS5lHnZXbtj6vGMGG3GzYJb5QmXllVsAUWbbxLyuaavvF7GFEd98Ld
OSb9mpweSnzZfOR/WwnxAIQMstjEJfz7gyz+dL+okLlTdLeu+Pggt0Hvm1au1/upw2aSeMeQyEv7
mDZzvBknitem9TxMX9BfBr0ebCgcjyVxyusudrO7Cd89044erHH83sXh8NAZwX3oN81NkJ89zZrP
lRvezKw0V5VXdRsHu+V9RKF5k7MveLFx3brMtCIv9K5noiohUVDCwSN3tqHj9c9NdZ2XdAhE0Hf7
Y9O2r+lof2bIVBw1K5ZPZhW8zdjOJr0R7oc8HK9Tg23Nqufyqig3TUUN8PcL9ofr5XqO44BsSWpp
48PzjQNrNNm5U+37AOr3HMXbDqeQ7ZBjM1t09iUKO9wB6/cYH/e/H9n4Q62FyQXqPqgyuOd+BLGj
2ADur2W1Z/gnD7HeiUOk+T5RatifuIVDPHpdn/o+w8vIB9+0rMo+hZP1/95T0UvZQoeKQPDjR0gV
q8a5LV1R7ZNouq0JKYRmq+vbaMCLV4bG60j+9M1U5PCrYH//4xqoruDDusvBQXNpYiRY/oe33MSt
Oi46Dt7KyVZTwb3pFl/jMgiuMjwY0H+gzQhm8pt7MrxDBFZ/P4E/rDIYJjuewGvEEFhH/LrZUCnl
BLLY8KGVqqf0jpa/xgccV4Q4Q4+v//MT0wr9oZekpiTIUno4m7CO/3pMl2FlF8wGx8Rf72thSvyn
y9a5I+xPkTTqhzTv040xVtD+bVfnMfTf0PWFZzn61R49oXcXa695TIx1l0E5Q7gbIgCwgrvObK8a
o1JOcp22biHmQjWwtEcXWUo51aSC6/AstGSUTw0QU6P7JWnh6XMz9RM8+zp+bUdvZ01Net+kyGQt
XCDYAXXa3nyMHvO2HLZRmQUHDHmt50SIr70D2WcwRzhh9ETXjKn5RcLwXxOp7WPlpa7rn0BztIsg
YooYI/sp8hKCA2XnX/sRNtEFHL07W+/r+xlWE2bF1j2DjeqxhfOsJsJj7zy71lM3G/F3fMXX9QCn
p4sukg7ivhhs7XqoMW0vs5ye2w1971MsvYkop+mMHOZunifjqcmNKKT09D77OILvYcQCEZlC3GL4
8kQl0x2Jq4LfZ+pnm8izU9t6LzRByXVpjPGVO6f6ih0yfxqn+KLXQQdRbPZ2noGIIKRuy6Z2fGUC
nbJ2MEBvZy1CCp8O0Oq64iHGTg7ryfmbnhj3uZt+abMIloUpomucJqNrHGnfyqkZ8A0aUuz74NBt
s5Jk4UAQ1xAVUP1WpFPVGxye0aAZ2ehso35cIxdsTnNRUtV36XOLt+PeUH9bviXD2V3PRGFvLF1G
N+zs0U2LVPQ0AZMs3zLc0j61rrlPsRe9itUfhS76H18t3/MTNJB4wOyj0d0ROmVfAT06V8tX//tj
IPJ4Ww5gcq5dZjsydtj2zCK69ocpug7ECNYZTNU28JPiHEL2KCB9tMW5gseGHyvdC85vpwhfr9Py
1Zxl6TZNoaYmfTDf4sMw33YEPhR+dbt8h8nfdBulsTi4c3IoaueqJT3+7n9/VDkGnNQqNzIjpZlQ
ceLlgd8PzZSP1LileBwTzDRbme2HFmPeFtNSvAtoqTCbrp4m7sAulEQGkh3uw2HB9WXKjWctLIpz
A23B0iiT9bIkGrs0tE9jUd33qWyvC5y97owa7NiLCPoYNWtjowG8BGGCoxB24bCw+GtGiX89zSk6
yfGIP2mmkaCTDHeUCfUwpRpGZFF3Rw691OOzSQbFPdZWNuykMT2SQuavDQI/drHuxPei6ON7AKZ+
O04IuefJAX53+vBs6VF/9mcSMFtLek/pFKdowPCqbnPTf3LiRlvnoiVfe3b3DWSPp0lgzBUH/Xyd
a/78REbdSROGd5/pdf2UvaTqm6IJMervCPS0sICpaF8eMeP6P1ydx3LbTJhFnwhVyGHLAGZSVLY3
KMuWkVOj0QhPPwf01PxVs2FJtCVRItn4wr3nTi+uBFnsGe1bOy1CIpIImJFbQCnrnhUdLfHN7VLr
9viI0nWg11h5fpeGxiCpkQhgEGevnb3Qa/Of1hIq4fnES5RL3MS8KLEknG74kDGSLil2jpGQ0NR4
b8uMkuADJGGJE6sww/LyopdVTt7jU1+D7Qtmfu1ARcGbSioIxaPv7aycH6zSvtiMxtBcSNaeT2ND
OJt5wseyJGb3EcQeRZrpaH+qfjgZc1XdXAAI17rjdVKb/oiyqJSXbqjBwzXJn8QtEbPYscMMQm/D
OnZgu3eY7bNKli+AGu6TP7o/ysyvtp1qRgDUWvfpjO+O45XvFo5Aq9EYHFeZ2kVl6//ok2NrTi4s
OX0MsWTIPcCM/NMhPalb7nctqtyikcTYjhyrFvrBN9fG8GcKc9r3sLAbMWckUKY/OUgKfAoR/z1/
ycyahCfIee9JFlpxWr6P/dDfLT+9JNM7GVLGqy+C+uZD2ouhlb056ZxfM6n9fnyGYSi9VF1RrfCl
mpsBPdjOYfZ65yJDtKYbvQTLzSRtkNLJbCM415IN1FiBo6WHScdwad+YxvQWRK69SdPGYt9WT2+F
7eTbwtO/kP+CYK+z7qXH938J7PRZdKp7kcuNscTRjLVvruM4l7AOHMbOFQm3A2ZDssX4NOtl9oKI
aIND6GdQCrUjvtPbD27wOVpVTr/m8l40cVVrNinocZ5+dd880cNeaUPPxce3nyLXox9HToS2/Mpa
DoP+mPs7v5WsKQbRorNT7tnRfCKUZZoQPB9Pt9hvp9vjI5VQyNQ5+txZy8JptNjnoYR6GssmubnF
e9DGcVgqh0hBKzZPurKME8YUIMytN29czTWPrsG1N2jhuwZT6Z0s5mt5k1y9yatPsZE3J7spdUDx
pGEMU7buc6cKWdF29wXWSUyg7Z1aE3No6dq8Sr05uT0udrXNv5LuR6Mf6fP1ceOwNzDIlNhBjIvP
dkDGYmyYBzuKfs2pPLmJLLdZ+11raPMjAkQL5mz8AqdAdYe+SERIRx1sahhAqS3jk6HHMcwWsOZV
XR7Nad4L2oiVYy/4oGBnWc0fKKrPeQ4noS+mMJ7Tb20SO9EQfwVtHLaBzaOg7lMjnFKPxHpzZvka
ZWcy7T5kC7HNFH8ysNlcx2lg1qO0f6jUfcbBstg/+zvl/KYakaR4OelDk8JX3VJDaqV99nv5YU7y
aR6WrXJzK7x4ueqyWYpslCTQv738wzejvT07v00z2dm4m0ayaFTAsab9rVR6nUz/zywBG1VWvSZx
iKLV84c19on1qKPVZRWaImwjQc7rZ/gEU3ukGcqORj2/Ewbw1GJN2xhFc8jFfCAJ9o6X1Ab3mBbN
cBgzyK4ZTl5ie0jz0raTMnc51GSnYOXoTd90nHd0rwOed/CYZWMzgSwnmO4dJavDr9VU1Mp6flJS
DWe3ecvzFot65jxntj7jA0N6Z6iIqoAI1i1EyE2X+r99AzlzmgJinQt5r4Lo2SX/dqONk7HrMioT
DQITQ0ZvPTCNa2v/VmS9v51nYl6roDyA0TmWlqvYTWq3dBx/kdcVOjWkdl1M/EIWYQiNfmVUAgLI
31W6ufFmes+gQ8U8pMhqlXmQitcX1ySU9Bq6WiGET/pNezFznTxOjol121hPuiBjp3OAfysD26f5
afb+deoQ/iiHl2peLoTEPOuImGmvMEyrUB+B8bCqgniiKZTgtXl1NPqISjRp2CmQxhNeasgh3/h6
m03tW3+1yiLsx6ktoBfBNVfzXe8COmTDMUkUIhbIBNCTV5iK8mjBdIyYL+OEQBmVaqDDscw07nzx
sHgfMcGl69lCt05sr2mkb3LGce5UzpFJ4N+KUXIMCLvry28/A9C3hE4OM6FRPZUF1moR5qg2t7bq
3l1l/WyNBoEBFHfn2b6lGsvoOFCcdQPRyDqAjdTU+AM3IP80h6SdDMyvj0OkazY6kMyLimKwG+4v
VBwxjh1CyTBNx6u2V1x2DXdjZAM+u0kSyWyTWqaPn46haTtvGG6iUdYmZfO5Mtrh1NdclxrlHUoz
FbuIkDEr1udD1/a/Ky6AWTOldzmJm8pI5O5T0JRV24ynfJjG0+OjLtU3Ig76g+q49IwC8ghAjFMD
8faUerS5zBkdo2lOhW9rSEGSU1C19arVPTTdZCdvap2Z8UKCVGUsTn4fC1QGXYxvBesQ6Gju7DOr
PTUyPlvj4O/Y3bQnQxNMFMkMwcSRtyeT/oawk6HB8Kf3F2/5ga09La56j9PTGB3epUjlR8FgvLbx
ci2/RVLiw7a87DergfSUxWN6cundCaHt+o0SyuS4ivVNoefdyQHrjbxvkX2Icd6C6rjWUKTNWGjb
Liq/VAylwYsxn5aqrzFt80fIM5YLQWU7bFE0iDeONwE7cGAiZRjiIUKVPi7YkWvmSqMJPPrChWiz
YCj8oN9PDbKRYcAIQDRnd3rcsBcMgbAEe6E527Er04OQZCAe2rIg0D1h/98KvzqljvYhtGgIu+Wz
x1204Oe0wnc6i/KU1kDo5jKpTv44/8S5iRmkR1jGIKrZ9gDsVnU0ExKSLX/ltuvqjdHM1YmHVx1g
r2w8WQI19rnw49k5STBmp3z5yBiS3ewkco9o+NMHlRbyGRyG5aaeySGzK+O9KpCu68JBQb/cnxUB
R+XjQ2DMW8Z03r6tpvg05XAmHx9htoIGCXksGuyws41hnzZqSaclil2J9iPB3hj++1TDi3riJQVu
33JmlBR0eeTLFVqawVXiZtKc9DTWHwX8+H93+5IM9crNBFg2YEihtK2OXiNCAIjw/yja/MugMd2y
zAB11auCc1yRZhsQFut1lxaVMuYJdmj6wMaT69rCId8U0tL2Bs/4ilDQfI8V1t6aA1SjuYDO7uv+
BdQPNyM5xxnq+LDVGpM3eY5go/MEfMnv2TeiE0M+QeSUADFeHTK31UMnAsbRW/5x0oIZVjXOSMxU
e4K/OMBy/ffQawO4ew7WSQczZ8pw9ElxyaOUV5OELhQYCfL7JZ/vXwLf48M5tZHp8yauju4jly+I
NX+JjiVX73HvIynPaQ2cyxGjCm3CQarr/5vqZyWVwZti+WrdhQmE4OT/8v8e3/7xqT5Y9jojy+Tf
v/77Of9uH19aa0a1LntNrP/d+fii5vFw//t2DaarjTlkUNz+77GNjwf/+D//HgnE4w/HnL1/D+m/
/5hECbGgo/1Rm2SZrx8/Fd/HvnNGLtNxI48P0tPjo8KE+fTfp4+PHvf9v/+HlKMI+756e9z/uBli
gZL8v6/14s4J2zG5Pe6a02LeQmT46paIPhdw3qoMPBsnDJ/+dzNnNNJgfni2Hx9ypvdHOyAqwS+s
Y21QiydthydpaCMCKtqzgvJ7QUNJNMPsdBgIsnI3EkS2aUZsQvqyCxyziYxYW/4dM6DGGLxxcZXu
by5EDQaEKdnlAgR/SRaOF/fWk5yMLiyiary4Pp04mZRhicV5JToyK+zF+TwgsDLz4bvQR31HtADr
U39mfr8hPcpap/qXT+tySxh10Ge/lN4PKjaSjjnIV205A/CGbYTOlbPHzYvvbpRX4Zh3BCvIPkfo
p8RUfdRM7JHvz1qoz97PwHtyDD2sx/YrGuOCeEHyNTzToPuP5FsBllPrwRhk8G0ghqSHRMzuDq7e
SyURF1Vzu6e1eiJTLEyxWuGOi6LVwPDEIiGiEIVc+z3Z2QFqP8uN1CrHxQ3HTN7SOoDqCWlNeaWA
sd5+pS+Dau9wBsGQEDpTBfET5n7SCOq/0na2JbzWFdfPb6WMaJdIGg/fkhvV2ccMKBOZJ2wRRhQW
NHYMi5ixMBETVEiSppTIHqOu/XNpNT/G/tbr1XOE8XQnYt/fMIwMnjxVf6kKK0but3+auH/VZDtt
e30g6rwaT3GW/CqzUCuFxzO7yBJ7G0JgIrZl2++8GhtGTGj7mFIbGdWgEQXx7QIi3yfqLUG+9Rwb
lDNNSmYa+pSTMR3IWUKNZOlnUvOgpQQZiOmeMFHMzdilUtJTrfGaNX9qOx63HS1waDi4DDFhF+SK
A2xRuvJ2QSzgo+SAr0kYXRtdy8Ve5Iy1jPyqaSLew9r7RuOYXz2bIFNbgMVXxNhOjhruFsKztGw+
tKLpsDr2AMaznmqHyORLkTZ7R9lEaOfAesvyXeMhnBxGH2RNKtaAkT9uZ7sgn9LLon1nNr/obtWG
HU69iz1T3VL4sotLutJYy+OYwgIzemKjWG8iSG/ZKJYeDWFN784IrNwKpgP8Q/pKQwOYnzXRKmMv
e4rUHR1TQGVCbYDU4OQK902Zi+F7Wk0aYeCOvsl6+Bgzgvr1g7WypAeeqxSANzEF1ME5I1scjquZ
SSKqqOSHlxHUXMxWuiH1VZwl86HOR5lll0tUgBOjToe8MBoN5IivvO7FrY12WSQybOjmtY+ZMHSj
BrtZr6+6gfpDOUa+6pIE2NakSkJ8umCH9jXYJLkNVw1rdkc0+zoh3/NKRA6hLJS/RvphjYhL06p3
Nhl863VSU6SKuCrWRVuEmlZ0TD9S4pzrAWvvVE27uumfHLMQ24RvEjDnOvQ9XAEd52FPLux2qshy
J9X9+jCV5vpi8nQB4URwOfeF/mvRgDXg5jKNvw59HRP9YsaGl/0iV+OHVjcAMEb72EOeJwYH3Hfp
Itcq5yaMIeLyNuLrA2zdgHST30lKXi90yS0ld71J0sC7JABK0D/jn2wr5JwYexFGBylGRqhmDYJt
Lp12FNpinIjtqeddJknwjMzhT5rW050TECGM6vuVgKRzTMnkCie4N2sxl+5Bo5szUHyfSnr32G3r
k6EowCzdfLe1MgpLfC2H2ugdSiAChycVnYiqBDofZMmLHK0/kXOpm2uXscfRlANUILKzp7k2AhyG
FuBMh9pMkED2eBcNVjsc2tG4ebGgiQsU9lnP27nWhCyTQvnSLjcDqAGb0dzilJMEqO60VpxBtuWX
fzcmZ6O0gr9Rm1BgsYTY6sHA6g+YAN/Ma5NzXSFTcdJs7bEO9FgBMhxsyfIcoD10COdJLqORMX32
F2UciRoFXcpwnZNqqSbNnSPiQyCYrJhpiR5BI15ExsO28ry9O1VaKNL2IKOeQPLql21kxrqxGszf
fmJu3jtVuSHMSnhawLcIbUqgGokYmSuntTZlDIaCYW/r/a+pmpODFym+F07kKOi2D3Ys9279BtJM
05vx2sdGttY9WZxSK69JMklDF/z276FUv019JP+JYqfS4ReIsTKoE6fv2iQrxLV2Uz65zEKBkIFz
O7sdwAMq2CcDNklG24J5j1ek2Vuoa8T8iafMDjNQz7PMLknEUiMeymzHLkfj5YbRo+wJ8mTqFaK8
EtNrF3HKFol0tqybfzBshBuZQG0tgGBp42yyzQkAli6sbHNXSZMzquedGfA9LY7HG+SI1ZTcKFOH
sOkhdeOGwgGXkyzVZW+MvDEfBSHxZrdg9gOUtdgsPTOFpt8M1yGG6qYjstgO5dJjkTl9DApt7Wn9
+JR0AFODdW1Kn1zvZB8XmrgLq/md5gEvOlvllzHvPvM2W4LHzSSsexU6TM22i8mYfAaEcWJqiBHP
jUti04XUcboe6iE/wRJlZcChvYlje8aVR7r04jKemNSvHdTPty7g4mKpZ2OO0c9loJ6axRKjSO/e
Tj+wdJTPigUSob3VglCuKrCamgprCCDKl+F5RCN+UHH+ZzDiZm0ZGPh5T7DgKayvogjMnT0Izlhm
XXtDzNFWekO8YqF2YC4zHZxe5KdOkLBL0vFBK2fio/zxS3MC6wSCLTiP4LbCAk0laiyTZdsY1CsP
3d+VUYB+zouWNK0oe2ptetiI0DYjqEcCgvo6e7rrKV7NnPXqPnYyRRCcoc9LjJ25x7klnqzoWQmr
fGmKeFNksfmERqF6QRsP3rOScmP0P0QfNa9OlvWXMUl/8HZrX6XfU9Y7mFeD6K+psvIz7VVLEA80
Cn35FGVcuZEwiI6WqoEgF8wYWg/67jgYfzUg+X4jtyIYN6p1vM9y6uJFBMiUxKNXnerx5lcAto0J
oK7GKIm0kGxvmjAyPGOYbxZ/ZjJM7fJQVJSQE99oF2hFOLXJT2ckjCbz1b1xk/jKzvQqx6Z8BYS7
ZwRlIEcjo96RWL57EYd2qf/N5S1DxH9uhy8GEt0lz7BpSeJCgqQKjlnZ22unB72ZpeNBX/JwJ6Fj
39B6dcpYZoGjjXcloh52W5SdDyZNoAaWJDQv1ZJt9HDKRpQpDi/co27+TiF4OJOyUOHFxtZOIxrc
SP40yfNxzbK+OgbjwqiU48Hp5sOQQe9LMSvl0xxqhKo9qQyg82S5B5a2eyWHZ1JW5XXKhM4VxFBh
U0/mKi65ukaOd0C7l+wsXQ/ORUsNO1SfwoQ+Cl+W3Z4R7MvG/PIk6LUgsy6jxRjBGq2tO/Ri90hi
BybTr6wOl3Dv2+dyjL+x1jEQ9bxhm+N73hbVsCv02j3IJK3CuJAEZvVuT4IGBIoomgrmCSPcoDr0
VLSEAw/ZTXHqGqnh3FPCX0F2lB64+MwOwb3YG40VGEKTiVBdsgP1oSOhWhTRASnPYU4Kc0NeDbIq
TopBuKHFqArorN4cRO4QaBVN70lrOCcLx8KqNJEyJ2MJJtYXAM27tHkhDXzbuYyUa9QtMEbAibGo
IhMaveMtYDwOSLwD5crizQDoyYlEvCwpSww+VPLs2wkMk3rTOcG3YUfqoCwmw53lrOSUUvQNWbMx
6bLXjZ1SLfhcRvUSzoxp9xcj16YQRjr8Tdrl00w7i9w1YkngpD9NRqwH2w9+xg9oHJCMJEue4hGz
SNHDNWLRXlJceExUGro7Olqx1xFrW+TnAfI+Ipym8cs60t8Iz9lZKegt2CmQEcZDlAvcn503hUMF
D3TIn7Ks9a6iBb9r6OOb3q2jTGgfxshWxhP3DL5/qFnj74la8VzVNJ4M185+Fs3bHDnOjicm2gv7
I6qhmGpppP10hz9AON0PI/vdTFAZAmeczrav/IMAw0QAOTTgNE8gdeOAMezqrazG7hLJ3HhWw2uT
mxggkCVckszPr6XkJGGUv8sRnNzLpGc8tITaqOLq+PRysY9qGswzqJuyk/eICubvVAgPYuvEBNtB
vOpaqEZ9TR2LhvGCcoCMeeWMm2i56QBNh8KbvRVlY3AN9DtrrzMJavtYgMwR8/zaJDI7s6KYnoU9
rzUs3ytFdgW0Hfuz7Wb//rhhbLfPcvO7gR+17XTSo2zhpWtqd8xA8UQiQDZeuB6oZ1vpx8RMfg6M
iZlaKzY0Cao0Twu6y9xH5I6PmtigBuLPalX32sqNteb1A6Phnh075Nt1XaB9JsGSKGt3IqN8weSa
M1SJMEC7uLUra9p6rl6FfVJmZwvcgMz9+VQxKN6mpg5zTWfmCfSWdY7Durl1kp0xQc/L0Y0MLClb
ODFnvKPjMYgRb6fN8J22Q8vOaIYf2VTj0aFhrdO026ikxVYLU2LTJ2YcGj5jReOUF3HzUjnkI6OW
wrR0nsBFEZKThMJpIlLpwDjMUQK+Vovic+pXT3lipfuEBQMTUJhoVvPJ8p1TxK7ScMyycuOmciJr
aZJr9iNZaBZRv636jByliWWQ4XyhRdUOTtL4u9FIj+gNxOlxo4khWBPpB0azTst7OdVbUjGNV8U7
/pipDpBor6vjlPo/qij+1jBvPhXEaK7omg6IqWp4tNZAyQjGc4bHsgHG1kNHNNkct24Mez4eAZi1
8c6be6ILG1JYI5fJ3TSNzF6TZcefsnt2QplF3U4OVIdt6n/O3Xwp+hrZuzXAL/fShqVI9YkxVvKS
CAjR0Iyvydapf8kNPhJPTv6KAZIkc8u7OffiWqoUeEtUn6bJMMn0s8iA5RTaVUOubxRQENRDycfU
wZ2xZNFtLQ0BX+RnlELZ4K0aJhI3J/4VmH9bTwH+qcmYrdziB6Rbjkh7zH4wVyfpnZfYYLsHGmuX
0xvD35BYAPwtS4RJObyWRiYupAvOTgnZ0ZVgfDhHD1hgmA7scqnSPR771ypJmk0UmEsqH+HnjvTd
MM1lfyApGulKoLfX/qSX3rffm4g328jZmM70arulfehlv/L1DrHCklBbVhXPqJT0HT46gR7BG1Ib
6axSzY1Z185/XBsVbs1ynO4RhKbZTe2u1iRcSYXwHTOIjOsmjLJCYFjwkKzTFeWS8F6JCI+51ky+
YRVB8BFwc/PU+NVGELJMKn2NtZ9sgh2JSyOxUPW+sRcoep2QN4fOdFdE815VTbMZG0TvcEcHsF2B
3+xcu7b/AqDFP7LKmfQ7UWqRMGWoY9Rq+1ovtnnB4Mocmf+4UX8RpfZjLMffsckspOzjfl3N07gC
N2Qcam26zcoLLg1ZHWejlv4GNVXJQpMlKgTEsLLMFLZnsrx1gemNpSA/7ZNMaMoU79hKCPee3W6E
27Zc6mGB2CA89xblVDoN23qoxr20cMi7kYnkkpEMtQT6umZYy5ptbknOyirPks+2X1h/zPhpUtHz
NBOt3OhfCzFPx0bPd3k0eafYCQ2D5JNZ66qNVzH8Mp1A7rUAnLSsK2sXiahkG1LIY+3IP8zD9Z1v
teR4WAnhzSzZirz+xZrM3U2xxVhLw1pDFbSNTQCxqaufSoc47NHqo+eW4dI0sq/tcS+cNCUT2jz5
3OYJlIE8Rg7Ra/aLrH4Rk1SQ08C+T5aQb9ukcfb90tdrDNaUXGIzsfeutRTXgsMoHM9txhi9pXIs
vY9EC3zGi021a/Vk3LQN1OoyGr2Q0/DEkwVzthT0Jnpr3VRlHLHfwcqydWBqEyJxYfrMejAlrpOk
s842qpxDOZRPAeHp56oiGUl0Qlw9j5rTleOZQ3gGPZ4HtyJlDpIyW0uzllyNTr5SQZEkW1mIZZLu
YPlmtrHx8rP8jLcxCJ7dDP4aI+3Kb2uCQstWXHtvfjXYlC0TKe8Il6Qkq6Oe6Kn5ww3NRPvvkvYl
I+O1zWd55IQ72pObY7oZfvWDaayzrNbWncV4L9naUZBsTeBzyAmNr6SQBVuO6k9H074bFxqyVn9X
ObmNSOzItHOyPwNBjwhk4mKfYbl3/KEGGmUEoe1HX6ZZ3aLsMbdlkD2Z7Mm6BPNvz6s60HT3YFQJ
QNeA/UtZA9oFfKWdOiejkMVauCaAweacLb/Z89JklZQv0Zxx3VYMi3wtY7DQjBdL/mSGsc4oRD68
4TBJ4R0J4jPWhpPx7PgtW1EAL1sM/Mdgtn4Jj+CJVE/y49i4EiG/sTVT1R/aKutp0DlKqCPvVfTX
8ER9121nQg3hi23VACp0Y96ZHuQYZo4BDTUC1QDbSGwtF9YyOOTF8EMWZLbHcro3lbeORducC5wF
68yt2RDO9MN+hwxrgPMW19QDacEwaMrt35HBiMbOJc/y4Oxrb1Ar14ERlKvAOjq+9lVgJNbxtIaM
HLkeqMk/jRa/nj36sOOqVsKOt8UmZuV4C6YEMh6SLia0JN23pK16LFvyxD3GpQ+IeDLqg6+5xS5j
7Bcq+4cOe/bUjjLAwEqurWdfa4YsFtS+UdPusQHmFqIqrwCz441ciA/Li4Yjxr5618y6u65ZP422
y0LfahtUJA3nvi1h+Cw3xeD8aZitMftL25DhRXpgJ/MU+Y19ToT1RU2p/y6EfXciPbkmU+uHRgIA
Uw0Z11dlkJHgq7CK6H9wnPEEd1FBr+numbekHxkJyfPQw/NhCJY1y3pMxq8SOSsFU5Edzao8tDnJ
wLEei0M1Oner8sad2XJozXnLem/NJSMhvbdA5/FbUq71wv+ICkFxPlj5bsztfF0GZGJPk/WWedW+
7LtfZt3lr+C25Y51GQoPZbXXshevFFXTYYTinc9V8V5RI02JtA4qEHKFEXwbeTltWpN0nEiDvVY5
A9PJx2APzXuVSDM5Qmtmcwc1NNRaB4N5l9MKzLgwjDg7tgANzkjmwkXIvq3IU7t3SQ14amz0cJqC
nx7CtbXuQpq2R7wHWLf6dVHLfWvW1mmcYmcV0IvJjPFbDhaBQcNgwKikpyG4+RLMBtdBr9mVMbuY
KdfgkdHoXtwg33V1QKuDv5znOHq+FlHhhllAsIDd8i7vGpMJTVJFF/J89vpoB8eCWvqgSCDAOw5v
0DOLa0Igxn6MQx4HfbmWPU+1V6G3mZJrgGWQzDA/NOH47kr2lKygxu4wNzatsnbJ6s4iztbONpYx
NwdJCE/oY/Ha+DpB3ZK+rR3dz4L3CpHWoDjNLjlUKKhuZaNdy0moA7i77goTDvRBkxSXgfdlYo3G
0SlrxCZjBAgBLVySXxNp9+uucNJzTvDxelLS3IkKDvRYEdj7OPh9RTfpaQ3AUmmaB64d13SiVNTb
5qmOs5tlMvSdbbXgytSJJ9PjJSQ5yJtG3zd5f2EqT+B0K9yXyGU5kQjzpa4Wtv+A+EjlbIZUanxV
WQO12eu2qm7tH3ArCeyaOh4S/o5t1ZbWu672Un1LYtZfW0uXT34mX6sO/RT9sEm8Y1y8O0XyXbuu
+q5r5nvOBCVYoId1NFrhdJ7OSnOtQ2eO+cU37d0cjA1ZG3mFBtHMILvXybG3BNPxfvKuCSEFYRTX
5XpU/SY2QBFqrNKj1Hzt0gCY1syLSKc7n2oLkKHCIYiS07pKwfUjyqRzUw200QQQQc0o79YuN5Ne
EjPZifHJHgeT+YBuv82oxoEpv+OTC5YeF6zGUDxNjTWCZmz+lg3Bfn7mtYDXdARFhAo9DYERk3Ki
gwKsn6uIzhfGmXdymHNufMwMjO+TbG3qVbLV4t7b0FqTv96JFBMA3ra5oe4XaGkzilp0cIDTbUlT
Zw4aPt44/2k4xg13srbDtpmEpkDkxnH/0wOrSkVey0NaDzHRLiLfzmbu4qBKur2N1+klL+e/QLbX
qU9muR301r6ljyagy4ehp/TbMHL8ZJBBeRcO+B/TvL6UYhG22H7PanWOTqVo2LLM6RlDY341jXMs
WG7X0ioRkAR3WcQEsLi1OObASTc4hrqT70b6RdlVdzW74qC39YvlaIyfceYcfCEoaKSzNmFRr4wg
tt7GKXhm2C+PyifPAovAaoKt+IJG+N0e/IGEzzY/tW5U3M2ON3xtBenGs1ImZEzzLkEGsVyZGHTH
xCRwnaMOI7Tal4ExhX0mzXs9PkzBzqbtC/c8unF37XX9QqQ0fNW+NiEAchXRCka3bpyivEPbNLDA
coq5Zi7Yy2f4+vo9SI6du8NsVfzOGU+t3VHvnjr1RDZFcQbkqNF45sYnwkQM3IaQeMHm4YN+UQ2X
qLH9H1Yma7Y/XBQNxj9UhwShE2C0ZmbZ/6rGDOmi29jH0uh+0hHoJ1NwTQhSa6tjB/eGicBr9OQ8
KxxORIAnT8NovdY+tZ5tJExIlhufBRXIjf6ecf1+wgZxN+DYEZrlHOF1oyLKjPSkpsBbyxa/UecM
IGTjgVctN7Gk39bmYdgXfb9TKjcObeBkzxHCOKjIW49zcV1aaj65DDD2kxsPjGTK46BhC2wCK34X
KWPXuOyiM896hYOxZQBt59XPIqIQAdaR3kn9Nncd29F3dtvI9O5M9lw7v5klgrtSHhtiAN7Lfume
oQsItdewDV3sWH+LWGj+ra2WS6DnPBEI561Up/NdI9+6shW65wPFkC+jaTtBidrUfXmtZ7C8POM9
StlGv+jM+iHV9y8SgTJ/1yr9SFrGO62PX2yYRGgbk0VHa6wdilBVqubS5IVYwpwg7hDWsDYyJ3oS
pUs6ilvvEle9mFp8EwmC2z6vxl3kEvWXR/wYYRd3Z/L9E3v6mk0wPEenLaJ9VQD+Ufak7gPukgHf
wadLmsIuz9M7MaNI3HvTXWi9uDyiA+6/0O1M9w/c0NyNtkBJvevjJnMM72rHtn6BxrSBg80+6LOw
W3FyIW6SlVjpn1IoaP9l4p+sAXkf2efertBUeWnSDO224/RvCS9uhr35O2KqbMf4kJZqjr1D08XG
KhiC5mtiRTSlhn5OSBeDuhM4R9Oaia2pXfSdHat6q7R++0iF3jpGOFQDTruGIy/QVAzj8zS59UmT
0ffIOOg5jUgqbyqECsFjXlWhMa2axGJ3w/jKFV159qe/nqeN48ayUHYClQFoahv9rpWL6yDNrDdn
HpJ1aqr/Ye88ulxl0jz/VerUnjp4M2d6FpKQQSmltxtOXof3nk8/P0L3LeXcru46s+8NGUAQAhKI
iOf5G81r/F57rhT596pZ0t+hFjchM953e7kAFp7mY3aYhgmyQBZ8TJ0WPaflg1M6xUuv+sHDoA1g
LuL43hlC6Rbhg12JdSFRnemm0ZwQeJ5j3Se5H74oIhfRjaXX+zkm0I35FKbzTesYFuGUZHrCVxGj
ML061ikgDKY52nGwoEQFTl29zT4pLMgFpQc3s9/VNTEHBzQbwgJ4jyU4gOoGIOx8gZfPRj3ummzA
c2ZI87MxwYPMNTK5E1Bzt0dYcEt2F0Sl0RRntUD21a/sXYU89c5RB+3AiJxXgsHGasxI8PuTxGeG
ke5abkdcERzmsoytp5PJgB8l/KFnfCcpe0fR29t+ZspbJoH6MpF7aDu7e+DEfk117eBs1+hul4TD
PgeGtqrbxL8B9t26ZDVJsPq1eZuAKLaTddt3/rEPGPBmTfeLfycBwqBpeJA6bYvd2NIVK9odM139
jmllB+XHOKIgjMfrWCSu/joZWfJUBVL9xPgNv0gpDXcoUXfrARH77TC389kYCZS1k/XaaXL3DMSW
Ka6VTfekdpQzNuSbLrHiExQOgwzk9FGbrXISC6lHX3yCA0n8gm2kyfZ15fQ7O5qP/K9SD7Se8uAb
iCF3yX3Z+EjXZyPfNIVpjWlpT7Py2DqS+qp8T5vujN1S8BJKanCLosjraGIvlhpWAb8tHG67uhlu
M3u+gQHrOx6SNzHmf8QN0L9liDpDfCVNnONSWtWNUDQ4yslMr6w1LdLbkXrX6eln7IC9HONSewUn
FQKye2x7ZiSxqWBQqPX1KWzyW0vvpVsmDICAQvwKizmuj0ogeU3Jfx7RlFdzVro9thJIKFr9OzML
5QBxTDsSsgv246hkW2eEM1Onc+464EAJnCS6OTJVDS1XDfxqU8Cdg21Wv6DPjCF8n3+muho+z92d
2YaZC/F/cOem+9mX7cNUKvZm1IvhhFKFh7a2gXhc8Bw4lXzsslZfGZM0b+gn7B2Giv2FcPk/iqb/
RtFU1eDYfuGmbj7bz7/9zFuC2+fP7Od//P38s//8fwVNfx/yW9BUUfR/yEgeYdGjW7qJDt8/JU0h
Uf5Tw1RX0TC1USrVdbihsmXDOm4Q8w7/4++awS7UQ9ivqwSi4Dr/n//9ffxfwc/i7sLJbf5Y/1ve
ZXdFlLfNf/xdMfQ/yLOyqVgWYqiqo6Fiqv4nbQCmRSPQtlI7LbPluK8NqO2MBAPgOotnEiAliSBl
nGHWE36SQYeNloTGDcq5oHjV+tkHULyCoDFuiUotaITaxcAA1E6xpU+Z120Npr5QgX5JyviphP02
9AdUYrpGYS5IfF1uikOPJ0LaKTnYPuu5zhhlODHoZ0chotBgzKTYXp0EzamfTEiEhgULqZwIuUa8
7/LsNVqIRmrcPmrdWN3Uhv5kawE2n53fbpVaxgtg6C03VvsDklayp5RYXCroIbyAX34yMDSoyYy+
as4AZ2M8OzBtMWMa6o3WD6TKEXX1oFbfIs3GxN+oU5dBzHf61MD1fWZA0WAphL51j8FHdifZ2cpS
QtDfsBqOnVlhpB6n9xh/YiSR1ZtclV8J7G1jZT46Rrov/KB8L4rmDoI9dPsw3Aw9cUw1HzxAL/Du
awBeKM0yAnsnKt2teCQat2JKAclAeXACYuziCOQTcMYxiYaqds4o3uicjRmmGZxgXFrbEZehOsZJ
0U/ujDkqd22BrqkGfy8C3ZaqBOShTTVAquDO1uCo12GLEntAsnjWcn/r6D9Qm4vWDUjzNNQwak0c
/xxhS6Mc56kxbgdU79w8udUr0gGAt8eN7gy/rGZ4H42s2pNKcgNotKDih03UjeA0YohXTHiIg+cp
MQFf3xqJjIUT/qaMcTA7NgiChHy/UPTuQJ3IrQWPcJs3iUu6F3xIB+IlsgIyAa0cbuKZzE8vKXeo
6SYnbULcBCLciREbJnVWQnQ5cDDiIaR/F8RSdEqTvt4s94aPufTUApZNFUQ/lngc1hK8B/bU7YIi
J01AN5nelXxbfaNob6xHtOyDPW6+2drsfhk4g58qpfiW41Kwa+S83+IxxQjbDgfPL+XXQG+cFZKI
MKMS/zgj7XkomXKspAD0St9rZ43OW2TDSGjRDQzQssHIRIG1j2ojOY4KelQWOBMir2Qg0Z8A95hP
qNsHz46JLLZTgb90WpzKYQOdwQ00u7BRM9dXxv5U818coo4+J1LpvSCOb8xKS/eylh7MwcC3EKrA
HWeNEiZWSsGQGlCWAsT6k/y1iOLmxi6KnHjyk5aG3XvVoRUZ5M8yGcoNgn+oEEZjs5nH49gPwbFW
pPKAsIy1HSLfXk8gQV7MKILtAl3iU9Kik7IYUmJ33bilwjfE9vs9BJVDomvyuY5IpeK4bG1xd3lV
rYwpM1oCm7IgFYBfskEGJ9TOdmbfhLqKTSSfKwSPMq12g2CW3lE2OrWy3f2surK4sXAfmu2i3yZx
aqxCxQ+Pjcw9mNQQwTX4y6dIsuVd6BfvKonPY1BFozsgArg2GhiGmIuh/zpBcpyh7d76TtLsTSvy
D1GppyctBajZkS8hItz0G6MFt2uAcNugp9S5lQl0wq9zC+ge5GmZMMOu7jEdgRcSYC/hv7StHj91
2aIITbC3VyN9jdek7RH5AI7ezHdcZztp3Al1mlbRMgAr4uwmTA3zskjj+JQb/oH5Hq8b/3Isz0Ec
Dm1762jjTwD5xmMSRPomi1tCVFOPLfm4MYy29CrZ/JikEi3hIDvy7S9wAvbhuSmOtAH723hioS2l
Lmyw5ryui1IOSAeRf/BFv/cTpKy5X6yL/dfVS02x0aodWhK7vhTFrtEwp20zKoSPaUJUEdv/aLED
pudpifpsf6p2VIL7HAsyAIDqUV0y/ypKBUWxLkqiklhcj0ksngiMZKgIhZnDr7uux1y3iaPFDitF
Sd/vDMZpFmITJE/++bN/noEkzktUuPycaOVL8XLi4lcuRc2Jj7zu6e568l8u7npif/7Sl/U/rlMc
M9Z+gVcLNJJru9d6oGUeJwO2958/dbnA66VfDxGlP6uLjV+uTvz0vzyzy5Ffmhe3AJ4EOOXrGZZl
r0LFSYtVrUrcadG+WOhm1YCI/ePOi13Xe1Q6+qFMAdjwCXwn8wsEeDngUoukBmGEnogIBlpm0oJ8
qdUl0QC4dV0AP1zbYdTB2sAlR1IKz5r8wotLwrMEi20eF7H1uquF8rEzfcn7Y7tYNZaDRQvXvZdW
mqCmrS8t+mG1YhrSeGMFsW2Q3ViOa8xObCLSoihVMFEv68yweOrzyMaj658bcyxoD0nxeqkidojj
fHyytqM83PoJzIdjJ0GWDDKHRFk+zXz6wwSwlnNEMqb00A2pPFGqdbuE9aQ1MDrTeKNmXoKHaOQg
And9RUvxKSjVs0rInPtbHGtnprtK+J8xBs4PoGzXTdP/tJqffMlh2OXTRyqVqO2hy5R787KYiv73
wuyC4l+uXuuJw/hvlOTR8nVJGpbpVXkcm8Y66Fh0R/L4LQ8d+KIEPNKVg1UZ2Y3h3c/MxwK9yU1k
NvUKgEDhmRE8g7bnJ8UqubK1jhDCfhp2GkMcz04705MdyfQcKwZ8BYJ03QXB4IlFs5TsAmmtVZb1
wV4vAm5M11MZzQ+ByhOrUPwVDNFI1Y9meBQLkONYtE/05gVOtwgWL2S9JjWLFUM3e6OnENfEwpqR
UBx8ay+ITONCexKLLpJ+lQoTQgQhCsQ40MdHgci8qwcCkZM2q+tJGiE8Yuhqpr60h96K/PGcH2B/
WvM6l0hWdmaB5vXMYLOFWLCpCKl4ltVonkRkAEZlDCZPUysvroFWyAOSiWZfvSulCdMI4Zt6uW/x
+JAp+nRA9Q6LHVx4jJVZtf56CE3/IGsAKGfFc6RQ8RQd2saAHZhiM/RD6dMDyMpiKQ0mTH14nPtw
WRvxhkKYUy7cnHmLl6HBTY8l/S45+MyRtjJOfan1nvgf8GRXLQBqmDUMAGDwLPffWhYDSlaHKn2w
iVh4stWXngV/mK4r1fZy1Qw7cQ5YMhYeFoOEdIalKNaZpzM0YJgnuGXq8h8xKh9ragVj0XUUacG6
XUhvTjZmXxbBFNrTWsv08yDlCgl13eHOL8838Up4Z7I69XsMvdbgDr8+gOJR/GPb1KJwEY4BFKHl
a+hgdcWYcUugnuda6/XSU5dL+rJuohYEnAztiDxaPi6Isfx1OcvNxj/o9213ygEi6oyMgHicxOWJ
By6b8fcGD7X8H5anzfYPemjJB5TpM09csChdF2Jbm0iqO9jam69kuRfGPrdkuWapVWES2v/cOALx
Ab/RVBvx1olHSJSuC3EPxCq9CcPVWN8bDp09mYnSC1BNuSyuq/jKvQ9BgK3MJN+10QD2AOHd0rsU
NXDYwL8NfYmOQRGvJR5o8VQviz9W0QbZZlrg7wCr1nzMhq+LSQoZ7izbAugNOx4Lzx60JZ0/qD9b
eQJQoCGCIxYAR0p39Pl/NVUFJklH54BQXRkluitIkeL+XUiTy40V266rbZp7jVorBx9/k11nmNs+
WSRRZg0g2WARhe5MdTWWgFjjQSWzHBjIUU70eeKCkABh6qSgVCv3YC9RfMENMlDTjYpSCm9WPXrI
3W1joAW9rN7aPgxEtbdML5pIqM2T2pE7h9M7ajEGuPETyfDIDZoydZVarxGxgT/aJXYwgwXlg05e
ai+u5/IqSKDbUIwj895gOrroTHSgwupgkvbi6SC7lWxRAXlKbD79l//0Uro+DBa5Z09/zLGjXdcL
DZvIbn0kUodQsuY5dW4crWUhMRmUqjbBW62pvVb0as4QgSVd4zrneCZD6z3AkG0fdi9AjjDBrkHQ
YzPiozQSkv5UFeMGGZkR/uIQHwHGwI9ryvsqIc6nz5bEe46Wj2HoaOBUXYeWmIw3sM0XBMM1oKSk
BPehDIKuBNwTq4iP5MAZk+VjAcMMDpsv48km1hVAuCsnoaslheR7eQ7NSgcwuHZsxrzyMtYmWVd7
FoT2BQf1gkg7wYL+nGZ671qNQxa45l2q66eBNCTT3kVrntb1gs0pHn8b8TvDDDkIwsHChAiItQJQ
COEEt4x0kLjPGugg9dLPN0Nd4gVZSKiVKTelIiMtIbaJvXMMO6wGwBR2fGvmOXj2/dTfxiDzjo3+
bUanxoOqD7kJMEFEc2OeDF5U9c9koBdYe44JcgqohXhrA3aOG5LbMQSxRL0pSMjXxAVcOJ2Mwn+F
DY2GVf+mNAGGwAN4imAAwWKbwMMcvFqXL6VY5MC/QGrJP1Exwv6yxp+mkR9tv4r2tRdjgOCBimgv
pW5KWs9H3ssz9c48oHZv2WPsxiFYwJxvCYwUYNeXCry9h8T8BIHbAU8aMIGFOwDMzN7LfjNcri1E
KmEto0KwQv2D27csoJuwIMiySTs+M9P8WhC+DaR2ZrI9K+sZUgsC2MkLMmepOyVkNjQrmk5xm8Mx
La213dI7iLuTYTDC/zLCpWKWCmeNi2XmMdnMPFGy7Qjy7XWjs+zBq5SwvhzuxHZ1+cqK0nUhqpnX
Y8W6aDWJ8nBXKvwDlx/6Uk8UZfwCXcM0f12OFduyeDhEOb6PufE9kTNy/WlabYYCjxpIvNIGmNcj
yYd5wZskD1MN1DIeHuLakVxNzdF7s5YQGtB6wW4MZMRiJucbiOaXmTS6O6dw7jqE4gBR9hKPHKj3
0Sxfgy7HoEdxCVnobh2iIlbnAUbkWg+9ox5BEaf1d9K2M5oQzkeRYaNWEPzHgq4C5t10A0lSYpKS
DF566GfpYVbD7wrZOFvTPxrNlhf+mX9rhUF98hVJWedIKH5adXQzj4X5jA6nvyfE1G0BrPcfiQTv
iv2Dlg6uqQwp6araf6yU7hkFLgTkwoZ0WYa1dBWUzTmHDCtCLp+hCnxBRSc9QH5gVTaRcWhBhblL
POYTII1CBu8T63r45MicHuLAytHUns+iVe4aj3pk6CcHOMItWscMs5afa23pHXxN9jiUteoZup+4
2VRi39oxrl9koqPRmd8rBexjnhvdvmqc+WUoAdEsFzG1g7QukPW6KZtKuWP2wwvBeP3ONpEnaSYs
j3x8v++xJ1SOaDlNRNc4W/QCoK2ZyVsm1fPOGltlp6Rd+GaQKhVn1U2gLsPYVMnQpSShE5s0ubg7
QdiuIuCbd30wKWTdJowSlyYnS9/3o0FaLI/bPRYeJO2adnjP8I8VR4bk4t220chKwgN97PrxQ2yX
0wgficAfb1UQ1qfZbAfQc9wZJcSjJJWrZyKDxaEZ62yrgD/+NIbLP1iveJyiujEP/SB3T1EyP4gG
h9LIIMjaeEpOpXmGiB1e/oGGnT+rctgwLUxStyF55YFHHC//QBmbw1AdPmYTolmiwrogXWg8z+ri
ac7ZzCFGu+IR63zTvxWPnbhwvZK/E41WH3R5io6hDXdYnH5O5qpFL+clKkxk6FFqmaoSyXarcO7j
gACrA17/O8RuoAeh+jrac7Vlohx4AaDN+2CxvRc1uiA/GKYUv0mRHm91tN08xIaT+0YylBUWiMX3
aNR3vhFNb12UOy7Q8ZnxG9FRpTD3jsaDJtrJSJWPehq+M9qCZBWgQaE4fnM3tTahzaUdIyrceJD6
99QgEoZ3Zsb4IQ/v6hqGn6gRgL4J5N5/bxwLFnmZDUcmBsotYeJsLX4Fja11A4ngI5hAKbW+Skdv
Z9Wt7IcQr5dfMbEayVrD/gAY7oDiVmJ4L8ShMWzoLzW6HkThPDefdmNomzjVWxgjkXw2/IaEwnLX
Rr4BTmx/pgUicPA5IJoAbjzD9DMuTTj93sRaEeAJFeSya1A9qaNTC2P2RBfhX2pZA67mk/Wt70jV
YyYC9s1uZx5BBSJq36Tf098nVKB1hzqZdsJjDLI6v7VJ6kH5Rlzzcj6VjIaIJIVnX6r9myhqu02l
6em3TDqKiwYah8YAXdu57Gv5hiQlFLI5VT97/VVUaCZYGUAM9XOrTOWN3mQmPgetfC46/j2Iz64J
3dc/GJITihxa+cEKwpK+bW722Zz3D7MtDateMasfTepARer0T5Ab0jqNaKPi+UTwR7ZdfBKkFwnl
7EtrTviITZDx4kv4RJDNWjickn7mYXJ41m3/E4+glaiaaKjHQ+GsHoxC7/dF4qdQFQrjoTBJaIgq
OY6aaErVn7o1xBuAYDV4KH04JpC2XLUvq1cZk1JRlbfnqZPr9oXQSrLFtdrxqtkOb4fC0Rn55M03
IGErfblijUntCs6DdK9Mk7pn8CTtZlOLH62AkHTOKP9HxlOJCbf0EUt6DtQjlZrgHFoAzdoA2QAE
tdRXsOBncXtM1X7p5TpCRrGttmMA0FCN8vp2bCR5rerlMjJ6FTUhC+mrrleU+xHlsf2Ah6bb9jBJ
uqp7HCx4K6LaFKRuoTvThxQDaOu71jgNchDCVZXJkflWiK5ychLXAqriTe477dkKYbXOud16SPzK
t4qF6EtE2OY7boHiBlXM5Fbo7db3ENmTQxT2065NAuMx6mfmhMuN8c1ga5Ou+gCdO4Isc0gkq1Jx
4+sKiPqoad+UTDmKqkTqPiOS6EDxh+IIWS3bKdJYHEzwe/fmDCEpxJLte5fVrurU0nvSaf5maIvm
Jkfl8WzESbRhENl+y+z7qcsM3j8Ui3rHkm61TFa9stLDrV/03SvKmSfRVtjKv6Q4iJ/IL1i7ZuzG
fTfTdaNMgv/w0kYfOftx8pU3oOa9O5vhiH9SHtxmTSETReR8xEKsdoEjnW2Zh0lZPk3isOV4UUML
Lj4E/5Mb/ze5cUfRSGD/12afGx6aOvre/q349Tc4cF32Lfr86vx5Of53ntwy/+HIjunYum1qGFSq
ZN1/W39a1j8UBZUTa8mjA5qRUXuGZixy4/Y/HAdbbNvBNNTGT4ldf6XN7X/YsqMt7nemgccSu/5I
k/93afPl578qXusOOXhZ1xRD1Q3N1JYr/2pvMCl5AiJwlKHJoACD/Fjwy5iPRAW3Moqhi/LjgmmO
EWzxlZ9GE66a/rGDViDPP1TcfNFsdiPk24Is3g/D3cC3OLptqzdFr1ZtdPflNv/O+X/N8TP4+xdn
q5mmQobf0eFq/GHGUDCQL2074GxHkt8haiSQY+5ki5SSr79NTnnT9IkbzBkaG3spo3sgaFPO58nu
95XUflOzBlCdirSK7AYDAKLUP0WFvR0gN0+6jrYUJM4CkTiovM6tpf1sSsx/Rrww/FuaqXLkT3x6
zby8W5rDTWztL9uoQUe4RcLl+1KnRx2qLZdAc7MqDL6ZcBNkdBSWn0L5bVVqNzaQu2XTUmVpsiqV
3XIG0C23S1ODwcwM3rZcftdp/a+TqviyL+e0nKA4YWx/C9lwTStbL3Vw+MSTGWP5wdz4JXULiZkh
cPNIZTwirSrKzQDWGWCNSvSiCRIXIS9SgvUqzEy3NnZVyKHs1pHOCTAtrZaqiD5iJ7+eqnxjt7d6
Mh7UDm4q/XFVd+5ytM53SM78D7OpUuQOTSQS8oXu5PkQnSqOrYioBtMOBsIGBOZpaU6Nj10PCFnr
t0uNJBruK2oX7ZSsl5+lg/+lghAEiwm47xZZGr1AJLFBmo0G+A1xXvw4YpDbvy51+b2GUaOFvFMr
k1Ds98suHUz58nfcG/K3BtqBiuSSuADa0ZlpYIK4W27Pcu3Ljy/XoEtwPPJku5SXW+gvZfaRL0cF
Bn2GJ5lTYyj2ojMLRJkIMlm6ELoDeUf4bdXpvBoQ+EzKfXEXq08+Qyw54nFAZNrxwbu37rK6VG4U
KOKNvZ+wOATItqpAPOhxDzw5w709Py7bfbQaeuaL8fyBZ8JuabdJeviN2RoQg2gCseS1A74g76L1
clYmPKq/DrXVdo0GIIG+2I0iEoCUl33V0iwaHVwZrSV6xORGaR/ltN9mHL6cwXLYkG5N513BvRuQ
6R5npW2PMiBYmwKZJnCgJvkJEypB5fD436iglmX8MT+B2K/rLnkYJf8JRTYo4lr5kTQZitbmMii/
87OUuZwZbyKC+bltEGK0js1knaqa0AOUxDZOGIipp26Mug0aDAq6Bzvyw0u+035K8jcg5ESUI79a
J7GNQJE8fM8xuEAdMF6ZpIyB7IR3gCIQPA54zjpXG9r7VC7XJRAUyLHcQe2Wj1jwP/iyC0rs3/Sh
Gn649Fn/dSf63H6GXzvN3wf8hS6TnX/QL9mLvzVdk6Z/QZctwDMcPTCtlHUMqHRgYL97zQVshmGO
aQNHM5HBWezE/uo1LcBmsqzJhmIZoNDoB/+/ek37D9cEMGvAzGSNThtbIB7sP5waigq7swJm1MlU
JHI8SVBgTLYE678UTatDixR178q7FP+soKc7YOVWtx2aZCaDZs13UWjYq8bBUzC3unVmDs5LXxjD
tiv0G3TrI7TjpTvm4AM8MPuGWcBAaFa30YWaf42FFN2RB63XzBEiRptJvC1qyVxLiG8RfQgW6xJ1
2sVWcCZj0nlDGL+H0vwWKrEFQH6IYFctUd4BAlrWVdsMYaW1oxORTysz2WQdkmeNyEuIK7EzJy9u
RZHksj0/iqKezWl/tGcg273fNoi/Ij+7FrsIUP91K740I3Z9uUuiltgomzZ2LuQcUbJBwMBackBK
QtTyTRR9dMW2uh4+GcsOsUksQCWTI8uJaP6rbfrQApkQe1IdavalqItsmjhS7BKHX1fFtuvP5OJA
sf6fiv/9r4uGru0SDDYOU1SPh3aJYssLGESU+mVVlK47miXafV0VpcBA0BDPAGpfD7k2Iw4Rq2EK
jhhKorz+V5UxrZ9BOC7NfGnxslUcbgQgRhDh4/wiGBVzFV5O9o9zuv6eaOuPnxKr4fJQSEB5EbH+
63pKjN4Ihy/roW+ra1x54BCIQHIultGSwRv0mKdTFPGPXDQ+KxKBNeogy95LxXzZca1yaUPUvlRa
dl9Xv+yGOUzYultyHZeiqPVHc2L1v94tfuLLWcL7C1ZILBTop6fwoOMl34Sszu8zBLfO8NQZpHJT
twpGN2KdMObvSqK6WJ2lMPaGB3Go2HBtiUAhjYj1dGlelK5H5kIH9XqMLXXmqsuAY9bwGLSS3F+r
kEBYGddi5+c1BCOyimL/SCx8UxqOvBokunQk9zTm92TaoCj2m0S/zwzDgC9N3kfAnFAevrGmXtpa
rYRRYzSu0d0lO2Avkf5LUVki/AZ3M1nJIqMsimJr2FpHPcZ5R6yJhThQ1LuufmlSbBS7RcXrcWIb
pBVkmGMkQapgtvkco1nao9yELkh9nMG186UACsVcixhx2iIkzEdcLLRm5KMOKoIlbtWlpywst4IZ
3FrvRnT+gQt6uuWb+3zGM3OqzrNePeG7AsO9r0lyiCyiCcI4Q3VLpJKv+WOxet2Wmxpi3yqIfpFh
hwGZQzyvYj7stfaqx4wFwRuY+7CutF0QDqNHZmn0UlOptuRnnqJsZOpiB40MXZVRlmncN5GPVkRN
FgnOH/oFQxVtxGpGKk1vuQoVftYaK5LZi9WhXeRrUCxNesbGIocvkCTk3Zwd0tjbFmWWg9K9GFr/
qTEC22ZNUB3RUCyPDuKXawQ16SFkDWlCZX70U3ttoti2r6q58dDcaDxDsn6XGrvW97j7rbXlG21H
dUiGBq/YC1ph+Xg35QJOEkn+68YIKqI2hPP2Ch65Zvev2+pJQrEe2ILIQotFEta4pubKATzFxGQO
+0WgIbcVGOodupblRioHXoEpA8kNDQzys9xv8rq7U1HWujyI2vLEXh8/URLbqhQbHKtHoRzHiKNU
FCkSqeRBywn4kyGQgtd1UarUjlw7GdJpb2tY1Vn96CWltfyHNYSU8zxkcC7WQ5tdYwXqjcw86qe6
1ZJ197tqM8lAvTp7IMsjz/roXYpttXe6Rj2E87z1h1r3AjQGmMTJJgZEix0RAmOwj+zLouoOeHjS
IS+a0G3d2OAvZuSwUYJemJvkJ8cZFWlk1CSMGkZX40Um/T0yotkr032DncSjjH5aeGgexw873KHN
C30f0uP8ku6lX0W4Q0YDA24ZnfpunfyAjJncRciSBm9MHsuRJPR+6t7c71p5rpDrb/ZquMFGqoca
7Fp95CJ9YwQhCMV9DsdpPgfynTK5lf6j8z/7bGk6rtcaqgC5m46bFjbuBrVSGdFYhBxAjiAjOh47
e58G2zDfxCR1irdwOmTzT5XQP6zGMvSiYWsEh94EHb9m2j6A1IDOP+jPpg47FmEe+Emv1k8yWZPx
bDgukNhaAaJ/KsyXUNtV6Y2PFKOK69JRT27y8FTLB0jUNoDs1gX1rSO2Bjegazeltmu4naq0wrd+
pXNa5CaqdeccJHutAcH8NZYNPPR8NXRv9YgZvUuLfnkbAsvKtzh2S93NZD/k6W7oXjMJz8zgrmx/
mNDEPPuIXk6FSFW/MyIvxvaKjEB6QHkfCf693nlt5gXJA2lqtD58+Rz0nmnvG+IX9l77HEDm5MVO
7rwyOagoUzWHvgKmfgbe0/Sg89xUe4q0F4KuuPIBDkMtw9nJxar9pQJVeqtfbMkjiKT9is2Vwnjt
VjllzUZK9z6xidCNMKpBywax6pf4ODrucBtEG+W5PaFSaCMfsk58CEqrpEWT8jBqcOsOpOON+me7
aI0fg+IEWUyJoBhszfnGVr/FM0Nqb667VTPfyM59IW0Kc2fXu3D2ausOCc848vqZ9wIVKqaGcfKr
CIh1nwKeo2OJPf28jmd8qncx12aSu89RSDQ2fMMQWF+NoVcGa2RcTP6B/W4uj8Yv3lnd+BHOLmHm
SiUM4im/ivo+Tw4lGu3ycsO4T9LiCQJJOdssEvD2IZbQUF4jY2QimdGv24+iOxojernbIt8iMiXB
EnDWeXxiToraEJoLlo1d+V4hX3NTPhiSq+hPTurN8l4PNw0qUHu/3owo6BdHhEugdtTA+IcZ4N2m
BKmPKO0NJMOVO36MzyGCs6C8EKO8b9UDxEViBzdGu53i7bjjMgMTXcN037WHAbYuROuf8YeJfWU/
Ah/bqfJmUB+G7MYyt/KTKhENeZfzU2TdRm8GgtLzzuxRgWMEvs7e0QFpeBWQJlxYC6AlooeZuNWM
+CpvbR0f5KhEbxG4/1bvVta0RgxmGI4qaVNj5SsgOTzKQN4mjWDHqpVu4vobWiQJzIJYeepsSG9Q
LCBsA+tZmz9KAjDPNtw3VzuDrkDnD+vPwln5NSNIIhnb4R1Uu2nt4iVYti2zHdOi4m3JJvLhxKQI
Mnu1oZUGY7hw7aQb7vmZh9k6OWftiEDVvmgQ2N3Sj+P7Rmp91XDDNPDHa84ElxCtcPsWwQ3MJlbl
sXszNGSK9lbqtvvuQf3ha25S7zk1UkclGZTUPtfljnNCm8vObpA6NbUV0Mnn8hX9cz3aaUiRHGWC
aeiCq4+wcVqyfHyKleFmMU+Rt+G3LjrPzqbrDtJnyr+rIrw1gbGPziiW1uoK577oOX/FhtwLb/Un
yW3nB6Rg50Vg8EPTbmE7dwVZqpwxnAtbu69QWT0p480iub6QBtBEfJ6KbWW7lnR0MIMBtoK4yD26
t4q+l9ADLVdTum/vnNeM+/+9eLGOqb4f9+AZHolIktcN7udjAvJDccdXB33baScT70tc9AQy3mVp
E7/JGtZqbgSQgnRSk9LXrf1o7YQbeDISo2DevptSesIypJuf9BkU/f3ApLT5dOSbtqZjQIhjpS2S
ssjtoMsJFmo9zaCHHp+68GmaPZtcb4vIdux1KQJ1u7x7DOJfw/TeQ11iPrmKwtcMTeO+PcHG7MEH
yazIW60HdblL7QckS9MKNxVS3vueL0uEyNQmqj6H8kZBBSjBxgmj11UNgganGsx37BU4jaZaOe0K
ZmSqrPof9idneRu+RfqR1rHA8VeoSGmIsZur8MlcE796QJ8WQbW5dYlSpR34tl260Sq3GlftN8Va
wRxHkbDbPEElMtemp66lVbxFb77efDfidflaThvzLnHrg36PgOq8xeD0ON2Ztat9+Ps2XhfGGkYm
Zlgu4rDyj5LPwUvwhM6X/GidCQFy5gT3ylX4Ojob3987BI+f9Tv7R7kPTsHpZ/3agRk7xy2gu1UN
VQDjIp5YViQXQ8eV8YB87drfZ2vu6Qpw1grS6cP31U+0O783W3NzCOWVeqed8716N/FRYADwjIgt
b0z+Gr+iEIjNW/1/2TuP5cixLcv+S8+RBi0GPYFwTSedmpzAyAgSWmt8fS2AmcV4UZn97PW4LCPd
4HTtDlzce87eaz9pt72PnMgGXTmWnn+vlygCPRgo3HVYCr57vXWTrYIDHViB18sPabQx4y0cJvwL
8MuJ4YCNF7oWU6gCQeYGDvOezmFGYDzJXK/NFuadN6ImESkt3rJcApLsz/hdNpMXHVS3d3CGyJpT
q5s+P88HhSKm5L6TG+Kg/ZG9Tt5IT3u1c4dXP3CUE0ywnYHY+Sz8ILCKDmhkN2/opr3sUFy0XXYR
H4JDAnWCU4Kd6aBFzn1rFw/FFqBZto0u5gtVam6TnrLEI39+fjd41x5JYHFuI/OAgka+HL1PqpXs
szal0QukTa21QcBqTyJHGGUiVk8P0j0AaPgCj2h03HzT32gn6Gz9TXIkb9hlZ8fI7ah8aY52Qh9w
7m/qvb99Rao9n+ZTdVY2KPeCHTolALTeFYd3BsAXaPsJt0+NmYxzhr2ZmSBM+R33wOxls9I5wfh5
afdazwdH6nbwD6/N23jKzhhz0H5vmX2c5EN+CpFhbhq+x8QRvNS17MyGNH5FxdvmLi4qgo21kZ34
pt3rpAjcJ+fyXniObke3e4vvLTu+B+73WT2iD99rNklqGABfAjzKNr74e+ydOjRUwBPsPa1du8CC
3tsnRjJ2Hb5h/JuEZTJBDGyaVIzhw818W59QwpB4dRZ2mmuctHtcca7v5FvrJneijfGChEAgPRvO
gDO/0ChwRhv9pGOJJCba+oug7Ah24OTyQtHd2QZbJiV7KDN28xjft6fhMzmb2/5UvQGNLah8PYuf
z9k5up08/zN8yX9mO5FvYsEiH7Vjd2UJzgzO4S6/665y2dl0r+JDdNGxIzK22A0HVWTfix+5yx1h
eU8PQPNH+956715bmV8W6skl25lv6kP9Mp0ZCBkg1bf6hUQgZziTzzDeJcfkKD/gzbqpLupD4okO
X+pWvuLSmV36UvY7SCxGn03j5C61Qu0EX8vBfPS87HQ74Wmk1UcMFGva1q5eae51VxHyteWdZBdp
l19zSjxUH+yrxQOBfPv5GG+aB3zyjDHtE1b94oqzU/Kx7vftU3wNrp5/I0eROx4zfq/YbVubnEUS
b7FiwuNf4Ql29AG+qn3iNg4miv94NJfIHr4asOycsPia4Otwznif3+M7gbjcxPHB3/UbSbTVaYsr
sCU35EF4FwlvZhjVNuMe6BxHyw28sd24H/lBpvP4s36pWIHayob9Pb8HqqD8CHR7copH4XreSJtg
B4uuiyXA5rb4OCjPyVbcB/toDxAG33C1mT3lIFwpV20RecZt9jExtSMC3PqZTA7O4UzmlDneJE8k
ROrWJrxMt+LWuJ5P3XRJruojUwptpCNniy+FY3n9zr/5iC4DXzU4FTwmszswVT7E19FlfhrXAXAd
JXxmt5yIaN08FB+BzbfPJ9feOx5IDzangEHWgGe8D2CyHPWx3efuuJdYqr2116TBvZNvCmpquLVI
eX5jq35BAHfqr/VxedfzKYid5rYHh4qQGGzqnfEkPtTXSekk8za7LPODV+m9euUtIuKO4Od89NNp
fuKE2L/P/Iz0ZfJlMGZgY4owXAEQciePzido98Pkvfc7ZnisNW9xQ7q0yxgrQifw6mvGUk6Tr3N2
NUzb5iG9ZshLr4crvtdkJzrEH9CntqVr+RByhDIFcqRXcZ9i7jhZnrnnwFdL/ggF1c13I8ONvrWu
iRY8FztI49p98FRvSnc6IA4MGcYeg9078ZCetkVm7O/Gi37qbUL1nPia9z1WnsQgScLfhtXYE+l8
wbvxc35Bpaf9lF60a5Nzd7yxzvkThLl9ewShZt2i/RoMryN8lDywG6aD1GHYaR/GncLwXO9J6nOF
o3QHlWPLDJVn3t6YrnbLnGL4wExZvQaH/lhs5x2wBMaJXbYj8c6RdvGGYMlLctGO+Wa4RTDnSE8I
bjlaR8GVH3qOzAvHrP9IbZEfUP0gcyOPPPERreRbeVPfJ7fZuT3ljILGD+s6vDfupGuA1fPePxA+
cTYveLbc+OU9doXb8Qh6fKPslv/0EewVVm5Hf5Tf0hsSvGJMuSl6TLuF8/YsoocibpgpFAQ5+9kM
rzjTiI+wftATMi8+6Ac6zlt6leWe9cKFgJUz00z2WvnBkuwUKZJdED14Dwpyb80uCSwy2X7GB6pC
xwwuiT7xK86ta9y39xZEm4POfoQC6r64tZ54E+/Blgl+vPRN12prz8QKWoDC2oj10Vpxo0/IvrWo
hdeLr781EL4X/f9adFpdNuuWtJSo1q2vapQpdZtiiC+sQijjrkaT9WKtRH1fXbeCCY01oBU4ektN
d30/ppjiNIX9gdX+LhlmYPUBMUL+AAMY7KnU4v2SyP4k3PHYCK89xRxpRiSV9jSr5YjmcBEcTI7q
5e0DNNhJRlLsRDG4lqnJb3EFsABeLli66KKg71ejSb14xNatplFg0SqDCwAWhUG8VPUlGqFLAQh9
/LqZtGLEWWBguExBGuQhqILIpIJpPgRmnXlzQMN+yPPbr2Cn1SeypjtNSnVTq9QGI5TqhzXraRzC
/hCGWDho6r9LLXjfmTDlOGRGXY4BDapxXCblENuS9AqhKtOgxRpDVYuOgBiLhqNh9QMSSnjGOMOx
URQG3Eq4pka7q7FBMHDynpRAwZldPI29YRBBOmXO6rVpjaU9sm52o05JIwI0nK0l3bXGu9Z11y3c
dzTrhqo6Zn6Qbb+dNX/ntimFDqF+GGyCfMI/vHppVqcN+QK/Om3EksIVcH6DhQJ10PWiFASS5NdN
3Sfct8sg6C9l2q9arYzUlvVaxCXWM2FHYBWxVou3cFy9hf+9pS0Gw/Vv68VvV6flfuvDktWimGFW
lMyCQnfzkYjNB+nDDr1VBoDF3yjgO7NbLI/S4n206nPalnyu1cYxWWJ9qCRl3MaYJjNgUx2Bf/Li
pqwWX2W5dG3GxWu5biXYL+fFhxnPI8JtPZc8f/F1kthk9EdJIQeKrv4Gql91mOUShyZV9RTcw6Mh
mx0hgMu19QZLxF8XBdTsf/nj+riv6+tmP3pWbpRHUFOUWxnw4aHhhFwNqY22GOG+ttc/rxc5vUpC
87j4vvp9a9X4VFzJx1vv9v33r2dRuhrL3PdN+pBfzI5MwKIyFKcXI8npJ1G7iiy6oAsOOqHKQNTn
4tNtF4+3v3h3BRUXryWNL8Xi60Xruf++bd0KFg+4udqu1wcoq1F4vWm9qFYjsbp4iosSP916p/VB
VK8xH0trG3F5vXE1d3891fdfv66vD1gfuj4pgD9Ow+vm9/N93XP94/fDvx/z9fS/331cXNh13d/9
9pD1BTF9Ab1anNzfT/N9v9/f2S/X//adfb80+aHpVsZ4/vWQ9Sl/efe/fLqvzfWR/vd3/MsrfW2u
d/j6gNbik9dXx/zy+63v5B+/k/WVjdWMvz7FL6/8/Tl/+zDrHf/HO/h+ifl1btUH2nQvzXImyZfB
f17sduvFb3/77erf3YUeAHWt355GWptW33dft77vsz5tUemswL7v833z3/3t95dZn+K3p/26j6HM
ty39tk23fD5z7cUG8QTyv4nxwy02veV8u97621Vj7XDihsSptlyYaxd1vfvX5vrXgloTesNu+3dP
sd5jvfh+mvXqL+/mHx/32xv7x6dZ7/f9Suvzff9tXLpgq6Dmf/W7/0Z7RAIhwp9/lh65H+nb8FZ/
/Co/+nrMX5pdyFSLvEfSdU1ULFGXvzW72h+GaTAr+BLsLnLavyS71h84A2QNeo2qIemVeNBf4iPz
D1WVJE3k+WRTkUXlPxEfqcZvoCs0u5ouSaYqSiYKYcRQ/6rZTchVgrlkVbs+KXTXxL43S6w/TZgr
w5JGG2Va4wXQ3m0F4D6KDaHXvSGq8p0EBsrNKmpIQUOjQpOywIlpJE0x4kwS3DCHJkZ11OIutTei
AbKvbMhR72HSiiYYrTLhbDMQmnVsQBemSXjq0FRuhODVBKLstlqrO42ud8fIpHJFDoToEg3xhlzL
3DaGfh60KdtHJahZXdUgPLt5SClLm83Ai6biIymyeativ9uYfERa0SyD8+ZZHbVzge4kA2pUd+mr
KtTIkdVuO46AxSFHmlSPjcdJEamghf7ZVOgCMlmiMop5yfPrsCSwBQ9Zrm19xAp3RUylPSCcSOi0
1iEkiO4HXa18VrelEVVXtUTKzIThhHi2PVGa884QcUmoTXIjB8ErkFmWbORG2ol58uMMsQTMeUec
7rvCp1ZksPZt6dSzoJgrJJzMSMeKnsgciC9AwiAjYIucZe1uGGTM1WqS3PmB8UJ8Tw2Nh370fmib
0KtV6WPOQS/GRnmWUnSYFoT2ccLFIxMdY9dN9NoVXhTgWI8TrLNFJlEfitrW0wcPnnNJ0Cm0M73d
sA99JgMcaaWkc7PwxcqgpAMh8dtvRLl9zKDkQz5qWHzOwTHUqRWZwU9NSEIKpSSxS6F8IUsaB1zH
uhbzrzt0LJqjvrA3MKnlc50QlSgGyedEJSelNdeLVHmlIrvqaDRlqn4PYYxmSMMknGS4I8zCeWPF
1U+pgOivVZPhJoi7HS3ObkJeSFdG0Y6MlmpKBeBBli859TwoQie/J9jIByQZjvldjwfPiXxsR8yg
nXEoKfglOWzgAPoty0WZVksxZSdNfK/LDPAVaH1OEgQwYTCMY34UovFeLRAPi0euZIldJHtSWS7J
lLxWGuFURlHcdQRlGibA9IRCNQETRGU5pQLgzE9EsK8GwaMivsaI1nfpX4NvuB5hNvvEXaLt5pP3
VGJQ+iLBprVVZkQMZL1MIbWaS7uD2wt1c6cEQukRqI1StiiJZgsI1OUYt8t+3BFDqW70yth1ZW2B
RB3GfS+SMEkciCPhTdsqOU5xo6IgV2IAjuLgXpdMqvttW9mhmH3G5q3VwowazMorLOnaVwXmyL5g
dwQRX03m3cqf1OvslIk6nOnyThem9lbwqc72FV2COnxUcM2D0vykY+FnGSUdkgB8k5qMqbXVdaNb
u3i6m1A90IuXWlrXeJvCKyOlHYGn2yG2PNq2aYmhwCLkoyExSPcTwwsURIVA+QClVRUd+mapYjDU
JHUf7cv3OoWkq50BdrUHSxHOBoPOhiyUCLUv8nmYczHOhKdpYO6AJe82iwwKIKwZeiOm1LwkG7aH
JlcciXmn6+tFSRsTat+gV5dqSseTMpOaI7dLXbOdAmyDOfgDuFjbrAgopU2MTj3YjcpSd1kkOmIy
NRs/Ia/A6Np5o4biNSRZa+OT5F51TGqj8K4Iq5nUw/yuaRcOTpt9prGPGJ3QiM0UAtyLDqTuSYfh
zm9ieCgEs6GilgRQhdKNUUmUyafh3E8XWcHKn0toLJRQd8rMd01f/BFHfeRmsvY4y/ldFCB0AGzN
MhlD5lFXc+MYj3A9iWyi6ZaxRC1pfKQjfedSnrPNwBtQqpZ6YyfXR5k4Oa8V5p89MLXQx9I8jY+x
hAYV8x/J2Zq5VYK2RaYRXYyxIfdOKoCl+SbnDaPWj7KMeKLsAtfIHutl4Jex/x5Fif5NQb6lnYn0
smeC6dWIjLnEjy2YyVVy0tKUovwUUhjst0UyaFsULCODDuPoZEWzaxXAf3Nfhm2kNJ+ygRmlBKeG
KrwSjlHaoBHv5Rsh16iA9XQQEyGHl59W2TFMO4CkMS8n6Ea8y4f53MZSvoPjeKWMk3hEhEXkz0z/
OaBTElZWcjJyYokgQm4V1bCOU1+VOxiTV0UsatQtp9gLaxVHQ8sybn0XWMKF47pVzZ+hQdbNeiVr
h5GCTP31LlkEj8eEPAkoaBzLpXxAd0a36muzinQo1I+aVcyHQAfRLYLEEDqI35Iub2pVvoxkWB9S
7IxhQsd0wdmsW/lCt4FaQK0rJoMXdvVnplUAXieakXL8DMgOUyXpGWnFyr7Gy2eLk3pDYEniTRZZ
UO0kHwKkV3spBSoL0mI7CPNVNdKO+98J6IpI/TcTUMOwMCb98wTUKfL840cb/ejaX+egXw/7aw4q
MdG0REmHkvFlHPuegyp/GMwzUbMbpioZmMv+exK6KOA1TVKMRZVuGKtu/s9JqCr+wWSRmauiaYYk
m5b0n0xCTeN3K5ZpYMKSRVk1JUMTRfm3SagmT7qlF1G/gzhKl5W2aBdUJzVa0uiQe3KYt8+t8JnU
yq1JRqddFkufG7gEx6YOy8VEAxUJDeUxk5J5oV6LrXlP7EBywF0FFLr6HLv01JsqkihBB8/JkSBG
VPVxnRlw652pI9XcCpgIEPM42rD10caTW5jrRO/l80NkdcD/pfkshcIFZErEKdt4QxT/YFjyBS+I
iPxnwJEKPcW4ET3NH1pXLpm0VFBeAtikdp1lp2HY+Ir0xghSOhOYKdILOesR1BCpF2u67VPrvh6I
ip/z+yXwK6z1s67F791gcU4Mr6h0nMYWQa9YnxMqueSJURnqOl10sEA/z2F5D7WRBnj10qT1dhJH
rxGxTQNeeMSydNMZyWdf8+Z1rXxOiwgZU4ukqeBrNnSmSaUGaU86yTnfUxLwniGlPKuFV0YhIkh5
6/sNZvb83BJeIEpwEjWEkVb8nPb+NpCIs4BqIrpB/lOpYq+uzX0k8rWBqkViwUPIAi+RafhotDJ0
BGniKfpEnCA6GiI78CYnOxPXUBJmlSNWvIcUmNWCid2JiwdZHhBz6KZXiuZeHfVX32h/+DWPw78L
VycG2jBkiEgzzQl9ubH1dU8RaDXq8ytRWG6s1uUmCenlJGOw1ys9IpNGvYBbmfk55d3yxBAfTXv9
tf1G+KkC2pj4HspUaVFSmE9xRzxbQ9Kgi5D3gmgV+hVR8hntRB3dVFLm2l4jdHBA9dSonGeiZiAs
nKmXAuCaYmUD4AT3gwg6JiG51/aNjvj6Iv9ELom2KkYpFAXnyGDX4f9ti13f7gykpG1hPNWt2SOl
CX74lBxtcrLuOW/mlDWvAoWOcTria4Ls0YgxWoEM6r3amiZAuekG/PgPuf4hJZFwKze+K6VWaAcd
dXM8VRVTVsQPQOLFZEM0arSzxsNg1ihMGt4ryVf73jf2IVy59WDxLQuVS4jBuJJUZxY/S4M4eWIM
LlnPMVOL1n01Bk/EPp6TiN9X4gsStUsf0VmSpeBSteQjJpOfumrW2DGRW61J2misos70S9yA6Y+R
uXFZ5r2r5zKzzRbb3q04dK0jWsZCnx8cc0kOSq0Pv/XCKLstZcWTiMtKVfFT92kszUvoXlAxAQcV
ZrNQO49T8jlaCeQ4fF6gDYsnbSC9scDtuQj6xCeJchz7KO0/SchdtT6pA7uI0TOFzjJ+qyAnuHse
gmcJZ51LFgESnwqOH7lnz0OsS7awzwLaKQT/EGrBQeeAUa3K7OQr7A6Rcm9YrBH6MtkF0nyYk/eE
M21iZrgH+a5xC3yKUvCp1sRSYv+co/toHjdSIt2YpBA6psFBU/eoZsOstlnd7it1FLjiH1sSsJgj
crtuxu+KZKDmHC30p5X/nNfhtOv4CQ3VuJdrhaQRtfO4hem9RS8kAtzhpjrjKUgXkBQhxXttSD3L
aJ6NhNfVDdZMjLWwcwn7YPRMmAk5Q3mTL+k2WWNKmyobQAcm2bvAQObEbbXPSgaW3MjAE4dOKjcI
rIIK+Q7TglIMddam0i1yytSJYcjssiYuHXlhrw01Sx9LXo7ZrqSFHhnnMWawLOqaDA7rUx5TtB9N
6jZhNbr0ApaQDX9bqMLRxKe5bQOFVE66ViD6PLKbFinYY0N5wkuMAsvpoJwiMon5PEXjVmRHoEFQ
NzUp5JwMoCPzRdhaZl4F/lFkNWhbkXIHT8sbWwH85YzSVkoAI6AAVWDqOKGQF2C0NKh2/IK9qiF5
CHSyNvLcsMPJfBA7Es5MiZWVZldXYkaZoOgQDAEKahZyHcNbBlgJB78XhGK+HTCM0rwicEHKAYYl
ZoGK07qRFHmjKtcE4Sm24COGKf0fiUzqmiShpi7jn7Sb7pCzM3XVnocW9f4MKHpTsMLbVlOJIANt
dd5o9z0nX0cnLGyBKWJkRO7DLJXZH2NJ0MiXqU5iN7BatL3hnVh3P4EMPNR6KttmS/1F0YMbI/m5
7uWjtQOpF9pxTRyhvh1UAjLwJpDxQRBVpKApyAaG21yt95XC+nE9YVFRIgxY4I0WQuPTymT57Fto
5WItelf68nqc2jeaZ5+hStts7l6Kit1AktKftB+JlFSIbQvkbJupsuZFvboHX0KiiyVoaHPCYxVb
FchLf6uNeI8Z7ScffWNArq4v60SnGVfDQFRvzHpX9FExVcg7uwjZp0EErD+LH6LePppzQBM/nS6z
AsWBmPKXqKPpthY5BBxjREwjijD0pQjT1+QYq+lZaCw+V46HnJXimzgkT3WJqRwtzgKSMYlYKUXx
Q1MpRJn++ArDJbATlSkz7B1VVXunL0/a8BK2BcLUWmtQsVbgV0dkm4POYGMl+t7qeLTRtvlGavJd
wALSrUlQElJIMkbAKrkrGXwGQ7hv+pmhwgwUpPLypUdsUXXjuJmXARIcJmKKhjMxBsfUwV1XjXDf
AgTMEDkIIuvAJcfhgC4b73EqnRWD3zUVWwx8KVF+y+mQg4cYU2Yc6TL7iiMkdgIsz4gBEUjm/Ty1
zxhBqI4U6MOJuLdhz1+AsrlEuoQbGPKETilXWkvlKoHU5whaeScMfJbQulIa5CRJsSRfAy05NZIX
EKlC/GPySa3vymgaAVm7hDZJfF73HAtkCntA7ZCEcQhzQfeMEZlAxyluo+YAu5IZOl8tNNdD7z9F
cbZLVQ0jw9kylIQdSUXBOhqtS34PgcSo/lsiFil0+EiFSyRqMFrqKP8wBwnIrKaXm0r039pOA1LV
h15IeL2NurIyHrOCqVIiMM3Sk42GKMEoIL3pZR9vWkm95StHuajr7bGVxz8vqqlojzVYHKBfdc6U
ydPH3joomCTNtpR2zMBfQvJ6N0nQuk2TrZPj4VDXluQNRfqUiiy0hWZ5tlstNN4Ckio3ZlmiDvJr
igIAs6XD13WxmVM376kiyeXsH8IivY5jFWWcIt59e0pW41VhbFozwDfS4SMb1Lo7aN2i5o9iXJ7L
1fWiW7Z84u0akrvV90ECLGcsthxIpwipSHJxukgOj0lmXqv6pIGu0im7wJ6nZijhI1WgQ8m1uVnE
BeYAR8FAVtmoZykLpa0Y6bDJE+LFVbWKCe9MQLVnJIY3aqukcDx5Lznf42HM0gecMemmWm+oEnY5
PEoCM++AQKxWCg5T54HgW37PIOBI8ud9BHne7OrkGOZngHiil8vA0/RJCtCnt6eyg4ZXp2Tp4rYK
Tn6bnoRCFn+h31qq4oW6Ou50HOh1nt/52oc+5v5dgxwCO0P/A2tXfwIR2p/mSxpSDqyUxFaIMzzw
Kg96+FqawSJQIwA46NM9UEBIBzU7jNmII/xHHzfOupkYMlMcPf1cr9HBx1hIGCoarvguxtN7iBdy
5bqVIl/MjYD8cJrYcQGseZSNl1yYISexsy7J9s+GqDebYln2D2spgJ5FRhDFX9flMZCRoIU/s2Vl
L0ak2yCGXDbVBFiokTB39HkdoaYEIQkQCFArW+DymshlmoP6AujWtsjkU1X0wrGOwbEGWu6s12Tg
9zXLLETjI50Gl4BZ4bheNMudv64O5aMS+cggi9bwWKhElKLb4UhRTfLkgX6+aOj9MRN71oYGk4Ak
j1C0+yHaeVmDQFAvfmRRO9Lv0I5VlutfW+QTGa7aCgoCAP623qWrIE4280HSY9S2y4OU5UF6DqbR
qMvR6RpC2xTtyh/i/qPkzZajWL8ktQ+5gg7NefCXEGCr649DNVD7FHAazMzCZ3W4i9pGOLcZJaUB
aEOlDOmxMjrpnkBhy5ULPdiuV7U5PCsA3Yg6Y25WDqJ8n0axdGpm6klDnxaEBSzRC5a55O0pw2s5
E9o9Gskl0YicrpPxJesomJWdpXn4QjG+5HhCRD10yBYGxGHo97/UF/6GnCItq/GvEJX9z//7fzSV
1bqqKzSodHYWqDI0p37FvKTEEGHFqLtdmzX5Vva9Za0aJRPwxpw6bc2sRkGoH/WEOagRZ6//n9cH
Agpu0UR1Iv5WLbDAsU40JLpdY4wEc1Xn2mAyyUKQMMGfTPblBndFp4cHX5q3/+/XXpgw/+OjGzpV
M1UCxWP+9tJM/gU1mvNul06sE5cFY9NZ92M6gY1TJ2dWxR0wvP8FP/wZD/Rval+SaprsXP9c/Nrn
P6O3/F+ASX8+5s/Kl6n+AVZAgW0E4khUdZMf9E9ikmn+IVqioS6dT1C1601/sR+ol2mglETD0CRV
V02IEX+1X40/DG6woDRQAaNyZv4nlS/FWuAT/7pHSQojEXU3TWF3Zun5rwdTR3ZrNIejsJ98b6YN
meqYF4Q4yq79KUwQ95IkHnbGmaJD5OnxCBxnMpkuSNklVWPZVZhfqinhMQB3A6TmuX6AZLDNOh2p
bf3WNhlq/ER+55QwuWouXWr27QNZvG+VEYabYQgjp1DN9lgUVN7TrBtpoBQB085QPDVC5M2FwPCd
N82+HZ+Z9yQn4LXbslP64zQEh8iUazchs9rOjLyzlaw4YU8PN+HUn0h9TDZiweIwNcUrjaAlV5Bz
cDxV/D7JbQVLYkEbMv/M/aaimtXdgvqza2up00U9mKBMw1NCimurKKbjy92E0Nt3J814Lch320wY
K4IS2V4lqPQ14E8XwbAVAuZkXS8VV1LDnAqMfUy2t6ZrL/GS+5OJYBbn8rN/omS60VA+HbsiNl1i
ahiYQ82z4szYTgJFFF0gTdIPVL5ips1OL2m7oZa81BoUz9foVxZlthf7t7CzPhKUp5VsnLI02RKf
fi0GqbytoFVwMqgeNWBHJSt/6L8hQNWxPatxd6o7yE1RFN5kRDd6cqG+B2rYXocqkx8j0asdZYk7
4Y4JUbCJGmaqSlbadZt3hCBJBI3n1pncAfFSdZ9xe23JcvA0jAAUsyFJXMWQf5AhbcCRxx1dLany
NEPOatZts9m4nZbW+UQz9bpKL0nMC/YgGnWSvQE4G8FNk7YGDkHhVlAw9lRF8lOvNFphM8sJS7Mq
ev0sEiIjuy162K2hJM27kKhECjp+4xJHcGlMxPepDjC/L9MffoHzkO7zVieOEiPaILuNITS7yBQe
otxHeVcrl5CGCz9dNm2iKciPQIRJgqAB1jwWYGepDE23rdJLrlIMzd43UILKOj6qsfashgFZUCqy
zRs6Mto0wDgagnNu4VnsfOaArajfDUlRPmErnprENdOgI9yoUDcrMLoPVNR4bdqiVqXFbwCZNyH4
sl4fdq0QPSZlwewO4JQ/BsOec8xGSI2GjF1N3+lLojPxl/jnoZlpambnitAdwkxNN/GCq9UIq1bH
+4XCaflLFSmQJ+ycSBU7wOATQbtNMFReVlTX1Ol7AjVKE7JCVTtU5k9SwYKCkGaH8ODBHcQsPEVi
8xbN+lPXTFh5BxaGVvcqx/11PIHxNqOYZnRb3gpmoJ3S6gI90jwncYhdJmYCqfWLY8/4IAgn3g9Z
Dzezl7cEUyguIMt3gg+ZrU/h1pqzH0JCSrQiTNt8rHcyv7cndyEjjTDhm6s1MB5OBIU9IQEXpL0k
OIoU6+AEiWPSlwRZrdNvplwMdyyPQEgXrU4GkjO0hmnPVfscT9Ux7sxwhzoYE/r8A3oDnoxOvwri
0nfzsSR6MWgvndahNQ0sctkpkaTR5BqagF/M6DK7XVaquqHeVlcKX5faEhra511tzwrh4O1Jlptz
IIluHkzntuoDN0+0jZjNu8SADx4Wc+IZsH4dVQtMTzLnXd/GV4IiM4XSWQKS63kABK7aJVxwCnvI
iLvhhKaG9PN83MUBc1Qh0Ac3zqtLmONHZSZLvxjrb6cpVypzBS+i32y3cej2knIrlgahZTjcgyw7
DsJTKnfRBiDOk6Ciu9cgU1Kpwh83U50WLIwTLUjg56QFcLW4ukUCwa9DvbgPResZfANhTxKz6Vnu
sUrV1VtQyec+CgcPSc+jOZXGruk1wQ3Jua6H6EMijfpiWXkIy928z3rB36hCa94V0QBUPCPkowhu
/Lm7HSO6C4FO4oRUt8PBYhyXurxykxF8VzfjojE/AynyD4XcPdCKINU++jDbsd3qoP7KQau8WKAQ
E6vd84zHs5n1Z6vE7C6mtzD3blux+knoM4djn+GNHdC/pJzyoqlrD9N4LYnNxpTQA9N0DhxZKHvP
NMfCCYkfWyrVsay4pXhm5VFed5LxkCNuvzKlhppNGQpbpXrJRZX8YUk4KQmUe2Ja3sYqLrezFH4o
czGeYuNTmgP8VtY+F6bKhbqIdIP4l1jqLobC3LuarxXiY29VkssdOaFaNHYy30I87WoaU3bVRBBj
Bu06tiaUJ8Y02mJKc2muzcajdK8ExIeOo3EXDNNeFuCS6pjgFKLfwNJ3sCI6AcekOFenxpzffDWP
oTckj0y8h7MFzScoswiayljeZmO0SxIz3aoqowFx144ZBdpVXeWXQaahD8Ke4C3UEHZeC5CYxfKj
tHLxVCcLGyMio0/Wuze91uvDhN/ThNpyVfk6ZS9T7rZah0grzWnEtz5eS02ZHGQxxVERh/dZ0c5i
XIHeR33RqdZ7bwRkplamtjViudxoGc64vMhvBE0/SCB0gNHNP5O+e49pq7Fgj7Hstfl0ZFAi3UTh
PJ6FR8hsd1Nsja7gE9Cmdpwqulka3Kmt4OAxxREyvfc0ZSYPDZj1yFrPlfP5vioTwetacucyzoV0
rvWNXMClD6T7sLRkZE0MZ205xld1S3KjjmsByjVV0jicnDJpaFggonBHiVoyHmqT3BajFYlJMXR3
khQ7nFsidDJO0PAvZum/2Duv3VbWLTu/SsPXLqNyMOAbVmImlcNNQdKSKudcT++vuBq99tmn3ce+
N7ChLXGJIlnhD3OO8Y15S648cOxKZ/WliFjAeybSMEopa3fmpRBAq0jza9uEudOhZk3iMD2BtnRy
1k+H2RCv4YyHBRgLFOIhmyHuyx9BTRNfN3rjFA7gL9WW6plmkH0jqt0vKdSmIxX12NEyxFIanwTi
a21VtlQ2vyajL71SKiFK1O8dWS/btGUaCVVFdzuLjKAuY+fZKA6joSnBjq+E/CWKa9UzhrV3n1Ue
fRx1M4k4JdJqElxZWD7jNiptKSnODVRMZvdOApCgPsudJHtyFbN+A87XPEPHDAS/NHN9E3cRk3yF
A9/sqDomA9HRYQAEoVy+CI2QNzIrPfqosBMIBXQqA/tsVoFdgmHsVzP6OUQrb0LftSziGga2FOeK
mVFonqlJWzG2/A4AXyAxrkm1vikFSsY90JZsqr2sVGjS9Xq/G7R4tOkRMdKKECYBl22JLXw2lVq8
JPkpEqyHOO2EnRJ39JLgfaj1iCOgJaDBXPbdHA/OsgxOPml0AubnhYF+wnI6WeXomZnpDRLE8UJI
EFGUieCZJatAY6p3xHfKuy44RcQinlNVfI/WNAa62AwCSIgJjtPj+RBEWu1PRGumRvGAbaj0fsda
Kaut4BZ+RVO8El06XYRZ5hRdVieBnjUkk/XBYwyNLA4mBGhDMzhZuEYqmWpTul1J3d0k9XKvr1+0
ksKaJ1Cu//3z7UHW2NIube6V0cKK06zmilt8Fc9NXOqEEXCgGHCFpk6Zi1wGq9zqvShgW3uU+y51
T+WGWQRPxfrdf/bjf/bYNNCWsNIV67U+N2uyBq0RWrz/41+5/V5QS/JCvj3BqqyIhr/8tpbmWGn+
PJs6We5EZkaf5s+//OXbP28KIcyyqc0mc/48WxBklFEhrSDRZDH1++/+335KKcRErVUjZlYzf59r
nfiF/zhKvz/B7U+lFd7WXBGs3y98e6xsCp1mb2ra7UoFs9aSWFcqW+12KTQrIOf2D+V6Bdy+wwST
O2HAdPbnH5qG4cZYrzJoczkGL3SKpMmCN4qs1XBxs2bdvgRJcShZzJNBwFldh7q/fLk9RhpiRK8+
hTZTJItPqNL2lnf02+mWTRhoo5iqMyGf5DMVdeRllFrl9YTSgCz/EvP0J+WmWwX3N1LV7TFVJSok
GXp/Nli3HORaK3zVwuk2Z6wAtWq2bzk3N0CUrKU1r9Ow+40K3PMRbtwhhoMulyEtwX+Mk5pXu8LN
tfbnH0p8sJmxoMpd6Uo38lW4AA4LxvQYmxiY/jw+DJPlzaVMvDzmvd6o2HGjgSO3kHAmK9LvI4m+
nnULqQrDGpTb7V8Uo3cUaFzb2xuuVhvc7bu//UgwZe8t6oEr+ngzi63vIGuRbgk1gTypTHrd7TuT
W/b3j6So0GGLiLbR0aTRvTT4ouJnuv34+zGuOyfoN366u87esifbeHNdo2/yDg+Q9yJaG5+w+E0b
3Tcu2N8jUpbTy7RHnrqbvdppHc0fZrc1tmNPt827LvuX0fM7Fx4Z3iyXwuqcHBFnSNg2H/wh3edH
uFt+8NC42h29du+obwabKFmbjohPurCjbxr3bX2xI4Mz6PZr2jgviWkfJzvdvRC082IKnn6Zv3ig
d3hBEsYeEEMv5S8pd4X0gRvbz48vJIvjbmehE5Oua9rLPt6xCr7jvdFU4sV9/jbX9k/rgClxpP1i
j063GUaIwE4JqcZ6yJfUjjgW8F74dOMrsmu1uHBYltxvl2upfXF45lR0l2Vnaa/E30G0mS+FRXR4
3G0jktRaghXccvZEwWt7e8hda77Uy1U3diT0TsuOYiSLnDOvHaB6C92Mlfp4Rc/Tb6TAHQkXSo5Z
SvTqZvjBp0fNwsgcGr+i5JjjC+8jPfamz9tQ+00zbzASjp7OpLBLRj4WyNwWVg1didDlG360VK9a
duBpMBDHZM7nrnqJCl8cD9Zs58CS5g1LAt06mWyYvxSNCdejCoTpVHofApdHNYC0oxOETpM+jGh3
a4C67T7OPKM4s/hfX2xCCg7ZaVO+LgRfkdnVE2hL9okrIFDc6aEzU9EBL3BZmNdOfeha8Y7LAuUI
sWIYJxmfVvW/az6Yl3pnmpcsuDJjufxPfSld2We8k+/wXmq1g9xj6fz0eZ7t+Fm50PkG1WKjsVbv
ixN69OEU7QU+6V5FuPDIDhOc1Wh+il9iv6WuP5p+9CleCSfigA3fdWQX7xydfH4O7hkVN5ZM2sVH
7y5e9Dg4cWrPn9v2UfTciZH1WO7i5tQJrpV/V6UjI9SwlfvUzj6L/JSMupenzxLRiCFtatr09wSJ
OLED7OEn+GKxqHG+FvtcnSL50J2Lp6w6Crsf7I+benwbdlN218lbw0OSoYEmrAIbjT5XNDAYp0af
kiuKwxJHy/bKz/Sj8M435TH54BLoNQFnxE7Fj5+4/cNwzn+RJd08SwlyTqDPdjW7nKfkWa/urJbz
Uz1KuR/Wd23xxtNXWYy8Hg/1QkMrbBzOOkIDLt5pehcyp5ovXI+cst5+Wfbil88/QgNzrXcJqTB5
LmxW7LR1uZCyZVv8AC6ayI66lxC8FBdeG94RbYfsh9Nf4WznviFDTLpTqxMXFwCmyFhfUuPMmg/F
ckLXzQWPGDdwI06s0d53K2FtvaJThehFjwt/WU6FCr6qx/jFVsVrx4OK6SN9mOUfYWAv339wJbfN
TpaAVByj8MRFmRnIpmxN9Xiwx6BdFcg99tntKBXpPjWf6urRqr565VdU276V00rblc1OhA5FYavx
+JNxchSaTxyZxL1sNPNBaTy6VAOL+wHQVUFazzhvpf5DCa4Daipu+bxGuU8S2fReF29oj+2svMrV
yXygqVp3yH04IyP6Ie5vOutUVnaE9bg0L/kTUfnrpQDrjfjEDRsWYg73HrVAbdNwT6YeGAlj12Pz
tNUvEwI1nPZdv1ytd/PCGZabLcd1sD+wqV+6zTmO7jV//uIORmXE8MRtwrAwNtuOqisYqwsh2h/K
HawzkEo2Q3l6XHJGz7VbBoXKH/YoShiDGWPfuJR4DV/a91+MqySkcJ550rIvfjR+cHkrx+KZOtPs
QbAyoTvS27A+qsiWH4TvhkLdO7fKSlj8Er3KrYCFbdWUNfl59tQH/WKcotvQFPc+LmoGeqTGnDEM
wPv5tdtEZ44BdTeqGP6ivvaSoxMYf5m9kXy0R0bO+MiJQ0TF0TL6J96Cyi9rhj24HRevOXmzlwHl
/mL0YSil2cbnSk2mxWBLnKa/zhzAugc3tqt11Czoy/N6bO77DcDXBP85n8HwzfioX0xAR3uueuFJ
hZH8I7yXTO6CN+w5WZRx5IsuOWro5rAeWZdu8uT9TX0QTt9T4IpfHDoQIuATJYc7idtx/fPJC5UU
hl0tJrmdO5/uHWZ1pi2eruS+YNgEcFf2h/EOqWcjPBl33WZ8NTfWu3HH9Md5NHwOUPQxfvGNPxLm
tc4iKRiEzOs2BfMwE7vIiV5nQtVhdJD2whPN3VVlv1GKa4UZxLwkhsNkttyhbAQdtuO9IkWx8yMb
ey6HZmNyOhQOF0vJdLd+ZFv8+uDKY7ow7ACbQ31k/jIR0vrWHXf9wkzceouNvP0u5+8xH/gvxjvb
sGPFH45Gh19nUFB88SKchCdpz0niv5fkebK/OAj6w2RzXjhM2okjzrd8fj4WFz9T6LBf71PtsJKa
+JDSHdOLpkP/ec6e5QdOY3lkeg4ejBOI+8xWGKN8Cz3+OjIZJ2Y/7Y67LD/yZ5OPqDjInD9bDl2Y
sbwicLnQoV2H/8IfLa4ZLhb2pDyToZI6q8co2r6+8WTWKDmXtJUfGCrDXbFs4+N65hggnxkGpT13
Hv2SI5+MMeCVyV07vfEplHc+DbIh5lCOLMQwtxU8Xsp4f2vaY8yE+s4XKp4z3AknfOSyz3c4RIy7
XuCCrlzOC84M1Ys+SHBsmSd3uF4cRkkuVno+vAHD5wjnjaPcMf7zLHCxaC1Q9QRu9sPbYvLnJdiK
w/dotlVwbb+4rQPD56wUy44pe05ZNri8NHlNrhDvWEUJ5CptZn07mQ/rVapC0fdlLvSjIvpBvaNo
PLFYAIB3zX6oxZus9sJ73L6LPy+ggCp61OQiPTFvdoyp9TuW142mjVcOQXmMr8lMeKLfIxPcYcIJ
3eKAHmut6XPVd2R6yZxJ4qLs3IC70Z+IsqEYuEUraWvSvrLaI8WPgVpJ1Lb8XtN76qAfsigGOsEW
ftcZHk2tGvVze8UI3umPFe2DDMYHihHt9GE+sEnfVDABQSCugxyxR5Y9TufQeLrO9WuR+3AY4/eR
Ey9SDbBD5AGpUNqxZqddtzMCwFUcfAkYFks0Lx4fXsj5UWqPZRMGq95Gjys/yNJRzy8MUQZlifFr
2q9hu6Q9oX2w6YiQDcxrNpsxhp2SwMFiVoMAA6TSOlXlswZKB8eHm9EQkZBYE0l3tiZXHdbLwCxP
VbPWhu2nsJXgdJ0jMGPzlZW5OPpyeYq4XFkRqwfVIVe4ZPBn5cr5uQ9PWukqOFjyb5O9/jNTq/GU
sKPkAg5dhfs0dGj9sKZZL7AjKQu8+MMX1yzTOetsrt18C8ltBMLhtW/DbAes/DV4QH6mefXr3O/E
HXxeBvN+m6jEoHnMgUVBWtsZSeV0N5lnCe8MlhOMWIrr+z6DXNfcC09Ng1jHLV8Zr7gCJkhY1LQn
0GKnnOVQ6MTVSY0dy039crQXRgGGFXrrFMDkHU1BdhisViYYdCagQzLPxccRFZuF3tTh2vKj0iFJ
F/RJz9oNtdPGfCwS+Js2i3RmjLaHzQjYh7VBxjqFhfDIBGUrp2neQo3Mj+3X1P7kBc2/O7p7hcbB
7LS9/Ci9k8/rqoYPHzLN2G8cOjybLI0ZkNW9oiKgo8qOJOtaU5HuArDEn1YjseGP3mpZd5OPEC4t
W5nYesiSvdY9pz5PDNmieiiYF1KwKOru8veq3E3GXtWcpEFftoE6Rx5LdlhSaE2Cy9rS1bi4tixs
G5cLsGsAqcZHkQWJcmrfOm53iJOmzaq1u9dX0FSmE6Rmi5vqDOfti1uuTFxu4sTY0F0GbpLjK1uB
ZrAoQUJi5qHyhR3ihXrTTD0ejSjVoa/uh2nKOFiFS1SGcGIw4eRGqt+leJuckDRtyQavdKL4SLOz
vRNRRObvq7hwT6eF7knkiRQQWbqQobaEG3FwVd1F843qjZbYSLlW383YCEcIaVNDoxbz7VV8qyGN
EmrHrYzWpv9lolwnMMePCCUGt8kD0RWZZNE/j3S6NZjlrwAKAXROykmoDzxCfIHwDDZdO88F/gsC
WliaIlR6JVrRlju7dSBltta3rjMKvfWaLVXgSfYAQdGRQD4E+YluWe3vuuhiiR801Pkoeuyj5wtZ
PeuOUbogNUFePd6DuPWi821hIrNr2+AHPXPjGPeW5uff4dN8ZcKDGmriYhMPCZVdGQJVuB0oBDDr
5nCO+uKYKCxDfMGef4UU6e971UkPBdPgpngReg/BVvAYbNl0T73XR6AMSz3bi4lR0/8fafbcafct
hWHVSSBBddxJHVEL9TuybYrGwwL1LmTnFDks74UW2qet3Qd3KLmUX5li58/Bu0oMhQBNEdDWQ3ii
vqvdW+Cxqk8TA0exq+BN0ox8kBYYlA7DmPQeHK37rpbscgXINwDHkgQ04zunWR12sW/KqOgYXyYS
azdcCgbZROBGCW/Z1lDzunNDo73BLHcXa9dwfFyyV+J9y2j2o+hN4Q1Q0b3RrlTktzqig6PU2s0l
+1oUp78r3sZ3goKW2GEGZpQ8YChx4uPszMHG2rdHZmWZbDWUep/8P7pkF/mpu9KIQbyf5oTxQtPF
eXlG9hCojjraE+NF4gqnXMan59ZU2hAefDBitOMmwQQNZIkSLWJv2QUbeax2uj/vOXYErm+Cd6Di
R+0YMbq53TGUGAkBgLM8+DD9U7hdHpGkjuwtAfyGHJFh1xJJrL+jXnDq2o2N/TapWCuz37OX6KMV
zKtocE9VOxX6pAU8jjGTydytn0PTMU/6E0UWF8UnEgtVY4exl7lqXwBXBpJHPp1E4Y4+quUBzKzY
X20jT2KNEji6sGmyU0xKspceQhb01kU4HPDU08bQ78JD7YdPcr+tE3CZqMLhYkYXRlP1LT1NB1B4
yhbcJBgvJ7+H6rOJjhHDmUO0r3DQLpJDxZtRAc3jdjqWCOrCD3hlIpeP3bwWu4LmjxO81b4IOkD1
S7fV95WvHnuMhJv6+hCcNSc6GheBksLGuJRueRDnzfQQb3vBjViFysf8Z2J7d0ECOD3GLmlCox0u
r/pb+N4/oVUXo33i1E8qR3zLO25BNB9F9AiEFhGNdKpepHsIjOVpTs+lfChNt2kfONFgZhk9NtDA
UczHHq2tUdg2JUoMFlt+ecIesY6JUPUY889Vt5F3htu+Ji+MouIbHbLQh0PaKRinGb8PpYoOg1ht
vD/vVfyoxw53sXRfq9e5wpmzWdSdKf2w6jKbLWsEsdlBVC1Yda9me6qh4uaNrRPTHysEAhJYi+Yl
oo9msgVawuv/SzieAosiJzmabrFf3DC3212DMpAx8xBhZqOuwnsJd7musJ3fLLoNgO84vhpIEFjT
mi/5MfZzzUSvO/vNCxqFMiTNDATRJnQr4UAzi10VLR1abSbCoJVs2N+ppoN5Czk+jZl8g5lVLLBJ
7NDGIXdsDB/iF43BJ5ab7NDn1xQ2LdBKLOuuYV0X6Y5Sv7gr1j07ShI35kUwqQse1QzhNHsfXAXy
hiHOIFeRDWryDoUus1HCnqPt+IvWH7umYoPnGzB0+ES2lPpguN2LBYdxg6vluTfgaW3VE/aet3X0
Dp9I0GW88qZXlOQv/Sea/JLyuyN9aVRPHGub4hKw7GDeie0xnd/bn4wIOwXFBOO4dcJwhS2N++IH
yTtjHOoCVhxHCa8XDkEOTnukHCBTRoncepPtaDOhD6J8gAKIFQKjPIqOakUWVw/RysdEBK9tcbKx
M1rqfWvn9ysZOfGC6qO8a1YENWKcA/onikPWGQbzuMF4nL2Q49Zif9Jsy9gEvxKQWOkuN/tjq2iK
zWEsemfax2+9I1ApUtbdS/Q8QFGXoTHYyb2AjInts1W/Vc+UVL+65I6VloAQ/gpWPlTPFrE4LSXh
ijbTsmXoSPcW1CkhsYfdeJZezLde2Pi1z/b+yC0J4vKhe9HfIkZRWuJeGWo2s5I2bcMEdDrqNc1H
KtB/cwTYBf7k2Le+NY1jqh6V+4n1xJMBU3o4pR8y+97QXbhEyg3YN+7BoHFpEmAfxNX5WX2WX9ZJ
2zfs7KlrXJALoBZQ6oeMGxqu5bCZXJYq34m11kfG+Lqyt7k64q1GHcPXLlN1F1Jf2Hd7UfoJjt1n
/AT22F1XZZfgsVC2YXcJ600ASRhPlB581/ADFhxBuc2UBCa4kJ/MuNt8dxslgZ8YQiTNYSIbruCq
DG4bVgAMwNvYHz5hN0ORZMejEKi57w7TttsSxomPnOMI+NCHPshoYp3xWT9WXnlOjdeFMponkiIN
cwLxxsO9dQ7f6VdFqL3FN2T6D8XzBw0gfR1tn6MXllAQFUkLtAGf1k/mFccD9FLQFgz7w4tx1kqH
uvhFYSQHtkrxE+KzzD7ez0/ay/QLKlz5rtyXT8GuVzfGS7yfHrkSv+vkOhQ1Be1nNdwb94/qCnX9
quGBSxvjDBB1wXVyTvfCGRRFzqUQXCGeL07tD1hD7PA9R7K4uaTRFjSZLL4CRAE4zeKM6kYq33Vj
sE3HXWc9GqVw7ITw+jvKPp/Y+9++HZW1F9TMrCFFwwLAXCpk3A0pPSP6PnMvGAi80JrfQtpvj1l1
fMAUzES1ZvJEK94JiQQFGRxvESP/ONt//iVff+fPj2pIjFsiPnZikdvd2p27Pf/25far3S0qaE61
CLVlzTjwj89P5UbaheM+FmnsdCuK7vYlXH+8PRZUayBIZGofJHtSNmc7bPTRX371b8+8PV0r6RX9
+WslkDMvS9sHTTMR/8F3olG7vcHwbl/Cen2N27dI5tEo3r4FzIWBxiB/ym+n6PDn12+4u9tf//MY
aXp4Kv/8fPsdYuTjLVON97fH//z4+7soj0T79ow//5KqQMrrlqnpzz+YSseL3H6GfAkjsqqgha9M
v7+8/O831iJ8aoSZ26oNWUByT+eVNbgooyh+rTXcuJi9obIo6NX5LhnqraYZkUdnHxyxUp9CQiO0
OKF2tSiPUgqIWRkfWskCfML2L1XUnTB0mtMjn2h0ze46pnY9Mu9h4HyaaXdqVfndMjp/LtBR4hFJ
GwELSq+8REoz2gotC0uwEIyo1H9mQU1ttLwFBlV8t3Fi+kMuSVSMByjgg7QVG2QFaWBYW0VDJhul
L9mYTLbeartuht2ai4/VTeuTDhg81elJAY4B8iaB67NAkWR5JtZuMcwO0GA5sSD9sLas02uSv4Yh
6xSqHCObN820dkI7sVQkZjEas8azGix5UXyJ2tyDAMDYpYTX5YNQur3R16iLEmGv5s1TFQsfor7c
FVrqBeHnOCj0ggr2zQw4lnxZmqK00aiYdEk1LCJ9d8LNQAF0oagTGO8TclFcHcUVqVmIX7PS2Byh
jmQHQPeVWUSz3sIQsV6lUtApx0E4RRkGCuN77ibZSSv5F0qSkxgaryG2R5iQiz+lXxImpjH7KkaM
9WOBn66NWvSr/U9UmJ+0kYtDLypQP8Ql8qM49iphu9RIEzWN7XSHKTjoihdjTuiVS/umnveISXaQ
jH5hgjpOsXzfNsOVEGwijRrUUcV+TukIwb6JVsdbh8FiBGGLv5uEJ1SNqvyED2kwH3V1STalAc1d
W3xJNw8hNc9Oe+cwfZKwfpKs7CLJyafKaiubMA8vUujKQLQrqh6kix+URPqukv6zDXGaTRgHNiJz
PLESPUds1o1jZ0gNNhstOkSLSQyIhLcF6ezGqombqKa7OqzUryWlXRRo91h0XvOqoQ5qQQUalAyd
UfEthcSuRr1wGFvI2GpZbNPa8CdSODdaz55KXfvULCyTRCBTqk5+lYSEygYW/nx8qkxm17nDKFgM
LYygNIE9AK+n1Sanxf4DjiWrznELhqqSiYuRTcEZFPaTufw89VK5a/PlPdUXhhRZQitD0AAyAMFB
G/jGXp/uU2hLMACMuAF1rKjfXEmuJHXPwQhNetYvAV3pZXXtLmASpmk4DFnsNnqNcnfIifcQT7MR
PhhRQbyYAnHHovyhEDIyPTc5BZ3Mgneb0Mus5E62w1h9UnoTI44mf9RfomL91Gk+7NKSwwWjk0l2
PsiaFHhjzR+35pnJa8BarcXEaNUTSS0aIcHCeREDD4VvcEb8erCS7lsaLSBGbB5AAj+hJm8QYqK+
nevwtAzah14gX5hgKAh0xJbcgjTdQF435vJXMufuHAAxTcXShJ1wRvx8kWoc6lIzW54aBj+BMiZH
Enw0iWGuxhimZbruSgrd7WiWTNToVmFn+U9jEPFhjczipnnXQAKyoTaLxfCjtssDaucY0QvbwiAg
QC0pk4Outy8x1j9O1thtUABShiEG08nMOnWr50zKNb/TFiBWwnPEvcnR1V5j3ao8SaAiE4s7M5zp
VeLJ7fvkfR6llyFC/iU3XeiLAjtmsicxJ8wK5aEZBHY77oAJnDST+PRYhow+i+c8ylipjuG1/B6a
6lfQ0efBurTkeyUiBK2G/4HFK7QNObB7mDWuPIB2NqCFMLrRcQnmGD9h/14udD81gbKnwNgDQySg
YjbFVwg+71rVPtXFeOaYn5dG3tYsaKc+oWsqiC+hSdErtR6Dsb7my+ILVXWNAWUAGWdiaIyVOJ7H
P+r0oJSTSmCLjjmijK6yqqRIgzMq8mJqJ5aEqRKFqS1ow96SdYjpagqqYMi+hNIE7LV0P6pOeavO
6l2o4vtn8LY7Jfo0myXZIQ2eCJBny8/4ndVliZUeQBBj0mx0D20f/3SxPF+ljqt/CVGrqxZ5Aess
iOyh9HITJ1ycwQVP2vo1nQA/t11xUa4KlRChSjdh/q3lsmz/0lXaBXX0lnWfekREqCqC1ChJ/7Kl
HMaUnuzl/E4ImnM41e0ZdfWqKqWgLpUzO5ug2QYj1Pugy5+FqP8kaZWsA3ltda21OrVxhhwQ01gW
ZDrM41OsL4Q20ZtE9klmF8K5ir5nNSNgl10hAyQ4GQaxTypt4FQgm4OKedVRBDHR9k5VeVUKel9I
cYuNGowv4mTNcPrNXVMGqV1MxHnFlvYiNiIrdhE8X9V3FEIaUpQX+avEmltiTLWguYcUayuN1VOG
uMTAprpJZoL0lIRKesfuM6Ii5pZ5gt4oyIZdoZaSPQKWV/ZEZBlKQLtJpM0QEkzNuJttpVQLTiEl
RytH9Gko85eVUZ0SW0pGeU6JdqCgn5rnHICfEw29xbulT1IU08xKR6LQXhX3fVu33qAS3ACkDOUE
BstgYUCMp8mJYanpjQRTBHGY2/YV3A59e/NJ/X+e57+wlMmAOP9LoOf5e/y3t7JJ/wpT+vcn/aEp
mRrQI4wYKzDpRjP6d0+ZYf0PQxfJ8VUJsuV/8h+kpwoHVNJwhYq6ISkmKKb/8JRBU1ItS9EsMEGm
Zingkf4f8oQlPs4/Oso0gE2GpiiaqFmmrv/NoygNeg3mISx3MxakyyBm3X1ATzgBdjH2OZtMibSa
mTBeBLs/mk7xeckQCv/Fh3f9bYn8t6LPkZkVXfu//pv0T7423gVcKJHDxLGQVuPdX02iQysKS21K
VPoyq/YqLXgYrJwZcZbO2qLkq+r31JDvPRDqooeS4IZa9zNPFcs4jaWVKjfNb4LY1/Q/w+/yP3lL
8t9Rp6amq6Iqs4AxVNlS/m7ebHB0GJUpFjt5rmhHZuSyiGjO7SwzsDsniIsmyp0lbTeWyJ+qZiBJ
13TdkUwZ2qdwHxQG+QvFSOVD04AUZMTKGRbSs0JEPGiIwuhXCjVwfP+ha1aB5pRGswUQuB1lKSAk
cnr6Fwd5DYb+BzsqpjXR4GozuaBMrI//eJBrQQRz3DbFTrQW8aAYk+SaUUnRhBR4pYIyyKgNMS6d
5K0EhTDNqWCjISkJVDen4jFmAXspZPMlkEXL/Rfv7Z+YXrw3LvTVKrzeJOv1/tcLoGu7pBmB1uy6
cLwPEC+O8CZ2QNxnPxRZzbQWmnMg/28sWbt9plHBlsd6l+lEaClBulxy4RKK8798X/90YRICLmIF
5Y1ZIifqb2HbiShMldw2FqKVHbYEg9Gd1Y8mrLIiqTiCnd3MUWe50DISXw7H5yof6bAUFJkWbZFO
+RD9iwtTW0/TP5xGoGcK5k8NH6hqyavd9K+Ham4ltkkIvbdsCkiQTALhAD7TFVlSo5WIm4csOKWy
AjlpzJLHQtLdWUP/syAy9/KGDaMINok2fWlA5RCQaE6Zup8V9AvlIr40IyypIWhOi4JqOjPRoGip
+qjPE33rQdyrPa1bKWkIb7skWGV34DNoegJ4dGL8AbM5Ke4QzJ9lX4BaEazJa8vyqLYGreyq3WlK
CbekQ4LfAmbI2J6yCTgrYyN4MBDmM4Aqc55/4oSgAtA/VCeNasCeUKAZgEri6mxQaTsuxHMV48Cy
x3z8r69ErNn/dJ/g45V4nPsez698M+F+fdzHRbgOXf+9yHHPJ3lHaZo0DF3Oy7MC4acuLOsgJwo1
d/gnKP/M4ToFE5IHdaHbWhTXJMLV0jN56x30kkISwoM1NN9NbszeXHOA5v7XGJV89rkODpAlgkMU
GF9VncR+HM8Wx5eyq66OZEoJ1VvAfjKKTIsdodz6ZSDjzZTVa2rKj9YcDbuoNcSz0PDl9l1qheG+
0/vrYAG6VaJZR1UiRZfbF6gLZykwy91YIrfr9fJgtMU9p7E/Z900bdtOkx4HtZjvouAybYz+WnQ5
XI2UgN8FCVnaNnQzE+g64ywKLhfP4rRIAmQ0BFqXJ34lamS/S0RXUoqqvSgsafwVyU5Vl/TUWVV6
krXPuZdJAJqk8CRnkegtS5/tmOAckRxYj5ubdDi5SbfR3KpHHZlFckylsjvqJu+eQhCZpTGVbzjI
d3nyMgv05m84Ipxc86FoBumM6lAW5vmMI+pqajVbzApes4Tz9ThGiPxUrTT29NwNVqmVhOaPTlUn
5iu3BO+hZPYzNR0ypPtVj9Et816guEKlHqICpRzMM8FHMQxPZlWaYDE5R3oWgcuJFMkxxrbzFEV8
0yKLKkSNkGii2HhMunKn5MI5rLrCNTCBHplVd1ZtQDXtzEMO3I7mXxrfBcIQ34kJ/epSJButKWuf
uA7poS+MgJHZRGKAakKS9fCoER5+rs1ihiTF1SKrGMn6bD7K4EDZeKj1naVj1SyVRvT7qnuPuxA2
zoQwZSak1+4NFdOFxhbCoHulzMzyiRCibRpUcE9klh5xeSRHvKIKi/jonC5G4FlSF9lRKTHMmtM9
XD9U85oUXyaRLJJkQLyy9CK6Ir3JdkOkIKMuYvEa6Oi94iTe1XP/gdtwvva5MF0HdgVWmhKC3Snb
BY7wvSrWwiUeKWevPymq+FgsEwdZKq3LPBcbGN8W29ll14eWcbl90Uja2FkmxePbj4tVmL//IdX4
HN1AZtXtMYTyI62zaoIIU5J5tf4B0Os4psxCpcwdm8CK4EJVYRveNeuXLF/MHTdJtLn9ONcMplSG
p5Pa6P7tIVUsIlzv0r5VoMuBfoh8GefSQ1pEBuVzVUR9ogr3ty9iou2jbF7O4vobkYlCOTNXX18F
n0jRr7cvncwBndX56/ZT3phEDjPSTSwc93M70EiPowzmNF+mIXgzFwOgL4M2ApX/zd55LDmOZFn0
V8ZmjzZosZjFBLWMYKjMyA0sUsEdWjnU188BsqyiKtum22Y/i4QBIMhkkCDg/t6957aIJrRYp9pO
RHOdZkQzDFX5EKTM1Z0haJ+inF4X4RwI7wlpV1bwakid1Lq+6ZmqdmuDfNoyRxoqsCTulYO8o3Ab
LNCKIoQeACZRTaLwcJq0scOqfPMriNPu914m8qUdOYn1rlnZqfNqOPTI/SIjSMgWaBMq26PUM3zD
2RU8oA9IPfOLn1ndA02UUI2vCr6R7aodbAGklBR4c+of+7GllhUGKFpUkJ7SMD4M/C42Gv0VB1rB
wUnxijZ9C9Mrc86qBoAsvZq8SjuF/+RN/Wr0kYgEFeFdaQbZLOp1MH1xYhz0Uv40ubRtg7K3uXKB
U0x7rhO16bsrYwe9AKmOlaOcG8KbSLMvraXE1ubiu8/mFm+t/GuhtQIf4kxO7LKdDi6A7qr5Ercu
bf+xqR5ckd+k3j+HA3ipPqIIimEsPFKizVE0EmQIw/iCLg2v5/xppvakHaY5bpVJ8oHZPCFXNIiV
ah/0FgFTBd1xuT5NqW89j5zLdfPZ17Xyxp3qmlkTIn9JYQfs9pPn9nKnnNPAPGQ3pexl6O5uamso
j30/fLEbG86jbK7K7MGm9lwkQF2s7SlAilL2zPIRBArfr/YGnRAIo/lblE5PbhTZZxk1wSbPrWKX
gFfWhz7Y6IHUiBZaCaPB5i+M7MT39+BHEgJP5D145YREXic4sxoTUILCo7lWUKc06B4zFN7lYc58
3Q9JyPItBKgZE/pBwh/XRD6sas34CnMVYXagNmVMibqHxHeKOyvmqFacB8s4tcLvEXJukN3BW4Wt
k2O9+zRN+zEg1BOzK1HnEquFJcvrpHzEObZOKaaau/WaONLr2Yqk+yQLUIL+ED7rFGuiRHeekggC
hhLk3LaG9hop5BNiKHbgezyQEtH04Fe32omNI9X2aOvhuuW/N+m9tT431m46+UOdHMSI8GrojfRe
z3wX9fB0ocKxikLRH5Iqc46lnzECj7izjmURnMU8DqCxPbSkObmR7RynpvNWepTHxTeCEEDR9WW8
t1R5qVKzuOrBD9Fb3TEMrc8MapxDQnS1jJFxVTr+ZK0N7g1leUdnnICLu5mzidK43yvPGh6pShun
3LO5HfttBQMzocLSDvVDrWZQUe7a76Aryzfp0RNOeudoNTUdfbuUa5WiynINyyKZNCJ2KjxiFcYf
C3YAsVKXHPTKJVgdozyYkbwpZulQts8T98GAF7LD7FaWCNfwqSI78wp/7cVUQX0vrFFCzLb5Nmpu
QIouRVRqR72ineOMhb5qldQvQZbspigztiJ47rqq5jIAsN1qZ5q6b4s9bZy3SozapSVM1OYvG7W6
vbdj0WCOk9lpEBBZg1ihqWSMWqnO2gdWdZ/WHaqKZts0WnkourLbd8OP2slRcRR+v6ak/7OcfOuu
j7iBx8gMs6k6GFidt36EEhybqXXkppZvbL68VWBQRnWjHAp+4nng2LgUqnD4ZEKpXYmRPyGRGb5u
rdAOZszZNL9GS1LBKs+NascZdLAUUuVgApJhmxHETSCcUZ84myFqufdEQbDtU/ec5ahDw1I7p92s
yKudZK0ab8NpYpJrSRSx+yOFQvRAogY8Bu9gtoG/g7SFKXD0j6rEoS4kkbaSWsVdh8UbHln6rHpa
XWQNw0upTuQreIWwnmtlIAmp77JBFZ/CCWBjK4NncwZHyYmE5x6dE2/HuuO6Uc+hIAg6Rv1n7ZBm
GY5e/FirjDc3Wu9dp2FvmFFVhgb/TWgdUqm2K0+p5P9JMYmvW5Vwa2rjq9t4jE2tLN5rYu60z5tK
ddieTb5xt/NPouUe1TnJ8KSy7JBoZHdUALb8XPSn0nU6pOVueGGYalKCTLLPBvA+KBjdD8trDtQe
Lv6M7zJtcijrGfcFwto5BY1SG70zjwPTuGWP7Hv35EMVuasmiwyHVBJrvDxSLs9S5anuAqifGRDE
dAaN1Soq10pPZpElVDLXG+lvge/Z2LXJphZ+Dwwz3fZ9qW+lk32pF7BZJKPzsrYsPNEReaF7igjY
Qqup64MvBTqD4qWzj8shjYSeWLUaKXXBT6815brTx6vmxNbR1VyCD+dFnvLtVV0VgtpCIgCwAGUO
AvC1o0P38yf5plfxiDH4ajClu9nVw0D3AJs+d58iLB/11HT2FRUckrLH8nHZh3CjJsoYkkRTWhpD
ac3YTKOoHwsc7zBAq4dlKzRM4+jOzK1lM9o7edRuOY3zdeVmcuP6TrlZiC6Ja1q3MUEwldBKBueN
paym2nKoLPoCg2sMV71vz0qPqqdodtX71qNn+NERBH22t23eTl0b1dkPkhcj7L2z0foH3+6Buell
hFxYGI9tYuiPwjXwt/EGwxbvXNHrzMBwAFCa6u9MNf98/HxjAsNgulGcfa6/KyegKeto2r3RBDrl
d10/9lNBcuay7ZU05TxcmGts33cxE6STNvoY2rIUWTtFtKOtRY80lerdZA3+qRQDSmIGdqofJiBM
LIrUp+P5sS3GERF9RDfJ5HPmljm6P6TRoAmA9ehVgsa2c0tLhR2CH9GJcXkHvEncgTqgtTvU8ckT
Ub0bmupqUi7emtL5rOkTPwd6/GvGDQBJ3JjICX+24xMMr9LPdeF+DWs9OmkprNIAACRF6nNX6KCd
xuim9/E1mOQVazGWe/OZEd4e/MV1kLzV0cCqldJeu+ut9IwC4+A7qGzjEUsUqI5VZcafNMAoxqSj
4orRt+VMvWrrYDFG60LXphVR0KHMgm/OZL97E+5Tv3vRcviK3fRGPgiQmFyirwHegDK4a+MCzgxN
REHmz13fgKFoeuTl7Y3ByScx32FSu9+RK9/oZrUuq72JVy5KD2YtHhJo7bsW9pNu0mI2cuTLIe0I
rhURqfTjofcalOHdUW/090I9Ms7HUlIhZpsGRjVG7RmH2ArJtiYlpbPtZJd2mrFPXX5TlSFPUi9q
bOPqh615CkZG8g7kFB+T538C54fyDQwq2He+39Q9UGpbkea4jqkp4W3hcrksCItwa4FHMw5+NBN/
Z6yaHQ3dg+GjMLBt5+bKIcDYR+u8MOBbwAEC2Kxv+85H6GNp2rqMzT1Yi0fNEoAcqw4FXJF+HQLF
IH4u72T+qkr8V90MtE3o+hIFBjJ+l+bSnVNH5V0hExhiMa7SjukQMT8/Qz7qsodpONGuWmsGA4E2
qd6TNyueY250dG9RNWTbuYIM9Ln9zoXjniuQuIOaHtz7WkQLp/eqPfCvn72D+CCMHULOh8B5xYR/
DSrnUEjoFEByDK5awmZ+JawX2omfayXToyyZAttBiGIhoN9pVs2pqUrvlnjz6Cuvv8gcbBNfyUVL
w9e6IiFdwrlBg0BCj1tNu6Z3gNp3KXHPIqH9xjWESXtysj1jgCoBG4MIS3HV0gCGollf2yT1tk2L
K4LLD8gD/xSPHWT5ktuXH5b1Gh5mjfosFPs2RfUx6Y/BdFUlsJfGK8sbyK6VUxNXrRIX6SN9LFW6
5q5DJlwWYXbu0hL1t3rRjVY/6z2NMk5hTIYAomJFUoo9Z6aUML9gfNRE8Gp6hy+5/ZJTOMLp2kDU
gW7GdY/rl6PfW6nhPQgK1NBtH3xshvaov5d6T6B85NmnOA3GfaznXyrGUrukI293ci9TaEpw0Iaz
gz9NGG4XgGDtOwzfzz1F5b0mY/SkZVjdF5V88uyE2IEQXfUQzDRm6kkhrPWNn1BSjgv6XGpyT3bC
r//gDQkOmA5m7nLfIDLqBfqNdWCgcC7geKwTxEZb6HQ33+3DlyJGFViOr4SdYXWeMf76qCoK1UAE
Jhnna6NPboYWcN0aSCFFVO4Y5bSSZp+umiak98s5fWdF1X1XNNdEy3DVxDwOQR5xnx6GTIuqfd9U
5irMgYBRm+jbZMCzP2GfKwdsbqrgvpl5xTb0ppcloXUuXU/I9Xxyaw2gqncNsj/Zll98heB40J8L
FNNa0tvITkCcH8ssJRq6ZE5ZInJOq6/+lH6NKVAcJ8aA2BVNdFnLdk7MzCCkOHxgARYiwwcqALsv
xIb/9eFwDuz8OLr3AhgpvXjyod8adHerzn3zkgqrtp1iK3GxuWdjjvW8yoJ9PR9AZeo4FSCtKzwg
dQABo52JAsuii0djO34XzMEtAqgZrEFdUmRhaJhD3XtV0q1RsrvlYXlOgtg/5hmY9rTM3scMSAjU
Xp/TXmnkrd43WaCYaWo+bpIa4q4r+m0ESfoxhLF6h3sq2xp9dPN2dRNmT9LrXmrdt3ZLgLHuIOUb
Itx4dW2eiNZY414Neo/0KNoqQefT8c2K5yAci+fJQ4SCx0x2/UGDanHsLX+8ilFWaweE3BqoGxZV
7CdVlx5DXYDzaeEq9Y2ikjHmh8kONSrabYaieNCyI7F6tP0j+wn3Ug6V70huzne+bI9LtuYc7D73
0UTELU6k8TMCieDai8napYFLxLeziuUstKqbghngaK+7wqesm1JZUWlU3Dtxc/GLIj9VKifhqJzW
mg7xtSvkDH4SRLshZPCn5LObZfUpzCk2hLLBMEO/7Jyk+dWCMvZaBn6/9RgjQAaOuhtKs2luP7Tf
hgSZPUb6jhDPJ88T4Kf0MN+HQuSvyOxPeR5r7yqkekfYSneFKgOdXAeoyCQAyIMU7+DKXph1rQpv
sN+6SNzgxXg/MiycXQtvjmsMmnurO+dRDABZH/dEcbhfs9yavcCz2UmnkJ4q8RgMNHQ6NGQrJtT4
TaMmOZhaD3soszEhhsG0m3IuHaOVWtxbWozmFCYLOP+o/kl/kkFzbPLZYyOUe42qKKUeWBhrzVXa
2as18ANNYK+Z7P+0qmbPhNI9uJUVE0uS35MqYTxTbDtGFBQYowTEwDGDG61CPNVtqDbzFilg8COz
1rsiBTMwHk1o+W2Fi2vMnwVzhFWsmAVHdSZXsd8VOxuXtxtiTSAPWbsN0WWMHQ89GMpxXXO/QfUa
D86XfGjbK1FZxkAAg3R081RaJR9MYNgHVH343MsO1HydXfw4l2dI5Jiw9QHHj10gOhwvnRGrm5m5
74nNkNiGaFNQ8X2I9UZbmYKblDH4d5WrkAlwM0Yi5q/BKn9vqoyA+xBPgkZxFQebyLeuTgO3rsU2
riNE44NsLpafwKLroQFpKFj6ZKz3So1vQrQM0eFXXpeyFEDSHW0j99HQ3yvLLrd5UXALa/3PbpmU
pAoI65jKyaGKUW7JzOMcG4BzJtH0KkfiH82xf+LbGg9uHjAHSroJfbSaFUhjj09MAX+I9GkLNOfG
JSJdueiyp4TqcFNwPBrKT0HrYTKgjVSNukLd1Z4pczrnwXjzVHafO019I/1HUYGO2ouWoSyzuaXV
Pclhzvg2BiDS8kA/R0m7cfh48Xnln9PJ78FGumCnYveaj/2nKNeKB0jPZ7JR+AX2brLSB1o2CRKz
AKbzKjFJ1pui5n6itB3B58IBBI9vKipxaqV6nFwS+3zne0VWeO5gagECzGA7RsqLQHKeqUPCqzSf
8XG2Ub3l7VzXidZD337T+1GcJs2R66Ybin23L2owMFkxqIuoyB9IIypp5GX1M0zNGnH56CXAwaVy
0GQZwJe2AkyFkaH2+hwNXof336+M/ZjwcRAccJWZ773VL/DSMids70fwNMexS56iwZTXeCzNU9Ii
u69sfUMAN2ZvURaXUFuhJyOb2wQXotlyhrXaR0FBr1dK300N039KxeUnrvaMwvV4O1lx/qWdDqOU
R2XZ8upq9JoZJOEU0OtQvwd7xhCXztODaLgcQrgChV1rvKgZPfQOxYChhs5nh8ZeNSrZGkxCiBUd
OC8mPj8Gtu5JFL4CxRq89ENQ7SqzDldGnVsvnj2uufDwpBJZlghV0NFRic3TEMY/0Dq625L0n2Ou
HoGPq8+EZn8mKC2989CL7oTBV2ynNjAEMNXYoMW4EvTnR0LMb5AqrV0BGW3V63p3dXHglCUDvxhz
whSV3iEYilfbiMXZacxqhRKYjJ4yxNUPF56TUEtuPi+xlv6A9s2Kw50udgg4V93g7SXz/1PTktrn
BKN7Khgzhi2FI2JP2x0z3OriaGD1B0HV1CmMixTuq57ZYLVN65VWBbrkvEAlNMxDC6Om4Wv6DfUl
k7PP9MsM1B2Cv6Ht5Ya7Axx6FQG0bwkH7Lj1Hm1pTsfSTrqdLcezwYDibM0LaXJFriN1CntGhKXu
V3eKttRRujSbS2k891mKVS/W5Br7JJXU7ETAGzbWXvsJEr+iPxGWz5btd/egQXckFOjO6DwjCXWf
J4r+bZ+8Sb1DHpwa9Zkgwb3Xk5cBrp4wWYcbQMA8sR1LB+vDRD/Pb5N1SOHslKU2duUIa3NeR/aq
Mqr8NGgmE8RsuEDjnVZCt6116rhqWJuR/OHGVYr/0bGPrp76h6B9zaKCzoERE7CN8j2Dnkwg3tSY
rNZpBFgoKctNSMkC1RUXDN4ggKSGrsBd0BjboYso+nnxaEObjLpDTF2oJikHNz1yrXXYEQ1UoKVA
ec79ZTJDsAF2W/ZXgawRfA6N+C5vX0xL9iQFhrgr+5wWU5pb/QXb4xRwSU4a7x6vY3PfzovlspPy
C0aHkuy94Z6mJWP1CqTe1Zvb1PZgNBdnuDcjR+z9mCt8nCPqGUcjgQbEmie1Oem2I56zd/fo8+iN
Bt26q1P2hfnFLbrmbMfpzmcYe6pdACXllKQHEUMk6gQcxtpjBhpYcyA4t0lbx1BthzF37si99O0Q
79GmXxKSFoImz05Bn4hDpafdnuvetEGljh2Ma/Muha4pPCtihpwFT8qQl7yt9beQ3Ku16N18o0/G
g2qY+GeZAlzEB7lqiBHeAbTTjqWefukNU6yTPjiVuZPPXXPvNUDvzHj/6JH/+ly3xkn2w3iKHMxM
Ivag9Fj+t1HYRJ2FRb/RwPMI+kZvAybyyQWXWjMkvRplFF7sIcbD7GA5poBy7BjqGV5hfE36ajvJ
jO4Bg9Dcp/qXKY3AGiCEjwxULSxJWdUEz3Ee7AKM2ER1yPOQUk/oMvIPjLq6r/TinhL9JknM8n3o
SHmJ1DenyIt9GDTjc0l5mtLCsywtue9bikvL+bCcGaGO5ZEhx6ZsUxTvWRYe0gihJCc3Z3yTvNg1
cAOfcsauIUfnljMzHQUoT90asTFSKqMP9aUTM66R+wbJtnl9jmLjmQa4vgYKTtmUuduWyhbTPtqd
OPyaxy7J7ENVUKmIB7zAXV0Mr3ng/NAafFpxmuo7xpnmy0Rs2TqfTOTt80XYKugqSZ8xnTO033pk
KZesbvTd2FXFeszpbNYxGGO8Oc5larxXURTtc64H9oUoptekurn0/5/cxJHPmOKpUOfS2Ik4QCaA
e/Ro92VJIOq8umxbs/1lWZvGoD4um2LE3+pJQqsyp+WWIOPgYNmBB5VEpdVxWeQ5MJ46AWSEBGPJ
qwbvRudenzF4v1YT2tqHfrxQbC6Oy8KZ4Y3BPO1a1nQluXsULQVwfvLxXTzT4/yFBkcjFBrcr/Uc
9TPQJQspsqmlh1DCklsi7JdF4Ess9m51MtpKPzSW+p60GUDcaeQF+tmgtMS3L2tkSrlcw91PMVxG
3DEUzSBlz6vDvCojkzfqcTUSDeBY+srl0eCmdZzmxbL5scACIzdVQq9WOliZlhdYXvDXS/25r7aD
NZjvYp8xAZuI3waG4Az963JYsuxbXgBtOu9jeQu/vWBSIs5CzPhaUSM9Fm7PF6HFAmDksj0vIqFN
1JqxouadhbM2zfNV0zHJp3cH5nBe+9gMhcZAdQ66+fv+5eP/bd/H5sfzLdo8+AH/fOU0wvdHfxDc
3fwFio9vcdnWNPTI5PNFR05+ncaltI+EhNikpArXAnWRIcgIkl3fY6lhXrocoNlfA7Mp4TPMQMNg
Jg0ur+tNOfLzZTVcIILzI8uaISAB63H7bTl42bUsSED/44gm8BsIicXh4+WWI369ZjFQ+LNn+F82
x91QwWuP8Zyks6wti+UBNWfepAnpN7J8Cmh+HtpSUMHtXLLcZtAgOMnmyLjozoywhyxfs1jOsY+v
NU223fyjWn5Jg1TVcVl08xoRPgldEik2WtQPx6rMh6NJeZ6iHpsfi2VfJiZmhhpV86QNwTClGQbu
+Q+JZuDishi9OtpEST0gF/HzlyDukDqhF0gdGsjoXOq7WdeEfdlK6q3nYsUljJzCgD5ufPD8VuCg
2PKfNWJ8QKG6uzjLCYTrQLlV1fdMihcjzx+thBJsD/qFVv4dpXM8iJGB7GDcMUAzT77DFJ+AvdXI
DO+O1uFLKs17yMj+1hwTSBPMd2iEv7gF/2GGZ6VS/KbJfPvkj9aBNHnSrUIR7RrLgvJNFRQV2CWJ
cJNQBX01K+e+NePoHNnRVkxzsVmG5zBxxdHjDd6R+jw2X6nF0SunMXqHAIwsO74ZXhAVwV3TQE9r
gY1kY2VT3cT7nJJfUDLSPoSudQltcq0sdRnm9qrCVt648T1+yZM9Eq1Gta4jSpuUgXHtNOqTndYP
VMx2Knwx9MhYk073rXQ+tW4GzrQNDk2UfONqjVmh5++J5C6GHY9UYfw2TXTv7Yyvm8asPwb+XVQ6
L2bvvWv6Tid7ezV47TfMWz22Yk+7Mw36BWGTTMD56OAIk8kCt3Fp44HEdrSSChgI1OeNogZE0p78
UskK44DCXGCYw6FAbBHTuSEF4OCGAAV9+onRyFA+t2EBlOCzgrWVAtamm0NBBvH8tqeAarcaZndK
xkzdjBapg/+Upu6dYfHJNczEjgRAEwYHlp2+ArnfIqV/HhhvhbszA6ZZVsYQv6zDbdOFNwnnrxgh
6mTJyg4UEBnGNesWYBtz2rTx4zXDLxqBLs1BC3IOYpu7oaoUHSuqkqYpL0FtPY0tBvnQbdUKbcQj
JaoLfzsko1GiKMb1ufVgAg2ked3FzmTelW7+yq/zp9Fip6VOGmN2mwf4Bzvi5DIMcx9ONj0MS+ym
TlaY8PSvTCAafrKmge8oIsCB8WGxpi5/N2wx1HwaW4vsuUJ+lWWPWdvX1ygkQXA6HiCNzHgcPed7
6IZrpz8C1obN0PIZq1o3N1C6gVzlWbirB3tvI/IC7RfGADKrZNuKdoDNpsztQBDAhlGyucsFkYU1
QU8Q8YdgRZCF/TzMLpVez09TIFADZJnzPOVGc6Orvp3macOyK0rIBFO98ajno8ZdyAk2TTW9maHp
XLKpJbsyTgAy2JQLCE7wDhGBbc/EW1d00EN9S18RQacTPg+oiw8Bk0Ty2HJ+oBYY4hyVMnIfG48W
f0Fjl/nNdvPpSYgSeCimD20MGfHonDYBGj90LeiVLNpoVCaa7nkYxvjalfELN4rueVm0w3EYGv0p
hnAV8kpxZX2vfCtgjhX2z55dU+3XI26F049Ugmc2JV50aWmwobKtVYYm16o02HveNP9MNPkYCe8o
bOtc0Jj1OweW0YS3zG7x2Wfeo9Va3uNgyO2YTt2DrsynKq+/CT0LeAjAyTBa+b1rw4LsdaOHJpFY
XDUAQ9SFMayNrAZUFdREZDYWtE8Kh0VO2ItnvjPeAaJPGZG63yAZLtr92YtfsxLz6oThchM2A2dB
T2JVBuai6wEQkDJ96EuGhal+qVzfvmDGsi+5iVxxQNewdbXR5ZccOyuq2Cllf28lI2GcbcO+VV1H
d8mFHU+5CgaR9skaOvditf55QHe1n6ZKrrMMaCZOiXJdy3ZWq2digz78x5iaTygrxIKKFXiQXlwC
PjB+PTkQ/YSTfMqMsT+HwVheYs14XFQ3FZFfhSz0YzTV+87lv//XymLjn5KwfFRXnuXg5jBcCLC/
WS2mzowD6VnlPjH8ZN93NL3bDPcOmsEXH9Hi05DhB6yncevM4o7BbeW/eQvmP7k9fN/ngqobjoFl
V7d+k7MHoWgJFG3LfQY22yfv8d6Db73WyPVZcyN7S03G5wgCym2AKepqB9DVzQwOQVl0q6ayMpRx
kTjNYlO9M7L7zo+eW5rLB6ar+nVWgS7VqH/9wZmzov1vinfeNTFKuCfQ4duo3v+ueMfNkFpxMfDB
Ba27SR3DP0RdeDUssJWIF+yd0+EBHjoD4Bc5JEybkrfJ2huY52Q/nsPGDt4HyGe++Oqa+mtBMYfi
Dxl8fuyQTVEzBKYa89AUgCYyKafjv3n//2Ru4P3DZreJP3P5MxbB+V8E5WMT45khL5hLXc7Q3dYK
QEENf4RT02Qb9QOqjHyF5KnbTqn3uXMllwf7EpNitynI+dmg7T/3/lcniev95Pqfg7kCQjjFG7+8
h5jQkx0WOJx8mcCIGdtXu03Vavkj/t8C9jyWP/7rP98Z5REy17S1/Nb+1c1loAf8y9e9fm/f/4gj
u75nPPG/0/cm+Xum2PKMP+xf1E/+EXioRwNy8P4WKWZ45j+Yrht6YDpmYJLp9Z//8UeimGf8g4oY
h3u271g0XfmZ/pEo5vCQw8jKtyzLw3Jp2f8X95fl/f2axBnpo71x8EAQkGfTTvvtguB73UiFRbd/
TE37sx7QPojJkddOpemamff0jn6MMN42/l7lKMVcYVi3Om7ig+F5GOnn7AEyZW4RtsiNUtmwCRyn
eKrrrrmR50lcSFo+LYtIIYpDNujsRDSWT1FV2hfl+A+eZwBdaLugvWsSHSHj/IxI88ejIu4LAHAE
jqVEgW/JDo90yU0wpSb95wJ7SHHxRcvYf5QaKlYc2euPh5e15Zhlres8jevBrxdZducmGgEvAxYZ
af0cFG18Tj1cZ1WtfhjJQK9RqbexHnJ8Mo57JVchPSY6cFYcaPLJ1jtSAzwwKcy/QH4j+gADFgIU
ZyazD4vw5WPXsn9ZfOyrkN40lRMcl/2adBv82zfNKshYT6tyOOXzokmi4bRscqal+6BGZ/vbft8k
argvypSK63z0svi1XQwJjy1PkH5/qNNe7b3leOfXs/CaAi6EXeTVDXqcomluUR9FK3sE/7PUWbVO
oX1aqrvJGLn/vLqUZO2SwkawmuPF69zvL0spdlmb+gJekt80MbazhMRQarRtVUSUslsgNjEAuTqp
iU5GhsC0rIuO3Hn8zyVS3Cwo34KQcPsBoy2xVcNVDAw1+9Er3wwDn0Ze283Jj5X9aqBP9/qyehtM
N997Vh1tl8N6qd+KwkYpFruUX/98ehV1SLetSOxKTzneOtcMeUT7/PBrM5SJfXVDGKVZ6HYEkeka
FVz/3nXNkB8ItiRQABrG88C/92afgjMv8MWfhDLs08d+Gm/h0TMxZM2HLgs1TcG9naJwJELpj9cQ
QTTB0kI60+Rxf1bzotMdImEz8lI0Bpl3vz2wHPKxr5kTmND5gA/ACHJqLFvsjKb6tGypaR70Lau/
b9M74CGy5rwTU0YGwYrC+ceReZ1RanWI6jh97JTMNsMKUFDXyvZxWWAd3dWe5l2zXLWPqjTaU53L
GzqD+HtnNNdRF9m7Rc+ACWwA27DJaIXMnkKzFDB3B9TjYdyXJ09GtOyKQJ0ivdT6F4YskJ2YYGgY
nUgm16rR2A/dKB9+LdIcBHVqHP+ya35Q8ysH61oE/OTPYyWZ1Q/fTQzWfzx3fiSLG6AWeUoWvVkg
qySrCCIs0uLZC7ssbJPvmYhQe/OxT0J7DWIgEmQgto+Ic9RZ97VfTwol/DRPomogNsI+B2rKz0mG
Do0NGU+SjJaP1cXtNAYlWtva+uORfn6YAqnAJyEg5I8W8Dfqp+LqjxGot4rBgeK6RyFTXNt5vxMZ
7A99G7n1mBAivhynpvCPxwl8+s4Mjm6faHcahXtQJsTjeetl/deiN8td1IweiYuJ8bjsw/nzWidh
fS7mXUOUYXn0ks8fT2pF7aCD+NuLhr9egCSO+yoyLL5GjHF+2m4m3VSXcGLr165ENRDcvG61bKYE
lT8QjZd9HPux3xnzBoIno1aL3/QRJgotErsLL6QHBStBRNY3hoCalk5fMU1URGVlycUfsUL2sB6W
u8K/P8CJ0RswrfrLeODh1zj1b+Zm/febbKATewvWhX+ObZm/32SLBhtT20wMOOl071s+fawLtXE2
nYASlEePaldl7YtmGkAjM7tMNq2cil05f+YKUMpIU+8+UnxpRucUB30kkqmeH1z2CdLcaeXns5lB
Ohcjiw+ZXSf+IY/jr+nkiBUFvR1BwO8JFtHntKuGWwnbdNlaFn2HkVZlz782SuiwYpIPrei1Z6cl
xZGAU3VeHiwzCPh5XsOon19Lr0DsuHTRvNjP79PU0Y7WxKS8TPX4Ezqrh0hk8XdDl5+TRBkvhSut
bS4Tbzsa/jkTHfqoHqGaZLK+q1NL4qXojIudTeUGIFdOVY5KnmiGZAe8R+EHMpOj2edw4bvOftQU
C4zOs+jUCw/jEM+bXUqic3RetpbDMCVU67Tkvx4bcq5+HXag50QJ1rTwrPuNvRvcWNsFrfReEAfc
u3XUfQ2jhEqLGUwPU1VPJxVE4drPhuJreO09Q22MDBTnlJYMf9rEvf7rk8Y0Gf79ZdKD3dhDAeJ4
NhQAd/bG/zYyIywNRRNJYf9D2HktN45jYfiJWMUIkreWLCtblrNvWJ2GOWc+/X6Eelrdntndqi4U
cQBSaksigXP+8L23EQ5Puio+d742PRj+bRzpyJuV3SwUBIRZOCNVG6+GIhAN6ZNapM0ed1Vq8X40
7AywtwsFUNOO+wlim3jfolOiaCiqo1hzHZBHMibnye6n2PXcTwP/NvkaY4WpI5tjb8iXZrDNTetA
pVnZaJbjUVY0u1MK1QBki2K+jXb7CPLP/GvmIRekFr+1QUpJCTkVCw5nbGwtGHLbHmgYWLu5H7BE
QK16jl4OZVQ0Vn2nB+H+Mn2eKOOu3kNJCttk30ciWpe6Wm8KLy0gt2JdksaG++bkICO03PsRKkDo
urLYpK5A63Pe4eK9ON3CHMCHtkvpNimJOHk4JOV9VIA2k/NkaPREfmulEY+52E55NFhfhzJ293DK
0qcpJ1eBkTmaU5EaP0A5ih/UAlhvnbMqqLDtezC6GTFgBtReQ7tcyJicZyqlskbJBcHg+TTZ9E6p
bNtoRA/r75A5dOmBvBF+ZiYmp1WvrxmLMFuMjecYOFM6AH2RjWmU/a1HhRtZbJYO1wF5JGN12JJm
/7fhFtfAm0EPFJzR/r6gPGp0v64onhtf2P9We+H6P8xk0I7gLqwXO0ENlNTxE6aK/WMw5rdphGxC
oSr5vnApDUM41b7i07n2fEd/tafUwowO8HbvB+ojD5dvcoIeJz8Ky6ofXSssN1iwYjOhGMorTL07
CiHaV9fzI/TX3P5exE6x5+kzoenMQHKHnxXmkHq6yDDEW+Rg5A/xmAWHEV4zanCBvulr3T+yNA4e
sWY5hXlAIssUwSOgO3cd2RgpyEHZdEp1GitNPcjedUZphJw+n/XrGnIGVTjvco0m8rGs0VP9tvRK
VMuc2HO2l8Mo15ytAvoUpsb1cDjBW1Pu7NZAPtRqlRevCybyy6a1NgJHeVEN8rimw9NAjopqWCq2
oyAlminnHktfa57VZVP5fxzP9Vmn4ZqqMSmtz9vJ2T7bmkFB7icdBzQ2h1ABl/gjBlhwynUIDn3k
1V+LONh1cQWWIj5qYYpiaed3kKNt/RlPT3PbROjcJw46Q6ExqEsPp92VfLo5cWJsycCD++6y3F1F
DYy9ycYlSMRZ/39kKKTOyJ9vHyGUOcVEDomb7mfRjzFJS3cSg/cdetChdLP8ZcBZtaV2/lYbRbvJ
emiAwjDMt0hlxwr7jA0FG+anEjufySvMNzQuwnWI5eCt7Hptjkx2XZ0MR1EeQPU/Xs4uMntlNgH4
n/napZs/QEMyyf9m/Uc4TPXWTykZqhXiI0gycXjpN/bPo9gqi3QFEbzeNTkix/mYoa2d53j6Bi5g
3znPGbUWb8JsN7FjYeIxdLGzCxPbvjTRUKNFK/vY/ZbLqdA1zIAUvBTnp5+JkVXYgO8zNZgDg54P
Gzcvqkd+Q9/lhIpfN+hOxTlPJK02HnXbFdyB+j1BG9gM3fhLXQfxKh64xV0gAq6qrjKIQrCqBIiB
X11zFP5NZOBcPXMRIy0MDvJINgGJ5xvya+3q00AIBfD/JOpkIvHTx8+ed06POoYt/pFo1Ax/VN0h
Et+72qnE0cJQzu9EdRhS9b5GouFsuA0NJvLLINSDlTV35QDyMLeRLsbLNL/uvQ3gJOQjUPZF92ZD
SavRnYdIib2HuArcndqmL2CBPeCOvfcwagXgKN/F2CrJUV5XM+wHYgEqQZ4hJ06+/8r91drJM2Qc
J8z5qjKQ+aYjryp78gx51VQLdDSTeV0ZC8ANLiKrBO8wv3BI1b/065VhlCjWxU1sLi6Hc18eyaZ3
ELTrBet/CAccttG0RG/aWrcQHlf/e+kDCf4fNxESX6aGjB/5DIP02Z/5Xj3MkrgILf17UsArDr0y
vk+r5AxIItnaVDTvZYM4UHwfhYjr5oVTrGRMzpVHVWMbt70GPeHTwFD2zaYLxrdP8RG67rHoHz+F
4/nVdT/aNznozOv15bRaiYwbPTGUy6vL2KUxuvgWar5yefXrQI0F7FpvUn46v/4j8iijpHrw2d9c
49cXU/AYcBAU2clBGQ/NJgVNUCV3ECmwP+oDmiZ2cXeQ/c+HcoInUJpEWZe5vx3+dhr2AGCg/3Gx
+QQw8sgxFlB322qwDzOI7iCP7BTqZDscrKh9DAf/0fArZ48wUonVFfazVtCMHb6MgbOXI4I05F52
R/JTKwCJWBpEaGS7StA/17r2Orm1fyYDNRzt3IZUBy75Hch2vdC6WANp6WRPRaLvZJzNdLTqG4eK
RhBq77o4z6DWN0GWalNolbKUs/7lqhpG8cv//cXVxZ/SPPPTD1UuXXWEBVkUwaBPFZ4ozzVIM3r6
naQHn7DwAHq2re4c4r5aUWaLd7KXR3qgLgOogbdkXJFXn6f8NtJj1+El5SXUjGqoYn6DEIzmovZx
nTxMvnuZUxdxuh8jnJjAu96p/WyEGbd3oYYxsTb1DnogDusfG7NVO3MfZChrsnprUlK4MTNkIPW5
KSaBz1mkpEsZk/PixmkXqkClQcb6xN+lPI83ToX3UKb11k4eXRsZEzAMVtyiqVHO82y9REX305xr
97dhi4LIWnHZzIae+fn6//Xlrpcqax6Jo0B+55/vzG0a5F/4G+0QCVX2uZ0pe3kUhjUMd0uBuvVH
HN/jnzPkXHAm6LjjTM/ShDzy9fxP83oTmXukYK3lp4E8Lz04mvNVax/pdYd3u/gtKK8oSJGtXfJo
QWuZOw9WEf7DZE4nF9+FuKpXSkNcDjpDHAJCNELrMu96Btm3B6rdOGL8usj1NHlNvFhC7xEUrbp3
eC+3qtL0L41uvRtz6jsexLIhz/BFdFGHTUSAbjeZy9PgJ6iq4t3kjM60TEZYC+gC23skiKwlUFDx
7pKokdt+tHGgJAZq8jjoPXjVMmrWGZ72fVJ699QM14VjFy9KXfv3RdK8p15evkR+XOzbEs152W3D
wN6kcaUvLnNTeAJVO0W38Ty5rzaKvU/DHAGKrO1PxhBVyNiJ6a6wlPCxz0lpZzZybar7Hjl4OiQl
UEJPCacz5Edn00XI3VexMT/R2+lcmEjLC2DoaxmDmTOdxhAx3fkEGSLZj6FaULbLC29pHvB8A8ez
PDjIGeD2+Q+S4sKso8RrGqDSsgM/DUdwvgGOgwVH1/bIAo1ayVaeO6Vs5Oj1zngdgMS5snTy0tdQ
Ly9yvaFeX+kak7NxV/95eRytNvK57U84fkBRws5APtcv/fmJPmoWNQ0NrUo5ZQ5dH//av6wG5Lzr
4uDT5a7n8idAh1X2Ta0P/s9iwfizos0t10ILzdIsw9ZUautzse53NTRF8xU7T2zjm2/MOmhwqG8K
6CXrOHUKdDHnvhsGwamGl3QzoMa0vgSd0ikOA6IYdjPGzk0QGMFpUvGPGkdyI/IUiOIeuIgJgHfV
RyTu8YrPWJEvDQXslIzJRkD1uqtDFf+HecCaG7vS/bvOmTzoLf/7KWP8Y4tlsbkS8z/dsagsfpLx
M6oEPboorr+Zlb/RZ5A+JAN91ZbRD8BBE4bcZV3gRDYf+u5rUyj2lmeD+s1XvKec59aLFmCE5QGc
2dWuXR9Y0pvU9XMd71dYLAh1o1Bbi+4wDYb7JFJ9FQaq85aBkVt3NnIygx24b43Zfim8WpyS3E8e
fNd/J63/8L//r3MN9M/tJFh4yzXRITY1VROfM6eaGzv6oKvZNxFBFK4iCEhe7M0sd3GSPVV1wBKR
uVgkCjyjRSryB1/jo5WjaS+AMurpLCdkm6u4hMgsddeuCmyF0d+D0iIRNeuxUfHE1kkeysYaMS6e
Rpj+vuVRlBDetlQ6vLziRgUb0zT3Aap3s6pE8uQEJZI6bjEjCnDMhdmCWoNnIebgCxoyqcpOHsnY
ZOrRprW9u2voOk3ORf/Cr29kUKnma4Vhd/ShMT6z7LRWthNmqwn5kZdmTDHOMD0sQ+cuCLNXRXGt
e9lT9SV61M0L9DsDYtP0wAo0Wv/vj0n7XEbmV+jyhWRBpLKaB7L3KVnpKZo6ICiufA0Vq7hrM+XD
SLrsQTaeNSQUaKITbxM8Cbt/9RCq2Ro5A3SSrCh7QCYjBRUPR0UpPX/ReL4Ax7fowi7E0bb9goqA
B62ZC2pzgxI5pQSzOl5fA44FmkfcYeX1ZFwJq2cfybMm1qeHtvBbPn7P3bWepe1yxN3wORL6OYlS
uO1913/pG22dJrn5l5P0d1kinC96L/DJtVwf96GpWXUahEk1tpvbrkJVzhT58VoOMqeSt2po8e8l
okqcXYhze1kiGt2sPSRa+a8nhW2DUWXICfZ8gryu4kD8ml+lCRINUeIx/v0VLKU8hVbfL4oyb85p
WraHKqyOYaw2ZxniR4HrU4BQiexqnZuvSKP4A+4foy32plf9yGKUk3sjdB8Gw3mErCHeKlFPK0QM
S35VrXgrg/bQdW4ENilI7itUMXAsJt4hmQ0v0kk2mTfiZhsnOCAreb7DrX0lml45XJtAhSwkuxU4
QC/uyLE/BnpnQLv7u9E909glreWiz+yjcZzgKyhjcsqISt4uqAPtLlbJFQDEa1/1b5XdGa9qU46H
tFQpXM9dcNrDqjJGsRJVaLxWLAlu+i7zjz/Pyf3SPMMyFHcBioBYxgGWTfhvfENufFIL9SPEWKgX
SrfvqjZ/FCPpDRU2WzlaIGNDBRuEvhkxoenWKTWXD4Pqy61ixOkmhwfwFgFDkPPTQLP5dRYmS0pO
h0s3n/yeGdxDSeT+ROf8V7Va0Jvq5ychvzrbks9A19Ed7fPmw/L7okrbKv/q1OzhDNjn99rclBNU
jiYFPypjfVtUFBNVfQ0/FZbXr3mBU/Q7L/H2ZW80O6xr4IihEXvnj62LzVN/G3X69CVyMcroVcff
o4o2bg0I01D6q1NmCR5ImdjAKKhPMoQTCu4HVo0y3a+YHLAmwQ846Q6ex5ll5YaIvOTaClwlm8HU
AHZBuaDfgYY3KTyDI5Fd3y/gGItq7HeXQxlFnB7F998myMMCIZYkinAimC/UzM1l9ny2C4fhJgJb
vetM6MCm4hWPJiz8dR07rBzGTD37lcA/d7KbhRUh3xnVebCXjcfE/VjgeEMhI1teY/LImUf/a8yI
+3jniafrLDmVGhlGryq2hUFRq5Qg0Z+BY6diwJcAvG2Fp2+seXvmzZs3UTSr2tOAqMyh0U7yewWe
nDH3ZKjusmRLYQIehu5FJ93ueeyzEYUVM76XMNvWpo8pKRoUsHzDYKezgHzyktik7GegHDpP44OB
7O7E4bHPPOPcVeZZxkHD9LcVTgob2dXZ00VT+m5FWEXijeBGebyLrLq+6cYggLdH02kU4FEhvESC
1LjxE9ToAlFZ93GWFrvAanb60FZ8BDSKyWeTBH20nTRRPdaBr26rSIO/Oo8GUwe6QR2LjcLCYTlG
fngEplJt6yHJ75osbs/6pLo3bNG9r/jrLUIQyj+EKF+paVevKB5aS3U+qQyUeiF8Ea0SP8TdQq9i
toby0M7YJV4ahTr8Qh4as3JEEaHiQQ67NJa6ZTpUody1bzYxBss+kniOkq5lbSfrqDha4JzuZOFH
TbN+AwBm64DKeWURkSwQakoOXuBMj6Rwj9mcuvC9zLqNG2VAI8GJttYwoeJhNiABLWUje2WR2yd5
5GBN56q5ODoJYOEcm+tYHTFUkDdZJxw7WKEhJlvcd60MZv1lQPbTacBaDabvp/tzaBnnvkXiII1Q
yuvUFDqFm/cPdh7l2Err4XPiUuht4jR4N3Px3Y7V4tuQj9vOST1M1PoHJZ5wDY/p4F7gHWXjlCLd
R564Ve3OMi4DimJ5xzzT3sLJoJgtB5TW1Y9F2d1JjrY3Turec1JtL7tOk2DzJftVLep1aaNuOXO5
ZegyKvv8PNTLKXIeX7GTvNRQJ/dhBWlOC9BPmCK1e5SNxkIf2NdZ5FSgPPihS/je6DPNE/w8wPZP
655lr/Wy7rGsoq8WwrULzSDpWTiWdy8bt4zqJWwlnrS/Yq2Ilfvew44qrcX+Grdje961dj94JeVe
V0v2nNzL0wVbQ20lg3IybhzRpooynL7yZgMQJHkbDXcNz4jaF0nlE0YaX2U4CtEeipErXsluxxf9
JuJmdi+QN3lyG2Up441j51uq6DFqNU6C8wPaEght9StH89noilz7yJXCJZfKjQDzAfeEJCiQMs2t
vngQYW+A7/jQ8rAv1o3e4/12/cocOzRKPQXHsrmBG2/MskZ/9wdlwhKoLzFYn2OpHPajot2h89Xs
tMJONm2iK7dlpGQn21XwIqyU8HuDmfvQDN+o8WID7oXtfQ6JicoqMsEGYjwvQzo8yJkhcN6od51n
SxvRLku8ZOsG6qdr+Q52S7EoTnaP4CGsV7tcyUNziLFikIeDiUNr0fobFSGMnei+tTafTO2KbmP7
onwuU2gWIulDRAGn6hlj2ua25wmyYtlaPecj+htOgHuWHHXTnue+Z6n4GDFqOwhB1iIzEdihW6fc
0kxE1m5kN+jUbN92rFNkN+MDsxNTnP0JlomZdcEP1wWd5fWQ61WPZA1Y6Y/Iy/xFqDnZ4wSP7dby
NG8PeC/fKk7gr3ttobezXY59LEcUAno315/MrNFuGrsYv9SNumsrQ/mIdXMjybKiDpzTZIz4FatR
vciV+N0TdXrQYeg9of3V3VqtiU9TZiIr4CfjLrd4wozpXjYa9b7Lkey2mp3u+7m5TlE8MdxqFlZ1
E26yK8TSb1XgnTvZkPlGBjZAf+CmcQQFrdTBzhbljbVBwuBeNjk6vXComi/XkDyalArCRphrayXF
vBY/lvEjRWYKIE781NhhuZNxf44j5g4JfURAtzJ2PZCdZeXHHmKMQX4koZyjEcMR9qn5MenGn6Mw
z37G5KibAIXpvWp6M+ugWOijah0NMdSHipIXMPm6/NpVGBYXIn0f/bZa1Tq+QVZR6o+F4X/RJ1bA
wEXXgdtUxxwm2VEeIb9lL9lkiwW5Mj4nxWFYjjgiopwHUpzbMbHrgDx5rC2YOTZ0JzkgY5crWPos
05R7dyZeky6PMRC64T34OmrW8E8u3bH2+0vXI1V/I5Ri36N8u82natw1RY8VoGbHp6noejLQGCvZ
bJdvYNS3p7qxsXrVQot0SwQfHLltcpKpdVP92YXo36+8kbRe+sVzcr7EZWo8qXoevneGOaAXCaIY
vLpYoWBo7vJEhSnZYsKcOGrxAFzDWEylIAEeIl7DLxePCtd8ycJM3RhzT4aQbk/uE7uNFiiJV6vM
ohTOn4XhNIgRj9LmP2xVHpxCBGet76a7RtjqCkhz+x6kCXAy0T5p6CLuoZbnaPaV3XtjJ8rN0MKt
DnUxPTa6ifCo077riNSs8AIDPDKfDn4HQcQseiiV6E4W7klQIO40F+tlg+WUezmSA7ms8F/nmImH
CyeCxprSmo+6Ga06hDxfE36fuxS4FR7DQfMaGYht9oHiXEb5KDU8mtE3lKNqhrmwkTpPiJ16p6wE
1xeN6iFXvQgoVu6dKMtGh1xQv557MiSbLHsfB2HcmwAFT5PiFps4cU9qnIXINqf5xivr+kVPIUk0
aWXjCEg30YcvzdhbR9nLUEZWEY5ExIkxB2MOe2gf1RSrp6gsl0YhBELivdjPNbpZu4VD2ZcNBH0M
v6s6ub1OlAOfuq2NJJdXF79d73qRT3P/7ZroougLtW8D1iGJdd9CmV8bUIYQhnOUGEYJBuihGcEm
iV9H0YrvTcfPyjRC/4Zk2n0ZJsp77aJwPxmGf+7nb2vXq+NuTAoy73mvrbRRjZG8Ic+NzHq6swrK
8RV3kQ/fiu4rXymeZDwMwp/xTEvuLdZJZ7370kDwPJUDabeiGKqvjVUe7WjwXyyvZrGesQerR2d8
qcg/yAmKSOa7vznch2OELcPUFvw+/PprBoFlAJv2kSoCLfDIQSAtSPqzGFDXlac6UfTd19PicfDr
WbzXTlZ4Rg3vE/weOcGoFG8xNFNBMdK0j4UBqDqb31WfmOsgD/FFxNwNwXGUPiQgXDZXSQ55dB34
NO9TV04uUeFbOGLwl9dLySMJPb9e7/oaOgt6kHlTsQwRNFpZ+Tis63Js3p1qlXdt/FHDI7pz4HMC
GnDiD5I8uDXZI7lQYwLDgXG2nJZiLuCSRHnyRBJuM0NREXUbq93Q2xUCjnG9u3a7ORY7CuROOSz7
l4m/TrnGinzALCuusA+bz7sOyAsGsFDWlYWSpYZ/VxgbfAt0V3tq6+hbUFjZAUMa7aka8YdFdnla
Nwpyc0rIIwsJxia1FzKhxJ/HQvgi9H5LOTlDuCtDZCxkBslxybxFdfh6ySBdT7j0Ef3f1fNkdSrU
JT/pYKt06oIKH9KN6MH8PJpjihmVf5lGgVfu6O4NYbMtmRvZvTa5D/C90X5cI59mTeaA522T9MDc
cO6t8vocz9g47OR04HwNkidzV2uQqTPHGKNljAaeROVk4K6U96gnnV8aE569eaIdFC1Wl0ruZu9J
WSEe5Inv42C/GAIfFgRJrFuzqvVdlNrqoQ1LdVmj7XnTF6my1e0UhLanYVhgCAVCZPezGUwT5iW7
ljuhJf5JDjRK39yriHjOs8bI9Owbe6z6FUm7be1Gi6xBE9nw1fiH1myLwE3+Qqf/R6g6VLcQvbkF
3j4dAopx22rq0zs0p4oz0EQsWXhAf02GhBmcxBrp1GBQ+qbWZrR0M2u8bwVAcmMwb7WwWgUohCyR
SGi+lt1KIp7D0sFFMy0RWJpRfRq0nDGf0O5VElRszUz/2kzKfdDEsLibEJqcarJ+jbXqGc31c52J
4mOwredJTfOzHXfZWbUdFgqlgUD63JUDSlWvUzgZRxlS7JTqPYXAxnhltwzuQSu+a3H9WqUeZBd7
NsFw/WGrTnjysDXEQDAcsm9mvkPEDqo9TLebxtXih8RTyg1vvb5zKZg/BQ1alnJKPYo7o9H6d6gc
YumXtrefcMHZ9zzuli1Cdu8W9E/5uiTE+aKyRj0XFn6bdeb1x0FMP5sceNcu9TvoFH/HXWeISCZF
IPxLtk0ICv89+Tpn7CkX5KMGsTm2HkJPje6ioQxeWOqpOLoF6frSdWoH42L+E7I7aVG2iLxk2squ
FeOW2NWquyOZFrxYDfiGUourgxwNG++NhLR95FYavrANPhaD3ULk42VYidz5qR+f5YmagXJ236QP
7TjgYz0/vFNKWH2Mwbh8aMsYOv5UTStxuIZkHJBcX5JNboS/YcMXNWezaoM74JpftKYDPlqOeAzm
yfQN4PC0bqHn3+clP5QyN8qXdtQQTYhr9/tIkVkfc0ArpYF1AJlkNFYt3Gunsj173rwRVIDaQmjO
di7JiztkbJsHsupotAA4XSKz5uGQPYLlKcFaF6gxnGXjYgCjgoQ6XnoQpo+VUDbYgMaXCY6CYaoR
IWRmN/mN3+qYjsSo3cyNpzeInMjD0X3r4BNPte+95J4d7PoaUpkZT+5LqGOOqWdY/epz18VDdsHX
y93I0cpIvheZ6RzlqVaCJbVKuozER3E2EusySTiFvi8QKb6R5+S+SNZZmvm3KspgnsnSZOrNat/n
o4tYZmGXs8audmNESIGyK8RPRo1yWGlyKHdznBbn+Yb8CNKx0JZ+kurQa9F40lqn20ZG+iB7cLyb
+z/jqt6PFms/5upJ0su5RqDXl2lgVn+7hozLEPrMPcoSzXOupgipsRmiiqXfdi01dFtPw9dhSi7x
VB3w68WLaQPxN3z9c76Md1WeP1U+Ww5heLu2a0GRz0d6CrxcT+DqKDHJ8mFUpnVeTtyYfi06LZPi
xtSXOxlybMc9ya9s5c1yHsOmLEqlorzSv/7X5Z0c0BvrR1FrAeuiP9aT16VgG/com1ktUq3ijaRJ
/04GHBkqCyMRe+4GYX9PfpSFUBLpB7+m1CPjRoxphlpNPNtUkT3B2SZfz9NEN56VIA13ZmHCLklV
5R1ptY8Kma8HwzXiY+jibyLjwmEhx9a8IKGFiqaed2LbI6Ow5atHovsXb6PWUChI4rFZ+zO1g/WG
cvLwvZc9yf0oIrVaTb0+LGUstbFSnqK2vtWwVgCMop+qobIeowRhC8utyjv+vNYjSXN1VwoDL89C
MR/llF8nYCgTsFWOgGi6avqEsxTSZHgR6XMvrrgn4m35FCn9hKKIve3ERNouw2LmmNqpB80oPQ0W
AkPgHNBmTppdh1g164fmIFXGZKPPG6/Yst+8vqs3MiR1yKQEmSCptQDxGVOgoYSHijAyK4o/oh6V
t9rW8IbDpSvzh2ZcHNB7RsJ+TilWk84N1UGDjjohts6D9ygbIJ2oA4gSWoHrPU6xhtSYadi31dxt
PVYsZqF8mHFjo1aPPiWrq/Ek52IjitPT1CqXq6HFRt7ZRqOJMqvyaOid/jh9G3pVVCg/5OqNMMNu
i8aGtXIrV2zM6CUDn/MXmqrPmms1b35Q+Es7E99FWJsw6lO212HcUMQwxVHVovqhmqW5tKC9hDLs
pC4zmqGxcT9jUE6bT3K8WTV/LFBFmSF00IGdvY3UX4UMTfioVmq+ZkGDnrs+Az3k8GVmqU3TcjDQ
UPrtTDnJ8v3vcd8qi4G02rmqjYfUNMe3SWWrT/qoW8kufIEPVEu0Ux1Ol1laQ07NaYCdh2wU54Y1
DV/GqQM4/CuW+VmwoUJaQmNsTCRHcZDrVLC9yGvxIKzDnTeIYCe7splyP6OslOQ3ZV6wFJZBJBgD
BErnc2IwOGIhD+WZzYr6ZrFualGuk6Crz34ZwL817e470CgO9O4r2l2AASqjvkfXtd/6Go8nDAWB
FnbKB6WJ7rse6Vsv1h7SBAl/XFlb/67tLEroWB8vnawKDuTqWFB17XQyerW/1WdJsw4GQ5pY6snK
VOMZZVTkd+nJsR7GjRxT55nzWFHF2mXsn+fJMYw39edf55luApo8wNGgjgvcZIeMitrotRtQ5v0d
j4HiMTdcZDBmOJNQ/BuTnGAkmts2Dc2vPbiom7FN9ZMyVfmuj8v8VgMP81GyNism42vrzx+5Si6j
68L4CMxURwOOAQ2XH6GxY6p6fjRVjYpraDV8QUuEVuW1cYu5H3wlfAk00iZ6r+VrrYlR3PUQNzJ8
DGqi2camTrqfR4NAyw5BibWRpzPwZ55yHZVH19MCEx03eBDRkeU6kjiGePNtfbwr4ni4G9zEextS
DfU3M/3CYwoHEy2Nt4Lb8xN/ppPgxnfjB15yU0ZT9+RVAeC0uFVX7qh0T0oUD2TO62whRzu1ho9I
OsLAUA09PKdGesSIzxb02id48iSCVZz8rleqkaRY5fOFmY8ipFHtKi9u9ynurAu/i5TZophubfPh
z03nCJzF5eFl4hyMlehF45t0d50nj8rJfwBtB9W+qF647dd/VXPOAWbDd5a8HX5fbvJUCNsHQNsW
uLeF6s4MsQ4qlOEYV/bw0Nnp+DAkFUsigAIyJBtrKJEFrjEKn2eRwR4eLqPyhKBihdAhXHy9RoUI
ziEph+31GqHpjDs3qF5kKOVWgjBiD0hopgIDULdnAV5718zNtZsq/muoolnrS0axHADXrzYrc2YP
y75s6tiLwZCXC3mBz1f9rR+F/rnUTQdCupWuNTB0S81W1BdTB4YhGq278/xGQ5gfE6rWHaxtOWnJ
ZpyT674OUgndQKycsyB9DvBevUtaXMsDkSXPUVbqGxFU9WLs1eQZ85hgLzKjurl0A1hKups/y16p
gN51y6pZTG5c7qrIKAFjcnRtlNChRCL7EbUs5zKz9ttyFzUIkYVFq6G93j5ha5bepH6D43Ud1dtq
QP5WdiNhJbtMz6ybUk2H5zxAisEzTfig82R7QDEYo04Uz4TVP/ehYx2QlPiGXlH/nJHuOEbR+CLH
MEo07t2wOMkTY98zTiOSLXIMIyDrobSVlRzLi8IGv4jSwHwVN+OJ12Q/5NBgBvGzxt3Ij8JxEcXr
zE7NJzkvw5IlqsiIyte2seyjzI43Vluj0dCK7NnrR1yoKFXCFsifp6B5VXO3PsoxJwIGrEdDvJeD
/MzTBXpD0VaOKnaYL1GszvG34kJ5R54AN2x1ZUYadf/C2aEzHx6KP5txXHZqr+1leGrRtOcxPf2c
FuHogqJ/i0R3qNdLOQe9AeZMDSZhic7z9tKVJ8pxeXbURurKC1D0JyPjbgvRq1uWA+SceGQD6bES
Y2+0zrBQKKYvG89w+ajmYF9WHrhTOckJQVKrE8nFXsf461czDb560CMzQShS32hzTw7KeIxJ4whD
HBmmfjID/EYYzjRY7DfXSeTPw9u6aucFjfJXh83AipIvSN1ei5f5IJK9bAIfYHh3wT7K1kH67TKU
ltk5RNALPY5fc+ShokTp3uaPndvjcB/bGKPpoV8g1BjVL2HJ0x2rDp98DN1KL89TrEYn2TNbDKiM
bnxk9cJWI9+jbodUAypfS0+nQB5OijHfscyHoIzxRA1TNOPcKIiQIgKpZXR5vkLxDL5ealNp91Xq
Zpe+Vrn3QepMe0S9zQd5HafgAZ4Zp2m+Xh4hwWaNHpBzXkKGIFxN2zFu/pKhS3xK0CwJzHoh34SM
oRwErbfz29ug0/KV5uILiArdT7VdfzawMz0DtYqqvkjxShVeBQmKQFONg5xqln2PWLb9M1bNc+U0
edavuTKeOmO513ChWmAQMn5g+IUdXq6+DaHdrIfWbRDZ6i9x3xPTm1NNzdpSy3blmiUuIZ0V7M0y
6hdNWZp3bfofzs5ryXFdWdNPxAg60NzKe5XKV98w2tJ7z6c/H6FeXev07NkxMRfNIBIgJFVLJJD5
m65DlS3tHwMN377GvMkIKxQdUWFU3+3JxZI+ylSVmpKoUbSzu0cTEN+Dxv7/3gsgCPJRGLhLeXGQ
xj87oMQrqx3j13YosQlK9ZvRJjHEQpQR2aQ9adhmvgRfZbAOnfapwqVOXoDcfXrLMXaUfRbr/aur
jG+yzydde9Z1LHKQltQfnQ7Ll6n6oaNg+RyVvvVUWJtaQfZoyXQviuspZ3Pus5LaXjpx3mCESrNz
jGmLWEnNzYJmOnnu6c88+ljLeaKY9WofQh2uNf1qzDujct4tFZnxpEW9cZYtX23IBTUDesA5myU3
9KrLPF525vN4tRZ/jyd/26NQSSeCxdXFHs2rjRIZz0TshCZn9i0tRLwo+sJ85CFlPiJXIPBBcvN9
UwXiMdN0/zoW4U52ymGBNpg46pKO/7xK9E85ZLWbvEYvjHY7xRhKfF40aNWj4+nRWV7j4cdzcOYX
NufX/OuFZdOPsNStwhfL6rRrJap6pcaB94pcyi8ECKefgfGcK0YC8xrmMUbm00cT+thUTgbgIx4z
m7IS0zHOPRJrCpugHITkLbSRF+5tR7x6RbrzZ0s9/H+e6vlQ+WgnuwoImSxP0ifXYSGhh+IkW3KE
Xdb2wnXNZi+vcrs0OlWj+83GtD5n2pwtc1y2ILXsfg8buFjocRBfOmfQ96ndXUFEDOqiksfQc/2z
pn7IEfcQ1Mv4ItslVSaQcepRm0Mybk1sTrKoHFZq3nbX3KjZgiRx+THVRrUqVW081LXhvfUVyoM6
alu96qHb1mAXEcYlOcgEUkw81dxCFXWJmWHxmM8H02vURTAFxV7GDHyRHyFLRq3jP0LEyx89krCg
O/JuIfvkqAKhB4gZ6Lz3nXE15oPIRLfsRRNtZKxGrO+KmIRxtQP7xsZFx43mn1BptOj7aze9Zl2A
cQGXF0DF+cHjk5TGUGp+TFYsTvKgOC6pLnmadyWnuYnbZcruCCXQfwbVQ/t7OPVewQr0n2bgt/uB
yuwe5e/v3Dd+Doj1kPecppPmBSG/4Lx7gvBrU85XcUy27K2mG8ov0WGS46vltxGdtwXOx+JpDGK8
0xXbOkVGrR1C9JRmWLV/Q3LhEAkfnJZYGUNtfyC77my0SAxbbW4qFO9QSRJvjuHZ+6jD+yiPKbLn
AZIUyeQZOI0qxhtmCC9QDMWDPmTR80R1VYbrOIiO0mNUNn3Dc1dpl5r/9SKjiDGBmyrQWySnCw0x
uUDoq6JpDH4No3/1M39Bo3hnX/lhqqBqOlOIxxI3CRmuNHgJY1XVa2ysynfcMIdFMfQWBeYhfKUS
c7960HXSiHbaPmDPdRgoxnyQikHBA5zQJilG/8MYgwevB5OncBu9ksYvkdQhjtqNtuKHMSc3/eCj
nDZ9JIr3AA94FhoTKqT54LF1MbU1eMuT6pFA6dgxnjsNqwxlrm5XPSmgsTMihGKr+JnHC8bnlLmr
MECczmnEVhbH4bcte6o8rw2o9+NYVP5KDjNg/8B7q7KriZLHbRzFu5y2zHHFQAIJKNP8Ku3aab3y
o07Qo7KtJsLqhWg3efwLe3Kfdc0ddSoXctKpwF1AgA7Y1+M30alI5WvG+BTFgbErqE3m20B3gl0G
5+k0CeoIcdu4W7UJTGgNTddcmg4KwxD1R5KrmsY3T8by8Nz4s3I3LWF2HfqTRbxXrFE5VkWOjlaf
us9hOSpX4SYn2YoNc3qeNU/mLqfr22Oeo3ZJggI2ERS9U15Rpw9b+Iuehgk0BjXBe+q434tOKD88
r15SrEDMt2Gh4/TV+B2mdYIcRS9e0Y4JZ4DRbKIzdOs+HKqnSRlQS4WoeG92MJMfXDVYjZrWkN42
QGtmEBbWAcKml0J3QK0BreJGjrphT6NPy1VsIHIg+5SgGM6BWULSpDOoY0bE2o/YHeNTDKVgw+tS
1IqNZll07C+mMjWvRYuxtASB6UP5K1PHFP0Aimo2C9yVjGvdsMnY9COkXhcYsgswb4NhfVQ5Kde6
/sqveFgnAXRybq2/dC9ATtkpUffFP8FY1cbIHTgOWQQN9kEeoG8AyJSnDOQ0Hy37UM6Hv/v/NfTz
eqNpu9/Xy6C8/N5dNeQLyky/OS15o6GIu6+2CizERrZ8EV+cEm0JgNrBNXSV4KvuZ/qi7Ez3uSph
fIOEUa+kx7WtC2MWBbaqPipRjRSwaiWHCkeVG5JT3TZwA1bMQ+PdZKyHDTFbxRqbLkO8GQYD38ME
/R3M8cptC+T5faysrw4KSw8VFIYnLLS2ATcIdqstYvWTBRKZ+561bgeSRKAY2pOn171zHgtgDC5O
TGKkAJmB/XhsAEns1EDPd+BulMeg5zdUsG56MdAc5VdTp9TWvOptKoZhoeNKeBZzU3GVRenk4QuS
P0BMO/tRhptsQN67SIOVx1rhjWe8Byjf6HayF5PUX9By3YvslCHZbPL+aML4fxmGftphAeGsscjR
PsiIndvOE096pvlnO6if48Gx8WbpohnkwIvjzrhp88Fd63MTjF21q7wshoxKE2KCclDwOZ4FrsIX
lNv9ixaQ11fER5YHb3dfkTrTN2DF8rV0GDG8GUlrV1hZ1wrywRQnLibyvElfuwu96YeNUhmnVtjt
UzcjPDMEagD4RvFxnDGgqEn5e8RrY9AD9MpxUYOpEAvAm2z1o44eRArk0indGyDh4gDOznoIqPjz
va2H71qLI2iXpV8wYgoQ9MexsNIdFXtAoS/liAJVOSWPvjdkrZa1Qz3em0B12JWtryYX2aa6tRe9
Ml2sMjx5VZ2925EWgBaL24MwvPS9N3Fl5jH00tpWd+mLgBpCzbAuEd6alai+NaqxWgQ++RFEv/zF
pAFxQd91nZR8zUMdmpttGsolAtl5GAoeM/z+xbPua/7CKIviZiZBtEux3Tm7vfb7oCblo0CTY/8Z
b0BeJrgf78es12EgDMOHMuXXFozzLy+NV5WlJt+zkIyeVQF2gnWJhHzLPlEdVOxwJ15YxefqsSlw
rdARbvlmF/om0sX4y/C9w0g25kutz76ao++ehMCkQ4mrdqFCr34NjSw6IM0zLmUT30xrC2aFKt3c
q8cocgSpJzbg06pXCrf5ytZsZzfOvZZOwsgyS5I7cy+LIXjLDf8TCsmJ1wnMa14W8U3OVLRwEPK6
fwamMz7jIDYj3ngBQ8fzqsgxxRuGrwC62l+eszfVpv5JMThdDLFWvFjQadb1aGbnVCO5L4I0247k
ecn5w6IfA5F/jZ1qB0ev+ZXig9mTaPkS4UGyzMJqusV6CKlbSZtDVgTj2VTjHIGPVn8x5lKtA1n1
p4XO+Xw1t4AfqRWrr02S2IAJ3JxvHJz4BPLtdkC54UHg177UI3sjav6OwPi7g5I9AxrVwn1p4ziJ
Wk1NTgvfZkokZlwd5UF2fTYtHY1/1UG37F/XZAmsCq10lR2Pj/xSzQesjZKVVvXdCqVKrGqCGAib
7NawgPpXT8iejhU7Y2QvrJYXl51Eg9S7w7P4fhC5z+qobzZln4BXnTuw3gGYkdX6B4JZ3h4PL5pV
FOFjkwFYnYeoYjKRx/Q6ii9YtFIRR8hfno6+Np9OWb3NPXzwZE/ZeeGx67wy2MjTf40PnOtIguXm
mvUmJDvyhqVtdqamCKRsboaI+e4Mg5uD5nX+m9rqxoqkybSTvTypsVvP2/4seymqo9ylqE9iLMun
ecqh0ZRXOWXYYrMim3JKrL8wd5t7fZY39yllE3WIrTBLe8dvUD3UDdkqHzoWImVquPiMybN+NnwS
fTWk9x4Z/GvMf4qxYNnVbnOmwmMiJvDSFCmEcKNzHlrfdh4cuFyJlU+nz7g54H+UJmAm5Aj2t85D
MqMS0Se2qFD9c6le8afRLXy/5LjhYBoUZbk/Y6gRtM65ms80J/p9JmNslX73/jXuP/UCSnDu8+WJ
f8aCc4UBj31oBviEKBHBkHVcDNKW8tQ0cbO5R+8D5FiKefjQOB0GkvOl8lDJ6+Xpvy6iXGIfCg27
iDGwU4gCOJWEHUDdNKn8hyn1fTgbGsvKCphOmbkUH/90jLHtX6DPL+Wwz7gbozHL/QK4PalqZyG7
G1M/gyruMcP6Z2Il0sNDHY7vgxD2vvFcdWPXmFfpsTscOmFmSKXN7clJxgMexZ65/uxH7p5+OVQG
7+Pvbd30dXCBgEBRfVpE6jVzsumrn1vVWk2y5hCEYf+ka827jHtVsRDjONQ61HyWeYnu+7e01pSH
zEFBjS97s6pqS2HZERj1jtIj1oP+gOjsVDbWEZTlfbS8hMWle42LZ9mg9sdVvVA2LiWus4zJg5GA
LQbCy11FDbxF59Rz8nRmyeLgkJkkeWKsUYdMwc8phprqjy8eNh23AmtoXLTjV7Moxnc0E1An3GCu
rb40L5Vndy+11xmc63HXvUis8+9zy0B4MvWnKzRtZxlZOcYSRqGzv0IoCsjSz8po7ZMeJsNzWIHQ
DFR2T2HkDc8sdf1dywp8JXuVOk/O9eR+k51JaWgskY7gEhDxDqdqoxn+1Rg7EI1m6eKKxyFtKXIv
hDei0K+4ET5Uc/uzX57ZZbtTcX09tG2stttGCb1VgU/n0o2K7ig6chULz1Na3ORp2/NBnv0VcxL8
4xZkJlmIGUiI6CZ4H8cIcTC0/Wvr9L8PwkYueIimcvNXB4QBdK5KR118dpDf86+pmUVnvi/Lv+Jy
Ti/IccQIuJPPrzBYen+qPBLJMzdIsn0mrc/3wszhav1D+5FxwSYNKpokCEkiEWNwfsKz6U/ofuZA
MPqcTsbknH/GytBfs+uBf9QsDEZN7LBwRgwR6xBeu3PjNCpgIrQjZbo+z/edE8+ntOVZhlLqwkjC
kx4U3H1sz7gg4WVeTH3y0RAaV1qnFBdr9BAi1sJMW0UKZsf3XpP1Q9+5i3riiwJWmU9XjeHbqPM1
ykx8JGUz80S+Qryl3IMbjt4MLfqpz9Am2RmLR34l9gtjvAcKjA+lpoRvYBndg9UhZygH+UNZcbsq
ddANzM/POlmCh6yPcvAQeOeKcvTNsSzqaXwnZLhORYUsLe5W8iLdZC+nfLlDH4rso4yt+EFCGlij
1DciMHiSh0+kAxj0vyK59hHFXfwAWLi+4yX+7/PcX6cW759z9ANkMejKhzYbwRSQaA6OlerNVhOB
AjRsPsBsbGZfCu4TGXZ9i05po1MKYfUkzxoZnCaLzbneBOzc5kGyP6z15vf4+yh5QZxSUUfqDGju
X5PI7vtFkR3Ep/aQsyM6xm5bb7vWfSbBqxwDcxDVWZ6GfebDsCI48oPkpgGpAbSf3YGxg+jI9yD0
yIZEnnLED6/Fh+gyuD8ax4tWcxoRI6C56Cgrkf+5KCm7AASURzkSY/hN01fZwXQHBFIgqJb6jCat
2J/fZdju7T/dtdorPc4Qv0cPITrVC6nNpqF/VK8SrPr6UsTHQYsaf/up5NYY4/0FIkGV5fKneZ8B
BaMBuZy0h9Q59TftwxLCuMlDZentOTID4PYBd68uqJV9aFcp/3etccvqxLzFJR5ECTZBy8+Yyz14
Vcc2hdd5KtmR25g0jToVxs+Yqlrvbjw1RzmTjHNfXdXgx6ERcSUWy9GDYlf315OhyjEzyrPto7wm
siHcdo2+D9ljQd4vBsB93K86z+1YoZbRIkOwo+WF+4ijWuFYKAeMnr9SimjA+owLCzlInno+hUct
wgzscyFWzSu7z+b/w4Ltvw+p47pZAOhqN0PHxmcC3+C3fnX1gDOjNjwfrP7BH8VwaHnMC4BpxMrc
fiUDa+5lCyfv6poZWnm13fLHIEpQ1X9CcsSoGwlIkqnYjQIp4rgrlDMqq+HCC7rxLZmgUw6t1zwO
fYq1R6F4Z7fptJ2p1clBR8D5VDuTvzXypnpQTIFTcRqmL5i/sGnuhPOatEN3VFoVfBQFEgeYJgc/
HdJTgZleFron3fPpRCr4d6ccoetjdDL1YKGyMVYTET3kc2ExCiP74ljdWrbkQeEucEiM5kc3+nEE
DDXst7ieY09nedaqthLzUPuQzf0wULbmODnPnVKxac30YyPAFFLSfnDDiy1EjPwjh5in8a1Buhcv
3uYqW/e47x7YCyonChB4wuZZ/cWzQoFRIePVJEluDuLLC0rXYmfaPp5BEDSAJNQVFt9/ZlcxU1v1
GYXzz1heJ8p6MvCNltPICduyHbeU1flE87ViPgxZ3OyxgctxhpvfgqsarA0s7dmsp9FfWihTnIOm
236+59Yysoec9Omf15d9/TAiIJMCmp/ftgyhw37/dJ+hP5/w8x1EpkNJJPKt3f0lM7YbAFVYPny+
ZmTbKPBkVOA+X7ULFW8NFe73J5QTVmH2+xPe/1oh1nr3T3efWxc+6x0+nRwt55efsEY47fNN9vMn
TJv7/9/9z9IXkMCxOL1/Onm1aouD4jugouY/hLwak5kvkV6Jw+f0NmVHjI2VaAUMr3wCdzTzXdXi
XFit80ip7KnWbfcD8g0ae1jFHTLNK99yLVsWlpJect011+6ElUBjYxw/FzQznYxcMHncZcKYqmdi
6idFM77KTnkoAWMYOArfx1cdpPmGBOhG1kP7KGhPThH/+ByPlxJrRlwOjNFRV62hsNYrZ5n2dBhW
deTgleTn+iPKVydnaJRzNLfG0u4PQcQXR3bKYZaHZD2r7QAdTIZ4TYAchYPk8TyHPOhNMazTzi7+
FfPieuNadn29v8oY1eT8PX0hX0Ze1ZghriBWkR5kc9DG+gK4+d6SVw0Nckalhe+YHCFjAf5o4aQ5
DzIUIfiwQ0wiX8pOGUMz/FeuJvVRtpImCs62Xt/fqQyh7U4edIgDqn18IBkzPmK/a+9/EsD+xVaN
UmD8xpfBPRtell1qRYPAOvrhVZ6JJIU61VfFTjZtgY3WotRBIIRmE63+Gu3G6rCvYDt+TiBHyAOv
4GXj71f4DFtxge3hn1f47EjK9ver5JBQ0I9nPaR2aCSrQboGykxqm0XHRheKcXIaP96znEfMenKH
I1Vnh3J7VV5cF6uEQQ2amwG6YEU9x3pWAgcHayMb3kXdB7jcG+M3LKbOldN5v9xpdoULBtaEHVVl
lmb+InF01idq8N02tZ+N7SvvQYpNoGG02YsOr2eVoq96g7rE1tQw1AtvV9taQWcfbaVz9m7mVPtB
4Ztr5La0YWHlpXnf+XGNJ6BaBT5g8qix5G+MLt3LnsFwZ8ZRRi0Zd7J0PN2jtuEuBh4EaxAVGf8F
Df/LmA7W+JxpioZhtMbyZFlmczlbu2VxbT6W6A9tQ2w9w0oLyZm6/lV1wYOAL1YQoOwSPOLTBltb
S32M1PpFxh0/NlbRVDUHbq0anEpjlRW28gGeVdu4OpaUctjQn3O9RXS3N4M9Pw1tLcPsEI99OajP
0U1M+IbiSJ3gUem68Cw3LBNJQlLxTY79YCbHui4aOMrzKa7T3tYR2qHX/Jz8YoAnb1espzFLX1yL
8lk7YI7g2FbyUijYKlg5+A7Z7LBCPUe5+ku28At3UEh3z/JKNF/EIyrpS7SReRbPByfbgSxpnmWj
j4styu3NTV6bRtOL6YfqRbb4JCgRe0F0kkOTHhBgS61iT/pAeU7Zf+75KRQqJqZ1SK6eg4Gd3VK1
M2M9heHv2JTC50LhugYoLMjzyYHR7GIvz+RAq52Kgzfm4I3/xAsxJxo6NeZGOr3GuK0Aqy6Tt04Z
deT/efLLplGQ8zQi08d91EzeWAO8qqKMHqCrT6+tWMlBWuYmV6Po+B4zg6NH8JksjZXAfEniCMr5
igdKYO4dNW6OWN46Z9k7Uf8Gh+S/jKCrbsJoLlWTpG+m5oTHqQkr0vFclHdTvrHAWGzkRaJQFVC+
IZsHHFaOqPd7Gz+eDdfnQyR9eaQxWDJbo8ugAZaQ7ChSMJNfVU8Raa0xbvVbGxsVasthvM75C29k
Zz863pWy470lQ7gs+sssGfkJzZe7lLSPWiOoeA0FBUiEUF+U1o/YJjATiWB3H0EuAMH8SxP1N5Qd
gP2EM03ctIuH2CzF1vKmmTM3oEuo8Mh2W6uemdUu3vVu8bW2oU9pcxldazGLArr03Zq9TeM0V1+K
wKLUYuo6iWzTxbxcYDakTDOepAjXaMnmL3XC1owvZf+d/NrqPlOZxfui78yvsQlTwYIY/tQ2ZL2a
JEzPhppTuYsHfxeqtncNbCNfYYmYvoWW8iO1bfEzGW73eTC9uilYrXy0om8AX3XKzUX1AQfUCZem
IXmZsLV6DvGDeO5qnKBiG/7cHIpqc1rA2gBZPXeWbVpuctLpa9nLvTE+dWYPRHTuLdBTfm6On3NR
j5uzWnFzkv22m6br1uZLpnxkbts9j126KhFwfmuFowG/CI2FbBqFsDdW0JZIdzf1GzsxrJziAfrE
PNhIvQ2Fj+5J89LqEWrVPTxYaXDM8hkdPY9Kcn5z0EeG7ai24tgrTbIwhdKfZ32KlVoH/dK0puEs
Y/IAFAEH+/kw4aG7wtKJIfMVPdK9I9hVemRbV5Fo/eyWMdmLHBzoqcw6qnUSLdt+8i615dvnJreH
5WhMzldScAd/8KbXYsLAIffqcgsnM3z3zQlvicT5qkBoXmX6hNdOp0UPmJJr0Hp1+2sWjW8a5hM+
lY1F4GU9uEbMNj8PduOdaxY6R8iMpbOIHTfeT4oVLOSQJLR/D/ZDVJdNNTvHFtSmhUWqblGKpub3
L9vsLjZlyp8nFNn4UCNodph6oDySHdCNyfdqQllJMgcaWkB6AtScYBWMbvhdtdrwItkBc18zj/z/
uE7OYooBh88qvKoTVAGlphDvidh9DETvPjo18BHHusnIqJL0QSanWck+GbOcZjO4zXSVrUTE8a7u
US4LMIHLlpZXPyDTO5yjebLc053NhItUqAvrMcBjBQnNlI2J0ViPej45t8QG5kKfjNSWUNYefPZV
kteoNkZxtDYggJw1UNlOVUXLKIqrVy3Pfp/JGDSr9mkciiUYivCL2/8yrLx6twsr29sQ3NYy7Pnh
0bVbk2IvdyusY5AySPvwSzSp36Hsd7cgbvPLaIz2Qo6vMwOpiNzuL66hpjdPN3/KuHALj3VAaSFb
w+/MdcqTjHNvbdDOTNt9JFL/PTIpzs9vR+mVZJsgwbaVTd6d+PPuMAUf8AbmXaAwc8QW+ve761hK
LXsdD2GkVKKyz3+WtnYlI5u/T1EuVlY8qGevcctjmSP22Pdh/DJ1QBTI0+Q/YYMv42Ywr62hp6vW
NDykLn1MQOazz0PaKuPW6uKTa7X/jsuxpmq++qYTvHSdedQSS3/3hhIdsiwOzqXWQo9XvXytp579
NujJ1Qsd7Udk5I+g4tI3w+dj9VWuHCNj6s+oU8AcNYP6A6z83med/0Pzii9Yc5kvaqVkG6cg+W6E
jXrp/SmcRTO9L7GCr/c8FDkkHJ3con7GjlnZdGbrH1So7FfUo4alro38iEezQ3x89EC1Taa9NyJ3
xwYjlmJBb1NWNYt+GpMvogi/FWntfSOTcMkR6PhZ6tNa5bYfLNzujOhJHi1aC/kbGCMLqB84/qbV
TzdQHzBTa78ZXfhz6gKxUyy336g4jzx5gPfy4gm5iPypq0o2oKOnbWSsm8zqCnFsl+V9fh+BXCG7
58QkjYHD3JiHj0EWudciFKCY5zOY+PWqTfJw3TjIiawDFMf4H3CPlU5Rmscr+0ZRxo/33saDlxQ5
TbiObcSLKHe3zPPPJfcYf9X7JXL+QMu1dTSEzSZxOmURKYly9ZxePyYjQLnYz6uvXfQK/tj+llSt
t0RsXDvzv2CdTYSWl9Xc0Y7fU3jIXyOrj9Z+xT7AGoGoFGqPvFoc2d8ms4CR0QbvRR93m9CJ1L1S
CPXRiQIso+YRQ2c9G3AwX8LM9HfogzqA96zqpU21JzkASaJ0gagfkLO6rra6Eur8CagXAcUEXle/
22Cyd0qSFpsKIxi7jYNXFP/1fWK6/doZVPHFGttVaGfjm1dhPO3o+IbIeKV+w6c4+Wixc9u2wI+2
mhtaXxJMpb8YDhmFIVHtbdn2yceYfJN9MRznDdtqY4dly/Q2GvVKxjXBRjWqU52c1xC8klDeyZcg
v2OvQiXcGlaiLCsRYHXGXuIoz4q5+RmTHWZQ/R9DetM14VO05uqvaweQ9gd07PEuQ+JPHqoInHIZ
Fsa/Ylna51feRLSljoAX0Z/BydyBP4GDzrb48Vdcb6DcBn5z/ivu+Xl2bkH8d7E1LmtYy8u+798y
UVe3ciYnOmj4HP+EYL3XN8xp7iGqbBVJJFixCtvawBy1VYGj3s3PBSbT5oDgSYevcWGYxdllp7eD
FTsc1Yb/T8ri3t633OKY5kG3q1H5PAsPRZ0mLqhgKLj4xWghPwRRjSaAV/lPqdahEBuxGI109QIM
IL9WlqFuLK3zFlkmPDbW97+FOu7QSGBnalnZVcbkmZe44gAz6CJbhhthmg7UqTzXFKTCpM+u91hU
pVgIpmqyCsZRfYIM7h+aqQLA6pljyV4vWAKA7m+yVyRNubJD7EFl04id/lSM+be8StWn2qzaC2KL
p8T3UO3Vo5CKroh3smmaWr/Iisi794b9tDXd2Hukeuo/N3q7kqOcifVLZbKOV2ErAvxCa2YUE3XC
3otOQWU2r6FZLePRQI7ZJlM4mV27ls22iX/AjR8fnLSLbxl7T9EkgERd01gXVtmge8lFKW5VORWT
nZrj72pbon6sHLLAZhKeWxVDxLgR4bnj4S/75MHvm2rd6kG1tixtSgBCtw+msNStD4Jkn4VeepUH
zSzjlVpaGNoZeXaPhZg1w1byA1xALeCM82AZk2cwOKud2lLg/Ix5SuCtUHvRFiAPi2ndJQO1kVmD
J3Xb9BBBatomtB+4Djm7rm25Qbkvrm54v8LkwAPD+RmV3i+9HdTXtFImYEl1cG3y2tmhCB+itWiZ
l16Dv1sYRfmqRUVIfaPsfoLlFYbh/jKq6Dl6zirV5Ak1WvdDk9oo1HXprYxzLE3/d7ybO/+KkdvA
caVdJCL4VQq/1i8ueGYoGeq0NgEWnPPJ0MBGRj8ROB9RdRnHozz7PNhCS7da3MKixt7NnQ8B6xBY
j/NpZFTPnU6F+NPoTcZ1BZ6+jN0H/xknez8HD5VWrhPV9HY4qY9bzFZH0EZW+KZrioJ2oCr2Ue2H
b0Gcfg0tt77y4A7fzLkKntSvvmcPpIbTJ3nJVNb6gZJhv5SDEnawIL9ge5CF5Zky8tiYephFYrCN
FysytVUaj/U10fRkp6llCn7BsE5llCSboBq0RxuS2LKHTvLRT/YjSfYZyM/yi6LVwoPJHnosQwLT
qJbQHZtHs+YJkpaaetLQqj1kjuLvplKdrkWQjasRI9PXvmeXXLxzz0lPpigoAUR1vyDBpcYr4K3J
yZ9pUm4LFXIh2/IAJC8C4dBOeDTG//TIOeRwOeZ+jWzrCoqtffcx1mZ6C2bpa23o89OQlVcZiuYQ
CARxjvpmK0Py0Jt6eyVXsJDXfMblmT5rYt9jjLgP/TM/0mDb+4RqSp4ujeurE2T5SY5Xp1DZeGKq
AWIZ7laQ2DpOZVQemrx3ScG3wdmpDWMDvi1+QBffwZwe/bx8FA0FY6Ocn7kF5kyGv3JaeGdmbGpH
FFsQMUhntRCtauKNDEZa5pT3U8dHodkjmzYe1VEHgqaxn879tn7q+gQkuOmRrE7VdKu2PcKIQ2Hu
x7Qq99mcmYxQZNxMbpU8FIpMZev+s6nm6dJS6/IdH+EAnVBSix3CpLA5M5bK49abN1ELgIXrri+R
GvNye2s740LMgI+uVMIDG3D83uamHbTeAr6EcoqStHv9M6y1QRc6A4yZPDB+D/Nqy8O0jGEus8m4
nM2ah4Fr+fcwViEWOIEpOcVNU22VxKG4H4/6U2hZ1S3gDm41gSiXng4poEOR4FC5if5kW5m+y30B
k38e7GBu85RB7ZmHmkWaLzWwbjs5VFOb5NAqwLVl07QbDC/dUt/1NiUhZIPUpzRAWVO4In4tfHY9
7aRb703EYpj/fu1rPCElETTaDyXrWHMlCG2Tq1g4pLmihV9t2WZgugqeZl3HaXlTlNpc1i1U8yrq
0GhqU1KHFAG+QiI/50FL3iJydn6VO7+oz714Q1R+FKkolrZSmo8GKLlNg47q2YpiY9+OqbHDgqG7
yBmR+skQ5fJQze6G4GuVszrl2TXnju8zlinonXlGs3OL5TiLFJrAovZyj/OfdkF/xaiIlYcgJbU9
iV0ASTHKzSHDYWdM1yn6Q6h0K0aR3sKmyF/KtnzJe0O/jF6XvfAuc8CNgozM3DkpOVJ3jlEdZK/d
1hH6naLbyV6qHiXqTp6FPyfXkoYVm5pc91C3FzA0Jfh3I/lwQvUkZtcVy2Z74nvue2Zas9xo2F7c
qP4f1s6ryW1d2cK/iFXM4VU5jjTZ3i8shzFzzvz19yNkm7Ontk+oc19QQKMBajQSRXSvXgtgZqu4
HM9rCsKiol1UmlW/jRvXk/K3Mo77ha5BiSXn3WdKO5yTK5U/m7qphnWcxdriw8SHoVlWnLYojhT2
McjgDnGQEExG3Tn5NWFoyNc5tIYGJ/wi6L/zRAYhc9/9gPnwBUFx/5OTwBNMXVF3CePe2FXU5VDr
YueXhITwCpptc2vqg7Pk5423fWoaCgyOpmLDI9dryIsLY4YqKsLSQ0Rm2nD5/RqDRaB7+qmrKvfJ
9brpi6LWCDMyTFqnXJeNgeTF5IxKgLkdNR26jWnoNw48zogh37aycqe586XmWSwdORU/QHi0tCZX
s266JY8+wSbmPEFdpDdGqzzm4JlpUq+9Ngm3n2rFuaH3F0CSe5QfAkgHjFUeDd2bnCuPKVnGL25r
VgvVMp0XFMyGJZq7yaPcyMEa4umjk1jwBPoDnK3hmO17kDgwnyhStqzL9sCjhg2enVnF0uOtZNjx
Kovc9DGZmoHMApmGe2GRXe/kWONeZurs+6ZzVpXMGNHtpnxaNt1kBUSok1divhyShFgxfMVV455D
4vLLQu/tRerLT5FF9ZVZ8X8fSD9tTDctl4JZSBAHhaMHh0aWT9LxwFrlsUJfJVZfLJ0/z47UixjJ
hNBBXj+hqVpdFTiHD2WWlisvtYzPQ5t9txIjuc+dSrqDHpqkt9HxPULnYYpG3pNNrr4mfvPd4D37
zI9Lg/YlsIBQa4IljM1X1Oa7u4wipnVg2yCJHQvJTKWr9qVHubUL3+SAWhACQ/J44tvylzJyg0QH
BMW7uvU2pgPCEr634LvDP0YrJWUXKaG0IwD4dSghNk90CMgL+NB/1rLAEJmqufWqD7q7Reok3ZpF
3tz7Zn6O3UFFhkzj6F8m3+QaZheCzv7VCov7TvLDfd8H5hESbxghp8aIL17+JSv82lt4HfWiWdD+
6NSNrMnbPiicT37mdutak8ujzQHi4vESl2HDQ5YGg8MG1W39Uo6Nt+yIRVItVIQwRTt+tKibyKLs
U75oSjN+USaJVchT0oVr5TmfqGGTyfarD9fuV9sOYFbpKDjjByXcmiXMKK5sdK+OCVyr1P32m2cM
29IrSNw12lOb6g5VetK9Z6a7WodsYbAgHRkidVnXiEx3iW9vIzjJj1lf9TvTlg7umKVrZXCOY1y1
C5mgB4GYpt+0gWZuMrf55FtpjcK7HSyqdAi+wst0tY3Cesv58kDljAYsNOgbR6rrA9SvB4f65jsc
JjFzKhTu0gFcegQMpPf88F40EJQpRymClX4yRZIErVhiG2tyO8q5swblLHf5p97Or4WZEo3PyifK
x+MLxM7ycyYpL7AUWndqmFfnwSivXQiUJ0/C8Bg4b6HcpCcZ0gkn7Ie9Z8GuArw/00/SndtQqehD
69uBytiCTYeaaRpKg3mZIlsPptp2d41ZU7guAWrTpTBYlXLjH1WnOSt1Y8NZPyEOJxSi79DjEeF7
lPtgpAboC4RdNBRjgacXLmLs+NVfPPSnq9YdnnvUlC5FHD7XSlbdEWjlmzR2ZPi6qn2R7TRcUGSR
bMug/W6TCblHJlg7971FaaPuB0ueNrITvXsxCWl8d9/2FnDlMfpKWB+PTjGGvRNE+eI2DlSrXwyV
GgOqS9t13tvFS6GFzRoZzHwrhqZm8vPjKPDLeiP1b04+LLuaMlCibFp6vHUtTq1HV6fSbzmBKo6R
pz+QCpaWfofsou8c0mq4FkNoXOwEVGtXr3VH+865rljIYf210432OtYJaacMms8y+DyWfA9DSV0O
TVj96PTHzrZg+Yl851SQZlrAQtWu+ojimSZEijyQGneHNB4BJ77O1wQmz2s69UhDXxM1LijixCQm
24xCqa7jXimGsqond5JSfo1A9WQonT2VkdzyGwQtlBhagTeeB5tgGb9zT2A+u4ekyZaUQZhPeSYn
iwCYAInz/r2a3DgN40jjV9c3v/yTmJzwEBMOPw97beDqvzXrLJiyhyD+Ubi5fegLuB/tBn0bqm6S
XaBTYUV9JpXJJdxkHLmHjZZrxWW0S4tiS7khhuNdnbrIdhmP6sfUJi/n8/Xf8RtCci6DSgHCw/EC
KXO2doNAfmjGyEJlqJOf8vi+LHkAneR679s2DHetjiJ86Dn1ZQim5IsTl59VNz3LBd/0KO5RWwfO
RJRLW5oWkutaY+i7xh3lHVhplMwzNV4rhlXsFZPdAHdPPxldQWaa51IKkteqXJpvdp48KgMyQVUm
y8jWSOvOCPMfnPLufO6Fn72WV9j5UQZFU9DsyqG+s/kqbSPV7ra9YQ9X2bK9FRzQ6qtMglI1k/BH
ap7JZAEd58t8Nfva+mz58JwWrVI9kGBqNkVcZ2BdSrDRhLF45qquWaU3y7Syoq9F1i/9rIzfZL9E
BCEN4mcTaOCmhfrkOI4aLC0GWF7f6RRy+sNZrXX7yXYchVv2hihX8SXwDco7bbk4uHpngSfs3hQv
4kZpW0DxjcoECN+ER6iIwzWRm+Euccx80RrG11DJvSdKEYedAnHqFtJT55kzOlSRqfcNGgsAhGky
PAyJ3lH2U8qbMm2bV3hRD8IjMGsQ4wXxObWrsm3TVzvZ8uI9nBDmXiH/cOJ/GZH6q80L1BPOKoDI
f930BN0HNRhOKWHfRR847pOh64SDyv4wYU86DYbgogct2NfxOQCoR0VNWa9LA5lqj/dyZaL4uefH
RXppwtFf2K1N+nuarRobxRlDf5JlyEdJPPBQVPNDWgKp0PS22zcN0evRVtLPTmy9dSBNr4UT6tdM
878j1p5SAO0scnDUS+r4YFhwZHOPiNSw7dsoffDUKXKdNdU3E/KsJGiUN045b4UcWM8F1E9rRYk+
20OZr8h7OtdkasAsw6RK7mjnmpIqwflRKauxBLPku6VzFY6OYwLND0liz7Zc6k2iv9xYpl2EW0xc
6Wrf9r5tFpuI6zSXvu0INkuev7azPD1LXoUAwRhD/NRq8QnUxV8WgMlzoBnrzK8eoaAOluqonsbK
OeoJcVzLsZVzjqj7chx8ZWXUdb9z4krdo0MyXPKpCXbpQMgFlEGwyz0nQL2qUV/NAT79su9/UAw3
+h0ndmitnkvi7YuqdrJ1B0ESt8vYGw9kEJa+LhkIReXaTh4AscWFqRCr8aydG0npko8831cl/uQ7
KjQwNiIwmpwPp5Fi1WWikY4OTa1fdUZEhF4eLErqmqZdRHXzCFlQshO2uaEq7JdLZavdurM6bcHT
yFknVfBqVx1hGEsPXiY2ylWbGNo1cnxn41Oc7SbGlozUeKLAKN15Boo3nVrA+BPU567UkkcYFXiu
RmUP7JXe74VNSYC+wC4LHFSyrxwFrDdFJQw1TnJk9oOn8ZSM2sQXWZKGg69n4wE8Nu+OSwYjoKj/
1IA94kEw+iRVpB06inDXLQTMu6To7XsZQVPZUlsOPSjNU/dKrDTgjOMHzTL2kuAEZjjdByMBCxuY
x6qwRnWl+Y4LuUv34BENdwyTFP4YSua5BqHoUq92L2Veds+z9FTtjGzEaPLU5IHefTYRAkDc0Och
L67LZ1S+CKJH+hOfHxOMzhKG9/RqN5OScvNsUYx8JfKZ3JqCvPSqgCFsPUxeYiIsKveuzr+JAdKu
8pqEabSyrHK8wjDlLDSl7smyaOP1ZpMNc6vGtg7+FRcxwWlBvxhAJCdL3oXRUjYQcK+lpjz1jlWc
mib+2YuhWlhnBPcn0mtAysLn1uVOxOcqlttNzC/huTTQM5ZkI98miuNSVUnDx8DZN7VF/D4dz0Zp
8gOQhPd1IUV8/bkt8gRroYELQzfCJpSQlIZ1L2y1nRForKAtDW2VY1LlkqQjqgvqbzvKabrKiuGu
gQ7oKsNssNRc37v3edVbQnMx2cIO1nxvvNqAiU586apOWcErqPMz7epHJ1eTbR3qn1u/jc5++50g
eHkXN0O+cWwXtpgABaLKhXRT9OBUhiZHdOemtu76oh8InSI/0puyidCEBV+1FH92YUX5y0DeYmHo
Uv3C/V5Z1qHrPRZ2iVJbWLoXU+ZDEUSQ9gTR0WxQI1Ybg5+WaSiaDlIPqiCdrM8WYkrtiVun3Urq
YvWqVQ+BIGei3B3tHd7gG3eTTDhuT1UY6YuRohJOveoU6kPATRAsiabwFR4LfLPZKJ6s3QicyrpB
frVX4ReaKJyEX4euFXzR5inK4BHIQy9eNZaiH+qAen0HMNeT4pvVA8fphdwn2RPMj2tgktL99KDu
NpXyqsVOcSqTwL0NjTxJluHQhRsIXNBYSdteWiPXKm1jYLoPlZ59o3QCjFjadQe+a8GiI1N1b2QR
eDknHreG4wK4KqUXH22rh25IlnpTVk/eMJRPWWJfc8iE73JPKp8crTOW7TA03GEZ2rbibklRhCu3
du+MLO/ObT64dyny8vBzhq9eEpb7QPZzCje86NWMiE0Shwx2YjaijhqMPKkyMetKCFelkfQo27r8
wO/HTph7q01PsZ+BbOKgCUBy9CFvIINpaFW8oh7CfDbiCAJvFe5wKqrM56Qi9g3QTF7Z09AYZGWb
Z/y8S5FlPCdUKQEJVeK1WKs6rbeF4btZ39Y2IIf5tddg+MWZJ7xqk42uB08aW0VtH0DaTv2XGKqI
VK5h5pc3wjntwKTr0I7eZmUvSgnd+Pn2trbv3RWEP/JWOGsUU6xK33Zvs7FZNSuLMvudcJaDDtBT
O6VhxXVHX1rqdR1twY3uDMtpL603WJskGPOTHR0zInRPqH21itw9TZU0T0nZv5Cfc84ZzAI7GB5g
19f67tLU8Z6SdudoaRJsLMJWK1+Kkcqsm6nVuuhOB6ngyrkaQF2a6keyIwe7Q19b+KdlEK84PwcI
tqNuYqUdj3gBeWI5jJGtI3eRKP23NDfaL3nuqwija8aFuvRwF8AbVZMOuzZG9NzISIWZTqoeiKm3
y9DpvdeS0PFGg+dgI2aVCtmPuohRF5lmMx1IX5W1Vy+wtZfmS1Uk3k71M0jLO8J2YWKWq0oqyi3I
ZX63bG8cDg4yFcY6NKxf3Xjq6kpSqMt3Du+6eqLkm2iq9vKMB8RtvReTP4+i5WElQQP0ovFpu3dj
hIimkWR0+iX0hgcxCsc0uytA54kRGCvjpKHQswgE73kJyZPd9/CdT7si0KltJnatVWhK2mVw5Z+N
Lu0tiYLA2cwDf36IXcCUk9Nsj3U4F/0hMJcfJjIvlBeFmwzb2Vm4EI/grGPCNf/7cm7LgdEoFeUZ
YYIN9d3DZ3s03dVYO91pUFL5LKuEuxoV4GDIGdkfIJsIJh0h0RSTrJDoxZox8WAgDDtaKAoJm/K7
F2dTkrlFnvbDhHAWs7D2Ivox7SyWofnrwaMAkcV6BER927UitgzsiaRUswDJvIqGMT1kVfCzoTYw
PRD5Tg+iN0/MfvPEB7//wGXeHrgZhPdi/3mdGM4+85X+A5cPW81r//gq/3i1+RXMLh+2rzzp18v/
45XmbWaXD9vMLv/d+/HHbf71lcQy8X4o7YC+ox88CNP8MubhHy/xR5d54sNb/t9vNf8ZH7b6p1f6
weWfrvbB9v/4Sv+41b9+pbbnlzwdahmivQOPdsH0NRTNvxi/m4oqn1UpOcLbqtu40aPs/fi24N2y
f7yCMIqtbrv8O//5qvOrljtUaNbzzPud/t1+/+76HGY4end6yNP5fMXbrh/fh/fW//W6tyu+/0vE
1ethvBpF127mv3Z+VR9s8/DjC/3jEjHx7qXPW4iZePqXf7CJif/A9h+4/Pdb2U4JdW6pfRkkIzg2
UjsxJAI2O8a/GzETDUNxULWrMAuL6FViwexrumV4FNMlCaS9EyPLpnXeQ6Y1+tKrDGqrakO6z4IY
ArW6f+IUDJHtNIpzKglb8C3TvFgzBrp5IPv+Q8wLuwtP1GYsYcQSNtFUPWwZpg4IrIZs/wRd9AVS
j/hS2FK872wHweeOOl/bjG4NDJXxOU9hIJ28tChCSU7MBpYEnM2TTzebmFYj/a0FQEXkrIFaRmyV
+z11zrkqr2+OLqySq8oIbHiSDepLshGJHU724DARU934EVquNnw3BvXzXXHRCRqQtw+p7pmGQ2AV
l0KJi4uiNNrW0wug62J1q1XDzi1ANrxbbfUOwOS0+Qy5IDuKhZWZI0tk1PfzXmJrv9Mqgpre8bZf
kBTNKUxjaHl/XVK4pX3Xn1UeLG5u+sgRzVJ3jlz2FDGjF+RN6vY3sXrokSlRfydc38jUX41DtzX4
vx0B5Xonv5q07F2DRcIols/TBTgRR3L0Q9I1oCrsvKDoNIXpI7P2eWH5t4GjBA5omMmeA8eF4Irg
1W2FMM7LJGuMliQ96vW7NTfPaijXXZykx48LR2Xw900o3X/YSwyNzDwT6Tb2SmWgVR8jtDbKnXcX
NIl3J3qAvTx0W0tv6wKZJa/N7Dwh/DpnjM4jlaWT67zytpHWPth2FBM3DfSDaEZCZweUkfWD6CGY
NuwTKVmIyeS3mxi6uu6lFJywIqM4GrFZadE6MvAy1MZ8iMeaQr1rJUm5E9YWMbk1mFptKSZus5O7
6HWjTMhb9U7Cd/Yg42RupBxKD/AaP33n2UjxHxEZUgnY/m1SGzN9p6v2l9lugidU4dNKM7I8rrwV
M/PFHDQMQdV1UJhMr/r367oNU0r1KDW01+JFGJan8o6UCQxbtnsQjZFlKNbf2tnaRSbWjJoQooWT
bwKyBeHrAeW7Me6kdxvoRU7AIO5i6bbhbdG7DcserlcJhoaVCjP6UZ+aMMyboxiK3tx8sFGnB20s
B7HlPPFfbTAvu11D7Z1NBrVdysGn7E8JR0QUkNXk6st+eg2NlNNViKCEmCDeFqFBjUjtpFUJL619
oBRgTBdiDPb0p9Ey/CeEFuSNsIMecw7zitm3FMKWYhuxdvb5MMy9nmoMp96PcvRZalIyGbkBk5se
Ro8BALW9bRE0kPmEvRatthMeFHA5nLkd/2pNMPY0o7ouN+MSSJUFhf8EJ2knOEkzAOrJx9wk9Th1
hbGeZkRv9hFLqn5j9cg3za7C/E/DQEBU5p1iebxz23q4Hx3jqtdJ91Rw4D7kulquhzJOv3i6QUoJ
gBWhswGStykFJUfup8IAuBoV0K+Fde0upHrYC7CxQCGLpq5sd2kYTrKebQK2nFJVt07Aby3FxA2e
7DpuuNVsPvrvQM9e3UZ7mBe/3hwbqrirAMZcBK7cg1M4zoGTq54uRFc0cLEbQAgqNO1v1pIy7b5Q
jY02e0J26iLDOfmQN0ImdmrEcruoAwCWhAVys+phDE0hVJdHr0Y2J6juyhzeZ9ETTT4kVNumOqgO
t/o5Ef3uxR4gB5ic9a1wljUNOejIhxO1tqpLn8YvoetYkA/HQE6lGDWs37aQVNZFTPhT70/2pE9f
4t97RO0TYcv8VDt5dIb7Pzo3pbWqHEKfkHr9NInJsehG8CSVku8hoT3Joz10C+FTdSCoyXuiDJ86
EfWB015JW1fBVnTjxnizAzXbvrOJS4U/cnjBT6IvETLtey2B6E53DsnU9KYCI+U8Fj10gtElMavd
R7vUOod/svWG7x4kRJ/QdJ98brsKqxiLNaJpB0pPlmKmKAZ5R1a5NUzlqut+/lITb/ZlgOxm7OvP
RD1qs8lfPC+VUVDvwPXL2YuChPzF6MxHsSLM7fhc5jw05jrRWrPhRqNTcn30U989il7S5X8Nnm1u
xKgbCvfoVUCS+XH/5RL+7s22Dpgpajgu6hPT7DxxWyz2ETt+uFxNtc4qrZOJE/9v62bnn2sDGRUK
K9jIfpBti1H37iW5hIW+cOJPRO8+G72u/EBc2zF0Ur+2Fz7GVlR/dtqIlE7Y+g9+aHPPNELpaNZm
fPywTwPp19HvSvhu+BCfFLmy9p2UE3+CdmBRI55zCpCXGM4NrICbNgR6CRbBLF/DSHLWMWxdC4tA
OQnTJFrDO9acmqkhWfe+mW3CRZGVdVTa0n62iwXzULgJW5pr5m6MHLTa/ralkY/vrzCv10LSEXWS
XF3DoBAqRtzBgpV8K4axnCd3ThLfAbCN8mWTombh+aht+VoNz1ePApeiBf0CUq2OxPnfmgy9XvRe
Dbi9F2Iq7BR4rEU39xJUYAvCau+MbpGZa60LQbk5VbMJlEiZSg78R9E0OgQSaN3fi5FXQIAze3ST
W4dHYI2/PHhqAv+oIO+tFGm1Iu3onUtBklTUMY/tbtavhRHqTP88CEKkeHISxj/7zGtmn2qiXRIT
Yah5OxmsHgxCufYMV0jkKvlzW6FE92vwa6aQCmmTUh1FMcx039O8bB1C5bAUt8H5rpgNMOP608Rs
u91Hpwl9cAmkT7dV0cxbzRPzsnmr2TlDsIl4bZJyX6/HR2r9+4VNxv0wRujFqInlkWulpCi23KZY
VnCV+I360E+TEGPYy0YBmS18e8k0jkE16d1mWluQVgmOdqkGFzEb5PxH0gQaczG0yMzf6V5/RDhI
fiyHdUt9TAWSDsjCJHduZ9rKbUx/nyJ0cUosWLg4E+XRSnQhFh+qhZ2B7KQMtdzUQ9pXi0KTf7re
5uelotcFEwfDwFlFDImyU83UA8KLpOzBptr4zq015Wkg6bnUIkvfg5pSnvzSsmG791wUp3OowmS9
W5pT9tVA8nVvaMW3YpRtjquTDUyjBwisKffjlIcVje4p+j6o629i1Ew5W+EbULrzj77TnvNy0RP7
KplU7mHpio991BXUr/M8pfA+XPQSwIywtQrVmrXjOtuxyKS7nDrd9VC3qM31Xr7sq0Q5jKKJKwBO
2SQnuBCGd1PTfAbXx8FL2p894fLOW4uCT2kmlzvQO+VBlSGW/K02KCQHxTALsiNpEf8oTLVQJawS
UmemnE4U/L/0CYVzaVI5J/Uq0GMkC9+t6JX8aJiWd7xtIGbmXcYUuuvV75cxtBWJ8tGLl0aQv5FK
zR/JQBWPkhT/Ra6/PenTSJGNfgdkEimrySMv1OIxC5oV1OfjVfgrxYgQcU+JlJiUDLO6V2tC99Ny
sch1YwXAEVrftwvYcXJOUoPafi3Plx2hkoUZOdlROIMiGPfqQKWQuD4KEfJ+sElLQlxttdprU5Xa
2ZKAx4qh5UGqPNZU5Yhh4VjVQtYj65x6kvz6c03bKtpZSuAZdwtHe53X8BAbXlUVtT8fTsvAir8m
YHAu2dSQwlQuvpoY635SL51tYiLRM3QSIlR+xFA0wsXXg8cedOJhNokeNaO9SXBm3ofcoX1wUyh/
f1/u5qlSa+72DljX6SWIprd0GNRTf9u5Un00OHvmsA2o9VHty53ZecPOVuoaelpMsWpqVK2IsegK
622NWG5WJBGB4hbV2h/BPzd19g8LMpmazyiQdkrDEUI0ceu5oK6mcSVL6s1IucvP6dnxg22cVjRm
4/xcLKZ1LVa3Crj8j1sbsWMnaHv+bduc0pedNsDfCC9IvIpQnPmkNE7HL62OSKfpZZ8U+xlSZOsF
orPyXIVIBlp9nH5K3SFf2x7l5RyxIXou5YWVycrKmZD5SEGnR2NCboqesI0A0YEVTzOiyX73xBCa
NKYdI4aWp5t+eLNuL/PMfIKXurkqftJeVcVwV12H4s1sM+XCO1e5uxWmjqJLWGYnSldtsPu9MIom
hBhiawLomHium+vcmI9h7WZX0JkWR0WDIs6sKh0A91ywCE35nBig2SgxXYXQa+5ystUvTcU7VIUG
ksOTEjP1v1RXu0191KdhV4NgpULYPYlZ0/a/dIMz3ImlIGAvSakWVzFn6/m20c34QcwFUr0AgRM/
KY7iPHfID8Pw4pjSUwBT3hXAZnXMXBCp0yiB2uDWa5wYEQKlrfZioje88uqUdrODSYvnkcl5nmh8
aS8reoPgBW7CFxybt2k8gCmzr9gdEbki8v3b6tucXwLHkDRlLXmeu3E6Hx6C2MsuopENpKHGGgFd
MUTQ+OdElVdQ08iyt5md02kWyYlu5Uc51HO/d4l6Jbt4vuqsuyZHIOj3hFhhdETtQsmCjEmXNiZM
23uuY+5TBdWYiZxSngT2kOVCK1jQWs7jeRrhQggvxXio62JX6RQv+9G4zcj/w/LktVdXU/m8TT0t
OodoAF7IKf+0hG7WTVEf/kHCYZpo87qkggEwKdHitSvF1OmHDjyBENDuO6e2rsPUUJWLCnBJdCxW
AuvqJ4Z1NRTX2tZ9ZC1mm65IyokKp6MwiaXCFxqbRZ2qPhhFdhOTiucFt8vMtvkyTkvFcQs3zdHx
rXZPYTbF6XE+vpo8cq8SvSEeOQ1t2Kgo29fv+1aqHiPd2nqyOoI1ab1jDMJ0GYihbkXruPGqnZgN
iv5L6E6petA5zwWfXuEFtwrE9xwIEa1g66JS0g20HMFWDMewAEWp+M5ZDJUSxKeUvqaa39zxSxXf
FqHPAvMwTA1r4ZVrhrQoS/D8YphaEHaqCG7rBR9bM89QWoAOaF/lVrrlpqs9kmzgTg6RwPfAhH4b
QvyvcAT2Swup78sHXx2eALRY8E1jVN55fFxRvOusannUju3UiJ5oAqSojlbhuwUc6MxIwK0WrRbV
EG4yjMrqQXPq8LWLaid8ytOmfs3l5k1pgo1tFcV93snqE2XpwCPLiifFwNeeetAeK8/o3K2YDXTO
+6iWaAAwcB5Q/j5GLjCpaHIuiSFeKQE/iEmxPiy+xTanIWHx8/CzV0owXE/eUg6x/wixvGwY8irm
q/YgGoqvZMN/6Iw2f6CYcySWJEN2ObpRvLRjjquprkOM+tu/brOt5hvGnWqpb26CIFnfKfGly7hT
8jgJOz5oxEszNWKiT1Nz7/XJc20Wv0zTgjS183Nphsubf2N6h9Afz42gKJ3I50Vvbup/sA2J8e/8
5mVhyOc/k+p+pcdeBFbahXFn0KkYnmpO1cpXYQyiEb02J0+yEOMP02BBg50fuCdhv+0glnzwm23v
fHK4OjZ8H94UuVB5yODC7640LxG9j68m1YkN9TzWLf7oKHac9xZ+mi8Z64K7CkzdaAQsOxtWaT61
Ub4xJm5pMYbaJAA8DKBxtnW9hobRu/G0sBFGsWZuStsKD3neSfcAB43Htkq/SZnRncSIkKu64Wxm
rFo+N48Ih+yCKOtPaWMrqORQqTGYoYq+aapehE00bWpAcmmr2VoMc2kEu1u0456YLZ//pvRfQEMH
VKgpDVqBWbrRnaE5R1HlUKcSeAdpYn5lUwLXAIT8sfTAoHv+RfQMlV+bTGlgR/77BCpjRI9d41XY
zTEJoaGYXJT4R9WRSBJ7JJntQw7Rq9zmJBMFWWpDbxsL33IgYeB+ixEmOSZ1nB2tPrwPdCPZhr9N
wl6YpZ8vPnZ7Ktqx8kbfVov5d06/dxO2P2+Zu86v3evc2wJystdK56TnKg5aiBaoNMipMVkEZuu/
pcA8KSL6wX/mkwY31uuoZPXKVez4kmUwCULup+4Gs1AuJs9oK7Nt8iWl+w7Jh3o8+Trw7E3pU0pk
VVa/emcUXdFoHgD1ttZc4FpgtsF2q+Npnh6guG8WjcvbhG7yl3kigB4WJTY0L+Uke+DXltsxdKRi
RKWEfqyy8bMYiabL9elD05VrtRqyB2GTA4hgytHmy43JRTSbVG2wFnP6ZIL+RN2OktYsZ1uS1PZi
aAGrzxv10VdXQbv8tivlYAfK5MKF2EPYUgduWTfuw42w8XAULAs1qHfwjFyyfEDiA5mlh9Yx+zO8
medwGlEmXzwMsPBvIE0bV2IoGmL4bwDlQ6KTuMWV4VxcMt5ikTDVVFtvYTZolyXE0NQJ9wNIMhdp
xj5XLzHoeD0fg7t6Ggm76pv6kWeHgxjZ8qiDUlSHYmshubUQxltTyerFVZEK0xqY5oTN72TtTh/C
RZWU4dp0pOIuyA2ys1Dz7mJL0e74u20Az5by3JokUORW978PubJMIEOhmLvVD6keZF/8gsJVG1Yq
yI4kaR2NhXXSYSg5OJWsby2CIteWesgVFCzyq5EFX8lwlT+scIu4hrfhPlNuLarnro2jmsus8LCZ
TeMsMp7NT03tHMSsKUUw3scDH3G0Rs2dDBZyHyNxs9LU0jxRNv8GpYJPAYWCpPdkmpvZZsLRvsvk
hnpzPIRd6oe8hcv61zJqN/+X7f7pqsI2vULOXeraAylfTunLemqaKfMqGoqNViGA39NsEh6eOiib
RpX5h06+wibWiyGFoA/g3Y29GM37UiWTwgWyzSiXOjTAyieZ5eSpaGOKRa2/oLJ3LhUZtqFKi12m
ysFd2tVU/xqaeU80COUpx4VcCR3SBbIYxl+90Tx2EZ9gqa+WRkeOk1P+8cav+o5qVXQHJ1HXZaFT
KjMxq6qaQSN6UyNcxomdtZmi1sGY/BjVfLhwR4PmuvfbrxSrHArKKl89yI221Je3uyJwQ2Rs5K8G
n7FdalvQ72RW9tJTgLR17HFYi2HV1+0aoaZ0K4bu2IUr2dDCvRg66kR+hdDFceBW+eLBZEW5EdRb
hSxLZ/SfwTWn0K8Vsq0+90r6c1hO8VYxdCLHhYqs/Tkrhsk119eDJ7+14+jA/GrKqA7FOljfOo1A
R3ecYEwFxRL+mFUitfJZjEST+MlEZKG+hZ2WJuve2qsmgX7CBhrlMLJ2600P6xTGFB1JIArNxISO
lMNtlq+aTonS5B2XhrrO1Q7u2d/TTmFo+UrseNuWytrFkLrSukYqZtnGbXYwogSdQORiVyP486+y
AQmD6vwljZ2x/j/Czmu7bSRMt0+EtZDDLUkxiaKyLPkGyxE5FlAIT382irbp7ukz0xfVqEiaIoGq
P+xvNuLk2Ld++Wxl1ldEPItdHUXE6fRRdacKPxy70+Dfq8okmqbfXDstLTLWTovE0tg3wx6g4VtY
NiQTBq25CkxPO3eLnAfegOi+zKEtOYb1V3vdlJG9Gnzgk0nXYzdgmJoFgVYeZonSJe6L9KM3YVS6
jv+lGyIedFkNJ16Sl9EPnYQZUQVfwAR9MWrZPtvWlB3ZKhk3IJ6HLxnb49wKvthY6vDU1jqxsKbx
ZM/+DzWPcwCPb9JOHkcyHvFH9DbP3cS5IMn08dk2XOMzGaVodxIiclBHR1UUHIVir+YxtZwmVZE0
pH3qXYNAeOn5kIbr2burA3ejDqF+usi1ldHaCDv9XmSpfl+JEKnNyDiomipUZ5qFq4HcuLtru2Wa
9qmvrblBqlIXwZs7W/OdGybTSuqICs5A5m4Cc/R3qlpozqs0qzVqrGhiLNga20hjPjUzPqmrbI4L
sVKXUeRnYnXt0v2OQ0trEBnOlL8G/rpE9m9ld24AzXEeT+lSRFhhyk1rDe9e5fY71YH6Voj0SVJ9
cu2SjMO6jQV/64HoIXUZL9iddBG1WB44p0uxkHwu9cugHpebgdYXQKwlZlpFRQt4bgbHz9hDYxQu
tYapGD3X2dx3i3aPIFyep3pq7bvCNF91Gf7qBX2XHqcBZTj2Cf6KXLro6+xluza17Z8Q9g8i7THy
AWng+BgeXOFVD8qQn5vNvNKjMr5V1ciI45tGB03mZ96rGGf0kbL5sxv69TbvRoyPgde+L+1VY06f
SZkFy8pXGPfOuiFC6ljpY/Ju+xkw40C89BMUyCKRP1SzXwzxrrbGlVPsXc5oR8jdkJqXK/uf1Ukb
h0W+kO7L5WV4TLgV0uHAc//M+dc6l9EG8gLl6rpmFHiPHnkQu7b0hpMWVQOC90hZOYNx36NlbiPm
S5vqzfRxOKmiassXbYy8XSZSN7xTbaBBiKEx63alZhBkkmCeXlZtyjnbG/h/asRf0fomJ6nOh232
J5mLP6A3r1Svk6QfldD7/dwZJlkNy4wk7vAE1W5Clt6fgSoLDKSPS4DZF46xWQbaUrKhqdmEtB1O
jJ3WZu62hmcG7do09E0UdT/rGlO+ljfoBJL3QmbFbxV3/q3ouffDrw6l7H5pWwgZ/+rwS4/k1+sy
arRSiVdX1w61/n8tc21TQ64zSgeyCr9d3k2yvJtkkYdWo6/v1YnNp8gurZWhiWaDjaF6QGGsfPCW
K+ILSGBy71WLKuYYFbl2cL2/hgZ5N3Ee2l+m/FlhbKaC21jY36iZamnb1+V5wpalmuxCxiheODZm
5CROt3PqRMHK4Ll6V/vDjaGqal5R5xXuTN3e6hFp46T5yf6UEBF6fWfq1cn3RcPPn+Xu2hF0vbwV
GB0vb8PWFxEwbYOQs/dYYHbqAwylptP4j7kI7DviXo6qT1+aqsED1GFN7I6Wquro6n64aY0g2Jgp
+/A1J7hwJehf1KC9yxj+qPcu8J6TWoW7Qv+Ims21n9i/7gDV5c7zs72f9M65c6qc52uBC9QQOiE6
kA3O6Ww7Z3XlR611iLru+TJOTYmG/HsZlvO+4D8LwzczPH4S+05YycpdVlXjrkstcaGTV1fHy0sa
sDISsrI2w+JtHGQfkYJX13tVRescIWCHVCRV9QtQH23/jGCAf4u+hHcp/lVVHapNBmmyrac4hTxI
7J+VDvkKfZv2EY259jFJ8XnZtUnG1zC1fMwU5Jn83aYG8xTsNvkArUNV1Tg1t0vZe9gYmC9z/7We
EHG3qwW52Aaq57d2JX8VQe/dDmwaSIGHtEQy1e+ORbK8QQgBHKeTiqrdwi6HOQFmsDGaaKNW+OtS
LatGq54Qggg/NKSRZh3xKMQ3kcSsCzThuzQ4kTKNkW1wUEuvh0LfXOpkofqny6gpiCBYuPHXv3oc
Nala5kM95/hNniDb8Jz9it0i5jSTVcj+isLJag0ZZrx+AH1M45iNdXJKyHOFPm8d0yLfRtg496lH
WtVcN84Rn627j+zhSbMGsqyhIq+sWXZbDlDT5wwrAvmn07sZwUTgG9Jt21xe2ku3nS/tQ2H+1a7G
z4STXMbbea/doaoIkmUEnzQ0zbkF2f+SZxyPu3pKjrMzOS+Dh7SAgYDeVixiuxYHlz2/qHijeiPQ
rKfQzXhALXObcnIfdC3Z98tYlBP8ox+FbyBM50fhSmslWqg9sOBWELutL5bRI48RyQScuU2KqynM
VZ4G2Vkmdf6M4tJ9A038gzCrcutGQgOwFtQfAZnM2I9qkv3QaMfhj2picUeKZnsHuhoBoQYRoMFv
L02RGwMowpPf3hmthi2tIDxbDVZjVIeqqqL2yGMPIxR5onhhvlwHqittQTpXw7fr8qpZLXJtG+Lk
c+995GM1b1tLRMa2mV2SFjWOaxuESJs191HBNmrpctKsOY29xV28CNJ8iwGpWP2PWcRSpUcrsDaX
RdR6l0F2Jj8ZmtXuUytNztfCrYiiHqb1tQU8UnKGY4lWwpw4L5gko4Nquw5RV6L253VoGNrm2mFM
PtOwmkY7RxbkHS4vdmlUl1VLZAf0po2V23+/C8vDFNfX/Re/zYZjFE7yGOjer0K1qarquFb/GpI2
Wr76q/5nGW0O7XWIrBaCRix4nfz/XctbxmldHe/RbD6A9ph3yejFq3ZBaHWQ/UEB+PWm1gLrtowD
0FsKtZUBjbrL8O+sJyfB2Bu2k47KJXP0ij/KNJu3agj4gQSyEgJMUVQ7+zH3PHaPrfYxDMaBzDlo
3Ho84vxa2OVLezM3P6wMUkeSxua57uyjiPvtoMljKpzqa1z4gqekpb0mqd1sRqEND67uJDsPtsat
j/TEus+nGmk7E/h9130phJe+WrXmPVQkEpfg3l5D/DEvVXRUXaoA/UBIsy7QDWQ0+4pHIewVmrvf
GrSCXzLL5PlpaWtVcxAzevFGfmR+1m8m9tobz1q5WpI9R3Evn7OxSDd+EXa7vHDls15V6R13wDfV
qYoxCj/77BZPqgaOw9sJm9zNVMcstGYxf1ks8OJfi80i73cYgu+mvsPhN1fsYRaIj4SQTczJUoV8
cuN15q7JoQEliTbwEP6txKOEcYxcAHZ2iC+9djSi/oLMiwdiGSuAVsR4mcbsQUVaEWV433RF9qCC
sJY+sdRUX5Sm90LP9dXUsevwnK7GXZjpK2L16yevsqsn9tIkS5RzuVNV1WFV5AmnqXdWTcKR7cns
vJfL+GVSpC1yqRGHnnySab4e7O5rGkT9rRqCJ8O/72Z3fZ1g6N1a5yZ5Eoa9yjw2wVmdSAdUcB4e
gkK7T9tI47BE4OcZyTJ5LgaB/1/PSVoJQXnuLI+cBTSK2l0YGhYfYijWjRPjIlseprmZwTZOkf1Z
aqpQndUy4jrsf2+bJCp8oyC5N9NuKteHTsiZ2gc3cjOlhX87jnFzj0ZJs0altfj2f48oWGP85xq9
0aBJYlXRvsny7llM2nvIezxVS60t+3g/D6Ox1jRbPFvV2D1n+btp59mTanHQGEHJ0Bm2qi+ZAu9s
j3CSItE95qlJWHNjnzmbosxdSPl14JEdO1r63nmBtRWBlRyqTHfPPTcDd/DD25bHXEu6LpfjHGg3
fk0AJKrvPjjMGbGluTNfJ9BLl6opXfO1l6H3V/Xaqwb/19wS298e5m0xm91JFYEO+YCHbgXK8Xeb
utJ7iBeYgkO8IOUS4DkVyOrqkCU3l8Z+iSZNe29fuNZ8nGvo2ArK3qOAxDPJe5HGrO0n2ROqX5rJ
h95Ya6Cf8VcCJwkHS/xX00uRSKyJwckkYFcrOTuDZp4zCDIkN/EzORVRfXPpdNPOO7iR/ikmpQFX
T/hWCW4RgTv3O4mAzaYKZuuliW1xi/tDrlTVBA7+kIgMkZ5W69eW9ckw6/5Z9bUAFjKtic+qZtRT
vfbPc8Kt/AEGjn87ZVq2JgAAeZHJne5kM1tr5Jbir57lbdkpOZ9kV0MVMSFkuZMWv9WLINgyQM3M
FmGSdoTopGaytU6+zo2zLSfP+TQMQ72T2U0cgf6eiRhuvycNOodTZ2hvrhy+tk6b3auabr6JvtNf
CanrH3Gu3eV5hfJ3H+LJNPNorapmORQ7QoHdG+L03gvy4w9N65YzUfbavK+JujZzTEP6UjjxCHPq
z9VYQMrgMDBsVYcqjDp3L+M8gB+3QMPW1/m5wImC/FEvIECE8dYrUdEa/Z6TcTtl56DXTe6YufEE
qXlYZ7Xw+dDnaCW81gbHZY3r2o+qW7dvGv9yWYR1dWv4DiZor4bIqH3rLejcGNwqpIZGwsAnnlKV
NSCL03fDsxkumuGFnX7Lw3CN6bH/WaTywQZG9TFP/GBsq6kfuiCr93JwsREahXm20kbfxAYOe5jd
X9SkyT/UUIh+eM5QrGK9bF9LidB664Vy1UYogOMflBBF+c2JyW73Xeb2L9gkFq0xYttVb1vFEU4e
+5vq9KooeOaDUV2qQO78Df3u4E7VLFf4a8sfiDhblgZd/J9rqc5Gm/1/rpUgeGJbRnBnL5PVWqn5
EuWFvVFmN+n0OepGSffLXvdXXY6avy56iENi2Vt3JuyPGR7MHlaE85IbqbdtZJnddMteW6Yt6FuN
O7BcqvpozWes1vh9qWlGbT6P2aOaqBbznPqAgsfAM49+BIIasrWK4FatpVvjf79S9FpHCY8eKwov
RWR2DqGjcZZseyn6leoJZPOrW1UvY/RCGAfiPA7XyWnNySKCH7QyJovbaEuM263pom1GGCu+wJz7
69IULthzPTamBFkmLi+ji4TgWs1IjzOIPN03Phw9Jsy468PtEFXTZ2uGPfW7uW8g7apm3fvP5n+M
VouUi03vH6NVc5ym34MKtvGo+3LPycnZZdDoX+wp+ibddvoGJORJA0D0ZpupQ3KVo5O52XL86ed5
pUaAWdwOMiCbM4xrAtr7T1ZqjGsLD/wdu0nIq7rWVXeq3hM3PixcqGD4xtYa2a7K/llG9RldGf9j
MFvUjhqs2h721F0LZ+foiV47SRmYN3M1iBfA5gNcOTF+q1prufHYPzEM7aAOr/oymF8kgS3wSXRi
vJZPzWkJ9/iPdjTU7jq71l8iHxbs4Di/xicIRV3HX9uX8XIZH3qMV+urD/Sf46+vG7HOv8ar9/PP
8f+xvnr/7fL+vam6GXGgvFiB8yO2+uFbDwV6znL0YfwVmXQJwH+n3GMyML+hn/59TG3vCORWsuF0
nD30oHQb+uH0GV4bKLZW++SZMI+bpR3x4ukzRJ61/ae9JNHu0r6Mn31b7rGedKsCwZVbYWdtu8oL
zb1tBstDwEOaG9WjCtVxraqrVlhM+Vd3lfbHPh7H/bV9MgYHS1msPyPrDJepyMyPWopXH6/qT3i7
hebBG+vnYT+iUbMewbBs8zpoQftRoKfVnlRVXalCG3CXR3YnIKHwSNJI0arn7k4VWR10d8lSqGro
jM4axEu3uba1do8dW9UjbU63lh3NKzVPTVEdUw1VlpzOFry/p3/I2ULqrY1eK99JTnLwjEv7lII4
GXMXOU0dRRLOBvZZDuBfsrw4Nl6PinpONNcuKBHuht2unTD0kjfnkYo8Wwv/rpyfx4TjTVBx3PKm
Z9RB5mcf7QJSSiXii0sbaTcTwq5sOBKXND/XfCC5bXruxgAELmEZkI+DtllHo09GQW6eVa+bLHlW
RIndGFY8P/eAuJbTMJvJbm3pVvCextMnAy7hzzx78CAZRivXJT5iXvIEwerf9Dn7FrMi7EDq/WeT
DLdhh/JcfAYBtRwxrQEpX0hc4173YiIDDMBuelMfVW3ENHKvrpp7IZvxcq3xjN04Zs5nNhIIRA4/
WUNFROp5Q2biXVvWY7Vr5cSWGaDeGufkeOeQtlXCgoL0Y8mvoajWYz3Z8G5r7SbSi+SYGcP8JJwU
5Cxguf2oO8GN38Vi648oxhpaNL512QJ87Mr4YKb9+Db5qbHiAFiiw0Dv3GQ8URDAs4tkRKWk4Ynx
p0AE8leV81F61IIGHj0soDNpUPJVeP2avQhek9TgtpFFaOIsVfLsgd7JcpOOFv8ky1vomhWxxJjg
b9xamO+1tmiIiyy4x+HW3tpEl6ANpUnyJeN4y+LdqunIjih933xUBZv7e0s3QBlGsMsu7WAHbK1+
EERuP1Y5iSmJOYPd/j3FTpoBu2H8fm2agXTudQuD9nUZ/KQI2/BkvEwVgCnX+dyXGyNECLklGOcu
m03rEyj+JtK7T5VjRmcfmOdKNeuZiYKG7b4bUC3x9/tbJNiJm8owKG40cwlX1stDm7WBtunTljNS
VdrbWRrFvZ9F5aUokDpBGBoEtksoyrkisnKnW+iwOaKf7otIumTfGN5nEM3b2o6qH9XQvVetMb7Z
nj7caGYqTii8Daeqq5rNYPbdi2yKcIOLPNkLI5nfsC8QRhO1JF8MxvQW+/1njVgT0gSp6ZHD/qYY
nu2ys190Yqf4885vJco8D/EcPKlBzfKVIefBWHkJpGWz7HeaPmbbxobfR+7L+GrJ4KTx3P3i+nAw
rZHgnCRBdZKUTLh049B9aSZS6Cov9x9HyGK3g0EcwESk9pcG45sVePUnyPv5PvKiZCc6p/tYXEZq
ACq9MHCnUh5baZrPZtK89dhddxG2gH27gF+7wDBeloijbdZ6yRHRX5IggVmtEfsyv47az8bUpu8E
lHL3I1/8KQ68ZG/VibX3Rag/dhFsb8Bj83fihwBoad/ayM+JuxHmQ+QhWy2kh+QsoQ5lJdLbYCFI
qyKcZv1E7E+xnZbQimvb5coHMu13fKEuPc4yMDb4iD3LptH7sw6fjYsQKvJqTV2Ox2j2MC3++1LV
VWHa9njUSSP5n4P0TtNxO0fDeHTShlUIYIyJEQKVoBNkZiWGPEdt4jzW7Sgf0uBLalvIqudFXJ6i
KXxSfV7QOY9xLfV9WxKTOpBSkK4zJ7ZvZOUa+LCWegRlds2tuQL7xvDAhvFY+7uigfI31aaxn1tc
0iSze+yDDTw+Yib+GwFL2T8IkRD2rw9nVQN42z/Uro+FuczMG9WmioWngFaBcUbIhKVUWxea74Wh
dcfLCOfdLKIjFooZlqgkd6si1gLtmCX+sTG9R7z36X2uB4jMxP5jYTXeY1k43RFN7WSlqpE3mveo
KWLCk/78RRjDcTSJdNGCbN53mm1v2XToHwQggj/VDmLUHrE8ycfRa7Kj75jBKgqjn3adLVu+RcPa
eXYb9iYdfrPVCEH51czSfCPCRvD6OUIARAneeYINi+eRsq4XrX/bx7rAY1vJ+3CRKwAROz33PVGC
k60V71GEbLPnAapzXegC5Hk/1qHIvqLiF61kYSPsMYBUy3xhIgaREprhyeIFXCxaWH3qPfYY/m6m
kfBD0saNbdcIsjEIPNi7pWndSja9h0jyMfr6co/Q3W5vz0N2R/o3tyJ3zO6RWuSxyCngcVrETJqo
np+RN9MxjyDINnq+A3tlNN7RT8jIOORH7QGy7WKv+W7r06EuFwh/6JAx3M9IHBTxtHKl4b3OLvK4
Sd9yqI5aMqTNbBOIqH0nAgllCKsCPmx57XudrzgLRe+T7lYnUCL5Wo3KPXK+rdxHdmSZBPJl4+cl
WFRTyLMjwpbftNsihdpob34ckBQZYJ2oTPnsRNpan06xc5Z5naBZM5ZHEwmlb1Zdfnd0J/3QDcIX
k9RHV9Zw8bvm+UygrAvqoojas5LrMYH2e67f1NZKH4S895c0MpVJqzJuicWU4PDlk7+k46qmIYug
s+TSPAZ+Xj/P5C4eEZmWq6bN5H4kJm6LPJJ+n3VJAr/COKsakbIEpiwF5MJul8En5gkZ2elNYw3m
SqsL9wkci7maRjf8LPvmHhUIP1rxqHUXoC2vepeUGZkjTZlsS6viSTlYmUZwVI6mq5l6JGZ03h1m
KmveRCRcsU/sT5dqI0Nz2zkAmXzc0vwZ0nTrZ4auH/VMoLMFZnSVm2Fzp4picd60fPLjpTEr99Br
7JPq1Asb+gg2spvGQcwj94kK6ewoPedWsXU10PcTcWD8jCv7IZWB9RBXsjmTYAjV9XeTWK46CJPh
OHm31/Yx0+y1K2S9NZIsghONYOf+shx3RGJ3JueylFoYydH+JNrhpyFm2PpjXP0ozmLwux9a5vQr
22+mZ7+dA/6l9nDkZBtshq76yg7ARUUDF7LUyxhPGCl2qnrtuFRxXmWBKO/+1T7avb5J4Wpv1LBr
UVWYMOzyQbXYflH7m3Ey+rVpB+XNGB51M5JPqoh9PtrQlPpBVSGVGxB/IfGMQj5pfAufwFyWu8j3
UZdfZqk2aJpkrxtpcFTjho7El2wOt5cJy7DKjMutmMNpo2YNrS2f2lZ/Q5K0Oqmm0UdrVor0rCYR
u1ehNhLvazwUZ2PAEDcZKFda7YAxFiw/d0/zQ4uKaGu7VnTErGw8GTN4VzVi9MRXrFv6s9D99tA6
YtiGHVrBepUeRFU7FiIvZnhuOvL9+8A5QSUB4YqWwMaxF0gV0oQbMLDtAbul/+7ycElqz36LEyM9
DcSgrevQ9d+tWHAr1NuUU3blvDkh8ieFH6+7ioh5w/Czgygs40R8WrJL03S4r7quvoE2qj9hrXfX
thDpW9MkBnyZAi69O33WEIT4JmR6qDPL4tnmT7sknEPySij6mJtzUE4mpxus8W4IWD+fPkIn99fd
HMy3TSa91yR3b+J6ph3+ys6Y4aY6pTV+lCZWaQnWNcQSgQq5hQtkmT5VhIXF9Vjf9/XcPobx8EVN
r33T3RQOWHYT73WWFHcYm61DEBBq3tejPFueV97EqO2+OI3hkMJaJl+Ei3q0OvK0wyGRg/sTyMGr
42bVR1JVzVoXhvlUjlO0VSsOHD0uK3pwW89aMSA+NbrVSzOODqH9RvLFieWdmZkcolixJKriu4HH
a/q2aM9YZux/uInF32NwrZNVxPZzPBCGMeTex2ARyqJBHzjYUKSf9SjnFAmgYK71EkGv8hJFF5V2
f8udo1+rKDqiWvv1VH4N/SZBgCr0163RmvsooDrIHFjSMKCajL2GGOrO3iUaEuGqd8w4ocWEZK9V
r9WQ1O6RWoi2n3OrBaa/gVkcfc3jGx7+xtemNzpEuwr95CQiv580u1xS1caXJcKsrsxDK9zplbN+
fYzMNL5RgWX/bE+WdhWI9s/2mv3Cf7Wr8dpYt3gkC2ev52m0LQIjRoLeSl9jaWm7PoN/4IVp9jqY
Wn10TcQvVW9l5Brnjokn0tIbBCZq6mN+NxuLE6cTX1W4h63J/DgMYAqu0R+qDX8n7vg/0R/aaOdH
1aYCRFSHcPALCIJDPQvQcYBC250/W7iRtdT8aHzu7MJ0kTypPzoUr9/aBaCPERDC2TI0/+Fk274i
qlFZCuypt8/qylyuAPrfj9qcH1XTtb0q3W43/JmlOnCI/5oads5fs8x4/t7Owt6bhpHe90XmbSrS
fTZODWVdtakiIrVhb9YBqlYk8dyLVvZscMn9I8/LXss5k/wL/0xBHWwXNL1/exmn1gpDkia7JXHl
r0ZND92NNxPv0Dsi0TbSrtp9C+h2lQciRnBzeYWMV1Brq3Uus5dXsGvpbYrQwO5k9cGjOxtk2hlj
+z2wftRVOn516tJa8zEU97iWnWOMQNjWRG73PjYyB4004d1oRcDJ0pDlm6tLsnMas9+PS7V0WtDL
md8eVS8wB0koUzycJj0p35y++Bykg3smp7t8s1OO8vyqjl3M10bPeVUx6/UHMXzgjWI7PadaUDyT
OXSv2h2/qojQIGl4RlHpwxvqzRS45Ruy7/ZtPSS/pocFiLEEivrZcvP/nB4R1PLhztVlOhB2+zby
AnPtFRbRGFYSrrMAa09mTZwF/D79JPr3AKjRa9cK7SHKcaQXfvqpt2L/iImnQ9Omzj6NnFq3uieI
luJvsgo0V+zMKURhzmrj89ihzj7Ch96LCYkkLZrkpotr521O3J91jjpFkz+SmswWe0nCIF9jlbrV
2bfs8aSUdpUe79LE9x05Due3RO+fprZBs3Ao0pAQ1rY/tHnzlEKn1nfkBHR/VdGO6Q9IRT01vV6d
46wlwzAMio1l2xAQl6Io+s85uJTDJBuEA6cuLe4NiOPr1PP6raqqcfrSUUwmTsTWKi8LtGO7Cayc
KDxpTS9jiBUhtcQ7CoQNHvLJ2RCNtBgUAG7D5M7vRh5qb06XrzIn695ty9WP4ehrazUrisx+XTjI
RKte/X0C7/eOoSU5FTlKauR4d+ze02IzibA+ikR3N5g1463MeYLDGJAueYycwDz7clkB6hYE5J6I
H8JKIvH+Z7EoDtaCydmw9/ZX3dDyfIdRtsb6mL76XUZkFlqpPwpBpF7ofk8JQ8Bs7M3PVokM7Tja
0a3tkM8GKiK50Txy7p22Qq9oxtyMNx0+ovN14C6MazACbYlswm4Ma+9A7rZ7FknQbIIpN99b07lX
L2Qn8T4jFxJpOB6ktT4TalCF6b26ckXzXdNiD0fgP9qbtgsQsEddvMD0uR81DpxSd+RJumI4qau+
TH9deYOj3eoJoeIMuDb/ayjq6MOlt5cLV8WtMUxmuM2yPi72AVJWF7fZwB/orjHTd9VZL+EiVbKa
cj9/Uc4vT7O/sFUq71QX+gHlxkTfYqc62YLkl7WaJNCOxYg7Oc7M6AERO2eDUBOhTQnZ7KotXK6w
u99ouom7GJXCS3sTmmIv8d6u1IjrhDwBLRV4Y0OU5u9FkoK34idAfpaXUe1qViZ9exNkyJGrjr9W
5wXt+yTV60eOEv2rKP27ZJJEgiw13yheNT0Jzqrmiep7WCxMjqmQrx6K7mhN1vPJWao18cyrxvYH
QieYqQOtWZtRII+9mOVrJuNpXaCTd1BzsXgjLZna817NHXVu2NMQ27vLezAgjIQS1QQ118fJte0t
Pd+q3iELHUIfF329BgnOtnCRUJRD/Ra66X7WTe+za2vuJif4geShuH4hf/Dh0g6VY5Nxnj/pY9k9
+bb5RbWrdZJJQOcMuvnBLcm9lt3sfx572+Bu27X3cZIFZ9d0XMwQBgzBrhg3YkRWsvHj4YEszOFB
W9LzWx6Tsx4Qcvan3TGdeIPj0mGHxgjVETkGYhUlBJalKap1LQDsOt2XiJXcqrbCztIVd0xn0xy6
lOBvg138TROY0yHDsfkyVPNj1w7oBHXYAidPyBfXIxkRhYDTsNQuTTE0kxbmrKql5KuhZZ4Pt6o6
hWl5E+XxtA0zYhD9vne3pcrc0eOwX9XLJeLxW7uV8bKFoa1fsnsM4nrrTZfGBOEscbjGnO2KYD6W
tad9dNxSnYIdOUfrPZBRvl1ERH50RbBHRK165SEhbiHELgq7tMMI+jaheqMbz85QVvFmeoibxrhN
2GbfWuTJ+D0WcpOb9soZxvap1MpgH0/puBvTfHopzPEbpn/3W+pyH4GX8Kmq7XzrE3lxxJiePIDA
BSfjZu43v3xy9bH/2plI/Hqhm58Dg6AAIYh61bzCvoWNIFYh+x5uc1RVEWaDfbsYZgj3Xxr/ugxU
q9U3xRb/MMzHpb9zjGwdLEdNtvdrBAnCE/Zr298Mnp5sEk3zNn3ReWcUvHvOPCm/lrhu9tKyPOJr
6IgcQcCodEaSFLlZ71UjHi3/0u3EMckmgStXI6SuTW/AO9Etd35CO9fZLcJSSHhNXcHdePyBuEuL
TEM6P0UBB04gK2dVUxPwHuqbcTmq6lrdF2xs+3WTi/ZBDQl5hh3mynBXFjTgJ2cpIhP4RlRmwUFV
LRnl51jfk/H8QMo9Zv32zYG+EK1InH/SecsfcZRlyCUl1bNO7sqNXiAxUENlOXjhHB84LUXnPEjQ
Q8L28hxHjbbih999lk3+a0UTH8jvFQXcrF0wl/oNUqHm3jYymBZtG74DYv7Rulb7EJNJgNxj8Kaa
J0vHvFLMwc5fRtWetXPMxHjhtD0j+m46/K1pl/BxNyOx3EeUqcR7WWzU/5P8NIyuxZGXdDqvqsnF
zse/q6hbaiucUO66mGaElga7PaUaCafbabmUixSQKoTReGiHMKYGgNKtVON1jAW5d+fUhb5OSsyO
ShnYMKd92eGoSvlNrhxiNF8nLzfxA83kAUdVdDO0nf/Wucs3qPqEsFhwjobk56VG0OZesNvbxHZf
fZqaouPWGpaHKNSSjR+Gcqs1xF2bAUpdheRJFQ5yx1e2ei+BnvSL4dYmBWaT1Rnyn4BoH53Iy1ZI
m81feiJJeYIV+aOZZTnu04hsxT+oRnWlgIsXKuOlh4M2u9xwex0n06FYJ25hrUu0+Ya+HB6mpcgb
Hzt6VP/oCxggqqbarSghi7SZ2IvCX74MC/K2ua+ddzXq2txNbHCc/8fZee3IjaRt+lYGfbzE0jP4
Y2cP0vusKpXVCSG11PTe8+r3YaSmS109UAOrg0A4MlXJJBnxfa/R83T3PlAWBLAiBwCjPJv8vFrt
NPCuRhZ/KXp/bfJouCT1gM9VO4YPGViepW6DQh0rAAx9kJefNa15xvQy/J4ZZEP1lqeuq22zVivY
Apr+QRc1plKK9d0YA+PVLceACE46POp9PKyyojTvOiRgNnod1edWh1Gi9+ZM6Oy71TtevguGdikK
F4oeCTMyLH1Qn+VwDR8UZ5j+e80GcVsSDkaKJ4+xicvvp9bGR0cDxpUpBbH3WMf8DaNJrnbYHFrw
eK8w8+T0iDjLPu7qYFnVfb7jKYXsYh2Zq2B+4MqiaaIiuLVjq8qqhVHDJP/tX//7//6f34f/8b/n
d4RS/Dz7V9amd3mYNfW/f7PFb/8qbt37b//+zXQ0Vpvkh11DdXXH0kyV8d+/PISADv/9m/a/BCvj
3sPR9muisboZMp5PsrAE0oq6Uu/9vBrOimWY/UrLteGs5dGldrNm/z5X9quF/sQPldi98LguVqlC
PBucRzxRkh0J5GQlm61m6ccK8x2+ckZBJnhXw4tOstXXnvMI7R280W3UYGWJ5OVVDuT6ALWqzNE1
Ewh1mV2ybhujePVFKPZiSpqVbKI1mC0rkUanwSyK13YFojp9jQ2SQcmkJUs5SY27buUSCt2bWfiU
iewyNUN1p5lesXP9vFtoRg59XHZmpYCuFngn2SKkWt1VmjKus9qNV6JMq7vc6b78+rrI7/3jdRHI
fApharpwHP2v12UsUEMhNNt8bVDOAVOX3xdj1d33Sv4kTeGNDExRNln2RlrMR536LGexm0jYTLMj
8LXsezFzZmRhdVqLp0/8HWhedc8lpz+K28Ofs6w5UvJnl+rbJqq8arss/Gh4TtCtmDzSBbIFNhgy
SvgcNEn7kE0CMi9zfMWrL5FlEhW5+/WXYTt/+5E6mtB11xCarglDnX/EP/1IdUCPU8dW8etU1c1G
M9t0Y7I23BPGTJ6iPr8KM1K/ZCIlwdJaIfHsILoGbqIs5EAhzCe0db1P0I2jQ5e64zoeSmz2quYT
5qNYVk5J8NA1UbK/NYM5dSDzByoB2W2rRBjPBEkLB/PPEZljGNFzj3usyt4zDrKmK4Zzfj9WHvV+
0p8mc7z8XDnjvd8bgLMiHcjvHSjHschG/+jANM9v7cDAxpJvaytH7XnK+zwE8oLbEa484n04idLM
XmI67//DU0TX58fEX3+uruFohqU78+ZZGPZfr1CtajV65pC7OyUsN32qurgHof8jXAiVhBnYl2KN
dom8qjsVjQtJv8ubV6fWw6ORdNl9aEXZvZbg/pn0rrmXfbeig/nhBwWGpPM82Ye4bUrsomu3stmO
dnbfF7ogiJo0m1F+uOcVJHXzsltDCfGQwYCmHJtG1iyGSkGX2YipliDqCZGKehk7WnFykwIezE/V
BsHhXTR5d55ag3aPMr7xPrF23Jv2aRrKeDv0RnjNo0RfAxvt7yPuiBVGjPGj3xGiYpfuPStFD8Vs
mJS3JAi+Kirgc0UXJ/Smp0e4WA+VqTW7CWAUYc42vtOJdd7JGlyZb5wAZcY/u/IGkcOoSZ9NdxrE
7YCi9GFmpuBC349vOmiFHmG4UOFuzGfBt8nOy/gLYRWIyQ4iS75aOkvT6vH51S1ov3Mtdiak2mW1
nkL31imbAM3NQ/OHFZP79ZdgteM5HJis3SYAwiwLP96ZYlT2JDdjFKyV2lhqIsACABL9CQl875Qo
TXck3gwBnpbst/2KNfRPVUDNa9TYp8P7nNxl0baSbVu3v0amX2+9vNmHahE8BWpbrCxi76d8MsXF
JT+8NOZgd5vOhpKJ9corJt+QPTT3GHKTH/Va8pWVPd5g+hKZP3g+Fn0CKucM5B87lzhrDdxIDgK+
ja59Bd/f8qZiaVbpuBjVCPurebLRuKRZs/AzGO/mNLm9egEt+aPIMgxo2Os6W/apk76ou1S9RBqw
PGTbN3KerX1Xxya4Ok0szmOGNfvg2cFnt4f1EY8W242utu6cAR03NzfCz1WXQzzyRAI+xlQ+kWa6
mJ3nPRGT6RZudCBHNF4Ur1L9dYd3JGlNYGRuWVwNBd4AkrRYZ6dTeZR9GVhOtC614kqk4qkv0I6o
2IH6a7Z4BHbAdu5GRIr9dWGxaFMycBHyOHmIrLlBBJEm4a95P9ckEIRPuFnWSZDwxUZgy9bm5AUr
h+XyWmt03tyoxl9gOeRHy6vsa+3o9nWMQNP9+s1hGh+fS4ahq5rpaqphajC4zb8+l4bKSxu/d6wv
g+etjdlHQZsLIm8t235qFuJ2Hti0/3SWYghWFenxn/rk7BZ02DHOFRO1kflo2Za1YEBWXp1Skk+T
gbRg026IfidsIe34UgU89mTRDVmEX4asI6ugqgjxMEu2/cqFVeR3R3mM7L9NAUL0hJ6Vj6JOramL
3MrgsxkYXf/6e5LLib88vw3bMVxh2cLVdFPIZeJPb1irjHA3Vuzii2JG2dIhKrTNywJvUYBMb52F
gh26ds+5EO2ReDL6BXO/iFBKVAtruiaT4t35lvmtL+wRn1r2Lywn6oOlD+pLVBYL2R94RrgjGlps
ZFPLsAgFwfFI1M44mcFQ3U5bagUL8kZNL5MVpJtE13qMF5Jwowtf8OyNnZceeaN4BsV+6E/9pVm0
+Wd/jMW6xxhon6C7+BKq+Q1gHKFVeuvHzbx9SYgnS6Dvh/kZ/RIw7IZKhI7DMaxE/mnOS66KLDQ3
sqmMTX6FlbqLiXcVCC/rMLyDLt9HbV58wiCbDEtTfx9HRVv/+mqJv62HeNc6JMIsrpelk8b466+6
KmtDkMUMvnRBixO0lr9Mdu3dR2npXPq86heN1fZvQxuAH/BdG7ay0J7QyNlgid2/Wd2QbEWrh1vL
TJt1HYB0McCXHLW5EGTWjrIpa7IvsHRyNY5ziPQ4u2O9g6SLym1T4oV8h1ggdrEDD5e+VIuTp439
qcAs46kZrWtQRdMVUaL8ydWt7+Q7mrNsBXOQsimC+iibaRv2y8p1+n01H1n6bNX8yXC2cjQEN742
0qre+K6eHoIZcgYGsj11M5/InrXj22VT9/UJ1B5QS9kjx95nlb2OjLhgt5DVKE21Uf+Nh7495/dS
3SY/RmzzgfdYsYujmmBKohLCiFWmGnE3T60bf+d4kDNrd3TODlJu08Iyc+ecV+alyq1xX84DclT2
a43t/MOFlxf259tUJ0ZpaapjqCabNe3jQrhHirrrXd/4POp+tcrtAkStpfS3IuYHjxqJ+5xXkb1h
SxGd7VLY9+mE8K6DwKJskQdPrlZnAgdlCzybSnXr3DPDRVaDqxl7pMxkgVZUdhEOz36/MRUWo3iO
C1SnCLUMl44l8f7XP+q/Pap1y1D5ORsqTFjDMLQPS8jYtEphaJH22dG8lxpS87nhKfNTMfSo88F3
1FjITc4iRVz6DGqkX5mZ596VqZ5vYrb3GCmhQWpluXcoRWgfVCA0uy6ZprPXDdWmwJr5DvpZv+iN
sTkWoUYs3izqHaBrUELJtBZe6u1N8HsHWSvUCILv3Jf9Wftvo+997/NIrMX/8Er7282vW66tC80U
huXOm/cPrzQWcBN79rH6HKXp9yy7Ep73zkMU2ZdwxvJIfI6lp/EKxSNr9d4na3Er9JOGwdbtgBKN
moWsRtMMIjbKcSNPICfLAZRs5uiHdxxJWo8/oN4dCgNlMAZorYj+fIN/y6o61LNU05ise2Kg4A4g
jOoAeuCG6fXVkTomc58Tttr5NgXU161pzFN8NFcWaM2OyMDW2V1Vp4+6sMyDNBvCiTi781Wr2VmI
6ELAoikLOTdP49vcFLy/WFhl0O58Zdj0kV5D9xWttmiH8gxSXnwO1AR7egEYjwiJwybWejUb3/1s
906zhLmAuojWi7sqQYxVnwcQGyIcnAfZFWSNfy0mD9HNeSAbWeM13ogZuBXk53ZQ5/AQA9FUvJgA
In99mzjyPvjLM8BmTeMCbHUcAQjR+BgZQLIy0dCy/WwPIMfLOiT4hbvAOlJ657k0vX5l1bW9C+am
0oPhVo0mO8tRXt249xIVHgvLesxYYsru0QY7xcvtK2qgznOrgf8Quaku5aCrY8PicatQzKMivw/6
/hF3ovJilZZztvxQX7YoK38F5g6jyhhfp7oA9Ydryj4L/eKxUqoXOaFTsnpht2Nzj9xjfAz8KVkn
3qB8acKFnJDrmbsq3GA8ekXm4hPv8eqfT42f3iP7APuRVYyxGwwFNzJJvBSpTdjP77m+yBxtVS2q
78e5gP7zo6/KzOpeFkil/NwnJ78fq0RdfZv33qdHKCWxpvjLuT6ev3RABbGd1Mmef3Ic9RLACXlL
DOyF4nLI9nmtOK99hG587bx1DRy6pFMr1Jo8+80psQOHssgCvgNXgsEIImf0Q6+EmlBn9l2XDWhe
J1BDXbfcdwWJP4RCEm4Tw8cuGrp/BH2uGvsjC48+eHbz5pPQwb7oef3sQhA4T2YjPgFnM9a9i7hb
iBvxp9GvOmzu8D2KkK5YsnABYT60Vzl3mHDwSirFg7XKXF8jGVblU7KQo7cib5amG033CRvHkzVo
xlb/UyhF6p18kD95F1nBSHvaYsV8994lD/hw/Ifmh9O1MPpWpaXbC3mslFl5P1+K5dhBLbA0yp1m
3fW5cWcVWkOCg4815tow98lRtXD1W+3X83I0wzeuSo7NmzHutoS7y6qfe09Ga5u3AWLT2smVCHk5
KubZslYMPuAU5sXkiCYDEsTEWgwUtRrdyyL3GsQMvDBdzmiaW19jmdPeyWa48DyvnQu1aeG3xPr1
/dDIaZWLPrXLPhr1NepGT6Zwx3tHneql1nf1VjZlMWRau+g7ke67ppjuZZ+WAg9WID3JluwvRnef
i2I8v3e1VoR+fhvdZYbV3FnZd08jVVwnOBoRah1fsfX6Tr7Rv3MVzXwYtODSjM7wapW2AZoG9SYc
Un6e1cc8aaBWXsa0AJcPY3AZjUZaLhP/4iFt9uCqyvCp9iOiDaQMt343DZ/0cjROM/9QuF1WEp/E
AwqcC0hB5na5IiCj8HLS4k867wh0+cd7tsvFJ3VI27Wt9fpaNkc3Du+zsVzK1m3GWGpL09eVLYxl
Qow+sQSEvZxqY3imcQz1jtVfn+2wiXR2lmn39V4OyCLpgX1uXMuYtaz6aiFny5HGUc9BUpQPmot4
dtlY/Tl2hHbxWgBJgEjLrwkCZCmyji95mmbbDD3FnaXmxRPWX/dywudQ951D4NRKiBodvA63Mc+D
EAOxp3G4QoFNL5ABFrcZGiuZoxKbp/cZcppfZLio2Q3IZFMVLJYrQRQhwJp8sIb5O0uqo+YjIh+k
NBO7YcmT9cYatYYSZU0COs7gpV8NBHTK2B6+YVQEsBhLzYdu8pHHSRt750XqyLNXOLcpCfecazu/
2ySVJbviLsvScc/7OEWx4qWF6YVJ34AAYJ3/KNy5+d5XpCaXcSZabkC4uYuAXO4rVn1LqRyQVg66
eypAzKjMnWug8lqWigHTmDw4aamfip5veSp6FJ9Rbfw8iZmypCnDJVUJ6ZmYiegmm1SQ38ui0crP
8IZAHwVuDpembd+g5tpJVn6eAPlvvXoqtrKZ6Idi8ICHDWO5m0az3siDkYRc5vDcXnpFQd7Ji8e1
7A/qcNdEmvVUTGp3SHrTWsnTaJVzURPChV7WIx3QojuZWLYJW9Ab3kxsjBelIw2KpvEeI/fPsl/z
wW6D75bGBsNrPByDebreKOrOxbBvLWcVqnU1a5uULwjos2EXCoqd/fA2Wg0SAOUixm9t2cfCerLV
1lkMTT29Nn4d4/YUjl+syIe3XunfjCjbkSbxAWEqf+RwIyMCOteSHXuwIM296fO0+h776b0ydMb9
5IcZjGlruMuAzS8hTHibONZnbV+l9Xaj3uSs9YagXntRsqjQT7y6lpJ5C0ODIVjxlW7izEclP3rT
A9Vlh1VWytnrNeU8OOiAxXp5lF3v/bKm9l7PH8WC88OAGRjKeuLDttVg49A1xVeRhMj2mIr3NGZG
AqLZVe7cvPDv2eGIhQGFg0wsfbbfZxdLD+5JUZ4i1eiPxqCZV7XxrSt+IfEsy7aWXbJIAdpg0zK0
B1KRRLBblgyuqgVPfQzgFuhLDIqkDZ9Q6nCucVfyvGLQ9uLhk298z8swfCpUvVqJMcXzyB2a8zAX
hR4h75BVO9XLmrMqHIq5JgfltNI0iqUFiW8t+z7MK5MB20v7EdKOdqp0dTr2blpioFNHj9NAGtwH
fPE9xDejMb3vnRWECw/pKfKt/rT2QYzdDoLAV26iRFtYQKWPjo5wrAYjrUOw0uh2itnc3Zqoypun
sUYdZuGsTfh2T02GgUFVcJtEVlo9lRAF1xiDBVvh2+VTZiBnyVPdwS2Gpl6aGImKHNHLuRk6jrML
0JJeyqZou/LAAjO6NVFUdI/wEsEfzZPTyVbPeuF/S/RHL57UL0DBf4+AaL4Ndekt/MpyHpNKr1e5
sIN72H/5JuoH9Two5UCQf1QPychFSuwCiRX8fJa2qrd3MGzjncq/va2NzQVSnrXyq1Fjk91907Sg
/4NbQ6mS5I+Ild0ixhrhuQzHYF0VQIT/EJmermI74Q5QI9s99aW+w2aRG6Aw7eeszIxD4Y3j3dwq
m4Jvyg+yJ1DAyULRjAkRUzV9cnwTSLSvVAc56moZmovo2gOJZ1Tvhh6VO3fayCZZ42jbE9BbT2OW
PqFHZS7SVolPbl4HV13X/uBh2L2EQZrvCng2axthyhc/dzXCfoWKKgujbhec9KDJH5qMJ4jlI2wz
dzulWR1hM8sHavfSoHe7LoZa3cpRfiyo3CdVAj6LU/b9qgKm9Gwio3d1evOnz4UUmK7lMUY7bHTs
GW21qx9wHMuBJpdYdsV2ePGRWlyJKq1fkEt/gZnE7zPql2S83a9i8gBqzQdZcE+2Q2BhFT4fFAiQ
Wga2xi9TkNwOskW/FFUhvvp9ikCFE9UP/vxJqR78/EmA4OqXrPJfbMVXvqdl99MnwerdTYq94Flq
gRKdk/EyRS+LKm02/7DJm2MduUzW37LypNF0U7UJnAFA+nucp828IlBU+BROFBgIf7bxUa8y/TnV
o7fJj+orwn/6c2DEIFjr6nEoWfr0o7eSk+BiY2sM1Pp2SNCMh8gEVSSbM2ByiwqdwYXjFGJQ+hXa
JMZOnhGJSFAWRUySbh4dw+gaY0Fzp7ErPxD9CS957mW7IMFngdUawh/WFJ58N8kXQcSWMg8H2KXp
gDNWYj/KGf7wguZb90mOB9iO8NnNRbZCjVdROqrJYXSDZ1G7NoIpBrtx1d56laHMQEJxglsKPWhu
1koW7eI4isAb0XSTckBe03V2smk2NszQotGPgRg/8SB+1oWdPThxlz3EbDlAYpLJ6AruhaUfcfOG
WXqUoyBG2vOvr6BmfMw8zJlQ11UtYjU2LCHrQzgrcnialLXo2eEN45YA4WSQvZ14MHop4lgNZtrR
ubVU82hXGT8q/laIdh6JZnu07rzsq66K6KGo8vihxMR6L2KrIY0YQSx30RJVESbe1mqorMe86F7V
jhdzmxrN1a8FaivFtE8UvXudun7aTRYwzgBxuNfSQHljIgR2sU0ccsCH3w6HHtLsRc2t089nK1oY
sq6wy3OPPcnzCDxbHl4XU34oyKJjwMW0coZTZGZanVLQpy/ix2e6bh0fhZuZSznLtxD003g6HuU5
0EQiqTmuFBENy4FI4J2OwtxdgfmCz+Pt8t7lWmBijAHRNtknCw8rno2Juu7tUOSctZNZ2i8qJron
H3/FXW6k6L3Ntfe+/1b79Twncn+cz/2z9uEscehaW6DT5FrV+7pTvG0UhOGSDdo079Kmey0Nko3V
dvnqvc/X2mnVtZqxlofJgc7Uy6WZOt32vc+xBIJpo15urH76Bg4cecxas7jzfHVvGYSxJqtHqboO
xQP67/nSzoL2Te+sR/BjASAcZU0HBCZVlBej7OrPv/59/y3hbxjsEUir2bDQCdvK8Z8SRpnNJifU
m+ANoZowPtjOrjayRwhezXdbtFtrrLXPqi+sZaA7xrVEU39fBZO9heyfn3LU7xc5wMEFCCt+5HOh
IOu/smOQoLKp183l1/9l42PWxHBcyzEIbtqGMIVpfQic2ZrqhwFZqc/TOKwid6qBiFCYSYHns+M0
O7bJ8aJXvR996uBg8Y2f3UJPze7Nyeoj1D7g5hoUK9IIkKfStH/zwesvUitVzz2aYZ+UMb3aqdq/
FRUXSMdSZpcGK2jThZ/p57GpCG0OJv7aecJL3naFhm0iI7ImCzkRpEKPb1WY/wNUwxAfHkz84cKx
EVG2HZOsKHnGvyaPYNGDxMhm+wGbB6aVlPmJ/Iw/G3lTdeYi1f385BVwzglg7z/0y6ac8T5X9iVW
jlZrYuL1N5/kw7z35vuxuQtxB1ZThCas2T8YiJsfA8t9gzhADKQ2RwwaHN/aCLNmdJ4CE3Q5wJy/
k12gtYY9T9IJbVoG5Ul6FRunWoTmDjm64UEtyh4xjTsryjml0vHb9KsW1Zb5AHkSxSuDBfAJ/yhP
AsNsvMRYx8lBq27jtVf0pkyUHBNihCw5gTHEcyFrTW3mC2SW2/WHgSxFq30hJ9rcKktdQ0i2agsH
Ob14WgZG2D06iT1e+EIe2rRD3WsuyuENxlT86TZuExplkVyf5BggFj3LmlOe4Hljlw1arn6g4dlg
qKdEK3/UZJ8s4nn0w2TZJ0frxnT2lo86TT/5xVF1W4IPY3JvaUVBXPw/hRycBIL3m9wci6Nsvw+r
EZLGJA0GkrQufrvKpGyM+c2rzYUKfiXS2vQi5vcwMJr4PDXZtb+9hgHJbzBrbcEpzKOzmw8SnBmZ
RFAV8iRdmar3VruRY3JWmE7VHtXVkYXK/C7/b5+qdeM+9Mwfnxqlg7oUgwVkI50mFHQxaEyQ3Hur
QfzASivcK8RNcZXNXh+VN70nim8gwHDqBj27plnzBX9h44KqvHmRNdsz2QHikmGXhck2cQKEIwci
9vnYSNTlWjbfC3lEha7re5dK8mHRajEyKU2vnAECIcamZ2ITqLZyln3vRWD7wdIvwuRA9Dg+ouGF
A+Bck0WteGO+kFVyVckGbdRr1AbJKfIzFLBEka0Fl2FVRUW1TpHZQFUCPWiCXAPEt/YPv8zRz+i7
7FPdELfuR11d35p129672AbphunlSyurCL2URYcfHZMDt28vWTSdCP4kZ58cHrKnllh4jWm8DINu
r1urnraymWMOuDCnMb6WQe0/V6xYNDcxX5Jp7CAs/+Uou7tLIcmw3Gwi4gJ6/ZW7+TAC7nvx7Lza
5j3bnzwPChQtwwc5AaW3ceEEnn03hG53tIocCeHBLb6CBp1PIApFrDKAU0eEhfS7djSnhRwAKnZP
pKR56jy/QF0GQdk4A70eCv0gJ1glmtQKQZdO4KdaLOPUM7vH3mXT6qHRxs652swknC/DCuFEQFYx
BDaWzMbOC3Xz2ayBZs3DkYhBc9vsV9K+stcisIbDDC6G94X0nBIox1Iqzg3qKnMQz5LEDL+I90Fd
pPBy3eY45P4PwoY+dN/IJxT3eKCNl6osSU8BwXyrzWmthY1yRW9hfBhd4koFGNJdnOnDg47K4n1r
nuSY7Kk0pwCdFNhL2SR2cW+apn3AUzHY16FhbGJVy1/HrN7I78Ie2m4ZNFN9SZOSFN5oWbevFyHm
VZbl2ZtmcFPjyqPuh2AoP1kYPskjMy1GAq2w4CTUAJUU03fX7jAGn+Fq3C6E7iGy1ws0Og28Oq5q
UmZLu0IYQemQvMxMtE3rEp4c5NbSvVVGWcFJ6Fb5c2hU/3/m/P0jOE9Wt9W8LHj/CMXXrX94Let/
fyvjTGWogFxNx7Ddj29ly/IbN7Xb4ck0J3GNk/aKfUf5prX4Y3ZotGxlM0O2w650AmYVmcFl3xKC
HPuVl/tKF/P1OMUyQxAPkqASAYn/T00xHZdVxhhtZe02Wtr/kJpEpuSv29Z5ZUVa0nYwyAVCZHzc
87B3qMsCDPWjWfUIb6K6q1aGtnNMxDhl7b3P/S99cp6bX3ENXYxKSlYKzZhkHxKcPnRTSeQxcb1D
pxf7MZsiY6sNnrMZW948tzbuNBv0jNFEGZK3rm2SlVFXzqF0ERS16k+RoySsyuxsHwZhyuOZZjR2
33Bf1O6gMhmQ/sJvchYRgHRtCJzMZLPyHh0gLS8FsMpNV4vKviRDVqI1FxYvesv6ow4a/B/nZljk
K9/wqkc/ncx77j/WfDNAZ3RwXspdHDcDdnoi9pJtgJLTtSfLe3K8YSNbY9y6V1mrWqGiMoafXuwg
P72QnYqdvqGg5e3fJ8vjiVJt1PnQ21x5bNLyNpad3YDreOgbsGQNzdv6oVqyVumLF0LADkiAIjnI
vyRy3QcylybB27B76pqMCC9/kY1fwRJO+YDiVuZYb0UafgmiKf09nKI3s8pNlv2Dxw9UgADFHPJx
nhDynngKrZJHXe8CmZuXS7eqXEPpY8yV1ca2XpoG/4n3hVWltYW3fF9KoVCK5wLsuO3UmulGhFO5
Zz0uHkkT3xtGaHwpLC9GMdE3LoYRFBe/rHkJzQNtMF0KbqwnV838vRNW3abseeDU0e9ynNRzsJ4S
LOnNRp29Gbx+bbD8vyQJ64pec4svuhu9wPLqkPXTrQOJXGUl+/nWlxH2wK+zluq2b5166xSu8hog
XiMnJPhHrfXeqA7oq0ePWUiAZj6h6pvVUoyTOMMeNq510ZGSmQdaj4QvSlbKve7V3nFK03Jlp5Z7
F/UwXNAlfa6rvEa+rPCfLPYGha+NL53jFKexMtFPGrPxBZpHuGlCIwORz2hYIKyqYP10kaMVnCfH
zF5QWRouFbYJbEmYFYfTtB19BTGkNpxemqiNlyr2N0d5kOP66xbptkel7pU7J8NJVn4wvJe94wbd
Sh6E6WKyajxh75E0q89VhDbLNE4AO+p51xRGxtN7E5+oH82y8KojoaWfm3I0rAg5yGOb2V0pLH1C
uim5R9ck8W8F3iH0O+tHlVdfN/tTl95Bg8atrP82Jo9QPGttxLYKJmQfZ55nvZZDXSHZgeAcQFVC
9jEJmk6390k+S9N5hYqvlBMdi9GzPsWTeLj1J65N1A0ksWgG757V9HfZX7MkWaY1ggCQlpK7tCma
RTBDTZQRu5Y0EObVnsr+Ak4WP4gIWd2uBViDOO/ayRrncKviV+McZNsjGbPFdhONHF6yiOGY52xE
xrIuseq59ZWlfQ7VSTn8BK6Z+3ztfgTS7vGwYPkKyq2Lwq9V7z84kRd+7/pyi1NxHiyK9GuKQXi0
KNorO2MrWORxhKKFP32vR+9qV6L/ivvOt6nKtTd9MgdUwRC4Gwh7L1CJR2bXcxwkBRN2EBDYXN5D
qoeeZicIcs1VOUnWaqPBK0qIdCn7lArKzEIJOEcqz0EGIdyi3/mHHH4/TvRYjwXBlK87Lx0WLjLn
cE1jf63YpXlhj6vCZtW0feZG7RmMFjJxVlB/UgLWymKqus8oxV09H7TiQln5Wdfd2E3hTGqSzCbJ
YvL9VDsGE8ifmf/UjFhT2EaaL7pqcACgURDsgyZS4Fnn+hELEcisOqe/Q0GtO/hB/arN/myycGcm
ceunZwzilaPsklPtAFFID53T1ftcJ8B5ULOCXRJV1krXR/+qp82Ee5U94kyXmOcmUru17ubZI75Y
Otxbw/9qDEBgatbQiy4uVjGyPr/nQzwr8GnmkxsifijPVPnajzPls0GrYSv61lYq60xoK7fC4Czm
RsIy9Jz2U4KwW1+Gm9pRZl8ERpzEjOAh4s+5BAlJ1CRqdlTS0zDXIq1MT35RNbscB8JbLfiz78No
7tf9WoXKDzpAPbjERmHfzNXAVtWDYlHIpiwsQ2T2+jYJZUNLx2iDqSK2tWWuFeFdh/RmIozkBciP
fhBmW690G6ozehkogwVEB6CrpXciMfBhnQfQQytWvduKQ+kH7nOVtMvENgc8UqBIZH03bmQT3Nce
JznrEW+fiHQxBLAE9e0WP1e+albfeVh7nzFtD5dpPguUKUa1yZIwOyHLC5YZ2d1tOfndveZO4zII
YK+rCckHY44w+XOsqelDcy+y6uW9S9ZE2ZurcHYzVDH80eJUnHAkF2z64c2hNGct9bkp+2QxFaxc
FnAOsYgUiPOhGHRfEQBbauTDENItkFKQ7WluD7UPikm2eYv/p+2n1YupZmh+ZeqrCn44rdTsDzaI
iHZmFvslgAZBbNoPYIXtTSCK8Gg7qX9uxZxwUprqqc0z1C9Q9v3efk2SOP8j08GQVpUunhQeewAH
/h97Z7YbN7Zl2185yHfmJTd7oE49kIxg9GoiLDcvhCVL7PueX38HlXnqpJ117ar3CyQEONWFGOTe
a68155hZdw7HRhxKM0/9rO7rR06dID7yOnseCNx8/y5lqO7CmdUK4V7gsrT6P+/8Cf17exJTQs02
hUxb2NZ1VeZ2+r7nRY8yGiy5Cl70csUfLGp4zOn14YF5E23YPufpsvmk92CuEwLW3TQ+z4JoPKXF
VizpSnzXi2lPEhKRf3WgUpGVlzhp2n1ve6pZxX5eldFjVDxmaXdXqqF2kCVdPdAtINClrDI3HnoU
MBqmDE5NmlfKM9SvKZNZOvhxOGhhfG77j4omaV43w2+jb9f52E9oJ6sNlpouItZCORir+MaUcU8B
lP4kFOBahfopeUU5q94v5QfC6GyUPhCMBfNNkqOs4iQrgeLnTf9BsheCikIGmHjt9R3T1NzFWCkd
zeRK0wOqtxjbO30miSsYsCPFUKSPkmwycoeQ6hTktG5zlKneGJBPZUWZG+hKucXqJm/HIFO3i/7S
a6LYD7RaNib9cVcHZLqlAz65ZlNRe+v9PljibIcXF63Mgm4o1UsHRC+GTjLUpJiX3JbMeFIdhnNe
O5McL9cRaHQikd44R+z52HthiojU3KBjkjYI76rtrFrCSaOR0X3a1Z4MkI3kB1gy0ii+piXIvsEo
6k0RBoUjSXXu5aGoHhPUgEgKxBmItTh3eMFSJe5JZIhcCDfTAcGxfSTBEPB5i5GMmWF0TTFNutkk
aDmS64YIsW72cPg8eJgM85Nuv8CxB9ZQOcZExyBZ+pdcrtUT8pnnMFJ9M6JmMuoyKZxgmOsD3fCw
C/NTrmpPU2Koh7CTTS/VwfdStYRuotgd2ZFGy4zlxqkuP2Hmz081i/QcAX3tcWQ0SVBdI6266XqX
H/SYUXWgHWlf34HFMj6x9u4ji3B3csetqDiXqpF8bKTMV8xxJNQqbt2SceSDhphuaDQni0zUD1VE
ABwJejhlE2cYhu7cG4cFGcRmpXluCfU995m1nKMSgYpkMhXHwnaqAlJmZZxrW3PS9ENVJ09lHozn
YKYpm8LMsJQm2PWzeLA4jzosydYebClQaDFdlaTpL+8fhAk5caoLIviiBtFVLatHdW6RyqnmqWIa
ezeiRPFmIwLfbxJDi9jWHYPF6eRzWFv6EzZNx4qiY00X+yDl0rSf7eFzjn/8rIkJbbTK26gicHWF
SrAwJ3rEjegnvaEBkBAslvAnKlkvF6YbS+qLPNYbEQu2l3maznKR33d4F0mnR1+LSR48xqx2Xlr0
BKHn0YaGhe1noVl6QJQ9Ywq/GkIdfrGsKd/3DFjVsAKouqIjBsei8DfTJZ01u0zxo33LwWsdIAAa
R/QjHqnmCRFBGXQmokMCp8Cl6tA8DMjhzgjYFhZ+Qd1yf77I2sp3h//3V0NKOMBW21YYff7oJJ+Q
nIuB2/ubTU0MhaNviJMuXwcrWi00c+ctmp06RgI3xJqsN1VKX/qum079aC/7UrP8WjapoGli7ahU
pkMgRcifutjcKlEN5XyBbdgP0ScUSfKlXaJL2poKUoMhPue9yPyeXAh9834YJzjxo1TGgSOq5Bb3
9ZU11d6E1ZiTr5XpfiOrH+OM2MFEgyGmGSkMs7XdnfR2z+UCidPXhrxRwmGf561wI10e3DlUGpKj
TEwt6z8bw8g27WgeQ4xIpBDkTj6RTQg28s3u4sjX4+6zKBZAf1X5WFqafRChchhj6QqpKnlKuYcc
xbKf8xJ0nTr38hGViLYrQpazUsoSXw9Ec0zCTbOqbPv+TZ+1O+5OPFlNtplHaKZNkPYnIXcdCk+b
CAG5OnZ1352znHBgIyx7F3pu6qSyFdO1UO5B+UtME2JyM9t5efv5+6/8bY/lTlzvR9TpmjBN64c9
toTbadZ6WHwrTHm6Hxq7Iuwp0EaXKcO1jQRFekWPV6x3Z1WX0YNuJb/wxyjfN6De70Hd1DGK00cj
FOlHbTxsvsK0G7v4hhBPfCxnFIakKZmDhEWtMyXaENj4oaptqoArqw169UaSjOlH1HgkB6UnRU7T
Q4rupI+HGR89u93PL5P422OyDksRdfCsqMwgfxycKpLZTvhkl29Kmb0Qg9adkDtk4NjyEFknaJX3
aa5ImzPKCJ8jS7iPZmXa0ANGLzyW1jbWxTMk//48kS4LS2WWjhkm/GQuZG8cB3FaRnI0f/6ylR96
e1xaUN0yTkpLKPY6PPxBz6CknL8QApnf4obnQ071r3Y/Co+kPqgaQVjvC9NAU7J0T3q0odu9hzau
fimtac9ehwuW4D527Wq8SEPl0K60D605Z05iAfOH/u8q3FbUjpZyi2tF3sxRuQOoJHtdGx4VC1hD
QOaf0eYegSPGfgqX1qPVaPmjRXNs7DLAJDkBm6QZrVzs7GMgTcXWHMEXRwx3jzV6y00dBKBLwng4
mcbMAIS5Kx5fMjz7MmmdOpmfC41hYISF0E2lud/M4WRuS92KOLiVg9cmQ419cLa3Ya9uo1JvHtSx
yzHlZ+ZmIuhqG2hawhZuU97p4Ug7bOkwiKm112hh5wYVlZ6dfMVJF7X1s6Rp+rnOKMgkibxbxSJp
s8b/7phJPNM8Cm54y+z9qMVvPYUSNp/3YnOa9zBrq13VdshvaVP4bLEKGYT7GMrui6ySgwtRQ20G
gqjKLtob63BK43xKXGRMJGOk7dsxnDYjzC/XNvTiaoMx39lD/6rDHsypAoSyU3CQ3Vctpd0dih0O
RDJC00Mwn2xRpbuoHhVnHrR4ob1QuHqduTNZ4feqKZHDWgN/HGU7Khxa/dJDXHwqNCb+RDco+ZGA
SoqpQvHC8Q06d35tS83YaUO7uB09W1lX7iHCr7lA2O/KpWt/sVP94KD541bW4EmY9KttOHU/OKh6
ObB5Ls3gm9HEEeXHUDipKdnbFMnOVpHjnintMFwMQx8uWqgQiJmExzLDM8/asp204TqsCX1Y/W45
b8rPnzTxvfbr/dXRQMfhowiG96b2g7lTkUXW5HWVvE6EKZKCQUzvKJcP3CclMe/zuBMmwWMVoxO3
ot26zZTWUUfEye/k/WoBZJXM5HCo2VZVjHaLRoFOX9zlD6Vc2Bt5icR2WY8nRTrGvP2ZutFyndi8
MvrYseT84s/523pnMlzQbQQHiiHMvwFmVDEuSzqN6esY93fIhpWrYiN3b1AYuwE7pTf3TXbfQUND
JzG4iphxpCmW4nY6C7akkurdtkr5ZbJ6FLSpqSKCTIarOd7s0nqew7m6hcz8fyUWsX+sZrjwqmAS
o6qWrbGQfH9iNJS4zVsiC16lEPDNAlJxLM0PXZZQKoAv3RqTmJxICso9nh3GQ8hir9CG783MPhSK
oe/fD1ODrJ6ldkKvV+zFSFpW2XPeUcincELUlWY3tmdVqfYJjUNfscIVWIKxBmKafWjGRXbUoPWJ
BnqZUYp9VlML4UrXnJM8aHx6w+ktHxraZiymXT99/Pk794OC7f1GtDQOb5asC7Su9g96mSXvISdM
afJq5aLd2KkRsoMH2L5b60GNq/RoTIqxwSv1OksERfXTQZpb/ZhPzQb3EgDiMTqrk9yc9Dyq4Fsr
n0yC6+9VS9qTWDhInfaE2Zc0SMwaHurF2KnbbHBpqsA+ScL6shTBl17uWaMDDlX4XD8E+HqOTQ+L
/Od/K/fP395v9D8ULcLiJjUU44c1oRlzvbXConjNdF32UNKOF9zANkHbQ2juY8rMuzxOPXQyxdle
wqvWRW9BvQg3lYW+zTQ7PL9/KG1au5B7gD3oKCuxWyV9nz6w8gb7ymo/E8E8nSTavVaXb2KpuRCo
PAGqoD2Ku/Gi8druNYBDMffWztZCMu0zSbufGPdd0uJzbO7ZpzPSLMlxgGpQ2KqjVxZ2V1n9UBv9
JmBGr6aaciSUHC1/N8iQdkkJ69HNFNjjK5Otkb7XLgiTyO0JDXHasFiHHxyxlkc9L5xZMyRCTXJQ
KRh07sA+FKdupR6FuV0TYQ8QHC0NL0zvpSdpzmqPEcUd+sXyIqZb1y3xjiNnSJ/ewNSdFxUpw0Pm
IgQX7qJ+oCRE4tmOr73RH+26IcuHzQcYuMNQMb3LKKOdBUHrJiHxxMlXDr+hN0QV18WFmt0+WkYZ
HxlilU6XavpOiYLpMFvz2xT3gqlDoRyCNdE1EMVr1NegLuhjOoQGTKeKlI6gJpeyg+03sbJvdaou
LHI0PGTgPmsrVNPXDtwwmA7RM8dpaICKJdmToTVkWq4JvMKi54ZmCG+McmyjuT1rwxsD+u4uoxhy
wIjsYb2NvhY06RNC/0PQ0CMu52crk8ITK3i9nUKo3g3SOieZYUfQG5eP+voBh7RDQmt1CoPqGUbR
a4MPfKeU+gWws/ao9f20M6GpjnBp70SMpHLS85eib86aAZW+s8L7kZyte2CpbqvkjyRHlG9myNZu
XOjtmx8LZTGcmdHDsZDFZdIVcZ2VyJ+tKr0fOWPCPJu7HcsS/e0xGokQinDSotfbGTGtf/Ck1BZV
bm8SKpMjivf5HPa0qhbLbu9D8s9+UdGbfztVmIaiqzqboWkr6A1/WIcHkim567T+1SA+xk2jmSou
x5dl2T1rKBXQnWXV3JDtVpDlXjlJCPDEUEIvIpjRN+LlJZ9i3c9SgPOJDnj8C10P0wGTZe/TZO1Q
cXJiOz+REIkZBBQeS1x4xpvhpEYxkv4SGI5QsUmH42x5SjiD78/H+SS3X9Ks2KmIPh9BBJQECBb9
GQaJvk1K5e2dmoNrxCe7RN3rEzMg8GXp57wdMg/rGLtIH3EM4XeNeaxv8cQIH/MA3tAwLo8jUK10
zfss2qa/9olQ3GW45Uy+4K5NyUYuQChFS/E6WSiNjGno/DBgoJSut3DQxJchGeZzbOj33VI1f5xh
/s931Lj2nSL3UoIVQwzW/fDP/7yVOf/9x/o9//U133/Hf57jFyaS5Vv306/yX8vL1/y1/fGLvvvJ
/PY/X533tfv63T82RRd380P/2syPr22fdf+i361f+T/95D9e33/Kba5e//nb1295XHhx2zXxS/fb
n59adfmrFJ8T53/x9dbf8Oen1z/hn79dXsd/HF4boB7/zbe9fm27f/4mmervtiwM09Y0xBJQs/Tf
/gEs8P1T+u86lRKlKQpmJOO//aMomy4C06f8rhrU2xbef47WYK9/+0dLcCmfUq3fEY6YssxnZASd
FLv/ugB/4v/+eOf+exwgT9W60f3beqBrTBjoYVgc8tgJNeXHY7yomwJiu97sWqKmmmiW0Ou1hRPa
E237hsTHNow1p2jUjgcxusHqC4Ay5PmhhW/Zp0F9C+3usQ/JTkUKl55Y6Ss3HrvOSZs1axSZv5tk
ZbJtiTIFxGF80XICW4NYhqIx6VuFY8Qh0I29IrfpvraNyqfDPebN0W7L2Slz5J0lvBBP6QY8mv3K
FBdz4tixOl/rr4GSPANrwVCriRRbjAllCGl4yVosSnTSI5lvxwwkFU1wpFxZIhGyPBI62GfVvVV0
3cUasptVLedZxzXbTCEIxIxEGll+wjwt4SKwYzea5jcUDt4Qun2Nqk1g7XUNOMed1tZO3VO1ASm5
G2I7uDFAe5HG5Eut2qVfktt5X+Nnrequ3HfZYOHzcZZ+Tg8mUTUOcXOJe26YPZZCTc5JAyq0lZvW
s9qSWMOpJJULsc++0YpbsiicFwnM2ujwpwOtXjyGk7nfhOMHiup8V4y+FYyFT+VJ+IiRjU643vkz
WGm3LOXDIIWfIOvlTtvYtwbeDP7RW8kx2MlH2OdRC0EDAQEgdN+omm3eI9QAuWe7FaeyTTIEN10x
ST8Y62pT9Dplq+BfjdxhNlBcpnT8by6i13BMxNJbkATWii9aTN4jcBGEmwk7DRkUfd0lTtthUbEy
etEJ/BoTxItZ8cPRURwz1fjMkbrwVSg0I3VzKcdct3yAxd8M+LvD1NFyGS3m+h2jQUM4CXDrEAxI
flnC/8unsvU6vb3vunknCy4H7SnbJfcqdgct9JbmCfcwb0q0nztep6qWxNXY2g7b51MRYb7WQRVY
ialSYJjNtdM5lMXBWVlMZhdpdxpHJiHaLEZv1oHFqMqAbicd8SRNGwkgvz8PXN4Bt5Y5PdpNY2yT
mT0F5fxs2dnqOuw2y8ijQZamHyvqaWjjeKMGu3SpLfIXDmW0PImJW63RMp97GNsUAUQuRhD42Icu
T0AvoIxRo9FF9Gj5oZ0v2wV/caFkDhjQ2BNla3l0ZckOV6U7RPufiuWOvqt5zOqYAU2XXVR9mVy9
pZ8ycahMbSRXNR3LTQQbwjA+VYkyXHvpo64syfqmLgeNjEOvNiQ/aXDqTB0XCfbiJ0Cm0kHl4Oc0
c2jsNbVMNuBZyHgX5VNtplszbA1/ivFSTyVvAWYCfV8qzTXkVjghqqxcmdw7JUga1DCymzfK4Bt5
91Ai3fYDAftg0trEoUZdSLdGy8oc2WsA++EbIhSBxGgik1K/DMo16wLmYcXNk9PwGyZXEozFm7w6
QUnDTRxZbqZOtjvnTbzpeoOBnb1TF/r4lviidDpjVRaSuMmuM8LnEy/FdMP7OSccvLKK9mqpxJjN
DZNXE6xZ0M/l1uIt9bCDvhrlOgKyZG4WnS/rxEgmr2TYfoBQb5nGW4auifS+Ab1EFrUu/maWxVbF
GzGg4dEqAtnG0pmK0XaHPHuOB3Sa+Zx8QwWa4FSvb2QIZYSQZZ27yLy9SYNOkXeh98yWEVpTTNIW
neAg4ULQ3kKrjLfByPsMlnE3T8phMRssnbGdURJj767MKN1a5nDNMiV0MrVaNgyEVC8rrSfJGLlF
LWV5SIvNOEqvqZx+CJe1JiLnUs0H5C5tK28KkwzD8hXQ3K4KMDYJmQigKH6WCC5xjCjD4lWJvcGR
3hFl+ky/aROP4XYcqK1lU2J61CmDq1c8QI1I78quRggbBTynU156ek8cYjwds8bEubh+0RRaOVeo
2IVLjnChzmwfy5qHhGCGC5homwTkmFN8EaqAiRr1FP5zzZArzG9WXyzbUaWjhV7PIY9R2kMSIl4p
1iynMev+nCr2xcoJCR3HIPEozINtX5hEPsYj6KSybb0xDl8Tqdr1/bqoxt9CooPCCvOgJMnQipRy
01pztykk3C2jsTYzJg2fjyZt0pCGhob52S3K8JLKOO+MQte3RL2+xaYkTgapbv5SGJ/bSjZOtdKK
bUa6vTOpgXxBHApmPG83Ta6mzmxkyimIF0506pAxpe3qe3w5bltk0i5sqofU1Ko7+uDxqchCnzAK
VXZE23nMYB+mXh72I588WWF9yJUmfWjaynQSdhWplGo8O1IApnS+2ESir8NgaH+x9W2SmFZKIkDg
GE1+3Yu3RSRgJ3P+iEIgKyLUsj3XbUFMS8rS1PF4FgIBlx7H6qZmcNmW02c5tOctWY7rbUAHqMPZ
leCnIVrc1dZ9q7cKWqbtRZunjvh4vm6uWevMA/kUPPelcYmMPnFoNMhOED2z2w9usv64KUe113yF
tEJDMyVO3hom2VnkmtCeZsLtWsaPNklVh7A/9+BQfEoz/uA4+oDEKtrmHalMocyE8P1hXHowM1Un
vGYMNlMZTZ5uwcaCREXncuKkPS0u/ZDPGVELIALsC5LOeWs3TwL4izvacuvMIcGADUuNzI/lLk6Z
Hk+XvpBXlU7wYtF/Z/hkxa46WkztOIM5ikZbluvp5OipdypS9w4Ru6H2V3MyfY14YBdJyUpi0b8u
wrqxDRH72qmjM6OcQps3TRu0eRMnZXjHaS31Hr4tGhSt8sbGDDJxviT9LG0bo7/kibIjeyFz4o72
hZI3n1W148ZgtU2D6tQqsBKYlw3uMivPeQDiX7PFKaAsXLcy+MrdQcQT2X0USPpYm97Ebg53LPNM
WfgF7p4DuJCSZn3h0UOvHCuWtnHymUCVelMkEyGOfXSztfaiznG0HW044ziFJ5RsWBuWUpq9rNI+
VhIDaTjIxDOSQrifrLtmoSdWKjrYBnEg9cltWeSoTaR16SQuzBb9Jqv2RFtwipe8aJaP7IV0wiFz
Oiuq7iTNBm9oP06ubNT0Qy17BC48kaFdxuVd04L2w6VgP85W92It2tWoAtReerJt2sR6zItr2c3M
WEVMpIISj8cRFjkHVJik1iFnbwQwRbQa2dH2rpEz1Q+7bSwnqDZjM8b7XcNhThdWVNJbtKbyiKEf
b42l2qe0Vr8lxDxc0/I047TG13pI2nC4vX8Yq+TDjBrr8h40oU3QfdlwB3o7dbahpbdswyWQ/apJ
SheBn6evcdSdVhUPksRGz9QfhpyusAbGXAjM6PsAhr0zlzKbth7c2BLLixYE8jYconqDX8EkTVeY
+1QzM9dKUiIdls6EgiL0c1cvnw2mLxsIm9Km7UflkVrZsfNcv8n6rKPgTLdyobQPf/wv0KHc5HJx
nOfK0SOCetOQh6PFA0EaOrOsFrO8PyMk2qgZTcA+AkugSDy+ShYkdG74E1BFvuhzlHroblEtdRJ/
xUuLgdATqJrOBZIfJ6ywhds5Xg7dSQZzATVyiIkC5XFF0DwS2NiHyEeH1VCAzdYsl43E++acCAix
HhUC/hCRDR8yZjxOqTazCz9oO6GXmM30zuzHwMXxdKjGJnGLUAl3rQ5bdhm7G0nwrl237ZMxxabb
pHujsHHWAOCm4K8CLyjipyycm52GHMahqRHt2OLiLdM7wk5K5eMoN44WIdfMBCeAoC8/4Y/MSC9h
K4kGseuE3yzg7UPyE5O+9kv7WOS1P7Fr7RW7+DA60uTTtuUSRDu9N/zc4AoplAu7ohE9/USSp0Hh
5wrQs9oe6Huy2TnEJMmIzDZJ1ZvbKLa0baJhggSEc6M3l23HGIzNQncMH3m4baDhHGqhPGNrGrxc
6wjjVhF0oKg79jw3XWGhGyWoZFu4Eg0mG749o6Il+RSvs3rwnNO6sNYbOnoSsFwozmApaCmSuirj
cUm+tET4PFCLmCS8yb6V0lBWbwa0ryMKicTDUal6A0znRpi3gmbRXb0Uvh7pzxTnHeBZW+at7pnq
js9tWqkPLDfHpjYiN0Wf7RoWOndbCZsTpyka2jJ1j1B3g4RjL0dIZZvpWx5BJpoMHgGjTq+Id30B
79GiNnFguHM4Vq1X3eDZkDlN5qQXePggdhYoIikfH6ZYzneT4NGlsxlH6uxon0JdO5Om0PqDYZTM
OJs9naUF6YbcesgNr3qkfLIq3pE8Temx56ajWqGGZCg8F8tEuThk16AcTlITfKEfannx1F6HImi8
du6+IYE/LyMS9Y7uqzuY4pNVc0BNKyPcLFNF5GkEhCwezC9zNXCKnUS/x3u8bHQtvDekrvfsLAea
QNSSGxucIpAxyieQkxV/XciklOD1U7wMTPAkc09kahaG6mNNbcI2SGYr5EF0svEbbCZyFpbBr+Og
cmqQe1X0zTRH3e+ysnQzS0DeMGgumrxiD7nc4AaouJy8I4LDnTKOaVrE8ZYB7gbTHsPKPviQhmRy
DmmznxbCd/Ex2MdmSvhUVFFRSvNtYBgeMAX1LKiXu2DIPXqi1dEOKxqDtGnHUvtsCXVNjBMXDQbY
Li3DuxnR/75tu3Mg43BCf2t6miYqt7PN/G5cjLt64tBnK+VXyoOX1BSpo3B+gFlgTuWyMxcMlGZ7
C1NIppRwjTdqUuVkad+5oa7wyGvSk17oks+wCgJRzXKBnogdn4hvoNIGVUutbJJUYZFsyRgBn0f6
MgFzPnLQFVwV5e47JX5BqwadOz3pzbNh9t1Ri/qzWlsYDXrKBmFEl0L0OBm0vN7boEg4Xy/Wvh/7
yaO1ROcxoKS2amlXCqq8FCKrVJ8j9qM9d2TAHaqcA9pYHnOSfU9ovFMo44Ahp+IZ7e0PiH9qtGnS
a5FUz4s0pXsWYMMVPLE0XanCxm4FAtLyd3Jbvun1i9XQgA+Wvti9C1MWPadI4MXJReGXrdH4Q9+7
BgcZbYHrh1gb4YxiHya7LFfBs9imEVt52FM1aiuIq9DoNYsem2WTfS5jv5qN0kVSDuY79IT1OPfw
DzXZLDdZY5GfFDGpk6PU6csAk9wCAqHTqLMX4pmnYVPVOLLn9pjBT3WpwhSZNiEKJlg8EGQ6r9Y4
4GWt7S92FFKnrPr9VjmnDGQfLu08+Rxcn9i53gZkB46d2g81kYBOIvdOAn8JyTO2SxXqjjdZxa4t
bbz/APJdSdaueQMY39QoyfHYKK6YsOTIso+lyVcUOmhNV1AwLK+oKiWexPhLQAG+Ri/5lCNfh65s
XTDAlfcA8umLPqTkBRQhFIyMwwTzLFaNRXsZOIf3Sd9sgEC1rhw9a0quOIwxJK8Ho+la5ZRtSBPc
Lh2lIUe/TZmH+Xbo78gXunZNiTJpwqJNKeQlWtttckW/XyYCaBLAUG6Exi/GJu30lAZOX6TBQU9z
OBbml8WUm8/pXaHJukuSEelbRt8xfH6JOtpSbfhFUfkBNnW+X0gl2qkq3NiICMxisLyBwfcycHo1
hLF6OpJla9UFxxLaWZtmtjdIPbQtJ0oAdwtFk9rK7jhJEklayfMScWQWMq2YuUyORG7abt4H+dpf
o41WBbdZX+BTxPnH91NcQh6mJ6mXgM3MX8JVnQuJS+M6vx8lrDbgp1IxRvWHrpGn7VSawBfCCYXQ
wyho20hlL7ltRioQccAMjonkSXAvUk00PmASIocobUim4y6CdsPxTCccmMcX16a69tDkpVEhnvLI
gPpDyZXFZPpE6LRWmYWRG8Mes/ZzIg0c70f5oEWckQtRIj3J92Z2lRT9U4NkxpVNjsRFndELE164
tirnoSEeVg7D3ZIbV7sjIztFJOSE2Dd3oVbfZiC/ZG7l98Fcs21Hdcb9nVdeXAV3GQen80D8PNOF
8AWPOwKQNrtqYLePIgF5aownNHlAotoQBDMHb5Rp3G7FRNPFZlrzSOrUxx6XP631mWCfCjPQZB1L
o4+gg9TjtieWBANu5kY5Ixetmq7xArqbe6RN7OIUzsWqCdKP7235/z/B+MUEg/ECQof/9wDD/ZrF
b2VDaPJfBxh/fNef8wtF0X5XCGIxwRBrqq5rTET+nF8oQvudR1lGemegb4Ne9O8JhvhdJsIFaags
TIQVMlrWf00wxO9oBi2N4buF3gUA/f9mgiG+F26QY8/vFnCR4dnLqiY0pih/zYqBK1pWNQffC+RC
ziKlvK1WJtkgV5NPHTx8KDkn7Xsttrw61nnqG71xlC6u/Djor0PA3CuXs5cwL/H+2xHU2+ISG5FX
RwQYrSwAmQDJQJu/EMOMqqHJhv3aKGaY8GFcgYxFApDR7ixj+5c34s9RzV+TmvQfBjPrHwZxhfGP
qVEhCGNVMPyFuKIVc5XaUT9cQqHm/mgnrui0l4Wg6V3UhcWJIinygBdi/IXc6qJMtk4NjdxLFWmv
Hb7Boz0Nd+/McKGsk8te6raWGIxzg1VRHpv+3oxhArIcpztlQsfdWEF2Dqzg24BSaEdU42Np9srN
zMsGnU5L7FtSAcFgauIbOEe6MhqPDW1TFAS0aop63IdDQbxiD/s27doeZk9r+vOMfYtWSXCkWX0f
SDQ02tUC2NO2ptrWoiMUv0JCbILd7WoslborNJprYdjEv7imPwQLvd8sGlJGKFugYeS/UWy02Iws
gz7DhUZmx44XxVt70PpN2JnhDa4PfchlPrz789VYiv2iSr505fjNWjNIyFQVxxa5LjMK+W7A4rHr
yq7fFAbLa50wO2r0a2Jk6SOnC4cLLciwBuvTYD0Msw5Pc2aMnH2G4hhO8ibUELcAV2T1jOXxlpYN
0gQjuU5ZBAcpS8PYJ0RTcUyRcygHrurXZGd4PHRkuZdWBgg88Khdu8SrFcg/DCOUm2pyLe3l3oqM
/GnGGTaY+cgkpIrobZZ389Af8K+kbjwv3S4S+mMaW8suiYiYER1ho319UtXsGufGePj3h8GOkVzM
SfwrZd7fH16MdLLJXW7wDKP4/P4eN2fUVlKVtRf8R2m44FcAAsGlS6RdE1HdJgGBQYOmG+eJmZKf
NtHGCFAEiAjlc5MQxKJf+k6TT3FXbNRI8m1anHUtP/38Wfxeosd8lFksA1oVOJu8fmAJ/OujqMtT
CDE+LC4yCWmHJNXPGPP1jR6tPbcZdMTPf90P2P8/fh9DYxlNmqHYsGG//30V9/9CT7K8eJgdozuJ
GOcOFjuqUX2jNIp2AVxYbGJ1sa81DxTHd0wHNpldtgzgsdfkR/NRne3wqVPlfC+PKsuZ+UzR42Rd
LD0RbcWJsgkqBiZysXmPMCiXHFa+MLG2EwP+C43j+1r1lyEzF3AVQesCb/f/Jey8dltXsi36RQUw
h1dlUZacw/YL4R0Oc6xi/Po7SJ/G6W5coF8IWYGWKLFYtdacYzrOcjX5zw9EixsGJy7zm22Zny65
SBcXMcMS6doyXEXNNnIybc/yvt/LvhZ3JiPRpZ2pAqVO85RAw92Rg7pXOi8yJ0ZDWesP6yaz/D86
ftqzmXAKTkSiIkSdo8s4lwrKdXswupaRnermwS3n4TAQlZ6GzUBWQEsWYtHTFBGmHmhJYx2gB+Q3
hKIk/iKQfffBVmLrCyaQmfhUOhe1T+51OxZwq7uv75HL4jIAf2JnhOYN+VZXPi0RHTsDnA1zKyCt
KKnFt6VLug25oCI0T/Q7zwv1TT1l8ylycnkJq3LY1JYq/4eq0V7UMv913NHTGDq6RsNaXHH/edw1
B527bYfiOlEbQPGy0YU9PHp2+zFglL3EfWpsB2y/OyOefhMdlP4xCx3GXjV8NZmrU8SynPtYwPbI
BgGvzHDDp3QS5CMuz+0pkphi+o3g7WZl5hn8Swqy1qOf7E3xPdPB6aHJWRq0ds5IVDrWl6WH7sav
n5C8EdrdSn8/9bO7NZrpIa2L4W7OZubili/OUak/D0ZmHYCiWSeU+dShG608YR5tDqU1WqcE16gQ
ZJ+PuLJIkiyXCB4872H7o8/G+p5+VvtmuY+tIcd3T9qQVP9XMgsug+Wn+x+H2LSoD7mOv9hgFuDY
fx5iTNOJ1sbKvKqCplWj5/rF9zr9oslRazYEaLJ0c7zT+sC6GYkCFVuxPKel2Nkc/nmNHopfNfqd
f7vr355iu7hswfTxwn/21ssipeIz1aw2l/2uD8PZ/dfN72fOjhBbejgWrmAUhOudYmiLszBAB/3z
wvWB73+5vsEYSfYBBcvb933m+g7++ecwtfkyQrfTzjJWIP7+n8/0z7P/3q/+u4g8SojLkVpfsd76
r4/1/Z7WR77/aVcX96m+0+FSHFfpXLW8fn1CaLVEu68310fWzbQe/vWmxSmbNbeYa/xR7/V5H8ro
TpjhJdEN/0RkRiW7a68z9CHNNMlVoOunlhIFTVzzDeLlX2RNZiTUv05i+KuvLP3cZQCorfkvbVTO
jnzcF5XFXzn9cFK+x5/1gppOuz7dUpPLtuN46Xytfg0795ZK6ki5dCgAtOW7kTBdhRR5LTuNlrMe
HfEVXbjg15uO+LtDWoq9aVDEiMOKNaVqqZY0TBPI4b0ZxlBROn0cBJfzCLl+gmpFkUqHXTNJqNeG
ApW7tYk8cpmNsAVGqcGkKBlGu559JKxVt1r6h9nZvG3EDPY7CbDTbOVgOO9AJW9O8rtJ+1sPr+2a
mOLM16YOmdNiezfuO9p4+yxFWqcpao5UmifEBuJIGy3clb6XHA2zeorNjguS0x84fT+t/NMrkH/a
EzFSSe9RypAkqlpxvU0tcm4rbN6JV6fszNvWom1hqdV3VdY4e5nEdBYs/WMeZzTTZpCZRDZHMr4I
cqPo2kx7z/ZRmTvtnv6jcQfCqeHu7CMLNfrUfbbV8/F3atfPhtV2dEGMpzRqr36DDnf2i6c5sjjA
sj4Cj4mPOeEIZfgS+lTt4WVtK5ARZdf/At60a9FYHpUO6HzEZn9vWp+Zqql21OZRLb6W2ByxrLbb
UTjlwjzWLxVkJEPfMagkxB2dRINtL3acgCv2JetEuwPbhcGSEqJNNXDTu3x76fgrafInqgPianiM
kpVlnmp3PES60M6TS/kUADcdCA+FVqjuiq7CydbTHiM7k7raNmkjdSL7nMt73Nw19nR0pj48d00K
XysrOdJqnjbwRQ36whj15y5ldlMwFGfuq07pdjMbUbmBRlfkBHUJQ3Z7d65wWZoaOrHeOLf0rBEO
CZofxviXO2RBPr5ZdvrbqboDjJ2e6jKNMKgLd57tBpWWwUofGu/QDN0+NfqfphsTEWjnW0Gbk+s8
XVv9rqTgTtGDqDHUpxZGIh002QazQCj0CwB6TLNxcz/U1raOO6KdZf9Abb/dKVZ6s1ZB0aspRlaO
A120vgmbVmCVAmFNpD5c3cg/9NT3Aj/U931avph9fcQtF+1kVZMSqFnU5hP4M9NYAvq0GFrTOf89
wy5C8qWG/YjuoqZrV8PFYdbd37oChLQ1aBBIwUUsJlttcsDDEfeBJBCLT4zHP/OiYNCnQ5m6P9Fg
3TNg5QFOvbcJnh0rO8IuS8MMJlgqe4L3AszK9paOGyepEz1awN45tdJ9HH4VFOt3JpONQzR6B1br
KtCm+uARiHDrX9w0vzdhomsMiBSmUBrMmCiBI1Idtsf01qGRoyxmtShj5UvTsx7UZx11ejVsEJ4A
hacWNTO/3Dg+cV76fEhT/3VwohTqQYVXThZnZTQ/+A01G5OsrZOZ0T+yizpCNzQjWW3sH8Lj+OH+
yvZ1nRkHa7FlFh3RM2N2R+ei3aPr1TdVZ+FB9+HDOUg5esp0W0M0ANx8789AS3DLOyzRGboXlkM/
baTA1XKkE9uZ6dYiQ09MRj8ngohjHVmKjdt6puZnEa6SpNexgcKAjl9jgCSHuMIKq02TdQFml6IE
sXdzaqWPFPj2vTHJB6mlKGmscwfHhi/AbI+OUyPZI54TsJ3vH2YUJaOiqdqp7JPOOh1CYysdJ9vm
6j1GtghkYVGQLIS5MWt3fqduQH2rRhjnMZQokWtHUuQa9V3sPCo693sTgdiG8K5LO9XdxvfdLVxk
SKE5EmKi6jZu04hLfw9bxbgURC76yn5OtPwYMR5u4zaDaB8WM0Xr4rkMqUOGyiJH3ohPYR6WIEY+
O7+/Mzr4wnT9XmwCSN2Qb3jGHuYtGqgpJMxYYrY3Gpe2uRqbrUHc86E3vzjB+mMOuj5j4NxOdMM3
cPiPMbPqOUvKbT1Y+m7MomOB5mOEtbSb2o4orZQ/W7d+azLtaYNk8EdJmBLICiyoPoxEYTofbTPe
YobOupiPXWh0B3hGh6YCd05YJblTcZ4dBuryGysRR9jHUEPEOBF27ZV7LcEah89y15nmsy4ARCXU
mDc1ID3wxOqlE6ZgZiOaHa1V9+ArH9QQVggKEw9uOj6n/bwQBK9aH/6hav1H72SM22M82fNcbLE1
ftCsLjd6DDsmsciPAKdEB3nsro0ifI3ci6UngWfNLt+dtmaQ5kdOUAX2/nYBgtnNGS6K9FsYi0FS
m9avIfFP+ED0D8MW/d7XrOHSR764laSdbddnrJv1z2xeCHhOPF5Ce8Yut7xseT0MR/uXF/G/KeuL
JzXiCCBGEtFVFuF1Vtpf6z7kMF1F1XfvDdfTA+JII4BXiOxP5OV2XvZReo9IyqhBpxksb5TxNyiw
8i7vzHBn+q340Rftft2XO5N46nINfzTEWOHdyYsjXsvqktKl3+CR+nJFDW0cho6DqvpDWDqwSUNU
OAXBnwkNsQyWr+JT4FFYn8qhzzddFlEeifuJ1dsA43Ce20fEjaTarnvrr+kk81+GiwInh79/j+Rd
kRYj+oNOqeU1rP0Pe3kmYMhrj+PjAw+1xIUZxXdDp+xrlHHJqC2fzI+IODLdaX6PLhXuCcXuM1Oe
y8iqeT+FvX/qe11/1LoQsODyNM16N63a+jlJoW1NdL73+ED1wJaKaGOtTd5cw3tbn0kT4ZYWsfHe
Rd64T2AeXAoho9tC67DKne734rNEtlY1dvvbi5J2Q1RJ+owAVByNaTJOrnLEo0X7fLN+FgtNBBAW
+XOsfGuLkT++79zKD5wpzA4omRQreO9lPUB63jxwuWrec1uae86D4dJkTXuzXSKkKs1ov6oFu7Ec
IQQQGEWryn6q0Q+cnMXOUXZJ85SbCzJzeYrPbBe5Q/glUANuPV1YiL2c7CJELvYNOWlvoR8/r0+N
uuhpSJeyQaN5+7a2q0vB7+7WmoVgqtZZXyr3/z6QHk6tci77Jz2c5cmL4vqkD0p7onVNQMTyjwcg
JODG/U0H+OJmy8LZdfqE2kiD76QQt2xjrah+Dda7mHPjqw9Jpmr6VluotorAIxbV6xNKcYEZlv9M
E7rXhK/AoUIgdpt4j9twMstffsX6ckC45NAvs6yhuk7WYNLc0OPduodiO/b84DRHT3e5h7A0dFx5
HTqQi0ii3Z/eQBdxeSttR3VVQVT0cBBc9RrCQ4HPGcmlmd+F/Wl9FlM+e6v4X7cKnRzwDp6g+an3
NYmn9f04If2qckL2nuWWuvOlbe5oncivvqfut/yjIqYfXlV+eJtqPb3TGtdH22V7ny5f1voM6hDA
5NBs3DN42peYAPG9qib1iYj0+1PbS9ecRad+n7OcvtDMrvcxI94P4h++P7ZsgZtygOIHaN3FpViG
pmVx/8NJKp7K+5gVX4/hh/IhQ+gQzLlm7Ccrj39ASjisnyUElUjv3TklqUhYGzRz0Cd4TfkxTR8p
gsd1PwqSDnk2TvZoTy1BHlxzD44j0o8+KuHG8R3BJ6BVm7bjozREhDR6hn+ecnoxPcB5zDOyCM9z
winxOMPdBQRIMy6tnG0Hwf6t0qOtPc7jV+Jl/s7WpuTS2JXxZDfar0Fk4xcnj0Y9wAnvvZjZvhZT
0nCXF+C5vaMuab/mBppreOek3cXG8KnLy/pCw05HxMEgaLme0yzVYnlwPBQ2y17ryospoNbObbA9
dRtru/jea5rNT8OgdS+ggpwzFmmLBBvCdXD/GIyFX2psi0OnxXhIc615NSjwrW9fc+D7UdYyYXaG
472eJ/ZmfZvIlz+xxWbPnTTNIKkAGaz3o1BnEalgjk8Vs5MSPBeRTsbb7Fqn9S1W5hSRdDvpdyl4
wAd8/Op7j07mJcz1cu8xSR3j0k+M1esuicBZoj7jD29UBAyKdj5qvpN9aIm1W3fZj/EE1jxh0a61
4aOaoBT6Dos0gcPjoS514tVlo+MgT8w7OstQg5fPPtbxmTLP/FaVNuszHX89evX5R60xte+m+YE2
R7dxrDDbjzXgKLIBiufOEz++3xVZkJswqYZ7LbEtAGb0BdYHJKjHLHLL13526rPyM9a4Y5d9KeQI
y3fUzYO9bwg4OMd5RQMfVfldYlRP30dHdjCCo1oylofuDYBc/L3XVu9eCVUNn119yIPRzIfvLzAX
F1D7/Sd62e5gmiU/mbFyXr02YXnKhxSE4WzXn1gXYZ9ff3YTKPVPIz1qRvxr7Ll0R3o2Br5l0Jfn
2g48EXlZnXcbhRPlDPHnU+iY/AvTbq4Q/ZmalBBknCVxts4cmOgueqGm77mqduSk2eQOu6bCKs5i
Vbf0RWYCTsHH98nMz7tP1fy0wOevlU+ChFf7hEaic2nnn86UiQcjARtsDo697SUoMn9EPU375dP1
atozeoKoa/Cq18rzzwmpORsMkCbiCe/UlqwBE1eByDNZVUcWbHVk7Ht9NvpnkVuflDGg23n2W2eA
MzKMvj91jjIOscs5Ku0askXfdgFC3OYSNm79vYlIOkFW72fLl1YGrpe4Gb8nbo62XQRdbyD6aQgR
SsIi+Of+/37e+uR1Y+rF368dOyuGqzFf1petO1ifMfdkibFSYff/3Mkw7pN8bFubzkoJ+gTxVgVZ
H6FVqVEhCTT3sycnVM5JhUJM5Ps+K99KF8FLkrACioWaj5Wn3pL4o6DDxYS4yHeofepAdlYdNMsm
6zTmunXPnB9PfqCHcggQ0XBwNQBI3kxsO4cIRt2Xq7TpLHxdBVWbk+SBIn3fd+Ds6DymwMDuXatz
vp/QT5kKskopqLNs1lvZRaM4dTIRo2X5gNMjloHS/lRC8IFiyLXBupn8BvOuH2/oxhgHH91/3BXT
Pmn6j0RG1QUBfGagdZEuVD/Lbu4L17xzo1Ye18PDWSb3RgYdq8racOMIFgxp0xO3xYejOloHJFwV
Ws3IMVQzlqmfmWKvgpXKAXH9Kzg49i3Vi5bG41ZmvEANLcdK17QZ6qp+l+iVOKz3rY+Wkim6Y9a7
GB/VrsSoFrttQ2Sxu2OiENUKn9DyvcVm6u+qmlVchZB+AT6JiC/tyHTsRWbcbUrxEBchgcgG5Ic0
2RWLwxnQDJrWQgae18mgnkwZVBEX3qoEAxQ6XRggWst2VK/s79/H997tVlXB+n+LxTOVjoTlxZY6
42o5SVqGp1nvyn3EUEWLRctZLHfdziE6epcmucBw5Iot5E657VX72Flld9RiGqlpl49HQ7p3jphQ
ticZhCe60DREal8c5nZ4S6zk4FaNd6oiH+ZwTRytnQSxlrYB6IU2aNGrM9dJnK3tjViQl95eXVeM
v6kx7fXYdAIxhr8GKX+nblgQnNtmtNfMmwXqjyQbh7j3BqHVOLzhUiJnczllpGj+vtXSOaPEL4by
ANWh3yMinNGbmm9z4jvXML9zvM59EFUTX2YDTxoyMtRp7OQqh77forSyDm0jWKenNu4NN0l3CVg2
PDN4EjsHY3lIOJfRZ9PR1nt/j3equwlYxOdo7t+U3c0XlRLsVkqrfpqnJtslmJCuNqiBQ2oKOCUd
PEWakO4hRBAW9J2O4XBUGx/hKWackKUxl4atPwmYfWZV3nsdhoaGAjHsdSBLTbLRppeIAJ2HDLs/
6uS82ttaPj/BqCOKtTLroO2o2WZxmgT6RIcjtRu4/4Oun+qC6MDY8jFN1C4atJDhxLVjlkNNlR+l
mV1SlsjBuilG88GXms5y1rjzlgEsThnu/tmABCy3Q+W3fBzxC+nhq+Z7assEDOhZ1b05MULsbKTZ
QEHE1RoZaIJT3u0/bS/TDxNhTbFpNIErbZbgXnqKTRY6+4aZP+d1j20pzjhAht4eB5NYEDUZwT+b
ykEjMLdwMERR/QzjwsdDM5Xb2PG+3/8gOQPGHhlnB49yVyNQDNYNJacuSNw3v+rHs+QEJaEgvU/K
HJKCMapgvQsi3N+3ej9Fh+Hab7PgBMzHEW5QpHMaYpSTAcAQsdeIGSVmOj5SrXko9ETjTIzqXd6F
KeVgGefAg5ffubs1W0ZD4U99YAtzq1AbngcSsy42sUFZWvlIxEImRy6XUbxE3fdm/VNDw4LAb3lE
o3zuVEN1HpZPsm4KU9hIusul2AWfeEUO1xGWsAIoHMiP2EQrX92qXnvxWwbCOOQtrBsP0db3LdIE
/r7FzkyIi/Tys1QNgSJzJlhvWWP473+uD2i1uytSpz5FjVMF68b0E64rDflvlpEeYpJHg3VTNIxj
ITO27z/X+7xM0FmPwRyKRrZBiIOISTh++dhziccwndcucmZaoCiXveWlmcFQEpszaRBFg6HOckdg
tawkF4YaxmJCNUYUhDu6bpRGPcZ2QxsoQ9MCBT0zVG9WP1OosbTHUOHwKUBwXQYdJ5yaGC+ipQcr
FDzgvF0apRyrdeMwW9/g/CRPbzkkXZHhucvhV4zLr2L9JFnLORSyXNfEidAUQKdJ9qWRWnux+2jX
TPpw6pZxah22Os7OXUXNkEZI+EB5rSOIwcz3UTyMgW1ZZDMUVUg3YCihEPlakKZFdM4kkktg+4tS
j1MNdCphvevfPi6kKOzyszGk5Q6fL7nR4ASKxq+Dri33uRlyLY4Nfuydgcsmd6PyEIcdJkCjCqbl
XFmHg/XWf90XOfwQfdXQceV30anK34NrHq5Q2FPg1Sj8FsjlHb1CX1JkrkArex5ep2g8uoWm6O6y
GDMgtWdl1hy0MfXuRwdLBcvcL3ow8DB9y6YwDeO4CMPhPDQC+0MI4hGoBiXgiPvN6OS4c3ZnouIJ
wkYekjFuPjFWXBNarLAJ2vHi9ciuia6x/RHEx+zfSjQGlSn6ICWJemfG9JYsWuLgCHV5nJJousc8
PG3xJeAJ8hyDAqHvNHtp4GNElRBTizXsO90mMiNz4gdQRgXcLgOreQyubV+ny3LFtW8oXoZHMnK1
/eihm+3zYXh0bZtllK6Fp9gh5RVt8UPRllSJHfMhREq6NXxaN21CtCnFlw/dt9SmaJbROh2NrZ31
4ODQiW10wJ8Hx8izO7eOACLHnrHri8h/yfv0d6uF9XX9i1o8U8CKQSVP/Wwrfdt6H5cQNOHqn50l
HBTZOuoLo0jeR6vZr/e7dU8XwYh1gNNZ+9YWRJtUqf3kD9UPrDzGzs9MakoNybrGhADGmO2XWrPb
d4s+/7lO9Bz3SinfK322d2NEjt/6qJdp28bO4cjWfnmQRUQIZK7H4qxVXJvdfmrfXexYTOf9nw2K
Z2ZP8z4DRXjUNBVTyjkkxTA+qVvmpPJ+3ZhgVxFPjP45bfD9MFnUv5RoEQ8U9kvUhR0LAyYe0s6n
h452O2uPtwa32hvczgQrenalkdJhrYmNB7SnsNWSudjHyVidMLNz6thY8WRmTY8xyeNbY3HRTPNU
7dB+KQ41UP8xT6dNn2rI3Oo5DNyZESjvpvasxbZxwuv4B8ythgS5rt/8PqO3kUiKbajKd4aJ6Mzz
CKxl3qBILc2Sn3307Gf9KapN7W30kkCOC5kYbOyLa4z5uYT9skXBRT0Z3qQUNm/C5TKiOyMaOTkj
+xsVwc75uHeyHINYmnEp9JV8bJuiu4x6Ff7B8VXsJUJsZpCyOw8EM7+1NDiI0MvvrTlF9DWaN8cv
n+hMGS+YQ9SLkzA0gIdNJpWe27GT9yWfwnGn4qRMVUKS5Uwnlp1AagB3E62uidfwrXGpKyG+5LgB
jPa6/qW7iPaE1tC5cXHym1DRzXCO709iJHiHaDMMRFXxc1hgYmGfRrc+H380OETuaItS+yYC5Ox6
tgGrkc3cz3d2Sh29WPODWPVtDfJlsdjn6gHt07ZDWoEroh12SehMj9jJ63MP7W0TmpCTK8Qi5URD
2wiZe4YLudigWLmJSWdyaz3+6UmmEjhx6WsTvAz2YjdKaQehT8Q30QYPttN4n9FSSqBUWd/RIOq2
buE7hzqzsbO20/TLy529N8fzD59w8D2Mz2IXeWa3I5dHHoQ1qWdVoLnGEZH8GqNk59Wu80ekzZgd
RD9ER6ZnXlDVMAVMClwIIKMDUPEiGDrNfwRYwLpofNf9yHxtbC2hgciFwIg149XGVPH95/ooHU6a
pDZTxQri0LMzMjiPk/VhmaQhNfjzDuXyZ9OOH32LHx1R+1/S1uZbT3hf1Pv5/YQY4OIRycGwQQXY
dorsnqplsXXaiF5pMlE3obyrOb/8gvY9Eo/4xQppBNAlmU6R5rlPs06qBd6/ZmOZ8/CCKcqOrL80
1f+saCa/l+XU7xDvFPc52IhN4pdig+OPPs6UpTQb2gPaxPTVSjDpZhWEhjHzvgzgX41nNH8Gp6I1
ExI6Plcnij/gu2RGMnltMyxXOSVSOws32RTJYHId5yWchwh7yxgdhTujTXeFvjfHfrhPclyzSTSf
LZwZV2t2MQKl9VvNyF6k1mvvOMNzwTlfmpa6T0SEjWzy9DM/Iotvw6v2rZYVu052KoBcZV/qXj1X
Tf6iNyBKUnP+zMk4xxlusK6RKnmSQuo7AH8Yo+e6f+c1H1lLtgH+xfi+pVW8bdw5JPid+hYuVZZo
EFve52r0NhapCtJ0Pkw6/EV5HhtNvzcbCek31iBxhB0F05h0t6gmqJEAJ9sZILr2eBm5vmIvRyC/
jw3qMmaYQ9o2NBaMvTFurSxU+6o03Od2IstDVqUT5JlJTw/rU0AMeHSmejQfzdy+ppkW/4gj4F5z
Ln7GuqBHl2JANqNJ7CZG5F9y/G2NWCk2g1lficKttmXb6zeZdm8jdu2NVxX2XdrJz7YFuZBHdQ1v
hfqm47X2l/djJAv7KJWtvww6SCRfFTr2VYw5jKY5M9+StI7Z/UprfSfiSm0cxzGI2DYiDLZOuZUp
+cNypjDnVY06Y+DwNikM23OkvPxIW4SLmBbBTxoVdYUE+Crdr+pqdUvatyWuKSLtPf3i+qluweuD
BzW2f3+DyiDFIDIAQ8oRc1cmv0gWOaBGFkd7iHMMectR0cznJkvMs5bl9YWAEeus63Jn9vb4FM+j
uMGNOa5/2U4f0mBN5VWWCgkIiLANza0dBnfzdzZXv1tbtw4F3/4+wrXAMsL9GpDEYiBhKrZ1y7i5
KUUjo2nmVzkivNCJHfzh969lTDyIM3gTgkoprqZmFbhc5SIl0i6ymP+1aaujKzryQ9TDkIYIC4XJ
1CKZx4uoprs81tPXREwusqgp/g4AWvOBOCsnxN96BeykLf6Mdq5t0xgnOm2q9Dkvzm0rvaCdHDfA
af4sAdKfSimpkDrGfKvK7FraLMUkaRfbOVTxATrcfDDixtisi2lZ4CoLc+M8QCR5znWBACZJHroC
2cPo+PLGEOVW3i0fWFbVyydE/ySuTcgEqxn26fAKjKW7UrzwblK5xC42vf3WxvGx8CdiJkKIhzSN
693cyGqflLxW2Y0fsLvXTBveExZVwE6AlkKv2Y9hU/9YOo9fSdyUOysdnP0kJ2ZoBQ0EPk1+tcii
A3uR+IEYJnW06/IXFd57lSfG44Bf8AA4Md3VMsVa5dlwdgeMncqRAbhX+eZo1NKjIgYzwmnSyxIy
RdKMj9lk/9TqwlmW8MMjEvviYjG134YxNJWokmAc2uWTh68RgaxctPP4V7jMKMV4IhLY2FeJta1g
JZqNu2lBqBOpoPYkyMV76kU58iA9eZj7pX8fih1u7e5VhIBSZJVwqQupKM1VtDUZ/8iGytI7W5rP
lkuXxUngGRsiIQUcEfYJNFMIBXTBaXJKFANNoK4t/qJGQ1dNd4u7gbTswHCSp4YMB2xNaXWyvX7Y
liYD9uzY+cUqQCt1ZuSehZZXJ+kBsgtJNWKEFcO8SQyAgVZs7Wq3yt9tiAUXRb2+VBioKeb6PzUu
FlocFc+1m963rtR2Vu/494lhqiNQkf4yVQmRC3rkHPWKfqrR0ctyALJXTUTztsgvo6sfpa+4hiXR
hx25oHOcENW32BH5Ia9EBu1zDcfJhrCf8gHOBHYjwq0OIfk5NR+bN2W+RmoGM1VGjzU+yj1vPd9T
wNKfiibVnjiB2xG7I51RiwiGyWrvVql4UcbtXiQy2+E/BRzix+ExrjVMq6ZCFtVB4TYb1V7qhKt8
1U7nCAE+jBHgtLpv5KDY8nZLjEF7ab2xvbBWvgkHTVaohtexza9N1pln5iYl4YMGZb40Ni9Ms7i6
yR+xatKHsbObi5aJax4bGTmZwFzEZMVXKl/FJsu1+C7L86NVKHnRkxAuViEeiLTRNyOQjGtONey9
zehRlt2big5JnhQ35Zn5TZDPfFZ2/LDeVWQ6ctrC2Bo1Aae1kb1guHZfenAryEv99z5pncekee/H
40jp5ClNSAgiZcc49sCT9rWV7b2KOgmWWhVXnDA1QcZmizNMMNUp7KNBu+LTdOj4ppX9aTtd85TW
SxZrUTg/tUbfmlUUPWcTFEhiqgvCeD/TrvcPDVSCk4rU+K7QJaUlRrmisPIz6RfyObP5wdL+OHl+
JGEj2iTwGIVJXnJYPnM0KEpBULughNlE00/VLctd8xO0Y4RSIwxPw+yPQYJZduqZ51Qt1mHmMu2X
QlZMdmaJxM41LoDRZ4wfHIl0gqOK8QQYJHoKGkzu+M6cBSFl2D51GM2NOsoeWUOUu6Fs/b1TOe3J
poCx1A6i67pJRpP9lpA4fJjPraXcl3WTUdqdjBZwVDG+D9DyD00apcfExMEfOT4WHEEMTtzlVxly
ObZKFDD6qCACqlgLshDEATT6+pNK1YMyww9hixNr8Z6pFUNB2rF89Tovv8G6mRju0i5KkFN51UHS
zkGQkgtkW31+BKiY8s1O2YuCir9GcPaN2HCV0m9hDf7ZERZr9aR4EX5WXTSqtWmEdFuxoPHBYgdJ
JzGH1219MUTGQiXS0JAPlnlWiPZKpevXSbLMrHK3YW5CEiEiW5vfJOu2ccgfO8dS17T37yJnjFlS
VojMChrOAlGL66LNVnVTBBqFb4hvxyzrzcDKEmbXHj0qipj+kyfV1s+jT2m6/ltH6mGQMx1BI1qF
bzPhI4c3Fvkl7pa8vEdgsscBP9zFR13D5x3FTfZqx8mu17Xh2hhLN7CQ+n0bWe658coPvY31e3Qs
F5CBUGs6p3x1YYpiaUxpyDTRPpnGmmIFmVrjFKj0OHhG+NIM0/BizBnLkOw3fSx1FXYkH1kBEyQY
+uFuDAXlhaKqMPukDdGxNF41OZhosyAzYNRwSRlxE7zoU7th8ACUpPyWCQYbR5IRoMzxgjOouLOz
Nj0xB9KhwI6Uzyr4MO6g2S+xIv69tIovn4gHxF8IUtrouQZmte27rPpR1hENHNf+Y9JmB0YBpMS0
mcXb/rEpvTQo7Eq/UqbSrgWtlityPBUMrbhTS3QKZakf7v+xd2ZLjiJb1n6VfgHKGB24lRCaQjEP
mXGDRQ7FDM7owNP3hzLrRHX957e27uu+KExTKqIUwvG991rfwgq6a/okPddx9NbTE4Z2IWn3Ub7T
c75PW2xMjVU+R705PFga6NCyYkrPPrTUW/1jIPR9U2jMjAcDXNvE1PRIWjUto6a0XnWP9Lp01mj/
5475agrkAtOMu1WVBq16r/uRLsWLK5HpjGtSnTt1MmSobYf09VrDjEDUjN5T6cpLAhSPppVzmmqa
ZHM7H1KHlW5D04Pdmx5boUlX524a9ZiaoHsTIMjvrg8lSeftqnqUBwJk6Rly1SxSPdpxWc23vSRB
YkRmeUM80HebltYW3+9b2SzEVQyNuk+J04ULI+PQxwLI5GZARMQ0OXM8dP8Eb79S8d1iVQIInw75
gXkMnFmEl2AQTIvORyxuMrO5c5FA9J4JGxS71mNPPwNHo/biru7pDtcz1rQstEjeuYghPSNwlo/C
4WRaXdSmZhMX5RcMRWaakxVN1YNnJP4ebyNYgaJ+MZeCk28p7xucKTvb9lljPeNFpGlziGPSZYDZ
oWWYCcPNB8SIbUoS+Eoq/cQcp37rn/KKlELWKflRlpo4Xw8a8cHbFF8gLRcoaMixaSPUzRNif+PB
Her8oKdFsZFxQfh4Sx2KAGIlIU2e/TBnzA7a/iFbD025aTQbBZLbiKBnqhoYZLSBa/lqVEgb59kY
d2JeyD1ht0Krm/hZ5nkZmhsgeVaZAQSzB2NXeA0BtZM078gUhFkj/P4warQNZ6WpPfZ9d9fSScXA
U3mnSiVeaKTN0yBc70xL24MakWRBly0NiXPYrZe8q29SDYxOlz3b67obG6m3H0vVPiMNoZDvenOr
9R2ZLMhM7DlZAqkmeXIKxBrC68oDKvWTL1cVTPXRReRpzeNVDDoPdyrlxIz0F2sc4FDkSK/yxtSO
mhE/zovm3k71IJ7nnvM9xSj2q64ek3nZMpGmR40Grm/fyVRfvk6CGtSJrCy83kUgAk5sQSNOi2Cj
11VyMifDvpPWDN6LLPRt5cgvVtdb90r9gCI13C9djJWhRg000IK9UEuGueHW2KnImzsVfhN4qEtI
943ewMOMYa50/Wimwz0nGpN8E/pZNKAXFW3k7klKc0kKAtCBJ+KkxoYkvHEdYBPSfZ6uh+mWrk9z
Iok+qTcJch7wccNJ5KZ+C42yD1pVvZamItqz8qyvolkO5WKJh0ZgHKjrY02q0Q87jtEVD9n0qNzm
ht2Bf1Ap5K0M9vEL40D/Nl3l5J7VnpyWvbVn+/YjyLfVno9d3UqANTFMhT/mRhlaSEsO+2qemPGb
RIo0MSVPSjpopmwSSZPxaNBQOblkY1u26T+im87IX0vsw/UuYq8xcLHm3kPNu5lkhWZtbAkP8zhX
LE2/oGaud3RKxXacC/1S66N+KRRgkjLjkmhYcfc0DV9LzUwfTbfrnmq2yAQVfa2Err+kgo8i1qrf
t66PaaPXbqDgkTatIZ/EdPVkFf6FNsr4dZlpccl5RNhEjE01tb7YxDVLhoEGCTPqwAgxnt9pjD4R
JoALv+kUbfQcA4BAsDwAYL1ziDwig3Oxtks3Oi+2t/IOatF/4X+JwVia1R9D7720cfyQcqqDfF/o
L+r9/bBgP2HMQtneR2IBujx531aXrJm5KLSTuDgWOponvUK8QzeOAOEO7bSZiJObFNOtpWM2S9Ju
dQ7UxRGTbXsyyTU75WEB0eQmK8Yq8Poh+ugBArmDFF/GzCG5oxc/lEvn1xiIUqxNBFhNoWuPtJAh
TC5V/hXh4lvMcPJcLbyFoho/ih55Qu1r8QPrJ3L7HBtfgdyIHiWjgqKZkqfrgYC7FVbiuydTkdW6
uP4CaMZNb66HdGDA0STWx7WDm6CzNLQ4DuQw/IS7R+pEfE8okXHItWk4ZPRfmaeP3i4SjJktIBY1
kzbk1SShuGmToWY3yj1KLOCyUclQd+zhbiLcocCzaWz3br/XM43+k605e8Hs6+DQ9t3mLWO8JvEp
gZhMHrxveND8h54G1wqrKPeMA7odSxpcVYeGsmGdnbU93NjK/EXY/z/iwn9DXDBWu+Xf7L7/DzP6
/FHRp/o7buH3P/nNW/DtPxxARa6jewwdfdPAs/kXb0GHquDYJnpE2zNs28Fr+BcxWv8DTbSuu4Iw
JGZ3Fr9D95sYLf7wfd0zPJ2Op0fSwf+It8DG759gAn6ARXQCYSL08kwh/hH81EQ09rJ4Emcjio5W
Vug3yh70G7dnjrp4CxDFVLCMyj1xzw28AAKdT3Y31QVzN4/ZqOslFOtpvelEWhyvj9GQQpWwPjum
XBQ+7zL6Y1cF8uD6JPkQXDvkUc1LdTIKrzpdb1nrrXag7B6bw+fDn89dH4Oggxvi82nU7/leIsBo
XbNYtgmZnCH7uR26zV2ppejhayNE2TxGjXZcVs0LBFRyyQS+Ya9LeK9hVcNUBJKhUqpJlhZAwFpf
pztX6s+kAk8HAh5Bt+G0LSAl7oQQf7JFbPauMSb2DefqAa2NHSylo5+uhy5yyWPwijeDkctmtiZC
m3U+76OMg+vn6EZVqPWetjcmFFJmgVaKnydP/7g7SeudC7q+65bpDiNRtgL3WMyW4YL5sD8ZoJ6l
WFcsWU2n66FwIHVWHuNWG3lygfxis+a8bLN1+H89aIsBKu5609EHeaBOX8lBkOpGRj6fv8b1d1nW
3+9663rg9+jDjrqRnVANPm76++H6GHy5gGqxP1RcDw4Nk2lnFahlDmibumiO3pbGVbKzNZKiLc/D
UCCI1jpdD6QUBkadjQd2G4yT8CPtlp7ydxmTp2llFwAaTwkzDFOjnU4idRsilHFIJSMsGkT6ZkNz
e1jFAFiJKaIxduwJOLjRM4VupbRC5VL6THexRvKK3yzgR41sxBJoQVwCOhzo3dhQZyynlAxKA8oj
KngUBLZE1Vg3frWrmF6cFKXfVjbGN5JsbjLPqk7o4n8fzKHUD4gIcBLyEMkyXugNySWrCxxc8SoD
uh6iVf94vVXDKz8axSMZaG/uzCxAcFZBhPUKTDDCO1rkWvtD6IHSPVQu30w/G3Z+RA8ZRAWTjlVE
ASet3uRYCwNNR1mTeFm7603/T5/ybJulMTHPCztu+evVJJYhxLm+0u5+Tt3XCB94p1uHMbMRwOjD
g42lIoSlQJTeaH7XOmvmK9pOtPRc4FiriqNZhS1DucyBlFW3KSXps4TbILVfPw5CujiXmjGuf30y
+CFlqEv5+I//90oZfAp4QPZ91IIKU4a36VehR7serreu56ZTKiIIrzcByW70oXIOg7strdE/4jD6
0Y5NArLvRnQLUwpk71sa4O16AUWq2sBAjGb4CEtkYEnRQAImY8P8AzkZW135LKZs5ivmsmlp4UXS
YaGxDkEmqRq6GOkBvH04mVF5QKmtn+CqLieB5EtvxNGsKgmMGVWouGpJzJiph4f/Zf2SY8mf7H7r
VZhXyNFsgUxbACKzpEX/66iDq5dBa6j2BK9O2xYVK0W/3pUlWq65jD/KVUnFUAo+a+sXoTbF3+KZ
L2g9+suu6EV6GBGb5igCEeSS9KqN3Urog0HG53ey1kNqIRO73ro+5imqL2QB369nv7fKhpomZzWg
Y13uRvI3Nskq+YocAk3SjoCtxjLanW6g7/FasOK/fqW8QJs2Qtpa16DrQ2gte6DIBlDC4gPVmjpZ
6yH3EF1hXbOzcgGKR0QsUYP0xyv+nNfvwq+bduNSkIvx4K9iOSOv3/0KaBwtegSw/v2MoOI4mAtZ
n5OPyrlnPr0xczqEWTzeQnnXQlMf5lMeG0Fqefe+Ic3d9aNc7cizbZ5VCkd4duIXwTScfVhKR5T1
JfEDvWjnzXX9va5vVaKfJ1sQ7r2ue7iWoD2UDle8Nq0OuiG1fR6rB3ITVoldhZhYXiB+dluZDjbp
Mli42RKAGm0puPQFQyoh5E3gZO2NZgq1F1E6nJBiUSCtt6zMmJkF94dyAKtr1/w5rkrPq+bzehdv
3Y9Gr9kgJlJC3uJHEVLJsudaP+fcAvmW0oRXiZ6fiZ9EnnByYi68U1aAA7vevB7c9cFft8wuY7fK
stnGtYOKll55Mqcod20r2saFXR/BJJTnRS+YfRlDeR6UkLtaY9Nc9o7aiaqPwR2zzEzNkB2jEh1B
vC4ofZRkp0YnKqj0T7rOChvzLQrJOUBSBL+4t2ocSd5DpdpDiydof9U3W1lXH5Hpbeh9cS24PjYL
iYAGawXiddZ5ZBgzPUDn6FY6Cq9m9AkZ44zf4+u+qwq1xjwVFyDR00GpaTkNwMjVjLV1jOwoyDpG
V5HlsNvOjSPZGYzO7Hjf8KpzJs3x7BND00y73Ddpc4IMIIAT+9j171O2+u+/1PVuwkZob7nTyabV
3S+0IeLhcZrXlRjPUzrGhwHXXrnpe6s4+V1AuaFO10OFHT60ZPU6rHpmoD3VqVg3O9dDtd7yZJkd
naqigtXRq/96whcsC9u+LH62k0KtLdWNScDZluIUCKpJSl9rPAL5MLGCjB8mqEQytmjSFONbGtcf
TNsI4VBtvlXaQEYFIXGTTfb07D6V0jf2hrKg9c6EWkVyFyELLsCXblBGZ9tcvc150e2cIboBzz8C
Y2x3nr+e0rBp0Roz4nGat3IUz3nEFDvR0Ed4yYzFV+46yenBybhZ5vTSg63dm/hWBs829yS6t1us
aq9oPQmnWuaDsCzqW+vPziTqaF6cI5aoHSUVDm4jXV5bmpkg9cbQWjKkQ23zKkZqurR4dfupvC3Z
41kgnKu0IGWOEc2mXNxb1OU3elqPIQk57+6Ke10y9Bjsn3bjAts4rcoDFSyOz0lH9+o1h4LuZ1i4
PfNknMak46zXARxCXbyFn+kcmWbTRmx2xmFiEnXfJOKlrGYGvxs3KeVdlKpu4/Tr1QcUAfhDktAi
5DE0KkTIdhXPfQ63m9zmhASE8jk1ce3KVC0hLibjteOa5I36n8LGCuwX2vdet0Q4ktDVtplAwSnm
zULwF1PcH+Sa4VHw+2cDJyGmkzEGj4YKomIGlq02cX9axK5c0l1dEy40dpx0Rnye5DHK0J3TqaTz
r5fvU2d9mWdlPIwJI1QJAXLyCL82i/g8T+/4r5Kz6bRHkk0VaxpgYMd178zOqo62mvl4/ejDq52T
3Wfo8NbMsrqkq2bdC0hm0KioXxFLSsI9Qfp4MylmDvkiE/NbwXhETpi7BU2biI1DqDmO3Mx9/GI2
TbfhS1AAwEeC03vZEcUmlJjRRLUvrLCY7CBZ3JSYteorTa4wTTMueVlCfAGJCK3rFEGZ6CQ1abh8
GBOGfqK/0ihnLiQelSPLg117X/OZGDTMIbdVAkWluwiTPopt5asti8bzIJoAk03gytnY6BamMmPx
vxaeumg+v+n4PMQPuUjPiehBb+gjgQ1Jywx+TuitICOUnX4AW5RiJamZ+Bg5FiofejARKEBEMjtw
0u7d5T+VyR5j9g6s18RX1H1BSEry/JLd9A7UaqR7qK/pjVrKwvNsjg/z2tV0YStmrekgWPZ/dHHL
Qsh8e4vDKN8jjdD3mj6JoFaHKRJ3I9JozuJBbYoSirOGtqd3G9irw0R3CL1jZJCyNTMz1CMXEGwc
3cdEV2TI9RUgfiQnPzRN7iXNccYesAoKxG9+/RZPFbnoMKAX5WFYXzRm1vxhNiSAf6tdgP3uOHw1
dJydRi8+CBbdKcrl0DOGL61PLK4AAU20XBYCN0M55BcJSbpHo2aj7ZdTeZKNoGaa13JtnLIstLls
UGI5MgJks77g83B90efd6vov63VreX3wH0//Lx8rUygjmkwnuLy9xe4oXqsaa73iGigdqJbX+9dD
+q9b17tElv/1tGDPGMImurQR4Qr5wmbveqsXujzGmGHaXFwQ5Xvh9eHrgRSkv7/087HrLSE6dm+f
7/SPp693rwdmu79/2PyUg9H69YOvb64z8YIFrAO447f6fOH17q8f8Pk+I5Intotkb1Md/+t/oGbn
vI+K/rgwH9wtuJuz9RqXrtt4QpXSAKUWgO5rtX198Hr4fM3nYzWOefgQ6z/8d69xR/RqldZ/LURW
/+1l/3htfi0Y/vH+NNyr0+dj1QDXdfvrlf/2Nxt8K6XrWxFk8Pl2ALWB56jsQdot2ttauffkf6qQ
iUyDPp32x+dBrLuu691mnpuNiuAKpde91ijXNsrn87/u//vnyJL8/S7X18POK7f9xPjPtYOIPTm/
HfDzdNRrY3sthYsqy9Xd9eZiIwWBCaFtp1Wn7qy2leutz0O6qtg/7+rNGBQspofPh663ADtC3u8m
tc3/6z+4/vt/9xhnTEomxb9e/fka3fcfMC4tob4S25LVN5C01U9NYFYbpObtr325/2th/jctTEuY
a+zi/58a+/az6//jFYJQ+g9w7O9/+VfynfuHiz3B8Og+km1p62AVf3cyPfMPmoc2EnvfFvCL1qc+
O5nC0g0ajFBlLU+4xND+1cl0/8BNwrQD2ppum77w/0fkWMdYuY1/Y7dxURWu4dnsQAzYbTQ0/yu7
jVGy4ksfJ0elke3hmfXPklHV1lTpXeciAVKwMHeFrHUi3oaPfgC+PGs3OeOy25HwEVscFZSvTRXv
02EBxgQLG3hdqW2IQw2lcD/SLLob2CvuajGhjIljUsIaGe0R784bFUckNp7lvIhg1k8mxEZcyb6G
ub3Nd5Fa3tSHsB25WwbCVYaFZqFUgcugT+lsbCgVsXagIxl7C2Vdc0SOVB9tW2NkPaM9MCv14cYg
SWxPgVGs4q0RTQBIiuWG/TMcD/y4iCPuSszJG4Ok14IuSoLwQBWmcfQxRe+rqIIqYjSI8EaxIzt0
SMo0sPJhDHV7vMCqWe4nUWu7chaMWjpSMbs+A68749WRvfR3E2iRrQPLfm8jDyWBXdN3RZoDaTen
p3xwvBDBDwZFunHs3Lbm8NHOhQ3+pZ/vMl9nUG26TFEyKB4TNeQsL63CteemLg0vEIVMWSbECEXf
BHEDdroZyNMgaCKk7s1W8U6YMAmD80RqCyEFHRSJ4+T0ZWA63QWL3cY4lNJ8lv2obvREe6a5vyMa
CyedenDsdjsqEdKz2giq/Yopfp2+LQzFwIbvGl0j98W/Y856GeHk6678sKsIwOtMLidSVpCdLQNx
77g+SxEBTStxicZY928+XqoqjqnRfFqnxloG0gQDBNCFsqjP1kRgUWpAhdQSZka9OKmYy+dsjSeq
7+Ls6ePFHPUvoOvym2U2PaZJBNIlFvVDo0O7MrUIHZXE5Eg28B7+Crx0zxmCyBD9Hqh7WI9UfWVn
4n3lC77pnRJUfOM65wHbxhdGfqDoz73rtnzh4jpouHwF0lgUMhNYTLMZ77HUEiswfe/L+BmTiwwN
ZJxAB/KL2YI1IZHhURrmTR45D2bh39U5dvBGvdtxwQjeyL40lIZ37QqGIp3lAI/P2+QDgnJ44buh
bLud1vkhbnKB4StPbjpnBEW25gRVxj5HPckn2Zy6US5skP29NQ9z0OAZ2sUWg/4hRsIxDG9mgTw2
jsijG2ifsRJwmk3MAmkdMwSObmgfPoym0wRu094llrpEXbs3ulEFdEUdahMyBTB+7Yw0eco7G6DU
4o/bvgNsId1bCGEoe1JMJj3iP7SM6DLS9pH8bG1fo+fa6HL5kRHKgVHS/OF4zW0UzaFfQRAz7A6q
TtEWW7qAw2bGyMsMsE++KOc+KkR/8KdUC8YF1ksfEZeMUZYEvyx7xOaTMp6VkH3NdGcZzq3bZs1a
sW7b+a0ypp+kc7v7ZMQkJSYCHVozdI1mHfjRrQQCHCTTSGsswUlUO9UWwFS/lv8BvW6GJ35Dsyl+
QGQX+nr00I13EYkeu9ZPeIfi1q1qhwVAWMgKTbkhC77Zjngk0MdaxHU4A12hlEZ294Hy19ka3cc0
EYfg6m4wx/qHvqx/oJjcMlCooRuh34Mmv22zLj5oXkUOXNx+H0wKMSSBNobA5dgQVH5TqHGmoooe
p8aPXpKywKb5VCZNvevT6gODLwJPzGanDvI/KpPkp5T0oH1l3VFgr8l27p1FXu5pStQrLUc8tfYr
AdaYd2nyjso7pnkCHwl0Xy4B1MBrYMbjtzGKPhz38GqdnZJQ9jznp8j+TDXxWiwrGm+GN+zk5k81
QHIudWK4xAyn19GBZpPVprrvcWqpW1RX1HJQjTYMlUIL1nfgA5ipREy6HzI5ctZCEKJba4UAeshf
vaZe9lONyoNBdvyAipYgx0uvzcBzUslft03LfeTMgejbbjNqvraxG/0md7FX5xZF+wAdhjCANrFf
Sqkzr0hkg6zlSI2cnggiwhRQmDtL6+UJoiBSf0MPEzPmM3aHS1PGL41+6DxAe6PaT1JSAJKDEYxc
JcFjmA8EfWxzW9LmlaU6dQ6pkAY8ZMcJOs0n99KcdrEi0wFSndxhH8NwZojAm6unlr7ptiC3dE9D
5V347ngo//SL/kvm2fnWLZoHmk/TkX7JElUbjLp3hX5rF0KwwrG89HIIEhtTQwtkI4C8irolbveW
kCVyaJjtKX0IONn6fTEQWu1YfHfSV64FDUkzer53tRjJd8KksOWyxhz/3so777426MJieRC2W32Z
cGycsVLT/XHT4wDeEpJQjwxIyEuHz1Rodza9zCwR4y38hZW7pZ9t3X9KOxLy6lHL77VB51AoAKuZ
IOu8OziZuzP64WlxmxfH9ul+8UWJ87ekrhDZe+rNN/haGhPEKTnMx9rFaNsIa1/GGjIDyyeeTC6H
sTuyrjbhrGGGXpo7jxHWQ+6dYRBvUZ23t/5KSyTNirA1l9e1ix/OI/AcML0PKNaYGczLj2ENLkmB
5IWcau+yVY9DPxOGE/P9Rz60LckNIkTGVYc0IhVpma0TGEOTcTPJRPWdo5ygrnMZDJWf0C+A5mnL
n7VjD2Ez1T8biNhb0axBkbS729Fuw9RRRlgrD7/fvLpxk69Y3Z/bwQNyZduPMRuQtMhG+go+Heto
Jkut9rZ6qYMJ6m+6tiyREFfntCUSDhXvlovCeHGhU5jpIUJKFpQNU8IyPjhTWd7prYfRxIzfG9Sl
jPw0NGi0fflYkpexjkijKs13xmJ7xMJc4IkS8hGhipWKbzbls5G7b84whbzxVpxqhZ/Uwq2GDrIy
D8jJhnABHXOoDWPEb/zhaIv60urx9zoxqn3r5Xv64GfRqI4TiE9srVU2lum/jBUpnei4bkxhQ9mI
lRGAiOQyhvaxLNh3CVF8ZD2qxaIv4f/Fw8ZpcCdp2vhYzv1rMYwLYDFYnXUfBe7SHGeSl2/iCXkd
o6SXxidydMEhvO2g3FzqzOJdiCm61GSnbgYMUfKbDsbl1sL35biiD6Z0yk6A8I9lmjykhnTOuXQ+
JMrwndEuD6kGptUh53iJv8zSZ0Vs3kWrPWPHtrH2RlD6KNI20aR1h9lNLrAv8JAXywP8ooEBUOY8
RJ7xZ1licSNRbcP2wTu2bJ+2rXKzo+wS1Hoo8+roLV+/qC3OdZe/85HdSgH/gMS6irUuRYodlh1C
3L5TcufFDuF2+TiHzTzx/WovDAKLcIFvnks4lqqQe4XbOje/aSBSt6MpFfhS/VsXk0UMtOrYaeld
wVX0bODSCkq6DhvtrtJZoiu1yJ02V49R09wZ1+YlTclsuW3q5CFiIrFjeMaWsrAlTEPyYQiiwRFD
hIRL36vukDSizQx0QncBkVmkBeqPNar92569j5uwRfeBY+sKIa5jrot7ZjckflI1DI+OrgzsxO2D
azk3XrnqARebkR1yIVrKXF4ixmi2hh3ddxYrmCYMbaxIw27plvZraTdvbHnZ23W0JK2Rmp6x2f1Q
zbTUDQ0yZp0cpW2RINv3JDyN2XCBMDxuOlS7nN183sRJEI7Y3WMvmfb2OLxg0SAGqsIXmno4Tpa+
nM9IKdOAoPNNPlnxsV8mFUSZOZwK7U/WmIw9Odw/BtNuYwAWGF5bHRtm5rJJtc3bEWvm1ub/eaOW
Gha5bI/zaI0EL7vTpnNgx3isq66Bp11qixd2MJSY6xK7l0U6dGY5NO+NnJxNhVDvsMBo31hanOxE
2djbMVKv5DvsF7e6zG7G3L0v1Rf6xN9HRMgRTsS7Lhl/DlbHaNsmOKopnXudYuPGGVhRoI7AMPBw
6uGzjten+P7Vkd0dhUq/ddZ41j2+o+CPCZQszG9JcaOVDj9KI8EvUc3b7Mw/zSZ/xHQEDmHVyQ+T
edNdVoFW1ZBNaMAIqruOXmTWAhZCLO2SzRTn+MvYibyXZMJ5Yua6d9+CEekG+UEV9SDG+VVpuG3Q
oAYmLNCiee81RYe+QhyWLv5jSSffYTS1YVbCABA5SVzASn8U0n90pvjD82I+4RbZK/GWpl4HbfwR
oXvzW2Pr2EYIoph9nLqYOQDpyCALbqxPyA4QljAhKxN6s6PYI/wMBDFbgsxV33iZlmWHGTMcJ/kV
n9XWEP6L7U54Qnf+5D8T9/md3ScCctYQm0RnDUuXcfHtHBYSGhIuLZ5eUBtU90vP8udG90tsnpGt
vqYoUCWmEjBL97YPcaQv3EcnW4IiWchNMrCOJ1kOdSMjr456Mx5P61tlRUlrrQ9GYZ2MMp9RFQAX
wEZ254jkRqr2PlvML1VbHzIFCWnsT1XECq1FuwKgoV7FtzV4JPwXZkMUqg+WblUwiiacYvOh1o1X
q2kPhU1iU5yTVYHYta4viwZfDokpIabWJZPt3eyC1iKysRNfB4kBlBTP2Iu2bqcFsrVpcMr05gsj
4Sw0LP0ZnOZhyFiVjSNSbcHibd9Nrf3e1PJZ78xL3ES3Q74zNW31Le/iKX93fIf9XuN8G0r/hv2v
uc3RVm4Me/g+0SOe2eLkJLRKOAF5M3EpYCMgJgL8ACZl1a0LDrnsku++Mz0UEanZyF63uuneO54I
LDk+E7WwbUqaBuufpgL26vhlWLYHP6F4LylHzeYpI406MBRcgQnEsQlqFxMJynvz1PsWSBm59Rzz
zVsGoslZ2xVXpPUz15T33Nb2HiXtcwRDQckPV9+nlTmTbihWr48bkLl6P5jqNR7lVhI445M4wxK0
pQ3ywrbile5FwTaK6llLoPEAFo8zBAz2aDtPj1IkLWFpxgCmOYegXub3OYHvR0uxn6LjctFyHQqc
0yGDXDoCEFk0ZMIOgJmXVZcm2G4tKHRxxI/N2AcYeGZr6I89rGF9RWSr1V/wvtxNAx0ALlw4pGV5
EUp7Smsz1JK0PWiRfV/1XRtQAUoMMT3z4Tk6owUj2QAzG0TcXVs3PzGfspPDM2txDi3w+O66Zs2b
AJYGa3yTCEx4kACYCGb+gCdvQYSMuVqLDubAPF/Xk4+WbR15dRjB63KnG96NFcs9nSu2cbEF0y4D
rnsrvEvbsC2AqUgxD/vWar65o/VNU8euZRuXKa4WjPKzLd+e23m2hg1TQGaNRXpYZP1Ngmk/lrZE
1u0jgjFKrIl+dy9jZE69Vr8JkeHkk+CHO/1bixnzWU/vAInEGz+qasDkzrMdexcuffejlZGYq7t7
Ql+exajdDZZ6NTtaMHVHt0qXfqil5h2TOK6L9fJu5A2QaSuxw96bOduGA9/L0MSRs5Ul4GiFFy7V
Pe82jY0zQPwk9DASt0uanDRmf2OUy23dKNpNfO8caAyY/Mx3q67ZRMvv9thH26kVwKEL54jcESK5
pTNvqz9q0sk25AAWi3vDcL++xbnWP1dpfoyAPyVJ258LOp6BoyenGEoiHgK66ABzXHigG5HHATry
c2VE/p7YGOp2Q/0os05uCxevVbJAtZIsGwatzl2ZqxtLjcZuwpVmOpQcNaDiZAzYbkVYzvt3fKVY
V9nYqOIaMTkfHUPWREz25zmhwYYI+svKrm9ajXDbXA8rn5TypbWMg9Gq2xqUFvUozcl0qSUVxZ/l
yAk6uA2VpDN+EX1OvaCeCMOEG9q2ALHApW863BH8RNc6++3C6ElqD0NhVgGvznG0U/iVjrufLMxq
JmjFjVicA9dUd0PEJw2BsaNKYHPmZ1xsldsXx9xxCKAXpxbYx6YpXVwoJFT0He2N0pjHx2n4UVtq
ClQH0rnuFd0q69IMtkdOqq4C+Bu72hzYF0Bt6iWNSoaltypr7xm8ojNNIPlO47RryNk2mu/AGUbO
4OzHMgl3m1PQbdmJfncj52fpGlWoiggltedm51HqT63fHXQNeLA9INJGAm6l2m3kYX6OyALd2oxg
JFXOhqJgwPLNDA+r4L0s7O9p52eBl403aR1fFiMKc7NdT1ELgZbLhKWWtbaNc2LmTUx7KMlGlzcm
wBCi1W2h074E3flQ1NbzoNU0B2bowZppBaWrn/rRtajGiK2Nde1CBoQVaZIUadFsBXJLdHf53ilH
UBr7NupfURzQj43FTvoZHp183Nqm1W2rks5oFZunodslqvV/aLArxEJHSmQMZkpnXPY0VNfU1EPk
UnfgMgbs1E7VKYbIJGOmZa5R4gdz2fxOg4cGzgf4f2yim8LoQHc031vNNncRX+W1ZHrwC6Bh7nqI
O2kCLwPyhdL03kLNDi8WDniesbeoMaurBNv69VYbt8tOKaI2ffKMTpwoVITUOoHj0fu8HsoEGwqa
LAEADMHq5vpg76c44y1O9Y4184QDEj4nDatjturX4sG4pSHjhHUDBQtDRhLQmjEJgmXkaq8HK45B
sfWr4HCGI1hAVfCxPHgtxUZmHOw5hVa9KpLlMh5UWc57a1XuWSMUx+st1bOp8eZjIbmAFSI5DvVD
aTRptuvy9hwRYku64vrTkxXJhT02EFX9n+yd13LjypqlX6Vjrgc7gITvmO6IIWhFSRTlSzcIuYJP
ePv08wHavVW75pw5Mfd9UQyaokjCZeb/r/UtfFLU5EnkmT93+TLLPUriObv9b88xC10PyI3w3bET
uwxJIFxvf93DivZESN2HMrS4kJb48yYkLtijs/Kk/wXABP3rjugoaIn/wstcmJdRw/gjIS6VeINn
2qV57PIoRuXED1wEY8j68D3PKrUFibjctJw1m16or99PCRM3VQkusBQtJbXvFxZ84vfDeCRfaGy4
tH+/0Oc0MLBc5/BQubwFf3ElZ83TAlR0Kz2AmrhooKJmU1bg+mKXs8DBQo62kNwRskcuZB006yYQ
yRpE8p2d+tlVHjAf7hRG054Cdpn5RyI11IMD5ilVuwmjiKat1S7T11VTARfKHBJcDrkWM31oa8Qj
LFZiVyFnPEuUHSPBOZMM/D3s8dvUr66jgjlSzFi6GtAZMp720aUdz/gsYFyeJRIf3Kn1OQnEeoXs
DqwJzMt2jHZV42SbgqqUMtyJoCR7mtktVUgEAoZzT6hLutYUqopjlD2Mcd3vjLFf2RyUx9jQ3yPB
wDKAQ9wmY3yv+WlxqcyJBZpNSFYiLgBDzIMAhmBTkPGa++2Nkbr1UZ1CIhJHkr6kJJOl9Blv9Hjf
UBryCju4mHSkY1zmcm/qWpIrWrI+skTdS/gOF7nf/SiV7EEdarGJZ/5zfoFP6Mw6ESi3WdiHFCqU
1ZMWzkVSpx+0U8CO7JScSZwI3lj7pjeFokVbsn9dmjZeK41+XcniA1vuqVavgdftS52lij7uwKWd
rcx8TOB3rJJK/8RyeFexqE7L4pimY3rQR6D48EU8I42vdF08JCVqGcxyWeIcLIN0EOZkJnSd4X4W
q8XJfSck9Ra9P/mtcetWGAlcUk8ixMhl/kgxHrES9i+WkvJhNLjiTvmEk7Z7AXV4M39s4Wi0SpAo
2VahrsMo/pCkG3RU8GnEjc9+qW4yX8dGr2Z3pmE/GaRT8TIamlB9Bgs4UoMCgV7pzw2/ENkZRnNg
gXorQAOM1LBzcVc1l3kbWbBYNXtljPXT/Os8ommdq8Sypp07Na92F9y4CpPzHDocpd2LnvlE013H
ATAj2mfkD90XPvOfidMjLVK58wv1oSRluBMQE8Ko/aj7hukV61wq4IyV4lCohkK64b3ARw/dMmu4
njkHgeQnAlnMtZFRvswWN/tnYhgpHZMuX8txFUfEQ4LXZrQ0B5zMhCHo2nhfCPfdCszpWEOpu9La
XnoJnuKTMhKC6PbYPfOGjBUlrKg47MyWMj3ue9PTE6fbl2Fk3SB+ZFEwEeJLLyPNpdzg/W+hKvIT
sDZv501Ho0h/LRMs37rycp2RJLEWPk0IuzWfFatfB411pxGRSZfSuJoDbeKuUTxfUPP2NQq+fnlV
WQQPz/sDd6rcoshyV0peX2mj8wR3HuSM1Ncy15GNkapiIPaXZdWt0m58T8juWIEADkQV7JoetqkB
GM8yEgoII1o6TceeXeBZ7stqS70GfUpsXmoU6/aWnasXaRO/jdKhF1KfI6v+aScUQic85WOWd9QF
SUKIXERtCY0Ilb241iETyBBrR+Gwe1zHKw33cnLLWxTiH8iuqlXtU3PNa0lYlESay535pQjHA2FK
9Yeo1VXuGI9WxEnqRx2nY/5Y2doJPma/BYHXbyoD/Ev5yCLLxesinFnba3lGX8UHl/DqOmFJmYGA
o6NucJBS/HV7m5WbjqTRLjd6nCAzrDumzlG0Ln+o7YSOGYUzxwm7xKmOpp0/IR26NlAgrykjxOH0
hH3iIIz+1GgALRqLTxaO4SVRe1B6U9t3Vngfh2ZJ0A3mmwDgCMeKsUM+zNwYiCXbdZ67s9pyxW6s
oRJERJ+snD3V7Gcl1IOt7zCYHxNbu6wq66VkClaboCixB6z9wrktXesNtfBK4bCROpa9fDoXxIaI
HPI9GkYgsVT8eAFOK43g0n+eD/gqnDYt7GvFCA66oaCGgZoVtsY5Sey1MsavNdJeF24WXw2OoEUt
zu3Vm9GnEsNkQZCENTzgkq28OFFusyS9LLo3JYCI5nRIokygImVseADA9JWh0Tw0yY0hVnUy22Aj
CgenB1gVH01tYo3X1KnOlm3d6Glzli3SVomYL9VPy+eODeEsagLwzmrSbWUTzVWrcG9QJWgTU25j
NmVHFmxhJkjMiJJx2xqY78PBpesaIMqU46fiNrCtBfHS1FRQEVJkM0W5idvb2uZc6khg95xKXrnS
v7W0ZK2PfbXLjFeXOi7yTfO94LrVj3Rtq/IhJq6xrkIyeZRr3e0uopCr4uDeOFST9IZCUdBg2qQL
+1qnRLKO9kvjOD+d9E3NEXrRO7uXaB+gT61VCSgUjEJLlMaei2tPUZgK64CYsq9eKOOyWHRilpHN
TnKhJQ/mNQ6yW8QUp8o1kV1CUmo6QFBdZqPMAoZHBMyF6hr3pmo8FWRAWhk/gLnlIQJPsHb5LmOA
mmGcje1IKQraMCuF8ilzcjCPwC9Na0M7EBQpJeM2LR7ibsDZdquazTssrIM5i4J7OGKcJwy0O/y4
J3A6ZM/QsjHGQzFnKGoTdUmn0DKi7ei2VwrL+JGeWBGLHRnxlJhzceVE0WZUActN6ty98o+53xC/
hh7KRjsbmPRSyGLH/vMD9spTnTSqJ6LopIdVsWri6Nw38gOWOK13o30muWlTN/VbORovWSkfQQuW
HjlApdX9MOwET4Qczsw15Jb1o80AEA1e2ievYaNvXboTK8ql0BirN5P96TuD4GQA15ojHU+1ZI89
OYgV7P65ChxvLdSy9Oj16afU11KPkQYkKF52z+RUyvV1ZLNHkZsOG9lHHAkmiO8sKp4p6K8RJpHU
UoJcUDSg/yWKAJ+BgraYvrWa8krN6BcbbBjkBOiMO8IAehH8qBVrq44lpA9mPobDSImE5Ejl9Qb3
LHLk8BAPxmvfJWSEjvfOqL1SNCPUs+92ioumQc/IrOD89nMiS+sGctwAbjsTzeRh/rg3VBv8IUab
yKIL1+vjpWnTaXMq0AeWwN4RpO0+sBvzVLcJC1ChvOeQPj1TeYT3hEwWeCoy6GplVsYT0oC9Icmz
Uy1tPJD4hD2a6b7dfAiL+lQTKNXKxTjD0HySnc9EpeSSiVJRS5p3xeBb1Ir2VleBBxdpzrjj8JEb
CyGPJyrTRdahHRLet1cArUcPiZDtlnApk4XVjZrE0bGlU6Jnc9tsoiOT0yDN/Xs3sp7VkL4AQRVX
Y+I/Nmp3tGon2WglOaZtiKlBFp9jiblLiOks42lnR0kGFSg55iyHqCrQCmmIRbb1GFWT/aqTQkVS
obm2hxgXATYTC4S1zLSNQYff03IQQCFlEJIM9X6XK+YTMMf+UNYZVTqN/qQdPZViOrVMInc+ObRY
QpIzUyA0CqP9jPAG2whUf6ZbleerkNVynR53C/pcBXQCN2OkuNq15cAlw3oZKFdsppzrCjvXgLAR
3pZlgIIfePiqJ8EEpkwe1s9iirVNP+hAFhAm1ejBhTMHTOr4qeieXOA/aC7o3ng2HVeaQceiZlWR
1+a15nf2TneGBw6FisHkRph9f0D2c1bs+IFAB0ndmqGWfNPZ/g3UcOjBfIBuWDNZ05g188u5RB0k
2iF/pO5T1+RIFJwrK/DnTPJsBcEU8YJb8GXlvggO09RHqwCPlFrqtOd72qVaYwDzT6wbd0QYkpvR
VUrdakfPWYXfk9yahf5WBGDIMNC4CYjYpDi32nQcwkA/0DJr1Ild0pCrOzBggRzARxE4UB2LiSxb
1VxNRYxWimpe0WbMI0N0wu7wgPli1Qt52+T9ZdkBdqeH/9jUebbWzWe3eLcam2jDmtA4MuFus2i6
lTpluoqe5VgH/a2fnJ2cIDJqIuQJ9UwQ86PVpv02nZSfFZlSB4wHRDlOYKVQvh9Ms/0pXFKGUn/c
GbH6YCgvaWJ9qmQk9lLIoy5nSGoXXU5aMG3cAH08FsdN1EvShtJHw+SwBp1DBwM9wUT0j5NiwbVC
a9sWwb6vm+tOG+CfzVk8AHnIkdGIlTMwKwj026tJh0fRgo8KdcYQ9hpzm/hQt/i3QoqoI+DMKXd3
1mDA75f2zhkeKc9QI7QUGxhi9yYFbZms8O/6wX7WxPBIOeKhlYIBrnSrnZJZ14MERV2PH1pFRTZt
mdJUdG0grkRe1vpExuJfLtR2lxAESJ5iYK4ZQzlM0/oGBxKkwbySa4wm20aah9KlVh848esE50e0
2XOfIn/y25c6dLeyqejLFz6hr7gaaIhfQcuw1lCSrDO9WVuXn5YE0JGQIu+BsInXPctP0DP7erJP
Djk9LIw79MYM2XtrEicApUy0KHWa+jaso10HdgeXh/bWj+Q3J6m2zgIwTKAUdrn20LpG5tEmRnyS
ZnKrKwAc0+wmNsOQ2Vl3dqW46+yPOs7WJK/D4/YpYTftsxV7flFlV6kZM7fh34RkaSa7Qw/3J5KA
wOVnAuyFFAZQ7mCfRNamcSdq6VgyWPUp1P02PQuxagABlj1EEdkO2Rz5iJqbsLMJ0EXo+a38Wcok
37gtjkInst4M0FGrBFb7pou029BQm8PQg4yvR+u5fXNy8vqSkm4SJcbW1tSVOaaUexqWXLKAFc6S
NukfHBJhQnB+O8exoB7KcW2WD5Fflzs3m+4smFz4hU3k7RKPRSMKEvIG8oqqtMXNqDs70cC2CiWE
EZAb9LfupsAXnKwns6KyrvnRq+WI6NCJ7gT1mO78gIclHQi/hNY8rifD3Lmys0EWA+621MtY0ftN
SHkFOaX02rxqvWgwkCume5o5oIPGvgNHsRdF156TgG8m4g6FXkcPNyg25Id+LOrj/xZq/wuhNjwH
AZzhnwu1r3N0ev+2fiXs5fVX4sSfb/wv4oT1h2npRFcLDU2jaSCr/i+dNkabP1SYcYTRw+X6u07b
nYkTsxDbUoVqqjaS8T912ob5B2JqpGK8zdGFCoziP//X+/DvwWd+8yW/rn97/G+yzUhxpDX2H/9D
s/W/67QNcBgGCdu64BuajqHpSMKL99fbSAbz//+fhosmzqJFcskgO9MOlhui7HXSGPVpR+1S7IRL
AoIy0wU68gqgNP/1eHmSun5GtYg1EYsyqr2VLplpVpRUDe1AnWT2Tla+j4Fx1OHStgNO6cV7T/Ub
X3kS4eUOaVrNyIflpu8dNdtHs5WcYNsFQUHlspT7aM7zWB6bArbLnFrUBiQJcGFdtR6m1k4wJwuz
xzR3XsJRv1WDlApbR5CYNpHbE22sUTMPfndKFDmsmUFVVF6KhzqY7pEYtpf9LCvjsuomxF6A9Su2
cehoTOgc6VE8PPdRfDTgCq7sScfeT9gCdbFm7bP3gKsa+0bToGSPhKxivevgzJbv+oyJF5Z9U0A7
Lh1UDGVwHtWGsEEm+sIsC34hJkhnYvKWwY1QaBSzpPMvmegVWIvdn9awzqoMp7VJTiphRho1Gorj
LQ2SrL8yGlPZKBNzt2w8mYk8a3r0YhZWukYkd0bms5b0zfeTemupSg764KVzAbcCVurB3PerbGAi
Of/BJqyfCNygfE+ZBKAtxDnqcUk/jEgB3HHLCsHd2eYwrcq8oyskb7Ega1AVNPJ9EdDE+mXYyBfA
/hXm1yDzEguWu87Ehv7tj8Jx0C6Ud1pZsRC1H9wQk6VD8STo4z2ziCtX89nuhCbb5VkwA1dqUqqp
xU5DceypkWCEKz+wLA9MMllZGax+0M+kEzIDSx6avn+HsfvuwINeAd3dBskuZFY+AVr2IZ/Tv9gO
dHl0NSJCE4FVYluHSgVWXWvItTtpcnU1yp9CWO5qVKdpRwJSuArOri1OaaN94v4jxa24zzr6Do3E
hoh09SfZR8x+rWPcBPM40wAD7LHaTvxoJTZxTJM6PdotB14VvkTz5NC28xE9Fus6wmFhh9te37tv
hZmSZdVXJymfexV5mTu7cjWOh9Vk5nfaUyLYVHjxgaYYrLQ6n/AIgJ8cT4Wa09l2zoGG7TlVQeQx
uQJUepC9ckLoxNrbulBs6yS6sfb0CbE3gIZdn4/YJpLxY9KG69Si+xEQHNM6qrprwHd5rck7texc
DawVSzV5rDT/SZfuddNa+CjUcRNEiok0l6mxUogPo1FvlPbCbsjRKRNt8gpCcBCJJp7hgCGjkk0X
uXiAF/zR4qpfJ5mAjuDTka/SO4c5IzUy6mBAVUCQUGjrgZYIPbqAJe+VpWXDmkAAYPvFqkz9azMt
96RWPAEA6b022Vd6bXjqCAJSRFeV09wTdUuEMJoAQ3IkW6wjV9JKH4smcFY12Zpkg6d53MMhZA50
h6CWnWxTFQbs0o/mlTnBR24TS1n1ZnBuBv1IVuMxbD2TjapKgY84QaSdFuNPPuBHFhk3SojNOKmi
NyMbDvQ9Nujd71BCv3Gftm9v7R1FcWdxTZsc6P4ntNPiy6gMbslQplLRd/lE5ZHfQ0OKHYX6g5M0
GTyBFN4zybTMaEvD5I1PtQYPLSh/xg3kdZJB3Oq+qdRbNygofmic012s34A4SSsbNWpan6nDPvY4
tpUaQlvZEJ+gMJNX8/6G4tOtTZmEUYLDK37pdCRdWW39rB1CoYmSozqjDEcrVe/cmIMZVxKK/qb/
VM1r30VTFTinOo0+fW3QcLlDWNSrkC+JGZq1IIUCWkYuOPBNWM9xAgwpYevfsZR/rwmxV4vuZSj4
kvokrw2BaqNR3B2/fCbi3YSuPPQx3Gq7zV6VoXrAHb/uhPEAtIbuFW06xEqlBmS6SwlCZRCwu/Gn
JuQ9ZeGdEcU/ifE4xgBpFQEuug0YTZqGkitmGjtinZ62zUrTk1Vcok/NofzSHBBm59WtfFDnLiB9
7I1KCQXTibpPM2tToavHOkr9PeZa0YY3xPG9T6MxUCtw+COwVQntGTc4UDIiwmn1N+TaRp1xDFK5
T2LjyY/UT9sXF3luKJtwMmbQmH3pi26Llf9oj5rvddl0E/nkXqgVzXzKDcJEmJLRPRHpa9hvVTW4
VWEaQjy41HUSsrMbI6N67tiIu9rC3FSty7zV8EQDKjOVZ1C1n0GsX01WXQHnHV4dnXUVnqabDphw
NJ9dA/mgUDBjCmXh52ROGwo7qIcgSNCkQx7B7Jk2gFXH1LNqd19SZWjQoa+TRMK70+1rR/rvHQG1
Xq0hWpHTWyOCx2GIbgOHcPoO/jJ4Jh1dJZW92qZnA3tpa+oo60CyH4aS0HHb7ljNVpdI/G7GkOlE
73uEP2DxwHJDE3qnmtOtlrXjqgRIlPulV1mseZvEuFIlUuW4IfIdUXiBJLo07adhIM1nPtpdUYDE
dnx9HcTjNhjEj6CPAi+o9bdMr84dCtOA1qybPQMb2dvj8EkeyUbJbCCC+gNG6zs5wGGxh/YHMW7N
bnJQ5mPkaSHarnKlvi0DPMhcGojL3Gs1y6NhyM96Lm6NKTw6sLgRvqFULpOtW1k3GlIGOsze4Mh7
t3S3dZG8Gqzc6Z7HjwXJVooa66vCyo61oqJsNguud2gzFaTru1zm80pPxY5gctzQU/YQKXQeYMB5
yVY+m0jvqUzyfKFy5Eo4N5ez9qzPVUY3jhDdqJA4El5csCJTjYvO4gsX0fTgDtmxAibPHv8RaV10
iCfrI0zEzrJLqMi98uYatoO45UTBh8TwRL9qUtqqdZm+NL2p7vIi3jm1vusSWvCqimSmD0p42ywe
j5Ep1m2LqJm27r1FXXeNtvRVN+J7GNFENVflJ/E2ydYpH/REpSBQUPmVKYX7hvmQnyucDvpD3nG6
hoXzaOcYz50H1EGUGGxkzrM/yQyrH8Ih8MPKC2wz8a2V+Z9SgtJVXKZPNlLHanyyGufCj2huRmrE
9aZvKD4Ob3pRUCkN1GuKM1Ou4Xwi98It9JX9I7vuDFqPgYaot0q5ImZGfe8YRuylmfqkwHlf6R1H
gq8GWxRQYD1y52kocovJj71SuwY3D4AmwxhAbrTw9XMrm0lJd5pTvJvuje6qL1jxP2ocCxSc+kt8
E3SIjfhqJHRF5PmD70IjaEP1prYLdRXTx3KoM8NVouGngt8hlxXgiBOcWPXSXDgAgmV+lAQ/Uj15
i8uAPt50HerxbSNiimTqlU0NCwWLetRrbdXUiGoolWxrQR2NoPTHUc7N/4n1rKOjm7GOgJFdAG/p
XZtal2DkQTQMPmJxZZvF/U2fB09mPowbmdB1KHWuu6TucPlbK9K4VwQFKgUXI9EV9VpGwzOaU+oS
TQF73cGJord4FAHVrvuYQSikCEhrndyznSv2Zpp8SE0DODJdBJnNoOWM71guPTWwFegSMt060GTG
2jwyI1cMIGsRIOb5PC97/x5GM7inBt2wH0ZXqovyfwopX9rdOdeJaYtrLnAYtm59xeSzm4APMOlk
U759DYzw3nIoxSnS1z1zlAxndf6EzyvYWuU7oYi3sULQQ5qGr9hMnu2w+xjb5lNgOmWm/UYKDBU6
lW0V+vFtq1AOQgVxUbndroPRsafyc6uJbDea/aVW+UdLmGSlBNVLG9RIxEzMHTC7c9SacbyPI/tZ
xBmRruXPsGGIHbX0pcedaGrOvhmY0E+UZrW2IHK8ct7DRoGJLfsrTU1OrtbZVOCttyYlLEjaCNtn
QwaZ5ozjeUusd9BXdPqsDJm0QptPLRn+2zu4HG86YRrMe50dF9wBFIrQ7BgcGw3Kvq1tgHrDOxec
Wz0k88ynUIVqNiAOoYFolIcJLKQ4of5VnimXUp5z82ofAt8w44fBkPdjEDD8Lzgnj4JLwGIDkFCo
KhwvsXFkQrCtWlQHpTkcIge0bt6K0xTap95XTwJF/XosUZuWA4ugmnqnk2070V6WqO5E1Yee0uX7
Fu2Io7rvRjDe1qS+7Ku2vBl77VEtnB9o2C+xEXF9UTnB0KWhIaKtXyMYnvoMRo84dBHnFMGbH2Ot
nROc8NRwZrxDdBnCOF6V7qPQiDbKa6DEeqSqnmobp2rGFDTaY4JoxHJMYoq6gdrwjLjJjoN/D/bW
XFnpPKs12hURGgyAUb8yifxu6dxtI53qtp4Pe33kGjUDsFf+D7/XmkNLs0ELQrkJ7wks0tYSQA41
L8e/sDL0jpm98jP7QTfCR8cn8ry3rwu2a1CQ8ZCnn61Qd1rZXUrxZIjuMwr9j2Dqn10b1XNoPQYG
823XuWD9fWMU9s+SwrRPDwtzTbEbwoKyFDOk0IVSpZkAyyR5MMNlFZ0GjfESL+jOySmcpz61ekSl
gsnCkFFzb/uRcBJrjiZDf12XCKBi8pETyaLWVcvKm+z0NStZRE7klrPiI5anOuF5Mb2AiqjnKuFl
EyW3YtIRwY/hJ462bRvcm4x7wtq8tzNZZMCisJcQzX8J9VzKDMvjuEE5a1kUkJeHWVYiWuVYH6aM
NDCJkSXwx+mXTEM3OIVR2R+g+JQbtyg+lvelaNZxt5LZ6jaCkuvyZD5/POzjeGPSUP7lOVjZ7S5W
hnBE61J8pY3ijMan1WkKurGRwDOVEA1/fm65oSK8aytZd2s50zTIgLE8ZyptolZDB9/uwih05wRn
6t0vCL3VjbsgPCx4btii67tuRmqQRX7CPz9sUavOxZgeia2JrHyRwKX22OCXBgRdz0yPJcFRzr/L
NGvUELOYrZlrMcs9BKF82HJ3wbSYocC0xUFL4Ki8IJgPbBwuPe7ONzmZUmvUXKWG3hYOWDIBs+G3
pbVC4MAvd5f/bS9MwmjGE37dnVJA5BKI3vJ5Q10Pnl/P07qnaRAXy5b72kqzfwrPLHCcGd+4bJWk
YcyvG/pn3/tkeceyd5bnkuVwWB4vNxCdwRq14R6tx7rp29tlU5DFxo5dNk371/ZZXqmIguKET6f1
simWLym6Oeqa0GXSQBrKHaNZvjVDvXHqNPzavoa0UcMphr7NXN/kqKMEIptDoMOYRwW1bsR4ywVW
XhjzDQVtjDbBtA2wKLDhWQMRrlW31orSTv5/ffAv32G5a6c0yTQRAmtbkD3L3otCOtiyIxBpmA+O
cK6itcAd91aN2+k2TZPoa+MOi1TxazMtWww2mz96y93ft6Behkigd44y1Vs9lBpqEyd8UdpMhcDC
+bDccIpcCNuRjHEcVctXgs1NdmSPwW/+LhBgT6kFPpS2Fv3pOuNE74XyxRNa/sTyzuXe19vnv/3b
c26LUz1kuFkvR0IXp9QScqJn5oNDoFPeG1Tlvw+f+T9APec/GEyLi2DcL0cw4TE98WumN7WzKJey
lL9kpf/TzwWeevBDo/BciRFg+ezlI5dvOxF5wtSNqSG5JoevI2n5xUuZcz6wvp/LbWMzX5FMMdkb
34aWSw/gxg4UDsTlyFtuvs/WXw7Rr7vL6xNl0L0710Hmjf31liY0dwpNQLn92quyDOqdCKrD9xm+
/LzlLctzy8NgPgrVrtvWTcJmsqPt8pqxHOzL//h+/++H4PJ42UPLva/3LI+/7v72+vLwt+e+LjrF
Qo1aXsozZlFmahywh7ZYrfYaxXBPnb0ty+8U2ONXgaAxPootjveVMzuOlj3eIw/YWPZJTs0ZJhrl
SudS0NOd0Og0fXIGgY+ypT2as/CYWuOZbKq8BoRBIhFOhTxRq72uqOgYlXavjOA/l5vczZuLSqss
DFjzkzbyfCQragBGJLdxlwhfgzNKcm1C8A9K5fn//+O70vERsjlzkHwxHVJiCYw4PPbzDRA7RoHl
sS8sHKvL3VZU1Z6AkF2vD9BQXNMCEDf/9yBgoLAI67UyrtDZfKosN+48bHw//H5uWDDIy8tfd5eX
nOWw//7//4/Xv/9yNJAzYNBBHC7NoZq232//5c993bXnr/PLs18f/csT31/w+6/8o+e+P315dbDM
F+lXTrDTSeH+7cXv9399nJjHpd/+/FTJYFtEzcPXn/veOL/9v1++6vefaSiB0X9nLfX9UZCIAT+o
P0I5wz8X9vYvdwkELi8EpIN96wO0+Kv9soBOl5tv8vPSl1kekh25bSFS7tQ2gub0G/V5XJ4MEoSX
9RAEG4rmDCMLAnjBIv/yOMnIS6BQxSR0ue4v6N/lBv8tg9pCg0XKW21zXTsvnZkv6i+6QGYHDHAb
s2ZRA9SWCzksSOZiGCuW/+j0ZXwxfPV0ymUQagjW2BuJs2G9TEdI1mGobpaGTjCPRyqyOrpY1p7A
yPwiNXz6TAueanmsztaA5eHoVi8ZvYONNiN+xXzSLvegG+96HEBUKqNgFQF6RXLTsjKvJFKlGHkc
4tKpxtBIdHvx173fnqsqaBqUHBHVlHSwmpn9u9z0QV5dfD0Xq8OOfF9CD/6EA3eQmHYh6V7L/lzw
vss9jQ1z8f1c1AuOARPTEElzEpNYzezXnMHsAxIiumrz/l8eW5V4xAPpb5b22tJti+iMoEmcbQzf
3bexgCPK6pqK8dx4W+DOy71lT//2nD7PH1n7vH9xr786cF/3lx3dSWpqM6d52Z3LLv7uyFnLUPT1
eJlfQpkOkXrtl2ZcpOazv2OevowZHRGuyZDNkqj87KIC6cK8R6E/ku/6vUeXJ2MJcUxhrtoi60Y6
EOJPsLjKKzE8XZyHpGl2OmLb5TGK1HhbZumDWaNzTDtkLscij5vDaP3wVSwgLhTfX27+0XNUYPbk
02m7UIOWu4C6l5tGUgao7UVjCLz764WSzKY4oLoMrcXA2ls0F1P0ho2lOFCDRPZWd8+mRnAN/Q96
o8Gyi5a7LZcQUjxJBKlrjvXvPbHsmO+9E1Yai1QQ496yC75v7Pni9P3w66RsLDJOxuRz2Q3LDvpH
u6qd90+fCyLsKXctO6Ww3K1RZNZuOdO+dtFy5uGvMj059rREQsDt3VxRH+1xj0N1zsGc8fTz7Pxg
InrSmYXSTEiKd59OwqafIefB7LxJHYuU++Xx1103sDtPDVk/j/MmRMHS4NGZt/dfDzWjY+1ITsFy
tkSxcDD1OE/LBXI5Y9xxcFH+zRfIr3Mpt6KDRURqWzi0pq3MGTydvU9qPFeGUNGEh6faZ1Ukkv0g
CQKXIYXm5dUFBu7LQdlYU/G4HEulUZQX+Xzz/XC5tzxnKgqNByYQy5EWzptBma82/y2tgKDajP9C
WkHsBeEa/1xZ8b/T17fX7G+iiq+3/KmpcIw/HNcBeec6whCMHeZfmgrH+cOwNaFDnhOWxi3CiT/Z
d7qJpsI2bddRdcOC/oEQ4k9Nha7+IYShu8yTLMtUdff/T1NBHMjfyHf8GUefvwahIAg05u/wq6Ii
hnRu1GjW903WuFtBXCpNV/eoRD05TMFWywq5RwOgrgLiHLED2xGOICJKf9lmf0o9/ibt+EdfA94S
fjRHVx0hfvsak1ZXY4c/a18WOUbvVDhHvEhvdq1+uGT0BiWd9qgulE2bkOTYqBAmwjmb9F98DXbG
71vD1TQdNYHu2hbpKX/fGkhO4trtdH+vVqTU+qmRbkaNspriowy0D32fPyeWf2NF7nM6VgrLuAaL
Pb3hSUplV+tdd91HaEn/xdcyjBlA+CugEFEOjivNhADnaLqtztvvF+HLQHGp1Gw8pfQM8dyqhCwZ
cXnS8tC5zGyq3cNgAFAJQ+WimlC+0hXSEJAJ2iMlGuNV13E5Ni3D2vltcNEVuXupDWl1adu7BE/D
ZY0hao/Fn+K4MC4RlP95kxaA30KKMesCdSgCbIppRBsMp6mMRgCr45NfZgVFQhJWccvmV4RRJ+R0
qJ9K6VgXxtkMAJUFrUe7cDdaDWLDicZToMmfLsJwmMm16pWE3yI339O3uaJ9WW8slZZ+VyUN+u36
o8N6YE49+mpyG67UeLpz8srfKuO7HxDDUsf5lnoepjW/A4fh2Gm+TsbuGCQHtHp51NGmtYjuKJXy
2o4/3DG5MeKeJJYkdXfAtnEplel4lKK/94MO+iN9sk3tHlWM0LEQ8jJF+bTVSM0AlrN3LKe/zCOa
/1Uo1xZwVqLOqe8JG3wNSdRQ+sjEQbGY/YT8gj6nQLurh+5nM+8QGQ5XffSUmda4Gxp4aBN87dmB
u06mMvX62rhwHb1ZR41Dh13zd+UYfcoMxf9g4yNyy5+2nG5yN7gp9ZleQqFg6MpzfMeM/a23s4q5
lcRFkrvrCkrTKanhO4IJ538RZBGg2zN1iNHAdi+DzNjVSogVv8W5oBjGVq/EzeRXe1smVG1d807T
LWtHkwVuYRhDAsfcWISIDjOkiEKbVspYthtCJdKLYijfLMhhPjDbyX4J7EnZFsgp/g9757HlOJJt
2V/pH0AtaDElCWrS6SoiIyZYIaEBgxZf3xvmkcVIf5nVXfM3wYIiSKeThNm95+yD8S74CMAuw5E4
wmowVNQJ7dVJsx+aOTEizenh1hDX1w2TQ5pDREcUzidNPMfakgtQTPFDon6FAkF8GsJw4lnVKKej
qI7qzkiHHyOwHktARGwaePRFzkQgEVm2dVwUVtxFL92kNVs37AyazoBTsjriUzFFu7HG+JDk9rcp
1ABBJRqJjtPwEzMOdiNyn2l+AGbRyPLbNF2V77QsbLdGHDqbxBTWhYkbcZxDsCEuzeInQIeMkcH8
6gyL3q9JRgPSMYaRUAxw3bMqE2Tui5xSx6ZKYpjYS7SMQh1uirPZl1kYAiW/HTbWVo7i5K4+rJmW
y225aOn5M+XHwbMM9OQpci3Vmd3fN+Wa3PfuvBphFLVeUlCWAs9bdBFhIx/DILL9+8hZrplLncec
so+6LJzJsdwQky5xup+oDQz4y9ohsXGZX8lF6WkRurxl+20mxltKAp2C5EY+8G3nb5M0pg3uah4M
8+1B9/GivMZsd+j+3yZsv72SCQbGPpg0oFDwr81KQ/q6POX9tblyOvD2PHLvJF+8vDwpm5SE5Wol
Xy4/Ifh4camZiEhWVuIBCjL5eCl8PHFifh1SZIFoXDCdWe0EprU6wXSCf5MEtwZ0+gAmzKctRm5H
PRwhLL7EJpmQ3UMfTMkH29bPBQKnYij6R6eaP5hG97MlFAHR/0JNVEiaEVHrZ1OX7425mVd8L9SD
wg87fZQlhpBaCo3bJ1Oxdd+KsaL0DmAqI4ByYDxAtvP2U9U+6qFL7GfRfc4yDz0KqQZoKSDfe7Q3
rFCAEXTNa1TQay+Kz5rqXkbhpps2wUjL7zcsEU/8gDtAP96uAd1B8A90khJjZNM0vLRnyJXxjqzU
qzKSXj9H2cGkkv+iGxgvlOZb40zkegEDqIsBQTXQQ36eq0eKWrRYAsIARUTFJzYEnjIP4ZkKCmQV
T2RbgSXcIP48BG2MD2ZQGx+1OTXaDN5+OjbgmSbXd+Jc5+d3flAs7UfF9/dT1T3YUVduYsWYt+33
1Antsw0UC8hQAf01Gju/a5ebFsCYzqa4T9ll6zYdoDqMzwC5yaenoSpwAKfl+DrZFEeMQq+3vYJ0
jxtcM0bWzUEQPiBs3uimZW3xztZD/sOc56+9Wr9aSl08Adys9rri7b2UWx2yjSVfREVMETbkT3dJ
eTJ/Mt7zkKpgAW4rvHIR9qwq7b80S7SBU3fEZTtxSUQY91G11k8RjFwyXfAU8g2rrXTdU75f9bPG
nTTXVvkCr8Q/gQGk2zTZzSXjc2l7olwQ0c+47I95pZ2wTH2nfT8Ay3d9UT2QZfhH7AGY0J0kgtHV
HXP6rM4QGx/t7ktBF/GkuVaOGqsaKTcrWGeNmj5wvjM0emqFZn/V8+qHPY46Woyq8qfZLNbIFoi/
ECfNHi8Zmc2wxubrrCBGmC3SLXSsgcNYIw4CYYOcuFvplbFlHnvQEqAgFojYbNoxxNirs4qcj0R5
W4+mrRoy3gQqIvZ6udVAX1X0inw0LA4dlFS5AdfwDv34Y6YVskoJSN8mAR2Jdvgcl+q8gTM7rcII
GF3+ja/4obfsxziFYuEI6wy2bZM6xWtAksBif3ixrWvZP4GK9t2xfcoDunxKrQPZEXv6BjlFDjcC
gxb9YWBFs1U3XauAFmi5PSRzBl+ph9mLcyEfURB7lbvuFZBqELRvakSiG4oguFRPU97/MQSGu3bc
cTzRb98qfbgEbt4Y+R3SRVA3jyVzfwoVdjg+1ZqZ0wMAEEbO+E/PhSkW6qexBJkGjgPwsxA7N1c/
j3ihaHhCtSnSdkUUKrKIzg1XVcxdLI2fBw/8k9f3xoZ4UyKEDfEwJg3uXQsqYjd6vhZS2EIPmJMY
lbs316luDV1IMGYEn07ppzEYLqrpfKhTfpq8fLHdHyu3F/xqT7cxDnmjJ/cxgNkLkuCldPuQj0dk
8jOZjWtX8Z4c7CKIGyI4ASEiZMRCJFFMzcYq9b1w+o8JFu+1S0BJYtQ1X44MdV6FHcUsV5URn20b
dEW4CYlw2UfjdLZbjNBY9s5FRm8IB+Wpnum7Rrrv6otMKhCfhYHsrjO1D4hecRyZxoszn9xY478Y
wEFSs5cpsX+4o/oFwz9gpVclso+pWV8thrRRUj6HXo6lPZnOqM+/F0P+sRTgfdR4752mriQCJnei
DXUWmLhZRkgB4ID8mmGf8uOCYGN5RO57O6wRPLAL7clPaS5X3GT2Wa//Ic8KRF77mLeI9OD2f1UY
xOx0lY8NzVskJfjUt0maF1fSr6azPpqUoPLpqiOha3XSxinaYu62kSZsZthqcS34NupziD8TU5pa
Bc3KTHG+uepPZ9+X1QQpqnIgZBZPtRkcctE4F6PVncsAMAi3nzZuHTyIRDvpC/qx3gSqGC+a8hI7
Dn/h8krwscx43oKcX1WHtw8mp++heYJKArpoEUOo8c8Qq8rDaJQsxhrldd9/GaKaXnjqZfzjJ7FJ
wQpeMKoal57/N5jRS1kSj623+cUT+g/dW9QRyvhZEQYccPzcmhGck3YESaWWtyZeYiYL81JY6QYD
YHd18zT2VUP8VBT7IXUM4ijb8IGEXYObXmtcNWhyGDKzy1cVxhEPKQ8qPEi9xK6HkuViDlpzDUf1
kQw29eDkTX4WU76JXKXhsZjOo+WfKPI82YZZtDjUynKN4mLy3aoPFp7SYarhtOXUjBTyMTuz8hB+
iO6aNtjJgJwPRZBeGwqHe22qvkINOhpm0J68ZEiP5O/g4x+mqzm6JvVi+DV5+jOyeY0eUNGGXHs3
55OVorUmrTu9aMQIMwRHU1/wu2/hVNJ0COWt88m1+K8QvCeY+039Va9V8nDwRsdiIuSveMhSLTiQ
CVyvTasIMOFXFvd+xa+0CXBeU1Yn9AuHonWHa7YsPH34MbiNuc1VPuj2/CHz8LJboPTopNstIxfs
wbS6gqC9Eur+1QvHhR3rpmenLjc5NeNDoM/f3XK8Wd5XO97wsRiOctEva2gGJ20tVxs8hnAwl71G
2LncpJjRUWgVSx1MrsHdpWF535Y7TVFD7ZKrkTzORP7X+X+7s6GZnsL3WBVdib56KSzaS8VWrsVL
Me0fN+Up9fIIuXZ/rHzYfVOu3S/lmhO/VRkSdnlleQF+v60FEB8sRWFlKQ/LtfviH/e5ZKIzaPyb
x1X88Mc2MXKBOSMoW86QC0dPKhXczJ/b+UIlkptv17o/FSFTf54JCDkPevNQweFUneTt/N+OE7nu
ab68SiorrPfry+t1XfcZk5nuM1TCei5JSGmFPMOXqxk84yzUX7NZZVQQJA+RguSzMIzso23lO7LB
tYcBDPzCIyCWgSneIQmbdl2kiBwLxw02VZe1fhrmtyghhBpDxwqv75r3Bn+encO6NMv8MnUOhAO4
LVgRguziYvgG14fdT272oZZdYiWCfRVZ43YQg3nWGuNDolrmDi3PtMososXMbLDExra7fVzUBMK5
rnF2gJnNav0MOWKIzGTf9TUkyihGDxqh6lUhMLdaZK9nqvAHt1YfEsdDCTVbU32eeHmrUIVbR2vN
aefyPPXHVybi87kvlPks11xalVulJORPbmrL0cJwj6hpMJFW8a/TQqwcZ8OG65NqSIALY1cJXsls
fYpzu7hAaEElPzEnIOAM8pIRbNx21nyVOLgaj9mxz4LwjDAkPGvULpoktA5JVWEeGUyMs1dTUS46
M5UjxH3jpIe3jBsb7xEXZDrP7WUuxzO/pjRVw/yl0kHDFcsZdaggE1UGsOj0VPwGCwyYBJEzTc+o
MIzxB0evxWV23YyxGx1Az8Rf71n6lnhNGHQNCdaReUJHbJ2Uvt0jKyyOc0a+UwnkDM9s/CWAOL0F
ZEA4FAbJ0AUtoBK1A3WTNbmA/qiePUud13pGOkNiIRNgQGXwLyDTTS838iwxeQVAGfo7xJlYpyov
7JMFQ6+oXWczac43j+n82bHq+liEqK6XLQASLChsbADw9dyp/twXOZRWiMkiRuBJFIx6gTKbxIRz
ulxz0XJvEwuZcafpEwPH9twNnb23SLg/e0Nr7NIE77RnQjoI12NqaWdnOSSPY90xzm67h6THoI8Y
BGq2gx+CtDxYghnlVLYngrzqlWMpDkMtNzjraq6c5VoWukhPjbjwvZwEypzQ5rjZx52lVPivlcLP
surj3OnHGgKlr1cDPKW0T8/Eu6Vnw2k/1cbOM0cN6Qp7Q4WAC9ugzaiUbnLGQfzrTHm6XDjuKbG7
F9Oz6AdPaQs6LfcwS3Mnjpd/UZQvSafLe9guH3q50LoY/pSmkVvZEAoYWclpjoZfCyUOMUbI7bdV
RUlAPdiLgE+ZP8gDBLQmpzLpur+cKA/Jq8njctNRiXg3UvIw3x24P6s8+b7ptZWxgAKxm/31hcnz
hNEg/Ok+AvIHZ4YLO/3tpYvQZgpgetvfXt/9pdxfXiVfedZTOQvoBeAV5I8f+HB5+Nd39/Pk2ruX
925TnvLuZdz/0r6Nv4H4uNRIkHahSTcNqDOzApESzeKcoZp0ePrINjTzuLiVFJz3hjD+gDClXJNa
x21I5cdnlL7EXUXWxYtS0qWa+RqU3gmb7ze1VsQazj/fhtrqNoWVafCpdP1M8fEGG4pGeriJpnZ+
CJOP+C12GTULn/SbbzrjXN+1PY8fKWa6iHwx6fHtNEPqsUI11GVuGX1GtBWXJN65c4M/ewnxNGNd
3aHa5hOsazuzQz5bTOoFRMAfEfOaHdUNpqPGGBPf6OgHXkS7chqGg5aXuFtFu4XzBMsxKD7n6kKA
ir4IojBEPWoPpNTldQ/kte4fSU2E3dXG3Xpi8rSe3b720yL9FCncludhHs5mRSFp6Ixvndl8o2do
Ao8hl7pPyI1ox4TskP5TE7i33CLsVDHXYZQ2p0T7yDzNOoE3I/WH1Al+zwNEyholVXfAyAlsV+ki
75mgXaINk4lfIpB1ZTRWm2AKT4z7g1Voi+2M2xMVoPnVEl67rtQBWISFNhXABxX0JQksrNOdp5Lm
IYYG6jC7irIdqAZDBTZx4s+dna7hRX0dquZzq1ra1sREWs5IBIGwzIkVPucEqLuebgMIbi/DQIO1
NBPcOnq8hSD5gHHu2k8UdPgqm0fMnaOZMgUDfNLa9aPqtT62WuF3uHL3QRYMJ2ueV0P8oLR2s0vU
4FgSHnUeUc4vYDRYkHknru3nJLDd89BP4gX647GlfHkoSaAGPBM0a4pf1pZOK0RqrA0P+HhhqOck
m5vNvO17YT1pSbgt6hZNVmlfBmXQLoEa7BKRG8eswG+bBZF7Quf8Qy/CacfC8Bln4yFDe+lTOwN7
7GG8DHKdmKegg8ZshcqBAUnpB5HiE6k3+WqutuvEUbRttDijqJEpj2KKrp07AMgrcqocmHLWVif0
fTklP83ITR9Us/RWLp8oKm0GRb6BeMWw23p4CyHOK5YP5eIrs75VMtqzn8JYPlS5e0g1SP6y8fS/
fvr/V9PXM+kM/oembw0kt/hr01c+5FfTV1PxxJv06vDKmzRWTcz5vwLPoKH9y9Wwylv0XBcfPRb2
P5u+Dk1fgIiu6tKQ/WvTV/sXDkqE/47hapanuf+Vj9423vU5VY+JnwFXGAjOgmcz3uWd5ZWDWjm1
h7NrZJ0f0wQjsJ7FOKbzUYv1+ahTgCI5IOyRsy8zhYpoaalReVtbNuM5+1i0drgdWmbyK5kXiMmy
P8o1AqKZN0dvrQAp85BlebkYFtWH3PdWf5c7lSrt8NBEB3WJ6wzL6SUi9wb34qIuUQstrP8g7OlM
EnCwvStT5NqbcEWu5tLBT6USywBtC1nvl+X9SAql36RBVsUAlLgbfWMucAC50Kt2nCm7kdpt3lf1
zPsWp3rjh02BIkge7nt+19/OTMjwnddZmkybpKdWYsu5lXzHYFxW+9QMERovihO57+0wyMNTUxxH
/GbgxI7WhOCotVFs3Dcx6aAHATlEIDY+kxKCUDGnFriTZTUcZppBclUuFE9rj+5YmUzrio4AbTK9
1uXS2Lkv+HFAnhtKcVu6vP3WzDyZ9j7oJVpzx2gRBTl9gkTfpaCyZH/bWkFiDbvlCfezBgRf1mAo
wJFwrk9V9TShcwODyzxSrknKq1yLKRsTlfXXw3jaA803DCwAyqi9BC7anLQVvEnyRLmt93KSej90
v/pv1ySCZ3nUQpHNJE92eaL7s8Mw+POicqe8xtszydX7mfKJc1JqJz5rqZIuMyFXe1tTzFY/GlaW
G2u5Kg/LRTVnn5F+BP59l1zLlwvINatSpn1B6Ni7/fcHWIDPj6XY5YpGimbh8s43Yc3ybV3uvi+c
5bPydlzu/Nvt3y4lV/GFJNvUMl7uD5Frb9d5f4nfnvd/rCbedyMfysP7Z/jtSpk92Sut1531b4/+
7fh/ePG/PeC31fuL/u2hf3tcnvn+pb0/M16MKmYGzwAdJ5Zpvv73j7dc+8d9b9+L94djPAz7dzuV
hYgrvzpgArt5/e4ZRFMuJs95EeOZ9cgMmJ+0+2PuZ7+7rDxgz49RLKyDK5Wn5O4c5Zq2KMsoofza
fLevlApVwqEJ9Hi/Kk+Vh+SaXMgLyUveN8n24hdQbufyGnLVGhaM0n9+dnmiXMinIUHkRekGrJDL
6wGOZfd/yNUe4L3qJ82s7dQBMtoiMbUXySlZewz5kw4jvdwpF26m02J6OyTPknvbeLDmNaFIzLqr
ZNiYrZL0J3loVhN7fparKvWJ8uG3y+h2SP6ggFWZp+Fig1ieu1UMxLinuo4BukNW2kwZ0SVKHeN2
Hr/GtfkpmElWzCGKFFGuEyPQfU0zjLZ1C6ywz75PAxnH9G79XGnQF4oCA4cbn2j2kiU3Er5Gy6/L
j4YTfjNm/AsFtyCC7yE9ksvr+L+9yrc/YwJOAQi6jvy7G0M6CuTmP+67u4PeTlnuDNJ49Y+bby6t
d5f+/7jMEi25MyGYySt7b5aQ5W7ztir3ysuAgqHvLp/gH19JrsaY0KZy9/uraSjzCH16eu/0ksaL
u81Duj7en3M/LM9+5wx5M3Dcz5GH3132zT8ld94v8d89zbtnvV9GPrOXpJ+gViNN9hh1jcv9TF/u
q3JN7pOb3MFvWqJO2JI4Q+7vo2bgXrg87G1VHkrkfVU+5t0V5WYu75Dy8NuZ8kGEr/x67rfj9+23
a0amspkUC2ivBnXDKZWrxXTkpKmf8UPmp2jOz6Sl9YwuJoRL3TDuGnWAT82IlLpksyndVN3MgdGt
IQqLdRIJyGf2vHEnkgq5P7e+HREEhf7X29V5fm48j7AO6BCeUPt1mrqfDZPkGREf0+azrRANkRL9
PrgVM2HyP9am8zQVBr1IFS6c0iAin3tmWoww/Ni4unZIzaEKdo0Y3WNaZ9oqi6sX1VHQxZfNH1ms
fEtyJr6TRnJgOVvXcMB0nOhEtFsfCcRANRZTj7AGZ22lEaUFNAUZhIM+K/qV3U5+U0Xf0oUSOYFR
MQg1WVsBoDQz3eYCs10/QiksHHMv0uoWKPHPtBgCEpwIfkhs+8wUIVoRGACpIE2/TBnsCouO7ylm
RL5xSUvIdPVjbqTjFcTRWZ0IxGDsvpls57kfyuQAHdmLamNdlZWHZEwZfbOdkA0MMSzembTcMEtX
X/oC0iKSiYj/pMqUHuvzOR5majrxF4rQhq8Nn9TmuQvFrTIxtlb7MlcB1TvL75wV7bBqUn+ZgD0C
n0o3lhvkqy5ILFhTxA48mna2r+yOT69e62B8Fz6cW34uB2Q0ZHspC0PUwMpuPOrG96z3jGMeRP1r
BtTGTaPpKW/tcxFXnywrGDcdNZ9ueoSddUx0cUrE+FPkWnFUKpLCLIEIzRpEu9XaBtlWhL8+KKL4
0E4cTaf6wlT9OLQLPlc1iq1JcFreeXgeiQsAiOt9S1BRrvRGd88TeR2ejV3W8sr4EDn6pz6imw1q
WgD6W1dm7W6EaHcwCXZmaDm+sabeyNjfisW2i/mz7HkA7Od+KtBhP+CinR+h6T6rgPSgn054phvl
h4JeqQLrBwv+Q+nNJbEdBHLhkl5D6ViozaQNbEMw+qvRwyDfWjD1NOJ5yCgi4pYYtjWtOAyrFGCw
5zSHKqFLHidxRDhv7WwiAtihcjmbIAj9wcqxPXjtpzDtfgpq8RsDxAhg/IdebXN/gkTwYGmnqFz3
qRdAk2jtkxti7PeyeD2K74odBtvBy7ZZDuC7KlWc2Z129Brxs6jMm9UF2hahyW72ozpsfHPGeu2l
N4gnRLgiWSPxPYEHSol6beTCI4wLGHgDzJ03jpmNaSNhcUPSixC0PAEMpYeg2VwngKuYDJ9ackRs
ikQ+aFhuleTLyUdMIoo2kTpdirK5FUEoaHRm+xiMFVSkbc73o0lz+tUmboYkeewY7a9Ek7knW4vI
qQPYlKpw6DzdPFblpJ30BDsQf0/om6H2bbTqjNRtE1ZWOInbWNgH9P3TvibtZ4OgH1xK1j0KvlUw
kfOeuz1kaJwy+Q0JX7RCuw0id3Jf56HnHl4T/yC6oCXRMNR2lWW+6N1Ynaukfa5xuezn+ZjPMWWr
qRYTkFvCrzqG0FUaNhfVPeZwu3ajkd1GkCX8k8zJL0vrlfIiiPp52vdDSpC1SShe12hLMa/xYcJv
56T/YtZls4IyGa7QcMzrUqmJnAWX1ILxt5Rg11nhuNXTAhFSJ15xSJC53BrmGfYyUZjTZ4PBiG00
Bb+nwEYUFxS9XXOBuK8tsnuJnjGrreaeUj6NBwvaf2f1m8la+K+1oKzaZR9LFSLeQPkdklW9Mczm
Ug2eubJ7MgdUPOHoprViRbbJH21L3K6VDHvBP5egObA+PTSUMrrE/by3k/E5KBCjBMLaua13ypTK
2Qp82xsGaUhWyval1BU+FEFZr1Qli3atYTz3hkbqR+wditil06GM021IkMigVF6oLxgwoizdtjmM
VkFiwNp2xLYN9G5b5vOOLHG/qsZrAAkPlZq2JnWEwq8H7aucP22mQn+qHPGBb19CVZs+1eCpxSZj
q/WCbTmY5JukhIKEc3hK9ArFaaOv1IlsY/IFX2O+prvO+KKVyCyGdoRvXNG8p/D0PAbA6J0+ctdT
i1wpaZ2VptjnNNRetI7mWOv1sHg/e1lQ7AS4B681F7Frhly1zp+NAO4FNd1wrRRpRQ0x25FVaj1n
Yt33rn5CKVdVBJbzBeObRoMwiacV4MV1NRE/DUv5BNgKd73juj4w135GtxwLvpNDsHBRK9Two3Uj
0PRajWm9qRw+e0PauRgE0kPafqxtysXcGtWAn7u2TT8zQUAcgczZI0lgSwIJnw+bjBIzRVLWEnHo
M5IGbpdsOn1qbqkLyDwxkwUYuuHXDsrCNJmnuIQ7xhdv04WOuh6W+jfIrAuErnJuvXXXQ27tHHM3
9cGH2Z7KtTl6HyZdnenXViAdu2zdTsGXuiPYBp/NZlhMcQX837zOlI0zToRmFSH1Z2YCq1Doz8UY
A5MPiEDNnJNuA4UxK3BkkOm1bRtVqZ9oMXmhtv6pchHteTWoC1J1qlUtVJcYVDz/Y1F+oqKWH+ae
EVFnx1vFsl9HEkttLX9FNoYA2i32KIsBnjSkRkTefAbe3TJbb16KzoRUaMz62jOia+qWA/VnK10B
6YZs4QLrmofQNwCs1U9qq49XOk1bJ0H/W/LdcNJgoNFGSbjtv/Qg/cIAg0CMecFwQDEzwbP4QKvH
CqEi5Xf9OKTxRAPQTHc0QT4EeZId50S5Op351QTNEGkzKHw3Wj4Z3srU1Xo7TzbcUQViEtzu0p7O
wfJOC62/wi9msoS9eD201N/bwS/AvKwMN/4utDhZfMHWqkFciJjApDdfCpIOyK5e673YdUnx4lIg
6vg9Ptqht40abbgUCYTKwCK20ERBA1zIJt8dfsukls8NIwege/WmbdubRz4jUS/GOmt1Qeaj/gHV
CzR8kj8IsrEN6PVOAoulU+FVpM9dqp05iX+b8Tha4OfnPDzHev9VUOU3VVpBhYqiBa/Oscb+f4ZW
8GSOkB+mpIWqHX1P4TQj2pn08Wc2gMmoHEVfFTDVm0X7apips0rMnLRFFLjr8acx8QOiVhmRC475
6nqRszbU6Br0rkIjSiFOHofHqigSjz4GRO84LYJDxRBarcuzEGSHAcFq9iVxco4LGE4xDl2EyKFD
YsMzQgOoiXjDRLExK0M9VA5UDbIT9vzGkUPiBRcEscgb+28dTh4zhZEXEzXeRlm8TZBnM/LpTlVk
21R87VMl9kU2xQfPUDdhgzBx0E6tNxeM56t1lowroafK2kMQt2P6APrvMxxEA+Df8tOZFSmdeWCg
Xf+tUOlMw77iHUdlFLovY34UTOt2ZSN2E11zJi75E5AdFwaTuISG+qTDatwYavFsdd33sOkRWgKT
Ek70R5Ygg3DHSD8rZuWrJHzso3z0ZzDtqzLCWI6z6ppShh5nZYWlh5zNyCMOvbJ9koHP3AcZbtkE
mLkCumHpeauYgYIwSZnAjmLuqsoDGEO6SVOBWw/Vz307fVYsIiYNSeArn3Isx2Q15AGdzHDfZfhL
AaMgbA3mxZ6czL7a6w+JXd/os7fbyFAOXeokF5H0Vyv+Xrv6tR50G0ClsyaGXaDq9OFfUVROfkyw
WtdtD5mFXnnku9bMZ5ROt+KYVExIKmCIBufRJdwzKglprQaNLx/hQ0qcMjJ51PSBTKxAvyqCa5Qt
QDpQN/YqUWwD0mLgt8T9boshIRhTTU9x24U7ZwldC6cLuHByA8PsY9TN4a6oIXd1zH+QfIjXFu2y
TjI7Xy9GB1pnbbKBcsdIoEmTRl+IsnpRw9LeFMHwE5Lf2fF67UCi3087fKUcT0O4mX4OxH1/sKKq
Q2kploHlaPiD5syrpGy6CyGMmu7tQ9IrlCYEpQaJxOvUEGzHJfeGrx7EtQuVI2LEDYRxY3NB1ApW
bw4PZHIYe2r0X6wSnc7QztaqVw92FJA64HU/hCsmGnp+pMbfej0ledC0Kdp4MbJWOnFR1n6v8wBC
KXJcd7IgnerxRrO5KQgHeqKSb1ARIAT2LpbT7Mza5o6ZQTIKwke3Tj+UUGYGzX01GwIZeibJK8OZ
Xuqg4r/avWrhyMUCVLKOml57tSEYjLZzhevYrRM/08sPpal/iQDho39bTWUPPwfSmEjj+VoCZ18B
Z4r2Pf7CXe3xL1O0x3oRPquJFdwExqFbFZxMxQMxJneRgHioxywlcnjZpzkhsqESWPD9UaEOKCuv
Rzray5XkgX42vrSzM26qtt8Y0fzcVM9NZg63QRt2rVPrgDJhSA1z2i8QqIQXEr4qeNWJUGIUm1Qd
6Qk9UNkxPlkm3ypKBAsTHyLpsoBw/1gPUCby8uSEA3L6ZUE5cl4n08xItHR+7SvsiTTsLuIr/+99
3Qx2T6epv6tcvPeuFTzky6LjwyiQKfOl0PnJb0khyHV8TMuC0qwgbARRltxs2si4JbUTAxsCVPvv
0+T+xjY/xgx/j3K/Cyntlolxho7QlP79XEMPdGDwAMzkKb8dMCDDMXy570HWg4B+KjHPL08sDwTR
sGI0ZmyYnIqN3CUPxqlanJBoPstdVi7iq+MomyGMkkdqhUCZpxu0ZmJaqvHnGFfBYdCMizol2Xkc
LfMmF5CXunXZ2tb2vi+bejK/IImtUzyTpNdRdjkbkG9TK7Vu8bKQJ3dw7mfydPwpagmLLFyMYUEG
X262hIuIa9muS6ibNaKPtZDbkbDIKrXHW9K4DzP5oH4/VwPfnc68eV6qPFjxKVw2DKY3bwumVp86
cp7Ib8y4YoZLG1McFPn7eWPae3t0gISnLI91EOaeENLecpF3V1FOYH6XTxSuNhRRUbvysrx5KBl9
PZqKGz7qKLZFEI4neZpcQAsGmeYWYi835bmai6vUqkiFlY+S+6CxZBulTC8ZWTNrj4QG9G2Gd0M3
Oh8No/tMIJN3k/t1J+8f7GGJE3dV/o7ltKCbDsLRo4s8g1ngTY01g7INn79yitu9Enr2DX+rcxNF
RI5I5OJ4H2fnJg9obdIcVMjK2Iw4Tx4IQdddUXWTFJG2CgP/qN02Oc6/HvMlphHrfD83qiocLGnj
7DK9wsU4YSqclSB6FIXlbkZzSn3Ik8WSuVIFW8Oj+tZUVfzYLQuAdO2BmlKxisZRXf2viuA36/i3
siPtYnr6EcZl8Re4/tL2/2cRwWsRtz++/5/n9kv7o/kfj/ulJLDtf3kOJm/HM72/uMc1R/8XpA7H
sx1L93TPhtX/S0fgIBawTMeAk+9qOq3/X85xzYXGr1ua52m6o0ECd/4bFQFT5b94kk3b5eoqpmRw
/LZnuO8925mW1AXp39YPaLgXq1CN17HKdLxds7fTelt/HcxK3+RzTarfclRlePt2VK8L4+0oNK9f
R//usfJS8uS/e6zmfYlDCpi4Q9GGLwsX1SIE6H9veyMZT8ztfh2WB+Q+gjkpZ72dqDRnMIojw465
Pt8XmfB+34zNXDmVKUFynvExFBn4Qttjjr1sVlMBh3uInJ1uV+ZHnWgmkNLDQ0gBBUAxP981DVj0
QIDuK2iTmvexp/SC0KwlW151oJ5nwRycpon7uFyzhUdYeBAySLlvp4FmHPseoOWkUqmCdbZqqceE
G3eYtROBQA7lGOzjJ7kd2d2DUgbqV4YRyX5KzALNaVSes2URBSMjT1WYOF//ckBuygXJgOU5FamC
P3lZFXsvHNKzPJaN4CnCaEwoA02w0YzZvSZNzQhZBO41WtbmcRzJ+bFKnL+M8o3mA+hE5daCqNql
yoJYF315pSZfXgMlZeFAm7cEMZltO4RUU8zczjeiIhLSaFtcF+18DYViPmtl3Ph6D8SyRkv4HIVi
uMDZeq1yhuPUlKz+KU0TOibR2rGt5gmqTvvE39HviziO3/bJA8t3ZeXFSXiQm4TQhE//6UHyQpnV
7426LA8DzgQK83H3fyk7k+bGjWBb/5e3RwTmYfE2IilSIilKVEut1gbhHozCPI+//n4otgVJ9rPv
21QgsxJQ28RQlZnnnHHfu/H7QfoK3RneTUgfDDFPv39z17gbIbAxtT6Z2TfFow+j67Y2bW1VmbZ4
HGoY+7sepGSkg2lnk27sNY30Z+H03c7VyvDOGhCTydwpP+sDOUlLicXXOAEs1A9ety+yUgX8MySr
qK8jFqgcJW9HNbKyF99y5Bi6viOTbG+0pApXmpOh9iIQ8lpJG8CqtQ3QW+cjOrbrbhIkP+pePDpD
nO2mqit3AGbcc1EjPtkpafRTDP2mKUX62oDOXVMzCo9Wo/uHwIjNNfhHcmQtvKIoGgXalaEiFMVN
T3GP9fCdGAVy62BG7sZ5KJ3eIhleIYUzTwAkEBrPDTOKQDvULYsfTjscSz95hXUWsFDhlQDTMLOs
m3thnEm5Ndr8lceT/6A3s8rM6qGebjRjSvcTqz8aTGMTZd0sQb29oblmY/ToQ0jnZT6qte92kYqd
k1rhJhcKMrmdErngN34oTTocY8c37lJEp9zISabnLqEqp5ahpA4OAKprVkFlCvXIew/tocuQmWvO
CN97AqT48rKiv9AkdAA+N0AwO4vhhg+5z4JGH6v0R9gHuyFqh69WXd05WTmr3/l7OfDW8/c0ff42
U/kyWWx+wBNK5CGQUy06NJ2WHkVlOms+N9NL4KsHu9ah0yYdaU4WjAWu11OPRgIA4dr0SP3rdygk
6gfyG/nXd5/CfyQEmak2FsYLtGdU0u+wk5iebfPBUuevzzvGC0dLQ0hehfsrtlGHuDBKLWRSaBvT
diDpi+Twzv4c+s7+2+Hnc+txgqOqoeXYNCb1qUXuoESb85SGYfQEPsinpQ1OPrSNoO8x7uSg2XDm
+0oaA0IEuS1/fj0Hci0PwZikq0Gp/I2MW057O2PxQ6gYsI343/2NMquOJTjyx5EdKAiDvH8IYdo7
+LaI1pbdFH8E5EACGrmfKQKGNyYVuuugcos/un0TBvEfdZrX102Yuzs7ietn+odvUmo1/dQ8DsGU
3St2Y51T0ULp4bQvUCKK3WTDi605CGlBM5vSBF2LUwoN664KHG2lVdDGe9UoXju/HmHrUAcQLIg9
ptQ5ndlfk7WhJ3YioxVaGfgCROtnf+tFzvXYoGeJerx41ZpTPyJy5o+ZsqOtzpxF5cVrAP6oiYrw
KfDcZt+YE9CmPghfDT1a/8fd585CQh/uPscxeOOZhjvTrnArfrz7pshwa1u1w5+oSBgxm3XlPlLj
6dVUJ3vVjzprhsI3zuxK+ZTn46uaoJetBE19mGqUfESgfB15YK81KrK0jfjxoTLU+JDCgXY5kj7F
Te/jDFT5J7+MHVob6IiMW6Yju7yvjIr/4/9wOelTa5CJon1wLDPfDBC4Hyj0WYe4gvE5zafgpbGj
kzM/3JZv3Ze2qX6Vobowf4d2Ewp2b6G5kzg/c4WdMzXXr7YPN7JWaGJdiQbKcYhDlKnIqAf0NzyS
ZETNiIZFjtTEhEYkaMXvo4+zn+OUAcGbOOeMj3G5W2u3etWa5A089aCM0/vBK7SbyLCrm0/+JTb2
C/UgTdvKD2gO+rswHtGIWUKWc6XPAqeq98kArRinyknp/3xa6qln+vxQJcrja39Kxi98POk2d7Xq
xR7p7YfDpf8OO8dxigOB5iaI7DBUWkpIsH40lledKRlWK8WCySMaIsjwVf3pzZq8wEBdrnzSuzQ6
abM1z0lL50u1RP6vzpvmv/B2leXvBfwFab3NLX9vnlust3+ZlSXOTVzMBVotFEe3gJh+INmxTh0z
OEqfPFqGWE4gH72yaTW9xP1TsBh8/z8YnZxPimHsnWBzAh9i2JrpzZuejw/yIEIoBytD+Yky9GMz
Ve4DKikRiUP4xuUTzZLgRwuU7oGlT3gkP/3b7+Kv3/wdSqOgFvVxXkL8GNBjeRcv/Ubg/Ej8P8LK
O3tNMpEtdFPt4L/dtZej2adONVrJoU3uUdTgHeU9JqflIO82eSQD+TpSMDVMriidl4u7mo9w0SRU
EhYsistZ5yHrvGxfzoviNEe7U6gGutuzqWZuQg5uFjLFyufBoGh+FQ6k4kLrdWqSleuPoE3KpgYm
3c9CXnH6A3wmmWR7gMIyjDZLhG399K3bunPtG8cA7d1oNousxS6M/1gNWB/pr8z5V5w3u7oOmgUC
pM+/YtGOOW1GhvtTCRLNUuClLPWN3BjmaMa0uvJFGnG8A5upfCnAvT6G4x9d6uzRkQ2Otj0T7L+Z
ha/yD456/zLrhU714AUk8fneoKWEvJyJWGxdqPrBmo+M2SePpG+ZzQsf2q+3OHnUh/1Zy2Dc7x2P
PYipD9dNWdWIWwW/BzmRt97ApvAvnwyZ+Miu5AR5oMG6qubztNkpLyOjZaAXk2P+92+e/fcnxWFz
aLo6SAYY2JxPmIDA6kLggsL4aWXAQekB1w6ws/4e7DrkTpU2mkSsDkEwGUAGbxdXmfHDJGFnQP1i
mXeUI0zg7rRtGqI+mmNr3unzIP1hBLOaN2rm6tOEnB08NMsqPdw0rac0iPKFTnKngu1Zh3r6UlKY
vbFyqz7Be1yfjPlo9uemPe4usSgXxUB+4n1ndvrTpOfeveOE+wrEJHIto3s/z5Xw0C1z9WyZZv8F
EmxaLHSlvKn7AvTgfBT14++j5O1omV2Ogt6J9qAFqu2//zYQa31cj/AAuI4LPZsFBoR0kKl+fI0J
R/hJNKrVT8q1U23CXeJdV2JU4Fkp7wtlTvjP1sXlaP50VWXtuA4MKFKTi/02H1Hpve0dBHIzCiso
O1vddvTyd5eRE/Jaoa2ba7hLG3iJqPtE+aR8s1DtzYsK3BsJkrGZodaBcT/oWfna+0VAFj5TH1UB
K0qWK/6xLNToRocVD7kOYRzn1neay6LqERFtSsG1CF7nK4rYoR+kOph+EJ9nvZitCd0DpNdl+sNE
5q0c+vEl7FJ/MylOfwuNhn8vIxIgqndJhAZ9I2/X+fYczFalHjrfsz19DVeWESTX7dvMEpjrLVJR
QZetst6oH7whv4LyRjxC2CAe9b7V16Hn1tfS9xZBt0a81gb/XM77R2sS2bXu+/Q1zab0hYmTXkM2
FMG9Me84gzc7Y6f2IAOlT/HQl55gHXyQE8u1UrlxRYb2SqOBEEiK2KByTuU7GNgPz0eOnuZ3hZXR
eFkGyIV98MsIOTmfKUOXk6z5zGo+8+2yMkL6ZZgeDpfLSten0z9etqY389/vdvdvN7ul26YLebBN
5V2HJu7jzd7YoRqN1L1/xMgla5pjg4+eAM1MKtt0W3PTvTRLy9doNYI3Np+AqQDAZ/pTICz/joPa
FGeXMmiYg2TkEi4vKU15SRfJqEQ30uswasa70KTN4KrxkQcv9tIDQ9l4F0u3U0T+ddCrA8qONeI6
yzxZW3Q3nSTeTlo43l2mf19FI4t0RVehtcmDTVHRS0PGpK0OWgQZwloeyqFWEn+fAhWdJ9XerA7v
gpewcZ4RqgtrJw2uRcHlpOty6LcoljaO4V/7dZIfawD51xScKUaSeztKnxwsMgsDquvEuL1zKNSx
on7aIDSzxMgj4TW/ryBNr7C8C9fsB+HXD2yg5qfNv6Na8D+x/WL/zxvKcD+97gIPWKlXNMr3uI43
1NnZFiuVW661vB1obuTLsnxL3M6j9+VVOkIQawYyfnxnxhTpv3hCkFnGS588mmikvet+8CaZr7pc
6+P1L380jJw/HW6CeEjrByQq6ofOOQvVLO8va4Z54cAWfPEEUM/cI9NjtrTJ8rs8xE1iPQLdDNa1
mUMa58OrmE12tLdLmk7k7KAN1uN8AqiK+nICGVdO6CfEfepsK9c2ihe3a56ZfCfNAAEalI40yLLm
ZLrw/5qVmfdlVmbe5aw6B386V6Pu+JSnlIYnmmr9UYc/QxXZZVCC7udUxNqNdMnJ1k26m0iv/ky1
OrtPwOOtB2jE+C9J86y9joxg3c0rx6ir49Woj9apHNV279QWDDRUy19rR0EAThgv0+SvEQ2BL25o
xZqPi3jsSkM8ajFkWkGjnKRrCIechWwh1r0V8Y1rZ7VbuA9B9oY0mGq5d0INxT0581FhBfBW2lNy
s0wMsWceS2Wid5ewxS8v0qKW826CXCFcoKrCYiOEM2XfVSXZjZjVXFTk96pi/2hGZ3gZO9pzHc0a
t3ZRjC9+m59s8LznWIj/eBE61HDeZyEcqGjRplJNS3Mo2xj2pxxY2/twhZTT8H2oyPTDuDNAoWab
g3VknfaQW6lfUM4z/zQ64e0nuLMeSdvWO8jNaASaTTl0xRc7m8qzNHSqqmvTcXxaRAkQWmYdg8h6
kFbrZ91jF/p/xknZ7vVOKe7IrZqXPNc4Kpu875W9zGFdclUJDUzXokvi1RJnyCyW1/qb0rPWSnIr
F2GoySjbuEjUtVx35R9Nj/afdUP3JWUv62gk+aNM7suhQDAS7tHiTlo+P8EmMaAbuFQDospe4nNt
pDbKAvXWjAbEN+ej1B7cLyUkH5Dij6/STy0UntXGd780bvHZb4Bc2I4Rera9BvPcf63kLPdvv6nt
mLYxE0Kbhkl+8+PHDZBC3Yy1nX+vYTKnW8ZH3YTKdjSMMewIM0Es5P3DUR7lcVbf2FV9x34OVWAZ
PJtpDx/ZlWecE2jEj/Sqp7vC8wSApT49ohtob5wsHR75snh0lIbpH0467OO2QGqkok3U6WL9Jzzu
0VWGLqpOTvBIEj8jwwXFr8n2eF1OKvwgdjJmiNhCx+JM2zaFbFbQPBMCiEeNKZvJA6b507MMtgjr
gzsPi6/L4DilZH/l6DAEeSzvmnPe2TcwqO5SKJyhyBA5zYKmdWMlivG1AdTv615xbpOxPyOEtecV
GD8XzslxpvjAP4VOt7fBnWCPu4q6BhWURNvJCSTrqBAhjri9bJspPH1JitrfLhttuTdfzGXf/RYr
XTLCVoqNb3XNTY32zn4Zpq4Y92mS7lI6qneGERTl1TJ7sR1Bwcr2YWSJevM02f26zdLyaMyWdDV8
dfZqMxylxTvmt7/L1fB6jNR+tfhkCDWcV60d621Pjrf6HtEht6F92L4xMtrCUPgNvqVGZqzIXY77
HDjrV40WWunPfT+/GUUUbcjMiW8G4OCr1Na8E8y49oNmNk/27AfTTrXSG/xtpjgZRaRRTHD2lYM2
7ruhtx8zIw9pB7uWiSez1qQh80fQF4h5RhrJHBZ078IQtS4jT/wHO7ahfkSzg5Wf340Och0IPKnQ
os+P3LtSwWD0WeFlE/KogucFRL57kIPiTmgwjDRqLT5TNGN3pZMIv8Sg2akeePKst7Nk7CdTxls0
b18lKf9JECs+CmUabyOQK/dyGOnON01WIovLDmv1aiz1bFfquXkJE4YdX9tq7a6kzwDsRxuKV14D
2R9WoIPSG20oPYgBFXUDPyMV3dksJrPaxY0r2HZgRsCb9loO9lCarWtp4DnMo7ToVsm/BNblROlJ
7W7nR5FzH3jhj0hNs30Knx/Sm4N/JUtg47wB+eRTZ1/8MW7xKRaV60ut7dN5reGOe6uHA3NSgm9t
nMbPddcpGxpn+aSMAR2ok9qtEytWv6l07qlaa//8GBpDSLqHGsg/WmXXrcMB7nAXnjQqL524A4cg
7kokYw8w/67g2BJ3tlWmKqqrTEi7dwdoVVSkOYCgqFfS53WWuKuUGMZwMSJIuJxHSztNM3D7HUrw
ACdjal4nx1OfAWNFezMlOSbNqujNrRMjZijNWk/CjeH2/vYSDF0IxFJdtZdmoJQvjiVotg8q7RlG
l5VrWL9aH44AWOetR4TXwmNhay/yKyZd1Ob27G/Dk5N7ziGIzbM55tQ55YZMg/uK1mpySctObdmW
yVm9JKH0ab+m+CroEC10b73J5+3TtCOMAqF5IwZYaRGyoOQ+1ntjHgIIICkYcjTlYEpq0DqLSx7J
MBkhTTmojVPvfV+rt1Tdw6sIqr6t7jsGKJUwfLHzfATZNk7HuA/8Z288CacLX1Tf8vdQ62Qraeoe
RCiODeOYNPMm23eZ5p+jKvrm1/Yf8HE7cH76w60n8vSJZuV9lXTjq/TT0j7c6qb6j36HnDos9cZ0
Jcuhg+3FG2nKEqmshsqJpWy6+Nqp2RUT5Mu1akANI3LUOmOkPmdzGbw301chzLVKM9zK2YDcB7zq
83RV6tFxCm/8ojSOkReVm4BW540xGe5xYBsOUXBffiNxMK1CYfv7jszkE5ghHnYgcGYMMDHSE1q/
JrX4VurmMeTL/uiawrucPs1hn05PW2Ut/SyVTEhkZu12Wsxlq4McDOSPIUB3jFtpshLQTiCv+R1o
mhgR6lxZE6tEFx3yk9M+wdnguNC3sUwQFBvXQ6hUcBhRwJI+y9aoYDhPXpt/CMusl7hn54MKsuI9
mON5IrmXrzQvU9axboRoarfiUfVKf56kK5dWiM4+/XtCQbPmjAF5uoDmyp//9/+QOGYLT4uUDWGO
ZVvsKj9+IZxUycou62CD9c0OcFZt79UO+j6QQBrj5dj2LcAhSBajdm2bK0tOXQLk1GWorGIb9SD3
KX7CIpVmySURXcymy725kVsuWq6LLWLbyUZuyGz4Vi+zUZfmDx6PquxfkP0M8qit26fKacObxb+0
QvR/Tcp42ROxhHlq/xRN9TlHk3vK4vApjoaNgyz7i64lPFNhqpDiqsYXr5/g1CfHexd7/SVMQW7m
mA70zsoFD6sLSPxn1aelCrGshD5VNJbgT8upT+ZyZb5T4aWKsVxUH7pDA03ayZuFAea6ZBr2Dxos
5F/Nyio3ZpQ0B0+JPXodRwHNVZS+1EZ1F9Yk+FuZIIaILzj7fEuvwJqUJ9Ni7dvr6i1f7fEFcbV0
V48V9YLZlGE6rUwHgCrIofsj7MAUQu6XezkY06euGNTby81s2AXKtil7XBkih2a+8aEXfWr7XL1d
/EusvObloVGs/HK9iDZQMJ6iAiaaxGcy0UhC1Ja3KTwrOstBT8NXOALHvbR8msrv/fhFGvIc4dB/
bDReTbMM5/zTdYYsVv9jiWXNXYOfHiBD98jK0GRkzGm5T7uWGAESALp58doIPb0lLyeOiekFx6Ee
01XM5mNt1VZWr6Xzn6blRFNY3+raLPZyo9l4p9YOurM04qqq17rviq00laHVjqo/nC+b3DhWf5W5
Exy6yoUqXLPClU/fcr+OvDZYGzTVrvtqtHcw5n0N2foAiRY08EyTd7Ig8wWUMRlfoTeNbqXPntMF
0ahQi/PLrbSmET5yeu3obeq7gjdgnkOMjUyu+eCKaSP/UQCGs2t1lm6Xu2U/bwVK0VQ186B/lBEV
bc2gd5P8RpqlY7u3/ZzokaZmAN8o45nQy5yyQwEgq2G1dGcX43g3lQ15Rk3MSJkWyLhw28xey6la
UV+9wjV3owdGJAgCAVlY1q2DYdDOwkF+dyK5cw5QPVkP81E0+3Lf1Y+KXLY7sebxjQwppSfiHtZV
yibzUJfUl6SfTd+9tKZQ3VDH9vauHTv3k9J9k6+OOodWvSsUhDCqPti3KCLfiMx/aBJQGLJlrdGz
+EZ4YK7t+ZUuByX1H+LYqWEax7VEyJY3edbbNWREGAzjlcETf7W8F+XLTtdqcWz8n5/c0nQ6eq5J
VUljeWXK96Oc89ufy8tSHpXmsavdCvgaH6vCjWZKS7bP7BtphoksOM61nGYZNxnI9wlYilUrem6h
cAM8W+Z/lGlz7yH696fdfO+y0aYLQqNJnw7Cn0j6vma2l4G3toNVRsHjtgBdvNYVwzmOeuQcI6dx
jqFV5zeZFj8A7DemNdxUvycy99EWrAE7VZk34CjTr7JOD7ZLam5AQx7Z6iN3wYMbCPPH20ESRBdP
9NfBPNVozkkRXby34UM9wnYLi3xfkVqE67NiK4LT0+jgXJcNwp5Z74QPYWRZt4U6hFeibVREh00r
WCtq7F3LxQFvn+ohGk8J8uIlTWyH5f3n8H/jmvVeurq8+rr63IBq2ziQ7d0g65x8If5F8832O4iD
9AryxPgMVqS+dVCe35QVNSTotq9kRN5q4bqpqviYtq1zZ/to18YlXI1AkfnozvSsxUzPWs2DNJeh
Kme90UTcLC5oDPstbK/h9KxVdbsl4b0h+SbudKqR9wOV7HsXdXW2VJMDO6Sp+MBMou5alKimymkA
p+Z9OIiInUdAIbOMtm6YAPbpDG8bJRXUaWmGXhBwnetWq7h5TNNc1ZbvfC0d68cwWdmvIjbgDaSN
72qalXzLavgeK/RS6G3tr0eS4ui659VjDnOFp+v2Q1K75SPgo3CjtnF8LSeNsHFOvuJdy0npQlAJ
fAAJyRtpKmoCi2JgscHvIdQgT5M8JZGRHKeyyNaFRT/udVnD5xCmlENEQnkEkSNqKPJQOuUQz9OX
I1W3gHFnFF+WGGnyurW3rjkot7EvdEgLzAreljB6GfLBO/ll6p26+QhIlbJS42LcyAlw68POhxkY
mhD0f0Da8lpxh/FF16mcDc7XotP9fTAUwFFI8ZSpGcHqmsE73lp6dJZDoDy1funfKySdz42VDXtt
rF6XeaMyYQMtBn0tfbpa/wH1OBzrVw4NZtAqom7ZB8UfjZXaED/oORQYqnOnaWO/4k5Jf/xDRBFA
l9EX5ovB9uwckP802GQ8SQsuzHfWPMdKg5LzHJlrymax5rkRpPSvlCTuPsnb6L6lZ+7yvJUJSf+B
TOhluS4bjxFZ3/smDXuIBNyNjaY8Wy5yKPDsf0FxpTurWnaTJLnybGbWcCgNWE3gvFCeowImpagU
EA7Ns0kk6rWoC7qLYTq+kpfW8yS51xrIMOalvxy6vptpKaLf/4IoMCDhDuIIShLYrodJP7epMyX8
MmGygbploKLr1mc5UC+9G4ocUQK/PlmycaWqqZAh4U7yfu6HuTiT0cq3nU4p1Q8iPmEInmxC6Aju
C6PLaIVV+hPaJNKzuJdQoVnpvZxIUm2YQ2FwQfSmABuxQ/hD35AjB3Ru28mvmuYyLfd/OakbUiFo
micLLgeQh+10gPRJ24OSG2BwrXRlfWnmAZXp2VP3pAYOfDqB+85vDkZ0zKf8exqkxpmPD1qOhvdF
Zlpgp115YV+cpRX5zovW+f4lL6OTBF11bZmDXCSH0wWNt6YQl2ylGRp2s41CR1/Lq0HhPd46ugIl
g+vX150Gh5yue9SK/co6qCaVlQoOyaveb8R3nr2HTouDJ+Cr7q7QETtTw7w8jnOFi930tq6U8Cdi
6+DR4qR99KdA2bZiHHd0IXXnZHIB/s8hUUy2hS6QV5DM/CKdoHlNT7v/yIHPXJqfF5OO6jiai/Cg
DXn2p92YQV9noHlF8hqGaMV1ZXuvGUp9jhs9vi1q5DroU2rO0lc4sFrEZdJupSknJsP5fNagaLsx
9xrl0bIhhJ9W7uAhEwYvwtsBvRXpg6FCP042ipYAx2jqvRz8FMqc3FL/mBSl3qMwPBSAs/UaHDGD
DJGmmTWcJw+Xk9+dI68zjNW3/9i9yuaO/P3u1eE7BPqHPmj6ov/2/6uu1Fr0qdF/07ssvU4DDX3T
eT2hzYM8KoCAT+gIN+cqdKIb6UNrHSmP0mKCOkC9BSoOd8fsbOPQPaa64RzizmELlAdsRm3t9Omo
0xP94hvejv7/43pUlBormACwU6e0aAi+EiaJNbktlmZgRvFeFialGZtD9M6Us0vwcm6Td8j9fAxe
zKCGcAC2XH+lDhoU1nmen9wx3qVzd4ccyNcbq9QzjC0JWPGYTF52sh1jZepq+b2KZ0UqOqEewGkg
TROziRSuGbMvMAyIdzv7Z+xf1fzaP+0YzZw0GaJbiMDqlV2AHHeHJHsJkI7cKGLQttLMBucL+N7s
IdMpxtGddwcIL30Jk7zeQecC1ECaEdzHdu+Pxz7qxmcj+xWlU/bSQ0m8N0x3vrO5NEiDEBottb6V
s6MJCl9kFQ2j6sB2gn+BvJiahgECB/wLLqbpfUGTJ3tovaw81511lwZQS1tWFN60NNatq8GxKGkU
/n0YzT2ycRl+5+H4BkO78WiokXFjI5xzXVtR9eo635XGEd8/nei32td/v/91e672v7//SVEhe08v
iIVKqel+ZqudDN6aimenzxD9p2imIV52XYvIHq8D+EC6Fri4bfh70ZUPIgjMrbSkn8oaig+LDZqG
zDttYLu+N1O0mOHdyQTSECtHbzU0Yab6xuis4QydRHGf2+0qqJLxLF1ZPnTXUFQ3a2nKCVP3Hu2q
pWFwPskBnHOoxfQkLTnAdFoA7iKr0tHyu4l0cEvOBEgzb/1pM0S0SrLIFKtKbZKDRTPC1yGkKwF9
lyc66QK4nZxoJbrOauZ2KKQLTMddy4f48sjLRzlsUAM1q33QqtBz8FnaRt5Un0yKXpehiE39ykys
5N0EXCP1SZ7hzGfI4KywvyOtY4OfKcDHdUFLccqLkbh7O6rkjLQp9LruynWdH0Ph0fA9ByqDeteo
9v2nPIA0Fx+MMxNdbAfpyfkcHZeUQaMjqVeTp7tCoEbcggBRntGWfjV59yPyhoWuZWLm7lOq++mD
6ogTZSflWW/FsFdVKOhhmFeeASmFW7TRNnVPd+oZAE525l0dPdT8ICJWrUclYihFj2J2EZXorGFC
UbXNm3Tc+lHR7RVfafdKjpaohyBtcbXY8miJcedoabLtuxMkmfVOG3aXTZwgeXEr/OJJtlHIxgl5
ZIq2hLjIo9N8LNjsBaSSlzh0kbSrWokmlgeaedJCy1rZFSsoYzblgGqHdcrM4mHu6L0dKytEM6mL
/SNEJVefwqISwbkLOk6dfHMf15VAHZQB9Z/4zh3vpUE2kLQzmeXnvNWnm2zqU/NKzjhonq01UyNt
O5/lcTPt3SY68saJzgPUUUneJ/fSKuw4pX4Rzm+j6CyHNKHENYGvYnnxl88s4NRpC3eVxp04ZtX4
s/Y74ym2C1daRRgZT5EyvbOouV2sOtX1pzj23811gKLWpF7TdVDY060lIvVWHjWzGsDiA4eJGFaf
0KA/84k6M7+okcPotrGdFvX2y7FmglOEAye7cqh537jlON4MaZscdNcHj6eM/l3bp9NGodR5ztMi
hKpINE+ZBQjb76lbDF34K2I/+cPKNG7noQEBAAO+CXI7ZLGFKgdiNQHwjvaQlor73Rb1nz4czS+Z
B/u7WWjpUw5KDLIywEj//kL9G3LXNeioYvPIS5WXKdOf2quQMBYZbP7OE1za6pX89PZFC6ULKp63
Mn09KCBVC9TRbuWnV86mYf17VtXApMvZ5Vw5q1vDTavnxcM/nb+cIHQ6jK2qQvMkK8GbZ41A1Pgj
fABlCHRr3Q4uqksSy408xBT0sF6xX+6fCljzViDl+yeTTXtLs6ui6CfTDIuvkxtCZe7kc0UWk0wh
pNaBMfKSxLQDh1b6simPU6PlXy0rh/qqTKBDa7xN0AgoG9263Fqdbj/BfnKWG0GkKQTEhWH9GPWW
tasDtdwGTeQ8KZ1xDoFK7QJLmDtjKG/VOs++WQqt+SHL3KOJjuReeLq18XK7e05r+1lmud9C0zr7
Hep0PlR8c6jrDV/zvlDWICado+kCS15rCdipKG9h4IGeBULEwD3qlGDRbOtd5Bins81D+V01yl+O
GOxvBoQJV17qT19BrQGJtO3uaXAAYaSe3j4mEbyFZUuSQlWaDt0yYZ7QsO7Q7aigI6oKdTu0ZnOw
e9NB0XLwECZ2oKpV8uHG6Xt175ZlvhttwIBemIfbdiicuyKykK1Hp+Fepy2YEmDfnrMoT9ZR6DZf
6kpnL69n/TMvLuOqTQftJXQUCK+LXnl1pumF/5LqBwuAI/y9zi+rT68h1xS3UFd1uxI+oKvOzJLT
mI9oiRbl9yEytG9aYKpIG2slZKAAITVotKQ/HRpnW9Hbdj3AGPZNBNZOJK740rengYf7ZvLGaFcA
lQYpVcNWB8PQD7NELQoa+l9jiXhWa0OLF8KCca1birFHrTM4uoGF0J5aBl/j3n7uvan9pcTRddta
5rWdR/puZE+zyo24Pc8Ml9dGq3Z7h25WXogBHJGVKB7rNOJ1KYz0u1VO11pRNXuY5ZKVExfunsK/
cxmkiexLzRrEgttxnkBFvoe8Zj5U04hDGXQ59ObTDbT29nH47jIy2A2bfgWVRnKDOCmUG71a3flq
qN+iPqFfIyybfqHhMeODY2a/DPGtn8T0I+PDDKdxpj7o5ZTtlAheX1MJ9HtFuDx6pVN+rwMUp+dz
Mtf9s9XV/KlIoTltufX2KE33R8R+HVp4BdrkPpzX0Lqnt7wNH0O5+pgHY16lSH/VTo90fv52LX6q
krA2E9X7OqCIJERaZ77G/9MnLyL/wtAlLyn8Wis7dJGPVo3gS9uV9V2DuKWuROKLdNlWc1tTTD5B
kSK+uFC5AaAM1a2cjCw3pZ2MYoA0PX0kH2dvTUeN6lU9dOjSpHdGMjUnu1Gax0ZAepLEpLG0DgpU
zUI1ZM5qAZ1Gq1f36lMJlcij3gbvwtqRTsvU+2rEzrgrSNPBdkQXrw6f52GYNcLkIM0UAbT1YFkZ
hK+2ce9reXAfhbdAc8lXSpfSW68Goiq/fZPNg04bABqt8wmsMor9v39PyDN8XKC7AEZcujwprfJw
apr6qQGnhF9zyqNMf6L+STEGoqwRNYPJ3drk3R7K+UM+edDmus1va55brHlORjbzZ334EPn382Rk
PV/z7S+8nRfGSrXtqwwK2M6nnCJlFG3voNYdPZOuPd5JjxxGmqK2SgQT26eJ2oZU9ZIodt1UXXtV
ditiCyTDXHLjAc/RBvV30pKDWYfWlhdFBW2Y6GeFXtTHO88dtyL7H9LOazlSJVvDT0QE3tyWt/Jq
SX1DtMV7k8DTn48s7S6N5ux9ZuJcNEFaStUFZK71G205gVuCA9h5t84Y+YfIiO8j5N1uZZU8UyLS
NV2ANu+1gehWvcmzYLyJ0ao1s0lHh4YV6phVmM8lCgJJMPTBb8bqkfVDshgz/XtNnPcp0txfU6uH
z7WGYcyY+9pB8xPrBhuQEMQwOm5lITBsGxA+MFrrwSmz8jEp822S2cWLjTLYyeqIDcriAF6Rp5bV
buohL1/GSY+WinawC7wslTTPVsSkdPD3hc1tLvCjDOr1pDVARhtF2bOUaNd9Bgl2O07TN0svZge4
vl0TmXafu1J/MEi2/sh6UihDASUEaJC9Sw0y6f9LD+KXxar1NX0LkUfbIL1OUkPPsjN74HKdlWr2
hXfZT4gi/i9df+varrlLYRabO9+pA7ZOWOboTmrdibTQDjGRkjWkC+tVLZVNOFjZD01J33vw6VUM
Sgpn7dikr5rSbJb4zrMEnyG/hNSRrq7ZK+voAr+COY0UVxwvEDk/7BAQxPRuUAMUbhuyKK3SwAdt
0DxMRqH/DjTzhjBz8r2GF7zogcK+uGWVL1mUJk9jH2krnz/mLo28dpMDHT9b2LxiOwSUZYz68OgP
VrEr3MI9E27EMK9GEoD/MUQZDBLKY4DS4IY1+HQ2qtkxSS+MfaAq42sy8A4oB4+YuV+fB/gHs0L2
+Gr6DUJE4UC3+cE1VAg4/+mmJliCtvMTTBlzZmut924JqohZ4v3m1Z68mHyFiCjUbwFyB2vE9cIT
bl31TaolPuSXTv+uoTwSqPaPSFXxdMMwBmSUpx+ato74sHr1khTZTWYn9o8sTX/liqifnKoq/6+l
r/WJWcCjytMMU9cIp6mWCd2NR9kHrGA7JJqTdsX4DFrHw/f2i2t0PHiRyzhYvQdjIE2qtyyKy4Wt
tLi2iwpdSF1DWoP6ZErQ4BSrEB7G0iiHZC83IrIYNdbHomy1seCrovLem9z05GsR/k31UD6kNTa8
A9GONyOb7iOJy/XcfWk51e/GLr8ZiH6/KFA8l5nQsj3Jn99t26i4+TUkb7py/IqX9APOpfpjPdeH
gPGxHjTGrz26wn5xiwf9+86/SCZsZqYiWMr9vowLkOAazpGOh4SdOma7tQo1X1SWEW+dtGdlCXGc
XKWbY/gtg+mO0FagpXtk6/KABZI6iJMs+wGSdcFgdWQlBuyz/7VBdrFLmyGyY+vVwzpzh+fWtO8k
klBiD2G5p6e5Cp+G5j4snRSJCVesIFWqZxexqjWe2GyGVBVBVS8afrYRzFU9sH47bvUQ+67yiqCA
tUziWrubIKvz/NeIxf0ZHvlgxuRwvrnLcNsKzN911D9MxhjcdqYvdk405LcNtIJFEdj5a11H7cZ1
7Gyr1E3+Gjr2W+cjhRdVU/SI8fVRVo9e7u4QT0DiZx6Uj+z+TL32T2aoti9RsTNR431FH9M+kiXG
jnQuDsr4CP8Gv3AEgfLav3Fiq3oKRJseEXXrV7I+yINbQHXVk9GOq9zD7V1Ny43ZtizBWcmfAI9/
PFzrVAe1VbOojYXscm2QRZCiYg1nyVnlohlXg56l916Ve2uWG+qN7UX9Noqz6hRUY7FPWBYeMpAL
R6xBURGPuw6NkEzDkL2HSxFP6Idn8fCQph6ex27ePCctoveDpnWvathggh6Pxjfdn3PAZfGrLpvN
mPj+7Aa/dS2wqAtjRNg9CaJgoRYkYXyn/dEF0aPRT3n8uwdMsZcZs6EhL4Bu8L06Z9MKNzr4PN/u
ZRsZnUubMZPi/7TJnNy/j/OSOlz1Itcv7AHPjGxApV64kwhMuLEGXjwh5KyZI90GjrIxRVoCdeUX
2T0i7LZnGR/8hqm4R2k6eiMWovGgGJKb1EuNg4q0zSaLdefRrcliR0iz/IpxfXWRUKi1Cq9CPVce
XA3N95bFwGEIkEsKKtablZ6Ob0UVHCN0Jc+Nmhhbh0jegsBn8BvIaYba+2+lbN8KkssvTpeUK2SH
p1vDKcfdZOjl3vA7c5OgfH1MYsRc07DRjkatRWe1rdI1oK/kxRDpF3QAul+gXDZdYobfxgTdjtIe
wzuIETxpqjzcBXVv3DthErIt1q3vjvjKkhm6ASJ34hxJmoI9lOI45yfFzFeQDSCC3s9MbRzQNyim
hTpa9l0vMAstveG1d8dx4+QmscYZiNUiza12ivc0pqI6wWuKlmprRq9dEQNX4+exk0Vvqs9dE4iH
2m/be1Ekj/rcyyuMdJe1I6I0c5HgHZFPJfyRW6K7IZ/AV1FCRrqCpKZoREY7i4jl/wFbjR1K+UhO
3coqJ3ciNN7DLbkC45gmA4SLwPG2ZtnwZFBRiW60rntK7MFeqHUvvrZBeR/z6wgWJXZ/SYKLQB6X
x9Hog+/tpEHsDyLzWcUFU4JwlOQHD+ovfmsaL2WrTbsuy8O1LHoe8v6Kwp12aeXPQozavvnndbr9
b+8+2zAIEOsg+DVP/TeGtyYmKNJ2pTwJL9fANiEkOFZTf6uKLDk0op591cLiCecKUmd65vwswQUG
LTfxte8Ir3E/JjcsC+gelflTWYW4cBeGfe2eqShSyalTCK6HS995amtmkzR+i1GHJHXnUwekPk2P
LRHfX3WrHYauSL62TW8uozbO7zCsxxmRfccuKLT4LoA1urSVIviKATp+4NZlUC+chCgoOI0J3IQ+
PwlKK4uenADN0Dk7HyJ49ZQIkr/zE0S2/SmNyfS5bR4HysX5P2RlgMx93ijBODHQMFBtg38g0P91
9UH4xjeBEzpPBqndVYIRbvmCqfQCiFmyBSjWHF1VwM2Up3VHOrKdD5eW3By9pawUaUMmchrdZZDh
VK3a01niXCQcRp59wsR8KgphIVQ9tba5gyKFNlDX9yzAe/cR00IWnW7fHTUU9k9tYvfrBmmNZ6RK
gsW8C/qVIaHsFNZPOShTIgY5cbdRDfb8clCTBNyWoWs8O2nJUj+91fUy/NnhTuzqDXdJFRRLewQM
A7vvm9Pa0ysGds0SLov1oI4JtNgkss9tbCo7+IfqPlGT8GwBF9iYk1AOXmh+CX2iZCkgmxMhOu8I
PhR77GwSTzmcON6VYvzlA29uTX4g4PHAe/Txs0g8ax159fsgAuEoss+D2LZWfwaNEilQI9VVp3p0
GRTPV5q3TZcr+boinlTfJkUCAGjbm162zgF2Rl+mNvimWa52EkYSH6Yy9ljsEmVsfNayzTAEO3OO
QVaGWiysavQuMUjkpbB/iKbnMrVWQgW/qSia/Vr2v5sZ597iLb2piafsXCt25urKiIu7wExeMyfz
kUeDq9s0Om6Mg38jq+RBFr0s3RB4j0+f6s1G15ddJup1Pj4knTEew1kAkQwIZOL57HqQdUnQl7sk
P/GEcnv2bepjnsyA49S3Ttqc2nVs8LS6m9snvbf1Z9k6dqp1qr3HoB6avZ4lxksyIegeBPajOjjh
fR2Kx3QmgRVm4+20LLFXyqQba6VDD6go63wniL+v5F2ruWO+80a3uxRla2aXe18bt1bZ/rbmrdkA
UH9DGMemiqISazhOaM6DX/w0RkfBSmh0znKBG2qbyFGr82XNq7s2ZuBmr/crgtMsZxLU3YQao57W
hKCrWaqxywxWyBWEpzIOs0drij/WT+z6htzKHuf+Vpd5b6Z+SkcQ/lkLxzbpwrUpP1GUlXuW/u5K
GL26syeL/4AMY5esbd1zm4TFs9IGa7nPHPOu3GfEh5ci0bvHcQhxKHSNeCMThX6SGRi5mN4p4St7
yeO7UtXGL6DPni7rdrBexmoyFHXD2tjBYKdTzi42Sis/bqtXq01wQSLWiefjwc5y600kQwxQ3Itu
Kz/y957SNNso8MyHNE/1hQtW5Werb8yk+Z3DdXjLiweCwQUkwr9OFOVzzcemHPRCvPjYJ69a502F
3CdTDmBf5hyRQ7h1/jnlDSkjPdKCjWztoUni1fLddRb5yF7d579zCZWgvUkjJzl1VhGhvdY4b12G
W0zaaj+yolMXnpZM9ymLJICAtrtJI+E9Z23/JHvUWcSGNUqf2zKttp2bR3sNG+yHbg6+yR4OwhOl
1Y/nkmfaqp31Rur5IFTINGqYaStXC9ELT+yYSsfGdaBz4udsiG4MPa3u5MunoMSA8k7+jOe2a6k1
gg+lP+N8nx/iP7/9PdX59/f/DLch86ORqPt3LSTDUholUIfxafIOtaIhfB5lYJI8z+xXfRHbR0mM
kGdB57MBMuE4reLGR2++7f0NxsoWYHcBD5/YxLEyB5fsufqUOIm3tnlUbUezjTe2nxMVnqHFEmQc
zxo3bYE+UQVhLULU6GjzZP3imN6X3E30W1lSg2GBl8VTEhG10ezcP/DcrlcBThJvMK5/OgDl7rEM
UG6SqR8WGQyzm9FTKmIQw33Y9g3kv+6nhVLtG7L1M3ahH19io8NBoU7vkjEQN0UMCz1y3eKm9hx/
F2ui2dfsTjP2kOuxq/rHAb+QUxp1X7VJ7x/HCr++uO2Dje2RVSh51/307GZh8N3tEi1WdpXffsdl
ynjIzKzk+wiMldC8+pvG3Z7rpfNijqa/hQ6cb+2q7O5DuzynQHnfMBNdybyS2qJLNIoivHPi6l5g
+Lofhsg++jlcFHng9QlCsaiQW5t5QjOvqv8tdN63ZGiiynsNC8zFWkOtj64ztrekxHiVdtG4NqwB
ve7EN29rnk5L4VfuBqsekg+wtlFtwpLgwfXVWwMY3DcNwMyiKIt84TtlyYZn3BSq+xJaef/ddSM8
xAXWQvHUxVu7VrUlTwDx4tkYD9Rm2P8IoMPXQYU8fGc89bnp/bZ65Z5N8a4lO78aHRgLY6Iv21Zr
FyIL3W1iYuNTDM2ws13l4OO3vNZGWOxp0y9U0NUvU94Nmx5c3OwZww48b2/1EvxeA+jwe5eIO5dk
6y9STsRsHG8ZYNeNRzb2uCmwGMn2o8NftEBsentoC8ilz5Lq8lBVqnZUEiB8c1WiKPUyQlJ+XVqF
dhbOCP9AlK+DiwGanZdPoHKftNpLbxFRUp8LRftSBJpzo8dlcx6tGmMhhHTLbJbF937Fapef1Ch4
8OB17wMnw2igjgrzpBCA9tZTaGdvwiZqXHazkcpcVEb71i3ZHtp6L246Gx39QMnzN1OJo1WtduFR
97ozME0X/DMqYpJBE3qcVWg2JWUYbLNRvNfLxoQgJuGauYssozb2VXGKfNX7Iy40aX5bpfEzq5Pm
Zhxi7qRJaAchmv6L6vKkBhqebQmS/OS9K+4ztzfOw+DsrNQMoyWCWgT0TCDoc6M6+uK+HxznUE7J
d3KM9BAoJOy9CF2ySzlCEXcxwppc+EPer/Heq76wjOnWQO95rc1F27C9pYq3xD5Hn3kTeRhiibZR
kH+xjfx4OXXMjm0SKy53KebaJOAF5eq4p4ibUoTeIW/Gu2qMrVs3a7fsPtemZ/wshMYKL26/C9Pq
76Y2w62kcOtNHb1NNUDfmJ3O2MXNb2E+CtcRz3haeKfKn+AOVym0iqSDRBLzSEfCz9+pIsJRjNv5
LlO68i6fzxxTu8t46B9llWzsiybbCmHgADb3ANyU3Sha/T0hJVw0jvVUJ2q/F41dY9dM0YmCichb
8i1WcvsJbWHxkOEumM6lsoCxGQV9tx7UQTlN8wE02ftZmhj9tg/tb9eqa7drXw9GMakNrv5npGM3
R1C8vyu/dA9D1cR7t/M9KKFDtotMLTiLKGq2YW0kN6QSx41RGtXt5NbO2suQ9hAiuPN4M++KrMiO
6BG3h5Dbf9dFhXsyUErd6KM63Q64XazxflMfuilBetoU6lOZ3te1BerAnbJ7dK3jXW/W9T4OvPZ2
jLqIuFdav+l+flbRtv+VpGALtLz5GtcdvnuOkd0ZpF13AKnUXV92CY6HOnQ7oqh7DXsKpOCU+ZUh
qqXrGNo3m40FtkX2L7fMHjXWEMuGqOCdwMgacZHytwmpLORZ+Bb0fEIRJsWdlUfdrh7bG5dbaZvo
rtgOFlgZ1XGJLdih/qJazXfdzuLfuX0GpYnAAjfznU3u+c0JjXJZ9VrzgNxLt6nStji5Q330YnKC
fqA0dzCMumXekAmoigE3lzr9pWKjt/By1iS2a+Yb6IXFcZoM66yDI1mFntBeTTGeiYG4JCo9jUf2
plHt6lsUWni4uGp1IEzpPOSN+AW3ggclWXt2xI19nzVdfDSiACW/rB9vMm/evljW91grA2gZ7bjT
wrbb2gFLJCSL7jtQuj88YHK4+2bjw5iZAoR5rW7qvO9eCE+QIKFHNC+c3arI7nWsMsABNDvVCdK9
M3n2Xpvi4sT/ZbId1da+9czKW0VilqsaYm836tF4ykvg+EPk+U+WaTZ3Tj0cEpipwhALoyLdGwxt
eo4Q4NuSQW7XEtyFNVuxskVU7SX0q0PYHKSI2yJqBfSrwYysQ9P0SVX7/EHFY9goW+to1fiqGGYv
9l2nBevJ1fI3iBi/yLoMd5UHtaMwwp/R/MzFeHRR9kq5jHTisDil2vs+6sft0Cf5Q6ALj3hl1/yw
vRoxz077pZCyqNTIea5Uc1prWvLmjvh7FLMtRDYfINiLhR7zQ/VtRVcWBIK01VQ75TqcPSVkR8+z
za0bY5xyrUPZDX6LxYNlnkV2S63BvnMvc18mS21tG4Bq6MX0MioBnkFFmZ+VgAAg/EDWz72RnrzY
++okhneODPbXYfM4GUa01CcdwVoPlnvtHxzP1c4lBJXlhL420BNE8b200fd5n463uKeOt9EuHzOM
B9s02pXsFFam3ekvyJ1+M+ph+E1+bgKpzEKF3TbOYNmiab1iLYh987jE7eOgpDyoTcW6H3iO7NRR
iVdpZWvPdhw4Oz9RckQac+5XLX0FCIPDrIvpnKGW42nyQY9khuVsYtsY0ANKio2rjs6pqLquR0mp
e7QKJ9vJuutBa9y/ujSuTlzNAf7FagRFwqZ5cRscJ7Fijb70iLqv+swy7hIvZIsKFgI89zY2JigC
EBLA9yAEKXQMTqaoPYvaYAtIhOoxI8+0gJQ97GWdhmUuZpbt7ELo3sVG5PwiF4ULwrL1A/chMFgl
R7r6TVWU8QDydDqYCkyThY92cjTOoYlKESwEk1cFg7Q3oYYA1oEDzcBllwB4eACV3iNzZtjLZHDr
tQ2G3gpxJ01xSTmp5ZDvoynnfihVBXe+SSe15/kPoyMeAjs4w40OQsSBFAIsSbf1tbq4J54GJVmp
cnhsLbRxm1UTlNr62S7G+DwQ1yAU0tbPSVm4N15iPvH7sZ+mETYPdPC/GOLOrBZzpYJV7OJWFS6j
a0kQlw1x1fg3bflDFuwwVNeFI/A6dOrpLkEaa2Fo7QAzwZjuLnWofWz11AV7MXeRDewW0EhR0ICh
phQxJkFWzgJ41kgbPKc6dV36fpYaZbJGNtJC5ks0LXlY+lxOeRLxu0rVfoNkPrqJFpKTigq1O5s9
0uSBn4G372BaGWiLnK3a5gWQxfdtpSTc/jwWWcE699o0II7CN7O3asu5l3WtO9uaN9OuiF0dgSmY
XV1qk4UfUINTMR8sqvGGrJNxp46jtTT8MLjHLbPeYlWU7hS2lpWOR7GrjHMI4RYE66q3VJPXNMhN
r9Th4sQm1rR9cg77n6NRkGjtxnLjuQRuyyhxDo3fsBabz7QE+ZxLpSzLQ+vckOUdN/gCtmvCpqQo
SpiQQknf/CRMvmImMCuiKO0Xnve4isZ+8AgWJVqbce3f2io/iij5xuaKBHxXA97vLF4tc1EehIcH
2QIPXdQUZZM+OPYhFytFpPqd0TxEZgOxUbWRXvH5gpFEQDlZ9ep079u6gL+h4XxXTsQDzASb6WhS
jHt5qEIogay2uo0WqO91ddt1JGz0aj+ktXnpJzTthoSefUoKy9uU8YwTdzTz0EZEWjw0rJ+00G4e
RCMWKiK4T6bTr71EVe7nhbrfNdqLAWL1RIDAvxStMsuwqRIx7rJljHVYjwNGifz/FgmmlFxs8cP1
4wLnACEO3GsRO2ZzuLdQ0pi9dKet5fnuMamVL2FcJA8ChqTZ1c1TMI71UwEaqTRa7aYMlPrJM4S1
7NGo5glLERcWf6v1hGb81r+xCkBVULf8mzy2f2rTFL8EWVzvIzUkI+QFyYsNW2ZtiibayVYYEWh3
hmYJeoVWbCZQuU2UR9U11QfeH8BYqB6cHt5iiE2czUbz6CgTgMHeMnaW0eCJ5Ks2jKmkQbAJ9Bg8
cPs5I5SAf4Wrrojr0zqq2rYseL0riWMRYgnR7wQmupZjda8PtqVWduvL2A7QGW974nxzZ1Z4zaaY
QMbL1qQn9meOeE3JIjAtXljjoG5k51yk5DcHEznD+bpqkOTruiMwdhk7DP7KIaG9lZ2NvtVXdej6
l9bUbjr0LXBEvoyNBIm3npSQ/BOSKVSWZFiTLWY8O1wu+9se6ftNFk3lyU2OoE+iJ6VZ9poqnhTN
6Z+yevgCi8o7F2Y+7Koe8qZiDOK2a5Ggi3oP7pAS2Ze6VvtWTeipXap6xApuTJLNvlqicxuzYwZo
Hh5c4YpbOUdeRymaJ3m0dfNhmTm5YImHqTPw6fQYBBC/Yb39yAlOfcN/WV+A8rBuM9+KdxGu5m07
ZXedlTxj8Re8wEfWD/haoGztDcFLnbTthlj7uJGtgAeaJTlC7yBbC7N+zJqivwsi1/jSfWuqLNjp
YYH1sbBqFEPw2WzgrW6bmCQn5s3IIHkl7iDr2HL+Ok3nU1PLcGT/0OHDqZlp5SYZCR8E1gNOscEX
mz/v0TOB8Q5e8MXg13bvp8VBlhRLmLdxMD7IUjzlSKDm4ocs4dtnQd/GeDUaqvDLVKMd5A7k6OSs
MVbmGx9kyiq2FeN29NX3g6nsHUUEmDT+Vc2CvzykfvAsO13rU7PT1uFIpvhTQxHE6qLyYQtcO8su
xCPY66BjJv5czu/ZMFq1pj3Dh99Eoh3f3MnGC7MF1DxquXpWdcJdYKdXLlov8N/rcBnNZifygK/S
+1lqYOSJBSrvcAf/E9mq/TlLi8xbDz2Ekk8NsrNsFZ0SfGiF7IP9ii0aohLEXi+zNo27SJsJ4F4H
qZgAyzjlB+TC3g8xS4UDDsz5QZ5dG679rg2f+v0HXa7TT3YLsk3Ofx0ni9c+1yv9B10+TXUd+7ef
8m+vdv0E1y6fpm+CGZj3qfnTla7TXD/Mp2muXf677+Nvp/nnK8lh8lNq/VhtujB6uP4Jsv5a/NtL
/G2Xa8OnL+K/n+r6Z3ya6vqF/VdX+/QJ/qux//y9/O1U//xJkXeoWR3iB4tACEu7aL4N5eEfyh+a
SEUxKk/d91GXMhbPxWWWS/ky4MOw//UKslJO9XHU33+i61WvfVTyztP62vJxpv/v9dnMsPUWZszq
/HrFy6yX61yv+7H2/3vdyxU//iXy6i0cCOwlMdr98+1fP9Wnumvx8wf92yGy4cNHv04hW9L5op/q
ZMN/UPcfdPnvpwJT361GHH4WZjw2N90QOusaRPxSFsN+lgww8wbkDq1gtKylWrn+SnGbQt+mDaZ+
Te2xopybZcdhDMDEAV45QVKvD3qBZ9NKNgf92jRT7wzmFwadrOonLz1WHqvAUi/1rT4azsokqbSE
97ckzQD0crZru5i5SV83aekGZw9JT3lqDRNG11ejN915H3itulrB+b4Ro3LcpN/8qFH2JpLPyzzL
ki05KeJRalY8gMrcmVXe3iC2lD8oRF9OltfeyTbZq+LO3Xh2PayghecPspueYCUWEmw5yC66r7JE
ylmaMqvskJYFGC4z1hbXif7Dq+tuf+dYuk8Q9X+5sjeivKT734PcIAKXu+I8gcQaFzbaH2dZxmwy
XA6p9958bTD/dLFNhS7FQJdCvA+TY+VB9vP+zGJVSbgpTMi7Gp7nANlisgDyVB6IEiJSei1/6JS4
7hn05bj9MAbk6V/dP9Qirpi6y8FQBTJ9aPjj8mbjVxw5N/Isxbui7/Pu/KmeBVG0Yn3Kb+jTgKEN
T30SoNbw1xyyhzyUbG9RgbL77bVOnoWp0++gQf76VC8nKRv3WJeTfZCNsspJxSZTR7GvNGGBmSRP
iJGTxVfkLHO79i71slHWy7PrAXgdvu7z0EkK4MlTl2SKX8fvY+Wwxoz8VWTULZ5n2bABAtAvMTbX
vQX6es3dotIIkmBqpPCrBUJN2M4eNrFXtHciUNu7Wiudg9O7T7LqWo/81pOVtS57DbrKQwYceWOb
Qb8c55Gy7nINOdO1Ul7HdYLxch3ZoJbTa1bUzVbSdOUZOlD373zdT9RdRPi8EsPgmct7OZecXcne
RRYWtEO78tDlDMnhHtTWMFJ0zausOSiVYnPuK2r9L+etZtTqUnb327ofjq2m24ug6bNVExvv3OlE
6TyX6Abs6OvBKBvEOonmy6oPXT4zr2V7ELvQsT90NRRfyOGSiI18wSJC5x/jNGLWpgFRukld+xjO
oAgcItWvWYE60Oykce0R2pqGaLDIlvr+E+gnyQCfb2SlM7uFwn+1CICsij/YIDSNjrkdkDmaI4Dc
KQ8RWVSEK5HFkwcE2TN85dr+IppXSj3puV9LNuzSD6iFWKN60iAdVzb3s0LBJmrreBUi9R4uQQrm
wEGyeCV8r74vxVjfyzptrusgdWM5RIx2I8uy+dM8gxrfNp0f7Hu7EadetfqTJ8gQL2Q5RoX+6Oo3
RVcM+erSQPAJPMDgdN9DzG1I3Os9+stBubrO0OXx+1yf6sJ5Pl+/+VRtq5GyVfThvvvjEvrhvfLu
IlrjgU4MQfvwhrm8dkgBHi99ZPnDyMtLRviRugwAPS1h+KGPq5AxzdLoRcAL2+az2Zw8pH/ORmkq
dy3L5l4klxGf6mWRHXS/Bfn/2ojOnRYEPmFNeZCYMzNSztdD7jfvRTNoFx0wkZNslPWXsT1snGUw
YRR+HUZU3V/1ZaUtL2q3JoRDaFACMUDTiCJAwFq1VpzmzRi7LDi0uSNOeZyzMY0ajHmmtNonRuqq
D8IidqAObr6Ufeq5YyIZCaMHMroj63bUhxtZ5YZ6sWQxKpAHaTQ1W3q6jV7x4Ew7XnPaLWRW/Vae
ZfiA6lPUna/1OtZtp0y30C6iq6cCql1oQ2ltHT42FD8qrwfCevwloL5XkYKI9aU5Mj2kKv9cTfZu
5ksOhUJKhqtdP0BY582pb8zL1T7U52kFOgZfPDHp+ymNKjQ+8N3xugyhSsW3f+rYeYRdJr67bS6W
NaT+O/9P38hwpk99hfNac5m0Qk850EgBdA3iaKnXEE7Kg52BXpO4NFd2REQSpMN7XQGxqhgqHHbm
EZfBch4RzkG9KnQXzdxSo2OmreSM9hDuZJfPQ+a5odZGqL4zQrYWVrVKdccZ7Fsw6/nabRAa5r/O
/mmH8ES0pPoW2jG6HlaT3lZ1gvcvZoYbC57Lk+wr5Vr+ta/aTxZpGqAPil4rC0fjlSQ5Aw2uB5Bh
EoozjFg10FWTrZJtIFsdF6CDbJVji448pOoZplcvfeZZmuTJF/XsJ0W8ngh8BX7qWpSt1exEJVuz
AleZ2gTQ1Gio/HrdwvTT5hahEhg889m14VoXzq0gOLStHcNWkP3kQaDGfGmAu/FzIsM3CUES9TpA
XuLTTPISI2onKEIzsex8vXY6fyjQV825AtZkOGa5tkfgeJE9xG/woLCDUd8CvgCShRFSw6LT3ipL
A2RVjo9jIeDnKUlKJjzQ3pxcdUh+qv45SCcVA0R+sPNwOWve5vV+IN77n83qDzraGIqCvw+Lx70l
XGur+T3MbPBZC/TD+lOkR8FLWE77oCLa37rx9FRUxXKYhdHgzxU3eodtVDD3grTI2tnGY0a2eole
8acwpWyVU8LKEyfZGpnqhynzMSdRzBxuW/wkpZCSYfAKEPRO96AiOL7v3NDeYHZlf1Gm6Ea+h689
UoCf+zJyrE3YWIgum6hTiUU9WdVWrpOnODKOppMvP62VIVWyAp9U1Tha8Xvre51siZr6Q8s48PpZ
XJbqJHx2RtE8JrN9o5GmqOiYzaFVhSJu/hRJigZneZhyZw85ujzbCn52TFTsGs2NHuTBA+BRJmDx
ZAltC/1cme3R6E0MYLIxG7ZZJ3oesgyYuP8fnCxtl7P/1rZAig6TmFY9lG3nnGWXUffFje1O2+sA
3Z6SHU9QWPVyAFRma9kin37pc7nulNyWRRFeJjGQd7wNRxKf8lM4wPCxbfethewrD6Cm0xXYJrEx
5+knxS2XA64Ij0q6UmN8UYquEY9jUOvLSGB8K+sGELcnUFE/vVnvVVZVhYlUUKaenblKgE7fJLXN
KnIulmz6HgzrVbbJ7mYMj9TLoOy0qm8exsx/QztEHL0gEMfRH0Chy1N54PGuKPha/OnwuVf1p0X2
kUW/aINqIctInUVr3Zr6y5zXPlkRj/7yOlrOa9Xj++e4TCHLZeY8qaIOtp+62I3KGzXwnkOrxkml
88yD2ysR2MFJ5VQermXZLnvKZgeprPeesmxfe16aZFcSEuNSC9AZkZ3kHP9D25c1t60rW/8iVpEA
x1dRlKzJsqzEzvYLK9PmPIMD+OvvQtPbcpycfb6v6t4XFtHdABVHIonu1WvR2e2S0CbQuP/Hq1Ek
9qgxWAeBTNRZN50dEAyu08nIAhoOXgzbwKfz4M7OagQHxeaDIxzzHzHqLbuP9mrax3VhHNqyzW3I
qWCRyb0yWY/3EYsEwEmFs/Gws7yA1L5dhe087mhIh6x3H3VzSI80atLUuPTWtC4hIHSu1Mgzo+iC
xszblAYsHKe+t+5C2c2J7/UCLANe8dVA+3fig+Nlxk+EgeyPpqsLT2Y8brqkAE6paX3Ae8ZL6+jx
FY0AwFWGVzrw1BZAEFnhPlc2twNQdZ41iLuoIar1/bmM2L4xvdcJbACEwYLQIJnQilYEzjyANlbF
A3tbHofK+fsWj9ZAwLtsqNupgGZopB8Nsbyj4SzqHmA0O/FpqLk5fyzrpyLLX68GVqQG6Uvb2fFc
ZEDdVBxJG1fploFLNMW/LI3WoFiHYpmyJZUFEPFtbO44GuXA1Y+AUAVQFA3pwBM7BY6mitYfHLch
tFvMTWzZwAg+ccOFTo7kEaRSXBSbJvDYWwA+rsXYzRtU4UFd7ybxRU/cVSrr4jcvzTUhyUOxOXej
K81Hc//H+RQRg5x2ibhd4e365LytAVAwuHwBQvdA9b+xYnB4ZS0k9FY2mndOriYCdGZEIBKwxu+t
SKN9qjDWK4ru7cTxZcynBzoIsKae6rADrb2QD6WNJo8iDYstfSZQTEOSwWqPy8hFGa3TrGmV0Z/j
zUufrviDN0dK7N3cXs0d1Z+u1DPrDrXqCB1OOVpvsrrdAy4IbikAYB+n2M8TVfBXlkpPvb09lX+T
awlqwz7IGzcJbnOiscpXcohe1yEHyIz/D9e5XXv675+nH2bd5xYYyprc4seqY9shZdZOhBzvW/kw
8KNssAxevXJ+zG2e7ie0AEMWkh/JNJJ3iaHwBk05gSE89JKoKRRJa9NQm6AesW4iED6JrJEBGcm9
XJHCJzQhBWi+aleJm2Svd+laAuezqk0u76CJEUD9LjF9JDXMfdIUFqDbuOeLCI88SExg7NH9nfzI
5Ug3qBsh7l7fa8Ip2SHLp93jBxKd3T53N1MlOLiO/7HpygH9O3TmtGyxl2DegViyCoEs+ZeBWfWO
5pOJJhj4+qzxTQEtippPjnEo3KPNpLZJiwn9HGN9BFaiOc6GVR//NCQHhUiwWtvtjNba/x5LK+VJ
9NWxwYjW2tda45pPZyZAK8tZqWx1rkH8783773HQg9WACkYy082DD9xYNGSA8WplAsCseo8jEx3a
eIjeyXDngBbkIQdtWxGdDCdC8xnqy6ZZAOM8mRwA5vTKlTks+mwvsZf2aWg1aL0HR5IGAPNcPTMD
SXhkgUA4qoLxRr+sMeOd5iF14muEZqVnHDL8bE28x0Dhwi6g97atauexC22oSd6GaA7ZDREITbZa
5y3eCGRll9Q2rSMowqeHGTQpluT9ASRo8iE0cegSDSzYTcLWzlDj5jWldnac3dcJNIsOLs+XqTSi
+ZOVpYEDKM26dpscuc5ebisj4ZcajVZBXyNPZloWJPWULdRM4deV3S0h5JBYYAVmtnJfM/mzjyxj
j9Qwv4DUdK+nsX4yeuEmfvUs0St2Ecole6GdDHu6E9zxEghpF3KfaezvJdJEsxbQ6Wbl0zVvHyaP
wPWdAhZTA8N+IHsuPOE3kPjYLkvdPgy56QOmTr58kNty1bPhZc6uTFkEwgRs7LjaT7qJNtwB6o++
LQ1b+tXNaMgZuFvaL1I4MN+IBGn9EnNb4ua42W7LQO0nXc34nULrfnpCCu0ZDZXaJ1FJa1v1Zn0n
ijb/pM3gLAPw8fuvAVMCwYs2QlqGqICkjj4ZDiIvIgPUY5uv7aZ4PzTVkILJS8G3IXk/zK1swNMF
MNb+2Fv8VGTAA02h+wX4ViPcRwbo0tHEA5avttYk0jSpeUJul58oupvEOmv5eKjE33llmfsYFE8H
dJLiv6rRoFOJztCqBYkYrNAxnw5ICZFXqhA6o0PboUlq8Xwc24nge3v4DkkzG33RKo6WozGSSD1a
oZt9KiPQtUfZUKANGgc+G7F2NzVI2M94jviD1ZTu33luFgeggWukPpOiOHRARPmZExo+Terc3AuS
vk/wblU6mnmCVjO61keJDkClkK6GYI2SZy8OoWIMUazFa+lDe5khDXBCA94zdp3Vl75I55VRJeFz
3wOOZAyVfA6bxFp5oiufQweyg1UVeVBR6LSVZqFnt+foaELZwNsbUKdd+rTNNA2XoUFUD6CheTe8
eamv7v91bp5Hie+M2JIL1f3Je8BjeJsYeFfwnJOt2E5QPgOKXaJmeBijJiDbBMjlvF7cakoxVEbQ
qhVMNHQFnsHawG21+g70KW6QoW33L5alTx1aDC760LDzWDT5iuxlMZjrQgeM3FOgXrQ/49XM+BLO
jYA+JSB1gGtlf6G7rVt1kRfeAws4P9aauJA9YkWzyUPTQmIMF0k6selNwIkEeDafkxcep9OPcY4g
V4Db2mWoxXwH9ZPmTjeL6BHbQWDo7dL+kbwwAf4TigS9mbzYKWhhXt+swTeJzidoOq5BYZGjB+pN
fp6MaDXIAymd/AQ0nnMuG03ztcjC0+ztLCqRKiVb8nZ28y5n6VSd+hLkWElkX2K8ve7wXeT3dEAT
u3lvpSFUG6EcuPrgoKFMw0tdF+6OYm8R4HlHJswC5nTIo0eQ+5VXo83TINQB+686NI6lWl371uDk
38WU+rMpp5cI6mLB3GbvIzpVIvnXCOKJytPEL5IYaqKRhoaPElSbW7DbFPgVaXp8DtWGo4s9Z23p
4ARbRJRj2pw4ahtC/jBCf4OWWAcPnKH92lMO8nq5ix9N3p6kVrdoClF7mnfT1NqoAU+Hrj0JJbXL
BiR8eePVjxLAxN3oamwzzbX2hAzWEsHR9LMqJIiH7BQtUSXqw4biW4cK+FeUno0DmHXFI3gU5T24
z+94iY/t65WsNpZk45pi6cD1/Cso7IwDjZo+mdFTOdyBz717wObSH+YWZckQYm4klCs65OEqjuzI
3An52WHlmlqgQY+K7TDkVNbU5ewyx1i5tq2f0KDo57ExaNcklDIA635lo1MGtLh0iG1d32uWOgBr
XuAuglNga02GloL+W4F7IyoFykPhqqf9P52WEUQgW7TDou+1kdMlUfdrkH1ZqOHkFrb1aFwof86h
KDc3Sc8ZuFuo+zXQCpTOHdk/qn5SSJny6ZDL2FzNYOFYUyA5bkvRWZR12/RtqQ9hmXvWPKPoki0o
V1i6FoW1FsIuH6w6x0bTzNJty0S+7liCnaaeo3G+16EzarbfxrrwNmzQZ0gRQJ+atKvJJrxh9idt
6i7k+I82Xc1Fhx9aU28xNCVvu9Hv5WSsqfB4I4heypbv6pgx1Is24Th+pqrl4l64o38/X8qbJock
3cI53Ve9vRmq/rObrEF+ubLYlJ9GOQxxkGlo9XTK34aZ6jIuR2To8kFsafQWKlQvcqsOb3ZakUZk
p4i3eLKbSiDpLZ4uSaHei92AgKlWrNV0qOrQDrqhnVc3G50p/swTqzzQ2FKM5YKXEP36r/OEO6Ip
iCLHrIGU1pg5QdVk72NuKwoQr21RjfoBvQR73zTW/fL3oCFYr9AWjT/A7V+EKtsSRia3dFAFeJu6
DMnzwYaM79cwapuVwUY96ATubMQuUHf8BwD1wzkCtBgYVmNFHARd1BRH0wRPKEXRJCcawL6gqMx/
nyS67PRaKjESA0rfZol2tzqT0JCCPPMqq+3pROMI8jibQaKUSDZNxbwPRNd1gLuVs8wmN3LCBiqL
yL8Be81BPJT+NFF522ml5A90mMXgrJ2xi4KbrUV7HUqIerQqSt3EthhS7aMSDqMDstXgW22R8y6n
EAyOSjgstjMOMeoXCnhn7gdjAzrbwifbbQ3k5IB76hxnWYMcdml4JxbhVVNdqn+7HlBA+WaezfGj
A+8c31F6HXa3xRsPP4Pa7PHl89gdGJRACaNEW0Fq2F44q9Bn7ZjnroQKPcQh24sKIBMF0CF13pso
VE0EWNlaJv661m35X9eSlfjiJamxd1m8cmzrVUUmNSoo3hth/6prIyqQIrHZM3e9novHYSi8h6GI
VY4KWjJjBH3VUEf0MkbiCrX40niNdtCO81BhK/Mx+nY9mqGr9ckmzcl7mLA+jfraeE6K+HnKEucy
jXjdazIe72hIrTve7BzQhdadqIenSL3okhoHGlBQDGZ69DKanxLV90N2RIfbbABqqrXQDOb3kM5b
Gx1+OTSDYtCB/Hqp21LqUg6SuJDdxocxRBVfwhZ9fmoNHZ1XxxGXKTxV2dLDchPpMUAWwOk/xMVw
3865PJCJDjVYnbbQw2Ygc0QYMo/gkk8Rp1sAD2Sa0+ybyUwdKAlDdvuOthIZPeLolA7gcAzXwjCM
FW1TyEbbEjq72W4zPthoARNVv5XuVn0QowEUkCHwhb0jDUOzqLNr9fyw0Imh3fWVMKySbWBZDBSZ
A8QFNxr6JzetKpDOWV1s0GaQbRpVTb15ZcS+TwYQNCjpJT76lJzgA0yehuStUXJcvDeYPMHpUaWN
l7kfHMtSypvN+CZD2xDZLXQRQdPoaa7B1BUaYPR3B8N6Cnv2AkGm8kzOXrAVSPLYp6ZovUfJ4i2Z
4wJCfHxEH+7EEvtpqvRuV+p1tiavFXVaEHkp6mjqAiG0j5cLLEtOzocLoJj47gKJ27kbUJkC9Yo2
F3G04szHEGkXGhYWAH3SYH6eDXsQeLrHPpTJurOS5FuDRo6Zgf8UQnDmZmSVDVKLKvs8ae2FAgCg
dEB2EfHzbSbkAeNvjYFNsBeaX/K5sDYQd8HXygJrfT4V4IdRmJVBgV1uB7KVEF4B7225vdm9pB03
DYCSyHNBHOzDVBpqBKZUc9GnC72ot4XlY5rgy2T1UVuveqVPQQe76pGootM2BQRLqMPNTTY5R/F6
HpEIIsfHJZZ16haFYmSh15y19vF2GPuh2w81oEtv9ghopCOfQLS3/ucULYfD3L2LqUQybTPhfRui
qboHVzI7tdqGBqCGhsyzjdfxxd4UW7KThc6EmjNmHTvh3eZmjiAoCU47FFl/WfTdejf7L4tGEMQa
yi5xHZ+hc0rtKWgDYoWuvZ2m7GXZolDhRB0+7D/QKPwFol/A0yon8GVsk6QTssW/xjpqtSZOXpYd
EHmX/czQjGsAmtxDyosGKZ2yvXY5Gvh0bUYzStE44BFunE/SRmc6CGv+hoSd+9nA/RM5PCM8zmnb
HhgHEBL6RfyKv/m4ijWh/9DEmXS+1ByrYa9zQkMLj12UQJo7q2RgjNKXRYVdMTLaLwL359UAEpdz
2w2g89Aj7L7iYn7pHHA/gC9S+nkHLkdnlNUaFZX0DOjxtLNdqW2Z01UX1/Aa7HzQh8U90C0r8jCZ
jA/T0LEvHyYZotXAtmpWF9GC98CVzNmZoycLqE7gBRL9Qa2zyaySP2XtdJ9LN/+e8QydlHh7ewS/
ZoseU0TEms6f2nG4p/zZnyLe1viPEWhic/0SXcBrt88+g5eieCCgQx/oqG49WbJr0QAWfyJARRXr
9n4Cx9YCcyhqDqgn1DA2fAJ7VQ++3W3Ny8GvKhNq2woJkZbJsijNF2taVAItSYsShgKNnc6yaG/I
PkghWgJoMV5TdGd8iPSmPELbADsQiJMtQxKpJ95YAybkTsCwol53yK5MbaqXR1ribR0yQdDTd1LN
wJ8Z9P02QI9ovALJR3ScbZadOyWk18dx+b2PgZgSnvciZz1c59hoLRGW0IdVDJCOB6Tdxu5SNFC9
5VNBB9Cdqzo34ICMnKT86c1ogQcbMpcati40G0WbZsXA+aAeyJG9rqYZ6TVZFOeiBpco6Zr3TToB
UPW7o7U17CWUI0JGbZmRDR6+xcoRpbV5ZBw8xKcJqaqi6vTu+prfGblTbCYUqEnvbh0OUv8qsmco
hRbfkenT/cST870BfNMRDeygCHsNKIckaHMNeD4tdbdS9BtLF87BlqHlrJEuyTYliBSBMoLGPLkT
jTmHBP8e0A9BrzJH690uZ2hip38ZYNYBB/r/uZ/A9HGzgxsnMPMsfv5DvK3sLPEqIBs7cJFVoPfI
sxa/UpWTpLHuRu0KZWMLgnbIXXi1Ma1MuxCQjG34c4fKSyuQhERy4D5u+3pFLJvgWQGllQa+Qxqa
tvnvkxrDBDivlCckqSrQ36qDBp5KwAuhnyHmf2zKkUKmDIowI2BPuh1IsBvXhtsc007KS6wO5WQF
XV2B3V2N6ADAv5l0eOlUFq/o9TPUrVc0AqUj+DiA7IMkcnS4mdKpLQ7joP9FJjrYvVftXJ2JZWaX
tPGubK2fkOjpD+D+BPS5n7IB4qBV74MI3UKNaayRb1dG8lAknS3hNDaj4meZ6zrwMtl0xJbJCJp5
GFeEtTRGdN/gvRweGlMMndEBLGngLciONzPoewHgrPv+dULbQWK7mfVzxhxIGWnCc3BP1hj+cn0b
BrKJ3HWacfmpG2LkUS3vwnRgueKpBnuobWgHcs6jrqOhEkLr5HVB/3QH0erQJ6+LR83Jls5XdBbL
Txa4oK+QA6jatu39qtXOzQhuMYqsLHRnN7LUd7QOa/HT6axRBuRlXT/uDfS7gg0Tnwg4jvQhZfWe
lqUIICFB2Kc1jzRKShBRYsvZHGk15Kx6kNg3EjRaNvRGTejhWcaAbdgcs88hmllR8EhAEwUl0rsR
X+QdB43uCV3ZuDW3Uf2pATnGSh+hzFbhjxYi4RNBLqhb61E63fVRCcCFyqliO234SRI3YMXDsGBV
zFdAM2QnPJTA11KbaLbRTGeditTw87D4JTB2IAIQNsVGLxuoAKsSnKZKcKEqzeXIAXnDJO7JRE67
A4GN7pnjhiLIYfcgcqL5ZLstYlg9MLpFf092vdNGSNJAMwv9+sax7Zvyro7DSzhrJqi/iNIqKhiI
rAxwpM5h+r3AsxzkKsoTdx5OoQWTbWxoB6/ICO5mhNPpEgrqyjLoe5SlIE+99rznuBLyfEsBSM1E
W0CYaHeUOCBH0pkThLC7do0bLH8gR8461Lwr4xkEGfneqaoSNz6Pbc2i9+5rAV2DwkogqBDOs6+3
TvosRrdaOXMRfm3c5n4ckZBfTfNLjQ0f/qqVQAfJ0PzMzOLJGrPypdfwX4v+ZfkZ+4FiHZd5d+mH
CgkB0zJObjzNdzJy+n2jeyNUedlvV64m8/2VLXVlLa7va1khz1LlLyjav7/y0GdPaV3oflqaw3lO
yg1IzMDGPZva1qyk9pWP+J57fcZAht26ASj+vSN6/oc96ugQFRxT/SEDoZnvdE39xer6ZwXaxvy/
QW2ESuecfdUMTX+OBidbM/zoH6I81Lbo3073SZZ2p0mkc2B5c/XJiUMQRsem8Q1CGq8fw8DH0MIo
+tZzJAE/fAw5e799jMR0q18+RosXmxPHe7LfT/g9NyPkK1CEKD6BCra6cIHbihqZno4DsHylI8t7
MuFtq1t7He+3NKTp8QysEg0Fn5bp6Ot2Ol9NRWMAesxBiuzMZrIeeGxdw8ooLthqAZggrCv0BKzr
EKkkDESQDmRro0ihfhXXFUiOr0AYFRc7fJ0OSTDUExML2QSz14+9MF8PnTrLAH+3tQHoUjWyk2FG
biXnSJwqD8h5oNpj6DsdLJVr0nUwDWQXUAKZj2CDhaae/p3MUBeFVIyKIp0aiipnKY91o1/w3hL6
SV2DD1OOZnscFIMKHZgYBrwfgww6Af3j7uaANAKi9bdoObVBJcI7yHX2Pkf+bEfFuzwD9xUYJlyQ
oQJnTV5wXns7KvwVbIYcrwt6WTsMgwU4MI9xvArD0d1WidHyNem9G8oITQV3S8LuJBZPZ+RlYHFb
CeVtBLAz/Sigug6SsPMc80+MWGrVSNr6J6KwJZ8a3XwqUn+L/HUeBIaXyJq3HI1kgIWFoyWDTIBD
iV4Bl7dBMk5JDZ0Q9bJIpXI6LNGm4OjyRWn+dvCkJgNZ4+13jO271NQ4QAqJfAGwa13nXvYsk7ZG
qx/sxE2bJR6YLJp8sbtSMYy5oXxR9lu8wcyfeH0bcQ9D7mVSjO10EBlDt8jYJ0i3wXbzRiqucMQM
sAPtFsu8iO8jAw8uIUZ0Wkhn+uJ5YbSeeMH2VN1xqod5lt3zh6jRSVVtcZ9jB3/R8J/WcxuFCzdx
zLVbxihwKmHWkXfTpZH4L6WyxsCwZ6Py2sQ155KbOr+CZSfQ8LyBZorVH7Uc+zVSqmG5gdc5FqOJ
SOnYQPalBDQ97g7kFbm1l6CteIyi2KQ1yDxAWvQYF1iDluTIgwGPlBWrIq4yKFj18bWWTQP6HQCV
Gp7E1wrE/SBrcf15Avus3/ABmoZh6Gwa0371ZthW01Qy/Wm+iiCngwa7wIImDXoHWkfU6p/SLQTm
TmU2R/xTuoWzXLfi9kjeWVXGyYvqOIJj8JvfvPRromHssPdz/xRMvzXc1bLjeCgTZ/JL29M+aZH8
7UxO7NU2vp19iNNSaLlPXTttuzLjh3hyQbqjvrTAQTzKepJXaxD8UPcyh6ohvpwt6L45di/v7PRl
Dv+JH1Nwgc5DNdp6UNsOEkQgMTnMXcwOkgl7DUl4viLbzfGnIXIJrFnRvJubl7O9FjEUsj84DLV+
jifuWrgcEl+aEZ/pUFT5J/SvOkA8/mOiM/C6eT445fOgIr1MMtZpB9oU2wUF2q/RSQywe25/u5m5
jJLbFQqner2CYwG7pVjjPJ9FcR7QjFuwrRXXaCx2mgaWTXQvpaummNKNgMontORcthOz3tzrqtKr
xYV30HtADFSlF0/a7rFDzgkyCw10W1UEOYrO3BnoIVsmob24X3cQN5PGHN5DjlSstNyr/xI1ypEW
K+JDEQ71M/TIFnsroVIEQSIzaLK2+avGu6phVNUjL0OwFRUSSGNlH9R0dEBFt+kNJFevkd0/QeSi
WkN7L7uOOtItdEa2UdmkstHZ/06cViG9UOrgmp6m2PA9PoNuX93RrO08SPHFZLE8SB2YZbJmeWH4
04g7Sh1z6FcE/QwSbA8iPBoI8jZtlxpbErqYHX5vGZX+mBVT9pB07AeZKcpNXH1bmqb8oqJ0z9ny
AniYSjOveNcsD4aFmwDq8daVbFUcryc0OV64xa1rCqHmtQPU9ZYiaIIpke5UArBXsqkJgw321iUP
4LIoAYgvC8DaHT8DLt3uwqFlQaxSXw7slrDe2ytsi15U/J/s45xDfbYJV/EU9/dZObqbjA1VUJVx
8Rk0hvwOupSeH4ei+DzGLZqWnchZaR6G6RwiKVGDHpOCDQ4+n6EY78mZ1en8mIGELMKr0widrXUR
VewT68fkMjpivBsy29WRhrPFvsbDMl+NRhTuTL41rK4bfpBDq0B3dSjYJPZLOGT7oDcDESqgpxqw
sMz1dG8mVf8s1vZkjs+61gkITk35ioZR3SuGSQ0ysMoLVdIa4gpoZaFhMUHBLLLGKyrT3sXt7ROZ
8dcFQ1EEkHudtVjShQpaASGYO/I6hnwJTSk2WY793e1xi+xILlcJMiTQAnj3GKan7e3hG06Baup9
F0C+mBRY4Jwh87I8q2kiQw46ARnS0QS7O/aQxrgZVJWt6CfxmMzhRvRxdCZTr7vQO47bH+Qj023S
zfbrJDHNzcHoxx8U//87KemBFgPbAz5a37nIkzrT2UsjQD3qbuTNN9lGBy3F2+a1DEX1qczCvw31
1tU4bbJy8TJ5Ap0gX4b2r0Py3oKRsepOt+GYoePMyKNm7Wm70FSdxRN35weMIuozHv444k5Zrsbc
bh4BCWG+VcTs4jJDbiAr3R5BBDfsxw5iOZ7jdmfkl/laA2Di89xASENWTfvNbeJdZwBvu6oA5wY/
AYRCC/4NyjvxF5s5zM9QbluWHDRF++iUr0uOMwBL/Wi9LomW8mOE724iuvGLVrEB1Iw4k+jBW0Hn
YPxSdrgmnY3K9se4is+gifVAWOpPoog3pPYdIq1ysh1QXDQgTg5o2PYthMKhtUlKYaQZVhfMOb3Z
SVrMRgIDD+MsxbvgyS0hG7zCiRni+bOCVMdy8t71LzE6AD/7YU74Jup5v45nJ9wlnie/OJCz7seq
fuqMKj3lYIheTdD1+EJhSZJpO3AEQ2fTdFY1G7y7NGPhNkaz4hqNyWaQjDX+r+t87te8yqH7QWMp
zB60IqYZTBAVgi6oPQdcd7bAMv0ILRntiLceoCtxprM3+81E9tkylniiuCeTpQAjE+x4qkY7spOJ
nP/V/mF9fMfffZ5f16fP6RGi423tkVkbD11tG0OzTXwh/zkMILKVrD/3ZQbe92Z0Uboo028td8Is
ALYd+Z+2B8mImrDE8DmF0EvqQBUmxV3696VulrfllukpKH3tqYBCuFJDMCtLfYu62vcMN9+QjbQT
ejCf3o+5vuIDAy82HqXcjIwdSqP6ghsb3dxcWZ3bnxywzH9OGv76AE7r17AFRqbCPFH1J7CG2J+z
f8JmMf222q9hNL0KI/wX2/j28xkbYygwnUVtQZOeN84l6RLzArTniP5hfNEr/ZgLMFtQZGdycWfb
3AVXIsOmRMW3cwKqw7gF1y3FSM2yV20HNB1DjWWJUVcA+7L17gr6egnPx3A+gjbigaJp2cnDfYsv
xSG9m/aTA9SKGWrFXQ4dzCe9RkkidMLoRENQ/W3bQiRXDYp010LytVQ9rlnOGbqeumpFw3k2+B3I
mPXFm08xgDBTWd6Rl5aMIbhxoqFaUubg5KMlS9Dr5H0kTlYUghZF85CsiH1GeRN16NoCMHHIwR0p
l9JH9QxNvCTa0NDI4vHAdGgWDU1cfopQN7qa+ZJKoYC2AeXzbXrXNbrvOX1gCA6Vwij1LlODVjWm
1ELrcQDthCMANO4HsD/8HjG64tBOeNR/iAByCmlxVfL4wxoO9u/rKeHQh8c7S8ECIHGQUrG5ieOs
aPeHVNsQkf5iW/wg1QfJftOCBdYqNWNrNSaqEgyspqiDNUeHhiiZLENC2BCmJh6txXTD1LxNIrQO
Rb2ZaEShbxMZ2hGOcYRW6pRV5z7PDpAfdK6ABjtXh7EntHG1J5DEOpAsb9wA+e0pIKdwNO8kkbIS
ykmmsszvKydnYKXF7Cyx0gAt9e2Gprt6Z2An2n5bZqtJkNLYAt6fPJBJdwe8VIH4eUufYBrc/hBD
D3hFXlqDoQZX6my4kGmsNXQQjU52Rx8B6trN3mK2DgDIP58IpD9Q/dIeySL0AqpP87cwTYYdJeA6
EORu56avlwTemHBxjwfthZz0JUM1FqLvaXyhL1icCbR9/Dq9K+p6HdsM9M1l5u4SPAeA3XV3wmuK
TxZLy08F3pP4lE3nqOH4jlvM9C0Wd3fkBEJ6vuMgSvBpwtt03K8KkLhKJ3DtKr3n/EqgCYaH0BqQ
3hnsO+C7zxoUldtxSr6BBver3UPfB0Qj3q6Iocbo5Lnxgonkp4my1ty1lQI0U641PWU7S0HwDa2R
dyiLGwp60V1QF7ZWYd3mGxesBSNkkL70WcLBdpqjgpErJSkl5aLsQNayd/Zf41EzPDGvjfsdWpcn
QFgzIBVU5u9DDrB2ktrnCQoaN8e7ZGFLmUBnBKtmmeAePgwVuDTG8AIVr/BiG6iy4PXY2w6Qsb2A
IwA5fxutX6PrHSmChanxMPVfZ2lZqZ97sa3ow3+GzminvqXYgVu1JMXSGrSk1bTQ7FNXaAaG5G0P
9e5wQNOb2tnhvmRDxi8SOxq2TF/HYIX9nGDngdeW38PoUTFYUND2CvHHsEatRkDmtzC1j1lWIztd
VOvN7nZRWq0fwKg8ZCOAExAm24o5yw7QBcsPhaGZWwkUwjkeK8DYK8O99iFS1w2zqr9YEv+VxGP9
s0mhd5c5U7ziEyDQbVz97L3mL6nF5V9FU6aQxsmcq2T4MddanJ8hUPF6lcaY3l/FNpM0QB2sBf3x
S8P1V9YYKE2PB2C2iCPmnRnakAutzJ9sNElRcLiRAYkNzw1y5N6uEImp9hZKNhDmscwr2aLuixjN
4XE08DjwLMgOtzO4sG7xkL4CpLHT8ZbaGu1lOTwPYoZoaWU+WHKy91y9rNrAbmyMTKYoY8/dGcX2
CWjXX42LeDwZuYpMA3M/da77o8r0ow6Wk9uJYxuLxfvn5JeYKvXkUyKaF3pHprdlelGWA8Tmu1Df
kX303HPMXWAf8vmvPoLswC29S2lgZTcZxM5NO9pQ54Ecn+oIShWQijDWCeqMkJxL53sedrpPAZb3
lInG9OMSzeptF+V+N+vRZk4s814D4nY5GB6Lj15nBkMRIr1FDgoZIbfkl/iRbcg2oP9vrVtJBGG6
vjsPI+hChJVNm6rs8PdrKg0JyE7u8dIov4Am14FEpaXtezVkbNN4k/Ncg7zmYLlQ74uVdrRRzI7f
d6Dwnx2tBBNW/bOWXHtRJ25Wv54Y4MfNOgiCWAaqi6WRG0+NK8Q67jvzPBrQFsjapNijYABGh3D2
gppBFSE1wtLPa5DvREqerlRnvQu0N4A8GOsGin7ppBvBf46hQDqkKdhOYhV9W4zO4uJrWQoP2y1+
pC3nUMXzA9PmI8mQZSmTD8pHO0zytQzfFrU5ffP92zzwoYDlfjJfWsgyrEB8FF9jHrob6QJjM4LG
8MRSLwn6pjOeKq3/WlQT1MwT8ODhre476J75alKTNPbPJIBvpxMaelIwa2r60zxNyyTIqi6T2goJ
LcBNtHDIDkljaX4+j6mPnFN2iMIJJO3kEWEqX0/JNWc6EihWMe/5hAJaqdoqKw2N4IkB4XVogSVH
LwSDhlZ07aNmprVf1V38Iovx7Fjo9VoN49ehc8VPtEz9HbuW++TkHDzM7mSeM0fPoPvUxXv8ZetT
JjkLOtN1riztnpMw2s7/w9qXLVmqK0t+EWaMEryuec65srJesBp2MYtRCPj6dgW5kzx16va1NusX
DIVCYq3MBUgRHu46f0QHVY4BsDUx6sapnTtIF2fecLIoA/XJ56M79uPxRK3OhOJ8NwbTniBB5QCd
8r5BRG9GCGn4EChZ/m5rGRgoSJSanMlv+BhLqCOaj/z+x/m8Bmt0P+su4N9AeYrJjc0SYeld8xks
6cDc6CCNcAEKLD0GqjKNjtYHGhRC22m72KY0uFnGtxrb7lPiBxV2yaYx4G8YbebmoAp2N6oiReVu
EiBcAOKkRB+oA0x24crxRLz/5I3V8qYZ8/66OHtcE3tn1dMnNwi5J9vBKxpwgb+CICa4tmXlOasO
8YBj4ISvlW2Ht7HFvmUD+P2OOWAgm11QczWt0iQ08HQZiw3wRBA1WJ5Pg51XILPe0oOpI7s7Svcm
8q7YKO1MPWGODNzKbAEQTNvZ+Y+HH81e2I4FskWUpWu2Q6bpESNboC6TTk0iPly6yKis1AWqD9gM
PYQ08D75xb1Vxhty9BIL5UFOxZ2j7arZNs/gjNWhgUybG6+KqoDchGW590k21Qcv6fKjcLzxboIQ
JDTi0vptgNwjNyLjH1/VB1ba/FvHi2FNgwqW1geVW2AeCeR452DKeVBhsis9EVzRHRAjYvOgELi2
+yAdtzYU+laFrlRgulKBDtVQrxG0Cq6OqyzgavTWHlwbMeivUHoAQsZ3P+yawFzSVjXw5gj5rD4G
m2Wi9tBHg7wx0jl3wAwPd0Wm6qvNoFDf2gWD+A4oUMykGU9lYD5Qi2kTnYG3JD9IpssT9FCahDqE
EWU7swL8joeNeJ8lyPNuY0tEUhPLD5OtcLHRHDIbhITLpZBbwqcBguZAsw1jegjTtL21IFXY+r5K
tnRHlfq2MhPxBCU3+0KtJgy6q6gleP/QR4egNtWWAXGxTcvg3YbK1YewNPz5XkRVrbhWk3NH/nQr
gjy+3UaxqrfLRCps7x3IFl9pHgSHQb8x8hRBJlCqVJr/ysqS361K+b3XQ7y7DcFaT/aWeXxtNZZ9
biIxvNhpvO9G33rLlQUla9GMe3LLkELPLWzsm6m3T//TtJNtgN9SgYaLpi1CJU4OwQIbQzoHVA2G
28Kbuh2xkFEzRWz9UzPWTaIsM5s63C69oUJQwhS/I7wWXnpoCp3aDN+Smm6MaHnJfBQi6N7U0xyR
cQVcom6aKbCHrabppyZSBsk1q7psbkajMq9RZfwzz4SMxy2NxHdqRa3n3frO/MKnaXrpRNvdGdAR
o77YcuL7Jg9u1DcAuXjfjA44A3BFMGrUD1hgHUIQrLwkxmQAUzTuqK/obeuRgTCQxklPNk9jl6yp
r5qi5JkVvyv88vYqBdZdhqJ/UoXIQMuV92emyZ0AG3YOqe1W0NIBX9Tsgmqa2vG8B2qlIreBAUys
HTV7CxhukQU3atEggQX6CgGC/kxNmpL78oFn6fOoaU/yvskeDR21FVXs7rHA6CF3E1fHAbX7N3JB
Uia+QYPiuAzoitbcoxAACAo9CR1kkbTzJFFR90cH0OUVGCYCpLIrtkrrAGjmynWNlW14MUS22mDj
yim8r/IyvEe1ZH5IIG+0MsmntlFmJyp5o146kPN4EkHE7menrMHDpcFvYJ43C8CUZHpZdFgGLdcS
+jJWCgrbIBPeBgVXwJAEkWmfPfxxPtYChUqA1qb2p7f/kIz5VnIEwavO3Kcy7w8M1UJPUez9itOp
+CnMAJkDXr4UoEv7m0PW8JdgLKvZAS/e/lCN2HTpGXJslh45eGRWCYOmvbCi6spzw3m1290UFslr
VQ/1bUgi4LS1WQoV7zMAx3dIRjmvy6D3JlbrKSJZ01Se5zfjYAe4R5K4RHkf5JE+HWQIwFvcj1D5
RUej3610Bpl3fsOGJ3GGYEOWwLaxzsnKch/mAmp4nhtA1jVvt15rpy9tgaVg0kXdrxKxKsN23d8t
0lgVH9M3r0NQIwc+Gzttie0hlt8nq2pQbKeHhxC7mYdPvtm8IOXRb9Mcq/1GYyGYxke0jYvXJZc3
anETbApTl7Vra7SA79C90lfvvVGEcvnaK4GY0kM/xgf+IHZmAAbTBBTWiAWgEL7XNSq5A1oV3CBP
yNv74IrCXqDntvlNqmfqD8HttrGdYDrTwFwP7Ki4ZRqe6zwZT1yXVdSdL26ePqNmxELcp2F/sSZo
bYOFA/yMdaku5EYekxGV+06CLPYI8JFc+15RI+M5GnNtQJin5SqxTHVv9X51A/bFAJoVqVOmqhK/
z0qLk/47womy4AGEgOAwz92fvPXbM72cZJMEN8ig7bsYb/p1Y0f9Dkx6zWZZ6ukBTOXdmUwKNH07
03cAkkZ4tE3Z8C3MqyOId4x/LM+6QLh0emvBLLDmqPe/A2+WcfCk2R9QXgrUph7EPdQtpmZ9nIa4
vJtCV6yyUcTXXFelZgng0QqSQHPrw+61nmg3hSpOwgGX4kIyA1godH0MycGuaooTdeT4eW3L3EWO
3w6h5CrN8VqDIe1V/q6UJV8je4jAkQtWtKAOnNcW/F+71FLDjpzA2vo+xma1+2r9dKP8oGqRPMja
iZ/swgEwPjdBX9WkyVPels0FT5w36pziuLqCovoqBpZfnDHLN1DGhcCibgYSb8AVndIhNFI8wnTP
OGTo4RDu1EI9bEvG3vsBSFz+4I68vuXAj666PjC/xs1gbMraFkdqZshYQB1TvWSW3oIBZ7uKwQzz
NUzrAdgK0z/y2E/PqDplayyHVjJr2y9TEcVX0xgDEOgCBgAh2W5jlH50KnVTu7XazYzq+Ip4JTTR
ogbJMKCwNqCyiU/U/HCz9GwAi4EbjUAFU/MDlR1g2KrK7wFDTF1HzFOzUUBaSf82BKK8oCKObT48
kJJACUCq1Jppj7ADpTx5QJOo/B7V73OQhwHFOXARgSMZDyTzsUMybTvVqAEZytp6RCm99Zi3wa5B
lPKOPIokdYA4CIYVolPg2eUpm1Z42oxHcnYd1GS3YwPMFYbSiEbPiXBks3VLNRXrihm7offebGhq
HTPQMa06zQzjTWF1piZEapwXT7bvzWgYk12CUuXNULfsUAkIhtFeneFbH9pSJRvayFMvNWm3vji7
nQrPCOqkK8pqdW4HquBU9Luk8Q2AlAt5al3HP5tAbc3ZsSwEJdeADCsNIDulzppxSPYjMEDzTMuA
P+dEpAiqhJssxrLHzgF0i4s+uw8yvNGGiT/UoYAJGILzYPvfFlOfMkgiuIVaR10u0zWPi3aTGl22
m9tVNGnO8sQ5zm0rxMu3LsWNpigLlt2Pg8T+UA8G3m6eP0eJLUjqhlOenItIZResdt4Pk58C7PNn
Oy6r/lw0Z7LTiC4MHNComkQ149y4BptPfQjBYI5aSic07BXZPN2Bf3+5FgBFbRcaEDpDGB1pVCDt
4qR4mrzRex5awGTG5E62hvdMFseYjqCPkPetNvWOWa/SSvIzeQhkJDZNCyW0xmgYVlQolWxrcEjR
0BhSsicUYwUraqIk1rr9L1fiTi3vE0BcGmThA5l7qJSe6uLc6UMyOGjLMS6AGZqKM51Rd+nKAeTE
zgDexo8xEblTP3lWUwU+nz9Pqd9o+noLKa1k7+ZRtiHd8GOhq8Mq/E42dmOqqwQA/+rlebbJTds5
D6z8pw0zebGUfD9EqSsvZGM++PU8Nz9T56Q9JNgaEEf7cKGeARV0oHQGr1phPCxpqqnn8dkc67f2
o7LcRZqBTJSmooPRgaJSe1GLXGngFHfzwDmj9e9cy/T/ORfZP664zGX/e0Wa2RbCOaMWG49PPIzq
DJW3hOD1P5rY7tgvaYfHytKL5cTnJvUiIR7ndnN1PUNdB7sNj3i1nTo7BWKHbPOpD4DKMbWsE9no
IFiFemZ9QJkBSEpf4w47CPB2tXx8MQC/91Pjterq8odw/FcfP4QfoIKeT4AnnU/+o8sMB/4FUhkn
3S30yP9liv/vPpAAQ5UX+Lu3nvS8Sz0wd0VED0Wcx7sGOrUzO4TDoexSVaZ36/CVv9j+czLZzuvf
BoW+3czsEP89aEgr5zVy3OSiBIovZWEM93ToEp5DK3O9WCYE4u5ZohfkWaxFX03NZikqa28l2KMy
ZY2fhuZybYR1Gc5T9ha4OsxBByX0FXRM774OY2ufhSCCJZuLDOWq6bgANaiotj1q6o8hb/MvozHt
RW0D1KrtppMFi11F5budg7HtWANf98UrsYf8sC/+/2kva9SvUfZqTnzp7BUoL6HJPM7Jshq0tRcZ
NM9L/izv7Xrfe/6wXvJnCilMRGETf7ckxaQbveWRO5zJNNvjdRmiooxybpMRZpfYqZ6XS0s8cPZ1
HY/rZZom7D9PTR2jlc9T00QmqJzvJbPXk4UKwZZNCAzmgKTc8oqxtdG0BeoAhvA29+AJNR5R1/JS
aBv5NXYIBUUgSPY0wzyWJviYRYHdBwVNetKPA5an80yLaZmzTrI93jf8TJ3AgT2mXi4vPcr4N0PB
seLWC5l55YEXXzW6SM1qkw+e6UOZj6Dq0k1arngiQq5NhdmZbMwHwQFA4XfUObvpeRlS4bvFJuzf
y7TG6H+elgYFBoJZqWoz7KOwDKJpezBaUycduo9pwxZbhbHCqmroDO9YdVjZ0XrGj4CDoCatZ6jJ
/F6hEAmpiaVJvahlw/2SXfwIu54eFcT7cJi+Bx22RBE3+wsIxbHGozbXRjqjQxIKSMRmzZ6GhmBZ
x2tDD6H2MkNYguDf6ZvHP+zzzJ8uMuZBsuK+UDuEOPrjwKMn2+3NbxxCrEHoJT8LmfbrZkj9GwR/
uwtoPFBOOJbBd6u+koMHVeJ1ycEpXw9VdRXQEdlQB9s70Jj6AWXnesNqlVyDOCpu8QTsAVJbyU9m
P/eVNX13UJS+gY6t0MvmcI8UMWIPLYQ78c4dvxWm266SzInuhWDujTqwBUBthe4wUGI3d1QG+JdD
G3UUQ33iVgxqRU9DoIZWPZJNdR5QdmM/PtaIDO6cyFB3YR7bd1ZjPrR6UZsilUQt1RnxzgBjPhSB
IfIYcW6fEFU5UlHLUuhCTag7eyeQn8+d5E92OoxILZ28hB3+tOtpwQ5tnEqrO3zy13a6QDYZ8RkF
OXPnH8NRvYv8sanmj7fU25AbIJHiPFX5fpnWBqb+mvpqXRvtcGUMCZ0BmPy7PsTrGoVmyWObBYD9
llBsGJpArC3Xql5526CMTzX5N98HCkAp8TPIQJ4kmPwtXbHJsoJDP/QRyaAUu5S8XVeBE/5G6gww
7jz7MSS/UKNXv7hSjtsYj8ZLbYrybCG7upt8F4tKkA+sosLvfjp2tDamvPgNDu4v0hvd18AYENxH
5P3GDNM8li5K9zn2ZA+p8Pu16kzr2+j2R8Ws/LfJp5Mcg/obQJsQ6AL7IZftKlb99GTaIt2Hbp2d
at5md64fRxsr6NU3IOn3Y5Xl/5hj/FXm6filV8OI3aclLoEl3Qvu7HLLe16+colwoHZ1uumYcD8+
103irasolaDA9tpz4lvTU9daT+Dp8L5BoxlqTqHbXaAfVj2Cpu0H2fFlEJXpa3UVoK17aNoYQOrE
3xgBiutAgBndjEIk19qKsdl3nP5H421ZmoifANdAJks72C0b96ihjLepnYl7FL+I+zJEgRcCDhXi
9V5xb0F7zV9VBT7xlN+RCTVcBjLTKnDi1WCUh8jo0p3SoA/8q40H28+TFcLG6uTo997cEaJaYArL
e2rFLCyvhR1fl0F5ibf+GCcg8fyYSCBhvMHNlO4MgohgQf0+Mfnw2GpXhd/8JLK3SfNxVpkcz12x
Ep6mfJuJ3+Yj+dDhU7saouncAusqLf8ECZuVx8DiUebObcYsTJDGQHAg3RHGIRJ2e0WBxhfqJBOL
ravt9O/+LRDuSJNF3tlofG9NdBRu2XwtE9d6tBE0u/zF3tfisz21u69e3r771wAArYm9Ar+br0GY
2o9DhGqqOZIlwr5953dFEuTCGbhBCZNApWoF+Be6pgP3ROje4w9TvvSQZDp0KOHedaNjfZ3w4I0k
j3/gFQb6lDYzLqP0pjuoVPsgykBBsh6JnG75MuiRbYnAUMSqeSQ5eCGKwGikA0TFnUwhOs7/HUnX
NDkgijTSi33zawvwETlgpYfai2hbRI37CIR4usM/I7ioLAHfMMSrD07rVMgLxA7UwqUJPWoH9KqO
nf2EdNFurPgUoSYx3oKjy/qZuqgsBGI2/eJNptoEtrLvShUZ+37quxOru/GCPDvEx3lZP9Z4zKM8
rxdvWEY8hxnAvav4cZINGMMqXmlVEfetNUyx/ttnm6TzX58tqsxPny0xDIjs6tovKt2Kh7ZYt07c
nebiLN0Ear47UdlXaxuPqCNpj5XKMrVCZBUUchSu8xteb50EjAGzkSFtu/WH2FghjS2wa+34boCY
2ToeQvzVydiWCd7RkXeZtIrXoA9CmnzXRhA759WwdwYuTgYgIVfF5HClMzrItARDWcjYZumo6/BH
0prhqmj4sHPSyDn6vIof/VGXtI2g+gXy5IISz+qVPEbXsZHfdF5Q/aPW0GOPTgMeJc6S1v8U459P
yWmCE6UAeJp4OzXE2PaDjW5EcNfjPmpQwnxba1hx67TdyuqADOwBC3pmHiDSbjZ9JbfQBM2pV1WI
wPXYayRJ19067dZHqOXTw//mNuDO3wtAESFjxeVLUxR7lHIjr4c7b2d78bQvdFPl1TqFbshrJmrz
lNkMsuPGZL6Z3vDPmAb+PRLNwx3YtFGxrv0dK2DrVnJkrvS0hRR78h9T/j5tibjxYSpQ2Q5qbTDs
7nxgxtbILiZH2tpSszLT9DhvfHUvKjaST03EMpNjWpvIRNeoLvUJuBolXr+yrN7bBiIwLx6hXfGS
6NkO5Rn371eEOs056hCnySe7u6DIBPQSBYiqLxDoDO1dVKGovOSD2lE/HQyefE9ZZe8HYUvUsOCQ
iKi/lm1dopQ/98Ag47NhRcakbN99HCblumpbZH+1N3VIHg3gv4TSQlYheQutdXmVKgSYEPpS666E
RKPKgOZH6h6nWHl1OzC+dSsfoclhRcZG99CZD6TMsaz53WKvLBvUH3OvdDZWBaDhgJWBh9f4uaUb
DbdQfO0yF/ccncb+U+XkKRTOEDenA3JUuUJI9992B34hAV5/snwaSe0pSyxolq9prmUMhIQQitcH
u+DO1h1ylt9AD9btTHCB3yordK6mfLE03IsOZKazKVbOmqWj2CZYqXDsQUL/MkXFmlwyso2BaKDf
E7vbZYYmMV+wO4lB0+dLsTKgSnYK9IHOoszrBJgUGIzYzwVbsnZT4wK+q7087kLpvB0P5EMm1yv/
HU1TLm3yoWZZFp67XnqYxcuNxSAo2SgkjJRI3g8popEN6uXRzge/BuFQ9M9sy6mH3L2Gl7u+MH5T
BPJTkDJLEqj8xCBP74Bmv2Dv+Dma+Udwkwb7XvRiJMYXoKCdq22AH1A58Qil+DG91mMuwL0kjQcU
odnruottxHjyaAXGSPFriLItQIoC2I8EwjVeGP8j0/pHGbHuazMib2+w2HzEgscH92Rr4v9YZke8
tHqw4DSo5ufZluHlivvBE/hbpGq8zKeGI42T1WBNJbIalUS6hw5MAZk1ghZvwG6wS2wU7YEO4w3A
yweIdTZP/lQFFxQLNmuyGxLki2UT13dZ6Ez3gTdg/aIHxOAKQMao9M4u6ouf/RJyusoUL1E5NasB
jHwXOozKKC6mPiw2akol27WX27tyAiBcifbasqh8CYCCfWz9cG3aTQxcy6ZhIn/xhq58QeQV8MZK
PpJjVOY3oKT8O2o1afNrEPU4TwK9OtCq5jHuQz1nqTe0eBCpIzXzyZs2wAK5e2p2foX0IALcO2qO
SdhiN9b4G0dfFFyhyRHZDWdNvcjEG6e6BL0F9fqsT65dhxUq9ZqD3dwhZPBAnVi6JqvKG81DYRjO
BLblrEFBRnPqsDhAKKnIwit+W+GVzgxVfQVftjrYVulNK7sOewTgRzDBWwU2hgWUmfUZHSKoApzC
BIel+Te/ZRiNIBcatjT/36daLvnHVH98guUaf/hRB2+VPPbWUxhDZNmASki5otPlAOIPb1M61bCC
UEJ+Xjp4Akr6uiz+HULtpdvXMy5NOvvzAnmHjKTFwXL4f58mrj8+GF2FPslsXK5KRtbUbrlirvUw
yQR7N/0hliHUnF3olIZUVfoK5c36aDhJed9BGtJDKugiNGMnHarRAwrECKv1aDvvNkVnabYzIGp0
HfUdAGy0bHeNzFAr8TGWRpQp0HIDt6+LfTJRuz3leBLRVZeOEfQ6iqnsJvwYK3MZ92ybVUmwnq/4
MTGiVCjcBoe3omvnUmCXXFvpZp6KBsfyLecqvpunyqVVbePEqGeXwAhuDkiI9mCYkCcmTXmaz3je
v5/9xUYug+/yHDc2xtFBfJwtNqanWWaljsVWgyV0nbq440HvFjxWPQc3VQwmdWqGXhY8ShsS2iqz
72LtUUNe7RB3Xr+mztr1g8cS8ZaiVuZ1HqQklAJRxIPIFyCiQrbiznecG2hS6l/V5N0MZla/XMlv
MceJgMUP0/bCkxzcTIEZHnkzvBAgnWDokcaiIxIw2xcTeZC9qKc7VJmvzBEbgtxL70Gg5z6kScpv
eCBtqUUHYwKbc+50v/oxypDp64DIq4K6XfssBIsBL6Jzk7t6P1+zt+7jLEutdxud9bnL3uJ4zFdm
WfC3uTfam1bwlEmZPXielz2A95pd2m46kwniENlDByD+XYhnGVTzhmhNbn3/EIOM6Z686NA17SFz
SnWl1pCk2UMjyteSCzBp6JnJNLTgrGCGHR0XW186zdpPzWxPLtSRywJFFyWKeMhGc8Y15ESjzs02
y1UjLp19NoCBepkvcnL7yK0BeC3LxwdOy8k/u6x7oGH0lYCLqKFUWn2a3apBw5vOH2H5Chl2lArs
X7fFJMLmfgh4fFk+meRhsrJAk4iaVPzByLdlTbgyDMY/favaDgEjtUFXRS50CCZwgLRWa83fiibl
fQDRvaKQ6+WyZif8g1EDt758077pjZPpq6/LHw4BUvD+y/y4fLpBeMFdGb3RXPP/MBgqHXUd7+bm
VLknMGwoXUyjjtyGSIJRFsP3tO2e7bzInlNINp64aQKhq+3Qs3OMsrtNWIcD/Om3uw5URke/qNwX
CaI7cjKZba07ZjbXxPGMjeGVxUpCgO+pH6wvqhvFVekWq4JpB6wImJPrwHpq2NDc+yC96vzMeiJT
b4HaKyqi5Ey2oY+qQ5GU5noe4NnR02DtQiktMHECood1dZ8eaXJw4mYnREWsFTVpQIAfi8Gs4YFM
/YRQYj70zZ4mR7VJcUkd8Q910sc1EuuMFG50N1+9cxTQZgnb0mQ+z9TNdKsb+dMhSNPvZcatC7UG
LA/3Ibd70IngC03GED0AqbKhTjKVkMhcuU04nKiZTZVz4AmCdeRCH0GhMs6cnshgcGi8BPVkHugD
gNbDPEVywFYSeyqVvJqJ0z9MLpf31aR+hSoIvkLafdxCEXA8RAOasTQ2IN0CRjMNgkvVFFDgQwX1
V/AUuqDELbpz1SeArtkPs7mHAp+sa/CFIEazft9xg0LtMOP0Fmx+htTHuRfV6hNQz0lbiIlbzqOB
j11F4SvlryNT/JCtLJ8rJNkOsoXED6K0wbN2oNQ21oA/3PabgSDnj9QDADJT7u/Mye+6fLTfZNqN
0AO1xQNzkn7v1/ZwCmuWIU6RmWANdIfnbIQyroBA5089HBql7u8Ew3mBYDB+ouEudHL8NHITJQm6
jjzxDTBbWBmKz/J4+AKNCnA5w764KV19ngccaUQE1GY3htp7ckN1xPtso3ZbZkvSnyERHUDyeATN
N8o7jFUx/ip4DHRpYL9CdrgGKNEqDu3QZV/q3r3wyop/oJ4nX1eAR98kt81raY1IrTlj8uNjpMoh
RkEjSxYBtu045sZIUySIIpF/oTMRsWw+U3+x/c0vMi0Tz80q/5RnM5gznsEMdviU1ZtzbN74ZHgT
O1J6be7lyJJtPaNGmclHjo6caZa8bg9kH9J8JSYkdm9VX1V7BvqBV7uoZj4rlvvWNnP85ggUEsR5
83Lms8JaGva0A4G2HRhftL+POBmq1ABT8MYSPMp2peytxs6vYxaAB7uOs/+hrdapXIWJDM9BBtkR
QGWy8lZMHhIultpQB/KE5S2BhqCzSadhAwxVeF7cwtGLd2OU8/XgoppTAahxlkXfP8fKFluwlA27
uTmBiM1lDT6SzftnqawJBK75hTrpoDgIw1DU9UAtmm3IrPfZXEu9zxY5RrTrpegQ8fLtbEWcWZAf
uijfam7Uas28PaRB0aypSQcEeUHMGbU3tw4A2NQeLQjE1q6WEiHbX+aYPfSA/5zjb1dxami/Vj24
J+PRrZ6MzDoTN0MIddJDhlqr7aBvCmj0JToWre5qiHY/uWo6mxB/3eLhyM9xG8Xrzp/cS5uVzhcT
dOkzbZ0U5QkslNUmAmruK7mFee1eLDPa+3bZo6ie/aA7pm0hXFEjZvHQmWZ37qLe35hRlvyQxbWs
neBbn4F2deqm5GQWuXjSA6m/yUpo6NiACzlJxo5ZjnlYa7NfEQI+cdypH8iWqnXvBvF95lsWxFwn
sIw65QQR5ezd14Mii4Qco9hYSJ72YOgF94drbgY6c7BVVUL6CBfgbO7VZ0783esGqLj7KBPSB5Bi
ymjfAtC79zoXSVmJJ1GHZQT4/fm0D/Cceag5UuuaL23+Z8TduGkZgq70v8zjPn2AspzW4Lr3AtP7
loNrF2KK6ps9DeZaZqmCll6kDh3rjYOJTOedQkn4Gnm56a0ehgtxaAcC7J1Jqb6ZdQ45SNRfGCot
ngVK71G6jbOoqSAbikfys5HKd9vSS2fCNNutEg2YgVw8KFGiUZzoI4cszy+sbr7Pn1h/FVaB7Is8
ilgeoFiQvgRFdSlLI3hOQfh0whNF34Vq/KbtuYm3hR3H7olxUKX8p31CImNVWm19wONvuGLBP1wn
jynoQ7vlPrOrZFWbQzquqIfHybTqai/el2qErpkBHQQ/0EEt3VxsPMvHA7BtzUOvDy2I9ZG9gI2a
1LHYypa3uzq0+zWh3Ajvhj3wA3dZeCR822I3eDrtTWCHVznRtC7KVoHTPCC31m6FxNMjMiz7TmSe
sU30WcTG9zOy/a0XwFLQ5wAruU/x6zn5SB3s2olXL00jfjmIMv5K6naHQJz6ZhVhtgF+arxJ30dk
zyrbncg5W9tiMlahX1gXnxgRKFBMbQ8ROaxzohOZ6MB1FJnOkKaAlms1QYgW4NVdyiWqlXXBHYG4
yAYCAOjfOOyKQE55C/TjV0j7zZ4685C6Hh7JlTFkR9c08JaoM2ig923kQkzHSn+FuCt8m3nfqyBO
N5bnFbcgM/1zPJXtdpBCotYb9eJQ8/zltsXvsey7Zz9Oun0YlsUxKjwopenJyGNyoLietN53hPbT
TcgnseGmPx5AIUgYdToEQtTbkHv2lpoKxXuP7N3Bdbw9KwrAxcfuaRIhSvuzpDgip4ECQyg8PEAZ
5N1W86sRpkcRs+3fNCtCB69a3TnpVDwXsbkBZFEZT4iu4a+gkqjaUO1/htTVAbleG68wqDyBSLF5
iBGMmW3UpA6g27uDszY4CBB6t7dfUAben1y70tzUPsKHDaQhliYDgSL+rs41dSIgpH0WrDPNMA6p
1i+sbaIn7nX5pR+zcE2M3uxfuyyd/FI6Wp4JEfgtuHxziBJWK9y21g/wbUhg/u38nks2gusF/4jc
S/on029AOKQftWP87tvHYDR2bBk/xhbIq2WIRBb2htM314QyzyDHV8jFvNsJiAGOzNlO/pNIw21k
TKgx6Lrs4Kok3iHJgbyeP+G5iFw52G1QFJLl+cHKiu4recRd4u5TiPOtsNgq1jP1fGeYw/6vbSKe
R74MVTKeHxxsBmq4mLVQP6M/qWw+N6kXEX91pL9/naj/6v1j7OLc66lq35D7KZpOakTSFVLo9XlA
BGAnGst5EoCEQeZYTL/K8K4aVPiPM9W/Hc/3X2RuYWcZDeEFKPBmHiOLytiKEZVKdL+Zo9vsUyMu
EXvSayCpFzxKH/Jgctam+X2pmV7qqiuQSRyLGuI+LiqvFStaCBSP8r0Se/GDJgPW5n3x4pqtid+p
asBNUzi73AO4OMnq6ooieLEF7Kn+0nDrJ5U2GuwnHlvZr2WMmUzxxgi9N8nwz6SqNSCM693SDNqh
3kEeOd7lPIou3ojSK294JfR7WfaQpovD8ea7vrrYEhuZpA6t7202OzjDkzlYK2QLaiBEcEuUWGEi
LOxWF5KhKXTT003qdXrUdlIv9or2C/X+bWzGYmQuCgECVUPcsEzAuhICtHY9+OdamlhqartqGAgD
xu6tln7p/JYZ9x+hR7sBw21UPMSRLmCQyQVM3Z77U6CGeANaDffOqKD6Nxo8e4nystlCSWq6ouQr
P7EqY/+HsfNajhvZ1vSr7NjXgxgkPE7MmYvynp4UdYOQacF7j6efD1nsJiX16T0dHQikBVSsAjLX
+s12KnL9Vo8Kc9mZVvDaadl9muTGD4j94Bvd9ntQ/jncDlrgG12sIeTPuwJ9BJdQjJuezKbzQA8M
z/LnL+s1I7O2dlFd3YfcUUtv4XYfswxjpHdDorQImq3ZBojhThgSvTeIwsDwQ7lFwQYlqgLUPsGV
RWmG/VEWmzF/K0rqIW+Hj63jz0XZGqnQw/7HsfkERqfM0hXStieztrO9Oy+wQCPiyOaUaXCWZXmY
u3j5lO2j2A5PgsWn1DOI2v4Pz8yDW6sfjHt1ii9SDEHPen0LbDTayF5jOv0BS8+/ZW177SWrtVGn
15DQa165/jUX+hXXXlldWJvWqfU1EUoAwkOlvoQ62nD8rr27LKjR4+bhf4YjQw7K6wKCLr1+noCK
Y45Y6/dNXjfLXGTDp8jVv3SuHf+hlQ3D5zyUmZRsldT4u+VitDr4poohm89v2q/RRulH0iSdCM+e
UL4kimdcF5RdLNJTHgVf5DJNbhAcWK4LR+/ig1ysuQbfQcjwxVqqeUldr3bwkrNS8aqYlb9kfTO0
UDvmeqN3lu9dZT02nQkvBrdcINg7bSHNpC829uKZcIKvqQcN2kaL7RIlQX9xIFADNWiCrxHWAKaK
9oZmh97255GxCKfbLNVfMlY2ZySYsjOr3uzMDiTamYPy7OhheNSjcONrafmQJFF3a8U2gJYeZ9CB
mMuy8lR1J1uVzmxOvu98vraqo/W9hvxxZHHErsUyFCwviZDJvvKAcN3G7DPlRpbC0rVW//7X//6/
/+fb8F/+H/ktMFI/z/6VteltHmZN/d//ttR//6u4Vu+///e/DdfRHdM00LAwXdRHLMuh/duXe5Lg
9Bb/K2jQG8ONSHsw6rx+aLQVBgTp9yjzfLhpfkno1jV2ujurKsCkv2/iERpu29rfSZ2TPs++dcrq
uo/1+yA+wljZxnKF1ZtmtwNqZiYXawrSrSN15bBLNRbBWIbbq8tgHDY/leERXwKAMO/LjCg2oxXZ
mBSDEJSJ5MGPvY91snOZJiuV7/gBe2LQs/PBzNLhrM+HIWqqTc5DD0WmP1uTqv2EmH66MzuVFbuZ
WhV4JKe7dpFjZWc5AW4K6uKfP3pD+/2jtyzD4ptlmuSgLePnjx55vFzpa9t6aPpw3JEE9kFNiWmd
Gkr5WsUkTeblRD/Bgy4do7qVPSw4T1C1VWBif9+ryjzlkAbOh3l6dZbZ0IcWs2LlYJp18JqElbaK
9Lg/21hiHssCnYyR3NTzhOgzH6/1fe6K/jQY77mr6uE04ifjSf7MRDXetEGkHwxD45kLpcH+D99L
V//1wzFUor58OgbQEMu0zJ8/nN6JSwfofPZwXaRbhQkvPzeeyVDkdzjKdndQ9Z/k4zCsM2UjH3my
OPcCrpXdjQVexVrgfiEG3K4tM81QTePBFGQ1Zg2m2XzS2upsz2tEXor3WaTmL6ZSYBlU9HQdc+NY
27eBkle3AO03JOzNh3xW0y/RtkXuIPaOsg7JsHjbFOg/ylY5oAqHjTnr8hM1w7W2Cg14e3q6JDgV
7Sc7Q7Xfy6A8Dh6aGXofV8vag0UYNA9415sPv/Q1xG1taXsH545flvbSYU5rTfcwN0r7uanzYSf1
BD1Y/qonYYR/VL2bPjbzgUhhUZkRAmAU0tDqFh3Uw0PqFtmj1opqo4gpX8tWObrvk+voHPHem2u8
0Sg0da0ZTfxBXL5r7PmpLJqNbCg1NfgP3wjD/ekbYaqqI/jfxDHbhoZs6/PP6cOTiieLNiIl4z+Y
vKKwj1OHSy+QV5Y8w7B8Fm6tfZGLMEPphpNvesNFCVyWaEqFFWQUn6Wr7NUlVprHXu1h5WnlFkWx
aGa3txAQIN47ZYS5TFwe5SDZIIv/Y911Ml+NvW1dO6BsRt1JdnY/iaNqOOIoz4wh1stFFo6grUgU
qTvDifbvzb/1uVYYVbv9D8+enx/784eJAJRlqJbjagjRudbPH2YcVKpIUtW7t4d6JBWbugsBf+FW
CxUX0Hcq1l3iZq+5aq7lWlf2qKoAll5v9CjcIjxLGrFw4B53xa4mzzA/Z6v56frhAMno3LV4udFB
VuPxQdBJBITT/ClbVrFA3lVT0zvhxuFCBltkg5oqbw1kZ0KiBMi6K0abLaOiQMvGc5M7C5zLP38q
rv3bV0w3bNW0hYbkrmrov3wqrKgMP2sS617FLvesz4YZSJvEQNhml1upiepbUbQairvQmpLVB+nl
HEMDKZcs69DPgxjrICUvpZU9ewQHN1jNqq4iBS3utF5KKGBuIs+BFbJ/NGfEYORv7bawX9571Rbo
NFvFurGfQ0OFFyGKESr+Thbbua53YCgFo/5bnexXzKGma+e5n6wba4eltqG8VrO898L2J+OBxzC+
IpofodRllXvZEpZ4bHkVNlyy9UNv16hrDHIN9xS02vwVGD/zdSo2kVZPu8wEqDLXq/lg8YwgqIhq
Cjt+BPsdwPims+hqd3jQZgJJARGZ1C07pbk0t/UjDkpJQ1gOi7DAz5B37oW3x9y7uLRNiMz81HhH
J7U/JVnb3MuqnFfXKiGHsZFF2SASKFSq+PLP3xHN/O2n4+K34QrMBVzTYBc+t394Do2uyutu1Mv7
IBBz1Dl7ieoq/Jr1gA69wVJvyfyEwPMAAKOvF3wtUMQgv++9FqSVNvimopJhW+HjzyPdqlPZwIwn
N1VCOK5osVh9VBGTQq5WFp1wWgdFOz10gY2qiJ9twtkRr8iV/IxMLFDTucgOo9k59qxyMxfTCvHR
0jGHnSxCNHqbUhaxQl6HQM3Wjs63XDKCQk+r1+FkNR+o17DFWRlV1ZU4RKBq2icGVLcr9dpMEZLA
CUxcqde4zeU3nm5+oF4X/lCv2z5tr5eQ1xkh5oD71mL7VdPs9s7SXP8m7uC/DpB4XvVWwylcVdMT
CAX7Ufjl3gsK8YqqSLPhmeptZbcoQv+8INfVNw54p44dhKy3jObL+7S6PxEBnofLaYs29wnFF6e6
NSZwo1g3jmUXPKK5boDPIVpX2fV+rMkIQCuwl6hfhN9ZPmWLdCq9p7ibtJWnDMlNBjZ01+adtpcz
mQ0ZwPeZejX1791igJyMT1bnDUsN0ziC03CTnfkg682qGde1qbdLYU1vdbJB9hsYpauqfp3DCbeY
WNU3jk8EJTPa9DMC8AfpDNlEzdEcJvcVEKO1jOwxgD+BfardVGI3hATshabr3IGTfnbC+lB72RNk
hvhG5XF4N7IxwvMCg2sz7x7Jc/nY2fn5Y55ONTYBRbeVRatM2n3dARyXRUyY9du6VjdRq+d3RNjF
KlcT+14r8+RGLe2tGAf7XlYNodesPM2bNvpcpxlljXPHtbvXJ9lFK7K9DNZiGoS6YWLtZcAokBmy
ua4ZbLDRnQohnMWSg3Tbq5KJu7AyCerl9V73qvJHp8Vf9Ghy4LzW3pJtunFbCr3eGkmtgAeakGuA
xbkpwja//7t5kng/pEW5JWDRrcsOS7wsLO6LmY0CDBKX5JmIkik5po11kvGTok4eTIwDZF9r4inl
hCU5+WH85OT5ahrz8SmKIWg4pSXItbBjZ3VrQNDIeZHO4oZmUqwgFg2HvmoqMnB918fnOsrLZS1U
9w590mCrO0WI40w+nmKN6DyQRPvB0kgUWHngfIVTtU5S3/jht+6xa8jIyOHAAdw7ww/CLYCmafPP
T0L917clqwZD1VVeDJYQgmfKzw9CwlBlow1Kh2G8IMTae6SXJGUAualbN2jFDqkwIiKyrsM7Kmi6
x6mxSgxvUMm37ELcRV3GeqAv028530rAZcbLew8w/D6Jai/c2bPEitRZaRFZZf/TuWspqtLOBrby
DAtHjHGXfl2n13WEDvp42RpjfGmDRruVDSoZkNt//hjEr+vS+WMwVdYN83+WJXfYH94H9jCA83bU
9vKGabfdmUnKT17F+RgRL8IAujahl/n+o098fWUMevnrw0COKBJA/vLXHxTo2ZEpi5b/fMuG+GWd
YwtHOA5/OYeHh/HbzhOmqcBoMIwu1wX95NkVSuh++JmYcDIH5VHbibel66nbP6vlO74SQKl+r/bR
bbxWq3obfsZq4713HTX2ygzLDI2mtQxzprYbPmkmWi55sh6DGuFgUh6rLBbBveKXb2cYIRirvoXm
kfnCWI3z2Xu/DIu8/7Adl/uH90iIyTudbbDBxkK3XEOl/PPXuR+nIawmM96NHlQvc6ljytJNWG3b
LDQJINn3/dRjqDsTTvo2vgX0Vj2/9/AUYyI/pA2L3vdwbdSgMoTDgJVTgMB0wjsHFmgePJhqWh76
uVUW5cEnETxag38KDBWvqr/GZ70ZwxMW4qvaH//5O6DN0YWf/7n8eB0blRBDs204WT//c6FapCOZ
LH935XDpxfIakSG27541PyNxiYZKNR/iya/RAae+GzM4bQhUL2ILFUe/7RDmU23C1r6mb0e0nAP2
C1B3P5Tf2yUnzKn+w7eZP5I+RwM+/GNMVeNf4rq6RoTHcJxfo1gqrr65HQb1Nmlj49BiF74EKQSC
rTf9T2HqIoEH8NyxK5iSxhAuZD0IIHuDFiMJ6DALPrlqnmB2ZFoXQc7hKSUvKrtluZkd/YCwiyzm
JrLUddSriDqGrJaHpjiQMfsK2Cr6kRYXFo28kTJfJyPlOa+z1PCSyGB7b3hJs0nVsjw1SWcfSCL3
26Yyplu42f6KR7n2Ms/TNV74Y5re5tEUlB4tkolFcRF+wAsEBcnuAtD+7PhxftD4dYs5PNSiQOW3
50l5qtDduMhesloWx7acdrCfv8h6WSUb5WHsSm8lWPYvr1eQlfU8ZS2GbtFmmb+VdR8u5tjNth2j
+vihLu2y9NSo5crsS/wm5RB5KRPy11ZLqvRjneyjmFU+e6B1BCx+v2usqNkTOqq7ZaVV7n0VFcQE
5hgujgJ+ppNkK9h+mnmKCo1wfSw8ZPJapTvKcu7k/rLxRcjqdlwnXm3hqjbF4xIBZd4oVpM+2G1g
nyfDu7GMgNJc1SaeWNSNauIVYqbkb3zjqBjpj/cevan+QATb5tFuxKwXGUkizt43NjbLcg53ngjh
dEQLWvMsexhJGe+IjROAnhtlnR4ba0JXwe31Sqk7btJxnFbXOUJWvNEU3djVNqxjlOLmcVrtZGvh
Cnt9nSH3yjsdf8v3SW0xhSuInsVWzmpMhXcJE//gmKqZL6ED4khReOMuUa/XaXzPOGHd8iK7y3kG
0vqLBiHNgyx6gWPMrB1wnfMtyEPpo6eRWNpJjvIdX9lVBX8TeVeyTtegI5Drvsj+oREizuGJYCU/
m3HwPut5HZ4ctOF4xnQbLTCMe4QejXt9QgoLPwl33VhmkC0HJV7g2JLeyS5gDHQobLiRhpqWr7XI
aLZuh5pwnXxJ+iTZDJMR7g1FK56TyWMBYidfQEDWK6vJtSOuo8O90nVfRenFX8BFsZTIGnFxfDe+
YXVqLWRDZg0/utJW7kIvj09T3SQreQEi40dnhjPm3XhBqg8Z+4E/hbxI4j3mhaujvjok26To3W1t
KMUnrLeXo1p5Gy2poZa6pHGU5thHJbmHlmDgkqdLtBexrcKx5iMj8qguiiFUy6XHQ8wTfnYnW4UV
diuLnf9WFgPFBc+E8ep1qorvcEmM5uK4rfqAIUa48TQCebJYZpV6A6Vxd+3bDPCzsQrIN16tf5Oz
2YWtbDHZNZfswsWDpgzGfaofZdu1JoMJkYJ4u96qozTZgT0LVivznesJ+ytERKAN1bw0ice+3fMc
E41I1m3lfbS5apx0I3u7595yboATZ9d7nr8OG7QN8rW8amKCYJ9sm0z6fIH5IO+beHN/va9/umc5
aKiV3+7ZjysE+8m73TTZsOmV2Ny2lbsvyM3BQWsLgB1Kx9JCno5JWwFbJSdShLa5c2WLo+SwFbME
W7drzwZSR2Q6Pq5tMy5knqMHUb3xQucl1gOMpGWdirxocJKn19qi09QFUDsvU+JVEPIC0OOHqC7h
c1SovLEESR7gXSYPZYojZe/eyQ6ABvS1CpVqLYuFGmv3DJYd5RAcwJxVH/TZRtbVDsniNlxihTru
8y5Zvg1j3jpowOW0JbrbWpc8qL7Z3IzC2r73SMux5Z/Z5js5Vzs17plPJOuWZVEcZT85tPIH7NjU
od7LumxQ+9NoRK9TObV7Ry+TFZHdaGs0g3lQ4yw9+0PFSn1YeVmxd+Iceys1SxdJUIx/BNMmyez6
x5hM39hBa89OTnIhqrwMTDjCd1NtsLHUGv9u8NCRyTot/awJh1wxgwDMstNptC+RqSPE30zpvbzy
MObmIYoGa4804LZwLOSFtMk+NlHwh95rJWlSBXFLyzHPIW+NjVH4AjYdltljXLpL1QPzoNTr0kCY
IwFl8cXx1QsS2nP6k6iNM/AhRwAFglDLvyut/63E2fWTNajx0uhH76FGn3KFDYMK7WN6uzYs/uLw
y3XD1nfu4ENAmwuC/hmUMARnAaLgp+th0Q2fL6+LjTsWKJijfr6p0ABZeQkWOlknWHCPnfgCMW/h
dVr96tZQ7QNU43YqsYxn17AOZTrPWrli6UwYHelDJ26yMCaXI0cSi/SCcnzwXFEcbMyk13JAmm0n
LXI+Qy1JMMjp6z0wfedxcq1b2T5ZETFdUfaXoCA8D7sRv/P5SqnrI/Rl2I/87Jr9oAbxptQq77NX
ba4Ddadba+2UH4RKhAuTv0/XGwE1u1AyPriYDcFZI3+zzOcJAS4d8rDNnicnGHcaVPBN2rTta1yM
C9lB0eHn4d2XHhFfKu9dB/MpeanahLxds2q49cFAnCwUMFeyQTHrjctT86V1dGPrIFW6DeJBeckN
/vLzNZG4K1dT4CSkcEH84JFcXj+uHGP1BXgX/95ScKjxZhNhOaKKQPwQSHptJsvfDlNR7XAhGZ+n
HJ+V+YOOU3QVEMBMz9akuEDwIm0x8Up6Iln1VI44eITgCXa5H2Mbdk18k/020U4gnmWRupyFYGSD
8O0HZcCcc36bVkpk3hfzwUlY25V6pKzl6zN0Oxqcb4E11NcXapGG0zZH92cpB8leHejdkeXkWZas
oXVx3eh5Dee5tmWZKw4wqBY2qJinxFCUu9gvjsLr/JfBzvlwIHteY5FVJYA5qemwlq1W6icrhdTd
XgYfQZL+SApHvcjSPKMGiuIpm2dEng5hdeKXZsl1/ySLJwF+k5BCTmBPnVNrdqxOu3LQdr3d3mhz
A1w3SGQfmpWh2PHQt/ZTEeFhBy7LOXmm9ufpGFi47EzDd1987g0fse+2SwmCuXq8DOygWTq8I7el
rhrxEjvGrdY5+qWGb3I/VWpw1lP15q1zppDwG9p0dS1rxAthaJYNTjfzZHWGD6ka3SWhm9yTGifg
H7h/tFZCm9Y66Vprar5m8kK1kX9ri0asQaKra/DOOkpcVvSS+Iq1ThU3x9iGYtkjye4FcXGSxUHX
dmDQWEXlnvmQTcU6H7P4xQ8qMhmzqRcL6fgFtwRnW6neW2uUDPEKxaZxL1s71f5i5EF1I4cq/nrS
VRgLSVncEnx5ktdJM6M8yJtK5/mhjP/9TcnWlOijvCkFhU8WC3G59cZJPUmU5xXvORczEuALj53M
VSxAdrnKCHxAhvqKR4B97mRLMYH3ia6d5Jzh3MlM02lVNv6aLf0SWFL0AA5ketJBu8cN7GBZUvuc
JRpq7LLkCH2vT2p8LSXFeNL9vL+VbV7j3qDX5dzIkuarDyXSktcSqMqXdrDFRbZlfvpVBGZ4VQ1X
cZgnN2L05+sl1CpZ8NvwTlIbHIHVapG5I4CQ+ea8NkezQCTOUbZmvOcXIjXI08hW/N/5TSUgbVtf
fbJsN1mm6rmxqnhPaix/nCw72saKKlay6Cdqc3Yq75OtWiHfYnxK/RG1MdmoNlwq12v3kNVK/jjE
Xb7JIkL0srX39PRUjzzRrmMbdFKc5FF2TTOkygnUs3CfLxq0fbfG8SEh+85ELgoMB9D/SdXXl0TH
WiCJU7Eiv15fzBKfX0A5nEYBGIsRx4bNtbIMXJrKWtxGaWfsCT2MWMLNc6gAQVI9/VT1wX6YwKgj
jpg9CLdPL2UYXFRFKDlg0YkNm9CxE5pbzbBujt4I4sxLy/xB1mF09dlMNYBYc1Xo9pjGzxuhUU4w
ClgLWl7z9GX8IIBOeQHmjrIoR2jFJog79V7WiIC13mgm8Ua2BWPc3xIGuXaXPfoBw+u2IJIkiw5h
T4T7u/vJHj4jldOcZHWjAGvkC9odZNGvSwOmEXQBWZSHvtIe9SZJzvJK7gS9IuTtBWWJG5UH1Vzh
vbHii5Lc9sagrnW17dY8acpN1uT2Sg7scqHc939c/7V16U6rEbI5sDxmmSJdu4mTaKsFY/Ygu5sZ
iVlNnbS323d8gz2Q+eLG+E0t4YvCx/eXODuh7G3r+m1sz8hsxTm8V8mzeLA3IPmGsyxdqzDcIG04
DFsItW/D0fnXgY6P3RKlg31QDPY6MeA5jKBgb7vISa8Hr3ZmwwXv4LY5MjNpjdzdMGRv/XS37Tet
jbGfGxThqo99cSaf3ZxBAqareEiCb95ehpnf21Wj+8d2OZ5Xc8rmL8k3ZLnsVUmK6Ng2cPOlO/p7
UYrovBehDiE/M3eGpkhnlt9P761ybA0sc1W56rB3yGDd1Lr4IVPClhMg0VZV1lamhFm1nUeMCO4b
VqGylxfZT2OPXrGf9u7m6qGkiaeuDZs713DLu0RPniUSpoh8Z2MXhbtpeXWSkl2MFrRKSMb59l1n
K1Gq9BSwbYnjMChAAf3ZRWpsxUNQrpDCGdZjn8fjwnazW3QPo70ESF3rJEzKGpp6dTV3w/MbgEgx
oIBuqQ4fGkLKwWQA2c0gzqD7pz/JVizGMDjG1yGJe38z+MTpCqVHTVNouXoOYnctyI7d6vNhRP3i
1k+Lr6NWxQdZkvVOq70NlXXyoFrKsBrZtN2YOlrHIeLUx9Guu0czbut1Uwb1pp+LhiLsvRX54VK2
5kbk3pSVcZCNsqroupWrq+JOlvDLQZ53TPMjHuwfZ1PFJvQr6w6n7OZeic+tlvV3YrY/71NS6K7X
qAvZJussX8HGKuwJCM39ZZ0bn5uq1U5dlF7eB1rjoC5k8ZeBemaSFmcQfLCeMMX0diU5IEozb5dr
jpNcMtYJiC4IQli+vVOUTDtmXm/9dsYKfyNsD/RXQ/SISBpRipmFADygLzvzJEvtoJhHjDG+yJI8
APkflxFO51s97RHq7hz/viOeOg+W03hho8y/7nDV1TGq2/OMTWCap75XgnsrACSVZHhATs+a/CdF
yFqvjMBykEDl45OHqKqOia4rZ1kae3i0Qy+eZamy++5U5c60TcicnUI/wFFyPsR/nZmh226buHyV
PRJRvvWQxTFJlqZRRNgSGg0StJCAJixrFy5q2Ze+TNwbdW5I54bcAMyKICw0/bx3byAbv42A7fpj
KjToOmay72aIgi4m485A/XLS6vt0hinYPNp3dUEYRXaQdf0sBqSAhb0OqnPFuLPdTWafLXNYWrEW
ApbOjIs89O6ADRseupsOQyU29DQEzgx0HucWA/7ioBNSk/1kK+DCxw5Xtp1U1spcC0sUyzlKYS1X
oLG/kA2yPLcqnv8NzCf8+wAvoczttYf3M18Zg1Ux1yk+rUbsfmx97zfk5gmzm69B35evBGdJh/Dn
v5B31e5LspGyvsKDnrBZXezUISxfA7ZJ6VBYz13LggcJTrbcc/378AyXmmMFNPu20VCsmfBxemEj
gQD6fFbNdfJM1slW2a/vquDXVsft38bmlVct3T7QtsqkQ5JrAkSSUOI/AEBZy6r3enmWW41/bh2j
3rpmPD0aiXdWMOn4Pp8AmezlCabw1xq7wsn3akXu8ZdoozY4KJW4TTz2EKH8y8nT2p0w63HGngAJ
f1NrPsgGfdKCg/vnCId/6eVKBbIxbgHjoU8rLR+abe+U4pE/pbLtEz9byWJSgzQ2CdssZLEeYrZp
rBT8KtTapa5om76PIrBDDHVBOC5KfnlHpdHFo5y4ikoCq3MxsJjYzYi1e0R40QkenVsExtZFoA0X
dyYHxQMWoarprzpYT6SyvcbQX1AMQ9IwToulcBPjRbEyorVKVsJzK/WXqqhfR1NPbn3in49/M0gR
o7rKcs06Z9hqK0oUs1Za+T6oS34xq1Ce9NOKN5a1s3TL3KSKlm1HMN7Ex3n5yqJeG+ys5pevLDb4
qS6nNCjvxjExDlriKktkoMZPKqJJy6410xMhl+4FTFpm4JkgewWFoUA3c4dProNoL4JP6UnvFNlL
Dv67XroCFyQTVkA0JO5eDOUsZyia9u2ysvjLZelVJ32+KZVerMgfppf3Q6SjB1eo5/eaVPAeX4DJ
WlaVWZxkA+4i2QXye3tSEfb9lKX8lnnPPOESZu3SsTQ3MZnPT11Vr5IZsxTZmBj4ReOcIpRgb4YO
y/MrmImRXhXFT0nZvI0UXnodKTskf40stVS/jpRoJywm78a82YV4VXyps+2AYNWPCifKRVl01pOJ
Ssc67/rwXJVKfKyUQdu4ppU/EGkht2V3xrd2ahdyVJyPr20whS8NwfgVqLLgEhikVoVJ/A4SbHwf
1V6w9NOk/Br2DioPZM5ijzeqUtSfptAt0WypgxvkIru9U+WvLPrTVTkYxKIwXkLvaXQ+s+AEU9uG
P2ajkxjW22uWCnvp5WZ4KxpP2zlObO1yXZAkAn+PTW8/vBpWjo0N71aheK8tL4RWmO7FK0X+2EEh
WBZ4hOyEm+ePKqkq6J7utCyMoHjsx169aXBL5HeXP8oe5uDs/GlMbmWVVbn1MnKcYC/7T35nbstU
JCvZShC/uSCPdicvJaucYFhhtdPeyVIT6C58I3xM5NxhWCkbC09lpGG5GcvXc0CwxWfZd8jT6pKG
JozvUNEx0wnTR0JXly7J8s96CEbaQNLnUDkO2NoJUkct8s+jN6Lm2Rp8KfDy+FSoX2V3RYBNGhwW
9rKILoOdN/1rrrflDme9eiOr8TFdNUaUwqVItX2uBeVaTtop5iHnx/hoZQ2UPN3YgyGL7+PcwLfH
ANxd2x3+VHnn8SoseVcTTb4vGlBGwdhB8sr6eGn5VbtDxUshQTqX/z8HX6ear/a3EwgfF9CoyVFf
mRUbGpj96Fk8RQIxslYU5kLWZ2KYVoXf69duVTZ86NY4ycduFoulvco6+TyG0hKcJOL3MG7cRW0L
/BKayXhRcd7N0IN+VlU3uLGsMlhM80OU9UG3deFmrGXRKk3y8AQKTrLo6U+dbzXPgV4ZlyH1Y9KY
TNZZJmTiFonDqFtY5Py/wWZfqVpGcAJg0zESrvvZ0HGTwzpRvUespdsMcaMcPbdsj5C7nY0eFspd
NCL4FsDx/mx27UWT46cYGag+rL4XGRYVg930KLTiPVx4bnaxi7HdI2M97iKvbm7SUUFVGCuSZxJE
f6RRF/zw1Z2p6dxHKbQnJ3EG3Gj47SkzySyKSrGFGdAemmDCrbXLzHWI9uejOj8o2L0PXxWrRsua
mBh+kd0u1lVvNyqVv2pqTX/KwsbZFSVBCFkcgZTtYiWOrkVMTvWd5tbxtdj7/EpTrM9Wah4ZT4k6
kC3Xs4z3K8XGjAaKVn7tbJOu3pUYKV5brcpvdjYRoevYILdZ5yUBVoPz2MIie1KPAvvH+a6g96TY
xindtTU1IZK2jooK5dzqukW484UyXlsT11O2fifUa+uURN6WFDtkjHnmyiYRgiW4fm01BU7Ppobg
uJwqCFV9qzboqMoi7zaxndoa2YJ5bDb001YzPUxT5uuKThu22LdB1Rrrfe0Uzc4bsye8h4ZhAcuy
PssDf963s0i/setpOP3aQ3YLoLwuSOQlW1msC0yGs8DENGm2j0wNzTm7UwPOqPBuePnqNuIoVrgp
fcRPZaXsJw9+Hn21Q5ClsiQbLQX9yTbtN9E8/r1rlBCLSiJyYe918qzR1Ectw9L0fe4aZ9ajE5iH
OvR448luXgTntkQrZyUnFikPn0UIezyFZX18v5iXYz9SKvltzIb8w/WhcNSIHGXRWvZ9v5itxXvT
qYvTe33rK+kB7epneeX3ucNMc5YExsR1DvvBswVU0dluRR6UEKeVwMUle5xZZX9WJ0lgNgtZ1rDK
+OvUJJWGfguSA7qSrlQAFqfrqezaFImyCBr8+GTLP0zXJOFW83xSC/Mlx3key2/ZFcmyMSoOEiOu
thaRw9oMHVy3F+6+9PmWy6Jlxjb7piA/q6brP1d4uMl6MTj6vqxUlrGArz6JGiqYVQN3BuVsPKVE
A2R9nLrDfgoGyIFycmx5yJGAKyQGwoJWkAqQh6KJ3FM1H2Sxacxyo3oQxWVdX5YkqcnxFwtVUw0i
U5F9juzGPsdJvWpdfTryEjaIjc0Nlmd3awJfvFfijHW27ChbRIht49w7mMe+18sz1xNvw2TxOrby
zYORo7n6tUzq7ThqyglIQ+IY6Vkexv9H2Xnsto507fqKCDCHKZUlW3Ledk+InZrFHIr56v+H5f7a
jUbjAGdSYAXRsiRWWOsNdoJg1VqoK9WWkDDagoNuN//qQGocAuL6WjU41YbDrNfV+V/taoR6KWny
aN+yXf78i//1x9RrjTb4QQBxjcwR+s3HaN7rqz3ivBbguv4qamWgmEMrObmxvmtV9WvMaMX6Rg+0
8WBKLw0dw0kwlG7jk1cX+WEUcf6WRNmjopQsMkr5WXT/HBEARv9/j4i0ptvOS4c8bICCaNB3BK+6
uLwzdW9nW3jtfjV5eYo4wlf96xWtmfVHq2ruoccUd6r9c7A36952KHC0c/q+e0BrHmaLjWPHROwk
IN3XekdsqaqwmZ3u4bOxLuUBQN8q5EpbtRayzZMdZ2x9q27z2WF4+MdkqGkv+mrjtHo7Tdqsb/I8
6jdfbakvPO+zXinvpq8uw0BONVSvVI3/6Fd1KdHC+Nft/nPgtL4D1aMKdUfX8P9q+6ry1LGwqzF+
2eAIs88goG0DMi5TWMdzfT/hxkhmp2r0SwM3RbcEVdXTR9Lst3HXwq3kW96rRrd1V1OQ2Uq3WYv2
qTXKpybRmUvMxDv5QUa4ZGyzR9N/V32qBcRpevSIPG6+2lwHH4+khE1nZE77JMAKPFVPargqcitg
26773uffUG220FNEQ4Q8mpU/Ho1CBwNTFPk9wbj8XhL7OApUIJqoMkZ+uz6l6lFjwHJ24LEHdJzX
0aoD7qSxrwYLybAiN8+Vkw3yJSow/HUarPACP34unGT6MAow661TdOShG0zp8hiARCnn89xAqmfj
GD8gpIlBowYDM+PoHI6FPf+CaL+BhDLGYd6PYI2sAMySjaBAnvQvWkQSb7BapDs8pLf1PEtP2rrv
grtU7axpnl5qCZg8cVHWN/zs9HknjE4JrkQIPvY8fnlRXqOlQES1qy+WY5LH9ea8Jjv0v7q6UoVM
ZHW0pYXYUxzfu38XhNbgvk9Ma0Ximwfdlx+q86v9X2OXqRErtu0/7/H1UpH5wxlPvp2691e7uvpq
W2o/uUuQzV7fwb/+0lebejPZgvSyjwvh30P90k4OjVsitBU78h5hWIzqvdjaT34hd226gN8vHgMP
IqdWdf5LXZoPNfZLN51E6ovsjSVcvC6/DGMRvCxRL7fEXTw+A3ptObp7i+3/zlyrweqlu2hAcNSd
0qE18I0R31Wng1TQU8Tjwp77rs2cGhu2mEcd73XKaJWzJQMFlkHV1SUy6eMZROvK+5iC1yLC5zuf
xquqQeV8Lkp9vH3WhE1gy58ePmuudyyWSn9UtSAjQuKiG1Ba3jfw59CGx265qcIECLsrI0sHokBb
2dh/dbQgKrFc8f1dpzu9C8N/7UFUJYyZoY5fd2jQCbilsTiUeYIZ/d93hhwf7EoL9GWACSd0p8Le
oT3mPnSAbh7sykuPs+3BLBtqoCVrYREVuS+wnjcjTiPsSmnrrfhgtcvE9pSaGpsmthm2bgJdHXuf
hx7TpFSb7vRkHrcFka0fqPA0hvujRWlvq2eFeWdptXedB9JqqqOBbY5vp/4xjA4czqX7DSHLP8yy
q84FZg2IAH5dpsCzz6R15bJJY7M6d4aLd9ekRScsHYg5Q6h0nbZ+EQMwcFb49kRwr34p2OAcWqyw
t6q3gFx4347FG8HovNv04xL6fSKf6jWpisrMEjoeLo5DHGAKAEMKW5G+1M/SiJbPIivHf1Z/aItb
IPSrxReiQvBS1qtoqcQ/qqrjX235Oq72Syxo1UuMpdsxtzjHFjjQJAQZj7kQO0/oLazYJH00nBYm
TCObH3JwX4JJt16yfrKPmWdH+7weom8aNIIJKM2PZkFytBzm7prqhXU/ke3cNO1U3qZE6PIQxzDR
SlBe6GGM0cmQGV6R0owezLXg1NRcx5XIlhLu34GBZZMuR1xj6FTDWKJ/E75Oz+oeqhBuAgg83kNL
BZcm7AVvc6QMbWv+w6prlDZJpOMK1aeHZAARHg2OuKboOFyrRqD5KiOXSATVrw6xVgu7A/pkYcL0
1aG5TnOvAdz0mhLl3FJ671YcobUsWu/iQiz+NvY/3LU5wgPq1K/BQbIETQiCOT4acF1RwBo13FFd
7Q7ysL0b44LEz9qh2lSvY3DMRaydMcBhmw0ahKFWLN4t6ECI+56d/NDn/Ek2jfZSA+06ysU293lT
au+lo23UgBmH7W3fZPademVUAtVR1ivYjDwVhk5+9y8riM7JWe0y65a6jnkjIjnu40LDQeTvNnXV
pqLZrOGM/RzMAxxCTkbDPPn8MHmtKpw2N69B9aIqVsUEERaA/k5T5f3y2rnPduy7850Ng2/79apm
fX1s1UMo58g7qA71ViKwD1j4xIjMr67YHlR8rZfibcbz/TbURhyS0Cfg3C7zwWukt1PD/IgUgWsH
rLtr7//3q5whaV57zJc0yxweECcaHmAjIPVh4ZNMJunuq71PShLFy+JzHGSY6shyXb8jxHpSL1Lt
/L+IPnTjGuLyrBvZbiLso+9+0x39XYnqpMEB3QHvtxZL5PsNv37zpOZuhwB8nRWL7iRxjDqCzLJu
Ti3/ejWf6Dvo4T+tuP/N7eL7T50/pQDordI0wsHFKYkw9PySBlQd3TDdyjzTt2ZuAAaW/v1soKqm
FKnSwTzEeuLfq5pqX5vUqGAR0eEz8WuWFYA/2xXP9WxGj1rxBEgYystaLFgybdNmSvaqClx0tVFu
5kOTLghb+v2dNLr55iwFQpZk3TdQqpaT6ky8ad7jwlzuVC9+t9OlKPHhUb1tgaLXDI5LdaommBZA
be35pmpORIwhkncRx5vS3K5+0/lqpzEAKN3mANI3qvrlV/1pdKPq0zpGNlq3UZ7WuudPcKON+dn3
ke00NYxM2fIuzxqsHg4T0+u81lSTbppvyMTm92q85Cd7wCaeVWcd4QMjehyETQCfmwWQKRDZAClm
YqNjJlfssdgCTsw+df446y67Rzu5Jy+lb3lD4yOydiYb25B583FqhxpwpZlt5mLGb08bcAno3+PO
CR6ys8tk8+jB7c7nmWxrXngHm+j63vcCd29X+Xud1hogfVfbCNKTR9KxJ4SAk8cgYnI34Cj+4RPo
tjsUmg3TttC4sKerutIc4EZNjYCj6fK1ptpYYN9er6LHwYb4E6s0oVgiZyzJox7hdiwje+tXJlHc
bEWSH73pcQ7WHVGAtG/M30cCY67Oltkum1czgeWNfMaZ538KgbH9rJDYe6p1Kz7FfvERDPF3kcbB
IUqM4JhFGrEtjsOskgm/ouXVSeb84K5oBl9Op7St+V/Rz/ETbIptJ5yRk3qoYSLuBbIHWQT6vDFe
esv4IzBMP9RBhG3tPiLaqXlha5Eg0meAP2Pcb4aRp4coQYnnVIdtF5oh+kMQ6MifkycMzUVAACIR
sQP07EE8rSe5JdOxG8eedVnP08sEbDEUVXffE46Pidj/ypwSidnG6nZxZTT7utOKcLQBmJr5sEFX
EqBT8mG4/fK9a/oD/oUnuTg3q271SyDBtrI4DbsgacvQSOY/o/57W6K+zNn3N1LYfBbyA5XBQxqU
34YCMIlZ91BxqycTtFo4tpjLm9q3uMw2TtuwrDQd9mPC/p6X7+h+7S0+mTLANG/y5G+dbcLWsd9g
AzRnIMecTjB7Ce10IGSgaePGXMocgJXzh5mYC4Bv9pRBUokNAz4gk+7qkgV2LjCbaursmrggq5eY
vJ2T4VEwVf0BtOh3bSzLlz76s0FC9wAJ7VUjOso+YbnWEwGkIlkFp6acxWPxtrphXsFj8p8sDapM
hBeASI6/8zRur8ZsYYaWv/TDYLxa3nkAQbnRIvFiwAvZVigbbCfmACKe9gl78au9TOdK6DhxZcV1
7PB8MqDI7JaML4NE73BIwJOek/gUNN3OMzFPjKoWixx7fOyNpGXz2TWHxEV0cBj6B6AfW7udR1DI
9tmofC3Uk6QAadc/e0tFwnKulm0fle1ZpOOp7cHmIrVEahb4utbrx3GEY1bZJcBXcF3I1pPtTzws
VGrSRF2PW9yAK0MSuVffA+aMa47oG/fQ9QnamYm+cUFACqQXjssCj8HGAig0otI4cyz3N2OvsXWP
2hMx7NBuuhkUh35OAwE/vGkSc9fMjTz3GcLpN3XZwHvLw3/0LaZOQ1m5w0Hq/amqCXSBjuRV6i6G
6v68QYxHUBqZYTEt4wGyRwnb2W5DrN4ndDQWeRZBYu6dXr/pZt2cAZIvPGGJj10K5+OtnAGZ9Ob8
m7XKhSazBI9SrGry7AxCVr/47JqIK5TxJqo9PKhy/9cTfk4fqc8BbvaaJCzNH6brPYuoD01yeqcY
rurOS4efteTrEcHyUNsuAr412s1k4KtyFckeglubZwn6wRivuuKlTJZml/cAkdv+d+GhWQJQ10M2
ta53i5b4t6GNTsXia88RAr/RnFwMq38tna7ao1zy0ZW5tvMiyZeHsCPqP8O97oqBFD6JakNWzzIZ
/ohbu0PJMHEPmUtCpR77fTS05Yb3m12KYjoECR9IUaPZYhbOcN9UfFhGLl6Kkby+2XB0icQhS4v9
QkD56Ap5VxQV0j5Z9TrW+kas3jD4VGIThWcaGc1s31XRXVujKpHxMOrG8FBHxntieoRqZHvROW9s
+mUYdjAXnbNmaoKYfWafcoHIRds1fwqjqkI8qS29/ROVnjSc7BRrcpljmBo/dqVlHFHobePe2aKA
XHnyWc/FW2PrSRhYE0dfv7gmnhvvW2tEXzgGm9oGxck02CRkfvbetcES9pk/bzx5V3d56LuzG4qg
xPC9qP19Rbrn2gNZbGPZXUunJ5qLHAliavCwOqGjSSn7V2L6aSgG592qYhhZhJxuQg+OY47miS/P
lTb/Djz0r5zgwxkL7D+t8VSSeQoTQbqYxXnazA5wvsoM/A1h6OnIySsnu4aaTV40l3TsmIP9yd5j
nmGG/er0aeXGG4TuCexqe2fPfrBN6wHvjAxyqhjTiyoG4aQXsqOXvGhdqMNuAYx3ePYzCBZElsLC
1cK+a/9MLefNGeefrdmRA0vsO8DYlxoWojcTR7Rdv9mig/BNYja688r8BVlx5zqx3Iddm7fHOpbF
QzGDw9OS/lH0S2j3Rb4r2NRtTYhZiGKlOHwZI1jawt30Bs7KjSksBIH87NgWfnyHLU2E2o+VXJag
cE4RO7WzSDLjnI4WDM2kXC5Vmo3HEhHkO6Dh1sEQYr4fkiJmMwutFXhMsx9GjBHJNRm7Os28h6KL
k13c3jc9tB5buCRTMYBEO4Mtcdngc5gg/rtZUZCbLtPJm9tA4h0hnBfXCrALXETzKuVx0Fz8BsrU
f+1I2m9az+lR20/QGO6BAVkzlkxI5OvfloaTk9EM1bvWkBMNsm461Y7tbKG8yrBjunyfHJg+CbyW
d2jFHeBksA/gVHH964X1zgKGsyJUrffJ7Xs8fIWOt6aDfwZxkfcYQZSQaX18J57OgS1rhncjiIaw
ACX1HjhIITmL377HFVMEOobNOxSyCVFtJN5izTpjOGhe0Z8MCEh40VZVU7GY11KDRTQl70uX1Rt4
STaY7rjbN/bEImvb58TlTBzF9nDtEHG9Sv7Xy+S3ewBnnJVZgLZ1UEC1zD3nnr02EaXgQVta7aXL
+MhGezO4vEskhjKkvKcRjWREYfrYWqOgqPkAjQL2G+Og5062sXGBjO91XZMYp8jv/pCTYkYbBI5/
9UxOZ94P6IlsQQq5G9ywrHAwrPzWOKMXziKzdhkh4NByhoNZZQGe5Om4X+rrkDXzsZdpdF34X7TU
vQOz+JonkXggkNqHaFKxZLWafkMKHUW/cnlw7ZkFu2rnDYEE0HUod5OY4iSrD2m/gczQ7a3VBLUv
0w2M+Ozmjn11ChacVpF2xIOlXv6o+gqfkWo5NLjy7eY6eAMcvO3bMYX4wvMfLSB+58YX/Csu2BAM
h7sFtLbn7qIsicMoJ9AqW3RwBJf7NIUyJCI0vowxf3C17GquU3ecE7hyi77d9miHauiwsXALiA8E
BNBijZxNHxReqBcViUiWhy6N3KexDgiqO8Ve9lYdjhVBjSqI/W2GAVwoySzvZFK729lvhzNCHe59
KoyUH90CbkESLjNsJtSSLfTNq9K70moA6Vp3M9J0u8GZ0wvcjubAxt/hnd3QTWuOBooZQpPRpeNR
RRyq/ml7S48Rm3COA1I0SZISQp49Y9d1UXWoYpFv7PRVukbzEM+TGRJR+4PZmwzzKOZz6YTDPNRh
ImPt5tayv07upIUl6fp7KUaxQbOZf1wPzgnWG2VFmCfr2gei3YAbeoA/VYsCZelgoO0ZBsr0aF6G
iNL6upFdoTfu+UlM106SbcRGMTjHkY9jauHfI+R+GGItDwdfv9kEdHaWO8+h0WnnLqhehXC9u7LT
frcTX9TkGNa9XTflTs7ZL2mB32kRFcc556Hq2/QuH8Yp1NLZCydcBjrWfVQhWFZ0tzhj5B3t5gj3
IDHAlO6jCNM1pDuEp/22J3u82BHwralONkk/ORsp+J30tVmcNTFAAbUIjM5TdfLnAWcQv2ru0By7
6i1HKguoiIUloonlBmBZdmSicC/tFODoMrF5MtpBHiDZ7pJJg7LWiOVYOLkEWlm/dLJ61HQAbwhs
y4Mn5YchcnNjtYbNE5bz8AX2beknWHJLfPJjXIvWmGg/JNkOOWh28LExb3VOH3WQiDMcJZ3s1fKH
lBZYObYFWx4KOBT4rG+WacJ9qA8+8qi0w84biHUg0zTlaENL90aqdLpOgAzRLJL73I/fPMRqdlNg
4mYq8t0yxS6H4YEPaBjE3o0jfSe8/A1DoGnbEDLbIbmq7/IENGGlxQitmPVdOaGHJSOWqMK1rdBD
Em6vpYO36Yq024goORCDy88Z0ruubroX9vh3mF12yJinD5ZhaIeaBymM5occAMdYpOJRcp6NHRLN
lk/eRMAr6RrJiVVvTXb6nOxqK54ORe0a2xSATSh85GTTWywmh+2NHDYFCMmt42WPSSAuruO3uw6J
XPLWhb4foOMdF08PYPwicsIcDpVmyIp9j/D70rsVcl4pXgzoqe+jWd9Jz29D6Mr5PgocZpJIxDtU
nj4MdHd2TS/HZ6MgLFTAvmlME6uvIMCz1EL4q4nSaYv54zNflU+Mxf9O+DPfCw2ni9naejkYmZig
HGh9r8XRpEXQzowKYD6TeEuIz8Bz3WhgAwG1d+1mYEuxbxwUzBuUIECHV91Tk0PhskgEBuT82wkE
fT7Zc6izk7Z7rMGYf34gszBeRJo/alGzbAbdiO6FtD5cmzz8MtTntM/EqZyZrm0NOFdFNqP2Lh6n
TKinF7x3twYudJumMVBEqiKocxE4pUyeO7ME5DXlaDrGTRghsHrQNc4sQ+O0n4WzgIKwqwJrJNd5
jIJs2cPRxAwjg5DaLxon9alIAQIEzQnLy/48jWI4q6uvInbt/lykQKfg1LBSe4Tbwbcf5jL3D3y5
9dnK9frsEu/ad0t1nRH7PSOJtJzTgkNbAC9po+7mdyQD+nw6NCQYkaG5EL3wQ0L9V2EE7TlryrfW
LwiglPbYHpek4IgcwGr28xlZ4n4+j1aPlrkn8cJ1jaIIHQd1FrO0T4O2GuLVh2leyjOrSMkhaIp2
Tl+9uQmogG6IK+5PqEXis1vY1UZLqoSzlB+dVcH2lX1okl0dwu77SNPb89K36GWNzqFlOjy3egZ2
MWFbGjZt9ZJm3U/Zlf3nZ6Wu1MeULA7a53O0+Ci/9OIQrW6U6pyhrvy1ulrz8X1v27qceNMU7hSN
Zzd+hdRUM9HtDKT+OV2QlQ289M0q49LYSL3JTl23kHBftsaYPRpakOJmzz9G8s1BhhIlCHbwUkbR
hklqfQPNbajkNdOYLpDQ3STZHBVhokfRYcmb4ygbhBVKXBHT5DR28BI1NmvAYCfrrN4BYh7khb3l
lbRdjV+F5S8bdSmNpOb4G1lh0gGiRCoE+vdLVQYcrUabeA2GVGeADuZZwDHf1B48tuaHv+Q/iLv4
fLIRGnKD6ficjqnjgYUNaiJO6ruqzak6t2uhqqqwEfPgZ75+lf/VHWFE/4/RoxfI/TwKgovlwajH
DWbLHxxO+o20UYXbuZqNwEiZHYemCEjqMCCu8f+u/BSx9DlsgxZ8pvAaIHcUA4i//fxL4ClBBnAy
tO4uyvvklGsFcu63HpvAfZ8Mj2VU32XMA2dUsnFIq4vvyMnFBMolNK0ej9nFvEm04QmHa/7Oy1ot
BBhNOiFOl6eoKUrm7qXYG2P86JEVi4pnfNdfW923DsMaJtAdpzhPMTKRbWteZgNrmwNEBO+5b3mG
g8EHL1lUL4GiQWI/UMYQKYfxpFVuxqPjz1cxI8jmeJpk10ScMUC8oRnyc6QLdLk7jW0VZKwLH80J
LRjNCReyzqE2AdLyLTPMgth+RvGorOvsHFTLL75s/GkArZ7sscRb00y7bUKKzBy74DqKxToQVK5h
jW1SjhBbp5XVTS8gNQ4cozYir9Owz+Pq5qRknBGyQrS/PEC0X7ZkYQJGIfhsTSjb4nFj+kv2Duq/
vURlam+wRC63UluauwzhDMuotLeaaXbvTa1/yvElesQ7k5y0s3Q/p0wcvKXDe76znz1PVAcegfIY
EUd/q8oIxYRU+95Hdr1BnnYAMSryq6Zz7pHBsKvzRHyP6+SVSNIGB277Y4jFI4Ko3u9CEE9jXTBL
zb3lEduXMk6bsNWxbbOl+4PIvE8sgDnK07v+SLDkidQgHJe+gWhFtGRbxTI7mSjOb73CXo6omC6H
hdTBFpSmtV20Tu7YPm6rekwPerPGOwIiUiWR1k707hWgP3aFYngq4ZNYaZV8RFrtwgQnmWA+Z7Ve
reSVZKdb7vIkR/2jk8Z7OXYN6uQQJsn2k4fBqyX10wAdoLHcormcPYo0KyC3ZjOT1K6bi/zSFPV4
cdbo3QzUd7Ta5hgMrfaK9fVOBBYhVRh726jPd1Ocxq8gBX8IjKbu7dbUXizd0bDP0Med3xcgG50q
2eft5H+0xK/bwAdbL6P5QuAz3uY2ckoDGeQjivxbHyX37zIYrY2XecaNE4B1autEHiTcs+fE7mC9
kwn/3SIf7ATprxZDYvbThvUYVHm9eo/Yx8AaxKPVRIQ2NFH+zOvfyAok5EiTOlxaN3gGbRzt48SD
MNwseGwt2XIjxPBrNrvTMovueZSd/9gjbJGU4Jkxmm4PKIEzHan8d86bPaucd0YuLQ+/6p/daqRq
VHVVqOFfr/5q+89bqG53idQ8j1iZdoqJfML+WE2NPy+rEbtjVVdXar0ZEp1Bqv6Py6/+r+GqTRX/
alP3UW2z0ZVbS6+nkLNdjvZbWdYsquul7rGFIZz6v1ZrsNkQrP25BmR3hx/bX/XPl36WYiYNqDna
Ps5Ec1ZFvS6zo10hPqbqtpz/V0e9ml3kkN5Vsxk/OYbO4+AX1gYQUfyk2urCZXZP7fGg2lShw03X
kzG6+2wq3OwhZhr7elGHc+PJRs3/s011lHJpye+sWsfrzT/bUk2GhjHop682TpwbxOytW2Xnxi7x
6/jg1EiNV1rjXPXa1q9RESQsfVP3vfWNtwIg8rOpa9N5iUSxczEgeqzmheNTPIdIvFUfCYiLQ4oB
5JHECKxl2ImY7G0NMxi2Q5sTS4nKe7ca5J2d5gefNfaCkydbpCXLTzDHDhlH/kuJZOsBcZfXss29
K/RDfadx7GJaid37sZtSdvj6fTZ1Z8RQigvuvQJLHYDcoKiWnRUYLqYnBfpx1fJdeMhO8kEHzwT0
78uu1T/QWyu3YnTLnb4YD6Sbe46YPTKNVTZtJOqGB7utyPToCDIZJkQ5tt7bbBj018YbAYx22cqm
IJKU4w+FBVVsvaf1L0v2kpMygMY+dt6W0a63Bdy5pzxBpKCeqh/E8ueLampjs78GeXFSNVVAFI73
Eur3Vo1XbV1vvgbO0N6p2pBUCxmm6b7r5gCcWie2VZGNT6WISmiwybjT4nF8Um1JxWYXcNRV1QJc
OS9JU/xGhuavAcuEVDVRSTAo6z1UUZh/JqMjHtVtgnpJTjrWheHXgKHH7sHW2vyk2hqe27tOi66B
JIc/V1v0EuMHYyl0TDyzee/58RqeYNpWbbGTPBYlGVTV5FQDqNu8+qnmddWUjMu80WvDPKhqOsvq
aSYq/nmHEgtsE6CSwrwqkCtw0Ie0Tr1jKplfkWz5H+j2c4hc2J8b0bev9n+PI8RfAoe0zL2639fA
wUieJ7JxnGyKcYOCU3WPZKB9sqZVP6dJplC1qWKo9Oq+W4s41YBzmvOyaj5Bzfm742uwkS3esTb1
h68mdTXnUXX/1eanxW89aNn9tEkQ+q1M7yuTlLHArPfz6qvN1TpABG1wViM0Mkyfw8q4yY+aCRim
M1EdT2sbMxS96F5jAkG7iD3DXlUNURW4IfTwrj1HvoooWkE+a6xwHZyMojimQgCqXquj6Gscg8GZ
INXE2Uu4r1aQg2+rbCLMa9UmqX40Jcj9buzd16lsx6PQ2LGp3nyS2bFr63kb23Dlh871zlHLpsTN
iM7pmiEQScvdF28oOYIF4k3VnMLIntc8gaolfuS+WLaDSlJXPKqmqo/ZTRT1cqeqIKbsDR6OHw06
D1tzaoIXJxk0JMESbecEgf9isDU66iWbOlWtkHpBf41NjhpsMV08wGC4qM4IRMfLN5Of9bAZZ4vn
qq4f9PWmWcd2twuC8k4NxJaYPd3c44yEcWGo2kZWnp2QqFAFnO+DpB4g0bDkTWphU2uTb3oR4c41
jdMN0EU2lmsuRy+Xe+ENOdjPODmUqIW8xONjXbfFPtAwhs7HVfdydJ8JEjgkf41+V4HKetWygehU
rn/r44zVfS6LV8eYZvb5zHKYxuTsxS3vsiTQndERzV8HbSLZEkRvyEFjwTEh/hz09kHVmnpsXzzr
xOyY7Fy8LD1QQWfPNAPoWxlS1GUkXuVEJCtvSElBozGPRhl7G0FOYI3yeZsBpMsuye1+TxhrjY35
bOeL57m3yo1tFvExMLeIj/oP7uoHowozP1q2drPK9ltvaljx+M18400jw1FNxKtzzi6aBS0yJXm8
id0aqqGJhiCqWdX3rhweoqjRX3AyVIibsLWD6LkgrpU17NV1reHzmQ3QRWuhrsS6x3Ar+z4u4/yz
yZii5KxZw1Mq85+161tHiY3FVTjow81scS9FU7yz95Y/fVtch6kwfmOzsc8C6XBYusl5CdmQl+Sw
uw64hJOFAeLK3+IVfy3KNozxxni1U3lKAPL+NAqE4bSHHBuTJ9OtLijzlvvKIE5bamm588e0Jumd
fGPT1xwGHyKD6AKBPn3WPdhD1RIIcJOfrfiux4t7CKSxovNLfzvrxAjLVFQYZ/sEbXWQse5iPi7p
WL6MfbqyC3NxVtW8QW8U0MQdzHv3Iepn8lD92MDVsKaHpLVXflkq96CC06Ns0AhxtPKI3RMmDrnb
Hgn6tTt7pZVzMree2Prz5xdykCQotoCgdqlGop+kVh6mZpcQvHFD23zEdfApXpiBLKbafRyZFW7f
JagvzahfTa9Ds7YoHx1Oa6/D4huPnTT3qg/p0+DS46EdTu6vnsn51RZe8FzUyPNjkfE6ONaMizYm
zGvfhBAcsWZcTdeajt7iUzMQuV9rA8nipxInXlVDD7h+kkG2F1HtvHZVg9luWRxUXx84+qMXtcfP
Wm03j924nGw905G1MI9Zky/XYi06fbwsaWcSrqFW93LYD77momVkutfJNDzOvHMREtFBM0A1WmtP
6rDGzHNxKczWveqjQW80d8vOTpIBwdq1rrpUQQITm6fhqiqftyoa6ZBUrQijFqM4jkNBWFIKDNN8
pxUQhlAOU9Vq/QMkAVxevcKeyVoAJ6I6dSajF19fTr2YXz6rqsdo6+GcONm1yId3u0qrU0HE6zoM
zV8FCpjeDl+5ZvOvjlEPpnuTt/I1trM8wwrlZDQhAHKkRda7JB3BoMlMEQywo/hmZf60FwNkSiPX
4xtPEiQBd1jmu9XDSLWpcT7WQDdV9Rv7AcYdUYb19V/tSyORL2pdDV3GuGUrFxlbMUcCxilFmXYl
AGMolmNek0Re2xKb2RMhoBg4h9u9FE75WkeNuKpaEMzRCq3EkXztHLtUO2ijm3KQLvsX3S3Ne/f/
GDuv5UiVbV0/ERF4c1u+SiWvVpsboi3ee55+f4yae9GhM9eJfUOQSYJKkCSZY/wG3w8QIy2gF1pU
wFJZHL9KIazJMaFXP1+lqLVAOSDjpUcpllMen/3BAzm8nImMZ/Y4D9HtD0uVbU3bqE6DFylZ2UCI
dUATRYoR3u9721wC0cvpoW2VF7gY9kaKqe5YTzUUXCnJ72sD/ZTaWf0kvz1bcF6jFSv4aS6/ewEW
TbpW7qVYYi5P18xxu5HfZmfIIMUIQS0luVrk909pSYiXxDKpNUvL1a1SNfXFJllAIHmqGKvNojmp
NpmhAPPPT85YTJs4CJzvAIjvavbwpON9aqz5D3GL94lI6Neygy5CUj58xeebTz1Tww0eneUDCI70
VBa2f2mNObzzfSU6kYfMTwUino96Fr+nyLP9aifnxZzwa3fc8leeFTaWy8l40UpMjd0Y9A2xn+jX
mUR8QwSfhYEWuPFDOuYxSJwguCNFeozH+c2ec2ODHCfwjTK179u5K+ZNVml0b97UPs0eZaPYdvpI
NBSJbP+7g8Ljtk9goLtDRT4tqHoAV0DP4dCpaGx2sFi8drwDLD+f66b6gW2mcra0bHqzuopuNz5p
+MG/47v2M5/dLQl6lLtL/xDa4e+qy5LHKI7QrU0d5QBNX30vrVhj0toeNFe3P4X2kZRY+tmY5+Fg
KFG8d5X0LlC8n0zX1YtZR7/NqPjRjaFJeqdyThqIUbJsLsZZCI2NdZyiwAT5wQuN5NtAkiidLBco
UkWy0uHFTqrR2+kh6aUKIMBLURyJyMek/DA9b/MY8xfUickSaJ+rOfBOlkfmE+B7uq9C5DFNB7DS
ABa+aXr/an1zYX0/DLn2YqjNBSJ6tSELFRzUgoiYhdwlgZeReK/K3Lx2jMdx/KbjeGI8F63tnqas
Q/5wBKBcb4kzKidNIa8Gp6k6wJ3XkQfxjctPoB7qQ0oEbIe+kr3L7XzxkZ3PfB6R2LSDr1Xm1q+z
zkebKv3RIXEPuNsJiZiyUcwxvI5e/HPKMV0cB7RzsVr8M0ODKVvdww0waLZWH7bPJG+1o1VZ4SWw
cqLyUenuglw13kF+/hisuPxjooJJLuh31HUV5O+QYH1RIg4xtN1GRaTujHPf8KIWWvRUgVKRkmwq
q9UOEOcJji0tZOOXOkiX0bvzIau8IKOiAfuLT2Aj9jFeDI+9ZqqvE6nVvaeT65aihZDiQxajBb8c
7EEXvg4GZOzR7q9SZcA+ODqRXe0aN9Fevd5oQXkCIFpKUqUZFoJvbZpc5ITl63M2+DIzd4lOheYv
ap9l9zr5QFrNqHyWEp5UwT51fSx0loMjKxvy1e1FSp6uda+RkoIQcJCklzodj5Bz7+U2LBpOkA2T
kgOvBvaiywmBq0z7pEpU0Ai0YFYdP3U62YfloLJsxoHAnwJp4CwtCHUPF79ABWq9ZOCmF8RXk9tv
zqKh2Ebe9DrFhDsmS9NfGx9rtLwOL2kW8qUr2viP3droSjN3enFC+yUdfpV44r4R09xOhjViTZIb
b+VY/gwThCbkGCFadYs4pXcCMWq+2Rp+hkrvDXtpmxt6cKmwqdnK0UEl04P9unX0zSe+9yVgmHrK
Ll7IDAIqWvQiG8RRin2V+MU++U+dPkXZJqg8xLttPXqZghGUl++h/W0e0zAyXt2iM16TWWHQB9Ny
lmKseN1Zm4GHSBNtsI1XPmCTk0W39nlDGnlEpfVkL6dXQX0A7u4jiA63rVI650U2Sdww2jXDeHaC
2Hlp0UZ/GGMFmrkOAK0wA9jRONIcpTERwfAZLTnWNH6bb0H9Nntu0LgH2PzP9eruT5Ep/h5mP8Ao
bFNe4NLpWNw13a0oda1Z72qN75mUMDEtjnMFwO5W1H3OmrOjD3DjUapGYyad18Uqth5V8Cp10+xf
tJwXQ0p1q/Sn1qoLWvBHZdPb02MJOOT+VgULEkerwdsYTh49OS6veYt2lj3p5obcLpliYwheZOOp
4VEtjPlBSqPvNg9R7R4LPY2S7dwsUeC6cjZytIj4yqeWTuisSeLDWmd4yW9PVfno9WXzrEWwyn47
eIuOjfoiG/oRCh492eq1zjeHT3WkjlcUfdSXPvDja63ZX9YGCesUlDea5rjWudiVtePtok0/IFiB
jNDWGu3pqkfxUzt62QPfwOyBFPqlhwRxkRJGmba6kV0vDV+01mzPf9XJaVZT/KhbP9hpZZUB8smd
Z9m4NVFCB0IADHXqSlUBpEsuph52CRzV1zr2y1c/KQmveXF0lLosyolVxkDMw7wot1Plqxv6vn+W
xqaBR2uBSrFhAv8pVeywUobZfdBF9Ws9ly8tgcJ79F7r1yJB5NYMFX+rQgfF62G4czqz5wZwMAQ+
tSORClJKs+tXdarjxyZ2z3JQqvAZ0wjeN95Zm4byYTLHO7sOe57nYHxqzKG8eGPdgQqaguy+Dsp9
Xu4VdSh3TePUO80KZoBHfnMwFcO57xMoGnHvJ4v92B4ft8+N4Rfw4furX/b3Vh+g2B6Sk4KX8MPv
4oMVIniQWKx0CmYAXqlVpzGyf81uDoKtPqt9AHNCCcF0q72+a5mDbBtmH7mHv5CebWZQwtsxUiCS
+nzNJdsHPgZ2vQkGXVWGC4iJT1rtRMeADwIBbhVIOiDlvtfv1BmtuVZTDJILsJNc5ZiO+jvrLgYb
0Au70lAfsi49Y0atXKuuhB7bD+456yHAGcanuBliln8u62TQnlkfuq9zZmmXiYw28Y6WYKJRbLJ8
auFMbdQRJ13UiUnfTrgBeGWfbNqZbySL4Xu1f9bCxntaRPgmSAz2VJnwHgPjajaxelAwRtkU0fs8
z29khHZRq5WHwm7duz7DDYZAALvrZhpQgLeN6g7Rss8gLEZc6Nr+UDohPq667j/0+S8uE16QWzE2
6D4PW8c0yNwWinbNmKtm1qg+GylXHqpsvrMQnA1CQCKZguViosPJm5JTow31pe78eo995LBrHCe4
pm4979RW/xyM+AeAmOr2wQxFQ53LZwv4x3Olm5+UOKpOGWqNV2QSwZXwTdmnjdNey6IgSqIP8Ldm
fxtUU38FSHDqagQZ2zrZ5nV59LLRO+fGVO1S5g0srcxwY+Cmta377mRVCyIw6LS9OdjJAYDwD6Sa
vi9moieTLPmWu9VvgcN1W9TZiODRb+xGAa6XtO2dxhadBOBaaEmwYu8MvvaGDdtG/VEl+gSvzqzv
BoAGZ2UJeBjNs8yotWVazRSFbtSRB0lDhFnyBMmIaGjVT3r2vbeVhzSF54s4yjaNn0Ev/5ldo7qQ
f1P5EiY1mmvqZSoq7cWE4WHS7Un32vWQgL9xqq2Rh9G1y6vgEozMMDKN93cK8eVJuxK5vWHpvWVG
yMrp0aRwok8Y9TLBTIih2lVdH0N7+uGaqnsd3aTdEgpsQ0KhN7AD3mrklmznHPQhjhABZBotx7Ss
qJdIyWeIAPl2iKNfTVbikh2ZJ77lfQJiBXmr+sAN/VOnWMSMhOHJPmDK0VbWE4ERfRODLtv5cfPq
uQ0cM7fB/U01inNYMw7Girmdh77Zlh0xgTp/QtNUvfZRpF3bZeOYGFY6kDDTfBPqgb83O5B6oaaz
QlGcjrHXavZBkrhbQFmHqAh+KWQeUGKIUBQilPGzt4byvUXWnI/2qcuxsXNcOE16QA5EHaGnekyP
74MGIM/8zIqk3ZL3rErzAVvzbIMbwKc0VkP+vGMtEOrdBLn4cfQIsNd6N5EVDl4QVuHz2VYglHy1
A4dvxtcR5OUG2yxmFSwKu0SFw2O2BK/nNDjY3qI+W/W/AtfPECgzgDe6egqIwcwBHvrHcMaqUYcw
v+k0qEzt7wHSYATsd994wPlq2yHq7GzMvFW3CE0Xe7XoQCh3CgYsmqogH4leTBD4JBZK93Wqppcx
tJsrocZsO3cTomhZ+wh7+YVIc7Ox0JM/e5MOClT3rbNjuxfF772LkvjuxVpwOlXcfW9c71pGDLNm
ozCMpVV1mlFYwkL12wAQ9Vh13Te8Dww4wXawV8pkuh/wKro6BI+LhUAcpPpr6rh34B8mZtmjzx0c
vo2s2oluBMCX4nivG52/aQpIFFlcEahoA5OsW2mdKrcqNlZit0eg6wWgOM8CdMPH4ACZ+eLkJKX0
As0tpGNfS6tzifIU2i6J42M5teaxryvvS+q9wWXq1Nb/Odv1Ds4731JvgcgoPyOj3+ZWFlz0McAf
sVKbHSt179QDPDta4EDBnZCSUnwWbx2Ee8cqCHqo5o454703WsNTOqBR5FBCTCbZt2bwlmeKfbdu
qqFwbkWbmf/ZrqGIYfP1YPnMHb3BAsfoZgA9K887+IHvbUMP9TWNoW/LknmjqwGvom8ad3MdkzZl
9vErzfV9HiTTRZ2Rb0Io6lmLg9/W4hAFVeeKbrF0RlZnfIiXzSKeY+ajdlXNun0e+nZ6aONl5Kbk
lUH7XEdMdas6PZaBo4bb1OExggk7Ky3rj65PmXlY0XuS6ugcmsWTZYz2Ycwj1t/LxnfvZ6+Dh9Zq
8b7pnlOnSS4hy4NL6jvRziggAMDGju4s23zWAwP2hjfSo7B7HEBcEd+L94NSP88YVBLYY3HWLQJn
WnYSDJi9ZKShCgNLNK3F6woE5n82Ske+qEfbtPCwyzBCJLX8EqTGmHktYRb8Ghxkz5dEgDLre93H
1hXDLTgSmIF6cKyDHjTWFAwTK06fcwmNXBGUPtNRi7vGnJ7UcB6hdvj2bkSVZjstRWQKpm1v8rDM
1AVo5oQpvJIO6clZA13kmcUdiIzTMMFIAa700Jnds9Li/5SbcbLTMdGct4KZCxcCvwX+bO8MUw6n
YHYfxlTTmAp22aNHau4SN9X7DNzoE14boA2L7+EQpZ/UHJcYr/3lFj6dW6IEzhIqqGedlU5Kh3I8
V7uXzcQnDICVp+x8aY0GOPZqpWwVwJ4+SIGpzs2LXAbXyreoDvJzFpcM2WPn7DDsBh5CSgEQXDFv
CxTTIqeweS/srcmQdz9oUHprgAL4rw2HpOHvITni38cEWE/JHL6HSMEhPnqYsJbbOc4IwX3BGwHQ
3iUaTxf931TZpn39h3VNe9cO2bEeaz6ToAITB0trNYEk1MLjrOuzE34t8tL4jIQ8ipzji54E1ikd
lJeZIMBCb1WPlbkYD8Tf1M44xd4Ykq3fefHsncPIeohJpW1THVmlVs0R/jNAjNt3rqlPVy2N30aV
VWpYBcgohlCGF5OmykfXJmn4e0CB3m8KEEFWdwebhDdYrtK+CUek059ucLRXYLsu0tjKxELAZJzW
Flx9nvbNrkht7wkWgPOoTm8zCL4nAzCCnQfNoYqTzyUTA+QrI6CVJclUKc6pnjHnKzMAmopyTDo3
ZP5kpMBfrF0edMa2Kov+BDuieOvMujmNsEW2UtQTpwFvXFv4hSrNPdNl/p+2s3d6GfyabGU6FnE6
3yH88dTPgL1N104eA6RcHoNGq8kMI4Xp9E66t2q7OpbQwI0AdoaSIDGX8fMWpoY7IBXshCQZi2Dj
zGO2ZxX9aBDnYBTfZdljFwIW+57bb5iWtedswcyUC64uBGFxNp3HaMGN1sakngFGhAuSVDaTHr0r
iuHv4/9USb00z5bXrr6UAffVa6HTbbIiZStAz0YHOa3VVbDzDxOOkCcrfIsbkAL+69gE6SGAzmu3
BtyiYXxFqBx1QzzvbroaghES3FBmsmBwYwcl70VwQw50fgpJcvwxuU1wAZdlzXsmq/wS2ZU32qrg
kp1kN5mJIMHC4t8b6gK0r9vqKAiVynFaIIXMZbNL0QO3Dhq8HvxNomhLHIHaACzWnqzKV0fJd4ka
4JD7y+wHUMzLjWuWK8reik+0tUSd9wJVlMpxzqbsJC0jp+XOIIsY/HN+u1xEWmmhOm1sJ0t38isT
tKZJwCJ8trj6HYNGPYrCiONtIbkPZzCcP7vl+Y1m5Jxy1KglByybRO6/7MYskUlpYXwnxSyrjmGp
6PjPLL8pB/cZ4J1xkj8pPwPn5TCqBsRJ+mrvleUvOS8dAzjmy2O8PWGpFLxU7pN1sRbS6Fo3lnp3
RGoFTyZAHzfsr/QGaLdkqMcpHfeqXn8XPLBsBmDUXQ2/jngqkiNZNdiYEVVOyhjvNntJet9wXqEa
fOthLu69JuSJ2kiIHtqkeZVnbyfu40Dc5zDXBsO6NUTo7TF1J71VXFKH5V8botm2PjSwwzoQ6ibY
yeOSpyF7JR6fyUZ2pRdYoe6TV+42XtHnF3wdPdBnsrtsICLQN5Rjhdc7Y8uQzAARgDljNYwR6F+7
craDIwVIZNfIL7fdOe1BQ9nRSf7e2DTEqJtd3Caf51G/yJ273SWopZvCSqed3Gu5K0lbsP5vNcRX
FgyAPBM5Q/ak7tYdpCwbI8UxpOlCIJqIPg7dizz4W9eUW7P2BjlSE/ncVGDYd3Ir5Efqfc39aYNC
3xJBZ5ZrVT/axTYEucvb/TVzp58BXhmHjNkAve5Vq/IWpm14yGeIzq0+vejL0CGf7Sy2neMczCCB
sePbqNA5UcJt0BOykrz4f/7wX79BdrG9guyuh/qt5e3poSaDQ2lv6DsZAuT73iE3frIBZI0vKVze
2829wSn+emv+AlV8vIMGabwigjU5NwcjzLV5H7vhN6XL1P16hxkEL7rjQuleBxe1f8owsTzIb+n9
6jG1Z/WARmM/b5ssvLaDrgDzWMah5bWWM2Xvv9Z5XTkjHBAmO+kJfZwemMKwdFk6gj4i7WTCsV67
z9LArmYamPp2QILtJD147KzhNOUWy5JqnzsDxkfuAq78r3/XLtKzH4IV9nIDuMICSFn73hzfu/oC
YDQKu17kbRjelmFZepIU17qC6M8yIln67Ox9pxrArKRPTqAwRkp72axv619d9LYrx+fKG05eY26l
J9xOwVbgqLy3DQkCGQtZsDdHFLrP6xu+9mWpk2Kw9EK17w8NIL1j6EQHOWZKZ5cW6/kfu6CU5anJ
3u0cKd92PxyX4oe6W7ctK9v+Z+jBVo4Ef2qeA7hymxR4TJECcuttEM7Lh0P3IJoGOgvVST/gQ0Ge
nnmBPPHB1jEGdR7zuX12mBuwPrzqRCxmtcBjO3nOAaUMdXdnLVjVeSyf88HtDqY5M5VodHWnBgWx
mx6BmQ0J3oPwDqZ8sYs056HeBVH56GBevD54+atSvL1Oa1kq127y4ZRiSNtTj/2gdEbZ1MtwLXt6
An3JjOE8yd2XixTgGScwK3S73odWv5W3BFY7tbL7V+3gGl9yCxElWbdMuAbvIdV9tYVLEXLDulhJ
z8TBoYbEC75hTPRPUQ/cHRmTvdxj2chjj5fpCUK5rJGn9Ec+6RcvNrKDOo93iVkiUOZ1JxlkNEbt
Fs5uiXruLiyC2xfAaH9Bys/OckF58rLHSN8ubBg7Gn7Ng/eEWZx7wyz7if3q43l2yKVHrIOBqqnO
mfPW36e3o7brJ4j3610sM4eRNFk+M5mbWTvfgi4kpBJ4AV/AJRvMxD3kR6UJuTUoJwa6KKNm7W86
ZjLZAq9bHSfXOU8Ac8jnHqFHolEc2dsMx7Db7Oq2ioq0oCDnpmu3QRgu9UNtJMZBri+/y7ej8dzq
j7ORtwfVNJ7lqa6PVvbyrvsZG1O0GYsCpX8o5P8s0NaBQ5Fvv5RvEzuWpyWONCwfwPjvtczOYee3
+XCPILt5AppWXYS1M0RddaEv/CnDLLs9X3kS6xizPhg+0L9T6Jnm5NU7C4I0shiOgcNJwUvgMoLv
UAjcl9wyeTLSrQOV2KMFPNgv8A35z2AuDdYRfX2Stw69jPfrTViPyp40+f9firnaCHvpfh3q5cdI
8TYXX8uyd6ucI2w/mNAizCATXaWzTyoei9JE/uxtyiW7OGzyqt12yWv/A6u/fSjld/41y7idW+bu
FljAlYQg9hh86GX+SnKE0LW8JnOBHMw2mMxvaK0QTw775FQ0Yajupflt11++oBFgkC5Ib/M46aky
o1s3a900Z6QcNJQiNWBiyyRM/p11c0NJSvmvuezt15fzCBPnfizQdevZb4CnH2yyVPMWvd6CJNQP
V36IWV90V1fPMi2TSZ3syeZ26WVaKEUSQWheBxBA1sbSZC3K3rpZH+Nat/6ND+dG+acOoQ7GMMZM
GTg7gAD5Scry5nHHE5bxy/Hbj59LrdhEyqD+NY2UR3jrefP3AKL9WbprhJIuoOnlGYRdh+SG9JR/
35Wzb0MVoJzm5Jbp7iMVJIApsi7hPnBChOAhR9cD6xpQDshmbSfFwf85aHV+vv36pSffyB7rO3Ob
z9w6s9R6et6RP/nPeyd7t1ay+7EsJ92u+lerj3/g41mKRmKjtd+0GalZGVfW2YOc+291axM5eptn
y+66keexFmVPzvuvV/1rOSOtpeGHP/VvdR+u+uEvBcuAj9Fc3YUw+pZXHA9nchXVfFurygsvG0Ip
kDOhEbF4X8Js62atmzM8QaHf0aZqDXZvjWS4lYuvTf86Iru+GYAQIgV/69Hyssh7sr4s60v1X+vW
0+S9k3b/Vvd/vZQ/5wu5v4hB+407F4c2prXLXFg+XOvmtpJdy3/FKv6t+Ye623piueztL8h1PrS5
/YUh8a6aMvxROy/cytAga1DZW7/RMoasRdlbJ2Rr4w91H4rSzu8RDOh/ajWSCElhQ+Tj5ST3zvRW
uvBtV2qlPBPKZlmdVdlB94rXdXgHTAVtfC0r80Ijl7KM/MyFAiJKVma5t9CRH1jtvJXhgeg/kqwN
ysD/0NVug4atEkOQ0aUoZ0iYiL/t/m24XbuCI4v+tc3aDda6D91FinJ0DJqUkIUL02tQZ3PXOXo6
b2X9mwAwIFyUjG9BO0SH2xsvN2Xd3IbVtSy3678W5cD66koxIJDyz/At5Q9XkLo5S8BOaAmv0TrY
3ybWt+PyfNYzG7xKWLxlZ4vAiLFESP5aOa7N5FzZyMRgLcreh3YyiK51f/3jcuTDKYNXKfvZuAcV
+FRDpcA1QFoQKTc0kBzLh6vEEa99laHLz5IsO8mdKZM+z06z6myazLFO8rKvT/T27v8VzPxrqrA2
lT15vFHRE9G7NboFuXIH0RMjjpBJ0dHKHmavJB2Dmos2PcgreotTSg8YZz1uvsiL/E9Uq1aDPdbZ
pE4akoN5np0TJIJhiUNak03dkK3crGXfChT0z0JrUy66w85sYUDGgLxGPixdC46m7t8JZ9siARCp
aNfIXZXnUmdQmfSqeCtjeCbCJ9eXBzy3iO60t3jmh9svN/WvR3Rbut7uuqxZZPf2mkckJ2fPnPZy
l+XPrhv5AWtRbuyHutuqTo58JHOuLeXw+i/pYahvbaz1NtgYYhUX5P57V8Tj0UAIcK/DmKUI9QwB
0uKMzyRHLZ3cmeEg07Mc9TxgnnqS4N1UB6+Rlh215RpqUmf3ZVC3G2k1d9l4UubS3Kl9BkhvGIpN
E/Gqy8bLXHNrewA8NTBF1zRxD2oUWvkeySAMl1nZ74lKghqenHOjB80jnCxyzYjGQjzPHNyLYvWa
+uPbgmh/CZCBfYF/U+9QjRtR5aAodRmCR1lCeqIeUYGI7Sp9iT0HZUGzu59itBAcYAsHndz+0bP8
+Smtmp/wHU+9qZXvY27iqpX63/KSKXmND/zFD1SQ4lnz1nuz9d0jWk9m1w9IOGgt6jjDsAmauv5c
z2B6WZKXn3Q1tbco6gCvipDtUovFFsAklDznVoV+k6ruKiSCUYYqwXFjxFg9jMsRQkmYCQw4CoSJ
dmwKu3yYp6R6kD3ZZEXhoHuW5wgLE4S3ijjYlRXyQ/40fDVJnh1bdZHyy9TKwI4EJY7dEgDeuD4r
t7iIUb1WIXwaPkaiKgqGuzYrwAR57cB6uCncC0gN0msewfYW1a+pn6KnYdlAdImefDX5hqymcpaq
MsOkG91FVLkKhM8Mi2yNEzw1qGE/qWRCn1JF07bTOAasIDgQ2x7QqtTmXuZYiuIhu5mGoXvQks57
nJdNnQHbs+lbsKtpsR4I9SzdaqWDK9pAdsacMJsbRx1dGP/3lETzw60EmgPlX4c+t55fRZb3iMpM
tK3CdoPuqbF3NMvcTVOTo/EGmL4wNPNiO0CdgbVqO93Wk3aDFTwyGDiAl15YXiuodtdm2axF+ucx
KYihDkgb2XDTSv2Sz2ZqbDXT0C6yKabgfyuLvlK2kwfL3QtTgs2IGrz1PoBR1x77r8mQfzFIpYML
h+7Pu2XCZwaZCFqhqFCJ6effpDs/h3mif52aBLQCgjhvwZgBu0YH63HWyCVbU2LdVW7eX/Q+bk9p
GhcPPAINyn+rvjSjQufKUvNeNfq3GtWgezdKHge7aqC+KvVL3JM4chB73EtRDpAK/YT8er6vx02P
ccdmWprHWoopXwyWazmPDDZVjgLtljFj99fJVv7NSWfzTi5VN6b24HjhCXIYTp0ZsmgHPjjVbv0F
bZD8CcM5uV23Nub2senafa4ia7P1sVjug+wVo8KZoH3RsFa2zTuIFs0L3PP+gdDxWUoY7bYvmNZB
hspGxJqWFlLnGOXHkxL3TXXR48I1EKA2tB8iFsuuAoPuin5af60HwsplitqJHHBQsjgjg5mAZuNW
6KbSHhHb1LZSlNuTperyqXLAhC33xx5HgC7VMtGLj/b45/bvpEnuH+2ihnO23D9Up0HkZZOHPz19
ZhxMlFNkVzZVMMNwX8vS28YWCcm/KuWwHOkgd+yGR4AzIPCCYQOuC0uFsmJQ0usvdR2Ep94eAjTe
w+pbWR7keDyE9SHVUW2qZsUhYK24uIUTDzw3QRRcu2UzJOieuIZ//OtA36fYybwHvh3voTDEd+WY
4WG4bGRP6kxW2Vg22CiqxVrU4Df4XxrKKbfW69ndiDng/+WU1B3AV6ja8eNl2q5A5PZ5fChVooHb
D79OWssfmYpSb65pu/AoSDuaVgsDFkXK+2jZ5AhM3Etx8n0UCyN/gLyuxgTXl8OlinL5Zm0kezjo
3fHh68gjc3LsElUJy8rDE2NSlIvzbgHFR1lKjn44VYryh1tUR08OQuC3U+Wv/XVGppv7rgSg8fHA
8qumMobs+DwX9pcUe1KQS7Ob3rVTld65YwTgREN5s8vIM6pkK/ZJEWqvahkOV1evf+Shpr4OdqG+
6mH90DHAPpCbhumC6CBfv95A/8upW/3OBlry7mZcimROeZ+iZvAeVcpn+MjBoxw0y+DeL2L7SY6B
FN6nEOpe8qXlWL8ng2a+aX5UfNKSszThm5O9qk0D/fIhrNPp2gdaej8uG8T99GFjJjW7djNvGLNB
4y1FaQPRlESO7/5WkwH3UpfYJcyl9D3zanS0NaPdStHom+Fk4Jq6K00LRfyNbXX9CzZWSBdZo76P
IFS+Nz22CCp8vePCr3wHClbu7Mw3TyOWmU+lPb4Boem+WuX32W3cz5bitpesjJBOsvXuazMDpFAd
K39CRAct3bD/Ezh2+xXIlr6bY1zE7cZ/0wCfoWHbDuA92YvDdj9jDQtf+H+roEX+c/BDnW45oGKz
+VoOXr3Hr61EYc4p3jLFsi9N2k1obvfFmw5j+gXr940cVICxvYHA+AyTV72XKttvyC+4Q3mU4oia
xFnzpmQrxTp2zaeZLJ2U5IrdoN6raL3pMKLvgmkGl1BYoXFXoxUDLbr2UWGz83uC7nG3A4uHrCfS
svvKH5yLHOlb39ub2mDR73A7mX1GHgRjovderfotHJ/oIkUnUm1gClF/J0UbIyJ8IHX/KsVZmb67
fPMfpDT12RPjdf5kxOB7/DE4hdGgPKdZq95HPjTi0MeuasirJ4A+e2Qn+ufSaz8lcaveAVYYnnW9
5VWJUZWvEvcqDaQeXcRDqdTZg1TJxkTlKLIhMNSdjuFqgXtsZgfP0jyGjvaUm89NUxzczq0wLKz3
yJiXd/bkFHdRB1luEQsu7xSVTdNVLjKz6rSLvR7RcTtqHkPNwQp8st5QCEu/qlbl7dHNLE9ShKMD
pF4v3ktzRJLS6MESLM20fvI3aPqBqslH3JXVFqB4lX4FRZ0doeM7B53cx1fbMu5yV7FezTBz7svE
AmCxNGsn9fcEWvLMp027Z1qn4UbEnrtsZi31t0TwGvC7/1u3NpE9S2l/V72uHf/tfL0FANPZ8WM9
zs3DqFTApQsX6TtQXSZfot+56n8yx8F+b5wRfaBcL65ZaNgoG1cpiLhh/txX7rM0HY30WkeG96Vu
cnXn1rF1n5YeBix1jVoKurCfoCP9VBC/2sfF1gU2dFVLXip3jL93GgAxy3CbR8/sgotiO8kxSkP1
FVWVeiOXd+Yvauk1PzvyRsCIzBgdxsk4EbMtUd0trWfPRnOc191B2FLLN0lWFyjjolF1LRlTr3YZ
7npfjy814uT/HLi1kcPlWguPBPAzMv47dQ7UeCfHQ3CPV7la7LhU2hV0wsoxz7eiHNY9LRkPvNrR
rWWg6c+WmVhH1R7gbq+XsBzzzgZefnFCS9mnWqFjSzU4Jwu87xmvm+aqGaZzsJNseprwcdn1rdp8
4m1Ugf64zjfmzs9o8yh/Gu/NHRKmpGNhHZ5f7bYwf8JJRCzSZJyn9/HSZokDSSWY93VV1Q+x3tYn
06iGS+S2Fu6+foktQeegjwVYlYEPZqZeIovl9/7XOBg/JZGp/FZAWt7+UJZrSMUV1q8pHb6HiuJ8
0ewmQ+1Ym19DG21wpijBIxRq95gtouKq4qd3fRpbR8IB6aMLFQiMc2MRP2Mgs/05/MoA/A3yofJL
D/BBBp3EDJtJeBK45u8MZWS9698CrDma9qXvwCyjU9y8eS1rwq6vtEdwGx3wHByW4F05O4Jrvn/S
dQMPqtFZJA3UFLc4rcvuZM9xalKASCDcdwmyLvjXvGjO4L3lqfdFm2Ll3uw9j3uAfG8dpvVFip2B
8lzuxN1Zj3uEqTTmZeeuBOpWNK73KYCQvqmGUL3vq9L/FNXzV90K9AcpzQsC3NGtR2nqac5dpFn+
k5TCPji2aZm+mIXuf/L/h7HzWo6US9boExGB2bhboJzKSNXyuiHUUgvvPU9/FuifUc/EORHnhsAV
VUKY3Jn5rW+mlljozX2pmeajvxv9zHyNeVXu2lFud2Y7BG+FuquH2ngr6cjCMqeq90MwFC/Y3Lm9
Hlm/GEeeMHkoLrUvAc8PEG90fag43+uWDVFBxRln3UXJMu6AHU3cRIDXtEj7s9od6sDUQjPoHn92
aLRa8yqj07cDloKXbplwYUxegzeyty6uGyjYFpdmxm0Ly+ojzU58c9BVdDdgOOqQuysu2jIxQPEe
LUk752Y1/yIL8NKV0fQ2RUujR4ueAw4UyL1UfYnnYXob60h3x2V9tKz/z/0tkEs/+/uWz3FoT3Ob
wAL49q/j/6z/v47/n/uv36tWA8ptW2xErsfuwID9Wg5TfVVNoe6MZR24jPq6bsgZ/H6vW3cBFNlc
y2Xdf32WNyc4K8nexSrvxHWiL2pLu2rkLVdG9s86GftoOxfbn93WjWNs205dozcIylspa3UEk2i+
RqUego3Jve71cGy8bFSK23UyCv5fRf+kOkpTbdQwkU9BhRCPh9S6AKFdPrXLZF00NAnR/fdyVnk9
wzVYj//auq7/WVw/sa6DbXfMIxraflZ9H+lnOeWhN4/Wbcnpeu+x/4BIZr8m6Jm4qMr8YPtoSdXR
/DUZvf2uAaAjW2gPt7plYTiawFspUjmi+oqaGOHxoSmlraba8zNEhmHXcdQVePqELOuwfkeY0c7X
V61+xgnbvvidQqFrOTbmFbcqZ+2RvhEd1wFN26pNO96odQizezHcWR11vs119LBAnMvga92wTnpY
3RuLJiuU6L15EKkogeu0/jUzE+kKILrz1L2NjVgyzzBdNNgxQMhN4RCCoIuJx3onVVm/Y/AHFl/7
qkT7BmJkeI5inOCTru1vo6ZX9nLcZgd/TMUlDFQ8MaRyfkrD9Iumw+yLD4fYwd9IQkDHwvr3ip/M
Thu74FIVTXMtlokmEx6GBbjEZQdNXaRIDS0beltelBRdPMhkeTPYRXdZ9193w+Bpg2nkhAEacJpk
8WSnZR4v2T65BsA68FVr0jugQxhE6BijaZ08bvFBqy960CW7CmnNOckQVWijmE+mRWcx6njjaGZD
dChAGR9tEekH0h7FjT3Nw01WjeNBkqPymGkFxj5+H52SxgfxNJjWKSknvF5rkiRRl/jbuG1lHBjk
emvZxYjQFegyAKj+jvpEuUljs7v60J7gBtM7yBOHbqCq7+/nDqsfzJ3Hh0gHj9wJp+9CklJBIT82
1KDdcJS1p9GyYHnDPX3Ge6Z3qmgazz4+VCCo89SrpjCChAU/jncTgg8/nX8njbXx8SN7oXrdwLWJ
Fq39HN3TS/oVGfL8W0q03yR+kZfrAYnywFK3WcvL2R/Erl+OYMX4d9AHVmLxMDKgMiYgnbSY/C7o
S1Q78W7Ta8AQMBuOsFHHuxoj9YXGPwNdq8+2PnWgkLkDGBmV+6xRAMkA7xsvMbQWgvJxnwspevAl
27yYCmra1Qg+FD2SO90f9n06TC/CYOykKMGDVXCnKFNegA2Qx5eIBsBNUA79fv2UGieHWhuUm9xU
Bo9cYnGDIihmqLp0Bus2hhx+63yvEhNAxHWXde6vlcayZV3531t+dh+zlU/IF/wcZ11XVRY6NAp4
boZj4EUvW6wcW6l76jCwvBl9OQNfwSnJ4G2TtxxQeiyLEO3szdQW+Fwui6qYEC0JvTisi35aKw7q
xNjB5AGRnGEyKFgmah7i91SKqTyOdlLhYMHcOvnZZ51b1+E0zt6NSovSkNON9f/43AwwqkSg/h/H
Xhf/+moTH4EDkZDz17qfj6zfP0blfJOlL80Uhg88c32niE39oPpoK/pcu5dt099pQyi5c86/2bSL
+M6oiv26tH5IaPZ922X2WdelPeii+WJ3DZLCNm+f+9GsHG0wg/c2kB4QFNmfQlG2ucXjAA64Gyi5
GrEDUN4ui79IZtxCB4l/V1Ed89pp2pfF7t5N9K48k+c+ykDczwgFqnOuVOEWnOnsJEKuzj8b1q0E
WP/sJ7DkKVrTlbsnWmRwbl6OsH5k3fFnsTdG0zGHmprlv7/kvw4tjQl6IdV/SulRBZi5fMnPAdbF
dJD3FL/iG88aJPPUjQEGRFiH4vgi9SESEtW8E5Ac71JjefoqBR0GIrS+16H0xVIptfYmqYKzKWNc
Esug/r8Xl3U4dQ/naJms62jBVDb4olEFWbb+bFj3W9dVtZxtxYArwLrYGlq+icDCeF08kd6v6t8R
wgW7kOtXJZiQv/Xl9GSWDNrrqfHv8znvPVrF+qvaxdAwzTG7tTSgKjEQt/Ok98O+oKsWgmNEzz62
VQc9tWGCLE/xwZSjS57K1TZjrHsnw9olY0D2OtVricR6kT3y60KXnLf1nBgQUPRZiDc8RV/8JjU+
St2/kUlkBpBw0DUldUIo/ViUrQG+jyQDBY3ua5zsk5/nxYfWxO+SIEvN05IGerqGdL3HDUuAWtBB
emZzNjz69dDANGcAsW4dzbA8hhlSwHVrjoXnye/nxlm3xmmY4XkJU27dOrVGeqkl8ZYsR6Likd+m
dXW/bouFRc4J0BIxeXRbtrJ0iXESYj7Q5+h2nVsncha8zqpcHX5WrXO4oYZejI/P96d+tspmZu5i
ClHOus5sQnCTVoPuFDio+7Pfz/fIQ3ZuRGHc+LPKvnOMKxVKpPsxsUtKRD7FEyVVjrbVKUcZHRWa
9UjZpTOomHXDOhktqEGutOxTS9JUbX8+o/jSRzmXkO3+fZi/dtHNGA3ZevCfo/XYdLi9OZXe93HX
zX4a8xV/7TkbkuRihyU8zbARgi2Hl4YaiSAK1r8+uG74/sr1B4aZ7G9tIZ6+12nrL/j58slOuAR9
s5MPTdh6/+vf9LP3P8dVPrMAbsP3b1jOwjr3149dftz3b1q3fH9pV2a3MWBXpOI7vbXkY7Hstu7g
i5o0zzq7blkn03r611lhdaAbht82FaGz1A1bog3s1Mbm3CRR5dYYWAQRUrOgyd/1oplg6NHT2MsH
I/TnnWl3f2jLnbwUsKIcffRqgnWkMPCjsOGD2UN3CNP2s858e0vMdLRAmEaVGnmKMS0oW/vDkLDI
jjtHqnmQA5oV4PAtmxxjg7uVVSdPjDP3iPAeRdPbTs9tB9djeqj9iubi7lEJRg6GzA8idnLp5eZk
xugvK7qeSOhsUrJbhVDfw2I4SVQ9pwJLxAkEQ7kU/AqJokOC3nePjphhqp0cI0m51m0i3ckxQ94S
P6O7yj8KYhHs5ZZVw9gjk0qT8/c6BRMXZy6G7PDzqYBMnpfVIJfwTZXu1g1o0N7bGcVV1fZIOef7
prpvUjHcDQRCrVnDQs8Zkg8zLSPAy2J+SPAolZis4JCD7UHVmZAd2tEZkZoKm35DPb30yogD2DKZ
Uv9aD+j4s+JoBoNO1z+Tgmyxi8Zs3KoFrLF1XQ6BYTfjskbC9F/ruplAAqSpuqtw0Sss3b/Nlgk4
Crs0q7vWANeUtnBxRmKYu3mZRKlW7q3JnJx1kSeIdhdDo0Aw1Hyv+lnfGOI50lvtZl1lSZUKl2yc
sQttis26bp1oqq9SJoLZuO7y1waIedrUfH/xulpXC+q7U5Ef1i9e1/nh4Bh2q3ntVFOxXn7kujFK
5PyoGwAIl1U6afWLaUreEITxtSg3BYLgu1ZRois1868xqvzDoGhnQOTpacSs6m6dWDOsf7BW+vZn
XTr1OSZukPkTWYolJI2+hud1d5PoiX5Hsl///mwXGZu58HE/CtsGFy2LQZuf4jE066W1+17GIana
1kUqXPp82R6Wunpcgue4sW5nm+ignytqRVUn7mw7kW716BgsC1oU/zMZ9fq1I2t5M4l0GRai98H9
j8aMn/3GBMpROvPoXQ9kyoWBd0V0h+FddymLyfu+ouYyCug1bh2oyM1tUWfBVZAku6pxcV/6wXhc
d1snhGSqgy1QuV8X130VKOueXtE5vn5qXYeiIkWSkJwZw42uLQf2XZpr9h1c7vlG07q3wK+hhCzr
VTPrcZKKHT+2UP6vu0HAPFC5D8/rHkR+d3KkaMdo5vorpqjdS4Ft3CEWNe9wEKs2SmjhZTDO5t26
QWmBe8olxZl1cd0AMEVcqpSAEecNCXJs2FJK1jS3j3j+Jr1++tk3JHeKmVlj7lK1irfWRMcEOMvw
WqKG8LBnSTaaCRnNNdvK32q2BjkcfssV1HN0FW2DNlRLyB+M5EMtLcVUaPEyWSfELjNuWbh5qvNI
tFEG2OFJmIX4C6nPBzz8z9yyCF/vOW/x8sNbw6b/brFW8TGHvlnnsGvOqF/ftItKqFtaGNe5dTKs
jZLLhEEtjZPrStC13c5WqXiPMcCXYnoIvxuvlj5vmbC7fpHVmTRLyyh2ET78TIiRkTqsy9mqeuhF
9iwW4VG3KGnq5SfgTYTyyFj1R3oF2A0aJEkBuLs360St2nHG4Khe+Bv/nlVT+yNKVBgYTQ72cd3c
9zMK0XU2BjsD8j+JKXMAzqdoB2Xv+4xZExYkCZyR2DIoIa5n8XszsJfjkpXZwT7B7gCFGfIFsZEm
TUJi1/2ZOvHpQ4tIi2o3Yv/l6cp9gK/jTdH1Lyan9RhhB7ZtFfEWTsLejEtXbcJhCvvIEyfbrH/v
z9le59b/ADWscCMCzpWES9pR7lSvTgKxbzFquzG0ojwYDBKSKq4dSe52gzAeU/5qXR9R6CPqkPkP
cwkoNTG5BZB+lnQvrhExL6K0fOm4Npd/1jqXAW3YVGBBeO/2yk0D2SKoDApdWgmJL0nH018nBoky
582wGxCKpuJKUuaT7yfhVoX6h8hCaaPpp2Kox5smNIbviSai8cZXlzOXTW+ZolY3SH6rGzuvgI6v
s7ll98pmnV2tV9e5dZKYfkW3kw0NY+mdLxY7llKrEOgQdPyvF1Zpm/khygABLBrR5c9cJ+sf/LPY
ZRpkGQXfTH/RMM1Lj+J6OopVc7rOtjMJrzwzJ+/nP7Nepz+L65ytDNhbIeDl4V3ACWSiLW1/PxO9
E+GuE/oxWXrv1+tgnUTL4kCJYztHzWldVfo65g6BRTSy2hr0q6OBIfX8f/ui+JUqTY37qJajAVtU
Y9+zZqcOhwTIFyJ5zunCh6gENgbrZF2MIyjESiR91YSUwxFjyNaZG7PHFUWKx6NpFZ6GTVdbjJMT
ZFjrhvhTe7JVMYpRZX9H7ufTTscHpVzAusQj+MYWGM4hpZ8onW/UrEc3mpyzogodGGUUSucyPBn0
wpwDv3OptzfOMGWXTOEVkduV7tlQVo9y1bo8MkpK6GQWy6o7gBtYhrazfEV9r+7nAQchw8KT1nxu
6zbfCoowdLF3PV4sTbCNWowoRe5IfUZ9hDZBjxcuD434VqiK4U7KJG18qcUWple3sP/B082PmkgP
eVmSv8OSKGrEazVUeBZO6Rb8UrTREfoVbXcKg1p2eDmiTA6LwmsQZITdCfAr/SQxJV1JpvQaxCRV
0FK5QNmi7VAtHtGtRhcuKQqK0+5cqgP+xlbjlSAqGotcYz9+NSYnxuptrFL4/Nzbp2BKYjfCYMvP
YxmuKRalkUK6upcB32oxdHxMM6v+K/ZRZMt0UrnjrFs7H9aNVLb7Vg05CXDoImFwpkWIVrwZBH0x
w5NtLalLjCCJx5pPk1f38mxRFNgxpnHIk50mTQiBJfr9u0HaEVHMLvXHN4LncGNN6PdLyUhgE9Gm
Y83EngJtjgUejfZN/vAgt6d9Yl1HEEh7Kp7yiWZa3DMsHBjknH90iUoXzXwXAAy2AkvGa6sTMKdQ
PYXSV+vjLVOP5+UKUmOjPafh/Edno5s3vCgrBtmS6V8KtfuoMuhIKreoqww9Zk3TQL0xNHHMkWPh
kRA9FUmDA66BTgwFt5eSTtAEovA5kVPXaBekCKxlZ1TbZ5/3hQfl1cGXGX/QjBKOxXcZlR3BhJh7
l66cCaKXfu4qaZsFjX+dIK7PlfW7THHVC+TgfeqlbWsxEByU3lsCwN7QwiO9clvdDj8lOKxOMeJN
rIzzi12RsCABqUh/TCwS4Rpp0UFTyOTZsXyFuGC52pR6ftg/TIq1xQiX9pGQVixJyFRbGSFJyUdS
Kd12rsbOm8K03ErWUyjluaPHmb+p05z8TJ9vdUMqTnPIAYeWzGCkKLfBGLegKadDJ78z8g9dezL7
TVffNwlWrTV+XeTzN4ZdviptD54FQJKlYXrc9k905GrAjuLQxcUzc4gGFXeGv+rYGKY67TRmTmyG
e11IstOD7DJi8QRIrBI0SYL5SomPKtnLY9xXLIihstLtFS3Q2TY9B3b/7gdVDdSp+Iznl1lNgK+l
4QfNuZnXqI9YKD729EtSdYGWOhxtkKlLbaMdO8sj1zZOnUnKjCZgw1e/SN+AMDFe40G/FCNF+9Q+
CZXdMmU4azLRP8/0eNPjOtyWzcmfOwxk82mHPa+Bu2we7qffOGeTr35I8u5N6TCUl9vpTsRE/t28
4HoLEoFYo1PoEzyhcyCTHT3DgA0Drgm3LjqAYPF7z0ly6hJTYEmTDuVIkBUKpXLbHede9lKThD+W
Aket3NaZ7l/xNmw3lHZid6zMR2PMPC3veBBIYGjT9AWP+9RTbAreTd1GTtNkz/SLInJsGUOPSYRf
Et2bRo2R8OITS2f0uGmk9AmY/xV0muU0z70Bga6KEnT3w8GK1M9CSj6zSP1oKg2zwBoyv8wYigz3
Lh+6aWtlFAsihV52K6WPKJyCF4Us6JgB+xum4l6Oq0u1JKryaSnE/tEaE+uFgR8c0irb9MKBe1dv
RslY5M7lbR/GTlQYZEuWRt0qGA+Fwksho0fIAN4H64WnphG4sXKos+jWpBHDKdPikiXFV6aZh6oy
3puIgdco7kIrzTwhp3saVcgH+S1+LYOPrt4ablrczAJQ1V5FB/qm02KIPEOfeIaEG70qtZMj6fno
+Zr0YUE2Cv2eRvRI2whMpdTWNHbTWD9g80YZOhM7sgA7fSaTGeaP+ShvBa7eWys06B+mZyXSucyk
4sWWi/imd4PQWhhiv3othDaePk1zm3rwZx7Cev4oRuNZLaZrb7hqZlRbIxjPM2jOxIA81+A/qRjG
uQBjbRUNnMFCpaImmkPi+7RpG7shkjwrwuv+dYrKNztIH4yyO40GPY3y8BS26b6hBycZuSbittmC
ZANN059CwIE0tAFGq1PdS0pG4FLtaTX3J1R5Pd1XTTGQxJ1gxsGHBhqAd0Wgv03t+IY3deaYqfTY
WIBs2kh9bbLkYwCnp1XjK/qyP7Tt0her7eY+OnQie5iQkbupXPwqO+DlERymPqGjmvNxLzAR2xWU
Aej508gdNfOOAiQwteYQdN0VTyM8BC3y40Nr/mlEA5qCNywe21i95wLkLwBlRxIDlpdyDrYpPalt
fk1A8zjKPOgbYdu70bAPr1kDoA/a0KEY9RbefkKz/ER7RIiPJm7sR0wxigu6YVr4TLDpKndk6ZPZ
ISvc6h9y1p4SeXjp+FEM/Z4jmjAgfaZPdi0defLd01xWOl1ncuqDi4IzfaGruzYe9mPhb5t9M+Tb
htPCQ4KRP7XD0aG2FxH/D6CAzfISkaXat/ipyQ3GYqN9SgpYn52WUE/Jt0PE3TtY/p80xUI5oT8t
H+tno2tPqt3edVbq4udwLdvgTc8YNyIhw7phSF9NNPXwSYvepTSDy4PA+nPm2qAiADY+J2yolYGI
ZtxYmkyDcbcTjDMONqPlIrtgPVoTB0QyuSpul+7ZaEkqz6k1OnB4btN4bJzKhAgoCxqOtCx4KIz0
T9mOtZO16eBVdodjJKLDOpQPvWz/MjWCyCmEnJ0H/VFriLLLzn/rWu67uVO3BjBvs+nPGtk7yCmJ
B+LOkFKqoZUPSpTeKZC7zzAIaXQKSKFp5A7rXuMkm5xGLE9mHuhK5nWqaSP4tyynj4fMy+6bDEZU
n0jyVtVgNjR19AsD+NaHbc8Ljkjyan/KY9edFEBkjMb0veW3D5KYwG7a3ZtoIY1PUkTfS/dWN/Y2
6EGKNhEexXZieykpgpoCR0pjvJfLEjcPQVglYrcKyAh0spyRsU722dxbB0wmn80IeA9v8K4vP5WW
2HgauD0L+DpxdBJSgcPcAEMx5nKpol8Kjx8PdRJdTfj3zFF1CqLiC5PR0BFKR1lJe/QbC6OS/LcC
uc6aa1QSCo5gfmThz5mfu6A6GgSLQZtfepuiIf4ioK7OCIieiLWfLIoWrh4sXhHq+DHpjAASqx8v
ls2rxpi8xOoWh0He5gYGUnEDR7V6TtSKu2NwjXqWb/U+GwnG08QRFjGYkdK3EURfPfns9qgXCyFL
H+G9jcOjXgwbRdVHAitMMyITtoPR3UnDWB4iKbnTAgJyPGlzVc93GpmpqpoHAtqw3yHS1hoj80gI
PRph8Bu+FezUhJ69UKm4A7hopC+Sfu9RkRx8QxtxBm6pVl6yEowZiHvhpHTb7mc9qL0GIqY9xG48
6+e6s+lN7f7o0g1Wy6cIY9acJDTAR3rvknKDlPEu7oXYynn1CmThpstniM/Fgmh+qwTG1aOtINYv
wsdSmERC9EBZJAmcSg6IO4sIzCQt6Lm1o2lJxxrSHNzYQNxjTKhC9Pe4AwHZDxOe7Ya6Fdr0oMrG
qYq5A0POcCIwlaAq+Uc3/d5LW4jD2SZUjF1kjG/zeEPnzGNKR6qDL0i1yRTOE1biF5QYtI3MjNcN
tErttKTg9WcJMt/S2+ZCD3lRm6OkbA0Mjxxbl+5FIbY9gNvlIVU4cFCRQk00UO8WuhzuHwkPNkk7
gg587UPtt2pI09ZXe2DJSEghGjI8TVPwdkSEus3VX0hoBwhMsE0M0a8Q47dRCCMp0b40o80dYyTd
r0NN4rlJClEHL6jK18iSVahyppfgcupINleJqavvJFz+4KFcHvuEqrVK4X7CqihRlV8A+zKPVhkE
lJriyUmhLx/YROSIPVWlsG8lO6HDpVXGcW8qvUUcEJcuqLkGekr7EisVOOr2KEVcbUUtnCYtH+M0
R45k3ADG9OaC+HlobVx9SVI4RhruBhzHoXbOF4MW9lJ8Tor9UWZz7NHIVnKZdlczH17NZviAJLqf
p8k1VOWtGCMdWvIAohfxhT/WOnySIXepg8iluO8T89o1FrKMODv3VkcBpZIpZNuvsd7iaJ9pD377
qxMyqG4YojiI4bgjm743hvk51cVJKAa3btDi50Qdo5bN25JRR1/kgxdG8h2GI49qjyum3eXbIJx+
hb7e0wtoXimoYOAS+zCb5xfL/mUZEk0i6sLiy9rRbduYAJsAE3xd4MVq4U1QbLE5d/q6o94Q7qQy
P+fpI9g8m2Knv+eadOsy1DZjrDAS6xV2VaN8I6mG5lo3TQCwk6QfvQt4g9sdPSe5uRkq+UVKU0ot
nbrzR5h7o48ZXgoGrTI7N+jbj7Ci9V7XDsQXTZ4SYAymoxNVMvoabuXkQCStQx1OcamKbFcpeoOv
wQ8htSXXpzc3rzTFtaz4czLDl5A65TR1mSv1sAFjW50O5vRciCjd+OouFRSkc3SoaFCDjYEPTCG6
lyQPlgw1I38/5r9mG7XLC4FaSa2QacWvTtrFiEgnI3kcR97eOq7e23Ig5OiNljJhQ3k4xCTaNm0Y
yp+lj0dGEpaXNgi3GkYiW3saj2Wi/k4lBLthDPl94Q1V7QcdSY8UxIutRI+KU3HHb2zJZGxocysN
Q3PJp60NBXiaSLfTz1V5fhJAZyuQBVYoEVKqWnGD9i/1yYVE0WfhpyfZlICaxyXOQr5O6Slq9iGA
DYemJdOpC/Vz0MBOpY+KYea7oFDeTEXam/NI/sSmm0crP4sC1Cm87k94M+9E1MO2UsPLDHIYsm+S
uLjBQiGYb+sQC9e7kbcptyKCw/ydlhhav/sv/C0vvo3FcsQzSsHoPOvNJ1sZj1MNjATOHF7yWn3b
1+I9558FEuUaJba6kxbL5bCcTqkuQ32P8m4bRYzTZGL/shyeuEdpA6GpfnkcGps6mHZ8jip4FwC+
DQ/YCj0miip5OGDtnhCS+s5Q+XQPfdrjc2Vpz+S2H8ysI9qkMVWf6TjDuhrpxDFNbIapPKJ8jYCX
e5MmW3K9VU17zatsqG+VQi9VRs8ECdtfBSfPyQftKqUJKUOhvfTULZVg6D3cfxaeih2cQl08BLOx
V1ICdBFgysfTiQgA0h5jWEuF3Vp1Go3GkIRJWN3ZYXAt//Dg9an8DCgrx7C/poKRmlGjp4kHbFGE
/BLWGDVMaoEf1PAAgDTd0sN1F5v9ibICQj8pvYg0aD0GgadhIbdO2r3yHuTWu9k1T43MhZnoT3hf
3KtG7okAn0IsgKGAYyQ73TQ1dwuyLjrE940mv3St/lsye/LKdLo1Gt51sUwyJub9b86RhmKiP1Td
JanggPMAoA1ugTcrr/4yeLWk4DRDKgSpfUpUYyZx13yU1bitTOkpxZLYMUNtcIeCwFvW6WbwuVqI
Yrq8sJGKC9nRRXpT+O3vXCChCLsZKCXtT3V3b6biqGVG46pSR0yV034vA6geY0nyxOLP29nKBik4
VvRx8RFm4R5wxU0dhVs50T9DqyZPVVMFxEkVK8Vop07lJTEwFK2r9FD2WKZ2crmhK/w9URraRVUc
uvVoEycUnuOW/jc/Bxysb/gJxy68NaOcJuHhlEsKfCdDCR1Ej/6g/fJbJBS+/zXn0oOKldBoFOGD
lLzBTMz1WXWlQKYba1AvE+wxT2uVD7NrD6od3RcDlXUUgJ+tv5zsMH2blP45ydFV47YA/argb46G
y5QM5yKmPc8P3gkh3jFWDR2z6Ld6Ob115aLLk3mRS5lNR+BcwB5X6bYjNl8yleOOKl7oaROpWTlS
MYBXySaEb7aOI0XS5KcsxU6p0H9l1iCooEuvczCc5AqEtJ2fVR7hwrR2bVFYbjYAucvbTTREL1Fa
C/er0ssPXUt/+2VJr6VaXDNoja2Z8XAxatyW9BY83nHOh42PfzxdTmi1lfKIzuhelXqa01H+orLY
TwNYwhBv0DiWSep1ec/VSM/5LDRPpqYKgytAC5IPruy28xjjlBgl2zkwjygo3w1RvaXzfNvD+aKs
Zpy5Q56NBFqb1Hl2XtCDaQU7tY5dc+hoOJZwi4rnC+KlG6i1867StY0O3oD3j4IfZepaKndXP8v9
Hk8HKPq0gY9WB2SdP6rU7F+jSfLGJJ/iaER0XMX5WUufOpF4GKje1WH7EvaUwJdLcJ6wmKKxRN4G
BhcK+onLnPo7MuIvvtleyNze+oDyGSWgQ0srZYML0TEV2X0bqq/ZaAgGeiFhLXoqy4byJFpejHl0
v7YKBDJJGZLH5Z7R2D2m2i9lG38w+n1ABdoewObjqTz7HrqXF7081aX/SnhAP0ZIiOKTqD9JFHJq
BbOVbtKTjZWpe7qMSOvFk0bIUAX4Q0qnwiylC2PN5zEjtzt35ha/7NwrdGNgTD/a22wGRTOLNNnn
9TkvJAoEHGBjJdIH415nQgshIt/aj7OEbjIDWYlJVjBawU0fDQwaISdQ25fcMtaxLZ703dRkyo2U
UsGqUCJQiTAZqFmhjDxD2U2TXR2Qx0VOPeHBNCpa9kuaGqDxZtLs1sXvdWDoY+7LJvU9EwkHIP5S
5V3VYjZuZgVeBov70/hiiQgYNwYWhjlObmVPh8JEko7I6c0gj6wI+k9NrZP2/D3bWSFQ7YRPpg+I
PUObpzmtm11PhF4PvMP6mgRk1N7jL/zetemi7OLtM0vDQSi9vTP9LxPPTndKlXf6yHjXNLS7xbII
8DlOX6UOoGqhEdobg/LHzy1uGiLszPd/a7HoXFJElgc2QNgaEGc5528yeCxZ1U00LCFbKB1Dkx4+
3/wIbfWjb2jfnngI+51/gMQMIJ2MVWurz3YC9FvflpN0rpavi5YKjGbQPjVAvretJ/h5YA9znCXm
3O2n+DTLxq+svC1j0TtxOtznAdXn1LIOdSlIaZq3iYqa3LQ+61EH4h9Ud5OeXuOldGBLGWnDsT4K
ORjcpta4I2xc4FGV3eCPkXtVUI3U8FuP4HrgttYOeS8w1NEZve21IBTAJujskA2IBIpZwkRNNBNC
Y1BvYr28reP+ZcwWo8Ux7ne+ln0N0dycW0gbAeltWWekrAU2L9hJoz6gaRs7lF+iyTzbwZfaaNRk
a/zQLAacZWTlPB7j+2x48rUIupDFGC0MtMBBYu2MLSyHsRhdy44ZO5v64FBT3cWRrDwnNk9r2LGM
bkmxjBn+UEp0FB3ZF6MXF8bYD4acPTeZlW6kWkQ0WgQvMEaQsFvqDjWT7NLowWNwaTo0sR0ic0iS
qnOXtOemVxGrq/yP1aXaOksYQ+pJssPIlE+pR41a2Fa2jPcZJX82kKr0e4orIFSQuFNxH9qRMZyE
75KVp5abGIaCoql/+B/ezmtJbiRL06/S1teLHmgxNj0XoSNDpiZ5A0syk9DCoYGn3w+eLCaL3VO2
a2u2tDJUuIBHBBLhcD/nF1qKIKBqIPnSFSWwKgJWVvmaxALtl7zfpSNxZi21vL1u7pusaRdjQGKq
ngg+OU7y0hLk42lTKIsc0EOdFuE+iLt5Aa1/tqC4LIhWBsidDNVVzTISK7r1tZhTT/4XQYRlqSUK
a9fmWBOzBCZb3QRQA1sWI7e+zV2ZFwQ7WxXeSXfu4NctwaiUay+3UEkfSXvYs2NNK4j4RVPbky/j
hkEZIdlWISoVLO8WQ5W0twLP9FWNvdEsyH8gLn8KLLFMW+I2A4oaWk9Yk7VUuY87geIHT4RQmP5S
tJF6anp1k7GmXIwOzOlowrHcVC9eaRpbU23FBoXI/SRiZ2En+TrUMWyZAh4OQWDWh554e+ICcI+T
4cnOAZmqzSNZM/7++QT0h4isH9XxTVoQVmffik5tbGO90m3QYkBFQuTRsXHIn4qKoH1pDAqkWPQg
Uy9bT43Bw7ivPyHRs86tef1ZQI2bur2VMJOmUfGU25Oxc/QCNLNZjDdmPeeEKuA02G+A4XOSinVt
ip843I21GXJbKL0JAbsmEMgPjW2WbT1laZUtHS33l0iu5GA5Yb2W8RLLthwBqPkneUkH3iIZ+Qkb
aWUtTdOc/RTE0TLj58bm2vpaY+/iKAHAxM8ems9TZfONhcVbwiciEhPYTGukZGy3e7Y8C2Bxkh2R
+hwOQXGrEkLhjsoXPn+VdZjUyH3XFds93lsrxw1GIx1ZZ1ZZDrmete2WxTIOup3Jxh174QyL1dbM
tySLDTRiNl53KkLMW+DKvqi22dxlur/u4vHZ6GFddk73WPtwPYEBVdscIxqm6OYyRBOdlO8mLkGE
dYKvpWG3K8dtbwJyqAQOPR1hlGAkbG6Xr+g3c4nG+NqprYL5tAsDpnOx3cghJogSPK1OhE7HbKTF
YTPnTrZ85Nb4IcH6L0/m2DDdDLm+R6ikmFhWWNxzZqm9DoH1ourfu2F6RXoGcwuEwi1xnWpbRRnH
Jw7tvyC+xdmmbm/UFAYFKUPUa2pIJsQ9lL479+SYbVx84rBb16Hy2atMd91qFYZrUVKcyPw563Ry
ccczyemQ9lqqGisd9jmQe1mxsq/dIuxjLtHESFY8tvex4Y83tq+S22DrY+ZAcpygGDYKWvDgkO8b
JVU3lXtF44KFoTo+dYO2m2qVqPBQPTYdGRG7b5Z6kNfLofc0ForpxKcPTmHdfE5tUmTGd72Lri67
fTbBPBW7bgBqxHagHUhAh57Cmn1XwRu/BPiRKAVm1pg7rfpaea2K7rMR4OuV+qekBVtptq+9S0C/
jAnBg658aAgK4Pfmofub2wQ/jMfOZ3sYo96whqDzoszstdAZD4ODdUEWx7eKWaKeb43cclNZLAqg
KCutY8/nzJr4dZm/qUb/telUVix2v9OYe7az6HZfpF/BbuBeifop+V52xrpT3fGNYu6qMCb8YqXb
EAlcwIarRIl3mYqhc+UbV1F78U1Rc28bYhVwkRdj6QEPJAmuCc9ah03fn0t3bYCeXbmDidtG+zKO
xYUnbMwq2FiYJfS5qsjBgZSbMZ4Juw37DkzbAMhP5WsMyYqtQnyvq56/DAWh17CwIl4ROEmDor3k
Nsxc5Rux9v6LEuzIvqpIO5nnribNNg35N8eZtVlMtkZVDbCu46+iqdM28Kb6Es0Hi+hbBpL2RlbZ
qcDKiMhDmdh823q2oPGHXQb8EUyuzlyKsbqreKj4V924KgXzsF9qD3EbxdwH6nONvMRK03VnGRg7
17atlTl5z0EUmrDciGkXddavK5+NTNbDg4gX1VCIvRjqh84pp60eG9G6q9LzAGSM3DHZOaNKxZYf
D8bGbpugIzyQqyUTxxKOORaWPjIVRIfXRlW3565079KcC5pP6SIrterceE2Jh/fG5aHvlmiyNKQ3
UB27VP5IkJ8wYxMOX/tWQ0XcIS0ft9qTYYMsLOsvpUDJBUYXS6Fs7VXOJSMjtions16yaF37UAc7
Uqxo5sxGG/1bXI0r3+4a7AtvkqodNgh/g1z0z94UnAKbvQrbsk2il+GyVxLiMVp/o+E/wCJneGPK
RTzKca+aUd2KNiEMYwdP6Uj+0+S5FKAgXSnj9wH/4Ng3tHNkGd2qybNgo6Q4IwjN/e5YYDSz5mlo
On9hIoO8dEZ16dQj87MxvZqDu6sMbLLj747NDTpl6TcxwK1VnYa1n4KJUT4Gh94oH6sEMEXDzaXX
D/A4Dl4Fwifww7UfVah4tPrC8cxvM+OEhTjqJLWnG0tfd446yOuU/Mu6C+y9B+TnBqLiozbbjAel
Qra94AI45mudQraER1QQfN0MvouoTZw+eDZ5at3BowgtkBu7GC+dQfbAMv3P4RUECrPK0u+ndasD
3e+q09gm6RZYxn7s/At2IVBfiEUk2gBUx2HMYByfs9x6q6bhZJrthVUqssXhIfHpwd2pAAiqN4nZ
cnfPqzPyKBc7Dk2Ws3VG5MTYCavZawM+6Nlwr4yTdmrBAunggDdFtMsqlriNZ7zpidEucrt+Vopm
Is6V8DDguukwMwWgp8oNDw25NGJuL7rZNEcNs9g4dMeN0jTeqp6KpWeG3C3RbYoywzJgri+qLbJK
ezCTPMoTVYffX35JbezE/MHAcVp5C6z2JTGTr00VTtz9+rYX/F3MCPNC/NY39lR/CQyCkHE80+lj
MmgGHk964QZLE4kyIgxkbC0uc1d1G4BPzLA3cRM/8ve/c75WZeWtAuIFhGkJ+teeulB6tlVW8DbU
w12tO29l2jy7Y31PFsJf6rGCTr6DcZaHopTw2Q6Y2ozeIY+q4Bpsm0CysTxwF202Cbb8KllnxzcO
CKV91fzeXYocnNiczcob6Pns1NIVtjv7brARf7gZjXHr8AvKg2KbMXH7tvLJaKPviJvlRJ7FsC1U
YG3Q38PqLXfqZ3ymiEbnxUWYG83nycmcjrqyt8vMDvXj/KueuGDTh3XrRkDqVLPElwHeaTnbzygj
ADtfe3X0NxKa7jqcvNMAJG2Va0gjAL2OhAqm1wtvBmvSFnEUnspCwbXSyI42bLUkF9m2GS11DWzO
YnXRL9vc3mr9EKA2VgosWMSdzsAorPHzT8ybik1pAKMTd8cQ4rUnGmb47VjGb2EhZtGpZm/kCt8b
V07TJorD8pZN2OyBNvZP2hR6ByIby6HGe9y1Im09OPlDWFZXo8UIAplqPka06jOwri7Rcvje1slO
2AoJ0uXLaFQxrjKSI5p6t8C/Ef0bSjJWA0mMAXMnkFNb0Sjlui8vzaRqhzzrNn2uBCuRsCgr612R
a6xbiQlHecRfb8jXbjidoowJyA9FvlbL5iZwMW4PVGwXQBxpnlKvvVSBrtx9SodqXXU1S4AmuCoa
i/4+L14DEnoixozSC5RopYz6i92Ii6k2u8xLx3Wjsd5Nm8QmHmRAFkpRZPH7axMYX0vzEBjMmvgE
OqTDvntgHArTgubeeW94pLwQ/DKF+0QGZTtgAwen5WCwKQ0DlhFDoF8grFzCXr1EfQvaQ9uXQZpt
NMIDdmZfB92boTwsR0uBkeII1rWs9Od6iB5AWLIcRYfKajqIGrl9zifj3jfiO5M5ZeM67Tappq1X
ajc+T3LIosu2IEGGNeU6jolG4tgZR9VCF4OxAkZJyQ1Y7JTgYuqMqDlc7qgIt2OnbZymYVVCsNHD
s2BRKunRHKpXP+5ek5pcRTwtNHGXirblRwPlzy8+6aH9Gg3WW9sV6PXrK0NNyy3i9+TLRoQVBLt2
O/xKSJaEfZlXBM+Ui1FMD6HlPMXOsFN1Yy9ClqpKox+R34HuYYLRaXkgWrXbLo7fNVNZC7XkgYE0
ROeZG0vwhFX7r1WObGDy1TRMfNiSPUHdW9shEpc2xfPke6tqnMxt2GiPHj6sQnifw3ZGxEfhUekB
UgC0wwUiG45Whu9poRPgztxHFRW31i8uCB51IK+6e9ERi2kCyLCFY58gjmFo55d3GUSGhTeNx7z1
VtFk4aJEFzImRwOdFNKs7sZyqzvDyl6qGq8yRXXQ2geQpnYPnkl42fCgFVjufd9oLNisFVMuGWg0
EoDhmo8JBp3QTZAXs4zqJVfblQJKVeAaOkT6xdYcPEPRDYyJubelv5sfeeQFnqc8sRZmmMNNh+rj
C+tWGPXZqgZ3Sa6RbTemdQtFGNe0tet1Dqand0E+Ds1Bb8kGB6RTKuUbSg5YPRJbXfQVCpLgUnWH
P21PvjxNNfalzp4QPHNjpJU816Ztq7VPmUoIDFWkmZG+VSB2157NooSFYg9bZU4DoicVITuhBiPB
AVa/fv1FuNqmrcxj6zjooZQ4QybM2QhaOAUBzbY59aXZnLQiak8EICbSer2yAz7SL2qlHPZZbZZ3
sakkd2yr59eyoqjhP6JTxGPT9tGC9MNAW1aWWm9/NNNRGbo1tobiIquAA5CHsMzPH4PEfRAzj7vD
2prq8o44jLgDLnZfqoh3yCoDe9ez8NTde4e5V4qB6YZPG64+BiKQDku/15W97AfYergdBPb186jy
ALdkF0KoJG3NJ5N1tV03SxB2FjIuf9SlkbvUEPW5yB5od42gXWIC2lbSX8yh+3Fgb3frmnl/81u9
ydoAKZ2ehNYf/TVho2JhHsmT6ueP6hRrtXMAwkgOKuvTYsR6KrSu7EU2pS78a4yn54PwAU4VZd/c
yKLtFcnsATetoyFuH7wqSA+6IJaYB33Lk6Nxb/FAWKbQb5pl7gynXmXylaeOlVcvA8B6e1mMUy/e
QmwwV+8DB35/xKuQoNn8tlWK6lyivXeVb+V65TNZF/Mk36mPsGycfDcgIEH3vhXZju20spTFCObp
qff0x0wofA5VvRhCq+/lOBpnEsqoxFEOZOWA+kTu+RvZ2sTWcgTTC6smLW7lwUpFtUkqflpIZYXh
srULtC76rF7KZhDNxS1vGO0qPJiZxec+WTSFoK5Ian2Mk9TjwH4g3xKk0DdNY0QXQuzhpuiH9EoK
fkYOlOUtEnXOqgii7i5BUnNVo6pwP1bCXvqwbx5Ye1XLoLfTp4boG787q38OJ/TsnNRyPuWDlS9S
pS2+mFX5hqksdMkqf3a7OPs2lDm0wdh4zSeA7KlbfG8GVhQZORUyHMWyU0smjkm9+gMrmkV1JFoF
JDdDhca0Y+AHWBOz3OnoPRXbkFzIG4mIg9FM4jWtnFsHhP/XqI8/u3lYvajsCVi91d5nndztIonT
cROVAdYoniZuMZNHVzN1mIJmw2VZFyQllMpJYfHTCXErG7RAc5gk/HIti7KhiggOxUGqsNxhqPd+
ZTCsbSBmK1ls5gEKR3fX3eCiqPfzPfB6LoBPk0ezelGEy6ly1I1iaKgQz33k+B45we0grO79o8qG
vPbbbV6T05Jd5PiDooLz70Ly/YUAzwYjfTd1CXaRpEAvuAVlu1ZYMZagZXjiZ6asG2WI7xExiJaV
ZjVfslQ561bZB+SIbyfXD7+LzHoB4O0997buYoHcQJvtnZSoiicOSl4YB0fv3Q2b147ff6aTFze6
T73ffbIKpFxCaw17gD/QlEy3uVPanwdbL5ZB0E93nhYVG8/OkNvJ6u4GdL+7xbXZv2BrWq8MkahP
IApjBJPCq1CTu3zS9bNRZggtGHZPaoJcYJuE4syNQ6IoKJJzwtZpa6C1cEoSM922ApWUNCfBlSX9
eEoso9kaOaiC3CT535padtLaUd+ibBOcNE+3t/xQnGOSQAQomHD5ld3kgE62JdT+nWHF4S2rEZZ0
mmN/C9IbdCXs14Z9+KJugvFOdo2sSSEq80fXoat/62pAc75T8fjedo3F7Nsm96Cn4iPeZ9veR9sU
tWXCGbKOgOe2E2UfrnvsQldlpZL18/vbTK9xVo79aa1HU38rD9jLOksDOYmNLGpzP62DiRsYpbUt
mdow7o6JZaPqE+z1SAzv54UxQWVX96sbkuCvE25+CFUR6Qfrf21KD9kbeErsBt1dgYsKGMseMjC8
hFsDVeEVoJ1hLev6wvVvWd2D0Udxk5wQ/WSd0xurfkSeSZb60M/OSJTtZEkOBD/N28W45wFnZgx5
sEzLx7iZ39BHHXjOilSure/bn/3If6x0pO0usqr03BxJt2pXVFioD2narFS9B11BAKXZKLHJ3w47
yHANGxE+pjIlxLL0+uLwWAAIMFcSm0yW7+VaVAjwEcd97ymLCOcTapoPH0PIhsIKmotNSh3NaRcZ
mL6+aP6o7mTgPldSPgQ35v9QGVi2ulM0QvzyRNlRHmQDPFTSwfPJ01QCH088ex/MG1ARVsa5I/5z
CTIBrAXVwC9EDWuSPFZx1UuEKqwJPk7RknA0nPwt1wvvNgog3niCeLqszxzvHrkP9d6bl7tCQItR
wpb+eXEoSlShrBG3aX/MxVrWtyE7or4tn8niOIgTDdirxqQuMwvLWS3slUPtcDct5MtmxLk0Hzqk
zC3lIKuqOKFVlt9fytqP9s6DuJZmyvff6mXxtzpLd7V9JpJ17xJDxfdqPIT6+OOgqvVt1PJdJxO8
eBY61icthnyglkn5haTdq2WW9ovi5E+NpjV70zbMravF4drLDFQ/0IB/MguN9BkMj1x3mU8DDV2m
Ko2ecbzE1JgJE1SGsq6N8eCisuWPsbECFc78lw/nUYjsbSwR9Wxr/VNg1SoI0sJlx94rN/3zTtc6
ZEVVUvcLtTeCnZ/lbK0bqF2unr2UnvYZf3LlDsHs4pDryAxGzgQgYWg3IivT504liTYqqbZRoHB9
sf0lA2Tr9rmrgvJGE1W6USGI7Ys2yJ7ccdwTjMxftN4oYD35/iELu/jON4Pv8u0m3eUvKIbi4hRZ
d/YDsgzDfML8OUBQktOKwQbmdmBukZP8GiNJepIHIx/akzBb4LWWi8SBwi5dAJA8GXpkDgvZBy7n
/BKYNhw48/Cj+HMI2T0ry+csS4vdx9CpASzYVLpm3QqoAcMw7dFt8c6ylCcQ0JwO2XtZjCtQLMBT
971bnx0Sgs2+JgICOkyNloVQquexI68a56b47EzkraMhrV+KNHsG5tF/w6L51LIefas7G0pWHuBg
X0yLwoUmsFDYyM/haC+A35INIGTcwJzp9hk88Qae8iwuVzgChTldKxcR1tJbWfxoSFIlwwcZnGVH
uPsSPSkdNuIGgtRH1w6Ft6lLIL79YNf70GhvZEkeZBdr7ieLYmYXmX1AvKxxbqNBVfa5C68rg6XO
Lr1DREGHfLWK5mbZp1J8dZmmxEQry6IPj9VvbOmVm/dTdC1dVnpgXd4783c6azhLWJXl3EIYYpCf
7/F+fu9nFXcW71EDKTgMZdNvlg047LsgyfI7f95yRGoFVudnnVu3zSohBAZ0B0k4mCv6tVJd9yj0
uDrCZXlmT2w9qNCq0Buzr2XtICkbgyd3uBGPstFC1X4FDqTcqSU4waYzym3ugHdNGyN4jPzCWZcd
4gh6PMCjgt6JeU4H1W3I7IcpBWXjFYHytiG/5r/lHUtSo2qsh4yx1gBkk+NgGeGqjFMIRCAF7olm
rgfGuhqWYd1PlU/g1NHZYUKyY2+OqLthNvFCtjoGmc6xcfwj6XkERqMoPZe1XZ0dEGuk0Kvoq3Cy
myqPrafKKB04FQFyIFMWPZcKAYS5g/PnM8ml1gTV3fAreJH3M21mrGU51vqV3BIRd0ekD30KQwkB
z+g29n10o7SmIEWSOtt+tPVDzDMCOEzWktGOiyPzW7MdM9U5m1yftZMkxm2RYn8XqYrzMMySRejx
LoQw3W3d+tO4yGYPhtYZtROpzpTAJapbc1UOgv9Uzof3fk1lFnhbKD/OkC3NOOKQ3Js+FoSQ28lx
r0Ektne20Yb3pY1mRYTQ21oW5YEOpmO3d6zsZxYQwkMfHWQdHTSTcCARkH7ve62JM20XHOw8rU59
2GfrJEubJz2Kv8k/tWZ8j6w+fI25VwmmjxhdzOe4SBUdzPmc1CGmUMVm/TQZc/qg99/M/P2c3Eu1
he5mP84RNriUJM0PUKq8g9aM3oGUJ/mtXichIeI82CQ8GyrcsGnKZdPvL1kEGyuljTbpILIWkwIT
Hh+uuouab4/KMz7qY4AIw8JSXY75XPFxaNIIA2BQrw8TRNp1O+C4XkeDcSxyPVlHVqw8Q5K/9NyF
r1bUXc26N57hLeSkxet/6epn7UUuXc1wuJZe9KPrb6Oak4rHeiESwogvepUbj6pflQ9B90sh6l60
ztbfWzTvl5bfzym9st/WlQ8IZRIdzuK1OvCMhfFPQlQ11/JloiEIEM2H0otRmHQvKrpdhyqZ92vy
ZY4GrYKn6p9rZRll+OpmMghZe6Nyk1vBAcqIuU1JFd+QlVduZD3Ed4KnslLLBhdd5Lk3ST8vX8he
ra211k52qGWtfCkPwrXIlTltvChRzvjRX7aMWvCl9arwMDLPXwN+Grt0IDCnZSK/+rmWX+UrVqFP
DcnUm4/6wQ+0nWuQuJen/rkvaNMffRu0exdoHLTIDrvBSR4shD65jzJz7YgM7ZKmhfstX370qUfS
Hb/3kc22aiHW0mEsEwEzDB4UxN8Ped6oxKfnl7oC4ku+koc64NkFPClcfNR1ujuK00c5sadkE2fo
mMmToTii1PTbOIQrSdLUtc105ZIj+2UMFk7OMh8HFXxNCVcLub7Oi64IGeTXQA3zq0hHB464b6y8
Uc9+bdg1HQJ+H7WlYTgrMq3GSp4oD0gr59d6V809ZUXdgw+zWXJs4WlkOM08T6QbT5ghiIUsQmUq
trWB0pIs6iaUUQWu5lEWIzta8YDUH0pP169JZj7I6j5Cu7Ux8ZCLx3x8rjVSvWwhnL1sVSz1gpPm
dItRtnlf59P70F5qtoc+bkv0lDiJjMe4RleI/ej8sbQUNcHCUoxzj6/Ss+7jTPKvn9acPy3LsHBD
Jml4/vi0csiET5vVCDQLWPpbqYSe8bjYNEUALnoWS39XR5/11D+Kog5honlAaGSrbJiGlJldllM1
/5xqab6TpTETB6ZKKD6ptvZi1rrQAqPoirbbsKqJZ6+H2hmBMoXZ0keo4FywFMI6ybdIP1TIZ8ne
7yc6Rgh2Wrizr0d0tZQ6uoI3C9ha9LcJ/hdHBOQPrTK4z6rO24/eAOvI866iSx7ruTr34NlUCen0
pk3c56Ex4iWB+OgoWxs7xhNjTJ4CDfR0Y2KxM/SK+1xBGtvkVTxs5Fm63hOObOP47Cmp9zTFR/mW
rtKpR5ReyQDOb+XHMYncKle2sjgm4+cJ31k0rOryoQ78tXxLryE3pk04X7ddqj+ZsMaSyD01qUHG
Q1UhF2NkdcIp2zn1wiL3Emu2Dy7UvB/H1ERu6GfzoIBh+DhlmqaRSRSJfYtHq2HBOgm7+yBsu3uM
lggdpoBD/YAikjcYyPTjy0cPrfUf+9hIT7I/rif11uggWspiNQ84Z3HnseQ5fZVZSzRFvK1nWNum
HavLkMO3ZwEA1L5S+LWqiGS2hh28hrdt2BWveDhl4ASD2WvAhG07NS5E/z5+tOz6q2co+Wvi68Bf
bPHJ0C2xblAmPBKNtE/lpAk8kDznS6yIlewqXPJ8eq+6d1OKN9yoRjxJrKq/m0qvW8j3syEppp0t
XvwSqKIiBhZjSmIdakiV6yKy3WeAAyfZtYn1z52rwkHUbY0PRURHfofC78XSYR/1x3dI2EO9f4ci
Y00lv0MFa+gxysVX4LvdxheJuUnVZNoBDshWOsIej7LYVUm+0kNVfzSb+kfr5AXGL0U10cWOpFG2
ge1MnsRQ4icVn/SVOqrVGTB8vxdaUu+QTUZHVInSlYNu3qdx7J6BQJvf3fpQp8r01gimCUTIYwjl
nD15fnWuiWcWLYILvZG/9JkIt+hlZcjfpX15JDKHZdT86rdii8gzNsNms2QfQG8h+hF2BDbQfpPZ
51Qz1v6gREfSRu4yJe66lvXC1cECQXTOj4ZVrIumxzIiaDnD8CKMX7zBfR+g3xuOiauWNtvrOY56
NE2woHNJxAEonqIa3xu7KtTWVdWhSDA3yC6y1ev04kACARX9mAQVSmCbtAqsk0l882TPB1kM094+
TJhLypKslz20jPwRSR8HZeo8hvo+n9sXeByFVrYJcb1ZSgF2mK6PJUL/91EAYLLWwFlIIXRnqh9t
z03uSaeH7/Vl6ixbTa+/oLYB27x7RW2cZxjwl9ugNP1dgHTQ1g3T/D7pSXI0itq9Gr26RAC6fVFR
bVoh46idkU7FAa1No80glPqpUrXHoEp6JHUwyhpz79mK8VCJNSc5tqXo8QAxRlT7x+DKHgMydh7c
Qivvj4be2LfWfDB1cItWcTvGkT0rirUnIJgH+H9gLSszqfb6xLLio39b19FGbdiyyTp5WheCwh+j
NtvKomxQo+oN2Xrr5qObA5LKqYvsAnnTvk2FX1/cTll+dEBZhqVZPH77GKY2HLFtJkh98iTZ0LbR
sErS0IdywUCyTmvyAbPrKNvLYlf49iaPStAQKt44XmA9u2zpDr0HCEAW63EM1yjVqDtZdJLisSHd
dYVM5d/DUN/UTWs9l2MAgc2704bYPJG6QII/UL8Dw1K3cVWypZF18hBFeX2EcwVtmb7qVBgbf6rK
fdPln8ECQz33fH2lqW5814+5dTX1ry2xBYgz2FXskTGD8jo3FlWR3KlmpK5UskNrWffe4JefjVHX
DrKElKJ19fKvsrusiSxN3bNo/XWcOC1UUBGNsq6croNI2tSfAzhU72OwuQCuLabPkF/cZeWRmY5J
/WvzBBSh93r/UfL995KcqwZULj7auj+Vfp4nJ7mfPeV55Jz6e70nVz1PgD97vr/f3DYL7vyb87wh
AP0Y9PugH5MTzMbkZCX+XZuN3Q45luT0US9fvdeJgYRZD7KB7h/VecVMv5Dleuq+pQHAfPwZTn5m
FSf5Sh5qMaKpoqctBmJ/NPiaGg2/lE0n2hVqkN3EPT6U78N8jNDVyrjW4lm7bx5fHuRYLAq6xd//
9h///V/fhv8M3oprkY5Bkf8NtuK1QE+r/uffbe3vfyvfq/ev//y7A7rRsz3T1Q1VhURqaTbt317u
ojygt/a/crUJ/XgovW9qrFv2l8Ef4CvMW69uVYlGfbTAdT+OENB4LTdrxMW84aLbCUxxoBef/XnJ
HM7L6GxeUEMze/AI/d0kcq2d613HAwZ4rewiD24m3GVegfcVCyXqPRYqmASkmyBOzHM1Wcb7IZu0
s8nUekNumGuNWpJ5BpVfbhUtaBcf/WQDOTcMNIsIyeQyIihq5TuRu/3JyrPhJF8ZP1/NPVBOyVnG
gTsN2ZqcfF3bN1Fb3JYRUFrfHH8pebm6t0Jv3Pz1lbe836+8Yxq2bbqeZbiObrjun698ZI3g+ILI
ea2wcT3Zelac+1ZNz7hbzK9hb9fkN+YasbZGnMmAbQxIh8yHH9Vx5SEbKGr/pJDcXGWmaiF4M9S3
XuRUSChQN/i2BZxU7UJYfX+Uy7b6JtKqxX0mfBLA9S8R2fAnVX9Kk6Z9NCBN3SVguWWt2zbxSfOh
GMpiqpFUGQwF8fz5HAvuwTpI6wryfms9gbVIl5OTpwfZmhfJL+MP5S/jK4a679sKoqWv4Xrq+w1i
HXV3Ivr81xfaM/7lQtuayn3umK4G5cs0/3yhWzd3WbAG+RsRkR69GK6fvMJB5nFRLaQsIPahliev
8UdzXyCLWuf5zXu/sG5hCqMjehOaU3UkrAMfNuGGy+yxxTRzruzcGT8sX/q+Ob909B+9Sst+6wTr
LhGU3h7NKmPduc300jSLsSYePmEQs1Ezvd23mek+WL52le0Zuxwi5noJk9O3zxXyxsu6c6cXv04e
BmLMD8wBvw2YAj+4Uz0DoOFySNEtnazh2jlOeGz78iRLiASO1x/13RWfZxT4ujL3F52B8iMwF2Pl
mx9dOLUx8/dTdcWsVhPrk10Rg/IIkQ5Bwj4a7lRfPIyDpmHw1hFLcpv5uwTKJ8dZj62lflZR/98B
FrLfi/YYnXM4rPeGi0lQVFgZhqmc/e9GnU+vDLQQ5K3xH3+a/mo5HX4ryrGKgrD5rfjfD0XGf/81
n/Ozz5/P+O9T9K0qakACf9lr+1acX7K3+vdOfxqZd//x6VYvzcufCuu8iZrxtn2rxru3uk2bv259
/x7M8vNAcnp/KP5liP+jTn88Lv79QH97k5/rYSzf/vn3FxS5CNxi9xp9a/7+o2l+kBi2pzu//C5/
jiW/z1+Nkb7wtdtXBjf1f3ieZ7Mnsvg//5gRuYGDH80KP+J/WJZmmhaPKvnv17/2z3f8N5fhr7/h
H1f7/a759+P81Td4v0DvV8F2mV1+PoB/jvV/cxXMf9iGx0PB/vEleW78ehVc7x+OoXuW5c2PbP4x
3fGGv9xV/9PN8P/tKvDZ/1+vgsGfWtM91fXM/83cuTW3bVxx/Kto+gF2sBcAi4dmJuMk47R122mT
dPoIU4yJEU1kSKmJvn1/i11I3BWdODqcycJ+sSkdYg/O9X8ueDrlORd6r7qh771zJn7e1seFxhi5
LPB+TMMfHnJ2fKM6FAWADFEJV33Hp5Mo3lShVr9DFaxWFI88blvHh0zwes6FYVDWogu81S1yAYNR
mSpop+NNvZ4LzikCRbjZs0UtXNjZcy7AG0X47gadtK4mU2AbI5aCVnnHA6ZwG6UArTo/v++UdUB4
ruGl4OGKWlcRF0icTLTSAilolB86sJ94xqYpdKHvlSeHQBeS26hOF7TzjVgXGkVLB7rQPp8yk4VB
8TWdbX0KIXCedVkEgyhLZcG2qvXWuY5AaLkKWRhwng2ZTrNajBq5YBupc2yU021LFtNHLhQ+0huF
LiAKRke7WR8XWLXCo5OFiwTNdjAOP3iRC32rOj5pcSCRCwA8lWmEpfFHyAWLjzTa9tp1F7mgm04B
ZVqcSGR4Td6B8U9x6oRd5HBkDSlSKnxkT1LR+9Y0qyrE+LwqLvBqPKEUOKuoOHQapb8oBb1WBFEd
aUWtkQKBrlgXjFfsmyB7smXmaJTzvXUmuIZwRT9UkRBgDo3UIFrPKVmdHCKh5Sqdo1eW3WK+sSlE
iFJXExfWJ/P6aNHi+8CWDRhCZELpGzti6ib4jJQ5VegbeUBCe2DJD9vOkRklgS9EQetOdUQQQVtW
UanLN5JEa2mcZK0aGvYJmzWLLmUhZBYs2aXIXWuEYHwXBfT1GuGw/Yx18kL3FCEUHhIswQMwog4p
w6oOUTGAAGLjSObAws2+tSl/KrCEnvzJt0732Mflqi+X1r0Xy0KvsH2tpiJ00TrqZlCdw4MymVFd
tKy5L6ldxAV2fctyuMvR4kCg0Pc2pNG1WgTdJpjn9RYh+EjDRsQnqKAMlxACgJvGmZRZVZg5dUYK
tLteASRYzH9CkgsuBHTRsQbAVJtFa4dZF2oEGKv1A+bfJR8IUHWOK2lNAkXFpUcaqrMI7JQUn98o
TQ9C7/rLkRKZE33bGE1fX7Q8EMlKH38LhEy8zMxNNHiFW+wGZchNXOgiWK7q3ALYv5dyIdTcDLVF
1xXS71tlPOkUhqLS43tvxaHRoBq8AUj9M3R8bgIA0mAMrf06OcX6AkSSBWlo4EIxZdC8ijYFgEXK
NDilB/AD/EFtdpCKuDQwRAOoI1Fl0SltLk5PhqRYRkMesfqJ2phA9cNLZYC0GQbwYoi1AaEICSi4
Mf7sGzbgxfC5OmtoAvgh9Qm4PPYODGsMXHajBDBRU5LEa0SjGH1wRTiScWChUi4AHliP3aPBJ15F
YGQaenLADpL9rej4FDxStPL6HIGWJHx+1/bucqY4WCptzNJrFuYvV3U5grYkMUIhWKwevrGxUDr3
iZTfQsgQenDi+aO4VSQEpG9iIQBRHkJgFDp4z0/fdxQYaVICW6vUAljSV2nJndMDJLe956TLVcTG
vsEl2p7qUwIT6rODuG2pCpAgsty2H2BD5MLLEJnUCZ8ZPGe46jMEQUmFhgDIhDzD8Gq9T8iCBUxw
pJFNih6rkwWWLXlpsmwbNYAVN77syhs0SLr2xvgUOVUXGIHoOXFIAGKEv8cifKIfbQkJQj6a4MXq
nIJmmalUE5zC8POk17aKwipSTKFDk9AQ77sEBtUxgd4gqWsINZW+1S1Yeox+OGTmIEFYLeaC12wu
7K4oLugJaKUiQFgweDrR1hbk4vS6ITjiRVPg6LWdPhREr3D6hioB7cnR4RUKQD9iw8Y0XEVKj/4o
EdjMD+yGY6SCl9UezkcWTBgE+pzeq4LC88ACiTKYaNvTXZULPsVEOgws9i8dHuZUVlh2tI9/3vGL
mY/s+BbMGFf/fMpz9V9sYI87NF190RBvZJEen5AwVIvtJ8ZVQhXNDqRIFNqW64/SgOIBPo+rhKxV
yIQOPJCBnMCCeEjAp0wGWqN4CTaIYep6/Swf8Bk/9DTZ9GY37W+/DjNK0/Z0Nj31mz+wjsO8JHA2
1xSMRPaDYQ4qko58DP/+IuPwMopz9uE6mrN8T/r1dMCXX51913qq9T/fTtvjeNzsHpcPHtNthqGz
P//py/34fvw4nhs4QlQ8z/OdvBjfejJ+v0H4dFfQDWIjpnuceJ9xTniJy+SE78bDaTyttxgGs/Si
7lLKb8b99ON8PEzZXUfcWUx73s/H8XY+v+sYpMgpHw7bzf20ebjPiC/xn5T4V9v9yFbk7TnlWIwR
U05Thjfzjzdv5v3Dx/c522MMI/2Wb+D6dJs9z9SDKaXMOOjxQ37LOqbgUspv4fg0nXM8gXxSwt/e
jrtMAFNpXUx3z0uR5ynXyDgNIiZ9uJ3GworEEoiY8vxzLhYRTpaS/etL2xSbXsWEIfCwuXvM5CJW
haWk/zY/TKcXbI5IipT2u3E6ZNaD8uI13Mu78fi4Hw+35+xIYLD8lk+ncbN7OG158UtOf+nEENOf
Nrvpw5gnKxHDlJPGF5zm+0yyTawby2mzwIe/P/2U2SYTW7WuQX1+OJakQ8FbTHo+3Bc2xMQuQynl
v2/fH8ciegIzCs2sctL/G3O/xQxo6JiWE/755u34kYX27FlayYUYCvphQuMa9P+yPZ62maUycQjm
GsTfbX+ZNpkbg3iYqrgG8f/Ox7uVUmTKMsIlJj0f73c3b8bjjKfMlTN2/V7nC74a70rdp0QEDCIl
/4/dlHPcIS1XIHu3JyLJs5o0QCm+Y5aIlXjQUi6XEv7n9nA4sftwLNKENAQsJf+v3Xy7vfn29MK3
xZYHKfl/8+bcy4KYRhGu8wUvBTGQB4+Wkv8O7m9Pp21muWycQpfT/iXPKm3ccSCl+/39uFtPvmwR
idiclOwP2+NHPFtGma7pKxjCHyYym0K82UgeWm6kN/2fEb9z+HCfq2YqW4mJb0/3NxdvPtbJxfSn
02Y+nKYscmPHV9gJI6b9OLN658NKaJGTuHPn1ylfQpqetsW8xJ/WXTiXfi0H18JPbPbb8fjF/wEA
AP//</cx:binary>
              </cx:geoCache>
            </cx:geography>
          </cx:layoutPr>
          <cx:valueColors>
            <cx:minColor>
              <a:srgbClr val="0070C0"/>
            </cx:minColor>
            <cx:midColor>
              <a:schemeClr val="bg1"/>
            </cx:midColor>
            <cx:maxColor>
              <a:srgbClr val="FF0000"/>
            </cx:maxColor>
          </cx:valueColors>
          <cx:valueColorPositions count="3"/>
        </cx:series>
      </cx:plotAreaRegion>
    </cx:plotArea>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_xlchart.v5.21</cx:f>
        <cx:nf>_xlchart.v5.20</cx:nf>
      </cx:strDim>
      <cx:numDim type="colorVal">
        <cx:f>_xlchart.v5.23</cx:f>
        <cx:nf>_xlchart.v5.22</cx:nf>
      </cx:numDim>
    </cx:data>
  </cx:chartData>
  <cx:chart>
    <cx:title pos="t" align="ctr" overlay="0">
      <cx:tx>
        <cx:txData>
          <cx:v>Total Litigation Partisan Balance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Total Litigation Partisan Balance</a:t>
          </a:r>
        </a:p>
      </cx:txPr>
    </cx:title>
    <cx:plotArea>
      <cx:plotAreaRegion>
        <cx:series layoutId="regionMap" uniqueId="{E4F890F2-805D-5C47-813C-2016B2AAE7FF}">
          <cx:dataId val="0"/>
          <cx:layoutPr>
            <cx:geography cultureLanguage="en-US" cultureRegion="US" attribution="Powered by Bing">
              <cx:geoCache provider="{E9337A44-BEBE-4D9F-B70C-5C5E7DAFC167}">
                <cx:binary>1H1pk5u61u5fSeXzpbeEBIhTZ5+qLcADds+dzvCFcro7zIh5+vV3gd1tN/FO+tzdb73XTkIYLLPQ
ozUviX8/tP96iJ42+Yc2jpLiXw/tnx+9skz/9ccfxYP3FG+Ks9h/yEUhfpRnDyL+Q/z44T88/fGY
bxo/cf+QEaZ/PHibvHxqP/7n3/Br7pNYi4dN6YvkunrKu5unoorK4hfXjl768CCqpByau/BLf378
lPjl0+OH23JTPhUfPzwlpV92d1369OfHV9/8+OGP6e/9dO8PEZBXVo/QluhnCiKKhhT144dIJO7u
vKTrZwgzQjFS9PGjPd/0YhNDwzfTM1KzeXzMn4riw+7/n5q/eoSfrvqFMLa9YYiB6E+341P+8bq3
//PvyQl47smZA0CmnfS7S0B67CemX5S5/1DiPz9+7gSccJ97ZQvFqy/9l1BQ+Qw6WpVVvOtx9hoR
jLQzRcGUKghtIXm+9xaRNxB0HIuXhq+ohyf8+vE3o/D/T2D84kEkhZ88d887QEPPVKLrClF3Pa+/
hobpZxqRdUXRCRo/5PneO2jeQtLfgLNvOoVneZrwbAoP+KYU74mPdkYxBjHGtBdhdSjMsIyAdVTK
EMiz4YMn+LyJpr8B6KDtFKG/ThKh842fPD130Dswj3JGqKpShew1ySE4qn4mYxVTpNEtePT53lvm
+S05x3HZNZtAcm6dJCT3fu76ib957pl/jgoBZYJlHTGdjhyBQGQdoqKxM1XXNEapvL2uPN97i8pb
KDoOzL7lBJv702QXQ0Qi3zyK5/55B2wYWAJMUdBz34O4OsQGbLIzhWqMqBM98xZSjoOybzkBxbg8
SYa5FVXpfTA3oSjfkWkoPaMERJWi/Y2eQehMJojqWJ0IsbfScxyd160nCN2aJ4nQjQe2/IdlEW2S
x/djHYrPVJmBKca2ukSfGNEaBrHHGAJ1tP3ChIPeStVxnF63nuB0c5r22mX+5L6rrUbOdMJUphJ1
B9FEuI22GgNzDqTe1s3dapzfE3IclOd2Ezgub06Sba6ekqToonrzrtYARWdMV1WdbXX9aCAfahxN
O2OEMTAIdg4QsNUhNm+l6jhCr1tPcLo6TavgQuSggIxNLiI/eUcVRED1E51oCtkhAXGZV0jpZ5gp
FGt4h6X8Gqm303Ucq2n7CVoXxkly1cVT8+GryMPnvvrnNtwQzSG6TAnZ2c9T+1oBRYUg7IZ3Xg/E
3w456i0U/Q1CL88yxeY04zl/RZsifEcOUunZEEQbomxbaQcccshBWJHPZE1nwGAT4+D3lBxH5Lnd
BI+/VifJK4tNs/H959H6zzkF62cqRkxDZBKCxgrIOlkbnKCtjzoxCH5PyHE4nttN4Ficpn02CIrz
p9Z/eE8HFPwcGRMNU/VocAAj9QwgIxA+mGDyNmqO43LYdoLNxflJssqncuO9H6NArobIRAO9fjyQ
hjE4PxqTZVmdKJPf0XEcj22rCRKf7k4SiUvPf0f+AHOZgnQiVNeO8geTz8BQJgqT8YuPc6jcf0fN
cTy2rSZ4XC5OEo+B1+2nvHjq3o8/ABUMIgnSNNsgP5oodg2yOBpTIGW7A2USo3kbTcexOWw7QejC
PkmElsmjv3lXz0U/06HnNUDohSkO7S6mnskMvBZVhwTn8JnA8waCjmPz0nACzPLiJIG5eKo3j+9o
Dw9qBXJjELTcJS9BpR/igrF6poKwg/Tm0eTZ7+k5DstzuwkqF/cniYr5FIFdnL9j3gxwQWAWq/Jz
3kx/jYumnFEIo1GCd7HOSYbmLRQdR2bfcoKNeZrZs7undlO8n54hGDqeMAoxyq2gmjAMlM4QcPsh
WCZvBd0kWPZbco6jsms2geTuy0myy8XT9/x93XqI/IOzCE6LtvNZJtofUGFQQgOQ7AJjE3Z5C0XH
gdm3nGBzcZrscu4Xhajyd3TxCTsjqqa8lF9MLTNdPqOaBunM57TNxH95C0XHsdm3nGBzfpp5zb9y
vxfvapXRM1knMlheuzjkJJ48OpVDtkxVtnw1cfjfQNBxZF4aToD569tJCrRtivZ/IN4P6TJEdAjH
7JTNJI7MhswNhTgM3nk1E9Z5O13HYZq2n6B1a5wkWoNYGP6m6XtKOfD6ZbDY2C48o08MNqgSBCaS
oapjlxKYQPVGoo7j9KrxBKTz25MEaS0qv3hnHxSd6WAFIKZM2EjHwEYYYmds551OnM830XIcmYOm
E1zWf50kLuf+g+e7m/es36RnTKOarrGdEAOL+dAFZQrU1yIIHQwBhOHzE+f8nqLj4OyfZYLN+fI0
sdkUxebBq4qnsizez+WBbCbWIPZMAYbxM3F5oKxGRTCRgLDJNIHzt9LzN/C8bj7F6DT5x9hE/g+R
v2sBB5RzygpU2QKDHAUIrAPIsmngINEdCz0Pjm1xzdtoOg7SYdsJQsZpIrSCYH31EHbPffTPk5xD
ua0McwQgYvOTaJMZlNVQuiuHmiiet5ByHJZ9ywkoq68nKdruoPIJ5hA9Pb0jKsoZoxARQFAROH4m
MQMISRNKgLHQvlTgMI/zJpKOo3PQdALP3WmGpVebpHjXKBs7o4xCvAaYY/xMVI4OMQUGU9Rg9trW
Jphont/TcxyY53YTVFanaUNvy7XevQ4a5ttACBS8TpgVNX5eCzWwsCFEOoQVdsoGPKFDvnkrVccR
et16gtOFeZLCDUqEvm/izXM3vYPCAWcUJt3IMGNtyz4ThwdEG6NgsMloF6SeQPQGgo6j89JwAsxf
65MEZimad0QF7GiY5qQqGj0+60YnMB0XIaiH2l2fODq/o+Y4JNtWEzyWp2mafX4qyg/7KURbqfIO
7ALTnagMEwhhTtT4mYRBIcymQm4Bygv2YbhDifZmso4jNGk+gerz/Umyzv1THoukfD+ZBtNvkKbI
8GcizDT5TIWJ07oKJWnjZ5LbeQMlx3F5aThB5P7uJBE53+Td+863gcyOPjg2CqiPw4iNpkIFFPAS
RK63iABih/zyFkqOQ7JvOcHk/DQ1/zKCCQLCL57755/LsqEOSqYwS03ZT9Y4xAbi0JjC/BvlJVD9
fO9tLOAtFB3HZt9ygs3yNJX/UNW12MQpzFh/z8oOSs5UBpX/UCF41DYbJqlBGhtm5x53O99M1nGU
Js0nUF0sTlO0gaZ513I1qp2BeaxgXTtuqmEEETWYRiCrhL7mn/Pfk3IcmJeGE0jOT1PbGAICNg+l
/1CVzx30DsJt4A2YvAHQbHlnEhYAU0AjDNLZ8sQGeCM1x5F51XiCjnGa6Mxg1rr/nnWEMjtThhpB
mUxsAaiGpkwjVIYpNeNnYgu8gZLjqLw0nCAyO01tM38SsMrDO3qbBMxiCrzAngvRpk4NgTAOhawO
2oU/J8C8gaDjwLw0nAAzP02f89wfIs/vu5LAEFnWMSXP1WgTMabDJLVhChqE0J5l59Y4exMtx1E5
aDrB5fw0Q87Pq3F9ED8+wAIWVfz9XbkHXBsEZWngcW5dmAn3wJxohGGxAabtAtAThfPfUncctOO/
MsHPNE7SZls+brz3nJVDISOgQ4nnc4pzkmrDGCaAwBJdkGybMNVvCTmOza7ZBIyleZJg/JWH753B
gaqOodqW/M2CdkPVJ9FhHhUUho6fCQO9haLjwOxbTrD56+YksbkMI+CUd00PwNRaWN0RQtHbrh9W
RDuMEeiQr4YJngg9r3QzSQ+8haLj2OxbTrC5/F+aDv33a0S+LJxpbsqNNa64ebBM5K+vjg8Pa4FO
mu6CYEf9oG18bPkIq3Kqugza5mUlz+FHXoXPXpZs/KnN06Yo//woQQLhDMFEOAarRcJvgfX98UMD
ofPhEkwTRcowwR2MD7D+gOuSYbGKPz9SBTQarNWmwx8oSNAH2wMqwcdLUDgHc7eG0rlhUIB79bLa
6ZWIOlgh5qU7dscfkiq+En5SFn9+BEGcbr81PB0MLKgVGmwfcBbAAIUwCFx/2NzAsoDwZfx/cC8X
Ya5nzQXJvniloSkVz6RZ0nKFXqGYH/TMkZsN08h/ebfh+sHdMpegtG3gbs5596OtuXovWlNE3LlW
Ep4nXPkswpV7Tubizk85/ZJa/pM795d0Flc8FwYzvHVzj9etqS0Rb4XReLyXrFJYAob0C4hHSMWQ
nZsSC6sTAW4yAfNQGZb6fE1shwscKRHF51qBXJ5mfWEnw0ZvSBtxKmmFXbueZqSlzDhJ7rSib5dS
3NURrzIlt0vc5Pa4F7h6yd02p6YnK9jMaNJzufLD1bipcR/MHIq+ZWnS2pLbtDbBfWPEQSqM8Vzi
NCrHapeaWaDrZgi1moaTZfWsZ3HKSylL7HHDCs8JedLXgQVBSZeTiCW2j4QXcV8JhT0e10Up7PEw
RfVVwrJmFrqysFXF7w2BU98guZTZ+03litzutECdub24CKsos8dNnDt4niruYn8qx34a8V7DIYdO
0k3c5qmNIpTalZZG0C9VGlplq7ncH26paI28SLLU0HpH2FSqw4ir43Y8gZIktXta+4YX4c5oWO7M
SV3PBE0zm9Y0taXA2+3pw954WORrUWJ5qRRdZsfEKyJeeFpmj5ts2MOtlJoN8luuSyi3HaTntpbQ
Kjo4FjTSrah1PmdRtigzJM9rHJZ2nJel3SvoHPmlMxtPlb2EIs5koloO878ylBW2W4Y/WB1kljoc
jafGzf4QZ8EXpQkiLmWl4OPjKkMnBKXb9sb45CMqLHfXWhH78/F5x6cc95yaJDAIh05ALExncR/c
7p9QDqVs99ha2eQRR6R6TD2psJysyG3WpjBI9w8/7mEaRQtgB6uTqsKWECnscc/PRD2vab9kbebO
dE25H69FvuMui5TwWi4ooFZIRutXme0lEdxal0t3xipxvz0kjCR2N5eHkQA2SGqPe+PokBUkLxpa
GOP58RQgzoxShzHv6iF0USa3ws6cqOoN7JUSZ0WtGa0raXapZwqnShmakpf5MSdV29hNo8Gum3SZ
5feJy1vdb20f563dUM0IRdIvYIJMuh3E9UDzOIDrvrqOFaecHYzXNNBg1I5EFUKwWeHk5yM1YiTp
ZaP4qbD1VAUyh3NOQYDjRK8s6g4GjcNAVMQCRs54OG7a4cL+cPKViKYhz4tOMqkAvFAHI9SNwzLi
SpJrc1UXc6g+zO3xaj/sTQ4Tp5O5rhe+SYNaMYuIJJwQR8bW2ETFvWalUfVl//PjXglr+S6qqN5+
K/cK4Lq2C4ycQn81BXB+N2zGvfFcl7YgvpPcp0ZYew4fT/a4crmS6ZG1vXzwzRI9SbUUL4NBZoVd
n9jjXkuDNP8y7nZugntr3B03GVM2HqgMq3AlFvL9hbF1tj+5/7XxOxKLMY8SFphjz8PqhLv+VmmD
ge3km8rLmmUGerY3gEdS21UGEYXjTF80PeXN+GiaC+NjfN5xI5M6nOsuWm2vUrUHeed1g9TbXvdk
Zvk5+Sy6NrHUgKydTrOU4Ue23x2/NR4LLO9+eTwcL4zntj930CaRqnjeNdEK57I2J0iatcHAZMd+
Zn9ObgjrDTkvH7VCpCbRS8MbhilrlMbCkbYZj4LhFBrGa+T1qjmeazCM4XFvv5mei1tQKqpC/LkE
vRFLkgs9MLRLeu9HNzz80bZjs/0VMbbbH49701sNFO7PuRX1oD59Tjq5NnIk/xAgzax6ULjEw5bW
ptFCStAX6viKFQxab9w0g9bL+oZrkSS36byWEQxRt+RhL6TO6P285qjsCrOheQWCAjZMQTckiPMZ
GfTQfoO0+vBwvJD42dMwx8XqhvugVARGUgStEQxqLmnKGFllI1ecuFVuVsPgHzfyoKD3hwfnBq2X
h1kL8ioahr3mICuh0MlJU2Cz6jLZKJR+ETRZPJN1umRRJWZhXn6D7qiXYJSuA9WL5r6qtTwBTYvi
GmR6fUsvaRiG23vWwO22NnJQRkVotmGscdbqwvJh6Qae56HVKZm2SHy/tOQyc7kz6Ms6Lhow2YZd
D4NgGjdg1SrcU93eZJ2YtU3nLNL6YewbhUiJWIgk7ZeFfBENPTL2kjrou1ArLgO9D+ZuUShW3Cg/
qoBkq8qPeNeyTVZ47qzR3IUeFt1CT8wKC9em7icvAOYtBgurHcwTXatiZNSpc+OLOpuN54bhAGXA
0SJvAyC4kHp92cjrBoMKKTKtMMFYuobU4H0Jtm7XuaHtNyuR49Cui1idK663zBRXtrFE8HbT0+pS
V9RwUZfdgoaCXaQs4Z7c32WxU8+CLrbrJr3xMRg4Amu5qUgNz51Euw5onhpy2WITKUpsj5tB2Np6
3O4Otxf8rjbCKAkNL3Bie9xsR8C466shGMFhUxu+V4KS1aQLzdNkAxV9buYeXTdOoxuaHNa87Itl
zRr3smwVzJUmBHtZBrtVrbRLtY/aeYqUGhRqjH8ULYoteTDVxg0etbTu7w4TUuN5r7J5Iuhj2uKr
JCK1HTKptse9LIhbjj0vNz0BTBjDE0TAVYDMwbGOQNgF29Oh7hXbawxER63k0Xx/amy4/Y24qsEk
K9RS54UrFKMYlFA2bKKIkd4YdysaVNzx69LUaAUWEWr0GBoN30pDsDbGL4177aC5xr39hfF72yZ9
6z9GgVxY4zkty/Q5y+lMTROQBMMG9QmF7ht2YbBjjvskNsFmK+3xnCZRuJzm67rDynI8NV703Kay
xz0hha5RZ0BeVOUuh9WFrLxx2DKplKvWUekMRgqodNlbRrnTzBvVDZGxPVfCyqDMzS05Bct8PKXE
WDJhtmLAy6HV/sL+sLlMwcKlHEdW3fK6sZhkwgDAHdfmmNUX0dwNZiVZYd1SmNV8Tp4Yjs8b0xGg
HeeFqd5FF+B23EiWo8seN+v4pou5187LwIId2VllKpjnZpffFM069y8GLykwA9fu6vtK3tS14F44
j5gVypYX3tPgEgfzuDBiaSWCSy2YlzLwzFzDK1YXXHKAv9dJcJG166pd9wF3dDN2VqW0ZLqhKtcu
4o1uuv4yjJdhJ4y8nTnwXDPVTtbMoD1obKN86F0zs+IfmWfk5bzyDE36lguuwPPfltpSCQIDdZdd
zuPws5xzEnDX9D6pLs++Y4nTwKjlu8qzvJhTbFS8DTiRjVKaqSGnZK6hmRovq9Ry/VlY8oxespgH
n/LgqkDfo3M0S/lasdMN48FFy1NgUcM3epvYihF869aFGfzoZmRTCF5bwpSuFJBECW+/6fPWYEv5
EV8nVrMMvyAzvc9MZrYLvefeJVnUi5In3L/SLFXi6hU4nTlHS2bG53iRfvfBsSwvsMvL1Aopj/yZ
Iy2LhqtrUptpNcNgYZemkLhjfi84uUyWyqy/U3uDWuG1dOE+dY/effpDrLN1C56/kVvxl0ThKrjZ
n8rEVC7ku+ILNZ/KRb9aVt+cJVDlz/u5bwDBYIfY4som7UKbpx3vqIVcSwhQWWavcDJPYkvNvpTB
wvduGteSMzPPZ2q2cGYwC5BH8Txuc65rhnrbRyYtDfRIxbXnGd1XV8wkZKnE7DuzjbmeG021aMGt
DYxW4wEEB1q7dHlQGD22UlxylH/LV2vtWofHSpaqkdyqrc1qS7f8JW5MyflM+oVw531ngYTsYXB8
qma9s/YW+rVsJufurP1W6kbxKK/dgMeFGeoL1zfT1uxuo9BU9VnZLkrdapxlUHCh3lDBkw1JV6if
fS1jM5Cvk3CRiotmhh5SyUp7y/JAkw7//IR337VHLYGRaAhlFWpcQysHTOHGIJdY5+F91hkr5a6W
uLTCs9QUn5VHD/RgERgFjKS1c+MiU/taJ0bnGNE3vTQlMlykK0oX9bfuTk/XMl2gNdhe19E3/IRK
AyIT6LueGJFdbxCMymyNhQHWzzwJzdTQ3WUENopqeK3RMe5j8JS5/DmZl7Xpply7V7/X1/EV+5It
2/MY8bThabIG9pfqJXPM5rZWeezw6tE18icd2AdbiWo4wmwxJIxnlM6BQvj5qAGn38DnxCbXSWe0
raXHiybg/hM6bzbSQ3RFLWGAk3Ynf3Efw7vM55mAYIGh8tJwLsLP2WexQtcQHXBnnlWtlJSrF2IR
+bz/Ei3pxX13o9xKC3IVPCUZ11yDZFwx0Q94i4xqtzNhZSUHQZN/Kuf1tbygK7QMfZ7fy55Zb8A7
DpeF2XJqSV+QMLSZY5a8Mqs7v+EgC7EBXkHQ8ToyM2yWnhGCyAYH4rr+Fi/znMs6PCKnPkdr1wSZ
+pliO+TurXBMeHRhxbyuuQzeb8NlLs/YIrnWv4amft9aqtkvwm/xXLGk1PDZJSk4KizdAKFpunZS
GI2pUsPhYg3sFswgSLdwQwiSwThclz7HHEJfdtxw4Hw5mPcXgWewdqbM2+sHZ+GuwfNcJIseGDUK
DXZVLtCyAcmTz6jOe5CAxEA6l83sFvp0Wa5aHoamLIwERqq78OEZajNCZgBsfaV/yZDRtVy4RkZm
jsoJjHyZZxfawlEMBuNw7kB4Z+5aoZHNg6/Nucg/ge8VSIYLv6jPlM+4NgSMvdgga2a6y2ztzGJb
vadA81zieNGGxqUWG9oqS2fpgoBOMShodcOFcKRjVIH11F2Ga31Dr8JP7rk7974n2FAu2ihujL36
Y0kGAZ9RRRIQG3EdlQsIHtmQXsznHnEuMAPDphw8FUeAv04H36hqGsL9Qq0sX2Zf1ICBbb2gaiNz
kqaVSSACZtdDk3HPHRySca9RSJkstrs68pEVRPUqpEUw94fvRKN38/etSZiBFVPI4JSUSmCKSjXC
UhQrpv3wRKKBQ+XplV29bIIcVbZEotoe98YLRZF+kwRSIY7EMq43ObXdvp95YSgvC4hcsUbCRt9T
kJTjbosg9lgoaWZqKi2oVXhgcDaZIwyX1a3tpVoU8zjxApC7EIMIxmNHg0saicwuDLuFmutgTqMk
hlAog1DRuFd6g1OwP84h6Dj3PbRSaxqZaZR3XMZxYqNho/lg2457+3NYr5t5nFdXDqpNH8PgVzsA
GNwT8HSzBKdmF2Bp7riXLqyOYTMtAhtETfAy8PJiXg229LgpQ+Ui6yQ8a4bown7jDq7g/lBuPOil
Gl2OUbZ28NrGvTxlIHL3J6la+Fzzc8+SBy9QlSsD0Z4uxnBwOYQExz11iAb7oYwWsacb8I6V2wgR
Z8Z0CE2lbR0aXQpqwqnSbJUjjGeUgDyu7tusa5aN38wkpdXn+wASYklldKE6MKNfxdzPyt6Oe4jE
kDIHqa5n4K7LYHlWtW+2SkW2h6jxa4OBqaTXzp3mFsj24rYBm63Hd2nOshnkAFob8gCtreOWzInP
Fm4/IJ5T5XPcpcyqo1b0RjDE62hIaq45LDWZqMFTGZDbb/bn6hp1S9lZJw2ObVznGphKlejMjmZ3
qCguNPB6iOaoi3oIxI0huiELYih1DVJvCCfTYogibYPH+2CyLNffFEUDwSoJyiXREjvpyhX4vh5I
1ux7V4Y68AgkTWaiIJ/rgmHw3GCD4oAnqKmsIlexNYZVR4DHzf6QlcKHhwTHEIFNPsKLB9de6jQM
jlGmK0baNYx3HYPwTjYEnbebIYaspDmcdF1sxroHJklWOobUY4jQjRHWQA5ye3vMUBtbY3Jil/7a
ZSe2WZwHkXa573q719a9HP7nTsTwd3yt2v7k8Na7/RHMqN++Lu+X34IKoaGepZh+aaDm5beAmB11
QwLs1cFP2bi/ybdt3773NxffmoxTGWTPXvI4Pyfj9q/oOkzHja126bhhthVSIc0CcxdggRAdQQ5q
l46DLDhjUEei6xTWFNNghZB9Pg4qTBgEC2CaHUxT3SbxnvNxkDsfKhnA8Yf1kRkk8v6bfByGQq+D
FBmFND0UVRIEy5XDz2F4NcPrrJOMkRdWiqeudIhrLDSnbC9peaPgJF8oWdvNgO+8CyUJeIp7skzc
tDUS1Fk+LBcwr2gDq/e+dN+xNNiQ5NrnB7fkaMPUNVhlFTFYIv01OSF0SiqnsbIiiszMLvXSWSA/
1J2WXqJko6dOaigsLrlUp5cN6AVYgfNX93+dg9vdnqrjuw7grQfyJAenB2pfQJiDrvLW+SpYXd0q
rbNQyyJZNciJrEYFs7tOy3Wh1P781/fGQ1dPnh2GCowVeGEZGuaFv3723Gs8twoxXYUQl9oIpwvn
akd43FXMDHJfvpMCd9XHPBRaD7mn4FGNIzsUQbwKClrOSeHn3PWQZ8RN0UOt9686Bg+J2SlxWIVV
umDCNFRGj8QfpFKbLKw7JOV0FTlFbgVF9lWJwHLKMgfP4sKXeAWhM+5S15SUhJmSH8+jyo3MsJZv
Iwh5LpOCZ03LZr+mi75OKI+IATdgXYaqeni3yMCvhyleEORFrLU+XXm1Q+du5rRmUabITBz9BwpD
9xNFwZzIkWQGPW0gM1ErdpTF4EPmpT8PF0VA5QUpwK2Psm7VdaUGTqBTGRAEDC4RtnW9Nmlb5bdE
ZDLvoKKSq66PV43aPqperl5X4quaFRpEDOnC77sMYtqu+AZRpE9SINMbKUyvgMnCcx0nJioDfK2i
YAZRSchR6t115To/ioTm146QBNiEjCy9QPsqqfJnJCc6lLv+EkWo7ZigCMYKU1WYv6upsL760JsH
KAbYc6rIdejKFwLNXKegpqrg0oSYX8GLyAEPp80CwxcQoWBJ/iAcLzP+XwnBGCQPBk4HhpowmhsQ
FHldR1cKKxu7Qh74ew656SsIFMrlbdeHcyXtihV16LIs42XJpPbu153x88hRoRQByiSGd6BCXQKU
PBz2hV+muaSKiq5qx/shgZumJb3RVt0S5jVdUT+YAUa/E28/S1u4pzrMjYb/QSVMRiuqA6qVckRX
BCmLNheKKRXyrXDZlXBiaRboqF/FSnAhl5AzCnvtHEGQL88wuc9z5TesI/8sb1SoMtXGeQwABJsM
BuYQXPcSJisRlmsRNmQNSZtzFkE+OIj0G8S6B0WTfDNONN+I/Aby/3VyDn4JBNb7xDeJl+JzMIcY
LzpFsRvWRZauRjcEJcpSdBAozfLQWYLds44huTgLBQhvXINHVtTVb0o95J8lNxSugB6DsDXswGpO
r9GEVKPsOGpIVw3txCrpU+cyz13CldaL522AeObobJ0OeeMMqiyWUaFUltOp34hIs5uiH8J5COIN
VZjMWK8RgzR5aIrUq5dVQyBsLEsXUeFaDvJ0U41xbKEq7Cypc7VZpBGIhalhx5W0AM9ZL/LFr8cq
lAD9xLdQrw1T6obhCssivH66MNLVNg5TGDehki2gniA2oLqr4U1SiVVWf6ncVmyNPrCyoDbpaiva
Dyt1oK7n53uqsNqpgqHoB5bCmPBHm7Jc5FpGVr6itzex63ZXqZ9f4TQLua7k+kyPmTf3IsJW44bJ
BlUfwyyJf6OUJ7oHFD3MmYbqTh3eSAi0/MSpqVeKKMtSyS6dUJr5GN1CtUQ01yBiDaEkv53LTQCx
UMYgPORK5FwuCtCERU4WTC6quR65puvm7m0C3sJvlLbyWqIOtMHb+IY3WIyVU7Cc8mtk0rCHmfhY
0+1Mjw1VijQLK2UA2ekYApqu3pl1FcQG0HYO5avFCpeVmcYOuxz0ittEMgQoNQShDyKtGsV3IAjq
L5TaJTOsZ6vQUfR5LmAYJ4miLdqGWTpYZVDNUuhWK0PDoFMolztn1eJKWbdZ5J7rQYYvmA8hz65k
utlS5xq5jKcu062kUOwyT91ZETA0bz2EOBvsvtCDko84bGdZLmILzKPQ7HpfNoNAWFiq9QV1U3TV
LHwsflf5BBC+HmnwPkNVAx0OjAvrHRKYzTsZ3QlrA9rGBEIJLo4gFqJ+Qj24y8JXIRCexJekdRpQ
2hUEh6Sy4D3QbghVDQyw0CBy7uRhYwcB6JEMQSLYZ4rHkcg6qMbpQkj9qzwqO9n2yyaYgdn1Labx
sg/CBsYOBFS9FBy9LlAJJPXU6xbqdCB8BeE6KonaxG1pQGhDsxMGUZZGbS4yN3CN2K1lABt8cI+6
nZHrTmBA0AMChmPtRhAnHQS7h5TWeAzpc2IWOsRiUU5AyaQaYzOnzw3Sp95S+r/sncly5DrSpd+l
9/yNJMBp0RtOMWrOURtaZioT4ACCAEgQ5NP3iaiuvlW3f7Oy3vdGV6m8SoUiSIf7Od/xGKyt1onI
S8tJm6etzs6rOzbLuj2O614DRBGXcGVjMYfxXKM9wCW09pdZOVLsW3pE3Whf4pl4B0W6DMrv12Hq
7Wnn46tMo1fUNX68tUV6gGrbumobuHnjoZpyy/2wypTniimOm6c+SuLcF/R5Rg19Wr1ZllbtHFTR
tJ7Q/x9Ux81VGJgQ4LCSqicDzJ3NZNeZ6SmX2dri1Qsx8o9LU6h9oAX8cbQ9whvPxARFp8JviT/c
LuBlKIjF8mYcwm/D8N6N3TcSHYc9aKtgmYcysa27GrrKYl/9r9IydlqC6McyL0M1mS4Eh7dJuJ6N
PJhkGEuX+F4+C0vOtRwVyenU0lNkH9uFxA8mg1zppL2M2hTDnCVvK9szKOpNrdJ5PmR7E5+3ffvc
je16dR05AhPiJ1/Ev0eX2trwTFUDuAbokG1b02DpyoTP7NnaABrq0h7JYPh7P25PNB2PAgbhK5aq
lWYlaOTn5TXubX9thhGIUdSMleqGBG08/0R7lbzwoNFFytB4CKEPq4vnU5uqoWzH4Y+JDXv1bPOn
8cOmWqNeVJYP8G/mGc1sNOwPI/vST7DFJWpNu4z8cW4ExK89Tb+tE3y/bnxQ3ZpcGk6nAxrVpeib
5EZkWFKybdOfYHtWmZ4Oi9cUJDXbayr4IZLcPXpRXBABrmGf/KmMcVmfgqzXxZx4QZVOj6Hax8of
wAXgWiOl1Av6mQCvDfDTHi7EmOJWGtZSMVhY9ytcjwATRIMrNcNngWr+ZK02F7nLjww6IhCiXT6v
qXxEJQvLie/ZgZGuLyLjb+dsiYPSmJ8ebo3PDfnejetr1rfhdV/RWWBDHT1MnHaXdbQP3jLUq9rU
myHswOjaPM/xXHab8VA+RFBm8e92TOcqEnCHjMeDIuutPAm2X8yQrHDmOl7He8detk79oMSZozbZ
dDRs+NGYLkfByB4tpeoZvyC8g04npyZsftCs2S6zkH88atcHtgQ+/E2SFj5e1RyUR/uJRbjCxvZs
gnb7Qps3Hba4KpYl+Ziv0W75qwwNrI8UjTd28uknA+tkj4U4D/5Iilj9ydbAexgirGQaZvVEE5uL
Zf/J/HE9j8tmqqgn8tC3+lvrI7Wtkq9G6vc2aEojI/4US4hPrGHwUdOsf2jYWgBgg2No8AOdhCIO
+hBmm4IAAG3scaF6O/ggXCpfQAbMfO4XY+J1V6m8Lxrj8CFaE1XowRQoBPKXQEuR96bPRRBMz1PP
blhAfxWybR5CDlsz3Mc33/Gmxhahk/X2dx5tpOrUluSBlwwnZWnZKPuued4twhyy0SQFZiMNeAbe
FZ7S+NqmwXEzzUOXOfNCMgj2aVjHs10KGukOt500lTYzxlAZBp/G5MjmhH1aAgiM0SA+a9q5qxf0
zRdF6W/muy1P963HGI1HYseFvAzTlOYiXrMvS9bLR9KgIoHNs+XIfXi7IEyObUJzp4c9Dxr11aFD
y4HA6qNeYCYLm33im2pxv9kDcQF98nhcOSrSUjnjQO9G2yd2dT7kVEF9Aw/Jf2xl1r9bpoo16Fgd
UMzUwkUnY5R3snPwrBqFb6fLtTEmffD2Bw3eor4PZyMm4zqcZzxlWvMph+kgD3oZk2IN9wH94ttu
Qpk7R9UpQ3V66Zscb9PuqkCk0WXr9+dx1njKwtHWQrS68jvzKY7T5MJECjurz94bEctXscPb6+Zu
reJ1XeHIOOigNLD11LnKeShOZO9xQoTm974ZVo4rsaexaXgONj3K10gt1SgPK2aGknO6VTLuHS6S
8IV5YP/iCLNEFjYct24fVUk802oah0+J54YrMdfNau+YSbWUuZnYdln2CdPi5J5NekMBJ1Zw00TX
KfQ+ZzqgYIYAIsyMwaFaJozxvcaZrxOvGhbUlFinhfM8cXZ+Qp7CtV9y0EF1qFa4T2b7ZodWH52g
ywH693cP/PM3ttG9aAIRw3PuRTkqvzn2ewNx7DZcpHQ1H1sXMhTI1r/0clf54qAaAcD+IwzhZepF
5Aom+GWOlXhKDRCAbJ4caPP0au2sX9CH7/hxGauyJqqHSfPLYKgqWaDl2YvqKXHj2eOYX8hWRf5O
6lhyD5QWuOMa/H618j4+rZvDdEnmkmaePbR74NeunwoP2GMOKMhdre66au46jddxidAHSUz/FPpN
oFJ9Val3jpybLq0Nh0Lvdj2jDvsjRuIs2RLM4xZGoZzLIcjiJy2VKqzs2ryjfD5t2HB0Ce3wmC36
Q4Vke2/ZrQELD5pv3oODB0T7bnk0TdyWTdBnlbbZY6cIhL59kgc3kjlPZ0heWJIQ4/APAY24UZf9
hrLIbJ8eGylcZYUEYWJCXXpYoZ13RMDfI233sAGhh1OovKi6/8RO8eUwxW2b99H3gQXrtWsyv4CS
R8s97KIr322b4+QNr3Q4EzHTYh636MT5mFbNEvcPDif4gcQmw/2eglMbPPgnUPrXPfudzCnMMws2
LKXvdow/pqnDuEtBzzXdXAKT/dl7TYuRRPBy9eyzFXNUZ9rh+g+zetJEV43erz6xj2O8YFCh8/fQ
y06zu3gbrm8RTL+xi+Ad7ziJuyuMo7xx3SFwLc4OCj195RW14tsie360PTxBX7LcBPGrEw7ACpZR
lGrk73F8uYlhjhN+SKTbMKX8ceMOezYUP9Nk+RqZ/pT4cR23LisnKUC9jaA21pblejdvDrdsZZKx
Ldbp3aRTD4wC3OwmbM6Um09Dxppa07HU2yKKhgcPVOmmsJ158MLUHf2xHpdgrtNPdg14rh35kuK/
W4CXbZ2398j1cd1yd0pBSeZDNG94reUPX2w/lqA7LlvwK6psoIC/+cOb3VZWTmlHCzrRo9BfvKUN
C9Fn4F8iQwodfYRDNBbImgxVF6g9X4YeYLb/U1L4a2kWqlxO4ZhPLnrcLEewQ4Fl2YY+Kshkpnzs
QCFp2KXrJmnB2fhifVW0ybZUAZmrhnhBmU5F72/w9YEOcd32FXyaq3KpK/su7nKzMl0CTkf3G5fS
LBLmNgXv2cpH2dG5mm2dhCBStJvflmnv80GF9lRmWduUt/cZL0xgWE7X4ZnNdqjt7o5BDMp6txNm
DxZVPJow7MzmuIU9DtlmhCge9dXkcVzObG3yfQIpH3SzLpRryqANvApDn5zbFb3swIsua+c83p9U
/+iR/vvS+++Ci7SmsYuLefEKEo1PHnzspQHaYTMUdExqJXrEtAbqvZQpDRA9aX9j4j3Skc+Vps1Y
Wk2/4GB4Ri/6QfdYoibh5GbJVKLvXEsEWV5Sr20P4PhroiNVj7t6HcZgrIBvqqpPeY0OPXdzfxKS
CJRQVLnEP4JF+71FGDGIBBM9T19BrdE8g5QUkRvvyrwAvED45nNUCyEWQAeJvNDuRoCR/g1TxXlf
jaySaZwLPNDDyMiGOhYfs2Vqy86AWcehlQGXS8Sh6T9SHv1eXYQzg/hJbbbusLnkU9so4DyK4yDo
mkoITsqYsSviVaomM8gbm1oF7qB5EVP/2Kbr64QmGPVjppgps1/WQ6m0GjI9bB8EHFwep94vp+KS
2OiNrADL/LX5vGryQSYhL2SBcC6SodSqtaUKa5f1VQPLt9ilROcocfyYORZ5sPwk4/M+cAduzYvK
PqmYFxfrPkLfjYgEnBCtuZQ/B28b8hmJrGMffvR2BQIibZQP+wB6TVXBNpqrTFm+zsF3G0a6iOfh
Cg5agxS1xzHJJDIQU4JK6/jX/TAr85g2kS3AgrJioOYlDPFves3Ebw/kFDX4LYwfg0SyTe7hn9tt
3dNJP4p4wLSevIyWA/8jkcj9YDhH8fdIB8ClqXRPmz02XRiAwYpE0Vnu5Ss28ee4dFM8//1jaJmo
dIBxnEKsqqig5xTTBErFz/Zduszk1DlsZeY46jN0ymmI02UhGagz5NfQ50cChJ6mS56qBBMXe6Xx
ovOpJ8A8Nx4iBhBfOyQTahFEh35IvpJAF04dLNPBMRxFnsRgeqJvQzh/eFmP9mQ+346w0G1LyQy9
GNIOBaYchMz24NpqpEq4PwOmWvozXfkxEezL6E9/AobyvLgJTW6GcThCJCUdHhlOuSYUoICy+Nmb
t6kmgGt2yNPHJN5ZEfrZ69pO5WBGe4UEur6xTAYVZou9CjOoRGRXGrzlKHH69F0V+LfQTdCrgmxZ
0WT0HYqnD8aT2Bp2QVNyQLDHgKVIrljn14s3euWwNcBsVLLVydqGByfV7wjL9h/iWF4tyvA5aNFo
l1lS+1bHeejLuEqp64AIpt3j/bPBgbTkTDyTje+nv75uZrrm3r4BUYhli4kK1Bgicuwff7x/DUPJ
5ONpxok7EfBnQHCH3BkLuGpQ/HEiBKzxLO2GzM56mm9f0/evbTP/4KPgR+k0e1xD78h8MAqJ4uzx
/iH6P5/FpPER8QGn6Vj6mazxNwrq+LjEDqLTYNbsxJl3heeDPyaruvZThEuoL6YsgE+g2rCa2mF6
H2o5LRMc/kGAYrcrxkRwbmNi02Lx+qYIhf+OqRicIwJ3dTaNRR/jJQxY1Yrpw4ydyNO+mwvT2Jd0
BZ+K+SeRtK8nz4O8EqCH4X5w2QzObz9OzviV7GjqJeq3AtL2g45WQCZzVw4wD1E4BQV2431Ekb7u
lBtwJtDHIhwzfbS8dR17WgbuH6jkNf7ZJ4gyrGh3THPYNT7kOVzavm47AGfabp+MIj82QEslxpM/
yx6CTaYKN9BNY+QE3T8wCRFBpS4giUJI14k+Gbrz1zSwVxMS/rwAyA5a/rDS8eBaKKLExPZ6q5Tr
thGc3Axt7diRCzKJgLzAk5yiHtOg3I1AJC9LL25a5mtqlJ/vy/hk9nZ/nNggDzik3KEluHmarvVe
oyU40nANSwzRwJJ8F10GsX9sRPI3uBcPSTjza5oq76gnD33B1mRP8ZKPkdEvfp9kR43WIt9FkLwF
CECVDQssEl+9uJhIPJkowmHNhvXYiU0cgShlqNizOyRjho5mwi3KFTv7bdCdHIIZnpdSVOid5xbb
xg46tPLZh1SWuwT0n8jMten2KgnXr4J7rIS9EV3NCJZUqaeo7for3r38FiCIH9ap5XUa4iGPLAQg
v6v1EKvn0TdJxZs0eIn4az+kCsBoywCoiMd0CvhPOdVzCtC2jduknFRESi+cbYW75bv0EMITw7zn
g1NekWyDPsrkc5fMKO+r2x/ws4Y+kLV2OAfY0uq3oTsNIZWXiMtfWmnzRAfZHnebAuDccLqGEfhi
m3zZw9DBAArEBb86P0witJVz7CxXckaj2h90SmNMKDS+uHGsEwy3Pc3Yw7o9hzu5Be5A78KSzHJw
SkvRmqABH4OSbSK9vU5o72fEnC6Sya+hRBijdUN0TJLeu6ZqfMu2vs48qeo0xvk/z4O4SgH9hCGr
OruMfdVT88NLw/Ycy/R1QwDnCuDiMxK4wSVw4Z7H0OjO0+599jcuXwNCThi301KqgBb34TOUip1m
Gz9AKWLPi2EcHFuDQk2YOgjohw/Iu/oPA+2CB+MPMocfm9XG+PuW3794/3/WMbIP6du4o3sD+/XC
qc/f1rU3dQsPGIIVWgCkjtGZjGJ+sRmdTzgKh1y6QapykTS6ysaRSsRkyzNBR5tbByeALCvUkZEd
kvRTMHng/DvIGLvcsO9KbpXC+HNc1/hT1pDsqLTYykTqPIYsephWlSFfCg8cDx2+Vrj6p6nD+Dw0
YcEjgMS4jl/BeH3z3bdubQAsDq0pKOmvxvctXgMucRs4r/BYw0syovVEwfIxh1bgV0mLuxGPFkUu
FCXrGnR2aQs8N+4LIflHSyQO1a0MKQBp1dBctdFYC5qVi37KMJDliAgCIVM9/0ViZG52z9vOXRsX
C4+zY2q88EzDJT757Mtkl+18/4D76HWn3S/qpaikqVMou5Ba9huduayIotw/k+6m4U+3WMYI3SBH
OhYgMIb+MiNg/10Sb+jLIzwrQwpJk+9yPdvBuwF45z0w7QVsGkw5zP3rnEeL9Eqb3sIwNoAX5Pwc
XBuQugn6SUqugAnFxUdp9pnn6owHJ6SHk3zOhuFkNIaQcIvftjX+ZVgCnj++19fg06pcdLDB9LJq
oJQO5bpykXtqOwZNyua8MXiaie1yvMfOiHES9csQRBW8pTtzYtDjkdlUfPktFHWnhJqLt6/wqtCq
l7GITn0PNVox+SfSvXdB9T9ChZsQdaXbsU8P7YSRb4vJehgXPSCqkn2e9qR9aZMmTyP2e6FIacgN
j9hFXlchuYSD0pDcHzR7COJxySeRTUXndeiyxk7mQjbkiCmWDUDvFCpnPrXNdubKUYxVwwOEpr7y
Z4HmEFJE7vfZF2K98LIO3pvT/k0ByROPxVWWQNxP2czgk2VPfg+BKhv0u8UseepaCOvBgBJlcXF3
W2PzhVaLi1S+G7+vlwHB9rADc7z2ClALZLAt3M4YO3O6dfszCU7e6swBKv+BxfR1gqVVRPuiKm8B
WLIg8TG3WbV0PoUMEvOD8OBjRBMtO/Qk/uYNRZAgu9J45HsbhP7BG/TDTLUAEB+UMG+bA5+GAywF
rBwQU1yF7hekOQ/TGiS9GG0o9MWEYd5Jd/XhQyQSQwIJV90kHyfmik8/kj7kj9y97Hyjx733nwM2
zQeQMwY2cfrYCkpOMuQN8oAL8MZ1AR+tYWMHXTWFmlUQQ2w+tqLkuy8vFnSyt6QcXd2I82aKfysq
ljrJ+heCORuDT1cMnvwa42Co2YqpJ6Bgs5vvIvPXSgXZWkAcYMi9IJUhUZeKfXJt5ZLSbTcMmQqY
KT3SGdEkX2zfNHUw/TQQw49xth4lzxror6+MAoOfw+ZDx97viBFEi5p0ABuv3lvwPLmXobmmA6w0
lWAOanly9tVEaxSIzzwQb36YsorFzfdVxHvZ2XSsnYZKsBpwDT3K/kGP8GlmkRwB0FbZSL40jH3P
NFmLiWxTMcYpK7etDUqZtagKmFbxfuM4ExuYqQTkvqcsSBk3VDvmdmNI+Jhs3ZeZEzgevX7t9PJr
dzMuxT9ri25BwXYK2xVs7jglqBR12kEUaZdq97/tuoWE3yrAtj1DGUq3es9sW3kyLhPEsS8Y4GO3
/sqmm8QBRxrh0b7otBIHTzK06W0Rd/4BjjBOvMEBzgq2awCJogZG9jly41Ai9fslivVUYiEDpqEI
TXM2If7QiliV/RC/7B5933zkLG7r5c5Y8lFtMZVVFhJdQHdey62hKBbkdnl7f6Ju8xGvUUMVbzQ6
QJyG5BFcFG3IAeYravymPoCI4fZIzYffmLB0s1vzueNTGS5B3QcQgVbM4xkCp8VuIWT4aa3W/bMn
5Eu2pwfsCpiPZl79s5qsqia6uWfrX7pbIwnxS+N4aOGRQtWGEYeVFwcWdG8OI/xllSUBO1duaL3P
SK6hJ42zvgBZ05Uoq1HhxYqeo1bjClL794TN8+eu5dFTzO3TYjP2EhpkxBBl/DQUKYxV3ej4ug6o
CY03dYfQg5+8+mjiBd3sZUVvFybIEC3iBNByuhp1GLPo85imP+JBTsd0S46qn5OnSS4IF2leIwXc
If6PwUKEGJ8CMzy1u72Ihbg3AcsQefL508685sLpmF7pwtFf0XIlWXPYF5odpgSN0iRMB8mJYA4O
MR2JKcS1qCppYtj529iCEE5x/S3B56FZHfKGfTn2wI4tZW/R3v5ePAIpR+7jg5DuMVrS9bCFRFX+
JH5htwdGjM6YI/HSH0C2wpxNxP8Ssr0p5pYAY+7NcWrbYunT2/oL9zyi4cJWBigvNPsqb2ZHE7J3
4uRXsWpE5JOVHdGV/golfhtpFxDkQsAy2neDpF8yVkjOE1izwbPPJv8wJsKV6ADnYzt5dWCrgfdt
PWZ0BLlACzFOWZFBaiqaVvqwguESWfygTxEbP2Sy/KLK7w9zEzxEMk6vpLVHZB6Gk06nqZBkKAYu
ySEMEBkiEU5oeEhpaRBLQDcxseOIb8/HPh2KcWGkWP3UQLNaggO4mJ/wo+cC9uBLilp8IOnQFVuM
7SK+0eAPx7lDUGd7FIOHhA0SCJWGetlGExwuR19YIA4xwSQqVA94AdndFtVtoWh+tkag26IqrFim
ZjS9wWFps9dFR/65YYRjtUsaVwBTC6PEwxit7LBt/RmsDqusl4hcjgtsSfjhARdYy8Bw6DZ8S2rS
ht8bi1eOA44YEEsHZ9CffFTOIm1hikLQ7aN5OGGhS5Y3OadOQ4VEDw1FsDSdOTbK42dSAZ73B/iZ
nVPI8S0qn320IhLOTeGDS63s3kMvSOyGoyYmp2hkQR36einsDjwq2+PpkvEOkbT5NFr9TSdiPNib
N0j9NS2iBqnFdlOIf5GfLur945LuZzpsmNAVY+VstoNiarjqHjtnUkeRbGs5O3le77016pD2Uanb
BI4hBTsSJ4kuxt+JNxbMTRS7WlxcAlGh+eiB/4yjEAG6esSr9OSNaFWJxuENeqagXB+9JWnhnq0Q
W9es2uCszcaogsfYQyL5jLbQtB3yAjP4igCsmcJ4beLmSGS6nLoeA5WHsYiFsMQ9cEoFtHEMCAlv
61Zg+GQJrULdZ+cUgvEzICrkF7AQSbaIra/Uq9MZHVwXquYQqKCKv4VOBBX0GXGl8Nc9133HlJ3i
dM38utHRH5WOQdWlQAaD9ihaweCAtLdjw4CkztYzDtBHBJQOFGPpU2Qs/NHAXEOtdTHEDAjtMl1t
rB+swloSIrcLtXJ4VDvW65g9wF6J0INvCJY815uzZWzdLf1mOA6vLSgbqz4nG26V1Bs+T/4y1bxB
KCLwzWU3PCwluIwystH+uOCZA08znxGS0sVkrM73LN3LZmMw1drlBC7myML5SDIVYsJFpAiCBOKY
E2bXTiMJm1CsXMkYsKsbNZ/zDg7KplnRBUJWW5dsz2vko+lsTFqli7qCWpixz2B/9uLRVARTWBGG
E8CGZB6LzFDxqKdgO9gtnnIdJq6cuxkjKEmbc2+/dEVs/PApkV5XusY3deJAkHCbIDOIeFpIIbtv
Dk7OZOGZpMK+MqCCbyILL73G86aCrrmt/Skmh5CIZ7+2ePoKn0V7PiFI37Hssrrsc7R3P4OFH9EX
Ljh6u3/9cP+a/fe/uH/NG3yFE4G4PPV7r0Jq5Os9d3JfeNQlEdZm3D/9K5GikhQJTxOvxaJHfZBA
NP+eIbn/+a8vJrfdCwpn14BOG5/e0yamwXXGZ5jsIkkwf6+oFnnT6w3uPXbIiHG/NBLHZH/fB3X/
8fz+cO6f+mIUJ2QP/pGDuYdh7h+U3RB//OvPyXZLycXdr/uupXseZseeDL1uqqaRjA5eaA73v/vr
f/AVAoNzOCFWd4vO3B9twHbk9O6f3j/wEIGZZLFXq9oObX2MYGPo8OH2tK+4/QeB6Nl9TxJs1TfV
E1HfozxZD3YvjiGF3tZJ3L+0pkTWhtE3KjqBCorMJOt7eWqhsM4Q4XdxkGRrj7aBzaoE+xHv0cf9
2++5r4mm+hCMnwwlUE8cmmMvA/JwB0j/f4Tn0zb9/p//498WCv5zbe59n14EE+r+VP0DfP2/Izw/
ILqNDLTDf/Nt/1ypF8T/lQVgO2/5BxJFFHjuP1fqhRRbx2Pyv9eO34Jkt3V62X/5KINpgveVjQN8
BI38z/gO1i/CryUZVlsllOJNGf+f4jt/Z7jx7txpgG3CtzcOAld+j0f8C9C/gzFYPLPEL70fteWo
++1kZuhSzL+hMmKsBIkKtPLQcbIAeZIVbLTvy1rewnNmQkYv09mxGxb/wRv6P//yTP43CHH4d9wd
j+72xq3glSHjYS/73xBiFjk6gJOjL3Egc7VL+jBkHtoFcBCndgheJG1eowAu1ig7NOpQI4skDoLj
AuME0mjaVj0DYAdUMudp1F2bHa6evyU8J8HKn5amBa4y5nKPLVzB5ud/ePg3ZvxfMy/3h08AUoMc
TuA//Y3tBXHUr1oG9GXP3PRd7xLLIvZO4QRH8zgB/AWXwbNn7ucLWb9vzJ+fsQnuIuKEXwmn7TVk
w1nN6fiYyNuxiF106Rx8ziZ9aqWXlqNoRN2GSp+sNa/hjQ+G1JwjCgCXdfKTq/CGl//wO/07a0vT
KENvg8AJgjwZrsG//04hadmYgUd9wYU+HrTxkwIRSlb7KwDLEJ1iwoPo2uP6qKc+vcEWCjRIwLcr
QOL1ADDxc4oJ/pIIUmc30pimn8K2XYqw6+lrPGD5BTZqwWtn838A0u95hH9/OfDQce9Q3FG4q8jf
rqZxGpuFTVn4EqC0+7HXvaIzXoXS2OrQNojuWg7wX/G83foHtEnufcIgDEYqijx77Nogq+6hH8d2
V5MFnfbar+0BB3mh8CtckNd58Cxriy0B6xHqkT+lHsG2x9XHAJaZMkkAKXUtGrZGJuALNQa5mPI9
x9sSEFySxgFuDLNKtTsI8JXzWsHUOnjrJI9AjCImffijkh33ZucvU9OUaLSmfPGy4KQ29thCwHy4
f+jBl9oYbF3MF+xl8h82p9pT1HpzHQh4mg10ppXJ7T2T6MPTtf1qPbk8dB4dKpQKdzBI0+RpB3eK
+rN9un+29vYZ7hLUNOKZV+wfl484Kk8ywOoZhfkTenC+xj0WdcDq1a4PKi+gMzwsjX0MxtdwEKeP
/0XYefU2zmRb9BcVwBxeJSpnh7a7Xwh3Ys6x+OvvIvsDPNP33hk0IFhqWbYlsnjq7L3XkdboHrKo
eddyuj7T6Bj4V8u9mf3XzIP2fx2q1uIL10xV0f/OCDlcV7vRDrWH0Lpzb3fQO5y63vlcyHEmwqCy
teugGw5Zk+Y1jEx9k2TOhAcAasCkseULC1ytLu3ZBIdN2qmPQXhBUrMldeXkTbV7cc3cffsvZ9js
Vv/7MLVc1g57CX7OE6v/NVdkCcWOaYqpj8kUaxbu8ClIrJtuYxjTLOwVVa7FfPAYDciL5hd0uWMk
kufG/SAEoZ0sJfq9ePIHh4Zdk7kIAyHWnyqfPBl2/zV1+H+8y2R/GN+MnMey8Pca3btunlTJqD5I
JVR3RdJDlcm3aEjPYVd0awfCgRfnztHJjTMMouSsBvFrlDjt4T+/bzOX9u/3jTQYQ/LgRju2+Xcc
CXBdy6WJT6nLewou1TjXb2kYW+eCPkOoiO5L1n8Fp2g8R1NyCbSR6mrQtNvyVsqm3UYw6651Pvu6
ZLcO1kKJtUNZ5ZT0jWp6USzOfDjDKszzfT9m9kHDpt0nRnHN2Q8PvuqSiFObNRtp5SxELglZpu9x
Eoo/xdj/G61ZYqR/HSK6rhiUFHME7n+tZBrZAhfvoPJoxuiH0Q14lh0Fa0+t214am0+ySX6jSz2E
qGjO+iP+eEu/qLKnMRzpE3ZLHGnSmepDaGsnrc0U8DJi3GHPFF4lgFD+58/G+t8XctumuOCawT+w
+H/l1tQyViKh99pjcdVqWdTvWKR3Ew2WksjkzTENfVVhs1h1Ns7NzqaDnNWxcaAh6nWJeVfRi6A8
jj9Mp3fOKrwIz3SKb4YCpmNJMumOnhyoym/DpIuVZvX6wTHeLBrieyXUa3Ku7L5zfsK+a/Rj6FqG
N09v2qIAVKtetbNzhxp7VlAqSDKfKKSfErq/5zbp3Y0TY9YQI62RpMduBIyqcvoDVwXnFo9T6ym5
ds+bwPwt4m6dR6X6YOd/1OMOuTJWn1U30F+zUdRYEwpahnMOIM/Gi08f9JiF9caY/ygN1WX7n993
Y14r/jpQsLMQj2Sml+6yoPz7WhKT1ewc6aoP1y3J5dlT/4R/ojhNbJz3lrDGJ1wtA8a0Ij1LOXWr
cJAHq5AujaCs3meK4W+7xkDdUndGLq5dpwNCMJC/YiXoD3gjvcBho18Gr13frH0o+9uy6jD76x2N
w5baMJfGc5DDIurj+JaI3HpxHLFOc+006Z12cQrMGZX0h4uWGPgF4RE5BQ69atLXbgtIOezouXMd
XA2xXW4yM3EPGkmB/3KE/pURW+oaWzeIczI/0/7f9GQxal1v+Yb6IHDyZlQBLr8ufKcLhvcIzdZz
LCFX/lBXNAqz7GRKugYdLJvEwOgqfeKveikvuY7y+J8/w3nM9799huj1rGlsHJQ50g7f898/w6yl
/6PgXn0Mc8YnRtu9M0wnX7nJK/0054wh+TwK+pmCeJ2nWmm+8ytEE8cqxXo5fEs96femrE12tcTb
EM6JCne9csa4cJm0AuiNb6U7AyzN1mhpjybNlHhtF0o0ij3OLeVp0N8Gi+uiGCYVY6Bl7Om+fYg8
HQ6qTytsIv6VmnSNjTxYj2m5Q6RxV2EFdMKgWWI288GvW/la6Ut9neE4Gv2wWyF6hVsV6XidG3gn
w8DF/ZApozfQqcFnJK9J8hEnsjsjcZQpSzO1R0Gtrn1JCAhse0evV31ZZls3GOp16BrBugk06LyF
MW30qAg8PKfpf1t/yU3+/aHwOXBCkRw3NPJnf8fGJydx7SqSwUMkQ3HNBJY0g/De2sxDe12Is2lW
PyN/bNnmS+fQxtHR1fPwpZ1EfSCFk65D+7sz1snVlJ1BAs+eJo/eC2WjqhxoOTrhGltru8XT0qDd
fqcfxN4m7v2NdAflWjTRtmuT5K6oX9u2Up8Sf3zFTKBcuuIeu8lN6bGC8IYpuzCuf0SdtctWo0KT
x8TjMfSa9Zy14ojXoEO2xFmRG5uRxBRyEvUvIaXukkv+JMz51Kok1jogsh5XnPjU4fuBy/dkR2nq
TRh1wx7ZHJlrHTvo4GVIa9FyZL5TamL02WhA/szt4axj1ceXMn+ldQ+sRUd7Nh4Eke+fEfg3SjIm
NxNwblYk1UoXtb2bc1klJg0sG0q+KZ1RhSelPbnT4D/kWre6c24NaGhV/KYOdr2PQXUizxWbKUH3
rydMQVmKLICJC3esHd2C0HFXVVz2Oztu7B0vq5PzjBuvHXw2Y2jPmLyxqCoF7eORovdape+yVtVD
h9tvjdQboKBpx74S8uyWhHhJPTQu9QBe0vEBeyZYq3EXX6VTxKvRd62NPmY/JpK++7wO+TtN4zoS
wRAmv026zrqgvukRyRklAZPa63CdMAnkq0yBET+qzhqJ7VesDelJGZordChlZzlk8eqOtMMkuocx
cPTw8aYYZOyfaiz8Pz75aahohCv9Ne5d/Y6l61ujTx+5k4fbeNbpZC7Jm5gq4RrrbtT+ex2H0z0q
hi0KQuTVKgdETAtZlE2B6mSlW7Nofhqpph1GG8MyZhblpW6LQ4Eh5cTHFq2FA2bKlepeN3V8nA3m
VTGCRi5BTihJWp5Sad1LTpX9WJITB2leI1u7OVaqooPlCK/arZv4kqoS3LylN/R/wfH4mMauae16
U9bVB0d1CDO6i3+tWqc+11u3ciUq/JBd/LK5dBGpVsVwxocNIMsjy7Huc/4sK2rlzUkxbpM6LrdR
FObbwixQ9IesXg2ys7zeZxcWTNjY1eQ6pL8Lcpz3McXPpSrV1eV39im5iqAZL1L3A68zMSBFGj0d
RESMTjSJ6Yjr1qm1+m431Fhzeai+hVPQ4HKa2tUEsmUT40A/1WkJddA0Si80LA41Zfxi8F1noSg5
rQHhvI2Cv7+f9mUDjB9LnHJP21a5kzIc7jGaCNCgqOVNauIyX3WZrq3wRWAIBB9xLXv/2M7eniy0
Pjo/iTamPe0jpIsbub1qlxZgHH1TmFC0pnJt2ajNWu3+kKGxJtf3bfQdsUO28wf0VqCmNkc+5qsE
NOQUsNaG7S+7jcerO9/grsxXlUNTiL3dnBP0k10/pj8lke/71A7tQWj+vXAADlWT8cI8iEtd+8El
snTs327d79Ww/oKMpT1bgXYKiS1cIwXMpmmRlNIQKjhsv0cTBjxf2Lhgs2Sltm5/nkqV4QGslCqw
9FNpvoYle6FkCjEC4Sw33Mm+L7VMEEe3ZhTR1bfraxD64T7ANbgLEhK1tDKo7/rKWLMQWJuw6cFu
2fa6snz73hXjt4rWblqN4bORGBvftJpNr0/vZkgDOatsUltdlXhVbxcvg3EDwL5i+VJvrFOh15Xx
vtFM2KnkirZ20ns6Qbx1SxZ8pfZjvQ978StsVf3Q1f5dL4pw1bid8aqq2qsIJyJRDtK3jEDOrv5M
Nfj8kt17DaRv1KBcsZutjgsZnm3RP6B4bWFULf+D9nxjVZ7g6OFWgq4yKZtpZK3+c18JLYi0jbNG
Jf0HCF/NVPhwFBfNbuztKHhbl8EQnzdkjJWoNA9/5hCMrLIb29F+LrMJDJ26yAIFhG3clsdovrGD
SR59LAu40vp9pUY4OABUhUPf7zQNqmQg5IZZFB9/Hg6jc2hpya5s8xlfy01Ghu7YReiRlgF8DgQL
jHrD92y29PtoxNK1WvD/y02oMg1AKNy0afjDQs8Fz4Iu4LsYybRCkdshT1+BzbzWuLV3Tp9QTqHh
IX4BEktlygUohNOg92p0snNOlqnuCVVO8lkLWagzLUsphchLErDrZxgbfoh/bv66Ow1x7k2iMle2
28SbwQBy2zf5F9R/TIuzBrDcTDPJ6/NuLQWMTMzKywSFRZpYZicsd5evgmEeqLDcj0f8lYh0a93O
b/WoPsepgZzZckm2U1vsBhZ7TwvlqiYy5JFImnagBF9Ugz5oH3SN1yfyrkRoyMJpT3VViI2t/lJK
DKNDDFBWIcZb270KSdLCe1FNJEtx1kEGsIhNVAMO52FYOwMOwdR9ads62ga2n2yEln4MbrMjBGTi
xrfGVdcnlucP5da2fLEKSziJpDdXDSEZ6DEgRwfIOohzYXYcauW3cMWHqyVeJGxOT7LmKySkQ439
rZ5dWk1ieAGcYJsS5+wkEkxsER6c2fNHhqvaR/kHGu12AE7ngZfOKCOCjihofwYsvezVcVXhAmOS
SAJcu6WdGZSmh223X0u9OdEa2ucz8Rxko5vQFQTQt1D7uXwd3KBudstDC75/ed7y1fLY53P/fO//
+9+fr2DO0wvaXoTrv39mtoxJ+fwx5RywdeWIKXn+vZanJ8tztKpPkYLsYymx3P/5jZfvK+eqCBbP
L3yB2rRZfmrB8jTh0m/5RCb2essrfP72nz/vzx8TlBo1f+CpAWMezBo6S5qP2xgjzQlKgM7ZxwbJ
KdqfcezvxKgrK+q0iRSeD6zf8qPuuNxg662hYyr62oxbFnyc+5rs23WuOuSHXVVbOybpghjozkmx
Eky9Lu5HeuU0w0rtR4hR8xApoXnMYegfk8GMc4zXCNiixfjqOJzJy38vNx37INCLuHagFRhr7FkM
flj+h6ugCbUhPpFknHbL85aHlpvlbmbmxl6YDKOYX2R53Eydf74qUU1XvRK73uc3UMmnXIlRHrIS
qgKxlVXsiPbAHIzpiBlyOsKgb7R1OgksK5O5j99JWT2bGTRr2k8APgOznUhB82WeiWbCJzzDHZcH
lpvBUkqgnTORvigpwhCPXTKQXAGWG1I4/3y13F0I7LZpcIh8Pgdk9r8+5/P7lmd/3l2+GoMGIk/j
MKpmUHAfdrZGE2EZApCApJvmmv0laIdoqy0YxQUO/3mTVxaejM/7QH6yPwD55bG/7i6PfTLml7uB
DB25/n9fYfkPygGwjyRSvLCj1/Hn2VkGzuDPl5M+8lt8/rAmStqdySXHJLSjh5q/ZwwODMjlxT6f
9vlDxUz//Lz7fz1vUcM+v/df/vDlf/76lsGtxGbSL65e3jET0nD888PHztbVcr28TulPTfsMrCg7
+lmSZfvlnQHLkWf7SbFXQMvM/fKZfX6iy1231diAZcsUhj9fLw9/PnX5avl4GT0QTDRZ5m8ARMFY
CcxS006PkZoVjbp/mNxyMycPKzbiy7CHWg4mwaB5URwnLW7ex3lRdJelw6rZHakVnOSxaRj8gkCf
zLo4Ke9/burGIfbxed83A0zeTWiuSgxvGxtZ21heen5RnOLo45oa0JfwT6nIopUp6m2kOPCoZ/Vx
+VxqCl8i18VLya7u4M8VjDZ/wFP7mjIFYnkD/3r7l8f+5SMql8P0z7v++aWflBw2Udd9c7rgBxgr
VCwzKk6ymEbSI9hy3MrOH+SzT6MvBi+dzPGpYFYF/mN2XLgQHUHOMYJIu7N8zPDjrGEaCWZk24bY
XrZts+txnq0LSkmcBVN9QYK4jJVWvZn4THz97OQPXzWDQ+LKQ6AENok9TOVdqH7HLG5cq0J5wRse
HbT2SgirPuHffxDA1vY0Wr7jEWpMeTXsJN0YLMFc81CJGtJchVZZl6gLX6Za2JQIxks8VDE+Ged7
wWJF1jWG/z304UZEXOvHyP1W1bl6LboBT4uh+7MhGY5fSWvMUr65oWNtey2eoPeqX80kINZLOqXT
MrEugra8JVO1BSYwrH3FH7f5wIZeGPIjmsZvuejB1sR0oBSFzRMKk0Zt4FrbuiGSpCe2thr1YjyA
f/0xIQBvh0y4QHWb4A55OrS9hX0XBxJXamEfZG7/zMGXbJWmc3ETY+GGRfRU5UH0ZDdTtSv7+LXP
SM8iDqeeKsvA02XhbOKZmKj1NMwYZRbsGqj9AyfDLSjoVkVh2m+rqICMpLyZs1FVhQ64jrIx8Hjb
r7l0yJfU+Q8oF/mlL4Hwp3kMcre7syBVJ5zxzEiI0mscW/0htZIHhqsMbsqMFzOM76MmlS91uld0
szgVwrZJniiF52hy11mYrFr8dAcfI/IgEy6FcYVriYjQms/jx2RjyXJL8xSR3839MdmiDv3OCvqU
CcFhvIQzdbrCDnzM0IHOkALyLw5RMqG/jE3tfKQBnIhA67Q9k0pgYhE9bcfunFgsCqbaVHetkSRk
GxWTi+qeq8IhXS9GZm3504ZRW7dedtXeVkf5FOF4MztlJZjK99BazF2jLtEoM4cheS0RDzuN2ehx
oROOfZ0MBnLlMSJmjL+PfNauax8tYAWv6w3nnPbll6C31YNRRDge/XTbSXqIilk6Xu0n2drppXka
B/Gt26eJ8ZBj4p7TkLl7Shb2p0j9LoQY1kxnM7m6BnJlTKDyfasyD7pl7tx7T75Xg1SgReXVpYm9
8Qs8xpkbRNfYVb+g31DBskPfqip558ksYMpwYMkB/lxW5ww3sp/DUtfO2ceE5Pyldb9rpXySUe4/
1Mj4phOPuAejDylSygsSXnY1baK71Cr9oS5GsgJF86Uea/NZq5JLqtUx+ZfxR17TowrIolykyAZY
3+hIrtLCGsi7F6xxm0EBlpFnSb3Pm+LLoDvlgf3pTDhU5gzbuZ8BdnbUH0p0E6vI61OvTu5G02J+
O95gfMiG2Kdyeo3hXL8k4yr2tfGe6NvACpqHkzHJp7BYXs2UVjGqKMOXKJFSbR1PctwxO0thcAKA
fIrNYEXkTDk7oVXsihT9oMplcHLxP+UmljKN6yp2O9PTsZ6Q43LfRpAQZ6OZpnWvdZOnQAbypMIk
Bd039BOFF3jYTIv3aoVbFhetr0KWJmP7Lgd+c3b7YmXW7TvxA3sFJcK/CDv/Jdv8HcvtlqfkWx2O
H9JdV56qseuesB48azWJCZu7nj+VOmqLANRuf3ehRV3z0rl2Ib5xaYuvGMDLa1vCqie6i4Hfio5J
OmVnZNcfmlK8gIt5aQPpbIPS3hfmdImz8r0Q9dUyCRAqZM2EO35V2gS7P1aaTezWvjfLj6r+S4kP
A+OHPtR3zc8JxoWCNNOhtDv1JQJyYZMQK3rjG1OXrH0X90+tGf82kxiESIpuYhZ0c0FALN5kxsuA
cLZlfcjkkxNVyqYfLRynVj49Dz0dRp2xBjnEiZ3NrjW1YvFKZoRg1VljZMxLqDtAuGV9NitGPKE8
2Iw4EcFKOhjjZaAcirDe9qZ8m4yq2ZRB015NgkcMyahcUjLPypx2Cwg4rcdw9EZSETvhswOUwg52
Mf0oIHQBSZDhnGNOv5gdYzK68llrHFpaenkLuyHznEjtztn0vRhk/XBo13Xa8EwpZ20G1IMxHeS7
3iQXXU/PjR6Hz25AKkYNY6DWTV02zJUKX4VOztVWaIRNLvafyeoevfwRaUb9XTQEEkCdR6s24aCl
Gwn3JIaQb9sjwLU+GOgBJeVDtlzTnLQpMaAj9HFC1PtuevStAcl+fsTXg/qkj/mvJHbTvWV060wW
1g5QHLwWU+ynhhpKm6LQAx2TXpikRcSJn8Mcu/ISxGO3HcyB86Ij2KrGSfwqWwsWUcHAECeLb63f
1RzWeNSHGeoxjPltzMz0WEdpveGYWDeWduoaLgy2VTZe2cqfltleZaGqq0BGH9gp7UOQz8s2jMyN
zEG01BSVlF4QFtN2pHUvMT10zEKhhrrbVrs76kphHkZH2BulxyCuKAYMtcRawVH8nctu+FKa8TFR
LCB2fho9NWlQrJoo2CkFUabQTT70UBaXps+VVYNOfWwfwkYEtCpjG7PQ75Bd2Mob9o74QEC/G2xR
S1dUsw59YQ2vtFY4fAWh0drUMdEHZO6BBVErDR8055VdGrOFZ9CnezFiF/PQhAl9TMZrPTyC8is/
cjqQv2i3Up3eQ6s2VlIJgWmIvkG5JxnoG7RMfd6ZdZkzEabASK0IE6hD7QOJSpK3IG19FD2NKP2g
NdvakrTmFLTd0icqqTQhwT4tfTeM9LUfDCpYWqyuX7WejAaLemB8Scxcw1xGtHpgZhU5smLLALM5
l0aiInLS/aBLZ0dbmOYK0xgU6wPxTr0qdrfjjdSzbPiq5yTtLCJvQY0yV6AzPcYRoE9FuNh272PQ
W56Wp9BdOZQZMdl78H6A1/UxR4Wcbuqkx0eXvfLQ2s1tUs1mQ0jwS8SumQ7yFL34VncJAuZdVKZk
qgZuUsc39iD+fkbVmO6UntO1xUC0ie3mKpK2JloFSasx7DfF+E1Vl+5dbbC93ITHCgHpF2IO2WhN
+Ul8h0aya71x9WKEj7Q9lZnAjzK1X8Mpmz5CIlMwzQilNnpFzQh152QkFok9rRI76NAAnUxC8U3A
BAfiIEqVf7eZRkdEajj6kToxlmcStNn87jwFoXsureymWjZ1Pe6RTZRCzGsSdho1tfSZrTiULfsh
mrny8tN953fJLlGdx0Iha+d2iTJFqGwqVn2QZuUWSJ4XBoxHa0YrXIXZgAEiTtgog1756gbpNyck
MGimVsX8td4bhjE4MW4vZOTIoOzbpCICFuh3J8+cu5kPO9+mg5EO0QlJcE8rm76KMX0F6QldlcWg
QY7x1I42XKGrNEaC1j9Wnf4U45lZpybhlEoAloVmlR4Qq/juEcEupdjH1D8y9kQ7L3h1EhWwK15L
e/HRt+mmtRWMSK5zL0dXHpnn8HXMUmgOKheUObeQj/2ZUqHlNyj1PfSnn5Wp3sCyl4PFWp3ZDMVK
3Dsu0Jum0mwBkHMAG0zKiWlCUWba9youvpZqcoq6UuwUVWPw1URUM0Z92zUDvw5lVYwnou0PBOae
YsmsHcZqMJ1POL8peEjj1w10LZeJrKM6HCyubTfNcg81Ka1dR6KOFu74YTUIMAYYnldTSW6Z0RzH
0adsspppG9VVsiH4RHdJNznpGbrUptY1D4G7OMk3OM/2r7yBnVd8jXRlfCLEdks7/SvAA/dmu+Vb
7ibqsdUMpsaVjaTeBG5Txaa5F2oHvHggiRth9QsJ1F6sih0wFxbsln12xYtF6JXXzMi1rOHmVK76
0qfMexF+htI2OUcGCSJ9Kc5Twvqbyo50cgEyJ5Z45zAXZjul7LWdaozOBrftb3rjT6CheLMKm48P
FKBVWnI/BerXYvAvlEcM4NWtXR0H01VhbnJUE1hLzgT4vlaMAr1roQugrapKzyyK6QZs0lqVeu0z
Lo0+PtiRQm31nS/bO/jWDlKDfywMYACpcVHbllhtoBaQ9PpHyhigpLCii+un4B9wTW1TlbGirgpa
xgHNu9gzgwjGrAEybMv6uqZf0iBymDVqkAmxM+xLr56L8USM1++9jn7TxQHgHC6jGVgkh4ng10E2
P1SnWBsI1GeYc3tSUNOhsxivw7sgkYCnnFeOvOUYxybrJUFWHpgz8hsb4i5UK743MVD7EWtWI3M2
mKRFTakYp6pLfzEVk2jmOCkUR0VyJBZNuzFTn8g5fQkdcUalKa7B+E3AYmbaiB/dMUTHXlBxdV9u
EsyulyqTb0Nid3sqv+w8ZeY+c8CAoudn5NhxIqUOA0kNIphsb14ap6CweG9qA6ukS57bt0qfAVIk
qIaBPcgiOxUak28GX7/EfvXln9ZAKvRDQC664MExOfO8fkv46jKZpXvO2Y8ALSTWnnCx2Seu8xPF
f89i0J2qJnlUSaKegpjRe34Ma16HtuorprgY7gBNqNIIJo3iyRjkL/bXzV5I87s2pzZjkYdEpAsG
MAk27qb5jsDnHJwkdDHkKj+LqRzwBuViqxhmc+o6gEucN0zELKBSNaKZpRWoUhqjXGKjg7Nk0Bcq
6MEbdequDWh7q9TNKiJUUjtULXfDkvg1ESDlKGw34uqWFJsmL/p1jPCxY0fMPCdOrjVtm/SUF8o8
om+6W2kmvNlo09VoN0RZGWfljpiRNjnuqw3Y7z1ChP5mFj+VifpIFsO5ZTd2oA5/45hpoOU8tXQ1
HkniXkVJl6ZVlGzbhcp4lwwFBHForTlMI0ahGMbDdMWJ/gLsuji/pK2+zYNM31sKUWC2hAQsS5cS
wYdIptF5PWqxIIOWkkZXsXVtA5AKXmNEbw09xYtZM/bJJAQ6N7giYoa2uwulkqzxYQ4QRqgzS1y/
J15MGnAebFnJvdVYuN1qDa7R3CBJ2+ZnGfX+ZSyDuxb0tzDy3S9jq2JRzgG3cN0lNVc6zYrk5xns
oHbMgcnicjCyPYhkfaPbKT450OSovhXZwaLatYkORAQQxEboMePr5coSrfZELv1XMaCxBk0+7iBF
d2cXAtreRCiDbaT+Fo2iX+wm20xdXd2I0cNYiqLjxFG6Hmun2+cW8nkyi9uhn6pXAcukKcJzieSF
EVJhJKGljMfCdod7OMVHi/6MCIfb0FivZSkuMBxA4dpMD+hcZgOOqry0sWsA4Q26ix2kN1HVytqa
NyRBBdM+m7q3qQu3dg92aiA8lRGQWvlGp70OLIlua0Uvfd0i/Pb2tWq06pub9dvaSH9omkuCtNKe
K1NE+8THRaG5oJIzvcsenUVF0vYBMwhLf1O4EyBSqAQ0K/I79kv94NecDWk5T1TC5RW3Vrwhmsiw
ncqNPbyU85ZhgGyC5NloGOjs/kIKB1NUoW0YI+TvQYUY9LIQzoeaaVaEHdmtz0VJrKrxMSDUtUW+
RGkv630VYr6ESzOzioYX3QTY5iPzIxj42maMyWK0ydEf4UlpvuPBqfB3cad2KBhEGIAhReh3yodL
BWVWNe9xUr73SSKOnanFUEgQQ0rQSjUThOdIguOweWFEgMX5GkBeC4LvZNH6oxs/BSwX11AAnpTa
2tTZkjvJiJUndLONnCkVTZez7k8pMz/Z6q3RUcQW5OUxiJtkbedDfHbkTciQQG4h4ZKH8J+dhqEW
OeMOnUgckOB13EwTyAqf2VBOgWbfZIZ9TFpG8qZJp22ZeESqNDC2nNGAmGpO1Botzxc3LR+Rrmpj
E8RKd1ISZ2XCLXNm2N0YHsp5mR2kAYrRDstd0VfPoLdgZNoXHQl/j8+b+F9ubP/015TmKXapqOvS
ZdbmxHahFmm8nXL/TZY10zOhAKyMtGxu+nDnahSdRWO/Ly0Y4sjG2gw1dZ981YtURcPFEFSsW063
yRgREXvFa4Kk24n6V1SbKe3Uwbjnff/TzBiaQ6R608QKTv0UZpE9ms9mkzNioDCxTVSS6qBwwbao
8pCUNXtWUOZ0Scvf/NkPvYpeM0g+XkPLFNgecJS8JFLcwvpbM6lV7EJf+daqcew5QaJ4WsbwGSLW
HDthbt20TjlG0tiOcAN2JSZuz5ryaStCv9prdkH7z6ay1vUyfSLf/Or00ZM7glgKAhjgRk8BYil9
tlXcwtgWGZPtYEOfSkQE5WowfOZolvqvDovFWc1Mb4QjCJsQ90SkgPjCfzus40yMJN24wkVUKt4U
Mfu56lSY/M5cYPR4HJvSvISw8E9x4t+GXNk6dmF+DOVFm0LS2Bl9pCwmfWLG089EEODMlI7jqZ6q
QxcBVFC74tdihvdH5zsQiuZtRa8K3qLp+DuFP3ITcsLfrEF6pgbiYBx+T3qxluyYMMcZ/b5Xv1Nw
Rbd20uj71WN60Z3i3lsRzcYi1bdxgT014Wxe021mcE5XX4rBOZuBmj/Rt9XWKiOtPaqp1zauoh1y
M+6ByHTOGI6+GmVZnyqInbiejWhTA8hhOmjabmTV4HhwRqQPkAGWb62lkuFJiouT33cKyjakPNsN
wheJJIFVF39IXsx8dMv0cBV3+0ZRz1NaGhcfWzTDSAdDPsNtLw9mWAdb2kpMTZ1bj3EA3FK0dy0Z
6dILqEdGG79XbIbPsSW+9D76i4Pn8xQk5a2JZvOiKzzi/QiwgxocBxeWSWyflptUGBxzTfaU2r6O
c9P4FbJHxTiMe241iPxDxleq5OKcJ9b4lkQMS/TDTa6GxBvyxH0pDfc55UQ4BYDn4KXOZ3VCM25M
aXElYXvDCdfcCGbuXF8hWIxp0KHtKgjZ2G76u3J7BTrjxIWsKS96kiknRBaQshMArJC89dHE868m
4lylXfoajXHyqL9rM2chKpJXrs7qOZfQL+tqZwgtflZw1m8yVSLZqIZkAk/NzLSk2TGa2cHEUcMu
nHsLav3EFkXsFfhauynCYRiifyhOHe2Vn2MowlPVs9onunjOW+5pYM5lq7oXmSUHUQDVqkRdHQnA
fYuqztmoGYOcC6eKV4NDlzcaNRAXKraIfNyTcaCHFWr6OtGqNQ2baC9jEE8mEPh9b5TYhSQZcZk5
zrq3CKSzGbH+h70zWW4caZfsE+E3BGZsSXAmRWpWagOTMisxIzAFAsDT96Hq2jW73Yu23vdGVmVV
lSWSYAz+uR+nSbZ9Nnt72mkBHDO1/afan3f2gFdPBuKhqovPYbk7aMamf6ohNNUacH7OXe3USDc4
5DVCocjkcCLAv5OTZV4hNLzxFjQbZ+EIPtviZqe8/JoJ5Rpze7VtgxykUg1vwuZEvMOj29Ftu23S
SWLZ86zzXBrfhh69XR00yxYPcL1tsrchqaY9we8ZwqQ3Iqxml7gu0nVSjsO5DKh5jSdF3Lr4DmUd
ZYFVfeWspgAeu4jET3JpikFvgLLkW1fkrEZeJiPYJc3K0ML+cEfE4WJ4p7AoPpa98WI3Q/PQJ6xb
viPiHcCxKJ3C5bGbxvoWT39rhvIg87ldIPnMNy+N8+tUENr364/ObPqjJDKGNc/ERgN8A49sPVxU
DURjdLk/UGgr9OheCB25F/AhvyvIAwcZzMaVYf8z1SJijVzXPUyaADbMVcSgZ/accDUD7Tz11ibu
iWAbpDTpI3xC9y6eDeNvOQ9yx8xwBETKVUc3xXlCGbmUZokTJ4GOWoAiOXuFfc0dKa+h8KuHsn/9
92+skecCS/bayDDseU7tnwwbw6pRa2eTOXR1sO3Il8zSPCQiGc/24ILFUHOz0t3i738CF5bmBGX1
3CgZFcldYGJvzEFktCMjKysx5FnP+bu6I4dMYd4kA6s+Vd7mX1BcIzqUKGv/c1PkJeD6zY293w93
BB/rfeAOGGw9f2dli1r75hxzR0e8m/LpRkC6YuV47FIxXfkNOKGDuim1VW6KWE4bPL87yYe15kwj
Ityh/sVb2q+lysftpLBwtInwtk5X/Eru64nvx/W6HYzHpB9heY7ztMfHaEQcI/39OLdIwOqxrG19
YW5A84CeUsYcTvfY9Gz7mrb30IG6Wd9PrDXHYiwxAL0VmwNiV7AyyF+s6gE4xdgDAzM8xCf24Vb0
eLLAleRxf2pdFW76BtvcOJI34zXhSRzGXaAQ5JJJvI2Sa1mrfyNgFvvZmdNtrKtgLZrOp8oXO79t
Dfa50eLUmEt+5Z7ccBXIoCCmLrOIupGERRME18EVLwj6I0o3Guve9fX84uRO/piwZFHngKnFn591
7/JvmFmAr0ysx+Z+PMvEJl6sM+ICQaPcYEQi5yCKOzi/DRGaWaTWi0/RzICFt0LM5KSBzKuD5h/P
LhzwVz6EajhiCHFRYWTep01G0femtU+mhIVJBSdxXzwr31R7k8/NaK1118wehz9RRB0Irr0lKUsq
K+BS3FHgYLh4pO/xyQyJkCHWUSZtfhvRM9behNTbQ2E4NtgtmGl6Dw04jGjhwnUGiPUee59T4g1v
fFivmQ6A0WedXrlw75DhJu6dZupsU8d6HW357QB1f4iDnQVtkfszF6AfYDtuzqclJZA8dbvaVc0v
Cza8rrLnytL1xlDecFtkdXBoRKM6oVz/TOaKkq96I3SwHwSdBY51J2S3lniwqJ7w5xcF+JQocxmy
QJbzlR4NDFqe/uUGNi8yjKk8tvcGN6Vz6Xwb2HF3YDcjhhIt26by6fdMkvVceulpkCYrx72moIKt
HKSkR2oxMCZuF73Junv3aoKDuVwo3aO5oKH6HAl20FSWjvr2AuzUOrkOWML8jaNTG2FmztmQO3Oj
vGVP/RejkjufBYrtK1bp6RQ6kz7NTIqm3rXB4hUtHQN1tYPN8e3bSX0yLbs6/fyVBD590oV4S9qu
2ca2XI6Jw4+fv5oWm2SoAaA/L/uLbyBsewRtBxefQCfieW1Z2MaCOxh+UvJJEx9ikszHDAgYWyIt
aCvp1+QVCopkwXrc6V7E2LsEkOZUp9OlY3z/Ey+rGa8+L/lvjFhXqFPer577ShqKX83kqye4hM0J
XCvhd91AfzJ8+rPuoYIMMbAHBGqNg360809sie7z4BQ7Zw5HDGbKXFcn2fQqEtKyaEn+K7PqI+Xk
v2P8gKpLGJ9NefG3nG2PjMw4f1XZMUumD8esWOZSGK9hYHOJrPKvH38EcFnkaZ21F+ioCThA6Jih
rhEyg6DZBen4koa5dTZSVkpkqC/FL5Lj1VvhpvgrBpeGcZevcWeCy4yN4UT3yFslpqc7wBGKovyd
Z3AmRGxEs+UKwBTuxYkDGfUD6d3QgVKXzVwMg5FCYMc4hXF1blRSRLohxutITt32oIhrhPLIzPg1
Ifd+5JjkRQNTbtRTdofBX1Y/Ptmxsx6yZra3P226NYwbxoHlsKaoqAfnApscf3ew7SvUk0zbxnqu
AX34zYu6w0mTgFWiNmOC50yn1jklu+tCVcmqnxDMu5DG+FRTbzt28Ir7CkCUKqT7mGVeiT/VPeQX
PJDxq93DLQNgNq1DD0dK5pdoo/X8hTW83ZvuMTEM74KUxbHfMjYZAJdXOE1QD/FFsW/uKiYvlepb
XO9BRuoSTXdxXfaBWe4xVum9xoJQpwjP7bi3tWnujeqboIvcjTK7pgiyK5Il/b7vvQ0wlV2hcv+3
3lO2QjGAVk/S6q5Bqruocw3Aawr9E7CEt8oKinfSIhSctC1xbcfhkjvEliv5USGpwSUEaNSIBh5h
4w9bHXPL8zFNzCFw9H1YDuRePH/aTkk44eirystUq99TLtAl4+Jgz/5rK+7NnKBQV5OTkxYfKr0Z
GlqxmFsQEQTV7AWhuHBBeexi0R0bt/uV2OaDJfvqNrgWoCidXKg2vs0qXRBqyzhiIQTKmBCoN2uT
eRjzJ+5/d8+jfjAc3zx0S//0kycYHPGCwVMehoFzkePkz3knx/1Se2+D45dcrQFJOxIssWanqNIC
iOIcUq4Qa2J6TJ3WXinscz0MX0nXDrRQQFxbcO385PL+PxHl/0pEsT3iu/9dG/p/EFHesi7J6uzr
f/JQfv6j/+Kh+O5/LMdzbc9yCTbe0Sf/zUMJ7P94vu+AsqXPDdiETRryv6Aodvgfx3Udgnf3tjxy
cGTy/guKYnv/4U+zAxNsZmBZluf9v0BR0Pr+Z+aS34r/vw0//wcfAL/jf8srByPnXzknYj8s7aMX
ihbnHvuafwbT2VMJk0N9UjWeErI0i38aNPO+UezgnwI1+okqzLkGBCRmtkf/gfUgEtak9z91brLp
ij0i5oYw+3isGuO17zJENeN1EbgBXKVQStJVaZfTWplzVHojLt+JxB1sDBUcW7N/9qzXJejHVc+x
buVLQlNwjvz0ofi7LN07ke+PmFzO1g7pAZ0Zfuj+lr112LhWnT4t2WisfKv5zPvke8oU4D1a4JPG
e8osDz42CYfAo8nIOMx/s76LWHbiLTIxbFsf6XPvB7jf7q122kzkOoHksIoRlGTtW8deOtQmUjHH
4Mkj/Jky0iYZflgcck4eoDUAgMscIbdF8NL+Qn5ygfB517YLGZuEAkKkar/yqYxXY5E/deZbGf6x
3fAF9N4lz8JXQGkcEu+e0h/qkuuaT1k8whC1rfaY3X8QIaiMHHoXNPFNV92DVoqcozMYAWbLhXS4
WQODs4hKrejqdaIpPHqEISBR1s5Hbuhku+QcNxZk2yLj97ds29t0PPavWOg/KF1VTlmfoHz8nUK/
OTeZdypbXnalFH6yhWOkdLKbpfqODB4kw9GFmCpSNGZ0m709J9mVgN+fRo9ql075QuUvMj/HevE2
L+IAsC+y2jvbSlf0VOk436CyV/QPeWIf5PBT/XvYS3PFTh38d118YPsk/tGpYcs0d4ZIclSGTdOh
jWu7qV85RQ/HMJn6NTIsv4qTnAh7WmLdhnrVTYE4dJPBf0d6QIaRk84gehPxyRxd/tuOWPXWm5sR
HvTMFtwEIcvD5FFhxccflCbHzwCGYF7+w1D/RadQVRL5B6/Wd0rAZautQm/MGJI9em1eNvKI3WbG
IMbNvz53QndHS9SS+hYoEZQzZEtPCoOXtRrr4gmni70tMEOsDFwTbCawW7QjD9OcQkdz+tXYlYIz
e/WMJb7fSjF/T5OlN/md0BVC6Eq8sdj5968aOCEd4Y8cVvbdZvzzo6uwhZG36/+FhhnJTBC0xao7
imI4DvcfjqJJS+fuPryb56fyV9aFvzinnWHm0RkYrpxq+A3rZgfvBycvBAmmQgEn8W7Cp9SZGKbd
8u8PGeznkc365MzykvFGyz+lX713dBdT07hJFJLWxKxjlUt2RB1DSr2XRP78iI0SItiidy5Q1OMP
mYxo3GLTTFHFMvINiKR5ahggCujLCRs/su9vjFG1uNS6V8At+xz9kqQpRpF89Dhr1zlAyCqhYaUm
YSZpBT1Js3/siAjtuMs/BF7ubYfCfWgZnOy8sIzglt58WnmJ0qQ9xhPsVUmij9oGZG0hYZZDuRwG
GW4BSN27nNQ1vZ/LG5BCxLS5OGOfNDel7jZdbwC1Ufc6DwqquBrBrMNJZm8JWl3bu4s889BGsErv
//09M/c5S1K9HSUNGLV5v/PKkaT7ZABXTL+CtFfbnn+J9E5z7O70NQ7L6+UPwOfpaN1/xFwrAv1U
6GFYa0X0V2DaaJf+aPsBPQA+by0B9Xsh+mEq8dhM/rwX9wcFgGAZAYhlLqmaY6i7ZOcbyHAomroC
7Abm+cb9GRIPSwHjkP579q1si6A4R72yKHwT7aMrWGkMn0+pzQr/6NuF5B6DJ7MMgrOnljRyycbu
hgN+n+7mWIH9EDBDKzFfnkAsezy8WxLj/nFpkpcunepdSeCDK4H2WRFoeNezOLaOs/NSTDSWW/yx
aDni5sRgx6WG6DSQsIpaz9ymtJr+2yvaOZc+yZtoTmpKBafiuQakDCCneCxkhyYlTPmEOgUTt+ve
5o5za9X2v37+Lkl72lDtjOPd8K5rS1ysuyd9cTNuW6WR7KQoAHEpLqM1JYEE1D1YEaGJeFyAZhGt
9c8wpseKjuDHIjgTY87WYzAsX1YqH9KuaBjv3TNEuusBAob2O28tSIZ5OM1mM2FqGdaTVSC1pRlj
2wV9sgsbDr2lndGIg2yNBU/D2krCMApmiytSPjrYdwaeuonwbu0Y+s7Ojfe9jU96kdRh8OD3NBNh
KOxx2t+S9NuJF/ckW6fczl0jNumkbt2y0AOdtRmPHXoJxs/yIqfku4nzYO1Mhd7jPDq4rqReIzS8
o0eWsXPCYOd3EIXrqXhnTGee3Vi6W2iS9lkOcLPV0heMCZwsMqRBzrQEQdgngNatPn/zZoy2ud3j
D3RjdWRPb6MqLYNj2KbvnlvVtOsYwwru+bApcPbspzmwCAAPwWoaw+HZnSOMfP0VZvQ1DaU8wFfx
dsVgjcSFF4HJllxoVf6paSFdDyGfaYthS2eOOogqfMm0MPeaExnrBHXRSyAoWsW4vxJoXheTPyv6
+Qe8hTX6u9qxKGkoWsUtzawbdPPxucaRupNUkVISOqyyfJgfPGLzl4bZapaZ+RMAuWxLevQlSWxs
BGC0hyL+7F0LOMlYNJcOGWrMi2eyt0fhO+MxmBZu15NAmfKz4YuSydLUxjEl5wefs2QsCuM0YzKu
dtPcxluzy0/D6KBbjY03PWm7B7Ng3HLNfM2BFAW5t+1O/Sm0EyDII9VZk2/3e2rIgzUDcI5xItzr
YHgBzUqHalXAPJ7LL0OFT7aBOw1321q5Y3um+mY+181ZQQTkuosqpfzp4uN9iVJcUFuZONfF7/U2
K65qshMwNWNCiR3/Ehg6gypA/UstQXJDqtnVFpZbdwjWNUmFOh7tZz6i45ICNZqT4Ymp/rL1hPEx
wiSJBBHW1yoBkpfnhJsJRcYa5ZxdaDmZ3XNK3GOdwhJ4wH6A67oS8mT1zrNregkA7864pnRVXAyP
pTX4xLmZ3DhEmPQXx9NeOekuz/OZZiPMoI3hq9cRhioI0FweaS5QrwpuLmumtmgyZqZESBVDsWxf
K/GxKNTeRPPxSGfFGNe/CMlVGWWUj8PynSkq7dzb5+7yPGSZgLlDvcdgSuudtiAgXsxJByxCgvHo
GXP2yaDL7hyroToT3mM8MBpHtNhmPTLM26qlYN9v+RVsg9lv42T2mSyLC2I3PJuTyTzCHezXludr
HYbuvEm9hAImN6ACAdWOJluSeQncfFoP6p2WmTzgrggep7G7hvn8OC5h97Kk1rRBVFKXgu6AI1AF
JsanJp/zrUUG/LWzrU+WvpXdZAODJmi4yVzx0nniOIUxGp4SQARpVp79tvpNSzbBE+wqCKvK/Si2
hGg+raLG/8ERkfgCZV/MhKgDZIe8zhgHwzl0iYPAhjUk9G7u5t7WzcD1c27udkynEWQXfLXJxDzY
cIaOSibEmqWwLdTlWTzLhj+uwDX3OMnhfeip3CBg1LyaWBdW1eikf9yx4avXBK8o/vSiF9Q/+t1r
nTMEoxmQVb1d8OLe4QO1MJITpmWL/BidI/Eov/2qG4/JTF8qAQR3W/fta12sA7jd37nurq6sooxe
FAbFmJbiuSGLk9FTpgJqEdqyWVbTwEWHAdRbWhXmISbrHLmQ/mnLhIDBascy1WGNMPuFJNM/feXd
qxd8Dk9E1W2a34IMr9nP+2oYaQifmUNy3L3PyBVnJ8FDytFj3I53+dKt6DugGiuy8tQ7dSHom6Sq
6dxSfvCRVvEpKz33cZ5HlKCgA23YB/SHVeWuIFLwIMP8iz8lPpEoC6hkYzw9hol1tdORWXcIW5t7
32aB7/wxcDdsl+QpmQj+LCPUEFml0ClNsz8IwfueJ/SVDsCHy7qm1Qqi1Dpc0ioyG8hQGIoELoHh
L4al9Bm5FU+Jr9/rjjLNyuZwCLEvcvj6HxayhYFIB/gEjJZ7l6CLzuIbaYlH4tYu3xzjb93Y+cEz
DqqRhyRn+vDjZiB6uuCYGdAwB4NCxEQ7YOcxgsU9LACYJznbZ89if/XzmJlHkM5RDXXzlGZVG0Em
3uI+Ni6cvgAgpNyMYDqtugAoP1aCo6GI8tSu+50yUIZb4fkrEywVaANYLLRdgRBRlbxM4EkyNbxg
6ikw20FgnsaGoK2XnJsWIWsAPMifzOS/S8J9v/An+639143xVrdgwiPY7vmV5YbzRiP6py6fGvIc
mP+qnLkKq+SA4wSiMrCm5l6MMK6Zj4aRF+NVrwL1EP/6GXAVYY+JEREDYREjRH3vvxhm/zHr4XVP
U+2vkpHIOr58MH1jURKuwMaHqMjOROGGIosep/7HbKe7qvPL1zo2r7Q68yymFaWhreLzQTG+tz+G
fGp5k/PaXLjYUqPUuYhxK78zcXi1kkarka+6ZsvXVXEOFyc9qWLhTWbKYeSFwoDPg5mLTVab1oaZ
5j/w/dvTaBX89rX31d1HZhrTRuTXA548KiUYzeDAFoy86NCpVx20lMcCTxBznHldNrjUE9pkcbo5
JYDkRG9Gii7pekLipCxgP8cQmoJmnPZAqyhematblo7BppHS2govYPCyBL+HOaTpCfcgk2DrFDOR
hR9Q6LMf66tTDxvtL+FjWObqgtXwxaieGMCkz8CEskvriJtpJMsRF+KT0Ulwh2HSk50wnMtUjecq
56CXOv5ZQr28pi5eQRysuBCz3Tw4zsnw/5hymE9WAdLfz1s+SygZpnzWCgAcsff5RLEAo4wyOcBJ
zQ6Bpbl2W8mpTxjSzb0dvzgBcid9hZtpaT6xRPMEiVvd+Sm9hitUnHY7pdZDP9LtI5hfI4Ca9POY
HYgU5iRRcN9x/Vh4rJhMtYfZlOsyAX5EFhGvSG7u0bJ3Pb1NIOGxazcdMnrtWKdRAmLIM5vxAUom
ubSXOZzHTTLg+/ZKSKLmSLWgBbJ3UxcV9Vx2ue9hkeSEhj7Zqi1cC8TGPKUjM03UIe0pkuEWeBCO
95qktdoVwHJXHpObqDMpPPJeaSGaJsnJpS3L7RRiiiywFdFqnr55XcmxpuT7ZPF+b9kCVs23pgvu
cVpoVVzwMomJ+YNUzi4vXMTulsxd5vzTmuE/bjlZu0pUv12v6A7pMmzDJid+miugMRgUVi3TuDfb
wRAdhq9WWH8VWJf2C90dq0k0yTZQSCpeexlqUF9O1dcnJZjmj71qvlLRP/NOfDh9pQ8yO3EUTB/r
ZS97th+khPIjHR5aq57f42RxD3znbDpvnOqpsoNDKJP5YPg5zcnqjSF9uRFOyHaQStj2TEiID1pk
aegVXYYgeJTGnc5iHRK3H37zI1oaqurahhRgbkc+EVGDnq0Ntnue+FGDgYQAM3FcumYZvSXOiNsx
QXbyjH5XOLyjs0Y2jL3ul+eTNUgpI9iktrNK/Hx5glvxPI0cPecOopP6mPscAm1HmKgTOK4NJCGE
tn5t1M3WNLall+ltQkgMhb5hdRuyZWMUcp8yoFpXiCtRXC14IRZNb7bEgUrqIVyP4qtd4N3fANa/
jxrHlz9JtkJl3TNQJpYLTexbB86Npd+9lZU3rkTJRump5jHuZXDyyLOsLSPgROZOEZO87BfO8gMX
qvKzmpON49OpqrI2vVT4LTmpYw3spxa8apvavLcoMf2k+qsw0V8CXlaEv+IPwe9yvXQexutuHkia
VvlhzIdHwDX2rTcIRdEwXUWTjexhhr3aLzkv2ssM8x5r6znWiHTf8ci1kJlMH9KtTXYFZ+5aJMQw
nJ4aVATWm5MovdNlN7D725q9KHMvoScIos8Kb35gfZUw7Lo2uZR1Oe1mNnTlsioHNbY8q5IPVhGf
szshMA/qXY+Z9MXFkWETnNoqBWZU4xJvB+vUAa8bQ/dFtksc0Rde8P636dN4/5F69WfrD9UjHIjD
wq3PSxq8DNNAwJUSRdWLK4YrXx37vKCuq40pNgZwNM4JndB0HM0FSBbg3qte2jXWFr6kXlitu47w
pDR4wmSTfRswHt2wfReK1Liav6bM+uwStetit2d4DTVG0+HS0KqwhENE3Nl+5V0eaUxQV9dqfk0x
vL8JrbvKHhf2Qc459MLUgX1xl3mFlPHtUrhbcVZ0w1sTpC+epe0VuB3UZyIcfx2qA2mOTekPxltS
cuJZ1bN1nTxmo5a7U1qdkK07WuOwANaEXfkevyYanmLZvtJWnhCiNF7rcgw5dqoU6RaKDq2AfOXU
L3u2kwiLjZ9xaJIZPoaShO92DDOqGfPqXWMYQ3SW7y7aiMF5w9XVrp3HM60vuHMm/qtGLr+s7Jam
nBSa8oNn8tOBQoj+SJNo4/W/BmjctLzEb2Gc/wZU5+wKw8TsqPSePR6zJVlX7KtGD5d0sWaiRrl4
cmdNKQDhG4/WJdqR6Bm5P7xOirxiPPkM2fhVbP+E+PaWzBAuy7RuUAgYtnaVxSwZF1AS5K+O7A9W
ifcYQZtLpjRABfJGRsKYNqo3CIKjWcqOj8+s818KfRAqJQGsZbTXg+bFDtXyt4QUSTQ/guzEgX3a
BM3Zw2pWuHdzfqP2fl92RBrabxVM377RIBsjHxQNS+08m/uuMtyTEJteJJRJDX1IJzRL3NT+42Xx
50JMJ4L4zOdUPqg8oLRgck6cGaywO/phuxeOe7KoN1g7S3FWCVAvd64Zkgv/JgtUGpy8zBsGvQ+0
mzIr7D/jInjE90Fh28LtXeC7oC6YK2Cxd8Jjq8diI5FZuExnMJIkxmScz03zO/E5yC1Ztu3asb4I
/0Q04tu8xwpQU8KtmasTFdDfiaP7QwFJAv3ultM+chBt4INxyyNHsUYFvk3o177ZnkiimIqfddH0
/8Stq68LJohKJL+15YwfnFR+rGAXN/N3OtZvPmfutWMkKYI3Jztp89Z2zeSudKPazyI2qRI3/OI6
zEgOrbGAieC1YV7HY+CieM8h3wA+uDGyoLxPi7RWbg6WUCeBjVPbegBaVpxpvdnSuvQWtOIIUsAn
XfoJGDOPKgMErUV0deGJK+/qgmvbWC/zLDKHamahmmJ8zR19kL4YGX+r1zScpl3bABWleHGVEc8e
6Go6WiWmOjlyMgM7F6wYb7Qvd7zSJKgjGmtus/gbbhS8gIXqR/gHKbdP6o7euZJ1v3Kv4d46Uf4U
u4sduUbfr6cYR2OF5LXi1Kj2Bkw7uCfDJbDdc1g3j5zuxFrdjCUOI8vQLYRgVJieOP+qDQOMDGl7
6FMunjjziG3PT95EYuNug5y5e0Z17zzSP8kyU70QDuG2HQYZexjerFQHxsYyUNhhW91s+SB6Fl4L
s6RS8rro8mkx7zFITe0QOYOuwixh2U6UekF66vP0mrSJd+jH5TO2zG9lkZbpJi5J3GO+WW7EEFMh
i/NuZfffCTWB2zG9ZKO6b+ojRR+JK+lLIWVW9uSDWnwz29BLGcPz/EHoLe8x6fpQcz4IVB9uHf2O
iYOPr6eOSS35wdZzth7gAhwk9ZxWF/+Ns+XvXDgEWEzGOWE+PRaKm2RWsCncVSvHmyk1zFgDzKV2
oDUZL377OTVsDO6SfKRugurerKZ2ehQzloresr68LnFPVWbcaOQ6DJPMj6VJNgPq70rErf0QWs03
T0RFn8IYN83FMRbid6ASL3XIiYLBEplvsCsASRg5qmU42yUhriGMNGiCNYrpEsGleMvD4clrpbcO
WoZyWNLBN9F37XvlV10WtLkp842ENRLA0opIZbO1HbvZO/sNDITBf+1bU6zw+Q0bz5T9vsusk23m
O/a6emcbIbbQSn+U5ifZtHFrowfs57ZWNJkZYr8sQE0QYOI9/nAc6GWjt1bhv9tt9eKjOW8AxE3v
Wuf0YjLijLHzVtanlmRomyV9FSNw1FwYBSkkn4bVjGIy0QUbb6qqKz3ce8aS4Fl6zBZdSoHzx8ix
khpVer0MNNjFK09o8NU6RkZYKlpRBSe8sJlXJCHUprWZEuqAbKWwngzWSO6H4gVABvtRUx9B9B7n
tBXMdKdu20xoCQ7/p0bNHr1A8p/addRWen90QxVl1ThphDdZIpFy9G+rq2p5x4Z5RUSP+R2WmYpZ
0l5JK1m7k8L2CNamihuD6Y16Gizzk/xisI1Hnxmur/9UXtodjcqcH73Bfxwh2wTtRIUO+d+V66n7
MER3D6UgTD+fzNRSj7Mlkaq6Y0zL17YroEqny54augOS+hJ52tolzN6I0Vbzwe0bmORYoYRW72GX
B9ji3vp+xAQ8+S/jIl+tQT17ub8hpwkD1tsnla4OyWgWt2Y0ilvOsfDomuFz0ozmKXDQ5VLcwy7L
qrQ948rsy2suFcDS8ziwyZp+dvDvzr3Z4iqNH6H+qA0WJsHiXfTBbaraG0dtmpFSOOJGQrqpoAcu
a9irquytcO/cD1STDsbqje8wB2BQ2Asbzbp3Gk4XVJzZ3nS/0JN9gVjBcl6pCBeQF7nNQ1ATg1q4
dbOx0nR78Mr2ccRzD12n/VC/M3js+3rxPt3QxVJtVvPaVOUzxizet8zEizA1G+Pus1XIkIFEohDw
zIGtFhqvQIsJ7RgsFJtUNJLGZIgeO5Ft8zpLopAo9tqpsJYafDz93ovDl8KZ1AUn8qrqlIlhKEZ3
KJsjmU6xUdTFZXmYHnufsX/eRmXDeKRNndckzNZsaqwZhX3KfY5e5nxeDCaiRIaZplKCxRCy3A2C
pS5175cODISXeVuxrD9izGdtz9IFkgKWttCCXH0PGi1MARgfcIbnwUyH77wRIvLvrNZJkzXGPbeW
otcPOvweIVNsQJK8eJIHJbE17lkulU5h/VPOHGOLhfFkanhvgDRUbv8D5O7c+B6gY2x9myCpE14M
ol6QdVxic7InWviPfkJMDVxOtaDQhu0b+lp1HOzhzW/EeJxc95pxK2XWUtnXsIIxreM/hW8NK6d2
jUNr+HY06eIL3IPctO7TPeFF/3v8GizB0xR3M4N10zrDMj5YHnbASlBQKjoJIzjn6rAUyX70A7Gu
rYEiZZtPg+NuH5rpJlPT1yiIeI5NFTX+1+Qr9PaSrNe8nwLI0Zro/dqXwLNHZbdrlS3AbZWw17ad
uRHdYw8jyQDqXBemDVfM5o+8g1vYVDfyS+1uLIb9SMqz0wvwBPIreGiDIsJpfqNPncmVi8l6pHqX
rL3FOAzw92I/zLP06YhW/xjFewv9uPaDBp6C/bAUhCAVWV48H8xc7Ee03w+BBzz2uVz29iaYgCOE
1ADuR/dWB0P6MS2d3nhjAxa8pFTT5Fa/C2qTUI87bQcwPYR8/xgS4J856z+8IHdl2orESfckzfop
fFyWRL8y8Nq6XtBcvMF9cBkhzoWL09XhQuvG8VNR+QFip9zcR3sUv7WIPkW74/Eh+t1dmda2UTyk
TyJLLgGp/JWgFp5wlU/QGydMRT2hlYUl8aL+nRDthjkHrTaKD2jhTMKkNdwNIwJ2WrdHhmvUicSU
7XpklIJyXOFFT7j4T94qp8kjlmW/EXC3NmhAqxzMOOoYKS8g6xy6rfY6yvSDkd//Yu88eiNn0i39
Vy5mzwZNBM1iNpnJ9KmUUr42hFRSMei9/fXzUN80bhtcNGY/G6H7q1IhDcmIOO85z7H9KPpVJJ6G
zca5poF8qAysnrp16yqiCCh0FxliYzBMtCCckHBqfmcZRTTlZOLLwA4N9XdYE9dqN5Zn49I0uN9y
liOYb11rlW+JAqa0eJvYu1I13jVD7xc9MVhtqrcdV8SuplpjYy1of+UMxm50U841ygbA6gz9ilgt
FZF9sUU0cTec9pIzjZFvjdteinxIT1XWHceQ/re0tY9hZOxjg2OXGEcsKGlxMuy22RKhHFaGIe66
zGNuwPxpjZUXM2fe/OoUhyeih6saxEQd2IcxwJeUwOAliMqqOVLrVOYfy59Gw3gRtXOtNO/EwctH
2luFxkvMK7dBEpU2isSA/Z+OGqmGh7FtXnRGm/i4n4q2H85paT7p0CUyVvL6YtAmvmkSLz90MSD2
xr55cL+eglTzKaEgRW7mMX3PahtS20eomFL1MqQ82+5DlNnW0DZ5zAt0pvIydwwCli2wCUWTWV60
4Wg+XXtbMRQLPyoO12sLwyRKxibtpLttx/6RVEe3Cj2h+0KHSotvOAVmI2tiTDG4GoGlqUnCejVl
lEp0jS58Y4g0H1Flvk+WHO2AKBpEhOtN81Fi+/DRxKtNEeSXQDWKeZFpHCK2XZnhrswfCzUGqSEp
rrqTeCwpE0ePdD6bwXhK+E7Wkj4kN0TBtvLhY5gYO0uBGNO4Y3Ho3eKA9r1JLNe3LFD+YvHwW0a+
b9KE+6zea27ibCJvJlP5HiTjaxekiW8BGmdPBJ7Lro8pGRFWuVOYuxc1eSMCjgp2y127Fk6LJWgE
BQ9i9Nrm8kNv+BokALN5OTRMFWJ2LbcF4FyQML19qP0kqbs72zirWs8OkVt/jEairzivkxURSX2i
xf3axSi7bpB+i2le+o7GL0WsqeeoZkFP36UhZ2Sr7LsHW9uXmKT2hYnJOjbSfcwQpqeMYk09HCUa
aQCExhp8x9ZxHcGhyXvnpuM8jdhxgaeMYv52SUbIhX88y/aKmTE6mEHE5tudNm19zS10Me78R9Na
pBuV7622PXWWu2tShgr9Evzl/CGIdKSxHxe8Mseknhh575EgSbWzq+duhjNCydmKlZf6xKm56M30
7GXyOTaRC6e43WEo2MBWgw1FvmXVOB8exd77/rOdbEBbOW5ogX1niIxbmgHFlhO6CFCvT+WmxiYi
lu93RfUHMxG9Ewxv89EiT8SWveI04hTZM0VWUKsuputXrsGsLmwoYfVmIHi2nzNeZqeVz/IjiceJ
mMRcHGMmXr5qR4H8RY8w0AVOGphbrDR/SxLK0vL4K4eFWQ8hHnybqZPHJnBkuWrQQX3OxIeC7eLL
VF0aau1/SUUaU090bJaHJUvB/+7n9SiLC3W+Z4Emj8L8mHvFAx0kVJgu9NWaNyDCIlnT1sLhE9YX
h2TH3RcdlxPbrnpFoXfxUWtRtSpqkwLdkVb3yNt11p/YjcVJ/51zPt3oHe10ssS4aWemWkdYEHgI
4OVKzHkbKlmfFYCE2TD+RGMQLYPPJwM3+26wnbdOwAfKbOPe0DrjHnXOgNCMMGwxFma0B+WBkdwO
fZ187IBjfuzlmx5BJ2R8q4ccuVXOIjXI98yIhmtqPozeXdTm5ivrBO87tsdVZEH6onoeTcWlIdjB
TZVExeCLlt5wfdolBd9rmaDFGg2cypCW1AUkPK/S2Hpp+18BI8PTrNfpbhrhbTn0EPcEa5wmOKda
zebUWcRaBk1NeR/1s+27dduvKs53q6SOXp1ybWht9lyP2bVFJ4YHGWxzlhmfYComVLuFThxf+Aqq
R5xR91MwVWsvJUqUpTes9pe+yt9bxyXi49XrRNL10SZj7tsVW2LTZhwFd37VlilYacvaBCWGq4zU
1MapfzdxynR6ooZZP8pGSh4MCiV11h76MWELWXoMuxXomsLaSkzvENUIGNCPwvUqmpRwI1iAIhv9
JoBqhCcsrZjysBWimTWYL3OGXZM0PZgJo+LC1nnuTXI/AVU9ZHQZYEmElsQHTsoKwyHZ9OKzZ8E/
zi7VZFTRr7oYeVeY+SuMggRtO7jiRqH5RlfTHtWgqbN9qqp8by/ccEoZ/MomJxHn8cEo8L547RXw
ZbCxZnr4yDAzWqMgEOfVJ0jEapeYlrOqs57nMh+3BYR/ZXJQX88OBb+lshUG4thZig627txQhYGf
ajO5JQKL4hacPHHJ4/IA0EHC3bZ5EsAeoUL6O4hJ1nGSHvV3kDhM52YaKmpQUdSa105Nkj019nj4
2d9ns73m2eZTVj3jzXLFPsUYMyHgxn2xKWRvbGQOHNCO5Z1qe0yM6GgsqRzg4MmOXHardOSyzIAf
MQLiNNayc5mZm01jfCthuCPCBM9m82HU2v/1AxOjKmEqNNBCIyagSrBZmUoZrEqnwjuxeP7yKDpE
Iu18PTa+Z3K5fkiobMVkNDtO6FTVZA8HrWzlIasVpSAMCDFwx+mq1uun1DPTLcFu4mo618vPQK3H
QAj8MTnq1bgh4k6QHufKAp9SB+m1f9HvcUYVlCIgzo3qRUSPjmHAxSmDmwXQf/tj8cyrkpaLxtxL
dwTFSh58/WO2ZCW4ihkLmecmR9sye1iy0XjkDrsgPSOutOVT00Me60ka7xXpVIl26dhGswtIqsNC
bwf9WANfnxUczkoA4w/ogeBohzkuiR+HWscTNoXk+JypXSAhuL9/WgOivr0hdpMWX2i7mlmXK70P
oO/08L7XFpoeZoQ5SDYaGNAuKKedZBNAqfK6qqAA6d5ya2Z8qzZZ67VteEjiSzFBmJuUH2vVVWAI
2BZ69JsmqP0A03tlazKiaR34iTc1le95X33Tk7zpsYwb9n4g60rDYLyeEy7EJstuHetwumoXU+lP
ETKUyI9Cz0jTEohMV72gTsTtYz8MpvfFicGYxnmadSoCsww3J5HuUOwcWew7lWV+M2u/DBQIxiv5
Q2sEkjhO7vjctpA+2pixqPkrnz39yLyIH9VAd2/FgFgVzUYQs1l55mxAKgGxQJp6Y5tUi5VAZwWJ
aAaHf/2oEnXkhqOEzU1pk0uiNzvH8mrod3abnIYJXbsLxyM1lNtR5szq8JyE/CdajsYrfUHPs/Nh
uZRy2YtlOPVolJcQnkohD4lh/gm13mOZpWc98QJjLVJafPAsx2hglfChQ2VsMxM2kkECf8A1YRVL
bNutMbxYpmERe/XWntPnhxjd/RgkgXskxAGgztFWrkVKFE1q8dKqibIik5qTIM1pOp+4JNqQlKfZ
lh8ccV/d0RiJpzsXFkD4gno3HYuUKb9bxGJbtdUN6zTpxMy5eUsekxNJNrS7LKQ+JCVaxbkoXZJ1
FXYn7j4KX41Hmi5eZiWK9VBob3YDpaSLICn06cePc5iGcWzOi9cZTmi9E7H3wMGBzdP0IZMlHNDO
ya4Q3VXzvPA469u8C+9wa8Nyn1tI9OyFwxCQZBnAHGHQDA8wXwce3xu2060uuRM6lmjGW8ZG85Ay
SynrbW2ljz93lbG0Ng+mgqSpq5MmKPrg3/Z/Lssf1/PPj5neUzsNruFIDIIsMuVSTAWWV16UVbY1
3eklNbx+y6bjdXDorWfpCbeTVAF3IA68oNN3Q5MZx45YLwObM49tjMnLq60L3CvVcqX89DeJKVQb
PUYbH+1hWR2m97/qMqqQf0ISefmhzv90UQxBdZUzx5WqCN5yS6OxDji4xTPJ7qE8kE/Y/lWMnSpC
mmUffnv5wDoHvGw1YXDGNZptextRLTa1fVstV3csjj+11Xqel5ypQ7E3Jw77NsOfQaQIZiEp/Fng
vLSyg8d+CmEOBF7QzSAYYYjsfyKEdTd+IZCz7kMJCW0W9J8bMLR4JGgmvQPg2xZHO70RkExXs5k8
gsnxqQZciok6Q3YwFEeMYVF46xMGqh4wW+wfWwezz8qjdGeDDxLvlUO15X+oD1viTf/Q6CahO1tL
WtewUOUMci9L+ugfSpdDb+g4mI81DvX4e5a0mMQS3HJuM0yalBQrqF8m6AApoKyXpO0cpmaT/eEh
4/2VYvufqyRd+W8vRliGK01hORxFzH/t70wVpfVSh/au69in6Quot+kEtxDB82KW1SMnEsoxaigh
uK+QgqDwkAHPgVG6M77lInwpiseEW+vsREl+XpzQSM23korGOxulLIfKGZNYR30aA39QC/DPVNpV
sJ2MnQRZPIoselpgaREsaM6BcDBRtkw6jait6d+NJ7pD2TgNSbaLDJHc2taky2G+owA3+sPk/lPv
dXdvmCCa+gyrEUtOxw3PPFbPYHK1GpU6k9wSCQgB1UX6A0V5PN2HXh7ShKmBLNjbC8n+By5o+RSK
2l0N8L24HLV3mvKkVR1AGKXrodLuzJFhYabGCPOTHr3OHltLKvd8rCMkVFR4gIHQHzrRHgIaVK4i
Kt/MesjOodIgnVscbKYgv2ll7RKQtokV1D0QYpfrvKwjHpNybCgYWlbM2bWu+jJfzMfg7MVa+IKI
kobMzDl1W1v6rO8Gx0GFaZhKYLm1dilM9o1TxO5Bl8XMVDv14CdkC+a1bXeYH4xtoelvqZyzmybd
m6jS+VIgRm/aUph+FZX9Pc8lsMEYh9ls1J9JkIenEbcvGQlK1Awz1c4oh18sFQZdKLzMJEZEHIwM
wGdg7SJnGM9OzkOwgBB9wSmo0cUkr/pQFZ+jIvrsPrBK5B8YDUjfKgVIMZYfHqZHeOflC5V5yVlj
SomrTXDdB8lZiZmFHmmxyEzzydTIOaVz/E7sZO+UqevjamtxCIr5NfPoEYzK9I9VmuYOYE5zJo8y
4Z9O6hfPaX8ZKSjvukcKG6ZUvwi7JpwfZPfd8v9iuwc68vMHORfUxTLbdOuWhb4K3CqtuF6cGUWQ
ab8+dgTyQsckP7v85s/vRDmTrI6g8l9/UXc0Z2P307QPbFQJ7GfJUbQlW3yybLQJmWxJJZ0o4Fmt
g5LeeGtGOGLCwOY2Nkg+7ouI8Q/kDKKV6whI+s6MZxYcLEn/S+HZS7w9BrZeoqXOC7Wmtek+4Z7M
H5vhhHcouydKHu5L26JvxaWvzoNVkdqYx1RrH2yjqrcmUCqILiYre9MctQIVo06GfGUWtbix38RV
HVzTiku/6wJ8v8oU27Cguifjg71SmkcD0ZC4F73OY3biBI8lYuEN/3lBzZoHtR7U96oLSO31OSwk
aH+grP9UYT88uzhppNGGfgMMyMeZCcM+1rdpQPAlccG42SkOX8eO0QInyhLDot67Zi/OQdg9NlpY
XsbeZo5pjNsIVtq2LUG3uN2MlFfU6YbPrN4GYmaUi5Cj4akgSjT7wWivGHXQbpVbd7GtD0dqt/w0
KbpTbNU/GhO4hZ6ObBDN4MPGYTg5HqZShtP1FsNotHPs+ROJt15j9iPFTNzbTUmAyxBZ5h9ys/d/
9bT+V95l3FRgMf73/zKcf3s2O9KmlNTlUa8Ti/2XhSKpDTOwG73Y4yhYs/Wt18LI46NuZvFZDlAD
wzj5rrmOScykWAbcqMD/PiYbT+rR2ey1q1FxUMpzQiTMWv6gJv6Hl/jT3PvfDbPLWsZLpC2XFK9w
LfNf1zK3thH58EDtIXxZfhMS1BhcBnh4vcyTnjZc8VkWfwc8ykWSVZBbTXan0tLu+3jYGPpfZBV4
B8W6n91219fjgmuZ1hGtQmt8SQZCN/MqNMNy1bChR+oszP+wChr/XOe5vAuX0mj4Y/S/epYn/6Vz
u9Sw0oPlK7CN5dVFhPKeAN7K5vCxkYbML012LOmNgvi4QsOqdtGYCyaaGPJ4+gz428tnUUcQTMcP
xkm45goqXjRQIOV/6KkV/9yk/NcrFSZEUhP2oPdvnzcxRC0oghonfGxjhAJ+umlK3d6b7rDJw4qE
TDP8HsP6oWrd+q21f9PQ0p4du6l3bU6www2yk20BhhqDXtsVmfeaV84py6fx7GLi9mu6zhlYVh4b
bJP2jQB4tw1W7vgDL5EMQFdl5li7fqipfM+yncmZAprK+N3P4P7c8aEswwXZJfZh5NmkZbH66y3y
TkLlfY+yH6Em7WudSd7/D+TnLbWU/ymQbwiDTuD/OZD/WHSt+q/1R11QofbPsfy/fvXvsXz3b0u8
3rFtm6phwvn/mMpnwuXa7BG9vwf2/57Kl3/DZ2xI1yQELUz+1n+n8s2/UbRJe7GUtrEYZsT/Uyrf
Mv/tLnWkLnXgAK5uW4b1r03IXUQmBg4QdynsWVglvXMGmPYEbYjkxfhaD31z65uqwp3T9+g8hjzH
06mfM2DkjAR3eDS8Yiu4Be6c6iGAor3xMBrjHTFYBsKRQG4Q+MF0R9iv3ve6RzIH1x7Mt3hj0x+5
tkTMODxCGxtgBG3COzdL40cv0X1WQOuZPaJL462lbY0ZGW5Ey5RTYhFlCmGQhSDZ0toNMU3gPGqM
nv4sTCNLU1K8N9mrbYF4bx2AYydPLjWHKHAmljuDF7qqW1Us2aT8UATR0R1HFDY2VWS+Q2+XlxEQ
duFtgzZkTRjsu4acQdOUKZIStr6st2xKXGkAJbW3qRhgn/QRZFo1uIcsmuTOVOMzNT6KLjlSYxqO
zNGNTuVoAh70huZds8Zx1dTWLoxjb8tETdwFbZyhzztE54f8i7ILckDY7Td9YRq7JumIdxkLRsmW
4KOj5i2FmgniQL20aQ4iC3HNiiprR3nrweSqOnXQ947pYH3WwHTXbgOI3AgPTmTIJ69qBOfl6pCb
gPF+4hNIa1DezfBoEJ5bB9DDxulj7ptzZj1jmvBOtEQboLWGG96gnOoDMEa2nroXhyFd7/CgBt0U
tACyEq0RV1Ch2aGB+75KFKF/9nb6SXYaE68pPSoQhEuN7uiTVnlmXEeaq5sqzi1KMi2Ep6uUn3Z9
cGYmyQ4ygORGAHILTKB+mAvjNS/n6qzXzstYgIm3JNHBKdCd25C0m7SnzjrAk8tqgiGJvDok5KFS
a7stQGUF8oWc26o1A+tg1uFNTKRdqzTGPMVpp8ryex3CLBORiuO8SY3hpOz5NCWM/sdWPtRYc298
oOgS9n4emuGp1DzQRZ7eMheFnJX2sY2RfcDpmRS05SQhLTD1Fzkzmqgd27kXjBmx0LyXmVF+0MgU
n9Ogzx+0noOM0Jsel3tvv6pIIsKhdeelnm+gHKM0svHGphJy3WMbd6vp8pN+a/onO9TLkxqzm0uF
AkGfR6oD5iOOKRBVoTqVhg2/MbCOkTbIPRk75yHA9FOaWXggcEoSsarPFH7itmtJ5JBfPcRp1fmt
6+rrEVwRZ9iuObXa/EA9UcKcJ6lO81esQZdyIr3hAsoesQ7emWk00eYbfNGJlG1MRweX0eUusVuQ
nqryMGJl2JYN6ltwCdAHL9jwa2XOfN6AxUwpmaH9cibvqYL+eE1wdseV3PFFqaHDARa7Z81rBmyq
DQoZxj7E2eRZz8Rak94C98qvPxII+cbraI7pNd+FdwDRTuDHYqjUeOaiUGfuG5MgNVyaV7SGbZDC
sgb4HQYwQdukj5WP4FXjJoJj1Fbbn5bx2sS2QujEhSIFNjq6C0MHOKhnrnFvOvdBYT/xCHLuh6H7
oxqLU38eNGy4cEXYGVY7HaAHYwLL97ouWitd2DsOMDmHZw4I+BXuxjAid9N6wS51KVmaopQywrbT
LgRmbllZDciUxL1dmkcxeHWWr8UVyYvSi/h8zF8EeOkZpnhgp6vuq7GTbZiG5k4L02RPzDlfhNtv
h7MVQy6qdFpdU/6wHGg209IkMdTaMxUh5jayEnxsJSSF3EZM5GSE7yLU7mcVT/48qp5AhftHeMFL
zcF7XRo5iVzyrbvilUhSREs3Ec24CgJe93jlo12raMpuVf7N+aZ7rjtjVSz2OeFJ5jpx54vlDEyS
asS5CQSGHicsF74W4Gce5GK86dNxRUpro9w23TjTd1DmBHwqPL01oLpt21SvsYRwG/W1jSM33RCC
fmPLVbFfhqVRifE5d+j+mkbqDhoZnEm4mMyr8t+zWx070P5QU4bf+I9BkiftgfhtT1xBAZhLU9/C
McvRzNgZgNY4aaKORtVI++PiLg6nrTlF3JRKfyknzNuFhbs6mpn9L+iULS99P3rqUDGiPwuhjfdk
CLECUNtQ2zohZtqJc3yyDI6W6WM4ZDzmmX/PIpv8RnsVUfg8NZh+INlbh8mD5DUNnyBYxrVtgbKF
/ZsdrLl6N8P501WEEev6YI+ivy0FY5h0HlwdagrmEGPjtT3YKWZAgPB4EzDWgT1GPOImbs06w+/f
zRrRJwHOGW91nzve1kjCcl1bEC+sxDumxtKqKLzGnxdlSdcvbi/na+tA7gnLXN8T4vicZxluBgPL
2izIy8TertAhATrVdAwbmd9lAjJFm2XzKszjzM9s0zw6OX3YMo8ls1bCKYAl/cAR097DTrCerfrV
am21N9vIIB4fYVUYwN4qJrXUZJDMTCTn9Flu0Hm4SrjA0srkAes03qEo7207Dp/HTNtnY4UjJZyJ
N4ovptDqMsc4A1Jr6axo/4B3NZ7yZq8X2ZvhDOUt68NX0iW/c3rJiStxzWQTR9JCNlf26wsNG6CN
F2jaEcLQu2sn1b5KwwGH3oCUIeN47ZD2opllzh6ZdBySAOdTxPN7W5Fgvw94A5yOjQfPtv2YcNIb
CIl48dFCY0p8EyvBFjptcJR2CFu1F49uND5QPafeehMzG0VTq5Jo85MbaM88llYlH8mrY4RfCirm
2k6S5s6JutpH4Q3XIeDCfVLZ9EBQPv4oItxnLjGdTaXzzNMrKwN00gRvoz39Mqe2vTMiTM5efAaK
Jz56PXQ3gzME1LAbd24V6Sel8A42dut8SOW+BWXwofR5OOgiE095h0ZJ852DRWQWT71Tv/ZC536B
e7p18SjfOP4CyVGK4s0JuH4baWJNk0py7OR4w0rZX6y+zjfmrJV7O9yHc6AQVSqGF3YdPzLJ7Xa9
axiHAOnnGg98HlIU9pb8MuoX48AyGcSfIox5NKbnwZy+laufHeWUh2pUi3xhbGesdbtBUYmYREBq
68mgzcqYl6BSe7ZzTG3MSioFm2QinO61XMSgtfrfIzZryI23yG30dUVaGrZQ4KcItnxUJKabqDzg
/+pwAdJyZqV1eHIrgIMhyb+4IgoLQpRkCYYhOUakeuL7ZZ/VZ/PWBFCxw5cpKVmtnll7t/jHE5II
UbfpdHnrCAeYwyEoavcXrUMW+10MF3APLF8Vc34BPO7xrKbvFvzkWkTBt8nivxZtoZE8sYBDLRdO
Uruwj4pQW2kOWESZ47RoBrlRrbD3Wa7fu4pdUvOK46H+sjrvPTDL6E2HB8tYv2SBQ0RMZjlsLTWt
7bB4Gd244ZhcmkshVAQdMC7IjM3qPbinG/gSIF9+ExU6MSOe34mAPlL28dl4eXHLrf4w4SvmecQT
xLWwYYnqbA9uRHoNy+LYMaayhzc5YKTKJLtSMMelX8xGjfjB9+g0kX11e3Ei0a35uvbHwtp5qlzK
qWM9Zg5MSAhwJoR0Qi5iSwH4sGLCAqJmprIEey+GPu3F7cSRfZzaAFbVr0hx6mAMyVfpEjxqwI3t
i2B8rYrGr9A0kIxm7x1M/gUDf3+IHUffy3pcjZF4wbvYwtU1/wxZi2kdAyYCmY7Oi4i/5ZjwZeXj
KrHN7pQ3hF11DK8r04xe+ibKjxw95pVe9NlGLr/z84sD2sxRCRi2RcbfZYf+WA4YC2aMiyvOWHE6
nwAZvOR64ZCXHr9c9E8sEXRIpFVrL873F1sHYMjGA3zVghX6+cHz+aD08oHOCp14EUUSiqyuwxVn
gigqDArk2YBdRpMBV7C0IotuHI4/P4ZlJE6w/N0okMhFZISE85BfpScckpU+lLeBYRTw/LQH7z6H
oLvoLyRH5bTgGWvlMBRf+ttxQjAZL+NXg3aAbddWdyAWoLnDlV4jatMpbZIrG5ruhJ+mwVcIlqqT
lY17gfmm+TPQZW/pW7jW2Tbbn+2CLcogPmJtYbTYB+1TNU7xpqHND+U/3IYmNsxscvoNrVMPlXTg
O4Sde2B7MlfOrQAL4ahPO6EZqP1SEAc4P8TXTOIJbiNGtYEBy2kk2hxoUpzH/jjlkQ7yheIldEp1
MbRAbfMk3s/Sja+uo+erWDEPh6aPRuR4l35OXwpVwLZNRAQziV7xiuqUzmODjPHxZmTOrpTVN9Zk
/VGLA1wqsZb4aU6fVkI9zQYY9rs2aEviBG5/Erpvubk4p1oMTJ7Eg8kt2cSNOsbAPdvBauGwet5a
C913Cu33U03aXM/Tty513jEu7drSODuD+kQsx7CRiVetviiBa7vFFhpURk83DYtWH8zXrp3e28Tb
zjqZuQFjO0ZeaxPawdFdnmxgTlYeJZwcTE5Q/Y4CLigN9cFS1kWQSEhcUAOn4lr12PBHbwBza+6a
yQ2OAWsW1nAIXR1nQLotwZZ0i0VD2do2HPWrAB19DOSZnkZxtCDZ9fBvmEfLm9bAtPJ0CrxpBqdP
S70kg/thj9Y99+593iWvgVXaR68lBTHqd8KGocfG/ucfKubR2FfgEKqgPoqmZOEoLXjMzK2kM7+a
YUa4vuA+VhgB/KqHfjoUxJPlcvl1STZwCkI+UF56CjwyzAE+rSLLpt1E3U1apTbGOg+gRaJd+2Fc
txJ105tQA4mzkSk2eU9ND73VSM0e+6bLDGHqHnnwPESdxR4nWwykgRlt+prjiG+RbVgN2TVaHJaL
gWm6UooL2K6xaCKpwvBUM+U9aO0XjGSyVB4p4h92Hk2Fdy7wItg4xAemDErBz/vPKOri1OM+cbKS
R6Jo8hizeTt6qrN2kn+vLAXafUi9hm5ojNiWZ5rXDY9izt6xmNN1EbXrbqDmgRi3tWIv80SPR7bP
PQcKVEh8OFDhb3ZDDBzptwBbKHe6KZ+HEaiG12s35oix0d0M11iqyAYKsx0oLm56p8/t7IdzGdNu
jJMYT8tKs9UldNKvDLfkyu2pGaGZVdPZK5tJilk5VTEw/6Q8Jh0ND+CI8O4Fz85Ah2RnTN9D/t5U
Y/Zomt/27L1kYxQSUmIk2QMiTjorwYfomrtUXbOJiZVpOwNla0CdUkhZajQIY7SfRmXsc8WWaTad
XWu69/HC8zPoS+7kQXT6e4sGeAQzsKIb0Fm1XRfvi2E1B024Ic+O1dvAFGqzj6jaXYuNzQ8BV6/q
qRoBPn6XWuVd7jqwq79w9faY2Yggkk5HGQvd8GQ3LpOhBoxgZbbbQk76Si1WohCPYZdYw7UdFc5I
PTa3Eqz2GDHPMNnqr9ua0Juedjy1mxJakC+p/RZT4GJZNL6GMVVIaMsZAGWE69I+BdpiT4xd7OqW
UV3xL3zFsnjWyzb2Z7tcVRlhIwwicj0k/bjGQwFHQ4TqSrGRiU4zJKQlTIphE1IKSUHQU4smnBec
gCsu632djn45p/dJXi2huO+Ks+5qVCHsw95da+l4LZ+VA7+caRlkoxdPE3Q1qfS+8fD2N9EvRt14
M2VKJzs2E5nRkNjyQCOH2MzmHff1Np4wWo3Zd9lyOZgWfdFBNa1lPVyU1o/cVxgSTcbk/UQUC5O7
Ts1JVdmPFeMnapMJugSkHExBXlmK7mOiJYIBsrfyrObOZC2BMwTtk54pGjcvjgPPbCzYs1hEEzh/
ROLLjdUXuqGn4scxzDo/sSy+oPotsZP3wR6+m/Ygar45AstbAWRFEkBQIW+4xmKD6+XSj+Cd85HZ
CLHFRGkHjNr7UM+/3Lo6jAXuzLSVTOSbtQ4mmcYIjYSaTmFR3+oH0QblmUPVSY+1+7IIVqg917CO
n4APPbqKkSlP+C3ljBs2RzfukTYsH/Ko/7aZgrGttF/DHgzPwhpFoqjj8obAdIxM7TMKGMmLVGzL
hJmZ2+FN5TEfUlsW6ASZ8cfwUNNWlrDu6xYGh0eEggEj2JaCuX79ex7Edzw3z5mw/TlkRukOL01g
7718/B1Rr0VuZ7pokfWpjdXjPGTrPo6+et24OTPcDa8/zEn+3qdGBs4R/Ugm+abr0o9RKxeu3fhl
tNA1TfIvLt8DB5U76pxYhjrrgNe6WNEh80yQ/TCVySEE/eo1xB/K9r2o5NPAKWAo4i3Ww0NaJPum
hwa0UIWUtssyh4wGARdEObUqKEdJKNfDzWlQA6ZbX67ygMzRENU6kYNsky7d6bzGoLk5nEKohOWP
8OFtmNQt9k/6ye17dRDZV0GhhVbXF6seWFj1pAAsBD87pRulaKtPbBkgXqZDMUhklTF/GSWsMIpO
GlrCAL8QIMGL/T2JQ64BcZdYWVfSzegz2I2G+1UDPhM97rzYYP9Y5OQqy/wKZeqkWfep8FuNNBbv
vUjae49rKnTXwF6AA7ZQlQa+2ATTjKSFLzR5A/RJr03MQLKJLB/kcAHLGmduVTfNqu7YWytJHYvi
FBTE4iWxnpMEnp5E/yj49RkNus01Ot7q8U8JeBVHNOZgTZDVdOd3tYQ9ZEAPrRXrOMRQW7xB/WmY
KbfSmbg9vUPndj6ewXhjqVy/VMU33C6fSRrWVwX5tHO1vd3dKnAKBzCPEFoi3LF0Roth+Ua6W+Ph
w07dPji0nroESaM4leMzJTboa1F0zfqAjSliTo5vYxtpPHoNadgrchm7utetA8DZeg146vP/sHcm
y40jWdZ+lbZ/jzQMjmnRG84CRYqiKAZDG5ikCGGeZzz9/zkzy6oqsjrTet9lVjJJqRApEnC/fu85
3wHF9IaOdFFHWB0hNeF1kLo59M3OhKmT5uk+ZTQR7hCBoiMlwYSzYrDCFRGRWkVbSpTcdWBBljr+
+cUMjG3tYF6mQIYPGwHLWDR+MT0q3FZ6WuH/IQowTjXsaXYpHoTECI1ZR+HJWF3J43crDAa0vFWy
zDARKlz6C3NM1KVj42fQI9N6HJOtMYJD0xXAaGZGg9/2ssihBuoYKPfma6DxKg/Ew2i4hj8ryHiv
TsiEoEY7oftqvAdypqFsNgcEi0G+SQM1ZbmuN1rX10Sq6dQYGn1JQ6zDnEor72Nj0+jRGQJbQbsc
/U5Q0fysENe7dQBj1A/DBW7XXd3jKDGf5u4TLJdYDnPhsMtBWCSCB0HFVKyGvr9MukoYuHImdhXP
m01LQrXdcB3G8SLJXTnYGRZJSox3VCYj4NgKGdzYETrSJg3Te1Tyhp9fJ7pwdRBcShfsUhhH3wjp
lfwK8dSzaIGl1reR5Z7USlw0qJ5IxsLoYNWhvogCBMhtb57LJq4fppCgYuKsP+owuLSWz2GowWiI
j2c9wJlfq03zgqHLYTVw7ZWNrp38Zm0Cd4Xjx6EDROggO0RJo35Tz9ydjNIJ5xIqtYgRuieRN6Tt
UK1NAFaAFKmPYNQkr0jfIbCiRnGcLwIasmXOWmXNIHX6ytqFFeGfUfytnpQSGIu1wEtNBGIOlCmN
yHbK2jWWsmXkqlcK3Hppl3bi6fREqEDSTzgY+qLQXwEiVA+JyyHMdPFkqsEMNjKzuK4x+vckmYN9
esUB0GwMEyGLOeHTJ4dkpWT+e9mRPD9oBEP2BpPpckoZZ/NrEzSLq6q/0u3HtNv9jJvJG43sx9AS
wqwDypkV0rus/GkOIKwWGH5JCUG1N9/yJonAWOcvo82TUp8du2DloatfI7+OxJtuDy8IrswVpGt1
XZo0FAIwlQohQoSYLRAaLbKScGKBjmZTB0SV1ZOKwBr7rshT+OHNTrPJWUgA/YoWsP3kL5v6xael
E40s3HbMAU4l6CEb/GfFt1/AWD1RFtD6n4k7zeNkoUpcEfe42wDXNCBdE+xBQ4E5xHmqBdoRm156
o6bvIT8MlYgEwB/mVB9s1ddXSHgyJnflWY8gqcUU32KbEetVZvVbPbRcsel3k3LXGsfHCFgD/d9l
qWBxN/GBsir3p0SeDYx5TTlzaLNv1sjkMEwsai61+jmnPceUjFMK7S5jm6jdM/i8b0wX11ljrGrd
9hS3+5p5SXpT/HTGtF6pJb9lwHzPtRcZ7wZGCz3JfmTaioiD52JCfIw2cEkM5aOuytwfKKlZbz3X
5qqFuordh3wvKziguH1r7GRdE1hBlSdIp3COHWoUxcLnV3NqXahaeum79oZ5wJO/qzahHxQ4f+jx
tcatwpHCxILD1uhp7K0R1lA/yvdB9lThMHf16TSoOAi7hgzDrTX3N123H3kn3SFd6RNKxBhDkykj
fVh9DNLcNRk5g5qCyqQuzDUWnE3dyvMJhItFMXPUKaeDUbJURpn24kzzJWryGzKfZUu8zmiDSbPK
vTEUr6lA305msDY+YGVao2tnSu4+mQOEH96vTqGhSx49D3nEh64W1rPfNm9DSVdrjkGBWB1n7XEg
ZkIgp/J3cId3BHjGCz3FAFBn7IyEqBIFVGNTmKpnK+2+VU7Ny92wA+hnlCz4IYHHWcS8xvCfjWLD
OPt7bBrNooir58Z9zjXrWE3hA2a4jRXit6EsXgyVeY3IgkSk6vldfqjqzoBCqlzGHHisOzzHMZ0q
UmYZ1oR1jAgyvo7K+IOp4jLNSIcq2+BkdMlZdXLk8Gm/G9t6L1LmBo0C4yNBMF324gny2ybuwh9F
ysA1BDRImwxTBiDbQat7bHYt8c+q/mQdffFGY2uP7gXqyEjTuo93qhts80HfFZySs3k1sDyK7hSg
bGu5RhSyTSOhbaM4xEcaXrBoMIgyNnOL36opd76vwPysoYExdYH14Jf4Vn1t5Ts+Sm+ze/FpArek
JbLsbkcB9plF8VEvonUW5S/ywm+V+L1I6XqwpxU9kcvIqYxqVRv2DajGvlbcY5qY66Z1Xhm03zB4
ojke95ywWa4q9Zs2OLipp68cCwGbdfM8ccszvQ94c/pBWQ5avqf0eKx68QBjcZs1GolW/kWn+1BS
vyDOPI5RdMQg9M74+nszosiN4U2EeoYi8jMXOZ499xFqyKqmcFFYUZ1W+Zi15keXoc/VndcmpO9O
M+JH3lqXKbHWiqI/WG11ZY75JoV8nf+mmv6zmJuvpApf8zzZJGbyzMz5YZCh6RODVvQVLvhHtd8q
RXWxQoIIAGfj2P7QVebAlvGSB9E6MrtP2jC7uSVuIMHTp57rtPlOju4GpNpjF8Y3KC/fh1Yho1AY
qz6xCQ3NTjMjWPCbtDf1elMBV2RmSjar64V2vGKPeXCs4FU3tBNJVCvDcX7wXOEKhMsQ/RXGSJVJ
msX+WWnZKR4vzJd+wsU/VgEUwTR5I2VW8t8weQWP0TwCYEdzouSH2RD7GohZ1CcINPu9qXQ3g5vK
AutvTRoKK2amCVq6JvqeZ7qHcpJ+HgfcjsWEG+ybqZiPJvo0VfoY7GpB3vkRsOHO6BmmqO3wZMzl
06DXXounX8k02s/sl07gNShwO23AGj2+1OwpCI0DkPxgvaZ5TfrhQWH1NHGSTo5kyeunruT8dM7N
ATL+EkoHpt6u3VuFPH3V9Tr11Nl+AklRsYAjfnEJXAQJ5+x8PTv5QI/9ehNCR1hE9K9YZxRaJQ0w
AD+naZWnNOmMCfVEuYFPjvD/SfTpzm3zC+JEZNOE+BUmKOeiWrdq+QSrbt3ZL0Y8PJiTgTiBDn+g
30BPGdtspAVkTy+2Jbsx5HYienuae3GIJ/3kKtWHMYa7oC63YTY/+kxRm3k+Iil+y7roDGLIDUN/
QYTIt8l5893pYTTHz0IpmaRo+rFtkjMJ8vP4OmjV+9BBsGkeh6a5hWL6DpNhTdAy2eTccrlYpAKg
4KRHB0EXnLHItlSBKik4i+hTkXPQ6qtICXaJbZN61zLZQBcDCX8/uPTiMobRCWHigDT8hBqJFWMN
jZaDWZkt7BHEKpobfQ0yURJwymUuXjRF2u1s7ZXp1sElThJ1gMcZZ4cB7gqmsGbmG/DbgUbTfijB
CeVazeVH48kUJ2ren6CF977m4MOaNqP2ZEHPKdIahgJAyOhbM9QvlmluXMoIpgO0y0MgdIQYxiV4
gJAGtUm6pya+5OMmk/WsGu4+hBEYavSFa4AsC/mAmdBe7MyMVjLcbQy6sxvmHscOgGvRq57pm7Yv
rjZ5YPPB1LCH+iPy4ybst6np7GH+Nkv5Q4BcvnV2wHEv+qk3IZyhzLoUevksg6TDpQFmqchfHCQl
optXSeZ+QNWTqbfmWZ1ndnKMYhzgFn4R0xnGEtxY89WYu21sNptSabZN5CwtXLumUtPkpthp54VO
g7lJlAOyeDCaJJ0MRL/Udv/kkuTqq+LBJ3ZwUuzDBOw8CNttPBsP4tZ3NLEncDf4AaNp5zgd9oHv
gWxlDsXPeHA+6LY+WNA76bljlLY/KveVEc0uwLvuCwdHvw9qyKoeHLV5hyV49rN4PXThg5PTwenQ
gWuMcpQmXWF0f6JuSra08JbdZL/lTNOwCM5PaYqbKBl4KZNOrAnrI4MBj9fKZqy6jNsM6QKyASZQ
+VLg8GGv0L/LJTNoxpuVVTkyfTIQlOYJBKwBmg06Lz4gV2d5RDVxMKdw11JPeGCl7prG/8tj+hv5
JzIs6y/zmM6kiPz8rwdQMPmPf81k+uMf/kP8qf2m6aquWQZqbt1xVSTQsrX33/+PeMXfHFcgjNZs
BNI2stA/tJ8CgScKROFYjmYxtpKK0T8SmQS/jkEJdyz7kPm/0X1aNmLWf7NLIX93DFUYPAeel2FL
O9W/2KUqSJV15rqFhEHjTQjCN5LELPUyOS02D7841Q2ylMmoaShKF8bgjtamwBRNFpy2YX50hOgf
ZCen6i9OMe8j3bw5AXMqIyLsKGZMQvB4krzTaT3Az9kMCpml8SHMioemOBpm9FzlNuHLsG/MYdz2
Wk0d1tN1Ksh8sf35HI2W42nlM6OtTSYN5HPBhEDzEQNkzJYkdqV1IMrrBnwodJgMdjv12tGNrR2x
ikbiAisFW5yRTkslppGjGtmi18yvtlL3uQL6JRxpKqtXhYkn+GpACzB68pZQ4BjIJSq3CGBQ/BVP
FOhOYx+pcmkGjNopSdMdtowf/WSvapemVdQA6LcasXON7KAHJOeR1Gkow5ay+tIKHpsBuWtnP8m2
OCtVLVUoPydzZRsER/oyRbBDIBMp7JvAOHy9P4BiI3iSV9MegZ3k/fOgpgcCEgG/iB2p1PyTciUq
lQTQ6RTV9lFBkRGp875w1RM5ztdQARlMtC4qSHySyHu0a031QT28bpqJBkd6qNvoS0M06yrRN7+Z
0DN0Fz00b10SrDNqlGZtF87RJuA4G5ODlcTvmokMEnq5m+Qsw/05VP0HPXhwk3YjIlT7enLopvmE
x2YfE77nYs9hWuzVsbLo5/gQoSU0tehQSqdssrH7btMCzI8Ke6en5MS0iadl7nGgfVjY1q2amo2t
TCd1tg7t9E1N5wTxUfjFvDfBnVjsRxqLvqXtffo8Aw0OMpsDTClk5hoOKSk8ctH4yDFHTPVtudI4
TCY01xloPULRdB3tVIbmrmzltBQkEcJXtU4wHwOKADrZNbQs5uRDJOmXGYRfVTue5ctYKvMVOdfB
FjPjrm2dqJ+TCmBGo7GoArTlPISoB35H8lAl3RIG0tmVbMi6ICPMKpES0xlpDNcbteE0zow6p8jL
jEWimcdiNo96yCtYjnstROwfTMw00y8nYBaAQ2oZjcZGFcnBMOervCbnChGdqi6FGTEgHT+dUj/A
TxqTkSp9Og+luIVG4s2DtjTK5FCjQ7k/BvX5YpwA/zI8DgYalwwQv/zGsRZwR7bBmL7b6ri3RLOm
d0YdTm+kp8zh+munUw/XN1Kjm9nFX5gLWSSg4ttMA2g+KCLxDO5zlFI7v0jQuUzXcWaMA1eNUK4T
0rhDMrSbKuZaVeoXgF59PG7rqj9DCrjUSnZgWIq252MM56s7d2eYt6jIzzpvSQ3OsOm/u0jE2mG+
2tV8le9gp057JU0OIsze5Qsjr0ctGIh2G+jJz1ekcKtegw8Belr+SXAB0adAHrHFztR5a5RqPg2N
emr1YVswFxyh4Bk1v09i7xMvYbwFi2QxDCbUwGbtziZlnfPh0gsNWRN80b10ClFDXNsysVU+tzRg
LRv69hLhzI5nnZyPnKQ1lgIMU3vLJB7L516X872sSb9GQUZ0dENrv9ai8aJr7UZeTIi0N1Wkk9uC
jTa7trxSRm/fxpKZQaLOV6qeRpF8voauSewpcb0pEB6Rnn2y6/EUmuOFKLhVm6/LbDwp3XS14wH8
V8cqU0TvTqB8Q+Xw/NiM5lHU6mdYE09Bl7rX4VwZqnU07PHTNf1Xjh4LF+QbfUeS1uFLcTErHPla
jOaBddQAICknfygejaJfWQNHHUYw1Zx4hJUehdlf5ko9lSAfRvmpuTONeW98WGTFqzAx29rYVYD+
M/D95KATaBVySfBKW6m6rN8aA4RYN+/dsr00zbyZsQ/EoJNmbgT5fxr3m4IkBIPLi+IcTYcmw58/
G388jVybtegulc4tFkMR9PGr1ba5k4tV1HBbEQ/IOS9IScDpL3LBFiPGNHQfLjtbG89XLc7e26p6
1f1rB6XK8DXsCmL81MOfTYTyY7SO8paUa4Lq2scw5r3jJmp07jHs+CQwIdMg44pRQs5O44pb1Zk7
9kQapGp7tgT3PAsV/dFT2MbvLY+Rkm+HZ/0Q0uSkr2dxq5HI7g7cH+GjZGXwWBCvjvc7ThuPkMcQ
7CvirVWUo5b7GVKo8KmPoOpa8ZAyJzZeZ505ACKt2BtxugIpQaQwBv5SNdtvMAjfofv1OzPWPuPA
gl3BqYGBY/lodAYG2sHy0FwGjyDNUlAykwqec0FknuWx3b2m0TztYizJWVg1BM4mN8JMTm6RTPup
yPat1rwZKGYWhu+QpZRAfvFzVMzss62CjhHOmNCBdKTqZZQpe1pMymNE/f/7Z/fvTXOEfiRDnGtb
z1HIjJssNcPL/Eh498/uH5gT//GlMOTTXqh51pCv2zXeiIjPc+0AIeKEptjAvtXh81fRb4KJATJl
m4ReLd161rz7h2GCA5zFooWdaH7TnGoxTx1iFSffjEWKOl9v6MX7g+e4ZfCQ0UToUonPUKOrZmsh
oqIB7f3MEtKpO7RYGw1e7pz3q35O4DWRad2BCWdiAV/Bab6s2tokALSI8FvGU7tCg2NXq8nmOy1Y
ujIcaNZKpkZHl6ycivb3D7Aq2z1PjlOVjdwzrMcNRRFzQUKMQ+C3qRKeaKaSRqeIq4NL03yfTXeH
XNBcV6HzXuccOauud7wo796ikVAkBfk7sQFwc2gud9bIbpyKKxKcdlWWQ76ENpyw3Kg41k0YJjkX
9hzrnynErD43j45A+BH2RBzVYJ7K6daV4C5nbvO4ZvHgFsgn9OzufA7qiWyvej35FDrCdL6nTCee
1HiNNJTA4WbtsPyNegXAObFvtmIdzWy46PUEXLM4poB4K3QOhKO9RwK8H/1HK/Hu55//0cmv/blM
dnXsWZZwkHyYtvaLhzGKuQxBGMMssZOvKnkARHzJ7eHiO+OxDpczedoVddRoV+u/eWTtTwW6q7uc
HgxcqkJzLPnM/qVAdwU4FGuy8x3YyNNkEAk0pdZDurIy1hcKHSzlSxnoiQuF/m6z+ZuH57Tzy/nA
5Tzu2DwDVXfxafz7ww+2PRrE0RSoriniWWsQvmyUqty66jnRhrNlRO8NccLjc2Rm+1qwqlHY4hH4
Oxfpn1JjHZ4IjHqLog14lv3LOxAYOSaqxs938s03x/6MJ2CfKsRSqE9gXs962p4h5zPrNzmK1+s8
7c45KJJcY/dBHglhaYeUeV3a3/76JZJntD+/RC4tcttmCGz/aiQmhWKY48nJd8wewGfme2bQz0rD
LBiDM0Woaa1F0n3cL++yoT5PJ+QP2iVoToUZv6sAJY2QBeBeHjrmfAq2uqV8K9P52rJ1GTHyWkZE
srbDQbK1q3ErSxCU09skRobADSCrdJVAOycdz1kYe06mnmb07DXvBXRz+jDgYsL+HCMD18QtddRN
xebnOx3D8mlLitC5moYdShKydn1q2IhbF3SYVSPgQu9qYErIgisBnp/JrDJXEkeXrHbbqE8Oyi2/
zL4qt+PXxxglmW9SJeoCOxiN/QTwGaPBlPMfRrIEbSJpJnWR/4139z9dHvgrdabwmmrq+i/XKX4j
F+uyyInlaDaiUE+dmxK793GvrMer1tYPf/22a8Z/et+Zr8tTuyO4R34xkLuD5nA25c4MrAn2dPwS
ZxtLgjeKAeDAeNo4InmfSANhogksvOsvHHc9ElI8hkr7FEKGNr+EDXTyArxZf3bdDp9Z/mTY8mLA
9IiDbDrBwOUgoT/h+I5aositnFl0x9Yx5I8z62FHKSZ/L5rlDQQWs7cAHUQHeSpAC4eKD8mjPoLq
R5Juz9eeU1WGx8SNQ0hBbxZYeIWkDs73wHvSA9qfTdRgIRkoU/DSuRYxTmAdsXCVO3DhFq4hh5h3
fB0rUSoLBFCBXq67miFd7fgHWqRwx/3kU2s76JL9RQcdl3XBU56M18H2L1HU0WSl8MAPe9NTquMa
RIBpfK85juKxfZdFa1sO9ADTYzY13+pu+ux1yrEcHgmZHlX9gJrM7IKHntc4MONDomaH0BE3vcAo
R+azmB5HJf5S9HKnB+bKCbrNVKbvWup7tr5qjdNYGjuYrLuJVbtvnZvVayd53KNi2YOW43Y17d/P
SQXe725m2Q29Kn9Gq3OUf4eCCdS1giOwMEITgB9o/X5w1E/fEUdbo03w11far85ch5VP2A6jYdWx
ddP55dKGIEdIpmLgtOT4Jo90I2+7drX98pv8k3Or3OV/s9r+p1WfaEI2W8eGOHcHE/zLpgNBA+Cm
mFhsEw5kDQfT4u+31P9wy8JE0wUJ15ru6o58Ev/yIBGkxjZVAfkJdJx4vBqaOOl8qdGnVAEwQFpB
z4lanUkvAZpFeK+m7pFHf8kqGwnEPm5h9xp490zMDDrtCEU/Jhx7el3cbBZCO0+9OOTfQC5p4vjD
sXiYqk8AjWjoktOFXIiTbLySmXEFmMClWANR0ed1OWWHxnLRFnTg4uZT5yfvujvtW3ihBQln8lxm
G/M1dMUxKcVuNCjJm/xg2ud5GHcmBx35JE3qkMqyjpNBW5ymhUXmgFO+lnQYHGT70XhKjPgAsIhh
iXkLsnFPKPAhr41DSHgWUzykQ9axRXbCXGeVALfk8tjPwZMDQmbR0C/Q8bks6O4RRVoQQMPwyUcD
2I2UXqoefZG+t1UmziRRgo4QfQd2KBRtnpMaO9lXkA+nyllPH5u33MLt3UB1reybSn6IPJRImZTC
c/H94SJXcMF57a8vbtybf94+ucRcfOeUFwJK0r9fBrleov2cspw4YLbPnMS4oorrRdRybqptAfgn
UfdFqpAwFPIeKWMEjKt8IPv8RcdcsBJzf6w55hHnsO+EdeyE4zXtFUjPsuKELo9ufX9qsvEcKsFj
4+iPlRN/d1vSaHKEl7F6jI2ISVPyHuMIYcviJR3y7gHfzKag8Zeb3aLTWfMqWgA9dz7VqCwquno8
d755lKtqNfefhY8AS232kT98okB+z1jMbKM4CNga5eR4ijApPsatRnOB7p2vjGfX6c9ah6kHBndW
vMlDqo2cslbGrUmYV0lzhOSjLY6Xs+yKWeV4rUL1xAFvHNAk0iyT1Zif9KuAw9wiMI95uwm0zkMY
gG1t+JxQvcoiyGxky8K4uTH5vYCaLZCoXTFcLZO/uAu4JQz/uaRF1zofiamcqd3b1V+/0f9hFaNw
k/8jQ57O9i9v8xBUdtoOfb4bgFQ1CIJESSSKPQzYXGkwtONJWMzmg7+5vnTzV6gHy6dD+cwOrWlg
vX5dPglXmQxddPmuDc1rVqcHuc8RidVDpBxU3ow0O/iDtDFyVolx7BliV1Pw4OPcyg4nuWw7o8FU
MaNIIAReFtkJbc1aZXpDLaZZHxaNFFHUC1kvOTRK7fEkuxt54tx6t9kMVezJJWOIDp2ibJsewwVs
4YHzUIr71c+mTwIojqFOxiTNvZgpYVWCHc/Uq1x3AUsf45wWIlTvOjPXHZkicXaYXHQryXAOKHqo
J6RDUZebUc67GQvcU8iAWiQ0BufxeD6P6bTPbNYNeQ8HRvIu/2ZjVq+zpl7jGRUlyqcm+VDs9CD9
Yx3/NolQidn1Wsc4NdapJwsde1T3LZc9dOhhFquuSo8taXymf6MfyB3bOzfZoSA+AnA50kZDHMs5
+5LtEKcfn3Iqc7Su7rbPxgMi3ZU2fNVpvGmH7GAJqg5ouJ/EmBu+5EsrSwCiSjQe55a7UpZ1s5m/
z4SUNMP0FIQ+8n4BUymstMUM5KHhuBsnqTepYoHT71DKaDGwq91IasBkH2XXWqNfJ7tNUxVslEms
ZROOs9en/KPx9V2I0D5VSuSpqNrqGFsCL2rEvQHS7AjS8iS/LnWCODopBPTqLjrktJP70TqEDV7l
cGbAnmABBtIOkUfs5OorO2sF50XiP5/gZN0PsVN3cabhUytiBM7pQuvUF8WTqy65NAfVB/HM6ECb
43cRxQct7zhshu9C8KwUwMQ53dcM3u7kxybD0b1pmjfZacuQC9bcvblq3tjC93HK9kF1WYYvcWU9
yoJJS6cr0u1bjESx8HWCqubPPmSro5ro88xTenxgLn1EF4qVBUrW9iKkH7LX1rYp7cVqHQBmoiVa
ltP+fsEz9JBlZMQ2PA68nqxegq6AgDwtT+NpCfoWNT09RCbHA/JZsctFywnSPEIbxTX4qUICWcgL
TnZfYzbVcuTs0EDwdceMEQTthcbur+nMhCec2UkrFv8ZSW1F15nlWPYJ59L/+derlmbYf96eOG2a
pquaFouI+kuVn05GXOnCzHaNPcGg5oXE3Wr4r/S5aHiQB4m8tj87XfZIG5MZDdJTbiTZe5YXVhO6
JKvjWl60Li3igjgkpEL3Zfv+C2z9o4opcOvoq3CnzxhpOL/vyOYN+cRdqRaKoXRI6kf6QcO6IdtM
J7WrwK0dkSwpevacHOU0tg7kWmM3SX4kUbpdd8psDukYUfFHlJTMzoyYLrppsotkzdwmo5Uh2NWr
97J2CXON0c3DM7nUBb3QtqC3qRrlsDjm8KrIH8KDqRfbIQ7phHcvaI+uLkKXvv9Skc4sC25wub6E
jNoL/M5DqaKuto6WaPdrncVJrjkvgaIe1QppXR2+qw5VSA/+VB3PYyx2LYKUUPP6AvUce3gaAQoz
ANVauGwGSj2573bpweWKlPdfY7svmvHSM9dIY/Ukf5sskzBTcTSOvORJqe11wUxAXhWJTTAfv8Sl
31/TXpadAYVxQqKPnjxpCLgZGsRzs5g+p4wnQN8+w9JH82mzwxRwdovurELDsdWVNg2EecwsS1D2
q+YLlMHFQFgmb+jW/kfp/39z97+buwvdZR//n7FLTwkS2SL7N+CS/vs/+mPm7orfBGhc20QRJltY
LseLP2bummr8pqqWbOTJqbyQJ49/EJds+V9szWbq7jicTGgz/TF1N4zfLI1V1LF4IPlvnf/N5F3X
1F8qIr5h2PT2XI2noYEJ/WVlqcFt5COoQE+J7H1KziCAxNKzZTRE6ofXoZ6X5TiT7pWM+qpTXhKH
vBlsRSO6SoK9snbYT0gN6NQKwgKmpPUqBvRqLPAXShqBKuh3C4i6dVAb606HnZJHe0x9pWomS6PH
xDHU7cdYoQycGwxqWQRi2iEAcdJ2+BmTjbBcx5sNJHgN8ONVHIJv1QsLRZNlXkscFcu6cdnzVcXy
+gYj4/2zf37AzA84Z2Q7hpdguwpkMn5SDzQK/fun0JyRKWUSSa0kV+DVuldOhGjdPwRNqZMc4Gcc
fWwDSjZfohOklzTDYPjnD9//w/1DJH/k/tk/f8GUY0pxzXytjQEZfjVQFrDJipMRlEqk1P7+QdU6
mpeoeph86GtrgkXhNjK69/4ZVUqWIGjCn9wvA80GPwrZHZNkukeeqDI6d5XnrorsTeE/CmfWVn1j
sewbQc7u+I8PsdZHS8siImrCw4utNurNVe8im4IbW+7JdXnEajGvm2NGWb6sGj0Gil9Ei7jOsPs7
n1YJJRwDETk+anpL5yxdITV8c2Bty+ybZ3+IEWyHFsGoZKZy7JUj6MBeOY7yvXNwWBg9kLhKSZbk
L5Dja0ElwCe+GEhGpvCs9EPQ6tphHCb0xknL1uIC/90AHN7ByE8eFMfgdNQE6NY6LXxUpi8j1/ID
SaokGc3ZYWhy2uOIKbE4PvoT/vNW/6A3SuD5iNY+p8F8IJWxX2p1C0ffLIxDWZsInnsQSVHav0wF
vabEnR6t8R7/BdsnUMzwoPcMzRftnG4G8pkhGRu7Bhr9UYRuvQiBvG6NIegFDSvaSXj7pq2oFKS8
ABAcIpoXVByPue2LR8OCnTqMzR4iovkITx7MgjNf7/9N+lNXWOTXeG1hKskfsGLLgQylbDX+9MPk
TMZBk8+6bcJrr+gTTslwc/9vs/wBtKdPk25iEFPnV3DDQAFFS85Fks+PWICnx8EiHHMw062rK5/2
3AabWQ6XBmq8rTl1B6uruecbkZDZERv2prGaf/veUBMBkJA5EUB2SFDyK7qr0sWiSsuD1qvdovXQ
+c646+Wn92/+80Me4s7MsICxALb4OaDCawSkb9nM9/ev9LHGNqtiKRlnW5LUg2mhRP66grRlBq9j
hN2Ra0PfF/FihBjqmSM3S2VYpzTQfnfjA4hVKEb7I5iYEYYHqCy3rQXs50hPaV0K7cGh6xHioSCR
ncwVJ3sLZQ4AaA6iX1wysfHTyjpJy3Bry09LW6xqjcmL6tMRX36mDnDwO4FAlyyCIX0XJu8cPTRU
O0zBvAwYiVcjC2ow1e7u33IRPDCDFT3KeEYDLAnwx+niYRDqoT1Y+M7VIsjWtexIEUzW1B4BBOTl
WDKQtpeoI73yYvlhiro/Prt/b3R6YrlTc9tIa3TjO+ZqBpqftVa0K3t3XouSMtH23XejdtNNE5St
d39KM6lEWlRrwH7kK9kNYlE4o8KQmC9RWOC2QNdIYmm10s1Zo+UkaNoSV49fQRBxkAKWVdsixZlI
QKut9KwN9FtLz7ijv9XKerCw60XQvxq6OV4bG9nOIMlaNfHX5sQNd264YYZH7ljcvhrzZHkVWvCN
XuQX2gNIp6isF5lC2Lbqa+DLJrKB2Cp5G1uD3MnIquXwmD5dg+kkyB8JDQjhWio/oHm4D9DfGKib
O5lZd8daWMiVcXZLwkWnVLlHtu4fnw2Vg1InwsoLQDncuhgTvPsFMJmk0tw/a4ri3KpdufG1LOcw
YuSeheR6XrpFj6KfVgZoJhKrSRAG0mSDyovidvAUzseeyEW3AL8y4pA2AEb0OudkG1IANPeNMTfP
pAT4XjU0xo4wqan5bjY/A81ovCoLcAXPCruovSS6TPNwtINu1kJjGTrWV+Rgtbj/ZFogYycBFM+m
/OkEPtvKl2h6H66VncXlzhn0CLUDIoTpocon5yHKBpuUSQW33zQpK2UW3/T0PCCMwOLJxf/Pv/3+
ZR8RGYUOKThMTUi4mXwZiC3HNOjPu/tX9w/YE3JuS+sx1aePIdc6svcYj4sekIDJzB9bCyEKeoZ/
JoaDl6pcHYm8QIk3X83SrF7rbrf2KyylGKRdbz6O9LB2Fm7Nps07YOH142AWyTbViWxnKpyuOzfG
TKFxcLnP6usACRtsj1irRw/sG/m8kTdJWIjahy9guZRNl5EM8P/ZO6/lyJFsy34R2qAdMBubhwBC
U2vyBUYmk9CAQznE189CVE9nd821ufMB81BRoTIYAnBxzt5r+9nYbiQV1oPuEKu4xhtcLojBYACr
K3bwAhfr1g/czKfcp8ir5OSgFb+wxU+jQ+EyF8iWMGVilxH+y3+/uNzXLcO9HrdE1q2D3eXC+te1
y019HfLIZYUJHYuW+HYcZxxmh8vZH+sGo8Hl6uXCo4oZYHZzkGr3V1kMiFfqRrVxJ7r/l4veGLo9
Gue/xqByYUhPehTXFTajzlS3mnQR9tv6x+XvXsbbP2/jz80l0rV9Bd3fdTwWhH5gRD3Rnrl0OYEa
ArBhI7x2jk3ddg0auVx0WmGHXck3UuuxfWWIptmbvfNTsv7aTomWnE1bC4nRmw5m9aRFLpbQaj0y
kzVewVScS5dz0+8S2NFQj3Gywk9FFsI5SFSBdpT4i9Rqwxzjd/hyJGzE29Rrxl0nKNsHjZXDmezy
PUzcioRjrzqVC4EX1PS5aq8Xl0f+PGywpx4QXf957PLUyxOyyJZHoT6sgqQUMdLmhIdNxZNblPjk
KSPE5fTn5l/XLDc/WlSDhsaNje3lvjqPSQu9fI8SJ7Y6Z029tyvh7C0+cWVW04lyoH6VQeC4cgb/
qKTm7WMBdi1tq99pqYyToVnGqSHGnFQn/37uyLOCqFefLtey9VqVtpALLlcvd/55zn91n+gm4sfw
dsCI4rX+XJSVaA9Go8I/d/3t318euAQUXa4NU6MFGj7bv049KUuCqS5nYdO6lRF4E/t/syYafGJA
H6Z6B6eqoF1R/xPic5lC/9y8XFMLAjoMVkyul9uX5/y5WeJ8KtUyn6AYEFNv6CBJ1inHXCefFuMh
IUHr7XE9jxzbC1XZrdIjA93N5cLTJ4BZXj94B9VAi7fkcHW5mDCSwzFUjEtuSmiSQQ59ZJJGtfHX
IJd5HtQpWiizH5DJR/uZxvTQHABYcOLLeFqCy9WJOgs5RppRn/7+0L89K0XNodPT5o1enkXTRK/l
cRGMPrRWGYC7daa6XLtcDCXZ2389InN3ac+Xe9m1NIBO1ucv64liJLj9wf5wdbYmTtc/r2J2TrKi
zVRxhn6OIpLOEMIw1TKu//Xi/37Pn5eMUpZHl1e83Dd1pof4Kbjc/bdnJXPiEYy3/oO/rl7++l9v
5PLUy23qGDzrcvuvv/jnpcC5NoHpu311FmJmgPjXB/vbu/jrbf95+M+r/z/chxQsE43eqh0bIcKM
5rljP5rGMAXckNq2tJaDPs54EO0JTOto0oBubuxMX8J+RPqkluolSz0V1r58yQFasZhdnF3V6jbc
YnEHOVG+sRWmAzx/9iJZaX9YJJpFI+nW5OlGbZN7ajr4LbrkmcAfPRyyPDq5PiF1CeihMnIswu/c
eYusoN/1df9k1SkzjYcDfmFG2bjY0JcRLPiAv89dbZs9lnihBNmKGQ6ZtN0QCOgH+foxV2vLjMwL
FRYTH8rEfpzzbcP6FHJh1nIu9MR4dFUSqFYWe9pSv5FCpZy+YxQkunonsSPduu6bl0GuFDLLt7NQ
AZav3TwZaOowNqudqlfERkP2zOLCJBSDiyxugWXeodzV+N6Kzj7XdT8w9KVQFvrqJkm+x/mrADWa
WZQEVaapXVwlr70CWSWs5Gg3bEirejrFlrW3enlrkBbGT9VoK8n1242KUOo+jOOIikTmViAd2LkN
bf+qCfcbjQC5fxQwypm5lX+KbmF+yKdoZ+U7pyVwqJOlhgjc3SaFRR5GcU8VNn9R5RdqiS2QL4OU
6+KzbFnrNm0eWql+18xiJnzGMjdca4NirNhx2IMk3e5j8T09tCu/O9Y5gbB6YRMZYoHjZJe9n9qG
X9YlTxN+UNAWmMF8r//Uly4JpzZ+6SY/O+ekUAUUTtC4sX1EPITVEULFZqLvMrV2QRwC5hzD8j4z
jvRTxkwd2LZadnqSPgGceY6EGbEi0a4XlwVoyTKtclwiXfuIERHwTSIn6zDG+IlHXM9WUR+TsrEf
0BE/erIgetlg9x7nOccT4Zldtu+baQxhNWx9ChshQOJixRLstRFhBUCZqyrNom8NOjP/QY3JIahi
EiPZNWWA62yjQ5zMMElCPGZJjKl1tuwduzg5i37rp61+zOO+pdmRXekkatz6M2ZlQsZuZGNvpo7j
1SBkCUqFS6UdKsuaqmuPMwfnsFio8oAuD/54Z2aABmO7ofPaf5nrIsvTxXQc5atmewyroAYKS7Zh
BkoKa6LNmqh3rr2lNhG5gCox/Tw726YiC0uJhwoW8qzDwobEUjn5W2M5X7QwH+gh62+yq18lQ1Qw
K9JGvQaDx0i68d5cRnUNizTtbKyKxCujJqXzPyti6wprE0UtJJsqtN2hh1dk3GOb7O7m6gfbJrkf
nXtmZEVcnzD2PYmrRvehO8v62MSTTQFL+yZT66WiJ1wQrOJLH+Z1BpqpjN1+nxf08+a8wymiuu8o
KZwwsv1HRzTdoTkPWWfvbRtWQeM2kD8HYFWQDkckMBGnm3NaqGqxzPMQZ0oibIFddwUZYcRT/2aR
C3QPfUEYMTgR29lt+yLbp4NAxgP2uPSSCQZUdtMAot26cY6fRWcO8CdaD0UbWHSwQ9GwCO2p+5iy
wkiXRK9ltKa50rAAFHMA4Pko4bWfij7fJQIDIcSMc66DcdcmtAUZLDL60h2EBp+EO8aoQJ9BGaU9
e1ybzI+07/Amj3exstzd4ALPWWFihCf7btWHNGe/U9c84xIFcjKmnzS7AttLgMNgNwIyZCA089V1
ZLYv4G9H0mXnilQavmhkGar4kSlBF57figPebILAOXzlJ2UKPpMiL9028nc/mg6LWwPqQAHY1fn3
UAsgkQs+98zG65nYVvlYut6O9nQIL3S4g0naWaW77+riQYH8DGOb9PKRGOUtSTL1DnlbSKIK/U+D
QN10+hzi8YMocLKRxudVJk79ClhVVzz6qXrWZmbxElrr1CVnwCK3lel+qWrXFww1KZ4IX7nWtiFZ
jiYgDgj9Z0ykHmKe+fFI8M1XnSz0LLWrFg6/VII36OSCnpsviPyiHMQKGJvJ7zce+rythj8mGHJJ
2LRVkRTB+iichvRLIjVG6rfNBrUf84HWPkgejCYpfkfMmPsCLXlBi2tr+XAOCGpqAr0yvgGRSETY
b7bdVHBtbW1Td+pr6Hoapb7kvIBAlwJLDjuF/+BDCYKHI4lrmzoUyR1BB7/gJu5SmHkAbfR5higm
ArdHjO6XLuReLXm3HTRu0c2E/ThMxjrd29HwjsnxVLMb3rWjcx6ITkC0nly3OupAYpnVLi88NPH8
bFmJUTOOfSBPlIfB4sj7hthLZmECC3t7h0TZ2prZ8lonGVyyVRmkXLMKExaNm5Fc4E0KT89Na7gE
1NitZPq0gXqFGb9I1xUvJGtiAtPM32aNpIwylF3PgN/smaHwxc3Nc/cpk+wZuNZn76fNaYoGIrQW
lR/Zrt4QOmWyLEhuLWXgFjFgTcjbsjLuvAWwbuVnAKC1aQvbp8ZkHBuwThmMk4hsO9A6iNpIl06Y
lykgPCD0ehYRA2SeSv1exhhSyf8hZz5GlQFYCjGdv1GKyKahJ9M6qW21mVB1mImv74ET3+UwSE2R
rgfEcpXq5d1U6xSr+clKIY5zPDM60PzdGkKctSpOjnUtsUG0xQ5/q0806i0rP9zlQjxLCINDldyJ
tAF4qewvG5qkIVvYcdgZCNcwtxMx5lOSgZMaShwwBmqutI9+Gcn0NCx8j/SKG7SfBPAxj8H4gbMV
+g0rWGU+GI51cuLsZgHrYGrkluqJGLYwdeLQoNFoq+qrqMd65xDbHiREFVH8JVjB8T6jTEFcNlkC
Wn53q89tuUHTB5RB7DNodbFTx7/Zc1DFt+PBf2216gFxvtoYdjpTEpZ3Ou38in5mJYqTmWF+Urru
b0FN7eQwPrDLZaLmrGsNQqkRyVH2xGI92bEemMb8xGbvsTa7/IoQ5+2IVrYkRY/R3L+G3Ebka/kA
m6sIc12Fhpcv16i2740UrL1GWK+stHNHIhNAHjkEugBvviyNvPdVS63ZI2EJqxi4VDkFbVMTxxgm
TZSzuhXsFLU34sIK8kVJcMttOBR1Dhy4mCvQ3r64Reg/9bX/wXCEzZrF/E72hk9+wmTcqDY/t7p+
8ld2HrTWiZm2mrbQgOjAoEiYHXq35vwg8UXcCUtfvSNGG1IDT0Fs4tnxqUwebDfLwDwhrKT0VQH1
nLv8RziQDwbmpFAfql91Zn+nGmutQgwrt5OC0IiJ6Raf9jYfn4DnL3vAtC6unuEoRx0De2UsB4uh
gQERrM/YT1dJ3pi3C0pT16a2W4z+lmWSFjgKkAd7WCSs3U2OMYu9F03XWlGg9AUmRgRY6X6NTM5S
u0WlD7PEckEc9MUaLjWFbgFWqjdTPKx0bpg7vga3lFiJGJVxcpBIRNRyBo2dhVbyk3bXWWXsSuZX
lpER0nP5YLmP4FCMp4hErDEeO0JiV6BUHjpN8w7zzguH3nzBVlTwjqz7MnZesfmHFPDuUfeX7Psq
ItWMJQ6nzo9CvV4ealNTwVSi3tX5xudklbpFsY6nf8Cbc1ZDDmpN6BSTUZy5CHm1eiQ8cTphXckC
GzBET6Mz6PXpl1ORda68kUTXgbtgPKA8bjEJinVfgNZjtGhs29j8N2BWPoaYzpwhIXUIqbOEoS+W
mptymJKgwgi0AZf2REt8CkRaAi0WRggAz2U/BqXUSOEJ141J2Q6+NG4EaOZT2Od4dmb/ULeuE7aC
km+e1PJgRE0RZELKbeFnW3Y55DAO2Y7e4nXh8peL2pGB32XMDdatjiOGVVe+lemShVC5E2an4WNg
7EfakC57kEbvbZ8NDHjeNqphExjt8EnuxFM++Pd2Q1W9WagxGFgzInxeHbQEa57AN4LtKE3/VZVZ
Srlc3yyycVF2SbZryUzg5jCS3WGfBSEjnKklJX0KQKStHfNWWz8lQAcnu43kXqhLJqg61WeVpl9O
ikNLQYTZOObLmKFpWpiVnMnZubH6bc8r3mL9AV2Y4EnGts2ugqJs593o189ew/wxkxaVL8ZeCvUb
f9kzyO5jDQCKZf1nhN/qGPsslivffdBRmiba9JRnETluGiZIBxl/7RDcvuDsBRjjeJyQpCvAjLUm
IFjjqY4i0EHi01wisEZj7KOVMTGPxDSa4xJ0HHUy42rQTdJH3Qadj31DaygOXTCLyG2Aq+S4FBdy
W/nJSJso5lv2LlSCHO2M76BnFPYp1+j98LJUVn3DLsXMI1gGC18ZXHSwYMTLzEn/i77tTzIs60MU
HmOTQ9u1nxklvhuaZztZWntDAXjRa0hrvc+oHTnQ/JcpvlKaYhKNvTCjs76Je1oLvgPTCnYhWEq1
CzMAxw+cPaMjc3YpEYm7Hg29Iv3WFwJZIF6814CRCZ0OqpzIaj/9Eq1D0Y9jshMggCba1ZtUQRms
AEVoBsXErq1/kgWcXkJOOBEWX0YFrKhR5O9F6xvQkTQaSTtsAGTmjfZGjvCwYXK9YY3wavXWY2uq
O6vS7j0jvfUzfqUyiymlluMvi3gk+JuvLRv5ZvXXpWnyHIvI2Mja31lx7lHHwcTlagk75CS+883a
gJmSsO5LgMcNBbQT5ZcVK3CbCjOj2kxQ9lR5VEr9GSszq/dhqvhCIqZIHNHhWDvEJcT0bpKZ3AB9
rlGxebZxlVNhIHIct4YYP62me/cG0iUX7H2p7NApjtnLbHwmpvEel3D2+s6Rm2pmdu4BdCuju4HM
LgqIPiY6ONMSznmFmk82ykjkFAvt/jPVp5zkdL84FJ3e3JCJEdjD8ExGUnTdjqtFlHnYNL/qAcxr
PmAL19jGc218mKXYGT2BLSrPf/yW/rTWgMQhz2nXWUmMSLFgrWmNM58IkE3ZG1QSseUXxC7uBudh
qrXnYfzxE6rervE8Os2AQMn70JxnUmGY5SxVsuYTh6hgt0ifaCMGRgABl3eDOjENaH4dE0RsjtSb
YKlj46oCwCsGVqpNZrNygBIw1TINDFJpNL0XQel1d4lGU7DJbYaH7M5PZBgP+pcRR+1+5i0E0mDk
4z0TpFJvG3rmBsvR1l/DM1m7R7TVjMhoOCH5SJM+vQ5Dq21AC+8yzTSDOHZYfrtYgKV3l/Z6SiZe
EQ5+LLfEATznXfvTl/XPqikB9HurqtrYsFOJ+I27Jn1JRt8LTQAreVqwOtfeyGRH9dk587VIf9lF
eUeevHNsltbelKw71WLBGmysa73TngFA0iV2SbojnHxjvJQR1hW2AgzGSxUaffJLU3EKxOkwsbsn
5kM+MWkCU1vuRczhWW6t9Xcy8swPRlhagVvwBarGbFlHc7SsDBZNpOY2ToDR6f6DNRrvUO59wDdT
aLlHmblZkFjiMaEAvfHs69xBYlBENAfj5I56HHDlMb8TDu1TZBZNNz6584q9RQg7pfdxOh9hAcAS
Kndte+Pk5nvNR4hIFhDNLwkRIh6BCDsLh5d2NaXwfqpF7NaN6QKWkxOXBW1s3Fp5/El81POCGXqz
kmuGrPnJkMxCmWtOquy9naM9e/58kI5+DeDdABQK8K0GiRw4jfuBeP3e5NeCqLpF+qsnpHssyxNZ
NdnBeKepYBUsENmVBiJT5a4vOWJau4KL5bQQ9vwtvLmPRYgP8DCUEIxr3Sh/hs7/QAL4VVVfYxcJ
gsf0qxIKNm2ke8IzgtKtfkzebLHInzjJHwunfqqUtQRULMngqcSXz/G8Bo29VyywcSowJGXNDJCy
rz9JMTu2rXisVtipXVAomI5YRSDaykfHyc4AQ16F0T2OotwlE63i2ovuvdX8j47jJ/fyez9+Ge3h
1uy0K5zOx0EvfkmdrlIrNBx9kK4XRRBsnNi7VjUw7jtfhqbRvGrpnVzS97zvfpfxjbVmpkkpDb4e
77o2J5DLyW1kIFjQLLLInB/HKDsIY2uxyrRulDLrgB4aVSRW2oncgug9Rf2rZXeHJH5rp1g7lv0M
2JGtIKbCvABY+s9I6P8v6PvvBX0WvqX/i6AvSev/AOjY5voP/inm8/R/OAZBorqpC+fCvfmXmM+z
/+EZCOhsHJiUkiDi/EvMByfHR//n+hZ6Pv63WgP+t5jP+4eF3cTwbGJV8WEjvvuf/+M/7MDd327/
e5bs/xEcKlDxeaaDMRh3qnkRFP67lSkatViR1+Icq4RoKs+eb6nAYTFwUCOwA/gizyDIvC9PGQ9s
8hHHwpNAJOZBtcRH7lBBDvoxjratrSg4zht5YYVa2bLLPXVX1CVqCnD5p1qI5VB5RMb47b00AFlL
5VUbYyzNdXVPhZxcgZiB/LhkN3Vv0mIsjG7j6O95ridbUXkkTDyx8y3mJTmU1JdIeDFPRjeY/41v
2fy77YKvBEon3jEHBaaLw+s/bT3+4LXIRnz7uICPPFCDsoK40G7Yh+HzwwXhViSgJp2MthNYPM72
g7nkHxqZhmEmy7DFVoMq2MdO71d8mvjKlzqlJhLzzJyEH09pTNRkoM6CNfW/HXn/ZTSw/zdtJmm7
1BEM23Vc/RLN+TdtZpSYhXQHYhGjOHorm8gKpFXel5Ors7jw6/28GLfV+Fql1L9n2fgbXPrjkXDz
1zpbVfttjCcrLtxgHIsGcB6iwnE+4KnYEkDHYCpIqepScJbNl5JShJaJfqL2qFnGTD6dU5ytgjw0
xA57w1zuU4PCcUWgdOnk3UZGPWEaabGV9XSeSadigQVNhUpQMnlvpoqfhWRZVqfGUV+gHir3yEyb
nl3vLk7WEpgcBqiN+fNyhfRlORAHRJ0r8kNU4itebKtsejUWNeQ8TQJ9sUEbg4hMXPVrRrPTeDYc
l2gJxuTWo0ZAMLG24iyVjzTo22Shytoqh/IUsWkp6NKCqTwUtvvajBPP60AR1RSHXe1FwkMIFGI4
vF7aJhG9c5sUw0GYLMB1FrabPlpxkIN+1YwcLUAhUMfrVLFs96kykfe1UymDnhfRYEIG6WDf22WF
mQbsoDmqPYFk7MJZt+Z0E1VOUW2yPz1SfdbtHWzzuxScna1T3FhaFqp52Z3z0iMwL3tfFpfALKDm
pHXb0JjnGQpsd93YdD30BISUA8xFVJhR8hlIHV6dgDJOOKj2TTpEzgGll0EzTNMW5vmwoQ/et8kZ
3MFCljfrJidzqQwXxNCb0dAEhhkCFLmK52ZA4//oWV5+ADSJSobAo8VYuyTTCWHTV0Tz0UkW+o1s
MBMiaTWXEDi0wCKM2Irslnq5jz3WkbOc30v1TEeeAlxTvcjZ/mj77ksU1Ift4U14k4d+pPrusvTe
TODMwii5bfNe53tUr24j3xcn0OwI3Y2YC4q4RHF4q1UmOsuF/uCkY7NM0+1UI+sEmRtA8dun1EI3
7JXjjTTivZAGBMxlyIO69uZNQz1VT5od2Cv0pep2VsMeKeBVUiOV1MjdnMZjl7e/hHkPMfo0+OVz
Z0TFNtanT80AVDEMcLzInmj5WTzgsfXCKhTBARo6Qv4g7SWAMkItGY4Onf1NXScBUIVXLxdPrC9P
8FGvMpno22TKSpI4Yh0TihsM5QwjpX7I3O6Tst57UuCFjoudw5m0qZLho/dgaLEJgkbFPtY70LIY
NrnPokjX6K74EQOr+4QyIWcL9NXB4454L20xI+SzPrWO7EOzZ8AXXQaO079D+PuW8XtS5STaMj3n
DW2+tnkG7XtqVMyq1fkVOXyAyv6057HdCwzYURU9eJm8znxCTfU1+EVzHgpEgb1NVAMGW+imdI2p
Pqp9GRu/K868Dd0hqsV28UzjdefqaDAzV0ScQ+zETKLcN1S1aDUgYe5E/SD6gqS/nNegx8SoMVMq
KKxbdMRhPZDjV6r7WbDXmPL7zJ1vfIvqqPCpHyHRmHFkb5FpMFz723rsbuY0x+Qd1/gUa/PYRcMx
a5OOJfoXjfcrrUoe4Te1kA2mZ1m4JhwkUEzRqN/99XfzfqHZyfZSAXrDA1XkIlzP77lDfdpyKrVl
eoyKaEtIwNbAMbfY8btqCIxd1PQbMEYDFUTxJVks9Iy7SBr36wOZL95y8rXcCRhlHz3EbhHSLiW6
kpBOmLIf3mRdxd45Im6t8+Nd1Ki35UhHCsiIgeVFRvgFl2kLIjhIGupUo0YLSqc7WpsIptlLIipI
HCr7bvIUjY5xoHJ1NDE/Bwn5UEFnxDvDHqmWtMeqN14thwzSlloxBQNX1K+x357z1Hnr1xwbb7Gb
0P3URZUSLDxdLWmFjNrHQTfEFMQTD7Nfh7l08GzseuKpa5XcwOsMRhCUR/Z3biCY3gKnTiPmrxd2
eIeiwH42VSaxbbZ1W8j2hVibOxflAv5C8WJ0lB1p9SVI+Aj5sb7XxNC6Z6+2ambbKIWdVwL5Xx+a
/YZqsX9V+UjapYdYNLE+zAkzgSyqMGsJu/EX/MM2KaZTSe8O/fzGzRf2sIv6mayBhoxPMaL8cvVJ
P01tNh5S173yR/Y9cTqtECsld+bs3MY9MSFzWR4BSD+RxzNuYn1mfGHumQ0+c278KhtA0hYaUJEr
ShGW855PUM2JMv2UWvRKnAJ5lvROqE5B7on1vWUTQBvp16Ug/8M0qeUoYPkAOyv0/LN9Lc18P87e
I1W8UPPEW+nN7I9LzFIfmUw/53LZDq5jfTosRLI+wZVnsmlfDZwyhbSVt+LG9swSjxiHouzdu8Xj
A+pWjMhZMrLAMk/Svr2zU3eT6Dg3BM7hjSet/jYxdQJhS19euySLUWCLvxdPf0IcuhBh4k+b9YDX
ug5sP3t6lEuh7vjA9t36d6pTyyyMGmiw1W2hx+9jwz/28arlJbdj6zlPMM6ppUVHMaGRaEtxh4WS
H9sev5cUEXVjzntzNp8THO17W4upZplNMAjxNLrMoLF3Mnt1gxPETuTJrUECRxrvlnErWvrPwqW8
73BIXO+cIrumh/264LNhLC5xcptXY28/ggcPRZ/3wOwLpvgMKDa/x4iBkViI70XjJC4T/W0UbOJJ
ZKWzIl5jgwYuPGEOdAMZsvEmWlPuBGWv3i6+VaX0ULLa7lMHhbTfnP1CuxsHxQYbH/hCHWyMqmfY
GVOgCrpRTVO/eITRjVZxkwB1HWb3QTPH20y2C+7NJ5afJ22YniiUr3LPgaFp8Y+Gv8EIQ4JJ7Dxf
Ph3TI6ozwuSKuTiuf9ZybfKk/Ecvc393GTng8yRepEjvFZ/QBTo35tjuoxt3bm6xV/LG7TFM2N1H
hb/pW48GDg2au0F9LaqUxK4gKG07YDu0j105CjbD47Enuw7ijkvHayzvrdqtTwz1Bu24ppLPIwFt
SyOG0zAah0lDQwX60tyYDu2iakxF0LfpaarZj9uplh201bzst/VO0mrZUTje2rIEc4Coo8ALD/Gc
UjkFagR5pnWiop5uW5wnzqDkVW4XT0bvqV1msoPJbeuX12fGeSwn6nzLuCfN4tnU4KqR745Zxfae
sjxxKaWQ4Ncjw4hy/RGNcrVmuUZOhiU95vQ3xiPrkoEoIP93GrfRlmRckjIyvvgcd9/VbOLEprw1
0iBJ4VBF7Q3ZtfpDVU1MhDFE0TLX9rkP+19WBL2rkthAaVAe6o5TTI9HK7qgi1oa/J5LkAHMsa2+
Ci+KUT82aw3CdkCXK23ZVLFNyygqr8lqe0wSkYeIk/tQJcl5QAG978gNpBQJ+9NFfkCjMwEJmpoZ
dZs5pddDNW3Tj608qfVC99DF/Ll5uWbMxFe4Y7q/PDhq+UiKSwVz/s8/sO6KdplYGSF+/fMSl2uz
vigAmtpdM9hEeo26H84NwSGmtU/ixT1qgzAQ9oLaOCWyzlaWAz2e9YC5XJjrG7q80OUmmfR3VZap
XbNqH6eLNPFyNdcj9hcRGivPe59WdWOVWBHItlFuRWaiDTaNYwmUDpaiaPYpyr2jaH17wwYuPjF9
PAob8Vc2R082wNL68vLry1yuXf5EbHhIKC6vXazOAGrSSFgiBqb4orGcXUQgRqnzezXjVdrF4qjE
uEWjj4o8M6qjT3OTaIsBv2ziLTcZLg7GekfuLa07eKm9nDlkkttWM5LbyUPHTJNUMA50BGjJxsDX
1WU3SRSvudhmG8qYvET4s4/jxKQwRb35IOK4CHGEJztWMKzmioZWM1mGoU1KSWjAd7h3TAMoR0mu
NlooE+COIhujJAsnxb5e1rN2XUdew7odflqXZxSZEm3rqvqD9Uh9tGM/JdijfelLsmlSVW2JTKSk
XzbXeg/VUCtZPHhltU2W2d9phsT4bfD3O4fmCPb0d+oLv5Z2QcBVskrt2girxa7oCondgHq9rUn7
ITFQo8w4HQBSp1dux/hQ0aDcUqNlFZg4xcfChORllrcppGrPzTrOQmhBvhK396Q2t2fTwF1rQCIn
e2K6HmF4b3RQPbt+qIyzS6kjIa/21phS9uqVc2SPD59SRdl970NhjzllWGpUX6oHYKT5qAmYwDqt
rM6gydc8+Lh7jucU1Y6GWscQNHSiRBVvQsT3dUTnx8wzRE+pip/GpfqxUFUdx04GxtT2R38k3X4m
lrSB7LIXo1iuOUQ8VEgoxsYxjg8u/RjlCu88upo4k6IH0PJhxoAcsuV+owrDdk/6M2mT5KlQoN7n
Q/zlADw9ytr+KiaRnOlsIfVxuyaUfZrd9FGf3mjWaG8i2t3hYLqneWnmJw3bRJgDBwidwnwgmN57
ijV4T5oayqCm/cau3r2b5tYi/V3SElMZK9YqA1GyuqOulG7f0ShQQeKTjIin3nxOhXuXy7E8oCK7
7tZsH9+PwCcbxcGz+u4cT+MzmqOaWnAYLYu487CkD9lDC5TjKi3IBULqk7A1eZhn8PhZ6+A/k/Yb
bh5QCmWudqNjecBVYpq/5BhvK59ZVW/eIlYjIZOYdeyczD8Wigy0spXIBHGU2Sj6ji79nNSx7uIx
1w9aBwo3x/JPr8eEXflkdBQeFtu9duskviWahRYvIrf9pOJTCiZgl5TRd69y+WBMqy5Hif0arASW
0+ELM5Z3BRcIbclem3TiGKv8bCm9PpO/QHvXJQTSei5TdUoSZAwCix8A+uo1WowcDNAQknzQnUeS
chq9TEMpOCDoZ2gs5+JzTFVG4PXOp5WWON5g53eJmgBoNxs+2rqF/EU7h69LkX9jOBKOamcCztQS
7RzZ5155BCG0CHLigTCjok9uh8l7J0vhRfmsZCakiXKc2/u1OZw0MSLxGK8N6kkoCGDuAS+QJ76w
OLKJglra9MNKa/VAkCeZgmANyiq+J8XwJrJKtU3hUrMBKYOEbCWaimfpAbU1LFD09vKClZUGSVZW
ZKEg8PQgU5KHOFFQ2MT13J9tNGFntLNVe++k5V3KksYg1MCe9u6MdtQbLBIZpopMb22+ZT2dEQRR
YTzR9gt99Vtdl8B/q0LbxmK+ifLFPKGixXFMR32f9vAHHXdklGmreU/o5ske3OrZ0ca3Xhn6dfva
tFr6NCBSzqlyrLHnULRZMEKmfdBjizZDjCwJi+C2oZYPU5SlXbvyAFxyJEurQ2xEqkjYTd43Het5
v4xDc56KJUR+sgMi5ITUSncyxoJn0lGe/ZL0PwfBDVYRCImZf5CoioO2r67a/Lk1M3oEBLrH/Rjh
T0KELc8llInTUnRnQKz6PTXLjddxcNLARjaBL9D3T2K9uFxL0yvZMCVrjYbosF2vTu0VW+CI2THR
TjHJNSPq08P/Yu88tuNWsm37L7ePGvCmcTuJ9HSiaESxg6EjiTAB74GvfzOC5yl5VKeqRvVvgxgA
0jORQMTea82FfWlBGkctSSMVyAlzDZjLYg2UbbRaO5PU91YSYrPrdBzHGfXiDdZx5JVioVdvDJV1
fl9NkQ5TUWjg2pFCUE56dGfmubVd/QVBOuMS6ovZfprFerYDJvB9kRWg1TyA7h1ZPN6QMcudSAGT
u9Ri6YLneaDUIXoUJfSscAuOnjn+uSqqJj3pEE31gnygRS7UmunMK/NA6T1S2/2Sk36S5Ri1lden
xdWi1krm4YzwpaHVnWOL+Q49cnmXIY39sJozDMpy4NK4eEfMzAV4UbW0QOW+SA1dLje7XPt3cSde
Oc27oQOM+cNj1ROoxeUBv23qekZrd2ozM2xj5qCXhzQe49m41GlS/3oz6lbD13nIh1UDQQrVt7jY
Xh794U5qp6+5BE10yF1+/wTq5t9eAvp4zRQ4aUN1A1Ivd9ObsxdeXuC3R/zds1zuYsz8cmkGE8vJ
8ciJMN7YNiY9MM/09zTXQXCLRnKnbm5snFTmFPAhs/ZzGns6Qdcy9UYuvCgdzhRPcdSqbV/unDsy
k9DpV7sa1yLGqqKA8zwOXEUX7SEv/UcXDGNoyiOA39X3gJLPDq5Gpe84xKszbQ1uiKVbCjl2tfdN
9LP9ilFhbg6aVSQgz7qWogCNBUoAWPoy3HJzuZ7acfpBaMC0N5PQjaObwazPZeGhhRsjLpCLA6Xd
s9INRxFecsbpzvhkCwJuW1E/pKn3hgrpLqAdHFvBp8qIv7kVARvGKG6pxL61IEXG9FNDWgBh86m3
rd30xLT7ZZStX1oFoVHAqe6QiFDwAa7Wat8GgnrcFZlxttZHrZlByRWEhNYzAldtsENyCXn1ngix
SnuLXAbAgfFQTvZThgouaRaoiUQHqw5CSWbiJs9RhEwOzGlmRq5Zf2llBhuVXMcf7wp9PJrFCV8G
1aZ2QieV9D/tUqMHPl95ibgqNKihRvxKOltK0SusOwuton/lvcee0e4cpm3P+C8b5v08kNkbx+UD
boeraQ5o0Bcb0dApduw70xmeU4phCcX0vHkeF+ezg69vU9k22CrtR+cjnA269M5s5gffWJ9ENc5H
Q2pDsZ1f9y0eRA3vNGM3ISIYQT1ZDUWAspBM8NsxevOqhWFRQwc8mZggR/AZOte6aWIL17NLUCIn
NcyfqHdae4XFZjAbCPKnmcikDRyXvX/VMtgCi+EH24A6RNCsoEg5J4V2xvA/1prPffO0iGV6M5ma
EronfOt10aZ9M0cnY4huG2c6BmNw05f4wntLDs9vdT97tJEfbrwqeEApmC03jYNOqB9BejtHN122
Qf86Tp1NeVP7PgXNtRgNASjefq6zZ8y1X+YoaSnCQtjwa0xAQ1eAMJ4Ir07Sz76JL8R36z8qq+At
d8Fu5ERysDLLC5fBSoGEuc6eo2faTGZDT5vcoy3BOJpseYVDTROiIBwLapozHy30qcL3DUCnDORj
OZFxqyraNsWPViNjfDXxW3RHC48Lg+iSloMALL5m/AMhN1N/WpgLMlM/+2MQLp9JftDDevV/oC29
sz3s5eYciTBqsMpU0b3ZRkQKlyIOKSk++ha2KA8WPHkNh1LvnpmUnZhLuBgX+O5sHRd0bDufUksa
YWZyF6MWxn+S/6xSvAfiocqDN3/Smx2y7HNAlx3hBDKbKDBfO12GCnfzdhVkfttUVEMzL8PVQxmU
6fa89ajfm1/IQ6IoWXgUgvKUjgT6c4wbMoR1JgJT1DkZmswl7QGD7tpcTR7/N4IIX6ClnIY5DSkU
1ZJEHaLFdbZz+UqKiNib8rdWuwWTlnPtGLfyL8oQD+QMXSlwEvXbc33VnPaRA54zjYuLL2iR9IrB
37YVJTs06RSnVy6OlVRZtsgoZ90ijDtzwwpoFSWGaptO9UD3huTE1oxvC1oFXM08T4rnr2F6LS4q
d33RzF0ec+XG30Sh+CuKXwwqZJXsVx8dDv7heVuJLqB9O+1aX7y0lEd2VtE6odU2D1HuEdds53ei
Wyk3aYDYMYysE78r16Ng576aVRDxfvlHGhnojNUpbpmt0NWKHiCjk/IZfG+ph/BtGK8YYtvZ3EUF
cLV1/tnTh8Rn9Dkl9t6bUPNE5LLJhjTdLiBdPV4r380P7dRgWpMZ955YxhCX/xxGEUN6cGMz3m5c
qcuUnSxiVbcoLREY9/Ljo8rY+qiHm9ZyqOR5h7xBKJ/YzAdny+UFHSvsHP0TiPsJkX/z3WyS7pCZ
S7xr9FNHI63NSYaKTZuen/02+syGG+fKGbW7WRbse/mLBO9YEhC7NYcUfg6RrUmgfTeT7JrY2O+t
rKebIyq3mlLh1Y0fELU5BkS0WhoiYjKq574+RebyHSSA31J21rAGjSmlm35Jv0bz26wtdShKPIRV
ezsZtHcV3IyDTqd0qrtvgpLBvq5pHVCRQZwMtthZQSNiFwwLJjMY2n2UimtSAOGhBou62vmaGnSN
M/EdSVC+c/KVimBWe2EQT/dr638XnENrKWgTxlWBohxkhHmnFSMab8P+1neE+/L7bsO+4z3lFf90
zUrJfnPvMlEMEK26YOPPPQmCcp7kohdmBIF8X34V9iONtRpbUVtwolo4ICKd8NdA++zzs9wUyMzD
Xuqayig4oPkRZCYec+1nmzc5dQM6O4OjERVaxPwG5uZZ5Hd5FazbZZ1MGDWhZdXmzTCQBDfX3k4M
t7peNrt6WHalNdwEOl4fO2OQhBot4JQQH1XD//9UOf9BlQNMHb7VvxblQPSv2m8//iLMeX/Mn7oc
Qyelyrb8AG2NS9S0D9z1F2Qr+Ifu6roHQwgoJxXqj7oc3UATwiP1QJeinYsux/0HUhqT1hRNTstj
ovPf6HJ4G3+l9+no2n2UKIGHwsuxgcz+VYWiF0mtR9pKTbcllNWLgbdMHegA6rZ/rr3vq8ly2HCy
r5kiqHV1r3+6jTogEZvL0mw+3C6fT22qRUW35Gz68bSPp+ATcngbpNOU3yej1+9LOfkhbZxOcdd1
TAAZI4ZqZyqpCWrByJqb3++E9QfYnNqt7pXLx1/u+uHpLve53KzWZo2zYTtMX0eE5zin/v/L/Paq
k50hDL3crNZ+u8/7O+s0dPNFMBMeKJ9M3ac0ui96NgaI5/sT5ZXxAKkfjs06YS0FAIlFU0TANNRe
tfDc7i/bonJawqZ40Ir209Cc+KQerXblIwZ741GtX+6oNtXics/3u8uX/fACf3fzb/visvL3nQDh
CQxtcPWajjXvJZfPpNZQk914euNSu2VWMluiWbHYsqoW2a81tcnwiZvtAVyJ2h7I0CHavfPev8rL
t6j+eb9tlur795HBbhfo65vehRrCxZy52iIPtQzvJOJ+L91lCTYjRMocylVRJ8Q1wl1Ud1T71Nr7
49QhTYvTQkVt3KrjlMwEHqxuLgyCcqxEHNRWPrl+OKRUaj88Vq2ak/3JHbyJJB3ezPuPQ74jtfn+
pHKTcvBsaLeT3QIiTk2Xn5RcVYsUy+MJSzeu5eG8xOAYN4rXJCS0SYGR1CY4dHRVGnz1VJJ4vCrH
6qNWe2odaH1iimdFue0h6DESBgekFkOH9l7nO6PgN6RHj8qc2q+AQWoNG8PBhBRwaCU0JqrphGRY
j/lH/NomF9Ta5W751Zzp2agFysM/1xRUxJAYEnVDvi5fVnrftFW5hx8zpAxgOzPq5ccUaTpLP01G
ItA8MDc0PBRjJfZ6xqcfVq30fiY7HW/i3GxFJdVTiopVqFVfwn4UGcgpPrlx4OC00W/UxynXgJdQ
qz4CDIzORQFbBAwSbBPPLO405qfElrvHzGb0u7u8fc/IPGgBOnNYeewqXg5ai48MHVveoG4VdCB8
yR1StJreq9HcmEQugZyS/yMGb/1+Xbr7C5pFralX0wdtOc62FyogkAIBZas0wksu9TxhLHpnjcRp
w6rj9GJbi9LZ5ML0zj6NTNrpBA0sWYfeS70b21ipHwAUdjcVkSV/oszkd2JrbThEnXlU71N9Q5fv
KmJ2BR0pj5AnbERePNcd9oH3zVziZJas0sIWO9Gm07EJEYB1UnQniD/PwQwteLJXKODVeFCUJ3Wb
WqMNsjMBysP01tuzhrbjrNaCuR5z2oPgxJoEWZ1hDT98GnuUxBIISZbQGg48uaq2yzV7wC9Y7x30
d0B4LVQXajXK6N+pNb8rMD628bUC0BiSsyJ66TlUTBh/BYUCnaLauBOHtBPEL7qWdOdFLtTaZdNf
g5qacfKmdg1DTPNoxmVCljCnFMIggcQXgBri9WYwQEuqXQmAQOgD1XEW/pfazjnf//qwPpgtPuyv
7VlPMaLOWr29fML3j2klHUddh9iJYaN50ovrWPABL59SbarPW9sUZO1x3M+oSQ9pbqALtMEoqk+u
Pu47+cxR/DO1o2qwMHmkhSt0DhHznM9NiBkfjld1dMjZE04CKWrv5Jnw/Rcsf8bBoB2QshiHyy7b
Lm6bhF8eNMA/8W/ZLyRcvOYp9Qd4QupbqXyYSI0+fsocil2TRPwowpHazLA10S+Rl3EEzzEKtpGc
IzUgGH4B0XSf1r/WNFjgsb6H7oiIvjaJLvTkMa9IU4UnqjAD8R62NQwjtS8ql1eP0Ke9OSDDVwts
FSgFK7qmU1KQRbk6eMLp3J0VdU6teZA9UfeIdj4h6jdQvGyQCTNflUSuuihmDge9IT1LLojcoIyl
A2SOL3AsdYC/b9tNT1s4SPh5gwR0a4x+7wd4K79ItVgXOBeUC2E+mrTewniVLWpFD1LcoF6TRVdE
XrilAYfJf98FeHTZ7FvX2FX6NOzwVW089LhntYhj44szpiMmHX7suCH+XCCuAaPza5/axKsSINmT
t6g7qpsvm2qfBSQbOYx7pbZsLtj0pOTTvK+qvR+e533Vx47q9pz3XFQE+7Zrrk0ZQDbL7DGzm52T
3t1XpjtuB3iZWwAGhKBrMeJfKNRkD9BcNmuOs1wOJXs5DumMkrMGgSsANtSqup2Tyl1UgGrTc7p3
peyqI6Ipzm2s8S7VqtqpFrW8Wa1pjJq5aMjD7fIYtTneWwO0tssj1V61uVCY40EmXcq6c2uGJnIb
ny+X3l/PREQyKI/UQbPDAAV7obylUuMZtZqo0afcmck1tSkUF/Cyre542Xy/uVDjZnVP9aBc/WIu
z6nuf9l8v/m3V8suj3GCrDr0Q/3+DtTjPrzL9zu+P4fXtMANI5+mgSyo46nkoodgENSV3I7QvWzj
CMqn2qcWg7z1srn6aCzUndXa5bFqc1ibhF4MRDfuZQOmATgoV3XHRSms7qzZ8nKrVt/3Xp7n8lJc
EXX09TnazV+vpx7yd3f+8IyXm397i+rBH55fPqvaN6ecKfwUihwXH7IS/1yAePn7TQtjawhMzMEU
Kbs88tpGg6/6sICu3qL/WX6o/fqQcnkP5NDscr/fNtUN/3Iful+BWBQ6jLqfpcYLvz3X+6v87e3D
CKUeUQFAWfWOf31Q9d7Vvk6dpC6fXv0z1M2tJdtMl496uY9jxM5pbGDHTBCAUuxQ8onVQv3zJq3n
Kyf7iQKQcB/qmjBaMirAXKlBXjGO4AUKbw+Eozo7cmzmqSGf2r4s3neS54eqq0GD8vudLPnI96dU
T6K21cPfd6ptAiXnnVGum8n3EOb7KDhx6mtMZNvg3Oco3nTN6XdNi3TSp/RIYlJrrbum9rzQJuOR
wa287M348B6Mudt6CySc0dazLdFsIOnVYE1SggY1llzVSDtB1h5ST8OHbujVDqGjfQ5W3aYVyFrS
FM77mo1B98BUn6gvGK2dHD8FalSVEYWEC9QE+pPHlLS1K8Pk/A8FiyvOLMGtSUlBakNpuoFoxULt
dLUO7qrZQWD1jM8mUGFCV2PyDtPEP+tzvxzGwXfOs1wMNpQ4CBcUrSC5ZnLWotYA85xg9hqHVsFW
5YK0K+iaAGcJS3D+sAd9OI9yHnRZqH0uI4StZVDUnWg2b7S1mXYVrkMuFCskPFp2odFkL1T4/F2h
Lse+vBKrRbc64EKrLzqnYE4R8j/hyHGV+seoNbVQN+QAMKjRRWWYFu50fl+YeXLsVnii6tzYqzOz
gjaiIOYkrVbVXr1Mbxc7C/aLTOYMXCNgrpHyeQlvpMv91zsb8mytHqZuUWs0HnHQcDVo+/7Dovjr
prpV7UsbQFhagFIUNRzcv2AZz26Gaz6wkgkVAvsuN6i1Wf6rAuST1OMZzavvV61dFqM8BtR3rvap
zd6QRZ/L9vsa5FBEVsNevM8W5BOqG9SD1eNol972rm3sFZtvkFdXxoblO6pPbWrqEomrhQulIu81
SuN2uSvtcCRDOuKDD3fKrfSQytwVyTjEZwruEHXjePZRFpwJqURrX0kyopCMRCYYqL0lN3GUGEW1
GJop9HroikQ3A1pE/tue1WJQIEZbIhklm1GdeRoFbHw/XcnTUSF5jvVIrXiAJHHOgT1OkhaJWmE6
G3Jx2RwUKPKyrdbUfdS91WYteZP/V6wtQaku/6FYazm6iYnuX1drn3+2BeljH12Ufz7mz2qtZ/zD
9iwrcC3dUHbIS7XWs0hLsHEDcMTiIHfcDy5K5x+6wW7fhjFiGSYl1j9NlLb5D88MSOO0SUUgddH2
/ptirQzwJDwkrsrTj//9H8cMHJydgccbtEncxpfz11KtbxDglVa0WmM3+O4P3oaqyGpMMzg8PO4f
/jF/4/Cz5JN9eDEbYa/FJ7UDX1amQV799cWiYWxMq4qj4wJbfG/6g7nxxtniVGulO2p3rf6j6+gW
gmnUl5ug9F8abT6hVeLqMRavhYd2FWbJpp26aTv101bMS7y1RUwPpUyfiLh/hHHi4N23yPt05Pyt
ARbZdtTnSACYZ8/fZE56XcX+caLcsNPGhQh0rf307z+o90/xNXxQx9UJV+Ob8vh6//pBEzfPKVb6
wXGJqUv15F5ZmS+29JO6jb2Gwsjz0EnN77aev3FCP9ZzCx2pLELmHXDPavLEouKY6MVbYRfXeT5O
Wx8BSOi2zk6UZhEubtrsTCbQaKZkPpXxRQxJdTaRTeb2yfSt04juHaCRbe6qHmM2aWN5Vlvky+yU
uEkzdXBrXvaswLX5mnCGS0rKWHVikWifJ9u8NUgJ8ALeqc3bRnGXc9LTaaPLDGkv7l+WxgWoFTfH
xDeeynTRUZhS7/eD7Aikjykrdk8ekr4Z2XIs60kJQHGfgu0xMVOsP5u8+ST0+A3WF0I0kT7Qe9qa
0wxhu0Ixvtjia9VUMV3q8dvYOBke+nza/ofvSh50vx+UHiEmhgwb4hf620GpMz+2Ckz9R+RjPuLQ
6DGzxCvz4A2kJp05OozOthxIArMzoiMafSOqFjik6xwpyldYQ/qDwRU9FpYfeiLRj63n7iKsk4Ae
pjPMEHfnNP7L3OE9lCEnG5CPgG+yQrZwD20NOqzNiSXwl3vjy6iDMSQA/g29J/r5lGpFAxN0k1Uc
982o7doJLNNqB3/kiT2faTu/5El5DefQJzbAybZ+OmwSB2mKWT8PU/mpqDjwvJlZ5DJep4agyVx+
ijqEw865GqfTAv7VNPLbLNLuBmyBhHDmoOAtvZMDF3ys3GHeDHyLNuFWjEqDe92gRR0tWJyTjKR2
JBMeloQZJpXfEkPdOARMc8T8h+/pb74m33NxfKuEGPO3PM7Ohq2weFNwTElI2rYyb8GPnQVfF1AI
8wG528u/f0Hj737Evi8joCk5OcHvSTEOfJWixkwNJMu6ql1pJQK+YMsfg1sOX3BB3FqahPT5w4tY
OILTim8Y17HYcRk/tWn81jEMbeLjOHz99+/t747ZQMfSjqaSU4zFdeOj890kyqUEFxpg2r0OkJYd
vIS3xpUM57vjEcVcIYcrUUT81y9r6waZfpCYaO3Zv30HQWuaUME0/0igxdvs+I96zfnAr7K3rhmi
XTyLg+j8x3//ooYun/a3XygSfpqaqCSsf75GZTGty4kf7lHvDWJN4rtYWpqTKb+OpDsdvytVmlH0
of0UdR6EJptS12wSaenpb4YRXEHOHsOAyxI/OwLvsuqqwSUURrpYDilPkxvBYSGeHhU4/QDeSB7i
jiRfxS0+kcOKGGVJv5D4dY9x9VyO/KsXD1eCcAHI8Lq7fMZfg9d6n9XE+7X6J5fR25Ze2IDwsjgF
LheA2Loq9Yri+Wu80H8BokNiWDJjU4c401QWxVm//d7rT6IWcEeH6S6ICF+H7kVxovFe+ynbCId3
NgkMMaLpkPgQVgbT036bB+fKkCCCLO1HwL/zzhf5sKnpqTGph7JKes+8XtsoyysqucQW8bXVzV5z
0SYRE4N8JV8erbF6Ggx5Xy6tm2BZsKZyzWk0QgWHNHi0Y354UcA/12msF3fBGARWKHQWVOVTA8TS
DPY62MwjTiWoIFLUZ8fVJsec+R+OCNP+5/hSXTe4xmJK910a0PK3+yHFNjKjfEjWdj7GAbkxk7VH
u343kGJ40KKuCsfg3tdnGD9GfWNZCHpRZN+sEwLUnCYWHLBgO+7y0bfwAJa4zHz9aPjTQCMnG/ZQ
yh5qxiqhMwFKHwpBfX2IryvTeAIqaxClJzB37wdO6Nt+yOBd2pjwywazruZ8T3GokPG8okYFD+H4
U7wt8h5mm+fsIsMLO2v1uYLECdr75a0vXeKRU/jJTvBHpZ/aZPocVFOzh+6ElbrrAXrZ7U212j+E
1jlIedDX1JG24Zy1qzicOmou9fpg6cl17pSf/QYwhTtj6Kgr4WAHN19IcEO/aXt73NnehgASsesz
bQutLArXgSEWJr9TvxpROBjLHhvUsE9G7YvrIgRqk+XgF9ZTt1Zfo2pwSJ5yvrQLsjbwXg9ZBj6h
ianaRBqWT+/azwVtgE67bdbhNBcRJLTeu+d1uzCSOIqhxUUnLenJ9GBlTIbGdIfaN926Yrppl2yA
EuuFXs6/yn7uJwxjczN+LhvnbWnS6oDzYV/WLX6AOsi2rsf7pn1xnzCwpuDSo7ISxl4EWU1Wlclj
kwULkcnVaUW2VblbKiioqjU8p3a6krdhBScNfXRdi9M8k3CFvDkLTXf5xtDMp3MMXBuRtRydovkz
oi2hjyPWCBzAPp2TAWHlXdfV6X7EIkyIabttMqs6zR6mcGbKwYaaT8LhbyMzzFDaWxbYBLwt0mBo
XrWlo59qeXG26MD5edLvfLtOtsIoXhYHP/DcJM+I83HCNldpVp8yl/CZRiwxWD4oItCl88ba9lG9
nzznkNgcDJhLtroHXAz3LOr9/NjoAaMnvxpCcwkgAFGpKbTxIe6IcayN9gmQMS1Rw7pPJk87jZ24
Mjpz/UbkiCt4Gi4l7gEf0bPTOLeuTvxEZyQapyELDSJXl2ZuOAuasXnQKQ/4UNYwPT8R1n2VGWMX
TpVubaq8fprNxtuuEoEZzJUF6dA4eIUJ11JwLSVWDW2k5s37BBdeLJD/lwtnlCWBzL56dyDgr9bE
ktyCXa1p38izv2fQCqsQAwlFJUZPc0FuejR+Hc3yc6zz/RcttjSHKJQOdbVJ+S9xGK1AOyz2JZlu
VsSZeS05xdpxeezAbUAbuye+i9+TT4w8VqFwGDDW2Xhn1xYIgWvwq+6N7LgIOk7NZv5q8bPZzADY
6wifpzaRiJ4hXhPFAZfr19Yih6bDk4hYe4HsG9VkP+bWt6A/R8nwg5rEdGonfscAa/AzRrd50zyU
vnO6h02Y3NQLpHVfK2/o9JJuDxfdS55FMf4EeJJuRj06cma77Wbwvc3Xvhkeg858FfYZfcQZoB80
vaDKdmLxENqiZkHLOX3JHQdIZsSguz84orldZ1q7K+EXBIygm1wgbNVJ8dTmI16vPPgm/CbG4z0/
5IHUUHpW6IJuRqhLYzDnVF9qvnnXt1hBljGBGSakSH02Dpppi73uUn7M8+uxjB4nrYAVXq1kjsao
+8z8a1by30lQ8OpTcV3IcqbmShHFNH2h1kKgc6aL+1oLyqNXdZikjebejl1tXzE7EFly1Oa+gEmM
VhbteeYtWLlNt+YKDLaP53zyJ9TNpMp+bqAZZjY/5pqeNSSM/skLynsNpL6w+mxbwrLNJuzpPWW+
poOI1q0eUj4N9k2JNrKesfCvK7rVoojEofOHk98n+c4IsKcESfYtSh/bLoD0R9EqSaz7MtYRfGK1
c61DP9vJwUiyR6/hTJq17llII14KR+YIaXDZ9ULf9cATto5ne7txsOAh+DScpukJJxzAGHOg8LZi
KTZO6VRxuV006fJMsXgtf2jpK7/ybhdl6NJxuT3DH7ufDa7VMYyZrm4P9owutteR1tzrbRGf3K44
CPLydlayVNukbtqQmtNeL/Rrep9TyDgSO9QAuGi1XurA/ioFmXUxMMDjupmOw5Xjlufair9b5nbM
4++FTah10WgwRufxqa8hI0N8zba1M51REX/RteB7VKRHLNRMIyLtmQiPibzTilQIsHO7Cm/ZoNsv
EAAeC04vmyX37zJvLmGf5FIqvhUT00iShYfAe8syYlUcHypxR+z6BAdj49GNnMrktrKSlyh+6cyr
vMTgpAubNq0VHKjYYS9L6ErLx05LGm9TLm8dBLdlpv9jBQwNJsPBO+mE0CYhrsbTl8SV8kjNB8aR
aZQOPIre7bA+aQNBBNOYHMsgB/TM7SUCo6UXb86IbcrLxXQ0FuMLAPR42+jOzmywVel2h7hKFNQi
dPLVff9qboO3Wb7Y6lf81OL8Oal7GT4d49+OnxKT6ZqVhUY2fe01sFWR90J4o/OitfdZqn8uprXd
aV6vYYZbAfnZnOLLtii+iorMPK6505JlB3f0Z8KnMCRpgfEzyZBIDMu3snc/TZPEp1BFOGn1/NJ7
8XWfRGe8/Pug1MACg85bFsM+zXq/W6Ya0DUDnh2hdTawXQfWoWdjhrzC2Ql5idaoxsy1s/eR6+gH
JWtgAtjKWSABa7LzbcPP3/auc89wdQUuAXHTF0sRDqtGXWcGo6KbQXPi4w7nWda51dplEbv2QP6U
GOAcj9NmlgX+0Y8PoAz9g9IIKcULnSN336/V7SKtWEmDvyUrUuDa+WrI/yUpWr1J/jrZ1A1hbLYf
XMV+IW0P/a1KyBHgelq/SIE+UyxPI5Mrx4SBOPFIShCZcRgs80YCBQmB3paTiaOzN28yiLGc9J84
xLns2tBX+ljyEmJGI84I10Gjr6yb/dWKTa7pDLCCmvg5tOmnacW4wjXnp2PkN15CEDxzj3UB6BDN
NwyTZkjGyaep6p7KTjxg3LgqhupnO81X5D2DuDa/+QMow7Mvp59jgMSgqH6i0v1k9mDtzQmzq+cF
CICA0voCDKLLdX14mof8J2Ooq7GRwxQ72ZLwwqWPYhiI7k27+Amhc4KTac+rrDiYd3VQvDLvW86O
PixUoodyN3o0TSrXwMDiOPxcTaznoMHGc12/J1EpWYWLIm/nDNWzEhApnZPgixadcxUX/ES1FD10
t/jRWS3KKSc+NcUbNE3RXml51oHTWD45aOSkkkEXAbrMgrZ701ZQDfrvKh5NfbtqTR0r6eoYqCQj
xtlWPCQHldGmlF1qzbcHizKPWwB3BQ3TBo8uBPAt3M0/zKowQuEmp7TVv8YZ1Z9pLJ8jnzwMZcjN
xFs2Ro9MmI426XNhUDrXZh8/BdaQHrAQnNdBd47pzNWt1IseG2F89hfqO9gdmbiOPbDLQJyygkFc
WiUECjJ0C22rDzW9dHaOuf6APHRSNcw+gxqHoYQAEi30K4MJW4pVpR1emLUxPJKhme5640Ykl3CD
xXlzN7lMTyL+PWCa3zAUcL50tJ/zCL6tbRlq9aa2ceoZn8taSG33DL2S6WULB2MzL5JkgUheXtZl
6U9NEiMcIbWLR93G1+lXtrFRU+515LmN1AUZMvZwCArSFeTLpVA5DUyVgZ9yfFDCU2UurQge0by9
NusqOTfIbPQ8+95F4s2e1x38o5M78/my9jbRMVFNcY6GSYech6Xuc2aSrBqBxD55y502YtUOKq6u
LsD/cOB8uAOkodWpQWpvvO6Hsg7H3li3hgsyxjU/RT3CpYn4Pv5L9Te/jx6ctjxmC9K41hJHLx++
FTBKqS+bp5wS+bWZXqNL87cEkm6g/JnY6s3pCPfA7b8R7upt5BEzrwmhSbKO6a7mrkj2o0H1oMXN
v3MA19gtBpZY9x3KCJSj/YhvPyt1YCVSbzjIsuJUwX2Npvm+99ofkUtFoJyWK/BdjNdHChVu1n2J
fIjXCxUOR6+ejQFLtN1E1DDEdNVi09nmPVftqcUaZTFoouZekrTrmaHQeFOu1n+a6VN2VwN68p36
ehLONCn4m9CNsteeLwK+bPlsYsIibkS8EjF4lwXQpoFmT1stmj6vNs4omnH8PISF2d6/1zFqh7QJ
eb0A6rOkhGMXAfXOf8XLqGKQIvY1HVKAnhTb1VEn5mRHhwuk9MzoZKLFy9bbujJ+SKD5ykKIaDl4
VkJ7ObwSpljUF5PIf8wzu+Ow4DZmbQ0H1MnHcSi/ACuRU2pZiQEvfd+29ve8pjYU4JmikPQTSPpt
aT8kI4qmJQn26l+aZjR5MV/IQiUNEsY5ZWqoZ6vEN8a2FQOfMbn2ClnHldYRt9OBAY79burFQzHP
t1lFdX6smMsVqe1vEO2ZZPCu/SYujJu8FseSYsPG4UKxWzngN3PP96qK2yXFOCrbUGSAxOuCCg8E
uXJXicE8FqSSkree7cyZwnBV2+nR6POeohPUwbhwTkM/oTVestfYpgpjaNcIs/HrZiTiFfZn0BYE
yPg5l+PEu2omI8H1SQRPNhK8UtCu7OyyPwbRQ0I79JBE0NuKlGINFP+hKrZOVhF0MjFTWIP5ZIDo
bTXnJab1wKyghm0TYR0Vf0yxGE9iwLmX++tboT/18gCGiTeGWiBe0ylaAFUxPUbcdBDUzVAc3E+1
dygsqnO65O6t8JipC1Gy4MCjfuGAA79SPZlcy94or/A1T/5jmpu3+ercdxGHLQOoLi/6nYd7C6YN
ujF5jK12SU5Ihq46wiiTjiD79KG57zqbmUAlCBfiTDu0Nxanyo2eFuY2WhyqYYZ5ZZoEMlKw1wuS
Gk1JwgIUUegddTWtPi1iFBKDjBKm6r5HEYhsqriRuO6b5XMC81Ev+FHPrqlt8wDVw9jJOhqj4Hj0
SX51ki1OqpZP2P1syPEIlzS5cowaLzs9PtTAFEhJ4DxCFue8kqwG9QdabUU8drg4gXJO6Wfhzt9a
+uxcYokzWk5M+GFzQbwmxwrXv8cokfgyyUZEU91rd3FwLKr0VDXHVjebLfZeYU+HuCZEiU7Bl9Tu
7/VuOlZUpAwT6BNF7J6uG4GMpL7wfTy72FDDIY4JxoHvb+Q0OvLlCY/t0Si8b6OvfUfbmiJzJ1fc
ZATXWCfXYFiYZimlKHxhLfMbacSs84RAuWV+9ZyJpDJiWkYrvxaFwbyGSK9NQObUZnS7W0yHR6c3
Hxvg7aCPbvUmv4Xccz9U4LTzIr1eA/zEUd4eg1aPr5rK/cMY8v/H3pksN85s6/VdPMeJRJvAwBOR
BDuRovpmgpBUKvQ9kGie3gss+697j+PGDc89UYiUipJKEDJz72+v9daFHBZjN9t4CIg2Scb1KEUB
gJF0nA69TQ9m0sJtfdY8C9PuFCdMZCXeGr3tjdUxLc2FWh7HiW2K093HFvVMtFC7aUY7ySzNTzDj
cUO7W2ML1flWA7OcD9c3oah71OH/PGbilkIiDXqtLZmLrfUG3k0I7oOtqQ6VaiWZ3lkpBtKOhEVI
l6Q1YRNqruMsxKGMSGcxcdhAX1see1Fwx5RPSRzCzakumsUtRuPdPLjo03u5gac73ESxESJCBGc1
oNUipK8fujSFiMmKqTM5GRpkjXnv+iZNmRKPWbs3GbqYw/VN0KN1xX7Hbi1KzT/PXT8wR/EtNf9x
EybUCRsmMpLQfAyZjr0FnV4Pdc5fXoru2KIssisC+pOUTDkat/ue5cg+4iBImM4lBx8UCXz4f97Y
XsWYqdWPBJzr4qhZzeFaCP7/E2T/XSjB1C0CAf91KOHpZ/xs/1Mk4c+/+N+RBM/8ly3oowlHBxPM
roYX+2eAzPmXY0KCES5dFdc1aD0VBICi//k/TOdf4J7pkugCpvkSV/gnk2DY/3JNm0aZJZbhL5r7
/y+ZBPrH/1bf1wk8UJbxJJV/ggJ0Z/9zfV8wZ8otioI4nEa1c1r1WFM94mzF5hEg6An6NIqDoHrI
4frfePN0W/SQdGd7oyY+BY7wrYmGkSkFxifc5sG088+mZX+hCUn1ZfYRPD55ZICpAXD0st3HodNv
mxJ7SgSANYAPAzDNek41AGOpMNpb22w+C9GvNdhm9cSNNjbuYFyTl8BVm0BC7atg17iZL/v2dS4o
vlv0ZdOKvVVQ2/e12Z4pSMLfKNBLQhMkdFbDGOuddlO083ZwkTOOHQHyLlyHRPIa7TvxYGGyfZAA
NORNTi3LkEza4vHi1Krnm1nSZIyYnY/1io7PvO31/mVh1QPgGfjBiq0G+6X14JMO0roZ+oS9VT3A
GIpHSrZAyao+992g/aiZau8b6xbeICA/I9qT5We41Bwkx3HMU7g5DnFW50eG8PkGDFLTwBSNE0QY
cZSJ++eRNdackJfn9cYx95kQJ1da+nme+H8uytjbIgamsGlY7S2t+PHYaqaznsZZZx/taXcFBqlL
YM7hpaxRMZfDfDtPkGfpjo9rKBLiEs426m7OwX8e9mVQXzAzpyLG3GFMnBjs2HqSqjWAdjNgbecq
OqkyeA2DQgP/GVZ+HxJTl5ob3F3fNO6k3VVG+ajML8brcFHMsqP2mjnIY8KyPyKv2VacftB2NPVG
o5ALXFRDvEg1n/GytC3Xpl2aITQ+PTpWBXVSyeW9wvzn3qK6krcNtTzMMRXT0KNc1vIGQ0ZQrWPW
w8vYyPhMDxIaEacO7s0EDVjIxy0j6BfPEdrJSaf+sWUnsZ1CdnM9nY7HorGte12clbePLOr4gg3f
sxAfockk+fWBYTe+NZQKrC32sCFxnhXFjqTQ4jcBqupoCkUOxWnJOFaCYDkh503Smm+cXaenwOxe
VFCqr2Sgsj7OlnWvnEA/cBfnXh4IyKK96I+wLs9SC7Wf2tG4gMfqrGrdIj6LWIOyY3Hwit5+Mhzz
7FHDpoEwMP7cGI+gRKdfbp3vw6ECHcH4MqOHTvQOwBaOnLdtUtBWTEU7D9GQJh/oODSqdKX7OCU2
+k0hI78dnCXzo+Z9lnThDhZgdD8HBUeT1LU/3DncVyT5vpQBxQwxILPjwzOw3ZmQx6hRrzLbt3Qu
NxknrztarMyvgaPdjpodrL1pCF/S1LWw4pTWxh0RJ+RkOzbKDgWGQj5KN3qr91a6ShiZA33QT6+y
1V+nVCsvrWWyQ2vadO8GNiPsbat+5YCUq+AhncGDjG59zHLlUb2HGRJyTt1mY+zeRroRryzIsk+R
02/ZlVubrNW1TZ3M6smFpHVwlPHsGdaJZHr4mWv405rQmi+UBqZTlFJNMPLRAsisp8e6MuVhdGeg
pJk3PpbgKR4hv+96gKWroaXWh9VjfKTaxl4H4tbm+hmSk9WuQWh6o4jxKHTc92kDyQrx+nAq4pg9
6f95it9lukVjdQQdK27asaheBTGaLSVN8srLQ8oJIw2FgO8K3FczqOzV1tO7gAmgexs49fMEpou+
34dTu/NpqKPiqS2yc1y04d310RjSOjUixs5T/ibGaeQ8WC/yPaont3COxWsuwrXb2PbTNA79pbG9
F5uZGymc7IF54Oy+K4ttATpkZTmTvVlQSSfoENlJS4kGmIiwGPfEBg3gKT4GxhNuBJRNsSv9Ugb2
Y4WOnYp0UP9E3paDj7pVtTTWjlbBf8jS4lTUbXPH7w/Ol1JEMIBw7+BwvISW1j5qhZ4fe5ZLCgkx
yNSqQtvpmHcYk+JfQETu3Exo36NPw32fyXDC2IqTtPcYKLg+XJcqstZNXxv7prXkW8ZVlUV6+mox
d32URJBpMufu2+BRFsAZt7gWgWVI2M9v/YYlv3njEB8csxgVoF51v3EhOg9YGe7g2KkXRzM1X8R0
UBsV2Ag6iRNYoRbcFzooV69lBjTopFy7qrYuNHyLFXvu7lwXFGMghGOg6Ztg5wCjfZElvxQg6fFx
JBETlJV3N8yg9qJQhmC29ORZ2hnF0mx6M0AZENgJ48dclP29C/IqtkT0WA+AVuzAQV1eltmtkXS3
ae2qi5XSBIKK2L82tuYncVkcHK2Pn0cwpCsLDPO+quP42WjoTMaCn+j6URoktHDYEeTznmMN9SFH
NvPFdvp7PZz745/nloeFSmAq5eIlQMZ2cpc31/eGgu8HtGO06cZUHUfgXMfre2k2hqt0rjCyRcG4
MUNW37Hg9iQawgAUvUgDGUYFL4LKaO7l9QXw8w6L6292//rWUz29acskWkYwwrCc7BAXwRUvyaGW
/wSuH6jnIbMbXPgmowTvAACGfRqHuygT/Z6Tnj9pCQv7wHnWoHB3W1G7Q46VnOGnpM0l17r8XuMu
Swmabrjm/OgzGyKLRWGbC87+RO3qI8Q/woSxeBwCSuR6Eui72QwcJBoN8L202ptm/R56+VYPFbUj
RWfDHpovbsIzPQrNuwsnKjO4fF9rmSYnZWH2pKWMELqnE8/60KcOI6TTYwz31zcUdEez6/iy1EKl
ZXUHU35LzEBzUnNHTTl7R0slZrzXbXqNbVP/DqjoYV4SML8gP7XAxLWOUqdpqF/mOO2zZqQII/XY
766VISupd24iLbKK7dvSuRfJklagQONLZ6z9gbYbckl6U171Dc+MVExQvGidPROQ38BZKG6mEHBQ
7L2YtfGt59qpk+KsiWBc9XTCqmg76C4nVBL/STb8yF5GYEwheMSx8xz27UtKE751Amdb9wzeV9NP
ysTWjZ3Btu7GVzuovtUSyqKXemSrIVErrcUk1jglMSxE9+G89Nt9MQh0Tir4KD2NIvIvSClczFQz
vKZqt2EPdUs0+pbaPDMBU4RI2G4hzYbfRtrQSKEWVtHNrLPvOGneZstez2D1i4nMxBDnqK6yQz3A
1qJC/lp24jGQ6UMJO96nBW8RlhqARg7TSzCZG0Dc4FjtXWAsUL3uLpi1A3zmNVcTskwMJuoyti6T
I/nExao9KFP7pF13L0J4MDRrEs3ZTRIROnfiG9cYnwiUMWunVVjvFoFX1C9t9Rn1Bql6lT0Ucngy
Yqpks6tHazOpyfUSuIdZ8Q2oNwJaxp9kk+xrg0I2+PnVOEDGAbVxWzPIB/j1uZQd6jrWetB9VX1X
h6g5IKHdsn9Kt9zVZESNatTHs1EM3jqzhnbdADELKCl6nPq3ES5PpEc3JmRQSKnB0YCGs1q23fES
fcjDN7sPinPmqXeZ10eGDr+LTlTbVpueBH+PuCaA3FjS3OXGfDtUS3oLjisvrq84iElGNKeLPlHb
NBN85x1lYVg3agsk/XFK82MuyA8ULjCayaRkhOrS51Knl+Q60XoOxYsozXMKl56K65KXtvFl1OAt
24yfG0L2youxNHjGyEZOvbS5+d4ur6Pr9nvYUGHpg2E1ueQrpuintvgbMbX6W1XxcNP2OBKcZ5l7
H9LVvxL3FyvAJWgYGjLpOtzUCBha97ebT1+WY9DyaDsUxnkDi6G/0M4BIJQ561ibPpXpYqyzfpQz
/ExxfWtVP1TlqPiW+S2ssr3d8iu3s+g7suP7bsC4TijjU4eNfCsjCFfORHOAtUjF1YeTcC2zDjAR
PO7KKDqxYX7TB/Ua4pZr0Ra7lXefGdOlhO6FyXF8F25/KhnTsWrtyNbIQCMS/Yp0E00FF2BOyQzl
ZeurPsFcUDl4N5xjP0+oa/GiCACbGdqs9hIwl8u1VnCRzHZPbodH2nDR9OSSVNYHHgd0xWrloFNg
4nIufdX2t2Fr7WplRpslL8jIVdLkF6VwVvazJBLAVDk92rsQvY2/YOsbgqNavzSKh2hduR8W2NYb
GiQ/PeEF8Hn1sXXOGoRRGlfBik0DgaTZSXfmEN+1mdFtHV1dwJCSr2k+ADDvS00mvqUw12Vt6xdj
fOprKERdp+tbh8a3btViN9X2ptXKT+QS/d6SdIIKKutnzvs+1bCG/cZS53E4HzMSv5yrx+hkIbyc
GJa+yCZ4iktkYlOL4BBzGZo0P2Cy5Tt8SB7hmD4C0Yqf0tJ8DQKW9rCttKWLcFA2wjd2We0eXhWJ
aq/HG24Ud8wtv+qRld0ODSG+IJ5SHycuLN+ao9zO04ZTWyfiQcueYtPFVmxX1jqDkLfq1R0nP2sd
TtxNQjVO69pDNLJU+nXHZYxQJTbIWlqZveW8RF1cbmy3uIOIlfjK69u1COQx5bd21PhJYWftJ1OF
m0pkd/CtjHVtu3fD4LY7yuDEbzzku1bDNIGAQ+Ny61+Z2vjhNJI4SObs7SgKNrPr5rvGTt/jpITQ
mnOKL1rxS+8aamWZhmTXK8kKmRYJs3zyM72r39q88aHPbyYO/o8QBKmeB86nYYLZC0vufR82WZqV
G1k4mVzOzQ6//JvaBJlZxvI+mvDYB4DA6sZ9cHI+FDbmizAclssmI5JEHzDs3Dvy3vcwTYnIZeLU
9tg8iyRwj552HFhe8R104LQAhBXVhGIwgFSuvHjdePGbnWWZ39jDaSjE72gyM5ayuNhVaR5u9Nri
YB16ftszWto4DJkmWbSMzP7z+PokczGvzC/LzfX5AUHMAQjB//151w8nGKI5jdXb6z9tiLCWILz3
//aS1w8KNKC+NYrb60tenxpqBaYcrfXsstAGdJOOQpIkS3Kgc9TEW9PeD015Tui+dsXwE+VsZrtJ
vFHwOMV7pktbKp0dLbPuzuqaPT1xMt2Q5oreebNj9QUt+kcm009tktLpp2DdeubeHIafOQVmxvzr
E4vYMY9WtdeN0B3ZK9iGRWPLMn4QgHOmjNZNpZ/KKSai+mueS+lnGauAsvXbunLWVlwUqxJuzUp2
XrRq3UrnzkkaIV3eqAkixPW9OaMNqAYoHUYv+10/iPX1g9c3Udfl/jzYz0RMtI0y4s88ypyD6LKd
Gqya4yop0BEO7mh0HnMF3nAjcGyv9WVYvjZ6GsJECtrD9TFBNHgE/S7tsvvS1sW2TXCdFW1JW5Bq
0uRF0SF1smJj2uzOZiN/zcBb+LMEDlPPeoHJJ/mYXUI5ygyNo1Cm/ueN8c97DOtYbKVC/ojHPD26
ykj35E5uCiN5zBaQXUvnUdq/DIcanHjsjPAlG8IjXaR1F+snz26+ozZ4lvEI6Zb/8PGcO+shzW8H
U2wMDWaA3m9VMp9MfYDRYRm3sCo3uDdvjF6soT6Tqao5z6yziEMP1waHFLruxjEosb22Ff1di6O+
jO9VZarD1G86R246T/uo9ZCVQRbnePR+VZO7jwnGLlsE22Y72wRIirL7XrePEphAV9+PYX+qCvoT
ceh7MUUPoX10AZNM0PJS5nlsbC11H33osziZ9QJqmpkerUjWC9F0FBvExS28eh09FKkR7Mx+OHuj
QU2TrMmc+XNrHZXvgvoGM1DdMve7zUcMtD2c/YmmvhEkd2lI4nxMeiICxbBVHKhvtBjGZCu5gos6
eyLkS2IHjjWnKDd7mhg/vaHX/KprahtoCeeLkXlIeJXN4IsMM5YLCqdJApsYcnYxIAsS0r+xzOp3
Wk2EbzQCEC5o564/MP6GNLTg8AN2/1xx478Z2bXYbrk3CsLagO8BQNn5ZnQrKNz9bZ0HzyjLxVpY
6V1SS8Tr1d1kFS5xkPcpCB41Rl/wV0eHMrn0dkRrowXNF9mRzb5RJ43RbfMC7GHaQmgu89egd5GA
M5SUxREV1ih+qqxtz1jZjao5BbDh4NJvCc43jzPbfVrcSIcbJzSXdttzZHPzthSGHa1+jyg7uPOG
JndzkzftNxrbQ2elWL7i5DspCURQuKUyOQ20fU/wCz4wEzcHs+XiLNC4W0O16xwirnllBeRDo18T
cOpzbLF7NCuCpSxjmeu9JikYv6Dvn5IY54TTA7gqhrca9knSZT8EPl51a9rCK/vu4GPf9HRqfNtg
INwIhn0+P2ZGY6w9cEAra5wIEuBFlam3thgWi6aenBujAyLeZmg3cynuQm28KboJcUql7fXuzbLa
nda9Mv4DYKraDH29Fxk42wKtiZBArfSe6Ygacq2L+hNC7ElDBVrWyV1JZ5Yd+ikLWp3W/mRSQzm3
GRHWOSZbczFRi5KhqdYFuBN2k47pDw53NNvufDVEtx6Y8Pe+Kr91J92bSEtH5KVBiFM9vjevSlPi
mhWSU53pY/jCme+gP61b8WrBYbHH4jE04JZnA2t0epwhQ7eQVnI0qhY61XTxqorFsFourlWAce+R
5UXbara+gsRBC+ROAFxRtEbAU/O5gmSstsZc/65QuYqgu89Qu0qp3wJnxrNTfM3x+BVwU9BRwbqe
flpAFyBiP6ak+ugJHHKfWjrx5Qp9IBFevYTpqHNbSQkaEJYx3pvFPoup7ql19UfSxhZyWv66nsGt
3C/W5Gqx17axYtxhMdpKqmbuOO686blfjLfhVB6IH3CxVMXvTuu2wuh11Ezmc8MS0KPNtRZ/riDm
qyPULRHrAt4j4j6HJ5Y+uHnhfaaPywiDwRLGAMSKK/jd1M89uzdnKs7lTHxhDO8TdL6OxaZsplLc
U/aA7wwt/mKVw8CPAvGzyw+tbQKTsU7xYgqOTflYJ7iDm2lvm8Oaiq9LdVp/R53yECEbBshnbCR7
Q7F4iIcaIzFxyhhSIsIcsfiKjcVcnG2ckA3PTAJ8+S/uERx7Sx/e4Y5AbMs3FgUy57L1tFiRC36E
6D2ZdWrKLdSyxZ4M1vfZGPXT4PCgQEHTzA13z8W5bCNfduNvhT3mZMVLuMHW3vA9vpuxuxytvLU7
py9NCONpeB4Wr7OD4Pn6h9RlXPoVoU6JDkGWDEJl62RxQ9fupXZqk+gpwbV08UdLRNLUzkBrifFV
Lo5pY7FNawwBUZFimUznk4EOjtLoLe0xXkvdZCZXDCs68IrFYh314itAa62n0QWy21cmXW7yXn0J
9Y6/e9C00+LERmFM1x5Ntrsct0vE2WIxaBO0piCYeqjiqr1CArRyF982ggdUdhZlo4XLBs5/N7F2
rByJpzvAu4Q1ebRrqjv6cxBR4FDDb/a4L332aPeq9OPJXQeDU665tugDm/i1aTuxrsSutu7HKGQf
OR2CxuKmgEzcHhyxqQfXZ4D3Iaz4+iA3er/qLRZUw/jKXdjD7QCwBku5TWpxQHORL/7ymZGjXbc4
zVtxNAjfEDjioO0NIO36yabkyr60pfgk3JuICb4zuu45rks/wpTM3ykJ9Bid+qx/5gNy9SWSkKe4
h8FPka5q37VRkQWCHYDpEI6u0hlqYR+aufmiieDbGxeXu43UfVzs7mrxvJMpAUE+L9YhYIO11Fe0
vXynJ3nZ2MSp4ImgV1jc8XriEgTuIn0bI5aXi2E+XlzzVoh1vgP1NmS4xZjveG4WM32Lor7pvNdZ
TFtz6L57JKAMVc0Tf3Phncy8+9agStqZj109vlamd1YhvYys1t6o2Nqi6G/GqCx2uUaJ0oli1lkW
tDievuJo2sUknoniNr9nZ0aloDiz0udbTSPzA51kIRi8ZEN93dsH8Rdle8mf0EwxvVsVpvEOu4Il
O4t/ja5ASiL5xUVpupnJ34W6fCA81Sk/MsqXyOoZQeYbUJGQN6qhqjwjWtDzMrzVbHeNO538Rrl0
N1VYr+vc3NaWsv1O977Z3jyHECHYCWlo3Al6kEP9PUbdd95YfhfjKhMeFPdAdzhABj7R3PKsd/2L
7nF+6ts7mFn8eo8ypJ40lcOdRvhi3SsawS2x/wwlhZyJRESIFLa9dZZOPR6VMKjShqV+G+U5xwfE
pi+iQhxTD6G3ocOWUyD/tGanXoWqB9mvTsVoxWuLLAsNvJHyGiIUl9+SPXBOpwd1cFumgbTxSaQV
o9jc87ySA1oaTXvpVZ+WQTspCpmNGiliqR+3EvDeODfpiXEz6PnzOCCSjGtY1ypKfBv1bkFEb1Pq
03kq259Cq21fa03fos6vVy/QJkGTI62h6Bd/VcexzSFZKLHVMI3YyZ2Tp3D7J/enbxlTVfT1IEHf
aEtOhlwuLehhw7eW+3mdNzdKMfSRFsQzqzBmU+69OiP/402oiBNPuPy6jac30aoze4FwVGzaVt5z
oH2KguHTSF1JQt7dmIXbbTthvje5nLZBh0pRjc1Hm1Hf0uMesv5oETJn+IAE/Z1No9AORLWKXO58
DNmeSHj6aozAsXNNpnRTNkbAks6Wvdq1Ep5Y1aAwxuy6qwCoTT0hzFxpre84vwZLcIKR5FV7k0gV
1IV14ug6IugE9BEa16FgRiPj2GxQCVg1KBNuHIqAfGWDjsAa/U68HrX2w4YoDw2bjbEIcMRKILJ6
M7+EmsY4XG9AW3UJ9zkQPNa9GL97yVN2blxcELBYVg8hnZc1hTGeHR86uyf6GhEziMqj8tpd1Xho
Bh23W+l6s55yxhsqQ1MrSu4PGEOYPtPncF3VRbcxXCdfD7FYQgVsJu3XQJr3FuLjVRBTJXR1d+3J
4r0M45XXv/RJz4giAyc7JCn60WwIfsnat4yeve2TrAyJlUdMh3zOztwe/Ji2vnMO0NQz7cd2NJEa
EabQEn5gKpOxRxaZymkm1h/9J+bwt4qwLy6YvqYkEsXAwZBnxNam2whMwy7P5mzDbCxmTJa4pGj2
7KXvy55mTzJEJ82k2xBn4z5OPXp0mUBerM+72WUb4lj4HIx5NXptsCX8R1YRZH/BhNpCefdd1cPb
R+a4ShwO5HOrvZWNPMR1kPpVtW7r8ijCalyhuRlWZuPqG2tKjIPKFMbIdOZeVHqtP3XTl0F44gSO
fk33LFuLHCsHdMdak6egTwn3EXKlacS8ZZLeYo14ZDqXjYfLdzZFVO0sG7+3ru3iKPWTJdvdNf0D
51i/F8Lb6AmdWlXIjBmLEjnfoTWKi13QWKg4Z99obvYwqNB7DboDNZyysrVfVOc2c+dsM2WskE7C
6vTau8BgWklLVLzl631Gigge8A7u1ISAR6sqfVMVXyKJEL0l4XqOJPdYzWSGg4qIFSZnuzAOLKEP
lXT2ShYkPztsUSPkgBvSmTUwAssBidNTbJPf5H+Knb3Mvg5R4m501iinRAaEb5WmAxWfgX5kKPWv
QgtJGFfaXZ02x0jKZ3cS9NyDLL3DLWw3mV/xI+1CBl73HEsIgaEbmkPKIUQj9imoLCJH8yoR+WXq
51tToiykuXMjuvaSNymtDtKVuiEVq0MN8FF1Ic0lTkyNnDdzGj2abmGu6rDot1lciXs3YPLC1szn
2isfVNT1HDsijpzKfI4h2s8WFkSLpuOe+dpy1XjDZqbm74s275D9zhdk6ZaG7onr7mSm2plQAcmP
sTnD4KMuwRmO8E4M8WnWPusoeXbfKOgfM+1lIKtplhz3hpBxVMNj6RE/5qAYQGqzl3QxilALouPQ
fwoOX05FQoh4wz2J9gqkBr/J2RzZubq5s7EcjfagObwqw6X9Vpj+NFc14ZaZ5Hp1r6YQiXtI3DvN
u/HGLB2XOpJ7jjxL+WiFCwRw0SlvMnnWUnkME5sQlJlSWuvfGSRjVKFyRy7zgELFiZGdd6qDnEQ6
kPDkUlOjd7GWusXKaqINnQ/rnDEPOZCobV1nJ3PGmnOayxpzv6pdo7vnFu5VR0WTblW16sspLcYM
LAbCTfXGvZ1IdqH/0lu3XiUSrWVuCqBaXn/Kt26g1kMTgXAFuzam7H/THm5vVtbsDjdTH3Okoihf
mwUTZ2lVrDnTeSsvtYKNnnLHtoGfNorCt+14rM9MR5/ht0rW7Pw4VrrySSyLFVGTnSXb36GeUOZi
6qBk3qPiN+KqRfBZx4eeSAzrAPoy62uKmQu1IYHpyQZNxMISZritTB7BCsBIGZJDMA/PEz+NobqP
Kf7s7K7aZORQNpEw1pEjCx+1WrYpJ8Glrobl15Q8dAxPbnPyP7qOhgtNS8FvjeN+/phaY4cyI8q2
qgQc3JUpOne6PMIpn5gF2hGbeO9pvxMr5kbk1e3nzAwkO2khCelmoaLfXZa/aVS94KXkVs7Xp2qL
Fq9/kfoirHMZp5ko1w0KYXpREveNs0+HGVPunMbRMwQTCAU7Wvb+7G/dJ+VsI2U6fpkMF7DrZ28Z
XCSBtCNYw9w0RVxme4126+IsTvUh5fDJDjgTsr7va+sYS9vb5F3q11ILFp7mY9ftYKClNApFwqId
vNKYanyKFfxuOtK5pZHgFq3QMLB4WlQ0VvGYfziu7Dblsiy50ch93zskrOOrPku2Fei3jcaKaY+c
J4FzkGTO2x9acQyLmASvQpQ9ijpdMXkZIC4TWCud7YFmFxVNa+UoLjhemjtD0lrb5ujImkqH5T1q
EQCWUrW/iHZxiMq6xTkyddvJNFvSPMx22ShIcTv7AApeZqH9asLROrTkrRvhpQ/urfukj1FxbEOX
KY8EhqkKHx3zx8mS9lImiOL7ulsx+RSM0XgeZzLIy4kLBTt5OxuFvDPD261PAebvU4k3YuuaDMfG
bghZ0cGnWLflq+0K8ea09kNj2l+lnb4xgRBsrWQSPnc1JR/QqJtbE8g28Avm1zj60w0rOvvkYA28
SS13RZmpWQvJiFFou/uxesVaMu6vcG5h119lq+pDXpmgnftLVzGjRHLA9OE6oHJptGbTgMYNQybP
OyKSU1uFmxp4Y6Fl52DS0r2upulOlwnQ5A4yc9yguZrFHYUDatjJvG3KdQLslrQ9k+ydpbecSwYG
YqnQI+lM81VIlHt5c1vGSYCFihYbtplN4nhbzQmybUB/aS0MbdPXI1yKNN5iqjtrTJDDg+AycFVy
nibnUcde+cC4FpLKxtqOof64KN12I3l6tqbBobQdfVsAyVM09g+66500yXCNGPVnnQqhbakZIJ3Q
UIsM+sEw3U9s9sVqaqzMx85G8zCF6qErTi3dzJxk3/H3XmEaXarZnohf9LmN1oHL+BBmoG3EnaZw
tHw9NVTIArQtqTm2Kz2zyKyluKHROLd7ciCCW8lHRqRilQ8FPNtJMq8b0wbivYk1TFzamtnCYNDB
OGSfyq71O71XmyH/CoSdvmRBdh9n5pedORtmczWKsQxPIfaF2uH30fAA3WRJ1HbNWruefrV1IJ1f
XdO9anXvbWKn8AMZ5bRMDXtbsy6LqvnlhDkbU08yi8QU9QCZmnDMYSireaNAa3Cf4jRVRK9DonH3
NYn25V7ATCAnzl+x2xVnK47fq5J1OadcHYObQBCc4tZry53pWgdBMmlv1uythxJpYbORJtunKZw/
TA7Do6TtWsGVFiVdjLh7C4wm3nhIrVt8SauAEt6KHfLP0FQZKJoiWnld1649YLM8zwa5H6Z0I6Wf
a1yv89BDQSJIkomGb9YovFUYx5BlioQ2hDxW3Gxkac1Uh8UroykgXZR6EmHDWOdSJrZAE6z7snvK
Y6/zuxZFUxHY5tqO+ulGcnNSSYrl0C5Qa7bRc2HYxPtLi+ysYaJEnLXCF0AjiXRG9SY0p08GyH53
6VgRlJKXshHW1vFm28/oO4C4r17SmC0g9tUXwE4FRfZ+XmeyPCtRU+M1ZgZrq+FJKDXv6nWur6cM
xSkxhNZOV7So9pEXjvygVnT0chBPYqEWX9+jnkJY879/zuD0nt78/cRpeYW/L1OxFVo5ddQVRz0p
6tX1E6+fU9UOQbvrY+r47rT6+xWDtOJD18fxFPGh6z/4D+/+ff0/H8EK1Rru/r/8Lv58k3++Iutd
O2/+4zOhFTD9XENNPzoNkqjry1y/+p9v5PrVjMgp8z/qgOvHq6sM+fpuzQx78+f/78+LX5/9+yrX
94QcG/4euEj3nvq4DqW6eVvui3w09p0+ltxmwLBe3wsWL/S/PefOC2v/7+ckhKyoqv3zmdf3woXV
+/e5FlTPGCTW7vr8n1e4fvTPP/77tf7+u397GXuBYc96yLi087/YO5Pd5pks277KRY0vE2yC3aAm
EtVL7vsJ4ZY9GSSD7dPfRf8JfFk/8qJQ85oYtmRbMk0GT5yz99r00TdJZxjUDdH1nzdS48Ga17+/
618+rQhc0gk75P38/vKyAfFvjvbjXxjpPtOnrdfp17/I598Pf0jTf3vsz5e/n5XKPWNV97d/e/xv
5Ok/X85Uoex9SvUXBfvPE3/DUv/5ff9/qPWf7/nza34f81UNb6S1YxKtmL0sHNbfx//6c3+//n25
spMpfuWFT/r74feZv77pz9d/nv79mWwm6LTt5O43/hHMlwoMjDfsvpx/pkPaS0Tk377UR4Ut7jc8
8s/Tg75Nocym/tJx0WHg/v7Qnw9/e0yv+nBljfhV//yKv73Mn5/920v9u+8z/JD39Od3oS/Ewn2c
fx/+/QEhB2aAf/ul//L8317k98u/P635hdxDDtr820Pw797Xv/01v9/4573+fs/vY/GSpTm41neX
kC6JzhcZ4S9QthwUow+jsBp1g7072f61Tg3Wk2a35FtcYlM+/q4GFS28YwzA7yCszI25g9N9KDYm
Li1aimzZHBLOuImBjTOMd4XrYMf0tzlNyJBO9vIZ3bpGsMV2cJ8amb3jb74yM1pncDse9LDR98BI
dtnYP9REyOwcAibx1ZaMEVvUf50TbWXYX7dGdSHvDGVZR83cFtPNJPsvEYZBhtkWUZpi78Eclh5g
vch1p0D38HuWph7ucOx++fn4YEgfs2mNKKIYK8RFjQ02Okw2Joi1LYzJoqoJpEx0ArVnGZ8dVFAX
shnX8WKaHabiqjDQAjDEtgPfKREEUAozRccPmqnwVtZgo/TJXbnDrN+CEzUXF9zKctiuju4zpQlb
G5UZSNgpdEwYk1vMzFRizMD7gq0+xzSo2Kuw07sWpuGsmflom1BTzHLpx2BqQeg/P1oiP5RSXlDp
ynXSildcbseqmvItBVSysbm3U6Gc44iJVEqCYMCOvQrIEJ/iDl4NEaZhShtQ06s2iFJjpVtMAUK1
gJ5qjp2trH3oxfFDxAxxluaw1kKvDSQb89abrrN+/GldDozX+6/M1BmP9v45mrJ0nWD7/fXPGVKO
O2ZnZ7PXQXFaKfuWJn6u+x84W/la16kIxtn2duG8cjWp9spk/K013i4RDkda0E6X7SA21MZP1JLj
tq31ap2r9stNbgoYFIsukJ91aCXvLA3Ym6nh4OsGjco8h4geQors/XjD+L7YS40GgeziZuthzt4J
lW89NBobE2vxOkLXuM+8W5Lnm73X8qbHGc1nhBXgCNYgoL1ixZAomEFaMBs9nbEB15Iy2dnH2o8i
TCFoxstyBpmpoy55PH8zwqZMbhkP1OJNaW54VZndZ12Y45p8VXeNDBAwyYRULo5duRZ6KthPuWfG
FMAh8YaIlkDLHPmWJbIlSVtH76wmhiJwp3A4qecwyRDzE5OEZo081AIogsdrOSjJglJha+5wYx+b
zkZHp22LqA1vJ0Ot5tr7kDkE6UiP3idyJpSnaevBoC4zrAv9hPgUl1i5/PhLW5Sv1RjT1x7nF7/G
xu6IvaF9wyBCfJJYyQFTaLH2U/12VqG3tqY8COP+YTI8/Gn+ufOoviuNzmvWw4fRss+sNrrtTGBu
QONRbjXviaDRkrZqEeKSInJd9CW9EK06z1zSazh+NMUN4zoa6U4UTF87/d2uBWXP5Pabrrlvs/oR
MX2+9ulUOr58NYhKZIYGxdVS21z1T5UeWmvRpnTGQ+zw6OHZb5AWT7ZnFSKfYtyRuvHeFppOnWzc
gQt/0lKaotjW8pw9UlvUelCm8mh5RoSZtdsbFoLLPJ+eI7iuYVSDxUmqr3R+mc0MijbqUD2Jmd2b
j14dP/a4D05looztcPKNre70/rsal/DPiP4rYrwU++LKCc2fMkdPrTuv6WBfoct87nP/LEy+rTCG
i6Wjv1OzSDc9khYl23OIPoTW1LTLYvCNyVzG++nD6Xd9mD9kZfdmdCVzITXdENIWDB2eQYdOIiYJ
1m5oOKgMS0RSHQ1WcLAR58S6qTrUcel7z0FaNRIhDDaLA3GsUGQEU17FHjHWqdld/D5tdbLktins
8BY1CpCBEPrcMkJ2xoKUeVAhJfQhNHgvQ9TlgeHnizKedkTbFs/SNqy1raYgH7MkiLJhDhzytbwM
XoOOyn7TavmTk5q3PZjOVfvcO0x96yTDSokgIjG/Ki37KiAQtzVEBBqua8glZPa4BY6ZjnIN3hUp
YAhpvJypVjxFLwYqhbFA1zlM1b2e1ld1O62LcjrLjkZnS8PKHHjDsbn1W6x3ujKbzagREjvr8pq5
1YJHJQzHjdi3RuOhMrgpFOB1HblFL0J7VDmkOhuHhqm627qYh/LqqshobFnuoa6d9xYcAVEgN7AO
igByMgw0tyYmRKmgG0L0H95wVEzWIwcMHu5sY9NZRMCKoc8CR2N2g7hvQt9QjkFoaZ9ezYAv7Med
lVhMBgY0Sq6zY+oNYmHeuaoQu0qYO3seLllcPgLtAAKYI0SPkYdMdf6a2JxmWvXi61V67NdR7AFX
qe/QAD/AR32aZpUHomkf4mb+rEbn2azQ1dAaLpx660TjZfbAMNFwNVqkrIbjXCqJjKZqmaRWDGUc
0R6yEIVK4uyGRMNdglLtlan9mx/lDw7g+RFEY6oPCFzzfSvy1wyUtp2qdmt21AZWf45BPOYTPje9
oamVSfMm0ZrAarg+M+S08AEXIV+fM+tLBgeJfTWtuTbfJjW+RS0zQTdHEupBYFYJE98i+xzc5NGq
x9e+nr9ThrR9ZO3mPjl0onhgvspETq/uJK7SLtGYjgMzXHE87sWMIKWak36TGVYXFBhewVa9t157
iDpsOYuhv/QKpB/K/W5FO8M1ZHDeKSQMpWD8pCO30MSwqsvF8b94hFR5m0WAGgyEERtMUbvR8Q+v
RZsuDTLvUI2M6TGpRWttghAcJ9ybNfNU5x375RBBu3DN/aKjrmUInsHNTsr+1AuMR/rw0vGmDrp8
TmRWr0jlePIb7cTKd580AEaID+LQR1cGTIrKNncKosNYhdt239JCbjksSxo2zhAsV6uBMeFbPDEY
JHTjKiFSe09HYqO3kxOM/jmrqvu8s1AzmCUmFa7ewQu/oYcfq2wAkDE2z6hCzqavbjr422433EoV
vYHUZAzi04ZKh/yVKE70B5g9wdfR1AKhO63AU9Plg0/GIvZcNwbZQAosrKWfuSR3AlTqwceZXBVX
eANQ22AGwjPD5dI9O4q23Jx746qNqus8pUGCy4ejKdBzWkX0AOb4Wy7GlUKB46797jGhEb9vYqYq
CHpcXAt4DNCdl1F/QroVr9AwvmGDCVhyza1T1Fu37S9W419UJbOgDtHS5wmeL0brloauAAt1kaFO
9SKCUKwZ4ntvcZBdDqPr4iAgOxEAoOn6qxYPO30WJqvFPXpqyTmHmAkN9cpum+RO9RsVOuqBGxyV
5K3/pY9ddzYmtSYqxSakWT1ogmBRw+/e0PyupklLsMt2b03rb4F6MNVIJp5FMpfTpGmYiuRVVQfI
5rl4KMJqNIF1xPiMWR+C1CID5wILxJvzZ7IifYiKSOUlOnBq42ng8qx6bobJWeDH6qPhevRTTpc6
uTNYfoK2W2jnoAaRrJyjpPqBs0V7HI7UOrOAG3tXCE4+jBFVClhKSm9MQmEC58UtL11UnxyKxYgm
W+9HV5QgsHPsi5lkT9TaT55jybUdQXaazfGTrhTDFq8frzyfW40zBZnXvUcAG1LXudWilPa4UyPd
rrk6yNVq6N3afcG0iXQz6LPUYE4uQEUkP4DjhDrZlbHkDY/ayhiHR7saNoZpjxRWGvdWl32w091g
Q2XYq2U3Fr1xZq4ftMTKHWO267qemWLOhDaiy7Va5tuGVz6iIPpgf1yv4VUiezWY+LucNNqPGZrv
SZUdQofpYBKrkxRXhdQhcsWIifOCQnS2IwR3UP99TDnpbF+azn8otO6b0Y7li3MCmwzJezDhlF5h
NdqoProhlFsgIqlfxyY9duV8N1s0Z3r5VguIGqOPaIwouUcpkIyC4QU0iYC2JkK8yjDlo5XFAO6h
5dBBCCBOYbwy73soWUlpv6cdzK1+mNagLM2tsKYHU8e8lHIFxhzhTCTgNsF12QhKQDu5K/aIseGg
BBnf5vHI3Ocxd7lKyZqs4SlxnMQgrqKxuExYmZdNkkk51l7azH7WYAwIbGTIVfsXsz1pxtYhq33F
XOteVGLbC7ZjLFJwvXQPH+j05C3e3SHcyCxjYdOskxW3r31sfZiONm1Ds7/Xp3AzgUBdTxHpBUlD
RWj7nP2VNvkbCpOIKySjoIKAlyDpqzLrx2JcAY24+2ao/bturpLaNteTqd8mqOtXce0Gmc/sXvM5
S1zbfLc97zthvoRVsDpY5rDvJ9Nn8mDc1baPdMrwERVbWOcIpF1+YJMktgoQYO1HL2Mwbk5rA1Gk
a/QedQAkWMNHwoO44yU16kMTqpOGQLGuEP21gGnTvCR71jn2TR3MFfXzoHxm8IZZr5x8sfylwapq
5ytaAS9SfE1IkiRMmYCBFT6xtrt1y+HVbYfPBDzazFDbMY039J12IK0hg8BeA71qsPXNAwMBTh4p
7vvMve0YhhKuWVx6HEsaM0qi9/zX1EZ/gv7pIVR3ndAZhLJ1h+3oAVByw4Ch0iW3xVkYTD6zSIF/
Iw640d1rya6jBywRxEwFfDE8mr32qPtduY3i6Q6HWx+ANrgtQp9BeBoe2Gq9eP6dR68dkUnhrkrm
yGulUgpsCkzHxZeUmlUwDfYR2diqb7qdcmP0Q7ie88caB+hRT8M95+S6ITBiM6YAwZDb8a1mUm40
06HzfGwjTJdGi88vSuaN3+E9Ld3NUOsvWp4fvaYzd+E47aox3FZ9jumldoEP9eozrttgsq0D9QWe
cAqMwV3ZVJXsvoZrPTtQSdsHbVGe9BCcjKp3eBlnQ72v4fvwX0qIzWvPS78mN36JVbyZJgzJ4Gus
deqbiK6m50ok+SY0dzkYklXZl8WqxdXipIz2BDzFkgl7yLQzCFP+a77ToIXxQRw3C2TM3fNt6SK+
crLHkaCPlV0haJUDJQeYuLXvtRI0FpxE3/WPovqSIXS4LJZXCuy3ldkJptfxJDPzAxDEPoyBjts0
wWmGfCbD9EiGfbXVKjKVaq74DWxk9oY+l9IwtFfltPVz3KrATNF6qprJV8QotArhcIcbkfdyRUAW
g4GQXkiSfFVhftZdNE1swWy29bZczUm7j8dKrTzq7FVTmV+DhakjfzSYXe8Qvr25qFmgZtM/8YtD
ZsmvihnQlkDgrzTH6jv0ZG2a8dUcIVSt+bBul/m9Pl83MZkENyN3Uy7FK5zK74kZbk27/wHJsoCf
4EaxRhlusyl698k3xtPUaCg5anbxldVc941AV8b0z2V6lfnmTvuNnZUTeHOApPnCb00QMDoMm1dS
Dk9co6hBDInIZRDOpolA+mf+qpi7KIAVfCCK9hEPqhYkTP+ehIl2ZKjDWxV/+eNz7VnP6Gce3KKj
2oS6YqOzWLdhmKwQdaBIQkvpslug4OXaRLNb1bu6cbbWq+6Y+D+sp7HoNA5oc1dx8FblYN1qeTYF
SlgvPdwPIxr6YEarxX/Gj85YCB6i2dkbi+5NRHFLKbyiAnA4s/h3mGjO6s4iBqbC9dibN2R63spv
Ft4wQsxXW+cx7m9BCkYrpwEYlS6geKG/xE1rktNRXdn58DCiU9hOcXKTuv3ZWjC5HjNZwRg2YBN4
HrB5j5N1b7wjpX53cS63OidmZj+5sXNvOmWAP/8S+/MuU1hQwH62DVdLhHXaG/etpb90yv7QXCQh
/F0HTFWwJ3WaMSn3f3dOiJgx+0PdXWW1c2lZAHwBpa9Rxmu4bF49LYKojVbDqM6Z6ZAw07efsh4X
rcBT3kG3pkMK1RCgjq7biEVCzhaqmK6s/P2s46aymSBXofooRX8r426GD2Czp+nu3VycEFm0a4YU
1FRI7SGa0uxJNS0QRfpNAWAwlDFB0qbVZ1zE+9TOjg3eYj2zv2IPujwzRhmI3Ii2Y0L+qLzKHDi9
TZ0fZD8udE+AeJX9nhntsTGZxPo2eeAZ/ttUWR9xWN42ib3hLZy6+NqFhtDOw7nUoN9kDtKNBPzF
YN2FSsOdEf7MpfZgLp41HDsPWvbWo3GwZ3OtRbqk5jLRdhYysJTx6XbqYPrJPUSc6FCV2ZcKl4Md
52+T0T9nJVaV0sJp3Fb8zclwNYHTr0gxwELxTgnxri8yZ8DdW1tOb52MhpWncyOHy5mt4xmQ6Wy6
yJu7307luBtZMgNrojWrJ+YR1TrdhPjNxxK0zFTPRR6dUEHfFd4gVq6uvc7RcNZr/xj75cVkCQeK
slME0jC4NlHVqE0yJC8JIPz1T23LT9vKP0IpQwr46rbQ6hUSNhYXB3dMiPnDqU+g2TfA99YOHb08
M+TJyot7xJCr0kVDUqJ+mQYsTLERPqcpqli7g/wyD+4pmYXFmBoxvVZFO6cuh7W+VvOYrlw3ybZz
5J7yqnx3RP2GdPy6L0Jvk3CecoU843ZwN1oX+GV1SToAw2aTrt2hizauVq6tdL7SQrJb834GIGxt
7A7SD7c8bWPna8/k6kJF2e/tHoX5oqcePSx2yx8lLf9udGnegGliV05Fx1lcXqz8CYJMEOfVTROr
l7hH+7qcgvNUm6uS8mgbOZwo9PKvsPvt6Ii/hK66onN7HYJGZJdgDqxOxsZO5SkXxT2c69diBIxf
qZiydpA7z583sVDcGMvkHvUC92GdpgzNY7lnN3avpuJFqvST3e/D4Cl1cPGDWOUcBhAEXmx5bmT4
SnnQHeKYEiWkUX/WPLFp0FGtEdtnoJjMfaMJ2nrpZFEy1NEZ3P25cqV2xV7zeSzo7c6du21IywlQ
Wgzs6RHiYKihMy5yiJnNpaw0BgT8AhhW2if7Xlj0/YNIQm8/ztqVZFd+iIqMJqYXHftkYNOoNVtr
gosrU0T3crJ3U1sYRwDEBq5DMsOjzGWj5sX6rgiN3TT59cHWPOT4k08MmGEVd9pESl8CmWP3++Vf
j5G5lXJdMr4J3DzJ0AJLk3uVstnGF9UuJ/khKscXTyQXBj/d1nHxVNX+dKjcgmQJz31z6CMbGKhX
rtVpe/6e7WxQqHYipNNnkPjSOk9z3rS7ngq9GbiHAT/fZYm6l2P13ikQUInD3WfWhoMwen/nhj+u
OwF7yRkN1fSN57YGJotjE+lr/qp1k8LCRGnvDMY3bmAuGirsIgw/rFSAzQGQHUBVEj4WebJO+Jsc
liWvPuIcWZrnGqJNQgtD9zP2TcwvYpWStcGIKDxYc3LWBR0r5ZvPfnbVIUXAI3ypl5dLlgmM5Rg1
AtG3wfeePAERwyv3Av/Nup/S86w7d4W8likYBpQ192WEwx0j06GRgpame42HcdW43lcz2i43Q0he
dn6bLqMDX4M6TzzpSejRgAvC4orwy2nT6erY9ege66geV9WEZA2hG5e1dSh78U2+F7s3+CnoxOss
phPqhISFuLLlzLJArU8Y70BIXTdp/zIWLeXQmGJrtIqfIZnbi8rULqK9rdvslK0IyCMnJfMBC29g
rL8kk3vxox9UUOlJbxYvAhtOmUBpbLX0vhieQgtbSu+xR4sj5LEV1u9RVaiEK5QZfsreGTImOPtx
B7fYeM58VutMAanLaLFAg7J3RnIScH5XTi+u2GM/OHrx3BYgLzVSRILeAEERgdsvPALhFylciiKT
fyKRIK6+F3QOaVKh06TtifF3Jm6M/7EpgbTPmnM12lm2QxnET5kni1nYVvec9xlDYgFeOQh7his9
serrdmG8qZE9nGZBWIKzvs4cUPvh3D8YeUWhatU4iyH9rCwaVrb8ytL6pvHLYZ9Pi7uI6L2DKQ6q
UB3SHQZT7UzzyXWz944mH3ebSsNsSscsr+JDlPZLAW2+2g7+V7qV0Y7vbm70As3SYCJvW0ZP4VtN
hwXjkkbtqs4YBzANYqiMcmh6FCO3IZgXIHM0Oztd83f9Va8tCJqikxsw3Q01P2MPpx+8hVpZ0u7v
SBsBo7b1rSiDwdEEiOeA3zVZd1sXDIFamyAhe6hO9OUvkQ1XAdz0eYRNbQy0NamlyGTpsdCwm9rF
tQA70CX6RTF2x1HKIkZ2ER6b5FIK/dqXwtoJILVbEgcPc51i0MjKTWwKkHwRN4coEu1poN+eeVga
0mx8ckp8oLp6ZGrG/7+cgc3RkQ2TNj3mFW119q3EIaIvbKx+W+pWsx7qMjkrl/lp3dC0l9aonX5R
pbkPLFAh92QD8eL75aa0l/qzUvZp7g92xkqaJ9VT6cwWiWIwkw1RTUfRLjOhRtdWnVHg23KzhrqW
2ISqo60mYk4LbRDmiXljobjQ2GY59lOx5D25RhmuPbEuTSgR9gBEXHCJthIarxNe5yMvkU1cwlbe
wD8XwkJFV5/x1z4rh2MbGsqBspehoeGyD4rxqXH4i0kf8EDQYjAbI4dljZGM4/XPtm8bSMGLs0dT
8hRVMKpdrAZMW2FEhJs4a6E8gkTYhLy2IaetVbOEGkuV5TLr2TgeSvA06veCjTs81ULbmJ0odwyL
rdgutz4yzDjueb36XXeEuivMcNOn0zM4hrPs3R5qQlqhp8RaUU6MiGYAAmMy803ajyg0joAdfUjL
6QLX647EJcw0Dn3TbwBY0DZ35Jepcg7RlN70i1PXC72nPO69PT6lngA5KVcKDWpg1vW+K0kO4ky2
Q1xTXEiQWeRFTIrlZiTSwTVxdlJW2JxzQhpfY2S/6+ZPP85fXVnfLqRW265v5tbRj22CsbwN39Hu
8dPCdDB0P4SQpYJRsmTmVDyONvRXAzNmB/9UGvebNtZe/UZ4SBUafc16h6RAaO4mn73POBPMdBh7
rVHGUmvM1CITFSv72p1J7ti6GKcs4LZ9SK1wOjpYcVYJWx9RdhSzUTVuNantcpncKy3Xt413YwqN
wlCfnvoRQFWr0xUem0eI7g4YXHx3EcFS4+CD1xnzmXcfXeJWveak+LTWD+FSNx67fTbB3BX7fnwW
JtuBDr/aKvY1avZ9U9nxdVThSqgsxgbUKkOLnrfqSfeB9J2Hl6zL+pXovgaPhr5MacH3kfagaApU
ZOSsIpNwR0DUj33I9jAFyL5BC/KusXVvYneCHJaIQ5Gmt4S/A6Gxodu4MzT9yqd/bfTs+aDG0fyX
5bduDR+q16lYHGJEWHt2WVnB+sw/cJSH/CzmEs1jZ2y6zR1/UcpZha+okXa+iy0wnnMdZFq6L3TY
Qk1o3dStnx4rdMlr4oQjDvJqkv6J86gk0QqvTayG4UpizRINQpYRdFbcvU9Tdc0dNqUKtlaYShKY
qCU6ELmd0qo94yyj6++n8kaf5VfaogVRcXpv6n64jmtar3FlQ+iraZxgoOuuS2edFNonvfbhTYv2
TF+RsWuCJCDGbPNYfroufFBXsDVq2qt6ceakhj7vIqh218nywab7Vmi+e/x9CJ/KZ2/TeZCZw1/b
eg+AC8Z9gUB8lSGBoEGUbT3NhyzY9FMga9bhUBoPaZeknAf6cyvjITBM010T/OWRcRaI2X+Okhio
TENPu2qLYdOEbGSIWaEWIluqqg/12D70rpx3JgakTQ9MacwI5mSRw2Hd5PWOiwcXsYdFSXl4fw0m
cZRwrLEOKnt2Xlm1sZq2u+qld5eXHNByxq8qjeZK+UqusgQkJT+PAF5TjDeAwV834USTnzYjjsKP
oTNgkrqM5dPOeLKc2kXd8SaBs+/iEYN1Bbqsca8LJmIBFnbkxCjnQ6lte0asRq61QQW0LMW0FTo9
1vDqmDXduC2KGnhYeAWU7BI57FXYlqGDlfBiNZLcKgM9tC8lRc74zZILjM31bgyrua27jDaMA4lj
Yv4puC9FuWIngDcz7G/SENd4YlvEvpRFtNVy8G+14f24do/3UD2NBKLj4KLcIN1g7bZY8S2L6IuR
nB0LOmv64zqcoHORf9YjJA3dVdR+Gqr/copOgyUfmwwxheLkMtuHMWtPfoPCB5/mBp35owFUH/mt
+BR9g0/eMkDL+aa1Dk3SHWB+58xfNn3kHHwkP0eZjo/GjIUvkhrT9ooD4IovuAG7LtbWOEXy7Rh6
aTCk+QOECOamLk5+ZOTI6abr3mJ6YIvwNb5BgcKqsg6HedOZKtD65gJ4LN8hyzhMfXgtWwbELr2I
zCDhiJ5eyvI/PRel/d3M40WAN6BKDeIwPmFILlecnRqCoBaeOz6tbKnOmKNcO2mMpTtrMWz21r62
1cGAmNQV4702zcalQwtkSpvbQLKHS2FTvFvfZmaBM4YVoVVqps+VcTPguJn1uqgRPTVefFLM0ui5
vZtCqTP6T1Z7jzRApfyA8D/CM2POluQ2r+DyRaz1VbNrhXFwehKGMgDJm9yQb2Q/YK0bsSuZ2ndk
d++ZyD4URGXOfnM31PxfRDIQgqtnW2duwdXShEzTYqNpKRM0Cz+fWYEEEbjY6DAwsbU5zD2aZYRP
rLDHVKWP/P/v3I8Gv2QQ0S+gTUvTv/V1fIdsq+zoe2zHu9Z0v2Wunr2pvWcKAYU01SIOumLujLus
DtkOCGNR7zBH1fBcOwK8kR6TvNEVc82Wn6xbZEfWSdbGhxEOYJZKdGLLNKtUEcKX3AMWVspDPzqn
vjlO1rRzuYJK1HsFC3foaC+kwvw0Jk5sWNbjrgLUPIS455vv0m2ffRnRjS6r61oQY8CdkzU9h1+3
L0R/GQFK4J0dGJ5sOi9BUqcLuY0oVGvp5ht7sbmw+Hy55jcDTW8Tz/5lRJIWlAZJGEV0i1k4PsIQ
Oo72/Gsov0gAYRTuxdkBFJiVdbFTxAxukM3ZVBcQG0tnZwxjdG4VyaBRW9/hA9vodsXln4ljw6Y0
UjWBdR3ogcKvFSs8RrL0G7b7EqWhDhaxE0EITlE4dHEob9mEOdFGmwYsELF/orNB9ka53AcTYzO6
5UMsmxurs4IRqANvg+gqfLSBR7d8TXII5GO2QjXj8jXZ0sbatbJz6tS3EazblTlKJlYjQwwSpGhW
5btaaQBK5LWadQNqc7/FNQFeLaMok+2+KkF9dPSEkxLyjhrLjRfPlwR+9TqM63KjS3WMvPQQRjpC
dRRHBgDGDfya54TNYj7id+kJDWT4DgeOoh8AxFfEQK9OASv4kZYE2mS+O6q+FrraF35OvptBvZsr
3CHU1dq6zCtY28ONiqwPKU6Rxao5JoPLOOzHR+NQkfeOdcf/dif1TvNL1N4TE5TdWBIi1GQni01p
HFFGjJF57abjdTwgqR461B7GQUZ5sTVoDziFczOamOFoTzU7WetHuDKgzRrzuR3h3dQ0TO0CzIrq
ycYqnatytu5DK70TrClbz+12WTPvfGkcQ+7kwkvXXcWAzAGZlKZ0I7HApVgkzHq0AmSUfOVFFDsS
XUwLz1hXxYFko93UG1tXKaoSmo1+OSIB0PKzGMm6SfuvrGVWkc6kMN3ldddx0UxYYaoXdPdfyWh/
d31FVqoZWHoud7o2Mi+bABnW7Nqd+IOWLAN7DGQ0z7RrQhkeYtt9St1xr5vWAVNmHWjKPCfkDoKX
RaPTcUO0Ce9bnX/QUm9qXXLDaJt174utXXOH1YcPJOs3efYhrAVwQERTlt9iCTP5/1XPc+gHDegD
rE7Go181qJH817jDdc6k86yBSVghtOsQzo5nu/Du8VrR4C68R73pz11YXf9v6kGpEjX9t6kHuvnf
pB6U5Xfbfn//1+SD35/6Z/KBZ/zDsV1Xd00iLWxbOAQL/DP5wNf/YRm25TqmZ7jEW3tkEvxJPnBI
PXDI20bkov9r8oEl/uF7FhHEru/ZRCx54n+SfGASbfcf/+e/hl2bvu8QIKkblqP7qFd4/vP9Limj
9j//w/i/7tRYWjzY5QF1m7amCSaP3OAxXAtLHZT+1NU2QH7LxBI46x7S4rqiY7M8+PvM7wetmHru
JcbwzwdHLW7/5enfJ34fK7s+g+Weh/THcdMSWHtsQRMf9SjC2P779V+felZzYMOjdiWI230Osgoz
XHF0DXxzv5/9fqD/gT+o61Iqh9q6Tj0ocMx/ERv/fjqEFR3p30/r5VUykS6pNJbEmmjT0sWJ2x3j
QTvUAimgOUbZhlXpyc65Z9QFQA8b96WaqQCzzVhgaDB0F8PcHA7EApqlAT60ZARAT7Joa/Z9fk0i
n29uszh6N0bmp9NI6WjQs1KZ+8nSIfTXYnLiq8lMj/YChs/ETLQqm7V1waKxlTK/Vnp/g5w62+TT
gM/RoNExIaJL2LPmHbdwUoHIIGtSeEtRggy2OSbRmJyUcrf+0OEjLOMX2VinaYzgc3oWcLRqBgKS
JyfN6m7HvEWyreiC7Ebwn1tzeMzinmKLOW03wHPXB7k1C/EM1fyhHXAYOkzxE0KS0F6OCKGL4nZq
6VW3LjEP4v+xdx7LkStblv2VsprjNeAO2dZVg9CSIiiSyQmMqRxwaC2+vheYtyuvvXqD7nlPwsgg
GVSA+/Fz9l7bKJ2dHzz5Cu8zrVRmdJb/lkNCLUtEoU6oJaj/4DJx0FxZmW8czImg2LhpqPYZj+0G
gkIJptBI+/e6MOcXI7oNrf6asmHmMbQdO2VL5uS+SSRLfEAXDcqdvUYlTyfYZ8zceQNVtvOUeRY4
62Wr8OP7JOzsncdBBCUAhYOVNhvSP3LE9f7VbsrxYNvWLyM3YKPFIjhVafkgk7p6FJjW+9rbTimV
NY0SBhiQdQgrrVekqNuUOxZ7sjHfvKCpd1GD9GDyCUlNCXdsaQKNdYz+ivGtiEskVBSvu9HykW+F
7rdheRV3IrZ3fMvDilDWha0FaPSd7McYAOpidOIOmp9oU2LXFOODmcPTjR1lI7QYUEVH9nfVIu/p
JZHsqcdlExLUnMe52E8ZBXKHJ4vOzcmy6TBmabA2zOEWmBSgI648zAI+mEM1bTOMtQzdAphxfnJQ
PZOQlloS6uvOqYfj7A5r+CbjJTb8bBM+BhASHZyAxNdih6ydJwGcMuWAtKF7+ti2TMSsGZJXR34W
y9qOzX86RpJQPBJnrZAJtzQIG/Di5pbXA1ryEdLWCO/VICJYL9QU/hq5y0hfdymVWuGsE8rgM9ba
5xqvwzY2oDhiMrTtH7HoOEUkmXNwC5P+wELWAelOZdNPK18W37g68pXqhnhrxi7JRaqINnlF4h5k
dyEngtNHj6N5/dY7nTrbKSITfGQWzPIwye2zZS4jo2nYQfWhgitGqse5o7FI4xRsB613tY/n4JCS
BGygnd27ZhrsuIAei3oZDU1vzQDquLbJZJuWH6zKmXd2knkdMa3NMbOfM8t9TzxytK1d7JCCVeE8
b2gq5RYjhCBESQSajhh572fneO3B9Tmhl3XIoFzYxaZOmi8pl9nBk0Req2FmhYJKYOQmjeNo2C5V
URlcLSwKUF1WQQ+xgVHqXuMOBDkdNBtDjHof1BCsvMH6UU0Mu+q3RHUO3H6pDywgqFS4NSK0hFCk
7t3lmxQU8OhiDPzELuQK82paxCxL5iEPnWn/SB3WVNUhwx0fxj5u76YUU31f1+rYBE/hkmnReE7I
HwhsJpzOY801ZnaTu5tTmlSRYCyLwmQCnIkQrcZisEggh95cQOP5iuSFD2Ws65gx1CJAD5ckryzt
sS/cJhUae/D193Sz3HXpePGmTbeYtbkaSb5i9QBLA5ZXLo2LEQcwBa3Cu0jW4gYtKppPmlxG7qmd
l8NSm4fq6LbCX09hGqMfI9MAb0ufL5KgYWLOMfg/7ZHlBZ1depg4Vq3LYzf1CafR/FiG7FR+nb05
9i8jW8xGBuTmNo2PYYGApih/+QVclCTsD0aNNUEN6TPB9WAQjJqDA2DyDVhb98EhEEPnZOklRnic
UceY3Y+yUjNxMfJ1MVNsxsQiGR0FMKfCQGy5qvsdVhNVEmFHoNrR824aIHFt4IbyLezueP2RzPsM
+vKpLVZMB/vLrL/NJYoN0qmdc6jXGSqTvq/wPmvacRbkYuQh0AESUtgJavw2BsPHOO1IXobpQM5J
1pcdVTOgBCRUZxncm55VEAufkJ4pwq81LMGjH3FkGCLrGGbR3nEgDNtt7q1TOacHIyVVrk6jw0AD
GQjqnD3Qk6Vr79ir0KTtnXmEMEYTrewIV39AhI/FLSlHN9zUkX6cmKetm9c662n7UIPQjMIqhh1/
PwbjyJGiQmflBAcJk5dLmCgFJD85BxnkgtFzlbEXzWII9xh3msVvH2+H5Jej+nybDZzPp2bC7mF2
4oijwS6JiJ6uZVey0EzTHgTqFyZyZG5WsFxtb6lf8l95QBclcOp6m0eVT/wM58dmukcy+Vy7TbtL
XD1deto/lA0Vjgdp35SFqMOYnXMSzWfW6bvYLRUAleqVjD4cAiZgbjjSDXM8o+EIphf6FYL4rSy4
J1BCxXtQOjfDcA6EFi3JR2K3lC9EOIYb/PNnWpx3Xu48cee8mQDNTnT4xz1E8BOwk/73Q0IhAbbU
33riVjLDNWCLYiwfKB96ZLUwbRr4CWKVVUMB5zMgVm55kJF4z9jSadn617FDbuckLOozx5moJJzB
j4J3wl0ydJ7FgeGABKMA6QCRfcXkOXOeTZCAZG9OsNR7vR3sYGP4kZOumMKT8e7nH2WsSSS3qb5Q
WmPwbLPsBqGx300w5JV21TGG91P5WKW8otqFwY9wamDbWiEw5cAifnNAsU09cRgM4xtrfrMLjOpe
tbgJVMXS7xo2UfMDTv4EMtDie5lWdeUXy3yEy3RadyLGdes0j3kM/iAz0mNLf8TpZ+QqrN8aGMGK
5mJxEnlf7aqmvskAt/WQCEzUWU+PGW2u3AySqjqRGJYciK6uJ9kkyupkRqE65nzPxszNU0bnmk4b
d97edYb72CTWXqYWdjdKWzPPn6W23DXr/3UI4vHkkU+xH5nQkQFN+2qM7kcJE2vChQTIqa2QOaTi
UFTluo286oQLvdqJ1L/lTTsfZfw0Ra+q1vGGpGswHsuP45Iuz3USHT2yPHcQvDj6ViO4tDA56VqA
khDixNSJCBb8ZussECldu/JZg/4g5IJKeteNxnUOEudIc2Vg3UMhstTuqowwkE5Ltre2flaO0W6T
jOzjymUU4lV641YWvPwQEVwb99XGjCEARmFXsjF01QkfK3yQ8N2GvaxpOe8aQps23CSm9G9ZK+vD
EJmvUrjNjuFUDwnwNCzCig4p5ooWa3vQFpSrHhh+W7tvvmqYSMHP3iwUo1WdqvlUmKa7BW75nsUo
JuY0Z4wNmBorISEnXFIqf696kK7+T8ItcB6ZxV2uLRScIkUuLV9Gmr1JlTzHlSHWn/DmrkGsyXT8
AyIEOniH4PPA5z+PtrnaxECnYZgWR4tIdhCFFj+4vSaM5Y06MNoFQl/g5se7pDB3qeh/EjBlbPF+
h9iv1pMZ/WrH9Gx1hTyV5nNJ3MVRtZIx6nKIsAsD+xjt2HRp8nfQOKlGzSUSAqEbl5FjozPKcW4h
ES69TT4mj0D9qr2T9aDrzepgmAHtedILAO32tOTyZjpmwa2eXO9ULg+D+g4IdDrOcGN2qPZfpUTn
sjJnC+ZIog6xQaaPoaIa5I7T7CUHN3uI5M5Ly69UFOBOMxYbz960LZTLqoQyX2dYlNSYv1QstjuX
3nQ59ec4rp4A9Kb7grn72SCnfCKy4zh1KEbBPTdx+0H18Eo+Jj0xpHBOMIKh0/YuS4g3iaYTWW/m
KgnKatNFjn1CSLSPqxRtoUNSZO51elVmKbqzpPCOXvElNmiCpqzlv29qe8geRSXgPo/oSfRyFYoa
hYNrF8l+TEGjhChYd17/7umKy73MyPAwjXqNie6Sji1Lh2sELCvoJ2nYcHf7mr5Zy58opA+6CqaY
MUSgNlmXxXtOVtc4HOLT9ICnCwpWy8t5Eg/MpIib1210pl/sHlvmOcZn8KWrs10Qea+KwQM4tZkF
bwEEOJgz8lmfqpxGYMz37kp71XaTPipCWBCZB69VzHCNaX/z+zKfkOusWHgSwNRfvVi8RwmzvH4q
L1pYZ1fKjq76fE7xUjqDwyi1nNEwgCElJ52S2nMw6JQD6SgEpUb2ewZWZkXAeb+p/F9Z1xmnzwfT
xEG6glryOGQz1+hydrVV8ddDWnavfdGMSyf+r6fI40EkBn5u+/kQul69ylPVXUxTfBbp21laj2yk
EOQrRdJPAvzUaKsPR87BKohjdz0CWeXCRLif5STdxq7dndIZWx8yyeKAXW/tZnYLsbUa16lR9bv2
S8xiBHfLtMH7Zc7vt5LBXasE6EzOPkRotdPUW5UTf5gbQI7lGBH0q4bugL1uwQpxrLSrhyBX0d5k
gHaYK/KOqiA49cvH/jx8PpdqWpvAsBGPLJ9SFVl4crW+5ah8d+NUJCcZPwqb5FiVh9N3m7bLeup8
50SaMhto4QZ3FTiNfeSa7MwB6v0W1iRafjj+du37+N2LN/jPLXsD7UPSwJO1FZs/y0MZyq+k4mlu
Fx/lTFpHXMy+/8hRrDrRgip/P4TLLmlFVLu6aufT54MJmZlQZ/qmGGhYNlBZjB6RtJ8PxvxYkYd8
/NzW/jwtWkp07iFIRubJXB7mrnzOWzvYYggCmhrbH2GTKGYUYjjPgE0gRrP4zizFB5WhZZmT4Zy7
fVYQvq7zbTlihprcdBfk/RE2JmO3ADv0aLK7YLOVUWY/fD5khvkNGvWT0wITagPrpQok6gg33MZ1
sMINH5+L2sE/KNpyj8D5NFKU7hud7j2jAq/Albe2LQVlLrHsi6mJQE/1a0K3++uY37A45l2LqD4v
1CbyrPjD7juS6shLOodz+BjltfdUlpQGJumVUcmtDrsHMBsB2OQlgEEy9mHQ+0QJoeOs7LnYuKOe
tm6SFEQ79P1zF8mz4zEKSkjt24yiIOVOvM9mdvSToPuaYwQkoRygo5aMnTWjL4Fsc5RxcU7Mij+W
YoqgGyYv2POPju38bLv0OTKzAPAixJRRevsISyD+gGK8zXF8hN3wEWaZ9T2vihNNgS+TyOStTl0F
GRPPq1AiOg3+IpNV410ZVz/ASM2konK0LFrbo1eo+/NQBEenFd61N9uChPCJAGp/CC5x+c0iW/hc
3o9LrDgnELGpi2zY1fHCi2dFLKAQHrXg5KtKtIyw4FCnKOqJCZTDDjUjOQuY/OoqJ2WC9CC05mN4
Uba+OcPHhBH+XdjgEE0UqXqUz27gfvhfUmUFd+yKalO3jkUr30BNFAiAZBAWAG1NlzaFpzsbgbMn
zSO4EPDNYL4BNlhnchOozNv30XgqSwema5kwhpO/6iifj66jh/1MOcIBxDdIUwyfi3miikXUiGDO
Hq9V00xb2br9JvIHvBgxeoO8+RIVSJcia9lwDZMWaqC8DV1L6sBlEzaoKE/kD2akwzQwUTtrHQbW
wDCF8OOkd+fF2dLuCkM/fz5FLTSdHqo06Ohr8YAXpT9pHBerVMzmplt6TP3Sv22XB6MA3to43Hyw
SeU0J0zhuQBTyyx22lYvZCGSw9UHw0HJCJMIHvRgeZhEje1CDb+fEp9N11K4L+2IHBZ8Znn6fID3
xgKCAblA4gtxjR2nih6auJigc/IhyU5/QuCYpSR3UCtk5gheXTQU1+4cEjivqOM+H8SIRyfk8jXN
vll1bgSm1KGDcPosesKGX/rzrdTS6Q6J+uvnSafgWONl8K/H0coPIxcKKN4fVuWD3o8zjElucDDc
RaeiGmjCPQ1DQtbXDINot0y5PpSKf14/pi5VbtAd+PVoikD+MBkQuWHE+mE8jFYi1yhyrA02Spy+
o/uzn0brPNn+GVeQRftvLqG4d9u0uEVKnyJwEidevVvpMHlmWqc5vNA9jkWmQehbJKEVFQkUfK++
si0enAcFi33bhy6jpWkIyfWABYYagiWyAAK5NZIYt+gc3fvtthzyfl/I6qz8FMknTXbaRwNcjGWp
UQ+d9BbjIfiXBNlMJVBxae+WKP2Lplay5/+djOOujMwamVUcraeyf0l0duDMprYTopMVYw1jVfMv
WCHBIApxysXWb6xpV+uXNIZdM5ErYyLWWg0qQg8W3ndq3CdBQqenCdtdDXlA0Fxkeex3Y8UW7TUj
1q09TQ1JEBOiHbqL6H0J50ENNQ6nwBKs5f6Ub8qYP7Y3V9nGa/DdtDLudpIMkcG/LP7jTTd73/Ik
OLZBekFtMDDS4NcP5i/O4J0guVViTO6rIKVH51r45pqowmO5KWnyoqdgCg9ej6/uljVsns8d8aZ7
r5ufRgvhFMUrSfAx3etmycesZHkRBCmR76ut+2IiplEYXKB+fJH8cVzLZil3xbBjnLFSSVBdXXql
qaF/jiY93SGoLiPzAGDB2Xs8BM5BZJiRzTTdzO18ZzUGkbe+ZCRtPNHof9pWJKoZpfXWN7R9lzI2
H4C7MtfVwmxu2Ry/KaqiWwMYjRENA0+7zWg4L7yoVD1xENDyigh/oCsePTUzAhQ7ZMebGQSTivHs
CnX1qIn7po2u+AnwWk12dfHARBT4gWxXfPcqf2bQ+poHqN7SzHth9PPq2I21jaB47L02vQ4erZDA
DfFZ++VdpXwyahiNsmXgboxC79hEliDX3bqmoM4pnhIUtebOr8cvCF69o2FNzz4qGMudiMBizWJX
qy9Vj0xw6oYD9EIMmL5FsrIVrSMDW2DquDchGAjEfYDEUMHYtdyrSyuuaUzGJllZQyJGuZil4WMS
XrvJQO4tamtrMjUxQyxTk2vDwoXa5w7Y+w2HxFbTarHOMurJAhlshPxpBO0PiRZM5GgUlAEUQIuv
KnqIOhUeJ+SRdA0RH1IeYMbDqhIiM/cdF2hFM1zQ7y/khWGLVBfEeD1X/LFMFpXw5Bv1u1Pbv8bv
OVPCVaryqzGZziVT0Zdcf+ekij7KaZNtm3B1o5zGC8aRrXyYYonsK6BrZRs79OXlc2NzgXjzU+WY
PuclibfKzs9d/L5IaHfj4Ibr2X3T1jDQHpAgBFGL6QTjckdi06JxM8ti2vUDLQE7snK2LryvIW2W
elFRIHyoxVuhdU/gqHyxW/EtlugWqwEuAr6eVxJQuzUJLSSMkE1dd3Wxa0ekRQndxHyynmfa4fVE
ihj3XNnZz+FC8AmxjWVF8ozsCD+1Jk3D7Sl+MpLUMWlELBT5hyIopC8dl45UPa8lkxM0hTePxshA
1dO0ctgRbVGsYjYsm/FQXB7mvOgJTzNuJukpT5EtvhRT8DUn43HhjAT7liW9idw7Eca/lMZXTNAy
uKASZ6avNTOjnN2I7GnYvg3JSH7Wc/dTezRTdGpSZgoAtYxjN9A3DiZtbV1ZxGujQJ41WMgh2Nj0
Ko2Nb43R7B2YV6UFPUrHkOSJwUNRhcB+5fXw8Y3v3OybqCa+w86xQAL15XCNFswT9zI79xZ3WqVf
Ks5nqAzLAmEPw4pGWa8esNg9Z+bj7JcXlTtHOx6XBl5SYBiuL0kwt/sh3VHT3EMwBNhTu2sTnzUv
c5053fGHSJ6qEulqDQGdkQnXzvB18PCChxERfwSKXaNnLJeshmfXyZkAVS5/hoCX6KMSZKxBlqOR
vpvwU8l1apekRGddSXGvaQ4edWGcEYzFK3vucZRCqgJvez9GSJbZ4LN1khFINm9LJy5WpY1lkru+
riMMIF6OxxdFKF580g7T4DtZrPxlyFC8Kj0f++WGaugRhQYEhgA1bwWPvHMw1SfsE41LqzdnvwSd
qxDjjZxBp67hDGR6Wx8l90BUC2BXZg5wU2Exv9Pd/F4VIILtGIjZcPSswCR70GMcBN1ZLkWikt+J
zjgnU2EeWWs285gdXZMZUeCprf/Dg3IP7DiFMr4y9NIyAn5K5AeyefM+FfqDCRvmyRYiDN17ZKBY
OOoCrY5DJCrIISzXIwO7nFt6085Tvk0XYDQY727jNuOz7RWnLKuJkK5G2GQRE8ioNHFzwpDAdcqi
6vkEMeH8b8mrYW50UjVhb14Ia2CirjQXRM2YHah+CXNyuDQFCOOqt64xA84hzT/s79pJ5Z0oe0w+
NdYlp7CPThUtPjcXkIeL8YMctq0zYgHp/AZrHf2kyvR8qCH9uVVMF0bWjL3V03mN5g6zVvCtoEXl
zYyC9QBa1fPvmOW6O2tpHRY9uV8Y93o72odLjfvnATVcfdJC/7fn/nyKMVu4RTmOYUPOG9RsTkIe
UStVysCUN2O4CbRInBgM0RCWS3g1H2JnK04y9dkQ/3x+HYpFbJi+lJ9f/vk5f3vz98stn14szQQX
bgYSV17Cl929NVszU7zlGy4Pn1/7593fP8Sf7/e3l/6nT//9/TDRkQpqQdWGrEmGwPJdhqWbA/OX
dqajF4za8qTlRhbgD7NbZUq8mLOM954ygdWp9jtNsQm7XYl2r/CLQ051vS01qbZTcuj7L2TTsBsC
YYqwDtx5Xn1Kq5zUomF6j1KW6cjzLr7onIMhoDxwWGLsMixxN//8JpI+8vt8Djht172Hy1GF+umv
B+2j1MRXxfuoDvDBfr4ZiaBizLM825iePmX4ncPePhYZ8ZA8+bePf76el9Ox/v0qJMc1f3t9V+j/
80qfXxnYM7WlW1A5swf/fmp5xT8/1u/X+vP+v/qcf/WcDczv6DX7ammgO81UnQZajSvPxoD4+S5E
XX6d//ro51ufz31+9PPdz4fPF/jz7r/62n/1UllXwPWQ/C/qZTjCoI2+Eo16xW/LBb68/y+flCVM
4r99vFi+KP7zRZ/vf34lBlihOv84LKODuuOSZl7Nm2HhTX+9+fmhzwcn3tAiM45/vvzPj/DnOWkO
cvX/VWj/Nyo0gakRZdj/+M//9X38n+pnsfloP/7t5+dX3n1kP//j3+/AzUX/tv4Ak0gl9Hcp2l9f
+pcUzXP+YTvC9cBYOp4QruP+lxTNt/8hheXaZMLbru3bEhHYHyma4/uWpNNnSsGX8VUN1WL0H/8u
5T/4VADlQgaOaQWO/H+RoklLiH+SogWWLaQMPGeRxJnSk/8kRUNnSYhEow8x89+9i3jK8ZkP02aE
nCO6Ry09gsv1cMozK92brbI2sjTlDX4Dgxdqz5MDXzMZcveGBzEgaQPIVQz2+jJMJWkEs+084ATw
Vdk/uB2uXZXrJ7y91NzxkF2g4JZfZH0NiMlLYnN+DzusE3kwVHfQv8oz56hkpTRYFXJAvccqmIM1
eWHZk8cmnSgkZKi15M0XAGxaYQkQRXFwxv/Q7ayKgbWIiE0qkQ/jJG3G7yR6XiN/GeJnbnq2czc9
zGOY7XtrGt7Mmhi0Jh6/xkh2jKp1UNSmSKQyt/gyIQ2ii+L1R5kWpzFT3QunSLWKjKm8du3cvmDh
BBVWthxv/RI5sGlBA1fphpHCPs3m7NyMxd00E9Mb2cferz5QG+bU9MmeWV+6wxnqo3yeo33dGbth
2MJPt+6kjBGRRyOqt2hTERZwCbJL7yfTuQnFJuSP9WrCdk9LVx51MEPtyiQnqb6Gemn/NAafPBu+
HYDsZpPMOEowpgJYo6iMyuiQz8MN71NA+fo0eISGKTvDZWg1O8PGmwRhUjdd8Gqe9aOJnOVBdeNb
iKRql41pv50ytsuJNOlDsE8GRSrJ0OSrYGn5jL31YI89yqPeuss6XLFuBmon4FcQLvZy/IVQ17Zt
gem+rc3sMLW+ODVeTLilXetXMjw3NrDGB8Ov8TDCkThA5uE+oueoM/vgTS4z+SDE0FrI50WvQaHT
bAmDbu59QXYJshew3GWPapmw2H0p2nGHyh2AO/mPtjnB40WidUzHyuCgBaM3z+ByYlCg25SQrYrE
Ljpbg/GraMxvpWFOh0lV8tE0TqoP5ZFOVXBxuqA8jrzoOg2hC7amq05SdOAvmHRtehkbOyPUHHpc
gGK6D+QDgRg+4iDGmFCT32tpJpdyefDm9hwmfXyIoEmfzSTluo/WZtBIhq8UIV5wm1NPXP14FFcp
nSXyEv9fbOunJC53MVfWyQ9J5xv0dPKBnz/EaNHdyncfR4nq2opy3m2I1qlRVBL3TnAJoQUhtkNO
6KU9jQ+EqUBXMzzvZPSckO2s41wVMwtmBLBpi+k1x+6x4agPnYtMub2mSUQe9dJMI+eBFjXDmMkl
vRQrrlXSZHsexrw7j3X0TYZteqwrNlMHbk7uazwVZu0zojT2s1fXh2m+DXF7rrA9PHhmlkN+W379
CasXkJz6MDIKwJTqEy62XKxl2Mbob+BMNlaZbFEB+ed4SL6YkV0/kLn25KrkFIdSXoVa2KlhcU7J
X28aQjh7wp/essLaezWWjZwV+Mq988VpVczKZXk7K50f5xEpnekx7Kljfc5DdO/SIPQ9ygmOcrrQ
3cMsLDeaI8CqM/uZyXLqb0hD4kazWSZq8mw3hBmKO8kc9apltNd1/m7b8M2oDvUJ+3QzvhhBugUn
3F0Loa3VVNfw7ju9NUzZniI/JlkumF/zMS/vPbvAbVuY62YY+5M5B4CdOIXOuUcXysm+Whx14W6G
u8o3CsLJUeCZ3q6jU3ZVWZvfuehybmVMOz/1ADZ708zp1o9otaCSJsxs8Wfixr9vvVo8cmC7F1Wb
3/uD98jgBwVYgb/TV25/VxHvlfmV923ooy2QlKMq9SuhojPnDlyGyKJ6rY9TEzrYiZOYCCoPOVXm
BVvUE/E+juBMxQIDoy6RhehieNKhuC9Sh7wC2dGoc4O1Tutiyz5UYGKRj/nUfTEnVn7rp+lFAgoW
2cGRGZt3TcCJKqfZsFJj3y1uQsH4t843cW+HJ2ZJmCu8DxWHwStO1PDOrq1TnQDFhuk2HDpttKtB
I+Z3M0PsaP0EuJUYyHnm+MCYsnjXzmDfe9J4mUx5zmq3I7Zv24jQltAG/A3JQf3ObLtfOg66nWEK
yFdNEV2cHLOBYc44sxJ7Old+Qr6o9aRifNp+GJFwlCKwnL6XuMW6SPgvkGvewG+ckQRoNDwuWdsC
5LGIiG4TDn/aLPPYaeeqvhMRig6sKMlycJjN/H1y+cw+y6JdV1fBURErslZqoqset/Eh4IqHsRnU
j4FxlLb8gSyTCbSqHCA76iH205KYLT960lOCbXyKb6OZVHvkU/s818Y1I0YxG2W4scqgP9uNiA5x
lb+FET55srfpcKNiXvf+nO3HGedeH5bgMmot9m4kDs3sFM8d3EsQz9m4d60iuPdlfzAtojm82iNg
s3fMS1CVwC2o9/c+0y76NNl8ZMA7bPyIJnw95epuMMiYTQr3XVhEO/WueBkQpJ1ibT3McYaNyHad
m801RONw55LScgKdQ3/TEc6enbrciBQxwFCJX2KaPrIusV6nJaE8D16ndLhRGH3ABUYQw+SJfkXz
omBiL46RrrnMQBDKhCg2expOhTG8lc3JsOhNunQ/cKSVyVXY1vn3RuIx6Y989PqImAiiq2C21w17
Yte1QMgyZhXonUtwLU32EKQQOWfxISrTeUwG0zqmJuwnXHzxjiGEB0y4AunR5AgVWoaatRUVz6Tk
wFjz2dY7UctVVkz1IZVAhmshNSc6Gi9dMp3MkIxEbnfsY8N3N71Bqg/PFcfbfWv52F2rxLolqdp4
bR+cZQWkcpmONw5DKk/eq842b217NxL3c7at+FRPYO3LpJWrjuZSP4bzzkLnsnKasnkktRCgXBhe
SOCB8JJkyb6pG/fS59HJrUwSzUvYc16akgldURUY5LV0w2OVcWWXqhlvyuye2sZwnmvI22nrEl5l
VbSmW7U3vKK9ZPo9lWZ+9NvpBwqwYpsHxFFGjAaj2NfXcY7Jx2vqkp8nUTnKvaJb9T40Hf7PgEJV
9g4yzN8JE0HvoPwl8Ni8i1Ou/aKs80M0wfzlP40cW331A9WwNBb0rWRrqOMwa0DYfrDpC7+7792O
4lEPl3CqrEM4hAur2bE3to+uru5FdHGd4mdXL6i7ERgjyN5VY9v5sRl8PHCG8QUJALyT6qn1jOJJ
7z/LiMSkyzZbN53lgK+rKiHXvsvf+mrbjSxtxvxgOcl3D7/t0RZoQ+3Su/rUhZtSleQEz7D4PXqs
zs2I7OGeQOkPx45I3pkPkP0bOuq6eVwGOSNuhTM5t7uKw8/FBPdrp/k57adf0pHRpQ0VaDM1syl4
sSQLGUGXzkk3ai3yb+KQ2BsLz3Bb6/Yho9Qa7UFtle4eqFkzgEAjqTAeQVe2rYA2S3BxhM4tqnll
0RJzXzPGlaShzuYhK4jrFR7ReCPT6XMCWqlf+rjEN6nD5E8vdtPFeynCZ8+o40NbEV3OlPce7TwF
QT1D9e9oqbfc8y0/kSsMrN8nEfr1Gy1JXmFT9rq6L+18K9WAkD6ujgkGm04XB5NUuQ2ET/PkCMIA
qLCJrGaCBPl7U9cI/7FOj7fMLkm0DVYJ3c2j32fsneV8SyDjwiyfrgWGh1GN40Oh6GTK2Do2I+gL
YwxQ8SDZlwZFeD0UDUOdxETikv/IF7RHaEj4t/lEt2yCDxC1nn3X+n3HbufOe05ddMENRsZVZHi7
xseRq5cdpUn6L3Qh7eNnMcTPuyJd3N/2bfnUxF25nALE/azwJQxzQJIK05MOwMK+FuWTN4IMjK1Y
76oofUwyW1/5+CnFCYUPAVORkYiMPt5cbxmP0omCk7v+LMoGbxgvOlLEILiQMkFIBWdzyN510TLF
M/L0UnW6IlwaVrNnxMnFGXCPcCaChziVdHyraQv+Qh66UQPL6pOtrhTfakydp1piz8BZHWzBsJZb
B/Ydc5piQKgxWXc1mbafH4x7P+LHgmWYldM+R4g3Bk52U4HBvctyjO6mPRYgfNYTkmg055rMKycn
bE1UqMTn4GhgVyUHj5raqIFVxhl62IyrsjLsGKCCOHitf82R5RM/6jQby+yXKIR8W3TvKFK47DgH
rFwctNoef3l+CY8kYE/F7/kdFxk3pCxpzZcltwpqbQS2TIpVgwljmOt4j/Gr3rDdAxA2slMa9Eeh
JvIfmlbcFaXFqJAgjfCAT4NLIBIVZlv9phNfbYEAE1W4LAP867ZES2q3mu+bWTj0qf362GJOxdmA
g4c49oNbW/+bsTNbbhtJt/Wr7BdABBJDZuJWnElRpKhZNwjbsjHPM57+fFCfc7p3dUftfcOwK+yy
RIGZ/7DWt9CFWMGDN6AyxDT57tVUwEXvIXVnDm+NnPU+2oyTM45PGXD9XdGyq0rJeqW54qYbaViw
Yap91kXPc5MQzZewR3IVCd2dN8IwfyolzliycjlFE9DfqpbEBkuSynG797sUUooXV+LBbxV88GbZ
fC+P5QIwFIPdH7MkOZcTtO3Qkzx+gCp0bkeQdKePBrbOqndYq8eFL7GYQnIbZixYoOzfO8x4d70n
o3UCM2nba3kmmg+p3QIPrJiWbVMZB0dnTE7YRaqDqNwvoet+M/rQadig5nDWUgMZtD9wrzZYo3pY
QwFQxqXhjvSUEOqRPU1Twjveiz8F9QvglzDehEH/a3JBV6dAQAhU0PctzecqZN+39rJK7zsZeffm
wEctypgKD5NBAnqloDMkBBMmSa/XRZgtRnmNcLXWexxY+d4RXriOcC/uYbVT2LE1TURUnNF6HaWi
WgGKZm6JmAtCZPS/IiLCfbMqNtYQ4Djy23ovdx57rUXwKe5azu2t71Q/pDv9auZDS9+5n5vRO5c9
XPUiz71z5S/5BEmzr6GYrPEMjzdhjZKfIUD8qWxoy1sO4ZJ9SG7N/hm8wyedK38AKfJx1u2bVr08
lJbbXuvimkfDjlu8vfjcRzuHUc66KnlfGFrt2H5iMfDu56FXqxYxJAATckTMOgHnG4zeOmrm3zqe
xXqsxphSnCYsnvR9ahniWQbS5icyp7tI4V/CZ3HH7ZHDtq0Ptmu1F/JPyXKEr7qTOll7OmsOdf4w
FpZzbw0qPUS5T5ygIp6QEr1B6TDNzQYRKNF9OHTAxMXRjmzakUqdffzk5uLBbMut4Y1AvUP/NRQN
IpOSqMvY69bCptopyCcBK34/exnI0TJ5oCNod52X4rZLMQXqiAjldtL1StpEQYvlChxry7wHKPUi
63a8LwX3HGuAeaqvU9ZOpwwK7hz7zTOmMkxh7UqFnnum79jFba6v7WjeypSAvNh7TYh8gqak5YF1
N85ylAVQykS69uKkeiOaoxQ+XowuAlfou0SwN3Cwo9rq94o2M8N0cTBm/SiyRlwL/dmTedOZQ3FF
2bUVTesRvJm5a4Pr4CBse1V3zsmBWLmfcsQMmSXHbVIypFIOPi4BCHSCPUE7fI6S4T1tjeYVZQID
g/xnaxjRk5NG7zi/sxO75s/vGytG8eEj+N4IUeVAi4yXnkEMQoH6KUw4X+zaPicIpO5CVuVodivr
wLFCyf6Idyt9DW07XE8KFT9Z8li9oKgE2S6LeusymGzdi8YPdgUPebsdTGbysmj22hPsvKGN0IiY
yFp4qLmrH6DoepvRsE26ZicCiz+0O5v9wQGbgRqp94JBTPvBBwMIpU6z/LWYNYngj5zVdE1TuTdt
o7mNlIDWdMvcrvyIISHoNmZ2ZCOdBAnDbMopTm4e/4md2jy7obtxM7buDiPeQyzIkyHqniFGY4YP
5P96jP+rEQ+CjKHRVrtsccU20ZycohFSEdKVdksapoKdWACi191T4Q18/XUCgj+r965l57s+JDU8
TmK2z/gDzulAVkGZJmyOJrCF3ug4P7seo7pzKF24YIKMekcw1SSLdr442Rju09inxEf2T5SPdzaL
Lz22KLeqaVU3rV6HJjZ4g3dLM59ZUeyBMeN2u8JivJlzgqyio5uhshmu1adGQrkdbEDbNdYJUqeK
ewBv7i0MQ9IRzbewb+3PwHj3faM7RbaLxEj6B5QVwQns0pFvZrjIxjkwyK0JOtXmHmRZBa4SoooB
PwTkg/loxEStlJECWiX6A9TBxUqlk6e8q3YeCgROzRI9jc8zWyzDWntobm5UM8zUrMdilm2bOUZb
XjjEFyozf22Sx1FOM6MU+cuyw+HYGyq/OE7BNHJ4juBMXpzhEDBDv/e4ly0x+HuX5M8VYZC0Nov3
cZZwCCDnx5tMa595Y8cUK4dPWcRpdxzZ2eMahDKLXJgIcYPamlS5YJsnBPiUYCLvrBalglsSKfM9
sehnWMXZoLKdES1ejnRqodkY2baqa4LPo8IDFhqvwJmvGQKFV/jstwKt9iqVzkM3dv3r5FEpcz8/
DI4Gp1R4T0ksvKfSYUIATCnRznWQBiR1AUiPkXNMho88GJ0ZrAztV08h1BX8jfl5CJI3MOrNkeMS
AwpzhkfmI3hJi2QzLAt5dtOwRALwYsVk7/NkWBssCI6TmHAZ2+AzUHPv9GBBGQ2YF3Zy06GheJOq
hJ1Zv1buL8IsQSbOWLewLP+RCWJpsYw/dEDlHI7eQcmE7K6yepByoLCFF/4Yj8WTnFu1o/oaD+nk
PFDqBIcA2xxBaSTRhGja7/0UcTLZpkxcK4tIdAPQfNeJoxsUNbNgCPF+H9d7qLOAoXLqI+4KlPff
rOuffcnqeSiJ6e4ncR2zBcBl5D+0AdR+TrCkIpPkxsG5ZHAkY/HJj+2opn2KZSchbPogF5dNoIZd
HKgHZVbNsa9x4pv2HVoysnbTmzHbd3bijUexvJhfI6tzIlim/bdQs43cJ5MRyrb1/U+jGo2NU3BM
dtj9KO5Ra9ZMXA3+0LcrQXfhfsq0uapBSyH2MAkh07haFxuXapxqpTscEohGC7TH1Ua2XF+qATvE
Bta6i2KPyl92qAapqseQNPEY6KntRJtve1MXBMNxXODOvG3MbmuEeXV4pa1AC+waeE2cBzPwwODH
8qHpZLIb5urR8S0a3nRZmhJ5B+Hw/8lnBUr+jZ228HhwERle8aK64oz4VaxGNPtpD4eakprDFSg5
qnm3WKOLCle/vj1VclkJk7Q47LIJUnw1sxRfXgLKdRwl5mGqGA4OQ9JsAL73Zetv3T55K+r0qyyw
rMQNDNuGsMV8MbrZbvpHFR1Ip6BraIs1gQU1mYxhSzJMMqndMFa/RpfLmsURmUr3ce19zP57GPvZ
0ZqVsy9gJbiGwra0vAToVe6A8qPRJ5/vaBq6uWMERnDX8oh8vzDybUGmzHxWvKk/Oi6+Fr/roWWz
155Ga9gUIai40Ku3gZU8YUYRK8o90kCmZS/hEDOIpD3I0U+SDU5HKAQ/6Ty55VPt30miKNZNhHSp
kyhYQuQ8PO/HOcvuJz3aO0pde4TNAG01ocmCq5AMG1iGAOlz72dQpV8E4u7aUj3PcfqbWOQtuZFg
dmYWGdySkmflMC24CQGGdWthAfPRHB8tp8aH2k+fbsiQsvRgovfprhmNazMu5qFyuJu1JRjcZMZx
gmmEi4dU5GriB1HlL6Y9O2v4n1gIF7OIHq88uVyBBWDwJV5TQpLY4kQ7FUMXrkQMqo35BA9PELz2
Tm+9FDNhXGGi9i6HwEERNLANSjJ75nJ68VI0Pt87krkp6hMAZP6th3sBdOgB4l7yoYsWWzzVh6sa
41gK9zk0RmtrGso+mvn0ag2j3JhRawB9doFewo5OjIEzuwuc90laId0jGeQ+6VcJU24mVlCHStYn
9DJSgxHwWh4CAomFO2YbImCQmDKnX1x2w/IyNSVwDNe8/eO5tEZcI8wZAenJFyfqzwRCP2fel9u+
AjOHbExG5QyrUqFKZ3JB7kKey4vOCCWZu+TPaE5rxyM6TJKVjQufjCDLITBp+fqbpiURL/Fb9jqO
vS9zZR0N/nJokSvkNPyMyYlXy2UM+7GgKPr2VDrMELcSs4j8RZniSXvjNY1YR4ZzP6TOjYkj7FTc
K8Sr/9BW+WmSjMTXRMYHBbB8GpvrHIyfjic4ClRJgzP070ZevjW/dEhgpOw2hn9vNjE2wm5pqq2X
2myeHCWPxsBYZupvpSZUysIWyZWAGh/uXtetTQGjA5TrS1IDhjP0C7bW/qhCsRnsONm7iyl09Mth
P8wGbMqHoKrsA9uN7piFFm8xMWIM6To2Qh0V78yErKp2Yc5EmyXzSrYRwO77Af7hphITqY9T8Uj+
mlhZbJKQ11qZt6ZhJbAFSuIcBMzuMPngOr8BXmMakYOuyJrkwSELkPi3foqeAsZPlC+4Dj2uncAm
1S20e1bHi7X320qkXOJ4Jtw9TTd+xYsKKd+XYbvWdc3IwMj57snuKCc7O9Szsw9r19sFNEREhgx7
KFmrLgycvVjOnm8VvxljwKtwH7uxReSDYa8CDKQy9vJ9P3Bvl1VFm2R7X1kIDssKYGPfZdZAk8/o
i/nAypAxTaXnnSOp3imIg/XoVxe9eAW6UpNiPLpiH9SBSZollrAUZzGbCVqMmIhvFzjwWvhmfGKH
EmyawoSHnQ3OEXNgBgndvO99hxBT2N6W35m7gDSeeTFtZhVl9ahgMMpxfMuE128Ro7+Wy18jF948
6oqfTmM8UiF0TJj9i8n5833dfb98m5idCLtS7OprZYan0SLn1fKL5h8u4MZOEe26HLG+TUFchHhL
Fsx5gaO4mC36QozaBRvq5auFJzyC5gK5a+fZBdUCRAyfoq/oggcTjrvvBcfS6S5lOyc7mfBBT4rp
hyY/M4jYo7V5TdPM7Yey2OTjxq+G9AdcRiiGzWgh9jbeWWAWKzPPXsdHOyfKkje2LJtqO1H4lpQz
jGeBnFp5s0srYuIXg0umbtxX0Czb6uYV+C9pSufjt0UDPiuI8UydvVHAfI77N0tlP7pAosWF2Loy
IO7Q41kOHbL901uqE3fjAVJc2TlLNb0InyhPj0kh9BG9MPiIwVs5lrB32FleXZc7g+McEq6fMI/3
sLXWIOohXmLFAwEeA1qM8Tp4PldXihc2NHrvmArrT+WgmnWZY46zvfu+txlgdQej+WGbxjN62ku4
PCna9k9BIPeVcG4NOpydggO6KluIwZIzYKX66dI1GPT9eDvi168W475jV69THwc83vVDAirYZiJ0
ggmymewaw1MNDTMmsIJid7znJwnEzhueg364UNk+0q3ptV5AAtmCFHBgC7iCA4Jeee0t2AHcr2+a
T1K1AAl8yAQDhIL2LVlwBfMCLiAchJ/cAjNwzN/NUFE9FVED6qL0d1HPMG/w/aeaFhAGdFNfmIgC
3aNlafTet5BBeykMgaEbd2lacQougzlbFcE2ea5iCPr4dR45J0jzJT4O/PEJU9VRlIKTUQA66WrS
nZrFOtUqDaC8yK5FBlHbkCS+2pW/AwOd7mEf4LGPJ4cQDWPbZa55MHWzBU7FuCDTH1Gqk4MpKGIU
8EtWIqc60kwTUNx00XCBjEjSWr1N6+4HAX4/YbFQckBnWLkCeAX6DftugGeBa/3TiGFOgLkwS8wr
ZvwzXwAYMN1RCyxQDGjli2IEUAYibL67NETCeytwsNPxEO0InN0zCbOPALtwP+ZrLyF7zF9QHFTO
r97gTHvRfZmwOhphQbMv0cLgeco94V7jmDevVbABRabiu6CKnxUL232DiznpfYG287df+AabtuDg
0kuuakk0r1f8qcnTefdyxitNdrAaPG3eDvcKNkwqyP3g5M52tt3fXkkeUdwQr7MIjP3MP0VhTLLS
PGqIq+XBhpux4RsIyDNlQOa4yR3DZWvNAjRZtcS54VoCj+LDSeEhWDkzA6FwQah0izCAMBZ32cz7
XgYBMA32Vnsze6Q7BhyWCR5LEwFmWabOcFoAKaEEhtwiF4SLyW+GhemywF3SVnPg+lj6E5NUGwPY
Ps/9wXNBEJsa97+PCJ9J01Ndx3AdzHlaoWRoHrq4vwYKPlYCgMITX4zv3avuVEYrdW5RAq/7AJTz
EDGu6xqG7ml6ETTYbiYlaQTBjgMq3uuCQCJa6fesO5Sp+eUvCJzABoYTLVgcll/lzoeU4zMY4rSi
SgGhk85nDVza98ivVTOE5RFkjIPr26hrYNAOqi3bQTa2oHmKBdLjLriedgH3WBB8+vO8GSPmf3Xm
A5t34G4WMmZZPq/HjckCbevHzqdVP9sK4hlugmYdjbGz7K9Q/qD+gJhN/KdgyEXqwsJwf0Rcobcq
SWsWykgYMr1PsH8wddgwfKSDWnBFbGVo4xGn9y0oIwumERHdzmkEOP9NqiiiXayIVZFm8a5GgPyy
8+44BVXVsyCJwKEmrHGZWXBoGEsMY5NkP70BwpG5fGFuCeKomqZ7K/edfdQsJJPQ+tLMgyvzZLjA
u4IweU5LIE4TNCe7Mujv+gSUl0GRzDWnkMwgByMAEftTHNfdOg+qG10el7SJobckwEs4xM1G3XQg
ZAo8Nx4jF79BmBFtFs3ZI0FIgDghUSmIVHNbgzj3u3VZwtS8SNyTDE1ZGzF3XOGCPJg1xEh4kMei
sTZyMpN92+UeShlrG/sD20MXUK9jN9sx4b0LxHAz6sBbhTwdZeIeWYymMCTLXewYYucDMHJHs8Si
YSXrQFmEmDfiF6tfSCIlrI8mzhjELAQvaLPr8UaHUx/daF6hMYmgss2f1QL/KhYMGIGX77I4BxDF
2N84P1Osmms9KBOYEp/zDDo44h/SNBbAWAxpjEUw2PI622DZ5OjT463Ox45Kb0SGtPxfBmk62woq
SQUZddUWqWIUdIhto3yUWX4FG+4d2d/IteNPfwozHPd2Ls/2Akhb+CgUjs0aoxMXb0J2nxWEl2Qg
WM5vnX2HPA/uEm4TDYra6YFJ8LSWVTmsTQMMgmRvsQ5m7l8GKeAA4JMbwUdtPeZtPr8sCFWeKGeg
tB4sC/5VjJWqUdxFLsyE/aQGHMvw4tCN2Wt24uMmmxf4knyHkAJNhhCQrTk+BVlMcw+XG74rKDqS
G3gaGsUWHkydC6+uXsB1phk/d1K8adZH+PuZryAT1aII+cy9pOgQt0g0aNN5PhCR2c2jHQImZk11
HhAekoUGe8MDfaCl/xZ6hb/ucIvFC7BALrCczA33yxS/Jf1sky1ovpj6f4bVNy/QPtI3C84HQH7o
sq4VUA5fjc1WCB4b7dQ+4r7KgNMTHbN6CB/qcvqIH+BK/bJTPq5TmWNHIAvT7L3PaIEKhvhDMYpP
yOAADnJsnkAYiE3et3wmUINhP6N5OwaL2r86taziI4t72WMVRj0fvfqujCk8rGCVYleTptseB3Iq
tmqkhubswy0RLWbbChZMeyrli1aqPYCcKY9qqa6/X/7xW8B6gOwc3FgR3lJjqhKGHPhbvy0W36aF
75dvp8I/f/u/+G8ZU4y7lsZz9lL8kZrBrb+YjfsYq4k50mdCghJYBfUT6GSIJv6E2qjd+XUyHOO4
RbO+/Cr8/7/6/u1/+m/ff+Sff+M//RHHGWkWIrdbA55OOGkqCxt4HV5CD0wSLo1xZRaAFKfJn9dG
w3gmnEkVDusXguG+gi6oQTVFBEvJBPZzpU9A45mO4ADdOsiRcRo6Xw55gouF9Y5aCQ1RedRWz0Bw
Yu3aEcaUDn18z5O344i1wEBQk3ReOF6GJcQKsMGaXA3zDkUpm0rGHDBnuZu66BQsNLUQ3TE6llU3
7xm2+Z+fIhHe2Un/cGaOq8LkmOuayd0A39u5jjfcWUS0xaQl47IO1vnAFEnEnJKQqwd6Qobvghw0
60NzdBCEus5H+7O0/Cv8NUVsEDMqlthGN/y0SilOPtxF0bIElSB2QFlOvD0XfL82M0OYOH2PosiS
Gro5FaX0jdcu+2M2XvY0iI9WTL8Zrobr2fRfgqqVDNWnnd20JSnFCd7gEV3NXEMSq/UuwUi49Qc6
+2EsvuYpPlO7cA2azSt6aObSuOtwLacPlAtgDhFeAjrFsyy6W0ZmSG/cUBHZa76pl6GWO7p04seF
Wa8sK/rVMKAglCcat6PXZ3ur1s+5EZI4OgzTGqNju6Jfvthz9qG74Wkk1RJ0GeSYASAzmh6HYUsQ
nCCg2UADIaXYduUe+4Xb4RT6OYXzRM1LRzdmY7uMi8Y1CU96O9b1Q7oY7ytPEZbbwcrz26/K5YPb
VvwPi8Y2jsVIePn0GDCBrVRbn4rxYrGrJkEAPChZEla0jrKEEMGCAJZwzB7nqXsCON6wXrf6dd0r
wvDEqI7kIxcQzYBsNG7uHGLWLQCgrtXgpbuEU5Cvjll6lk1AA00OFGAJOvTS0+QV+O2yYe+Y2PCJ
5yE3pwd9HsB333jEP2PPyqyTo+Y3GsW7ucUGFHhDCHKkBp9AFtdMzMb39y/qiy0VI5TRfGBbziRz
knTe2ZtKkqs72td4QPcWvjo+KiBt4pKCBAAFOXJvXUy9AxTyx/f/yHPvbcn3ZAyMnEMJcJ2ZQR/W
co9uY7pLZ2axnhIBaj7tH1vD2mUw7fZV2Pd78hN3tmtOLK0stupgM4hnsdOHOCfXIuv4dwGMmBPR
IUquDNc/qsrgwaEeRuNK9594W4q8jzqkF3Sgg0C5IEerpHxLkxGK9Vm74q0dXcLdPP9HU4p7O5b4
UNXHnKfvY92jaRyLPdD2D9sPCbgQcfdEmvmdOQNX78KMroaVmWM7SJ7TilGR/y5IKdoqewkhj6aP
pCRguEyYR/VYxTZ+7PODNUPzqXCr3ybgijpM4luHkOHOrOQqHtLdkDjRLYepDqY/fVVaeWcjpV6n
fcCvBxFocnVM0ANcSMNfABBOeI5bHPJjHpk7L2PqMjj3xegZ+y6q2TjW3gI4d9F4hxfRCdqZH9JK
k/t8/pGjL5oqdRsZ5QRsHGE14sGdwsd06aIGVRRMptAtaDYP7B1jUIjDs4ZBAPkWFFuzbB2K0vsZ
4z5AzUXeqVhodtby+LUuo3qv4W0P8rlZsV4G24gBKkiYbplUpCufOmPn581DGEj2VmX8FpclcVtD
TL4X69fjrGBUcG8HM6cfZCZXSCCMATrgTmKHmqBCYV5ZzRNpK0PsBhz/3LJhP3z0C4vNXjgF3y9e
OTPxt5gblFF9zkXf7wSbCG0jCkorYG9wmfzWMlkjlI+9cA/tstD4fulKBCquaZjoBv3XMRnlHb4D
UlzcCPxSP35lZqGWcK/XALL6iZKp+IYgJC100OA5B8x4h3NiuOsZWB9lZ3ZHZ3mZi54RYctmsWsi
/INW9DoDwGCP0HOrSas7WfnS9NRfxHfnDFf5OygAaKyWM00S6QM5ul0NkfPqgJONeDT2XmWz8yR2
QqNv+ihLNnglQrPcH9/qZYNdaBJhzSH5Qi4VHnpdmheMu+FadQ7DwMiAG7DOZj+6IjIGOmc4BKip
BDdqIxtuzZE9gEnOUanJSWYcF55m48/EvJ5OwiEEKpIXr2Wlnc+i/q3LDWAFtyfLYRDcKvb70LEo
Nk3EWO6wEIEBGTA/T3coMnLqsu6c8dWTIVbcfOX+HBv7KXDC+cMoipOnhvF3Zkdn7zq4c/hRZ+y0
Z7ykbHBK1Mk6btZs7V6tcFqSvodtHzPBn7AMzCFLVM8qo3er8z7swa2/puZNhQXGYPMatI6kWxpw
/+b2H18hRo1BON7FtY43xKHRG+YItmy8KGsRBnAhIv93MsOEC9p5FUJuugtIuztPColoLWbvSS0S
cAjx+lMMh7Zsrq3p3has9dqtg+TQaA28uHphRsXiKl3cAtm8RRn3w42vpE+Fz3ktGKOTHx2x1OeT
wckGiu+HldbByYXsdt+25A5SZZcHN0BUkhTFE1hJjA8mXE7dmLSz1W1ANkriX/9Lt5qsT/a9zyCO
jjGVLUkNNzl17b0v5k01ifwYR8JHK4Cwa6rKAAeMwBTFz1GGqjwEmhmsNf327PQ+D+Id6YzOH6sK
D7pG8k3zLrfRwBvldbZ76eCaHjgKu52DwuIJzxd9Lp6m326wJ2IFBgAV7loFc3cKQhfHTCeuNRiK
61izVlRS3ltdsZuKoTqTPD5fO9mFu8QizW9k3HbW0nxskUsjX27yc1AlbFdjhql9bWrO9E58NNYc
bSNyPI9qWVN8v2T0hMfkbQjb8pwncXnO6gj/dMl09R+/ZZC/a1rouDa1yuTMw1W34Xs44fHKYANy
oFqQW30yZj2opn4VEQxlVItNhLRpoihWvuEqzrsxwYvd1qvEl4DaVfOu1JzcB+7ynpcL/HbBVFWJ
8eJ2lrdhDpBv2vCPUHK5IqdX1kE9PSpRW4SzdwjgwQT6rJsoWaELlAki13TG1+r6pCcFWzsdcI9O
yVU/DTCpiLsH8aKJOjhY3piuamjoDbC6O8wblMSWwyypxDRTcBjvDfKSNtonSPBffI5XxmpBkf8X
5r1rEeUtNHrX/HfDoIuf0cI2aIH3tv7Cru9CEL1lG8V7iEGYeObGOveteYys1nvk7dp2zKagvtt5
e8fcZiOdqeEWZ/M/55hSKKUQs6dTlKJoiV/7RlPgLiTAKImMPfKVLFtpmSV3Q2n/XyuUnYYY12uV
QqRq9nKM4uNECb+ELMrnNvUavB+dONkkk51IdTcZJJiEyrVoWyyyTdPcHs6NV8UHq7MvpU8M0j9f
dJY3+PO750BU7LUc6qQeBZw5KVKL564pN6Upbp0i+urv30aHUIP/FgGA71Lbgn2Xo7TNW+n8d9/l
EGKImK022LeD+ir7QHzAlwcYacf6DtONZMLRR+/zezk1aH5USoCKGO0bakdSRNK0OHROat/YvzYX
5YCUR0CwlU6G/YVh9xMfXMw4nXo2J6LYEmgN6EuC65jEEtpb2mwKKX+lom6OiIPDRwsbIpKL8DOt
UzRF45y9imiExlQA1OCIJmNRNv6DEt1Bj1N1QhJ6bS18ek5THVr2ztRnjXjVDvvzv3+fbGy3f32f
PFtTAlrwdB2lFv/qv0Ql5DbZGiG6gH1n+WTIgMqUfrMrAZwx4rcmSkk3huVTtafeRMoagsTnGdgN
dhcdGA8/+Lln3odsKNSU1vtvA1vsttXeDVwPJnscrL7cMgsuelON8/SSjdHDaGYjietoGQ0/+zBA
rzwZg3NCw/P33xv/7n/85iTfoEQuDB78L9/chIs172dk7zJND8hLGZ9uh8KOPsOywQIZFBUfJX4Q
bK+crV01411pwDfRRAL7fUERXKfl3gEisck1y1b2p4Dhps58qT0XaH+dMermsSKbs0C8wsb2Etgq
/ZdfJW74oCwbdngXE1hlJe0vcl1xYk35G5FK9VbvEP+MR1y54mEuGrBwgak+IG5CVWcbl4/mq0l2
QEQS3wvVTbcE6Oq9ozrrBqcTsEfXI8QE4o1E3Xhj6iOfsEoQIBFHhAzTc0AAg8NesTfZT6k8QCDl
kyNOVnitNRyiKhD6iUvviLQcNGeVhvelJ8MHmlkOBB8vZR2P/qmp8re+kf3vnmWX77TAdybQUBIp
qOXe2h4dQ6JcuLpu6zyVzPJ3ZTaCk6ChXhsCI2lWIedTXS/fq7G4iHp2f3O07pl++icpSd+SEWyj
ttPBc+w7KdmIrnzAZofjwsj2mC4j7glmkOGWe7sGZYdFZdjCe2o+sL0hHG8OfHbx7w5ee2+RrUy0
OdfRUJfvuZJAMxEpoMVyoHq72R607rRzW6SYfWwplFWtvUkpM0K/EB9//xTa/34SuUoJV9meZYIK
/+snjAUP2Fg8uXuPgSkkemhojDbPqn9Le+saKRBcTlDLDcNE65QK0IhhBEgVCT0dvx5aGDfsHCPT
+pm5zHkddnc7ZbInNyeXTe80rWcPe4fV4BToFlX9TI6baptslU3MIJuaeEIyQ1atH34gbEO0wXR0
5WTz2Wz5k6ke3D0M0f/hw7fY6/9ysKCmwPUmbQdKqyn+crAYbmUQhq7CPTC3S5RM1sUChr+SEAIf
iDU7ZbkFfi3InwvLQyZPaOczHc3FGDoazLrpro2Dx7JXFtsfNzgbfgoHrWUOXc14lsse9XeQ9SgH
FyHkPP4QuP/uiH1hbRLHL3yIStBnd9CAmwdph0ercPeMo5NtOoJyqVXlrlOLyPTKJYMtouVlnfU/
vAVC/vuPHiKB43oSvwfTRwFn4F8PV9WbJY7gKtz3IGguUxroc1fb7Musd6na9nEGcX2sgugXIEX8
q1H5NkRA4CFPEottMpDLvPIjTUgBEE/plKBiziz7OVMBWYAkuGoukZNb1f2bF334yBSu/dD/rEbT
3FvVhM/NcKBHx2qNIoVPWhPjVyGbsrV95PusscMifc1ZvF3mqH4zgjZaRX4SHxuj7p5Ii/T9vHzu
mAitq2wk7bwrrmlpDhcoT+P9GEyf2mxAGSPbA86GOtyVr80Uu5fWcpwL5+V76kTmWlqEd/dEF93Q
D9n3sAYerKpzaQ2Je2gH49zhKoKD6bhE3M/lpWFVs24n6/ytLeHMPkC8RiJojhp5SDVDchc33ZXF
qavqm223+n5EEHXLaAZLb0ZxjF5yx66VQNISz0mbRzvdgbDqZ73rZu/UmhWrgsGMOPL0oyu6ZGfI
1lyFkKo3g4EgFZtiALvprlSlvrfcxkC0hPxlRFq2Zf7xpSbP3OCmJsRZwyIeyP65ppm4MHFId3Gf
1ptSoyRucqKyI9r3jSmyaj1qhfhOGMk2In/3akYd2bQG8r2IvtyfGXa7Ikju5nCIT2i6IVqRdAJ1
TfsbUQlrR6QWR8ErxRX1X8pEzwgxPjc/XVEy+ZonpFxz/2EqG8x3iAgFZyS1X4fBscwhKfQxfUM9
h3+q1Lqi2zwLJFuXgQh24jsRkCLMuatou6512nkbqVxoVRMDl2iBBUZ9jhZQobaYIvMZn3nxmIYk
ngySvwlFllp91q8oxe5sRd+HwlTeZ93Egqf0jZe/P1DFv8U7oVpWlnKk0I5wpOf8pUQOhcFgqFdk
1JgMrBcT4QUqlL9C0W0Rfu189TTRt7yM/fUkmnRTKgfmUCg+e6Cu0BMY3BkxXInC88ZrY1jhAZrP
CBnNe3Y9He1rkAXbniCRvW3LtzY3V2M5ZWe3cJtLOxlI96q+gaCVtg+evyQj6IIG7wqc9f+wd2a7
cSPtln0i/s0xGAQaBzg5p6TUZMmWdENYss15HoLk0/cKuupXVTX6nO77BoxEzk5lkjF8395rx/e6
3ffAghRvhWX7+6RE9RvSnJemnR7l2PeQWUdeF1FOmfwyZxZysosguG47euTIKKzSF4/EY2JgLYvO
cPWdtjmValldhjiuUfdzPCae5d/aOTB8RyTdIVbkEc4W1u1i7r8VyvbvFexMB7eZ9ukdiviqgPr+
Afv1nASoby3j3rbfKV+MJ6OiW16lh4VFBCmy4AHsTqkT8BD0J4LMTgbkvRr5XyJbePSlwuXkiOi+
L1MkN2zBaM3NZ7gX3m71wXv+tSMo6+VhvZwKKjabnCCCr9hoL8RVQ6dwH8oFzRULb+cqBmoM6N5v
CA6iI11EAcmH2LA3S1M6d1nJ0hxh0g06zK1FiIaWuV61OcoYYrB8YOCReUDGrkVtWgmBuBq9i/eU
4ryh8kXOzxiixUyzajkFMmtuE/QgC9iKvRthxkMlmUZp8RFkCAOC1N5YULOubcCYu/WI/R+/4TX3
vzd13Qqz+ahqGpdR3P/j5n88VQX//qd+zb+f8/dX/Mcl+WirrvrV/5fPOv6sNCOn++eT/vbO/O9/
fDqN1vnbjf2K2XkYfrbz488OKfhfITz/tw/+Aev5b8LmaLfazl9O7v8N83P/s4Sxn4/fy+TvkJ/f
L/wT8uP+S2AicrGiWY4pvYC93B95c9L8l2chYOFhiPcep9S/IT+u/S/uEhI4qIPCyvEIifsT8hP8
iwUZ2CALCFAggAP9v0B+2Gb4/1jrSJ8KteNbpu36liV4v7/N83nhdHgozfk05fUXlZJeGxbpF5cg
aOrGW2QswSEyrLsyN9lJmoJykk3Yg9aSI7X3KDr6+SMBbmyXqF70ysVn0bO1R4CyLwRbe3+CyC7y
cbqp/O5BBTa6a6Ovd1PMwlmSuxzfQP1FkAHZegNzf1M4Ee5hjGgTDaRDYH0rQ/QuIdygTeXO+r0y
pAOOwRgS91cuqdFeeF+9p+2YnNsM4rbXuZuF/JBTQmV57+YoGhBbpLuugczhZoM8zgyqW6Dm3yhr
WZvc8Eg0CUgXapVIr4euf07jR2Jd6uMcQITs0/EU2f4r2RfohUgjnbvoF0XRY+dYxMvjiiUyiR55
ZeHssxEhGXmuefbz1teWhGLMTaizSBkI4AQIQtYYRo7SRmblmptwsFgExxkkSGPKSOlp3505+UXd
EiAIhAnh4/ZeUnPcDDO9yTGXQJJjd5cI++KHBPfR/EzPicsI5VzUBAsvQ7JUxmOClCegT4XkaEf7
Q57J+0UYFwzNeUGAsm+DLLmd4xkNA4D7SowXdKf9tSXeu7jLbpzRvUA28S/Cz4vtBOxn39IjIhxI
0eDHjbUbJz87OOuqHqOZPxOuNCPj2QTsqLaj6cqNW3qI/9Pkm2vTKImnucd1Sfs7qWMCqRcGxsXH
6rbUBOgqhrlanmIIFhIxlGn0H6HF/DF5CVpAcTcEfnHnkeDOl4rty6Arvu27/rLkuXHGHX7nVZV/
8pG93AYoZabKffWtAiNiVN9MdVBfG6yxSHG0SNJwcky48oiHb36ijk15bUoZaVVwPS8wYlUG/SeS
Po2+8JluFFrfyofv4cYFQXTO5oB2grThLKZFK5YRK0qDWkm446mQ9nQa8grIs688EHU/2pyEsCSs
NwWV/aPlFwevNH42iKi22YSUoo14KIqcxx66qjL8c7qwILLT4absom4TqqlGIZZbFA5xaQQ9x0mY
88X5Rg+I0o3ucXAtezXZw3mpQTulo//Wx3F2gttNe60mf7dr+mi79ObLhOB5O9pEablTczH95gfc
TV4ydV8CAXY86sK3wlA3hVl+QcrAEVcmF1eyYFdUxsssQ+TONnFnjQ4u4hxgMWk42JaX3dC15zZk
k0zJoTtWs7hU3xMtWRs1bXa2v7DyApdeKmgj8mBaDf5Y2951cxEd8yR8ipTxUybIXbIJYYvjzWcL
UojfZF+QIzX7oje7bW2VvwqcJUsHHiReQrjUFL3pUBykFbU3niTfURLuCFKEcWsuu2s+rPPAt/ye
gCirSoKrWUvC/Lb998YH20qI8Z0TBE+t1d50revsWDiSehMU/XWfPSNahV9vHt16QcQHyOAhe7Mm
smsVBsJlGnoYxZLtromKH2UI4mWYDCndT2q4S/oSNpa3jTzMUFtY9MCRSwky14aRI9zrUGoYaT9h
/8zwRM2N++4IqrtWE9MNGJuj8vHIIvDJD54dPJUCnq/lJx6mMDhEJhnaSEfBebDsTRrAJ0MSkfQI
u9usvIfWicZbKvi0xz0GI4qM2G0SUjBijH9HdGhB+ZzbXQATpDlCWs/wxsX0kHD6xDQ0j9R37RPV
l10SpizKZPPiSYUIKXeaI5bXTWM636qc/n4/Dwm73Jm0MIc2vmd5LY7+7OuYjOFOdcQsizJVgA5Q
oxAwNvVe93VxGehU/9R7gl6NkroxwHCxFPH1SNzQVjjFHdXqB3+0KXYpOlhRTY0jnZ/rnHVpgin/
8WXJYfoTKbkgMiZavc82BUQmADV06zE2z3CztpIsrDQ3b0r82bin8fukt+wzYF8PUXXJRCJ2vfcB
fFwnWhMjQA4SPWZSQTX1uyzCo2EXHL+tibq0x8JD4R7zg7oyAMctvvfD1R5Hz6dNG6bGvvWpJ4kF
ekCVvLNVhOuSlN/6fZ/YLNf9EoMzsG3HamHuYKgNT/5gvhPvCOcMApRBfBJCOXTyBA+QOIjeGV/z
xgMCimpw50TOL0KZvmYeA8bcBgi92gQsSJ8eKByAdfHodiMAuIRL9mhX6LKWHi9b2DpfHDthQY6I
Z27Alxkl5zELkeNoCndD4uyuBka6W4YZUi1QLTR6VYORti5YVWPY26f9bT+GD00bHtyCtHgn4CBC
SU1V7hV3V7uf6BYfonggzdEez72pZpihVr/3oNOqHFVQheCFDsxy8HqDtD869ouU9sFhe4rlyUVM
sZNc3yYl33EkqiNdnWorwuiBftq5tOO9G9cPU76cq5RDbi6HfBuHydtoet4lQsWYDkiaEQWV2xZb
3QamLokBzm2BgcHoMtjUlqWZ3KjWA90LC5T6kGOTaqWKnYbfo9l/Dmb6705DeIxXYLQDRpY180dm
yGgHgBZbOF4yAnt3IHU/VOCfB1GIbeN9S2b54cWFtRvar51E7pr195arvkXjMpPN1t0ZBEYNU4jz
m527SBGcEZcGPWlLt9NwSVkyhHNpokycEcgWiNb7fclYQN+HmNuun/d9SNma1cYxr8NzMp49HJak
0ihBT697JwqzoM5maC4USpgbq25YjrjRYbBTPGy9c1eN49dshpQNh/oS9RxcveNcKiwix3Qq6cOn
9jmqqm/tQD2gZXTb+pWPUaN7DgK8Ys6c/bCnBv2LQXekHJ+XFBdFim6JfWO/U5NvE7M6Hzm49zKm
cUqOHb87qV5aXl3n+WOZADpsmh/GKA4ZebWQH4RuyQCBl0+upnRxzh1Dk1wVSgdsSzn63Kw9JBSz
WVvVTovlm87WZhDUvzGQX5myfKYpqZwTM3u0X5PM1gvVe0S95kW1z7KeCVcZYJHDJifRXU1X8Fv+
erHeJ6ZQ/X6AA4AlJyASBnB8SqtZab1Y83ZaXPZn+A2zhhWvnpvE95Dnrbc5OfMzJaJNoYG4a17I
MgpqwDpdDfn+fE7rL0U2uMi+W1xP2rxFqvsfF5k2Gq431we8WkGH038IAeYy24QWKV1rvMfqJ5x7
eEEuIIL1fqkfXK+tF+szuqH5wMlDu14/uN61Xlvf4/d7fr6dVaO+uK7njFCX5n1JhXNVjdDIzOBM
DSM71kZGB7r0yM8KE/dqfQKSa5w8Mjz7SNQyEldRA8ql5Orv/0LfDod02E7MWdtMKwZbDIZXbaFr
xevV9c7Pi3/ct77jP+4LE5AcHV7Qf9z/eVOGCRzFFKFJVTGQxzHpbrVbN1etvogyAAC1UP6yXW+7
vvc1r0HMKP2Lfv6sqdZb5qv0cv2Zc3RfC6t9noT64WuR5SEYG32f6UfVqcMG8/ni9do/3pBIR/Yr
fkw5Q+s2Py+wRP4RyLLel3RwG+lizpv1I6xvRUuCY2x9w99Xo1B8AyUvKG1BoF5tj+u1bJn5avMe
vRjagB+j1pMEOYalRSnOVlH6dPY9rwCBkJ/xidIk9FMkjr9/tihqePXv6+t3nwpG88rrdXL1xCfo
9c9X6zjF9ZrQEtP1QvWXrC40fN2FKWBOLX/RenVNccwxQVJGz/izYIR4WFHWC59oEzAx+owqkb/s
ZMKmBoYc1kSgm3xDnEQzeoWr9eZ6zdQ33TGFL73eDkYqXLbZ70OaIyenrl6NQA7XVQLLABHBac46
iFqawGbU7ZNnXaGpACLUz28dLpdsXqZHq7uBwp49ysQ7em340oZtfuUbBDc0LKUPWd+0h9oPCcbW
olyXPKzK8Q6ZLB5Kh8QtggfTY1zNTJdoJ/V4yWZOJDPIDL3ysKGCux75YfGg65IyTwHegQ+wkG+O
g8AECp3fWpAWeKl52xCxvAsSR2475Jhni04jIinjLEF3QBHosms1oDmD4l7c2nbFDCkW1i4+W+va
ERn2qxmPXVTfIara0dawr4dpfB3tEl17naMCjdpuT+okzYdozq6EKn9xhj+5TPTIbdiXgeeIT4Np
wpkdBhT+JDDS/b/Hh8QAJsjznI3ZvQTYy5AatjiHxuSWGiHl6RYsPc3qqjhldt9slpStZq0Pv0JZ
BRYajrl5bJla1qufd/7jOeujQYJh+vN5VSdeoV7W29YJLutjeSNI81qvkl4wgFGjFFyRF7pIfJyW
vlhv/r5gW7IN8ox5fnARvrCdWbb50ohzbB4FwBsWCQNsG8FpiPXsfjJhvK9v1NF1+/2WbWaSD9ou
01mAfdTvvz4WlmWzG41MG5a5r9FbfHMW1+uDg37151t83gQVM29oIoFnTXQMaRbG9DSjbp9p33ed
axj+evXzIkfWdFRCgbFAD+p6JW1+fSpwsHOO4NDTW1BgOfq+zwc+b4pWU+LbMqqPQ+n/fsr6KB70
73aXmgwkf7607mqXBA/m/Fp/X+v3ktY+rpTQva4TZGAbOvA3CGSxuuhfav0dhEx4YP1dSYILCFbR
v7utpx7T8b6BjZm2rWnYV+vFrJMx7TiOtmO74ILSoXiDlrq2KJmuVFrbJ8nCadWwsy6v8Gcw1GDc
++Pa530YDeXWVnYALRZmW2TxZ6z0+99g/DZrrxufVsw+XB6qIkkA3SD0TlhEqvli65HYHvkr12sQ
MvFBGTpOixQ8V0AT80b7xMY12recGhs2OZgt18+yrANipT/b+mFaRaOlKk0daM64BSjEO1S1c+vo
PMo0NzoAcW9zqgZce6hYa9M+rvJ5WyQkW5Dp5+i/sFvnR1Jf+uv19pRP1QL1JSDZaIoQZGyhaCOi
WGb4AO1EutzPXnve14u0D9ziNOgZwSyMtruO0rk6BmZ+pfR960VHI4quIV/36gBYX7c+MHg6wCBf
5490vRyyFkMDHdXNX56l3+jzf1z/r/Xl/8f7ZBczp3y+w3ptfd3nfZ83P9/m8+N93pc2nKxhRM2s
8xGVfL7z+mS/UCw9fn/2z9fEuaR1axGE8Pk9rX+eQYGcMZJGxqrrRIA9XqGvEYe6ze7snPO9mv1k
PzD1ssXnVF6z6ClexdXJ1Xbx9c5qmZ5VT26tm6YCTVuE9RNDRkVqJg5Hx9qY6yGzHrnrcfJ5MZG4
gZ+PsLwlRTStQKgDdZDAtK5Ars7wAHyUjWVBg7QkQA7vBfNwjTWM/b/+POuHMNvxi7JFeZCS+El6
mCex8iVKgmOlrCEFFpA5+ROqlrRJp2gS8j9bBLvoFdIzNvn+isbYvYXtiNb7wqZA51Cu78EsTpCp
Wrz+2Fo541I8HpO++AXxvvmt3vn/jYX/prFgBd5/GR/wn232vey+d38NDvj9mj9aCjL4F315LXcK
8BlZ0qdz/0dLIaDbYNE4ENTyPU+u3Ya/5AZg2UQes/YTHP2qP1sKzr8wfPNsGTg+smFke3/2Vf7W
HyLs4I/bfxUBwlv6hy4LyxT/HKofluV5LiqCv7cUGpw5Lpgj4mrwem+hvwTIHbrrOGHZ7frJmQDv
aK8E1iqyyzpqPhbanqB9xdJs7gcWsKdIzF+Q+r12LGR3YpEtMheQGJYRPQcWO1gyu87OQjSa7STi
CpvZTkaXwUQSntok3KZhABlw8L/BVJyOgQGwT1dYokzSuoes4fnLBTtTOh2MwkBGYjFw27ZDwzh0
YBha74Qah6nZ3ZglyVYxIYib3mfdXFhQEZvK/5WNjvjSJWqrbPCKQxrf0YQ45R1nKxUK4pmDGaP1
ZHpHXPRoHcidE6bAcznH926JYSM3921WvJ3bOn6u60XAlpDzbmgUzObFvS1ktdynOJB2GVXWXfcQ
C9UDx6e6aPqFxillwanKdQwlxf8qTe4Xz9gmKoB+aacTxfC7wCKAqKcgCc69AEpBM3rjFuEECLv6
WXr+z1Crr5u2egmIEWUWRyOmFirgi7eNmdS2JoS/za2FRPxcDVd1QH8xbrsLMU8bYeMb8tP5qyqw
H1LF2JVF/A0BQ7qfehTjc6GLZU6P1kn9CvPprm9RGaRZiFgto6Q6xrSBx1ps24K145AgH1fgABsz
uAOZ1W2Xjv37AAFxdK1vYUU7mIp7uw2zELpDcmgFVKnQGw9amHVwg9E8VorOM4sT2VDaCCTuF6ch
MhHG3ATEjILZFB0tFvC0X/AlSPoeFGeDpxobNRFobXtMFBQhUadao/xWmdljRU3b7+q3VoLthyKy
3IYg8Dddby6IllqAdwFqkKi5greHP1gAO1rAbjcGLbE6eu7So18ulMfLD7J5wW5Mj0w7pZzT0wCa
ZpN60xsocRKqhLVVBeFjhWndqYHltqAS2AtJ5oQ34KQHj4pT5we6geeAjX1QP7WwDq9oy/B3Wf53
d0pfkdslWzHw6zZe9d0fc6SZKit3oTTCTWIY/olcogtMaKKVlzC8xkid1WFGZBrIB78nWXBq3Fez
Tn4udlvsbDZTRAEg/TcggLrbAiQy0dI9VAmAE3zc6PtoR945C+8NDJh7QmRfSOI+2YU4zlQsVUPX
BlVp8OgX48kxfqLaNx+7CZxXkrvHrIxOadn9CONYQSuYMZYF9kOn5BfmG2f/tUplfYDrBkJfCuw2
QBGnQdxDaN/i4YRTl+wMH/FKk6XXo4tXwUmrahfGH5kFxdB1JeMHDK3Gdt7QP6bw3pS7rQJyrohc
9FGp7Vov5EcFNaDKx0qo8UgfRxzHIfkaD+mO/AAEDpzQsY1mxXRfcewC6eyvo4Qso5pGA1N3pS78
TZXKLlYiH1POuF7KGy+xb8MWpIDtjfArAzgb0zjsUGu3R/jdO0Ma5zH3H6Am0siHBg4p9zS5zQDl
xMJtw44qNosPm8i/DRFZ9zjJJE2n5Cky4nEX2QpfckrvoLRsZIkBlq4xQ/pYql+Gs1DDz5tXwoMJ
CbP2jtGmZBm6b10ex7du257D14Y6RkwsmLhyqdE4PTqeZKKfYfXerxDe+waLKmSNR+Txeo/SGF9c
+8q3/R95mcpDkabuPilyTp2+oJXnxnsTGf4WDsO5CHMW1G0Phzd6Was7zAEc5ixzdV6kh0Xcf1Xl
/DhNDp7iPFXnOio3qQqdSyqNkr+mxeXMAeqM0yWytZGzXtcnFdVy9CSbYiEQWIwWUaWIuDZFMr2B
VcXR4kEAMPx3N7m0+DsyjwVZhGZ58Wt0zl1eHFpq0kd+tSlY9CY3vXOw0R1ImCYyNuraHfBPA95c
BMuD2ldaEnzFqUIfMKIlPBnJTY8UlQDN8JSRzbUBgUXrE2hftakieW8nAtBJTmMsyOitNbk/bmt0
J4YI5PWgokdb+0cIIkF+HNp4n0gpNi6zSd+MDAhCeNEiRbUlyMUFdz+LLgcwxJFRTTdF2EEVj+w9
hrOaNL42IRU6NY79PENmcV0OaCAP0N+TLTEWEQr6Al9xaTKZTds+7qg7hcrZTiPleAOw4Q7IE0bU
Nj/YBKN+n6zcPk1lxRRrSnMfEOwwTvVrkvgSLWp/OzVVQ4l/ejGG3DxPw4vRl902l8SzVsCTyaen
lIOAFbhHJjZJdtdGkXvNYMCgXMIMRRxG1GILWE6r9kEutlN2TOlgYNmY+l3ueF9lFX1tWHrum7E1
dqlXRDuLnS7RIRXhJbPEajrc5kg1CE4kHVetot0o+14n6hnixvJ1kboOJ3ewtqOtne1HR6HMTIeT
Lfl++tIDETSe5Exzjq7nHYrqfO8F2LK7BtcP7e2KlJdBJFehdE5tyUVWJyeVqARRffB1FPFzQvJl
5Dmgx4KjiZZig/Topk0TPuoQ8csSZoDBCZVezLDrE99yHD16XyNwOmYgBEgNLFSmFxHC46wXnlgv
hr8ds8LahPZVmc1fstK+Ez2fEYAl7QeJ34GoCsoMfXvBD4xhMZwf5kK8Ua1bOCbVeUms4NqLiKyo
2AG15ky/hxO5MvOjVQ/xBUbvTQJT9qbzaJSbhOSUYbJTSfOdslWR2mSXaNtl7f4KKGltyAqu4rh7
jhusoIC9zXyimqaCit5iQIPRiO/sZcwvFvK+iJMPDyjtJudkJYM4S1ZNsuILTYbgZC7hzwAhV+ph
ByZXh3Zfdop7ZxsSK34GnBHuDX++9+6GmQMvs5o3QbLEBl7a0VIGbk4Gsx3ai2XTF9B4hyw52hxw
CvEFY4v73uok29wcXkajQoqR10dBWOpueQHg8jZXbnFjhvK+YvV2nRdzd1CTi3UqC96stKkPje2z
AlLZE9EaAVICZm3wuc1ZmmYANRCzQugCFqEVvnOK7mXRVNjYrS++BZJ4iJ6abIwPZvHTboBnpBhU
K9qbIbgml9CLXVczk5ZZhDrAZ7Dqki49+eZylm7wYOPLAXvESjBx529ExTY7v8PLVy6YHM0GYVxp
ThMLHaCRUQ8UFnKkVoeEyHAAeNmxFW2DZjovCt9b2sfIK6rwLP0FkvNC4ZuCaXBmFagTDs6Tw6+e
AZ0GuiFxn+qg9DEZbupuSeh7WlSb48xGIx+cBqp628KBq2Y58Xe0NQpTGRiLRd4yL5EuVTkzhhPR
c0RygOZl+M12AdkMT+M00mXslHkBaBHGqX8YSw2bjewXGqMYAIW3kRJfwrrmyoxkNyvJV512HLUh
Ut203sG6t7x8QDkhyDvy07MSTIGz2ZCtELOyaONyY0GAYr1ErIFJs28X1uDg4rtAYS50+pmP1AAo
wOuAJeExThzqswuWw7Rbdg0/Qtv158FyvnVDr2UFdX1IyzDfm45gKaFQkowNFOEhGE95TzU4IPVe
8GMChBMBfIYIVKdr7rPlJWftciTDhrRjvMEXf/HfkMa+D2EE0raM3hMiNm2dtWmlsiQ5m65Vmk/X
8wC2ZGbLAVBr/AWc28cRS26n7zAoz4osT5dQT5ZtLstNlpqhO72OlXJu1S/l1N/nWIAOcS4Ql1M4
OkR0YF5/aWR5GrLe3blpzy4d1pk7yQNLRHnVVMEWKWmHNe7Qqdo/w6RFQDwM5k7pmFKdV5oXJJfC
jrryiDLNxnrYTXVDB78nF6GdpMOuowko3YHsEcShdmsuKgGpi05KTXuQRkHPErwgRjUxzbuSxYqe
DaHhBtskD/zNBHdmW579H5IwVs8cAN8YJecJzHvUxWfkYNdV8WOJUbl7Iw1+IeU1O1fzaVZnSm3E
JJH9mhACy1rpjZVeOQEqqip30CkKOy8jN7bVCbI9CHtSsq1NpdNle50zGxseQEPR7Ediiw8c1mEx
1hvU3pxvyXwTzeTgWoMAVo1JUqnwYxGqOszMOYNOuS2JdEN+fACNhOkzJMPYORBlo1UmTrGddVZu
QWiuS3iuRx2aIY7eXwYNPOMEPLdE7cY6czdK6XrEiEGzMX3TWdd+atQXZ6GtX1BdBX1Oem83qOuU
ifFhwFZjxFBxJh8BVyTVq6nTf0mlPrXEAefA6Eb4MVthXWScs0UMRtziFdFJBDJF3cFEF3F0w+6m
FDXbmNaRewpE53Fub8IkPBuZiY68cb5Gfg2EZlDVEU+RuWEOXdiFbfzxWth3Y8RaIiLsGIuHABpA
/vFMEHJEILJTHc2epWzZjS4MsaLeVzo9GYjzriVOGXvee6pQv1ELiDahzlz2HNYkbHYAdfkxHFAT
Dv++ZzPfE9cs19zmBogZi1pMOFYMm5OFGBjTDGRiA8uozBx2q4DimE5/Senfxh2sF50TXenEaJp3
r4lrf7N0ljTN/UdTp0un9SnXadNp9Iw6mXk0AewfsWUnoAxXwaOrc6qDhUgBXwDMiFBI2Wb93dLC
OJFok1zHKksnXqcuDdu8yp7ATN0ECanYOCufjIAqWE1gNjwLXNxPKTSzTiucmgGkTUzENpU/CuI6
dTuQwOZmhy4xaHKqdN670XnPtc7q7uyXQGd3x2nLvMcyikxvLybdW+mcb0snfjdEf4+QHrI1C7wj
FTz2MHllltqO1WvfGeQXJNDPbPWmkri6rhgKklLKYxrbX+Q0bXOTrpVLeKFpJ/tECIclwr3Zga8d
dWL5kO0mD01+oLPMq/SjjOJvqWy8m7rKL4sxyw3z5WT9CohCj4bwShKN7rZku0mdlo7Iem/r/PTQ
Gm4CreTBAYtfWLnMISTrDDaZrwsB7JQgwnPU3ZfZm+rnHBJ/h11CpQCP1Y+h/GWrINhVCpmLOSAF
0SnvniLvnVQ3GsgkwC+hGneQnA+lmCzc3tquRkiuUOED3OxN7AOQymwHzCf4XWOQFzOZ9uzeDDSm
NmeolAQcwfbBZL8tenaVsjHZns6DOs104qq8v+ldb2FMpUbVxeXBl+aTrRr/LJ3lW+EfQPqG2yJl
cKlC65IVuI97VjwiRc4zKoN5FO4igOj6NtTrkihk3+Tk5cXyDPfYS0B1LS44wgafW0cnP/ZfBVz8
gyPsD0UCxQa+ez27zY2SrBxQnsYXQVXLs6NLURdP6HS2KgmoWowD5ya6XIzZikxgyjKEoUVfckrz
7MXmS99QGupr0PwxouLHckleMtvsHq0YVW1aqu+Ld1RdWp99x3kR9GUufdB/SZb4acFhyS/KAJa4
xBXoZkQ38Fv/vrreTosfqGarM4ni6Qlr1L7WheX1AkHxEfWze1xvrUjRxiohwrvhPT1aYp4hLodx
GVzZ+WIcgHjejWs7CeZbV7jWeZUneDNZCRxNNI5QDR17am/H2EoYyTJMilpEQDw7rIZocrax6MaH
GJng3KhfpdNl59gSaHcwBXa+/RUpIrImOZYnIBzsjkfSQRmRMfDei9gb3lVen5s8EJsRuMp1x7Wt
OQii5XM1bfD3SzTIEwNTk/N9Ru2H8On/GdgwU49+rLS8Pd80oIsCeYZlZ3f6dN1AuJz3xhdS6NyN
aap7J/QvqHRYQ86AEZOoPpv9QBHIStjSmSfIOfMjckniAMkBMvP+0fCaD4aiEvydQHJZXGUqfxNK
3YIjULvKANydRbe2D23RfVaw5Y5EW5mbCgJTUXNo15Lku8BGmGC+JRZDezGMJkcIdOlZ4rYMpE3L
uH5leiBCHaRymsJDSReihTzvJqzJHxBG5h7b2gp2fi7BY4rXoLZfAMs9ourBMVKPH8ME80pV1wng
yK0rrOGY0lMGJ07iheZ175YaqZnYZRy05v0QtBdrpimPpsiiPgvInpgoiLLdrU9u3snLkZkae5Zk
D6NnZMeqB0Dc++NLAcvbd0jQAmCVodwbznmCTaJxDi1oz99iCNks4THKM/h/zq3r2DfzbDSAvGnr
qQBi6zTE0Gv+rbKw9bXf8ou186dvwpEFvulAIllptWrCP2xL46PWlnOyDO46DiWsoNwKm+KZDNf3
ZKRq0nR5t1tyYmo+BRGuKW0GmW4rc7DaVZI5V/3VKolAg01VRsmdMzUvoMT4fOSFMOnpds5I723X
uSTprJ/cmFCaoXM/USuhX40Eu0Z0MdP88VUsj0nkHKMxewPA/dBqrcunrKLIIjjqn7ctfihg6zGZ
L5zP68X8qeZI7ZNLOf1csTPqNQSliXat7mqmgbYZj5PwD0giLlFnp8s20ecfu03c3PLbejI6dNEc
e2xPuP7+eHcriv7Uiuj/28nous6RhNLT8J/kKA+P61/s+QO9rfV7WG+XMbRQeH2PnjO8ByPihZjy
ier4dT3U9pBrgKK4muQyLS7LKfZj5kbxidiMwWiBY31WSdaTR4vwaP2k6yiy3qxaZ9lKvW/6FAq1
Tv7SMFsxxdBFD+wBlszonui39KcyrPbSZ/iNB8Wy0R4e+i50D9PaJZ1WmNoquDGCoDw0ZfC4Sm3G
GcxyDXtfa1OZ/IOgPsXpQllKyx+KCQW86EiRSlLzmlxV99pq4eqPU6z2RDGpKzOC0tC3PtDHtUcZ
a6jz+v8sYJPZMer4b92gW/nxHua4yuhsWn4ucXgUF2dizVhhrONvprnVAUidfl5/wpqSf4O2ZhVA
hTqafL22XqxHnJkYvxZzQtdexhxmNoKEUJogNP8uV7LFzIBZ+/5vMdSwgp1XqVLAizcyIiJkRSpX
iRMiwC5JSkC0ciVhC2bkA85NzA7D+0nIg31V5N6tpFJwMHX7db1wfHI9aXUyVuhWqFMjmtn4zuRv
06ClbgQAjXo3o02Pmbhjqc7mqtpiXTxmU5pcT0xsmCXZ9Xyqk1bF0nozTmBc9lGv4agIlVZr5ipR
Wi8WfYJ8DGJglrW0QiGqJ+dqEM9mmQIl0b1vW0s0fv8iVHOQ93wYo8dWUCTvjQrmG7Z6y03n9qQM
RvjKInN5nmzPR8mAltmQzgXKPzrPhCROw54PXRd/JavQuUxy/uMxqzWOQI/JtZ8q7wZU2Ai3kACh
mg0Twjn3RkgqXXkiyKPhCaWaumtbYMfTj1mFuulE+Eu5QGkcgnPdVqHJzMZ+Qy7U6JKL044E2qDd
QQVZ3IIXOY2gMRAl5QdrbCsGqNCLL41HDcKbMFCqTP9VVb2jevWF2gIV3JZFkq0/tNnqjrSB7QF4
sH2JJ7alxshNw13eg3lgenSGm953r8euPGVLccFZQ/mitMqLplsOFlGIdkcNiYIbhlEyGpIWFmwk
zEPas3tWanahuXa2dWHIBCCCOHVnSxoKyMygNTTg89CVbe0xP/RssTa+NF5J0mA3BTDVqAqiVEuy
oIY2bHb15D2QlUxmyFS81TPVHmimL0OzqD3pXTTVlfxI2uK+yCqqDt2YHoeGNbZJ1FS97GOR3Fj/
i73z2G4c27bsF+EWcOC79CIlyjNMB4OKCMJ7d4Cvf/Mg8r7MjMzKO261qxEclEISSZhj9l5rLltU
JyB/HMypwiaIfo7tSURYpImZbo2BK8do8O8HVwpnZXpkWBXBvRjAaUWe/0zhFtDrAJPxlBtADfq5
Yw0SDus+ZqrzunJjT0BqPOycx+WZRc6YZgiChfQsP5mzl/18cD2KnL7N4qx3f0ikChuAANvYh1pe
TohoDOLhkTDwrFYPy7Pf/0PxgwHe4zxClggOT/0I7AhWfxXyw99/bvkryw+T8Hlpqa/val1zjoMl
HLzoCamly1PMNPCurGiDgQohrb5evvv7AzGHRAWoXyoapFuljazcGEyWaADhiq7TkR2qmYQ6+TEM
dO8odZHuxlw/NIEizSrpJRfnWBNIOTTdB8UVREoDCSz5uPfHIEK7yh3jVyYJTUfOSwuqERCfzsR5
VzGq4tToMI9akGKzEZBSmI4ng4hFKxnlhtQNc20EI8mZjGudpjKnGAVwnxiounVu7/ZT3GU/qK7A
VOo+m2XN7eV1u75s3+KUPW7q+Z/GFF1cZgIX4a6i3NqfiyD6nlWo2aULHtIcK1pvzVYAFV9qmEcz
zYBDPSTTSB2DStrgEJKmieyb1Osa2oF7zJr2m+/S8/a6rS/Nt8T/bOGU2cS2law7a3pnygYNj2F4
PY1Uusrm1UUtuPKchMpJxz47J/y5tPAfxW+RnqF86zx7zfYI10j+KWuTXWAKKo9mzyTLiEcaFZTx
iqNgU24rkicEPMcgi1SHLXob8q9xPniMa4/mpGFt0vPHUmhE2eXBe9Cpm73c6mAvGAerOwOa1cqv
WSzMKogDxXvjFtXZo6xtNA53fTAA1cy6kyrLqlW/aVY3V0PbL9yDUydP5mTZG+Eylc5Z98HMMO48
8Zhp8kgf/0mWcj8m0ed6osfmZ28djVMuLNpZDu694q1x0c4HMCjIP+IKYKQkalE6K7YO2BeC5BEs
/SNOEypKDcdIoZ9IkyYUN1o1W721TlDcKfavbEHQwlxN5zwVNPbf2i5uNoMpnmYGQO7gYNuwwV2L
mhxXfdbJ0QvAZFKmxNJR1ir4CClkHl8rOgGEMO3Koj5nJd0c7UkTKBXpkzh+9lwHmw7956oLSOI2
UMLG7l0k/e+DW5zJrKSlMMRXhBtb2aMoB0XnxM+B56UE4BGyURYhtijzpJG6o5GoRJoLhv4N1YhN
7+E2o+RXJtrK8snRtMQ9hUDEdp7+MAbDvh9Zfpr6li7EPeVzS8hzdsPEAQ+Ns2o332Q1P3hFtknH
8NSK8NI4xqvh3ANn+96Y51QJ96j/vUroVGxuSNqRfnKaNEdubMfEgDmYxom73Tgtz5aH3gzFafIY
S/Mo+VrNcKwnl8Vlas0RSYj5J2FDS0icrKDSH0V01iN8pQwB9Bxq7nESILw2ee5rHNGs3hb5IpkI
7fGn1HH5um1dnEukoa1GqFMYynq5RslIWpdVs4dj5CW0yvwSsfZAMz0xUrJWM9U+k1oFJ7OjWnps
1IOIRspS1ZRwd7bAEMhpUoRrePP1EQ9RczR81I+xU3gUFP6ttXNd97nNZ+TDWEcg+KrF3OSZBDK1
8sOZdZzeRO/9FIwNAylXyHf3gAaUnKAEeB2w/l7UZPIxafMMJzg7FUM9yGWFlusDhhpKzeu8BnIn
Ftk790oRwbyuLXzoLnHVq9RoJFYlnROvfAioHNZDMecA2FMf/KY9CupgYBhGqRd0dPE1heohZ8tz
1L8u0MRu1l69gk9SAN/I4Zrz/0DT/UNEclUkkK21CtLIZo1IkOWpJDzhDqyXoXTyrRd+AiPIx8nj
RgkolUROKil9z6HBAYMqQ8tcsz/JkMWe6HNK8WqFarbkNw1WqXKh/vfrAiijPobd3u9Gur2/v3yi
3giNPTrdjC06QlCi1b21UweOyq5qjsv3lmfLgyZK4JhNzvqIUC2WKu5BuqTDZPMX00IoSSv9Yg9G
fGIuIPIDYSgCT5cmXWkG5LL1n/WWSAaT8CwscgjhFZdxATqGrjmvJpVF1ToGs5F6gGlxdEJN7gtq
w8flwSZhDvIaHN/lE8JeKlBcj5Ds2kSsu1CjjGUkQOwq8518ssrYIgcdMf+VzaZqdMbpfiCsRkVT
sfdiuxErh2fLiMpTvpkpQ8nY+a//nwKwsAT+g1hP6JgD/4kC8HBt2+u3qG9/dN2fJHu//eZvmj3H
/xc2f8/wPFKJAAT8LtlzzX/ZOvVXF8gS3Dx+4o8UAI/StusR4mkL01KYot8ke5bxLwH/3dddj+UR
cDDnv5Hs/QUB4Bmu7rusbGz0gbr/C+7INyeKPxV8Rr2h4mTpm4DwOzeqzJ3GoLiKsVv9FH/+CSrx
R5Hg370iVmHL1F3HJBbml1fMCnIygA1Xh3HbBhToZ696F879aA2M20HUr/9wTv5Gk6hYRT/JFnff
wRSiMSE3wzF9U7dcgf6Hw/9HllHYacHcVGl1MLIdiXPFmg70pZrTK9HJl//6pTwTBALqR4dP9yu7
b3AzAxDNzKa8TW8EPN8CLb7FJMin4cc/v5J60798KF7JBixBq5Dm7i/HsHOiGRokcCMq4aSLKwZO
G5GKkMr4Px0/g2v+L6/F+sMCN2y7UDx/gUGFlZ5bZcSnIkxErFk3XEj5o8zqEGFB4ZpuH+EJBMU2
eHHLqd5hXz6bzNmzKB7++VNDvvjrO6FXLjibxoK/+NOpJHbK0zqfVbXvEz2XBtTLp5cplBdDmy6y
ki+gt34EbJP++WWXT/jr0XZoyTquB5qDpsafLyHNYPPrGiWXkJbeJcQgUlKEFju+1J18aXqMAkV4
nxTzhTYKzQItvjYWq4Bp5P5BFL4iCfMtcdK3/5e3ZZm26btAhUCN/PltOU3Zg8EoaH6DW1yFADkc
l1frzFEBnrrvvQ61C+VsB5YVbMOSPvE8sXrD6DG8ephSprnfjU4I4+T//KIK/uMN/renyXYFw5Or
6wwvf35fMxbAiTJxBYC+bg7VINDc9cNmmkigHy3uCJdsY9F9qUT5m7D8/zq2GL/Ij9XdzoD5+2ur
//8DFtLzfGtAsVQdpG0+jiR+rHqWfKtQErTWyAt5FhyKRB5Gx/mI4/eiCbr/cLX8zXjzp3fwy1kZ
U1biQ8E7mCNwhkhOLo5MrnMJcTVhSPjnQy10469HG76M53FdIo8Vwv3l4iyD3PbyssoPpV7t3Bq6
UJneRiJ4UVIMxs4iZLUuWM3E730X2CjAtA4Z1/hiN+ah87G9Ip0+efzOlE0nP+DaMTX/iPxnV7V0
r8J47afDOdT7F9C0LwCXpF1+kgxwfpxcKYnQBh0kBaod+OZ7GMI4pIEVoY1cqZ/vHXQ1g4ljB+jC
ZJKnTlRXSbOi9cgtmU+1wwWapvyQ3dHUMNlDz3RGXdvgWrHXZQCwSt1QchhfLIu2tnBgsZNObFAb
jswB579fPOCyzClCGeWmnq5jK59inNRaaOIKk3elz3ss6KbN0Ms6lxWVHqFgy/PepG+Z3uU1nM3A
3LXJfOlq/WC1dLySa+bqpxSHL2alXWylBMGN9Aj85JYTC1qK5KauJ+FzCRsFnyEunk2b0EI1FKsj
o6essyNBThKbJEpD3zQXSbU+RDcnQtXkug/kGQSrkc9lSOdASO1b1vVb2243DcdzGTw6RyK7xl2n
NZW2llN+ZWkP85sDJBjxRuXTHqfpBREqJ7u/jhofzpshdCe4XIaO3TAY4hVLQrathmTF6HJaShKB
ppy1eMAApg5/YCe3MUUQXGpvNni7NYW0W5O3O7+JbpgNH4Tp0vRG2L1OIv0UDNU3VRNj5a2kWww9
9qwr8MM58X9ID4w7zIhLNDJPCLq7nc+4WPnHOjIeq7IHGWfxTgJvfpYmhjImYd8bXnwf6FZunyLU
9ZRpIdk9p0hPVk4VXvGbQxanolfE3+tBktqWXdVLEJP6Eo3qQov7nXq9eKq/Qm5l8Z9dzVk/2epI
sfg5y8o5u6l+0cZso1naLS3Tq5Hk18G1aUjIS12DAxuiFYrEZ5OYMUgLBtznZmPpFOgIuAL0HPbP
yLz44yaEyol4TTIxg3ybgVArqPD5xNUQQFVv2NRBumAaLqJuV1exBis/uSaE1lJ1qx/JgAN3wssJ
k5PVOP60r9Nz+SM3tsaT7RLZ0BXOkfvqfnn3bsrnk8bwouZduALlKr6KChRwXV9H0PIUTO/9zs0A
9IFSh828yiL9oi7lUU3OJvl3kLaJwgnyA5kmXKcMoHurRi8ZDBdzEQoB97pLoWwYcdHcW5L31mcR
ifDKlZjeyIpGOqcH+C1KU9CkTB6Xy5EEjFuibtw55zpotOwzeTbPbkeJMXB56WUoIQTyNjry4mfc
K+WB4ZZwpvFiRsxTBEyrGCeS9bR52oVlQNqVH12hzHFG05Kb00/30wRqhjXhMmwNaqqPCIAeJZdQ
RZiAlBnthm660NgsN8iS9W9oJAeSFSHsZave7V/WfRoR41vVqwyw0Lprwq1bpe8uVhyttg513H21
4yNw29s4cLmAMrx6GmJcXZeoC5myCFcfmcINaopkTOyXH/D7fViP3GTucPHUmNlpvC3p8NapafFX
eBWyzMlA1sxz69UaepgTDKR7pI0lWR8NYK7d3MiT3sTaJvVBS1OzXvmz1u9H/WD7w1Y2rtgUJnEn
Y8a4rYFj3dmNJLiiLzdEAV+AxnB3OWhl1YiJgpRIioo7XTYR6YEGuJOqM3xszAFkD0i2wcMM3Pg+
1TgwlecNWyT9XmmNGLzbYq1HBCaY9Z3bMYq2kHBJVJBs03Ve1tGhS041jlBCPCZNw4DZtQ/1pBGC
GhU5CmbrNaIlstKgLW2zKnmX4UDBobDyrZ9x4DIDWIfGfZVFHCtnnC7o+r3NckEuixd85zc1Heh5
drPJdtR0Dg1DXNdhR5w6/Xsd6K8JRclBN57HAFhTn+xI5EH57xCF8PMUTd0nOjl7mYfH5eInhKTc
eEezx+ZDXDqTQFJcDYN2vaGSp9sp3aEjKNY2l3Ukh3ILPuVHHwz+1i6dV5p8050yzWGqKnZxPis8
OTIOCZl9Z4bNe91zRMI2RlcCmt/X3E1TGx9O39obYCz6yvAJgmg70ClOAjJLH7nmzVDDw41XcIJ/
vLaFRtMx56asZrGuJH4HAD5Hd+T2sTXuQ4sknyEEOwVaqEQvWW3ENB+S2UBXqbfTpja8Dn66fxcX
NMairpa0jCi9KsJYQ45ZUcE/8waW7d70o/a6s+gZtybmTEIqfzh6XmzzmoOEj2AFY4dEIw/mlGnz
YgODOe2ceuXFw9ZOlQ5Znbsy4x5CRnQrrEvb9I9Scrl0eeNCyBfXNJo88qtiDSNTvRGNB7Al47TD
Gb7yi2focfG+cEfCAyCGLGsiio/ffASeW3I0QCoA7vBTs1tX5HJQ3I1CQKLsL6LR3Fg5KUyUjjLY
XFGy7n9IeNwEQBDUwIdKrPKl6BzA09wC0NpeZ4hTQo3ltnOeCQJa2y23aDian4kG6MCNcDrsntS+
xEA/QfRn74o1xqRvVWtf8Gr+yCS3renp7+7o6hgz8YCZc0XIQuwPSO55xlkhSdKT9zXbg51VwXis
OOcmKljkbOOu6/v70BM29JjirXOqeEs0EyZUshi2FvPihmSd8jCH94hXDO5wFgY99zKOYmnfA+CK
VsWr6LzhFd8SYzslZDF736Z8fDZcb/xIaEQBjzuG4YQ4fNuDw2o7bXxLSut+GMzqwOabTPMx/uy1
g37K/WTERmYj9qF5apbJSdTDnhy9mDwFiYOBjinq0RBhaYZFyozKb7E/Ye2vk3RfaIRcGxc/ZJCe
Yn8tZPZOxrO20eOdK6HXTrjJCHrK9no911suaExAxNLskU6QidTQMnDietpMAlIC0Jsmop3Yitdi
dPSV+3XZk1tc9jDjt13vUusNjF2Yy4YGy30RQ91vbPFkS7I+jbJ8TB2q97YGIhZvBEnphCplEd2w
yQNQP5Ug06tNndITDfP+STcGfhhcU07v8WTlNbqEvt71jopO66ZhW4CAWdFg/o5u59wX6DwkMV6x
Gft7WeUnrJY1N0X6AiYQP/bFG8McKQv3ZyOZUVO91dbgYilNAuggdciDkhbdbPdbJ5k+9H40dt2I
UycrH3EIU0UHQEhfGglystE91luDtD5bGtiSKWQk1yBAIGNkY1KbHbe+w/0/+dZhyPHoyDLauyYv
6NfgG+bK7tdxyhQwCPTZY+xBQnG5Lqet7WOpIR7H27sTolqovUpRhZq/K0f2fGBmmkS3D5FsdiP8
vvvIaFXPsGdGkrueduje8xuyBod0jZB/2hSoDI0udbetC75bH4YvbcydNpPlvsoG6rKml20KL073
vigOrlfpG9eNmsM4JNsWMkaNHnnth028H3v7UGpgbxtmmE1HMPfGwWgFi8Ig9Y6Vn6EFH0Obcjmp
mApLvbrTdXtSheKt7UQ3s3GP3INYZdRMV5jQySsrXndOa2A0CK27uSFrOaROwHDmEzNUvIjaEiBZ
I2QioYns3dxEzAp7iUg+lCJ68J1+heroPUPts5uG9iOrtWA3hXlEtDiqG+zSW6UecQrQ3GLYYTZj
UdTFRKaQo+51zpvnpjF0O4xmAansztS++x6BOQCY6lWETHPjBnKjC9YGc+8dPAm0rUBlgO4Aah3Z
XGj4GcU8Qwz7ocfdwfZh5fnGpRBpAPGJZbrGMtmOAaFBWryqCfNndambCaIhJIz1D6YYxuuWtr9u
fRpscZyQRrOE5jyl7owkc9ZOpVYzvwvWWVgvsAvgZwO5S+8Kee2ybE0jWqrVxDtrP9EkYYZlN5MM
XbVr8vFJ+k671l1/T1oZ79TkBI3aKmWNt16OCYrCt7IonxiTPpVeiNiD2wSIJpgZgeGhjZOL8Fi8
QTx4MZB6ix/dxOdu9PrqV3u1UibW7lKgYgP3CHW90BHXqNzaWPtiM3YwCNJdDcJiS9LuQf3zBR+a
MIPb3PQBi3hyvUMyvzXyBlZ+wbfIhPBwmPU7wdKuKVho5Dah6DXAZG1jek1zH3lbi43pjoSodULS
IM1sOFYmqwuvZ39HnjcWh5wbl+63ZtTbTOM0Jmqz1ataS6+OQuTRyu1j9z1ok4+51C82Jo51aKZX
gVAJ2HPLjpN9Gs6w5FhzxmiPJOBHif0SBQe3zJ7cQZ7By73ihzj7VA6BGDEskQ7v1ecSSg3t6fli
M0+vqxhAaFJhgenrV1ttQ0aZvlV4LQ6IF1F2eBggnLY8mUNB0pKV78Lak1tASV8m62wL9peuTZAt
UfZq5A09tqamOrJaysPPJVVXPLv0fqqCzddU62TTt1BgZiZUtS11Ov+r6BTsn3NqGT+v0LBvsSP5
8ynJMWVXARrHnHOt3jZmzmpVIscaDHYL6B4PwtQfndHEGgUCAQk24YmQb1+xEODCYqYmEfrFzP2R
fiFwPHN8McfpFDcsjnuXA8/Kng3aDsLHDU0W3u9+eElr1j15FtLQKjF39exMAb3PQlyWc9DHeQCM
aT5Eis0zqHEV/xt7C7U/1qPpk+VM1z4nXbpqAPp4gW8gRJoQGKtdspnNtIu0s64sao5OsXrmPiTZ
mItLvQnRlhtfbW0LJ39QiymOE8OT2qxWyXzq7XcXQRMilelYCHHv1NwTgGGea624d93plKXdo6AM
MRkzMZ78ZlrwE+pPq/qHHQ4fY/luoVat+inbJFwjhRk9+WX2bCIWKXvvazUglKkMeW/MLHZRiFwR
0SDaVJGiwael/La8eUPNOZXF9SpyChUJk5QRi1vnFJux5De1NKfOiyOByrPa7+JwbLng09g5k6vB
xk2eoEw8SyN2KMHIBzNhxtTsR0VZ5ci/qwGjL6rPoG9TndHGlQYOQbPhIuXwaIo042XtPQsNFsHs
9YhgBMH3ulST65BD3dhfNc+heCbYXqbWRMSKcyYTZ9XNxY9m4J5Wm/qhZMneG3Qr3BICLyDyzuki
4iIQ5dahh33I9LcdO2GuYH4jNGNE5HtDl+vlrp1VdazWs+9Vh990ueY9sz6Rh6hutJ0nj0Xffk0l
GxA10FafwAF8b+rhRQ0l6qxGc39wSvsqs+iaGN+SAlto66TrLCsYZrTHyRQPul9C+I352KoEMbTc
PaGUL7b7lvbRt9rYwfvQWKoLojHMO2xu2npWxwTwopzlZ/UxHU3VlBkUq8452x7FTFfj3KvCZd+C
oGHVykTyLrg7avAm69Gy0i2KxWiz9AbMrnZXQSdVZrBZrzVjvtRae5NV9gI1fzejhvEjbn9wX2zu
o+IO46eG+Ca9JQaygqYVx0Sn6DUUnycHRaiVse9QBR87jG4IgDTAmLzriDghWj17g0UiwdV46dRD
3KjiFP1jMkJrHaeSDjDUyZwzhJ2cuggNJhoWW2eUT66TIaNWda7oLbOnCg2m167rkQsPKh2Djk+k
S8UFrtyKAr2iWgn0vWGwMqPOnlL1yDMQsariYfr5tWj6M9rk3UDtxIHztRTlhMz3reYQ4UpxTi7l
MxU4TgYqaQUPY1fxwRnVfQ5OIviYfETZjB8UD7d1M26zHokzzGbGJCP/TLjFw3I/dEiTGqdhZx+z
oUL1twES+R25AXuhGsYy+8BdKDHTeJ/Q/h/IPeUSX26/1n0zyZrbLFvtIK5X0syQFiS3oWTPNsks
W9MYDtT2nvmemNabEzJwowvd9iPbIsdL75qxf0G/vp8qYW41iv8A9VUA/ABGUa2oEde+LDutUJXK
MsnIUJDF2HW5tyHND2W2QGWpaqQ5SYdWTNGtsO9Hje1REjEaOCGrtwJnzVCFFKciToidcUnWs2Ag
pXKXR4jg4+rA9lRDx4/OhCl0X/cDe1AfGQaJHq+tU/t7DH4mNosmzXBXsUHWzRK2BavJohu0VQBR
AT60DUCfzIf3LkTYhsgW+Y6dfS+awTgve89idkjn9RCetRyizs3fm266h13OLBX0xPR2AC9ouF5d
I2fFcA5N62zJ/LZUaTSND91kBINUZBNgfPb2dqyv7YipraA0uUx2LBXTbV1z2dpsjfEE+lu874TZ
ud/dCFG9r0pyeWBx0STeDy9ly9vkGjNlZK6XSnZFmCPsMo5d6hMNmrFGXhU+tlQ8JWoomVQvoMJd
tML488mSzq2XoF89RCAlVQR0gbekesonphC4CxTYys/t3D1WGltvgBhsojKbAZXpzQwnIL9mfFr2
zASaUXJWc1vqsIzuXOcH1lJEDBSrZ1WaEjb3ZGGm2MzKR6oMK5rVaPbbHieLv9NaFiTCTpiz+vwK
UZ2iwS7SvP5huZcRKLJHrebHZTW3fFCWXkSc2hZjM5s8KrM5Km4+OeIrx9L2QyhiInHrl9arPnwa
jPusxhWgfyH+mnoDTYAgzL66cYVAPjIDSg7Gz5qAY7G6Hus7NE7ZWl31Mn2p05TFF5ykDVfIvi2m
L1rAWgVO2Xn2n0cXH2AVBWC0MvahnSOgJD60zKUMpQ2pgUUOvTNBKybvdK9iU9BM3wPT/aRZRbVj
e763w57BDRHruvbzz1XdIQbOIXDwsTwuLbuAHlDAg6m/VZmGtNN+DAZcMXr1ZVa48AnP7z7oWrTA
OD6K1NVw8+P3sqfsNIpYPEhsPK+Tnr/nKQ4TPNTwBKjXaf5utuVL5UdEaVK+W8c62I0euem6LzXY
svNuljZZz8R+lbNZ3xtmBky2tE45tYce9vdOH+rzkGbKajBUu1QM3s7pPXNbhb29rusMP6PBsiHp
5WMbm/o96DOkZdG8w7dAUQlR3iFMxremN527PG7XI8tttkfXYjQx3HrvtpXu7LxduW2lfe1KFP4I
/mGlVJ5PCl76KQdPvh97O71HUUnci108FcCdDSwK+otT991u4ZvmSp2yME/t2a7JKsU3KhCDLg+B
yj7uv5TFYBy5FpzfHmwUkV0ysfzXfUSoYWHiM56q50wlIS8PjvJc2Nw5YxiWdwtNFW/JI3LpcDsN
2lZ5FjaRAWGmiagXOxEjjVGH6GR0Rrsg9XH8ljp4/iz71upocPtc/1KQV7bLkhjXWVSA0hoh2y0P
cRp88RvgocIkO1p60R8flu+RSeltozr9iEsEbhkIWI6mdexygqWXZ798aeLo3Yd2c4zLujhZuB22
jl9RSS0S/fj7QzUiKDP8Cp5JHVDCqWXcKlgFCwNkXtrQA1pJS+7+esRBCbAEJMJ9GpqvOeaR3Uh4
ljSl3OoRJiQlfFse+girStOq+4qCP6T1f/9HEvBCWUpFw9AQFS8PlPvRGKsv+zQ1CTpRT13A4PQP
BbAYwE9PqKxo7lXQXlIDPEqdhLu0oDSognaionDvUxG/m05T31sdYZmjFucHLcMeyll6KSHV51Kv
XnWnIem0kYgie0S0aZbc+Rmh515cwLnxfDw7RWMSgKSJ5zhC5uYkQFbxZRSbzrDbHV5Jm0EHRA/N
X6/jglJfUmivn0ZeY/lKjraxpcKvbUa/IF6p5+2E41S9zGZevUyW5VIap06xfM9lG9b5vfNkaY8y
1cvnuT5TFJt2+O+/WHqZPcKLYGvo4PjELQwE3kpxkKrD2faaipxWT+0i+m5IeB4OibFsAQzzuDwj
ffW3Zz+/pzvtbgitz96IiBZiAtE6wv2i6W5H7nlanwBXhKfcBmhCzvGgHpZncoheKZzNKzStrL5a
XR5DJ7slNNq3iyJw+dbysMjflmcYR6BWZFW2ZdDL7gR9BkFNEnvUV97MczpwlYsSLjPsgvP07HcB
jlj14E3TN6YjnGMIFl8nsS/H5tXWulXQlBOpd+ZWqLvYVXdnR+rUvreSeziJIZdfsAX50u2ouN/b
k8F3RIiFrLZ1HN1nt2/Sk21SDjcblK0xQ80mqtX6tMGRbIRHQhOgJiucstPBrcRsZtxZ8fMigBtS
YlWw2gO5W7RwZVDu47T396ZVJwZOmCDaEITqrHT2lPtMijMcsC2tRHEIuh25WB7i6PbEz0KncgYU
pOpPObh5dknuPfaQF05phjsrnmVJFVwDze8U3+oa8d20X6SAg9X0eMD4RghfKWNJyFPds/CuemEC
OQi6GDAO6+jOunVcni0PgdX89mVsV2KX+x4zZ383uTApwX0Ox8ixeJEx+u3Z8j07fB/DYL6jekw6
SCApj0fxXHAJoFMUARJyodnWqjXar4RhnezYZYqehqcqij9nUd2uTWJYoqqZDkbYvYvU5czLVTRN
MA+4mCk8jCEmcu8oelyjxD5WZCzaFOkAw1pseQqwXpu40j8Cjxh099Qm+iEq5VcgWBcwgp9SyYrR
mMzDyLqUna8goVWwhA8n891OAJSSUp4wkkSPBKPk21bTqHtYX3WB92kY2u81i/KOWK893tJqezMr
yGGYazfj6Nl30SScreEiIzMwjjsw5csUh71P+C4omY/W8T7YmJBM4OLN6cMPWQfXyWrW0m1fCmTv
q3K26YdIEm6iO/UBdIg1rMs8bgkZmfs5Za2XTCxue69iYSTctw5kFUWWNdjIXcyA3CSSsQ1agmG6
5wwGT9o4X+PM/NLM/BGVWeZJprkR82gcKR6HnX8CXF6qcLQ34YcfpovKvTCoez3H0LhQqrOCwzsm
CEVoPo9aej+bx7kWNOME/V4nb3b2XLCZnTpxn5fxZ0ahh1SPmjvNoD3l1tVe9P2TqCvScmU/HZDR
r/JGs7amglOMMRPcjDmfXtywap5lYY9bVrPN/exQAacVdUvEIH9WeSyt3xSlflIfA/IBjeXkbSA5
dIUgkRV1tvTrAmVESMpDHjTPBiSo3mX7tFT0Ej+8qVKQXDZUOhUWMnXXnQhg7kLYSOzx0vhE2tt6
hV+MMkQXsIE01zYbHaGxb7ESqBSt2zyl9bg1nfQKi+YVSCrpDyF7Zi/v1rFL7MdAXcBeSkhICXrK
QlmcXUXtaasD/rfjP+ttLIUv/JMUzNfZFSBrIrRJkMz6i76onQn861vlkiOXsVDkiMrQo60xNytJ
j8St8g9WegHbmIzpLKc+oUpNPg21HtCeHyX2tmXVTYEiVlQrdgbLoSTQdWV5UJHGOzhfAfqDQpWF
27NMsHr1uH7g2bPfrmwUI9PNMbkI+oQ1oe4e4tKGmEe1p0wcY9fWXxxPXJVxca2NqnSQ7WaGa5b8
ySbvtXsHGcs/HxTj17haTx0UNKSGa9lK//gL89ENIS57lEQOTW5ceuREUHipO/GWVPaA4Z5mELt+
s5Gy9zb//Nrib17b0B3BiyK5RxT7S6Zeaw12Tqk/O1Sq450HVIx4ISO62JQZNGGfSwymDmqRSRoX
zxV3pECA6o9vtEVfAh8Lc2NBw0DXQjD6Q5P5d9Ki5PPP79L5iyjM1w3dxazh6SA4aRr+WZZWNLJI
LSflsvF4l1HHBtFrIYMwDLOZnFR5rcDbVCkTEpC3q5KM1WN6U2KOOOYs5gXdkZ4cx5IdMVqDK5Af
auoZ6k+3LK5Jk1+JVrxxTewswaIsTKKvZRuzuH1aJIihrvbtqhzY1da5/pxM8AxlyKZw0WmwTbjR
CHbwf0crAaMMnBZ0pYQJN5zlCTAQL2aSt90OtOJkkz3IxDqMk52tc3t4mfLoR1yMj198J3tRGzbq
PFenGV+wMw1rS34SqsgYO/WdXbC+ja7lTOuxMafXTEaHfz7Wxl+Ca7kcDdsQpu24ru78RbBaybjU
iJxOD7GT2gDqrC0aVXa/Sm/SqJHMapUqKq/uqNGQOVVAxUrgjAFWsHaO1EumAyrKnhuzMibU6ISa
fDy0g7bP1Mw9kfWxm/PMzY8RfAwK3sOLBVBrVxnl/dz6+W7Q51s+a5BeUKXsnHraLcXmMKJiQTI3
gY3XUGE8iDWi5cypUw3FIqZIloyM/Q17FB2Nygp66nkSqvaciEPlUn2jzFA2lNscplBAUE8k2/ss
7+By5GX22Z3ZEdPTvuYCtpIyilQTI08TuF+zzmVVqP4fhgx1fqr+Va/9AMVX7ag5aAY24qTovuXK
BDdf8lywUiBbGMA5qLcrIdtYT+BhYeCh5aXn2yJUkAHTVa2RONyNhf7OQo96FRUfi9JcKhoiExtI
Vey/iRbqXpZae6WVZ8uF21BpP0rB5VMUobEpA/sLblRiXC3YE0nKBktHV0YKFkKWsoQ9M+41KEir
WnG8aJfgO4VnUV2FmUzHEdnUOs3si81/0iE4huX4YY1Rw+JsF1j9gwkJqVIiASem1dD4JAc02tdQ
oa7VW63JQYl+aKN86YmQeyRz21vhn0IM0MuLGdiINYhiSceuOWLjev8Pl+vfzCj4SB1DxwkAYUp5
AP6oWA17NCYWcTUHU31kNRuA9/8f9s5suW1k27ZfhBtAos1XkmArqu+sF4Rk2ei7RI+vPwN0nbtd
qh3luO83wsGwOooCAeTKteYcE9tTJT+19lS4CZtWzO8ocuBDlcvwbhmYlYuSzlo0DLjQ/qDf/afi
W5qglEBb61xF3Fu/vCQM5INTxUa8z+zwW5Unt5TPh6X1nWFW0dR0CBbFWTn0z4v0Kvey90CvX0zP
/sOx+S83dzK46LBhkVicmF+l513c9YFTlPG+jcYlMpyrqoNtAEgGZUu7Rin+XbFV62f7u6OYv4RI
zpulv+Es+jH0FOsGdxaMR+8ROs+jsKLJpxMWrONq/IMSV/5DJi8tnXsOCnlyHU3rqw6XAttiDD5E
+zElv1Vjio6yYqP3TbL2ArEMs9nWz5nj+jZv26nQT5Egg8bVLRyi/CAN6qspJd2riwF6oJ9w12Lp
RsUAIzzTijf0Wc2VjtezKzv5vCLpLPd1cnCPHCGNYGnZHIZ0fCI8u9zoM6pYkSuITFDTpGbLZ8le
SOj3Qj1oKelNl554qMWsPpCmfuFJsX/3A4217KUCELSHd9n5VRdHWy4LAvdAKzm52Dq5vHaiaT7L
fl7FmPgOmjlsQqtyjonisjHriixWw5i3sdReVNVkmxj5Lmew/kp0wdnVzP3Sc7xIRQt6ap7UHiMG
uDprRATKpXe4Ic9F8SAjtFGhmU+b3NQOUrdviy78aZd6t3PIAEoy0EwNTnJwmcm2dhQkp7m+qmVV
3WfTgjVJuVuRLDvuVRz/aIe4/FV9/H+O+R+sUeSWepz//9cU8I+AVLKt4iZ+L7jz/Lh4rRYvzl8/
9b8oc+//eIYj6PuafxmjfkeZ6yTN8U+CE7cvlqn/RZnDKxee0Lk/OcKVQuIu+ssXJXhCmsjMxJhY
6Lopjf8XXxQZqH8v9Y3lKsZ5ZdiuTU6e/dXNE09q6MrYUITV9M0mjhq589T0WM/plp4/rSjhaH4R
pXI3KeiOYz5soUVU67rf6FE9n4EsbicXvJl00ivgQdOuqM9j29l3xJ0+GUm2kcXA2md5GirJttm0
LfOIoGK9B9dyyLFSrqyWQQoEbkeobxlS/i1Dj567l1ZvOpV3a/Xi3TS0G3cuhdaqyVGpl6/E0czb
IkEcX3QGjVZgl6PNcqEF7tUsB3qBs7UmK4DgypqC3FustUUpV1LxIur8vSabbe9Y6lHVTUtKJX9r
qbd4Ry2PhC4SvcPeXgU182Oj0Lofrdvrhy6Ev0Yh4Luo6rNKm+iYuO0qKph+5zyBqqbjWE+Ia5g6
Mtmqx5OBy518j0p6w42amr1uQMQepan5cT/sE2f8bLxvkaEQeLlauMblza6vFCD5SqaZNHzgYxkm
Ah6E25LB+DY3CE4sCCknJs2DFOHQaQrZ/See9TaltvmnQvOfJwiOAwEeBj+Su5Sbf1+5k8lTzKAr
6hBTPuotWK7LA+AlNKVOU9Hn6CTRjN2N3vGiLEQt3NX/Opi/XV23vzag/2K54Vy1LBxupsXmmzj2
r7sgwfZ/hHtcHS5zu7gqvpnG2uL2qHW3ocifNFn8iK3sT0fgS+2y/Fqci4gNDRIEllrh70dgRkKH
D83JDg2gZJ34vhUndjAzfUyU37ZC7UCGLxLEGdqsqqnamqHYBQN8JK7vQ13Oz/9+HP4ZP8ArsqSr
Gw4XrKfri3HuN/9PosOny4smO1xqo6TQrHVDjwLYZrsbL+KGjpaTQzAwbWPilYps3mpZSlwa1fJI
MUQbWP7o0TGvyXQ0dugrdpengvDmj6ZgBxQkD//+or9uWC6H0bbApVkkw2My+1JvhVwBDKgSXrRU
rJrNtG8T4j2Yirr0mByDXb4db8yBrT1NljXihmoVB7qzsqRe+kp81s5U7EwJQ6vTyjsHOHwU14jZ
TL8e8YbD2g0E5u+sTj7akuKZCND02AdE147a9CG75rpmprzVRPw5amMLXx/jvR2Je+HVrd9l8vEP
f/FyYvzWRln+YskQlk6KqUvLsL78xWMaItdEKHwo2uGAfMpaKQodNHtPkTeLKxPqgSS2Ga2dlUA2
mfU16sCAUSoi84ph37YyERf1fb51HWIpdWVvY5I84xGBhRjlY187dLmC6y5Ie9+puAnIqqs2RRYg
MwPVYHd1erSZUmwLu3uvyxHYpobwo8QSXwfumjhk3+qDP10vX6yv/Nk2nRLceijkePxaI2YG4kls
R8mhVfKxlN3AIZ9vVJB9aF3Q7eqfBXo7Ou+aT7hmswmhafrKd5tw3sqFbTc6J8j6zjrHzHv9h7fk
v702Xh/VPnsQy7rU4r9dOaqWmdkqJznUE17g1D3OWflaeqhI68Z5rDQXYo9m+5flQPS40Z3Kwvfo
gIfL0LLTVdLa5TLvxFvjRh/WPKHkDZ07Tstm0/U1Ou3WTtZ0yn7aINNIQ3yc5cRY5OR59m0dGmqP
Q0D3S3oZ4M7z2yaBgq3hP6sMlNVxEr/FVuD8wVJq/PMWZuNDNijacVC6jr58/bc/O2X0ST+7Sg6z
E8DiydjsNLNcY5esITXEd3i7YIW3u6E1ccfxwTwBKSas9z7JSV8qYhLz/v2dML6sK0Rf8jIkpQ+l
jG3oX9tpVqwNCIglyT3kQOFamW90uv87lReHInOtQwRrbM/2+ySkh7bcVdexO2Azyo0/vZLlMvzt
Mr28EjopnA60PC376/4ryVtHQ7odH9o4WNvWZxON2gGBXbclVnlYC+5D6RSFxxmIaojitywj3Kh5
NdIkyRwIze5T5gmCSbvZ2YJV8UtH/OE1ml8bgMvRsk3mfg4rH3eT5Wj+9gYij26wOozcShr7WuJ4
OSqCASxZPmsoiN5Abc+hnp9cumioxT/cfmacNQj9GkTXNQXlZ5o0BCJWhAdIkCaMfnDCo0Dx8luh
ZSHyVxESIAEd2Zvz/pQI7anrohozl2jOeAT6jafAhLjVH4/+slZ9OfqGZGvHyuAKR/96RfZsKeMa
xPBBt5B51C15fnWPBtJbwmmbBaW3IMTFBVxSU1Zk5L0E5pQf7YYNoXCH44ASO020P1wz9lfLKYdc
sMpCLsCELphe/f2QE5rVl3NAmM+QyJ3bTsmqScqEtX56tPUhITE+hXmXzvfA4Y3lAEYrcnvFFlM0
goWcIjRkYXMLe9OMgXaAyrYhOs2FxjQZjCwaVHHG2mG4fKP3+WIod8JNj3Ft5WnOPs7i7tEcddqh
c6K94zM+2GZPNMHUfo6pVfnWbMCTtTqIAgJipZ0DjSlhzJQxo4kSbX0tsDdIJpYIf9vPoM9ncrAx
norUICOA95G9b21X7bs3J+eRIW6R+WVLZp9EdtbJEPFzOiebtqQVCmI5Pwa8kLt/vwm4/+UmYHMy
L65eop5050vHmHI1GGZX0/YW5QcqelIe6pxkspk/POts59bM+7tAOgHdhR4kIdQ8mpI0wBxouAht
xa5R9IFlOtoHl3xzO6KPM3n6ZurL6gBj+0fJVHRLjPxLsADhuJ69NU16+EuUmatBDvHBaxGSEX0B
JFKvboiYt75VwSNZcg07p6uSmEuyzORrEkYO1H4RrxhLBIRymwQzNhZlh2AopV3iM5b7w3gaUgQC
HXDzxm039mC3q5BybuPoErBjbbF/atR71Ew3M52mtfLYL5gubPFGhvs2xYwUa1G7DgMV7c263YMY
JurV0XoCyuWbHSIIKMrphlfcYjlB3KiVyRHWxNGrbPkHm7fxZb3k3ujpnP86OzdqVefrG4TtuCVg
hKMEGbfDtNncpEGh7ysgeijwpl1ityQUk7GH74pCZiwenYxkEtdD9GYbtFZdcU61MkPhYDV0OJvW
//dT6B/YguUVso5TbwiPx6+bAoZ9nERaE/+qheuhf8iDkNhknbWdQQVRbwWOi3jaDkE5I3Wi/gnr
8g3vPhrTycR4XYV7a3bJZZjZgP3h1dEv+HJ383T4JlBPbOYi8utIZPIauyG+iLNMCWsXx7oki2N4
yxI33QaL9r8akbRqVjudijxmMJjsc2JMVr8WvQhs6b+/IPPXjv7vN1zPNHVwKDZbKV7al6o0Q30q
+hrmFzJMsbHhC9/jQGJuS2BtX2ivfGnbRnFxFcZxtMurHzIT1btZfjOSASCvaarvHQIETYvy/TAv
huDyB+VMdwoIttjEgZNtySi4DfJ59IeIbG0wtFzXPVdFb8w4zbNnBgrlsY8Q/TM8v1VQ61c5V/WB
t/KcjM1nWZXJ2UlgUTTtfEtfkes87IOjy5HcRiGOsFn25o4ghQ+VRNHVaNcCRL3qfZksg3CJtCpx
b/EkISSgv7bvFTnGlvcdgb/oi5UFmdYyR7mvi/DUZTxVAmFwa1vYpxI9vJcEsh1KXNfrPLRANwV5
fKySYFibJCPuor75yduNbjfpza2YvE9TVYWfock79jkAO0+HlRHN/Z4IubXIUTKVDEI3sJOTR+F9
42BHZ7MY7gPdCraAb0HQtym5VWygoXN5xpVTtTbEpnB4JlB9C3XXOshCbeKdE4qNJyp1YkHFTjbM
d+Zor0icC317nhhTDZF9hLtosytP4p1RZt9AGI6nOIPIOsQIatg2Fce5t77lhWVT68X4ckGbpppz
nkG6nXIPRzQpC94eLRArVpeNtJiDaFeqwHmdxS7FY6Sifjq0ufg5zam477Lk3Z2ngT7QpOFpA245
Igrp6G7t8D5Ym1dugtc5TuizkdiHZmiDa8I3sBOTVbNOxoF30oP0Lpn/mEFekdwRtH7lyoGsNaB2
FtqJ20rkNZ7DYh8Iy9ixuxG7VnBVz0WnHWYLPKqpBfomKt3nkFHqZqqK62YYtW3smMm61kcMPbbz
DVkyhIqwgFkWS0yK0DEjK2PaAjMAFyO4BaNGDpkno3pk25wjMkxdfnKCtK2VKGd6zuWoKNsDg7/P
we2xSGvkm3l2hY++mMJNU1Y3NC/Olt0ANHSbkzmm+V5Ow5OFnX1FURWS99dtQPS1iFYMw++Fa2+y
yjlZsqEtNDTORjXuTljqrCdZdE6xiK8EkdCdU6Apxp9GPJXDvrjKx70TW3fC7NutWzA8SDvYhHPZ
ETQ0xvYqC3AJj3l9O3fLr3DcKzcr9Tu9Nk5Rz7axFYjllqJbFcE2kR15IkaOI4uRIwNDFBtuJA5l
VuXwkgw/1GY6b4rhJgxh4SvwtTsyzz3AEdlLYBS45poAcB9yrduMqBEMFSxfpvdc9nV8pzC8rTqE
Rdug1PuzNCaDsRMXZCSehIbnXTSCViBoOVjtI7OFKBLAf0OxLR0CGAhIvVoYNA5Inm1m1uxrx4e+
mICJd1dVkgd7+v/zzhmtG0SU4ZmIsV4fnNVsMdoaUxme3eVFx428MTIXS2mJL7Ih35FQuZpep4kO
rY8IOpGE4XBX3tVmFF6L6buTG5upro1zihQKvUaJ6tlCN60lCMgJZWBo1RkhUOueNALE4mWSXPWj
afm6xlIu9WjfNt46Kxz9qjfGc+AMCJaKSL/Txm5jLH94ieVsZ/Qedlnkq89eRWxBkMxPqSGuqB+1
PXG16sYjiW9DXlfwErXzszbjbnY1aZxnr+5A4qNKEWR958NsPjNEjcBbRP2pN9nlshrGETpcLqtt
BRP+yjGRHrlxar0UIiStG478aRJAQOAu69/qwGpXSercNnK2dmzdOU4e/QnDavbodxrfMMSwNkbv
Oxku/aYILYhuSbvw0t17RVTxA+RmWh0TEUyGnbwR0R3uqNRaSsnrJXyWQoOtfz2/WopbDxL6TYbc
DCTqj7yna8Cu8RNmTrOtEfUfcIH2N/GsOIS5vOuR1nL2jeiaWvQgNjF7nRxh0ZIwwGW5t93oMR9G
daOXZbuxYrNgP25Wu3Q4u8ENb2V2MAb14coR6opuVIes4z7Uaz28R0N/hXxE8FPbHAfMjGcyak9Z
jKMyq+/siGsQ3DZeOmmP3OuZ+KukaY6YEjCndjtTDe9FaT23g16cU6KeN71yCWi06mNMOHFFZ/z6
8qxjw7BTj73AT8dB+TqCg61lvFmj4l412JAHM30nJoUvoNCr89yIg8mIfNPi39eEkwMykEdCQDjF
+xE0gTEUxECe5iRRd/WEQt1DeDkbAXlw8I9U7oAQCPHE5FI52K4Qc82lc1/B/riJaIe7ndetmVIQ
pzxjssTApMMCKPV9GAKl0fTBx7xH+e1IKLBOdsJmu+5smq6os+W6K+rpPJTqKXMramizf8269zan
ecOOBf+Hl16PERz5RPEGxzD1h9x21vSg1Jb7BY5I9MdUlckN+GWiXZzkaohyRbk2CESKFk+TRqxq
LIJ1XpoPuGJTy4AGOhH5WatDopX+UOTeVdPvC+RpaKEw23DGHrJIvM7ge68iV8c3Gh1Rlta+kVMC
4pshkkKWLdvIrt3LIj1V3qOM2D3IaaHpNgYGEZZbZtn2Kkk8TLPt6Pp91SNsyDt10uFDEnC9iAJw
CxRTZe6NBofskKKPkLP3lAI4dbuoOEsrOs5kdG26pALEDlgFeeaEUqhROw3PsJ6CIOkT22Ef0wHh
DcebjPRU2L8YKfufTasnt+ms3WeWinxM5po/pVG9ydJpXbl9iq7ZFqt8nJM1uomDlTH+dJnhLMPT
aAswiQQHfagOMlHPXjy8DdrLmDtjiEgFec20RnpoP0CThN0TpAeuAm8VSypDnERP1YAqYaMVrrtv
TL4Xy7xxJXLf8+KHuKPNyCVHnCG3ZAzV+TLWmXfmQFZZ2r7rMSRMVmJgPjc4cYl0dQg4g7KMJ6Te
Tl7h0IVmQNI4z+Ewl37dBDY9s+DORcuW5sgWnVbDZjMGDG7HcNu11TVIfsY01E5bZRCAY9kPlNTg
QZ0BiICGfSr38DSTUBV12cfkB0X3UYWKEDqaMVNjfiMZiD17kKHbTR8VrZGVrnWv3WAhKmUZOAwZ
4sC+hSJlm0XGSB0LsBZQton0pMgNBV7vkgM0E/c24+BRUyFXYwoml6mAvTeFHq9d1NbjDPpe7zfV
y9BXKetpGm+qjKU5DsXjML+Krs39NOwI0jZLzMqpRXqhm7f+UE+f1WCOtG+dT8OqnpOBUa89NgGM
lQROIeVEgM1gSkufgMJvcWQSokNODeqjXRIjMqHDikQOQm4kxitdIpSdB+3VIgM0xvLJ3t5g5+Pt
MLHtrYyU9QJ5ZJSmGCwKoVZogp8iNnCUFa7P92174uc2YVR9GI55cp28Af4JBb2kIukLWnaJs0tM
q103NSN6lchjIZ2TYoYez+G8SkbtJi18OQNdJvlu5bp5jD+75rB36JXGPLiFcLKCg5OskzYjJXUG
7ZrQ+SdIKroxw92Io2/C6zayceoi9ypbmkGyEu9xVy1YlmzdpuWV0rLvophOMryayNPhakQCZJBq
vKJyuybfpGW5htwdBR+pl907bv5QOWrv9NVTS78BZBBNDhIEID0V1yrFM1aA55YhNz5JW2ZFti8X
dp18T1vySAeQyXP3FLXA1OklGhszSNmaaPLgpCh83poyL+5yD4Qst4IN+gxufUs3UO9xvJOE/IAM
OcLCZaszI0AuiRpx/jSrN4ojluwey7YTyScn1lk6jWLXLfHuzfJwSWLwimBaY7+jVGniv75w+ZbL
h78eFlAv7LllWbv8FxSy33r2++X7nEua/OUbJePDv77n8vGEdXG5C0G156l/fSN5ZXIrR/3q14e/
/arlqSGDh/O6joIAZGDPPWdIdlWd81b8/ZlFiwvK//1pp0ZsaMRDWV9+1+V1Xv736yd//bLfniWU
IDTmJMMS2cPTvrwMWCcos8IEDfXyWi4//uX1/faUX77nckT/892X//12aH59ZXnasCuIJKYZNYXn
0Ga7brV6frCbpr9hKrzvE9QBgzu+SwL+qFW7hbVgoa6OcDcrt9sRDhOvZ70EWsQdbZs0kNpDoyc/
x6PAT/LhNY+geqXxe58W50zRBm0qG3V/u1UWYbqk0j8PLWFlbQrbXG8BtMX4enywBC/YWOXZxYNe
60NwIFipYGmzsMzlmGOKtCKmz+xvQeQpSistP6ggOuJRK64IRsHRUBG5QPyuiRQUg6VfmGzB2IBE
vhcFxsoR+s8mkuF9on+oAX6YSGMPspVVrkgeH7feYQbIDAppfod9fJeOEfTqfm3o1Yj+rFzXdPvA
DnA3JSHwnKGDP2QGlmU16KcEX4ualjlEQL4lYJkWgHMVZ/q+7Gd3XU8ZWymvRf7iql1kOY8B58qZ
6HMcj0npI4aNdp5224muBqxRgI8iYm2ooLdJc0+Ym3Yf+ood2zosrWBda67LtIuD1gQa081uolLN
bjP9IabVvVGz+93rceK3plybDcQ3Zzg4nDorV3xm1Gzoo1mNomFr2FXtg3sPGbm1Z4QTJnxHLd6N
RacQisbUPT0Qqly7zsda3mjeoc6HM32Nd9AsO+Q8mzAF4ZyjiYT0A5fSbZ8SM/CuIsSUseLomXL6
Vhny1maatFMJArg217b9AE2HUlH5QZfE9GjTu8qEIu6GErRzMN1aGTdUKwuRWpVoMNX1UNjZoQiI
GVPmi+hxOJEAEx1rNy15tbTTzaS5UuyobzwwKWFNWFkQX1mTCS2Bsx78ilfvgtzCXNMQozZPsBxc
eRDcQME2jwHBEPpTKvKJXCEt3s850XBFzSRncW+Qdk0+JDZBY/B2hSINzZnUwetoeURMMidZbNwC
ln3esQZOGpByT9egIC31oqMRHKhNRrPJRBlgwA5jFM/xJ/70Ypvr5mcwJdEOdpuxN8gPv47MJW+B
V4zOhCRyN0ZT3lW3/GnNOWeaUDBXvtYSnYaG+6PJELhoJJmuRNwZaPPtbg9iCfWnX1Q45CCZcWTg
+hvxeCokJ5ZXh8mDO35aeqMf+CFgB2Oeoi8v/al03vq+Hk7K/UjmBzXP2b6ePRr4ZnOevHXVx8qf
QyKZLTG/2xaVZBEPN2SLPqah9ckUyVLuvI7c6ZDa2jGIyIqo8yzY94R9rCMLnjgeOwa6gY1EfoZv
z2L3OnYFp74Zews+L6BrVN8gmu2WztGKSXN6FRilHykmArrtshAr2A4gi07CKg0/mT88ndZZQXB2
johBibTY6pn7IhpYf0C4efd167Fp0rtlPECC3Miq7cRbM24eU0xNtv2hm+Rx0eW5VTO6lihH5gve
voIZhhANp1kLRL6/Ubjn15nI8S3oJL3Xtf1W4JnYelZIDq+NDNglHWcthrzzzap9NdLo1LrGuOvM
+RNuKbC96UFUJEX9JHvUgH9HNEdHNLzjGj85AYf1MGbUEIn1bLjDNqDOx5Vq4UNA8buVpiC4ap72
AU59jHn0a3CYFyYNfrbJEU7tJedRZFANP6gxxjaMT2VmHWcn09ZxK3G5sX8JhbqXhL2ix5yeM9vM
t2n8LHWcEKKojo0eYKlPjHPpjrt+FkfQG3RRrf5gT/GjBvdozUwx3Lh1oDHPIaZQfdqoHp2SwEdk
SvOmSESJ0Nl0/S7vHxPaFmYNgEDz7rxW50QLiNGdZ8LI7xvIg9usxudXTtldnubnyRZkWYd7eFyf
rWkKv2nbqzysXyTEy1USogbohvyxmvVgl+SJt9EGeuAyaB1/nPEcu1q2dcuZegYvn7JoJhit7+Dh
QPLVlLco1sKzpl/HevJMMBrTCXN4D5BNkJ2OfH/qEC56c/icpBYpwRBlmqX1NM8oIwtKiiYT7r3Z
RlvXXOvjUPt27Zrk99irSGkfTcL9YXBfiSpiwwJh/ty3sFds+9k18JDVb5Ouk2MBt5Gb30S0onar
47rcQfU+zov1iTK8hr3I7CwKVLfTCu85Csf4VOv5N4dCr251sRUd0t0moF02jM4jBpS9EZjOquEK
TWesTI6WQDgrrXUEaHmNG/baLuHl6niZHWLe2NAH75EV6Ssobf2+y8pz3NlvHQ3crWxTRh/ujqbo
a2+08Ql37Q9n5HvJgwIJyyYxDuS6qZKa+pu+sBdzZkbShrUi0GIjyCMwBYFpsZiRAMJsh64ptj0e
4IAc2DmAokSZX3sEmaZxius/wD8DcADWYt3eoyImtMTKHptuqzkaqnnunmxVY8hbvTpkiTBOKlq2
eA1Qi7ZsHwEjzSvCFyGCVHaPyajXd7FFxc9SddQbOYJFmtgPoh4lRxGVPKG4ewipP8GqHhCquDtK
EW7LA5PtuVFsIlqrW+t0EwlhEMwfg3wrSxZO4DKnMQHRG/YI0XtU3vmKG+diXt4UKUI8O42fAhqZ
a6zS0BXj8VZY0yPiWJrCZjxsS51uHrfvwSFsqYbJ5YbmUWuiJbCt3CtHtr6dW/aKhOpNv1ykuiTn
mN84BUm+Y94a02/DuuWF+zSJcg5sUqw7Q6OmmQgJ1Y3Q9nObDgjNCrXIzwvGdFd1+KOIM2szK9fz
EwG/jp7QfdItjlkDKpc7PkCaKT7pi2d1pK+RWVTHmQHtS5iGL53VwuZMGoojoz5pI2N0MmICEtPX
tcoIh5fzTQajdomAP3ERfdpl6DEXwQ47EYe9qk1xrQ05AQ1hza2hF6+hAWwRQ0pu7dnt0Khrqre8
wdcsyuo6lnZyXbug5ZKwX1HND9vG1YsD7J6tR+ZC1SfHDRs3Z+PlunuSIjlD2ZH7SZ/uR/IE01Tz
G6V2TqJ6tjMRi8SbiPFigZWrJg6P0UEw0hgJtbLfKLOr1lllPddyuJ/K5rmOGGfXkfPSVaPYavNN
ZwXItUV71iNKEuCFZyR8JzA0txppt+BEXMC80Y3D5U+sk3Od2Asy0yYVxlv6nU3zEnRYAsvJ3Vij
tYTWsDTWS6IbAqFx3Y6zbzeI1lyj6I/YaMuxfWROgNpck8inreR+Nm5blS+STRRPdSvDlTUtlAVe
Tle5+1lTV+gDLZ8sb0ouOS+leH0d6FV0tvPhvjN6ep8l/Ugm7wbWZ5IlLib+YvG00rqlKQ2ZL/ST
xXH865NLQEWtEAcJl9CKaYmvyLUlySIh0yIUzKi6JeaiaQi8yAfcBO0SgtFd8jCgvSV7h4yMcknM
uDy4S4CGFVE6Je3w68EJcLRES+CGveRvuMtDQxoHflpz3xRasSq77hWlH2yIJbxjWGI82rYyNu3Q
xKfBeWrjiDmBRuoH6lw/XWJAjCUQpFqiQUKzvAo0neyQ5UHTCRW5/I/lymHrQLzI5XMp8rgleCQV
RJC0SxZKvPwvaJeEEmMJKylJLbGWOJNL4N5w+Qv/87G5RJ5MS/hJmC85KLgeYZdVrUnnh5gUZwlM
KeIlO8UcAIWt2iVRZYlWoSU0LVErl98JAIr8lf/8+pjuW7PEtJBjPRxpWcPvkkuMS0eeC2gBokm+
MWhWx2j5+uWbxiUEZhQayoKFRIPKH7or8g0IHuTGOEuATOjisc+WUBlviZdRS9CM6nEUasQVEptK
QvcSR1MsfiNwbeS+/soTXIJr9OUhvYTZXF+SNvNLys0MsCFegm/kEoFDO2j/64u/4nEIymnHj9lb
knOSJUSnvuTptEu0DsPuu0sc3+UhWQJ4RtpWK6G0msFVRyhNkmxQ+14nuGX9tmqTDVUcGeRhqY7j
8pBqDZIZxuXtXpH/c8EexEsk0KB54luKJ+wAxnCPlts+umn4Dv1L882C87dtc9CIaXu8PNDP3hgY
TvfdUAMAyYiPTcgx/fXFy/+y5UPlVUxSWhmhxmboGWkTi/jSWwP39txkFaMcEEfG0sERUUVx+VQ6
5kQrrf3GGveNO+D3YlghgEJE02c2hadALgDDRev1n2HJp+d+uMu8Uxroz1ZmMc0Merq8+vPMvnaF
ZPVWjOaLIQzCbcB7YN9fy9y5B1O4neYxonXeHaiJf5QhdfNbaHevNSRuVH08tV0UN6423KHAfG7w
cCDXeRodKhC3f9d7ye82asIV6w94xu+IL+9GBcRWVkC20Cwdcq84YTHhnjTQMheCqDyzRcBOaTYz
0GLUl1Myclcqj6U7XaURMcGXT/3noaEfxdChiw4FTMLL5/E51zvygY6Xr3351jhbwiwvT3n5st61
rq9GeIjLr7o8/Pox0PesnssnLx/Pje1t9do6l2nOVKjIiz0eO/Azhf6ztoezlaF2qWX8Ch84xlI3
rfNq0sBIc/K5uWyPvdI3nnbKk8A7qU5Ddprp5zEgUZ654J3WeDeBIqdMgdlqarMFWMIbsiRqx31w
b5nLJMzWtmEq2cPq3N1MvoS5RUCzrhkbt5X7wCVn6D+7vmxvyEGPi3GAVEzQLjePK8c9WkMMdi+N
NpPsk3szLxMqeoqbokyTI45SvNj5eG1HXFZq6d2FWcEco2o/amSeZKu7x1rkexoJYq+V9SPbfpea
rt7ZtsXtjhRwgUYZ2F0x+05nPBhJPe6tLqToDliLPWqMieV6ZwLgUnJPWnVzO87Zrm4IHY4CcVB2
5G5ssKK7xBuJkmJvIiMU1xEic4Irdfb6rfHTveR6W9OmSZkkJWbyWo0lLRpr9l3W/Gl40Q2vP7oL
wj3O2q1wnO9N5p1dp7lr6+zWacNPGDQErkbaJgyvKpbypyEVpD419iHxzDXoF1K7ml1re/2B7exT
rjzBbJhBnZFPn1iKnmthhtt6GQQ0pXvN1fEUywi9AZyEVQ623mujj6QZXrnb8yeWB1KI2UtE0aMl
QZnZC6NPYzo2zus85TprcVn2ZT0wc5m7HZKvH9on+6zhCozfo+GEg48I1d3gnXjEcdIebWvC69mS
IQjv62dVDsGumc9B0SBbU+aROWYuMZs3Ktja6fxgsVnJbWHsjPzFdKzvLqZKLl1mH8zVJn/RQrdM
Y0dAveTgxYuWiuDojiES/rpqhwP1llYvVS6bczPyB03su6a7Ksa53NoaBBzNwsWrx7cwX95cM7od
wv4W9xVYEDaUgxXJTRCECtFYTes63djkl2rWstP8H/bOZLttbcuyvxIj+rgDxUGVIzIbIFiLVC3Z
6mBYsoy6rvH1OQH5mUrFffEy+tEwDdYUCRycs/dac60Jsz9Czb6Gq0JoIkoSVccya6rDg6/QBM6q
4KcE7YPqgnTMyhphUnsa0uG7iJmuBlp/E+fmbWVQq2j0O7nvnokl/ZYFwcmEoBRRs9ejwgbTkL5g
14XP3BWOJnFYiJ6sryz7wa+PxVn4t0YSvDHXmlZwWPZwBa8Y6GE5Gz/BZF61Rv8+KOK9pSXPAA3S
D0FbrQPrC9sbEH3VSmnqZoU94MpMx9e0tn4VCM0LhAR2VckcncqNVv9EA/PaKcaL+tC02P5QFJNu
VOZvowwEZggIR4C0anp6v/KH6Iy57TsZqZQCVHoWdfc02iqu4xBeLqwQDtGGCoVmOgjcv7NfhutI
hnfAhPs8+vJTYxmBG6ETpg4vb8r5ddCLVEzqQTSPQ3yEbHoPHnxLVxUAtyWlK92rZQetziwDNJnr
yXijMwiCJLvhCJiuNFOjSc8Hj2u5cGUBSbpsCgLMMlr95TFom+9NIme0/p9Di7yIltMqIDyKfR1E
9moAel0VTgMJMhi0cou5mTJoSY0CDbmS9bbbK8NZw93nIDCIxjbedqCADHgJtKHy6wDA0DBeF7Nt
SJSPFUVeA159M1K7MucxS9Vrx/eCPbmlDh5dn9KaeOtlZDiA49zRUgJX9VvmvnL7QFbgXY/BvqTy
OhS0T1p4TJlE6RcnD6MVO2CkMIHlD9tJlbXjKJ11wvuor29bTfrh2dYd3/DITIRze3cz+gw9abGW
RsNtAyAWbXPdxt4h94EZq1S+enWdp/0TBSbNlH8hfs5amw6BGd/l+XjfNdNz0RdMx5Tk0IXpVZXQ
AJH4eTod/aNCAUsJ3xCGxIl2S84SVJ7GfsVNUM8u5GAV9OSThDKKGr1bFVlYb8Eeo3KtkZL88NHS
OXbnvUwwAdcKnyPhqCRtUvdAwckTghr6la32SmniOOn4lIRXvDXN8Cyo64CRNVhlvBctMrTK8Ohd
mfpWauqnIDQe6VpQRGupIIdJ/97kJedMxbqVIR+35XePWIgVq6yznEqnSJnerNB+Au24tugUIohb
ew3ZwcTOPklQ/6AMFm9+EFEKBLcuYQjadBaY75rCPokaLE9F/Y1mElSfyCp2WBWweXUdujbc4Ng6
xr2qdj89AJ+oeaabypDhDQUpkWUYx6wh+yVTFuXk2t36lcdBiZpgjEq4dsHDVL9JIbajNq7YW5qG
dEqPnQhB/yZJ79NKwThWImrLg6TFysAUOO1+jL4ZnkK7evYhcYDJk+1rn2qqQy/5VaEpsMP9FJKg
mKf7gLEEYIq1RpiQuhJON3eS+D4jDwIdFLpkN6naVT5RZ5WhbbtdIJ/tWUYvF97BtwjFHgxxX473
Whej1MuRVyio8XSviehTGGv+SnQ/c3mpNY03j0nNsZxATkElk9YEuWyn1i93GguxNRzqwEk0eHhe
gXw9x3W+kmVZof1c/wIVsEtsZE9hnDK+qmrhmmgZnalCWpW1aXMIG4vYc6soV7piP3hWUtxjyKeE
IkCCM92EtNW2FKCbODxm+nhb0s+7skVjXsF3Vzd4SwKEYnpONLVduL6inmw1efXBYl15+Cj2Az2x
3jbLq3a+sPKwWQ8KPy/ePQKGZ98J2MtjPlAil4spO4YaC8Q4nitLqCUP0IDszWzDHJNU2VE/uzYi
1HPLhdVOTGZTWM+6vY11cyQvXEMTRFnfN3qij1pOogpwQ+QINfUxTiXn5UIZUe5JNkpzMd1YNO4J
IehnVyKiT0dp7Csv8dCKGAPOwigNdh2qX7WEsj9wMgT93laOyIdxNbS1fM9ctbs390UgT/eWDlwt
kXX1aLS5CoaV7leX9tVDowzpBlcEs8QoUrdWxC7nN7pE+syj3+bmzXLF8IGdKnMPP5fgKwq9FxwG
SAqEiqI7ruvpHEwB51Vw49tCBmNqN3w9wA/FVdBl77WAkq+plXFFVMhjoFThzqBDR0JmPQE8Rvxj
etrZNgdkcy2QayPGFpFQCV4JsxfrqVebraqy3IOiazjEowimlhLN9bTh1cgYF1NOl3+Uqbk09nmw
tr1WjPe8ypxAtBs5qV/HUam4olNyZHighSAL8JpbLwyVK3/kFFerMWJGVSr4kQnpok/CkiGY9tPY
yjuvw1xuYzEKmE4kkRId24GwucrYRXZ5B0c1oBCobAh0tVeY6GhiTNJpqPTWtQLm7kaL8g55TONy
mMEJbrydNEQTO2k5IhhdNyVnprDmyZrsb2ADZtvCoBAP5RIAQw2/te9QXyAewEQpDl6IoLLWgO5O
YAsTcZN3pINQ+GMGJdW4l54smbXHYuhtZyK9DL+in1j59VqLP48T6FoAHAPPOu6xH5zIJTZPQTQk
26mprotJgA9Js81gVt/jTvppi16gJQU568/ylhwARE2iNX8H4sHKi49JhvmYSWDqWAMjzNS+gjE/
T112D0gxpudJgEte+5Y7Uwy1nNNmhqklhNmhV364tlIAv0knfsVeX+0aqnlInECwRd5x/jfNaTGR
2a8gXJXPASIx2ppB1SeErKsPxRiO11ZPikfH+K+BZRrGAHRAfpfXkjMokL8GLUbhReY2J1fyo+id
uWHIUC1yoboIoMgtzmBuNq1wO8t/TaIaQa02UhoY8+kUhW9Jptt72m4UUI26ZpAai63IkGGGHpZi
ydBPcVayIgb3v/FtimBVfKDwWqPViqBDzfxu3ZPpkRnPuGSim8bvv5Ue04+gbXeZz4Jt6qMrO6rT
dZeK45LJwmkbIjJTJkNp8h3ZcT6zmSbYaQMr6yiVsUOm/kYte++gGQlHpZw0d5qi7iLxE5xkwBwc
xfVAa/XoRcFNq3fS3qMn3QBCXdHTx6cUKJDSBnie1gzuT7p0nVIjnPdxeQ1oDbbizPkbG/DUGSeM
cbD2QVtUe3CF+0gXNHu66TZRkpugTI1dZtc+cw4lvMp0AGnxYIIHlR/lofjOISTvA+DZhIJV9t5U
fCIqqOSpav6k0oUi36h5zaKoP7R6eIeqeHabDFdjJE5GG1qsgplf1BmkrpgEKYPorpGex2BQnDV8
Ys/zpiPbhg7JNL2UXQWZotCvahn7gChYUaktxzddZA8rZXRg/wqp5RU3c4T9ULaYf0zIr1Ym9u2E
lMa/zYpO4B/Xjxb8IR3RMl0J/TlBEQHsiLSgqsPQnYlXZVKkTRZb1NDpSKzDoXDhkL0u1vjlG0sB
Cq/j8DrAmOTV2EKnx0LfyUSyOYVlHmu+Wjer8trNBVPERIHvGDOzQmGO+xOFCHVgihQWyMLa1m+7
dmTGNKNWFrOf3Df60WAHX3n60Dqmrk87HUX/uRB3y6OqpkKhaeNpBVOA2DtjDtIFNQqooLT50b2Q
xTRCBNXamr1hb7FhMCuIrLOizQj5UpDlnEUnGGROWxoIR2JLIYPPG08LpVlnNAuacrNYM2VfevXH
9IG1Pj2zKdjReznGSsxkEzdNHr8GvS/vFINicD0p61gPXzOBiBVJS/DhtVdgHvU9DdwsRcLktUwv
wwWk0WTbYM3oAK5oRglgAMekiUxPEmTpJC8aSNJVgGyU1CTiJj0anFaGec43vycU41asMB8iwUsm
WtGt/NLbJxrfOLqoA4kailPjgG0NNLNh8iDKgbcmY2iumexE0d20GjOupObpgUf3mwiydW17rbM8
0oxZ0C5DaqyXpE8J73vUeQ9+A4k5oIeEfI3V7kzJ723pl9Z1NoHZxFR1Ex2aGAN1hTUEndVqQmIk
lepPxtPZwhbfKAW1OLWH6kbKJKKsMnKDAClEDyg3jLqrUNfgSjMexXJ1zgNm1HKBTVdlnA/oHyNn
5FgAhN8LfiRVvyNmzRv5VFYtPQwJnvIiGr83LWsxo6DrI4X82KKQ18EYMTGSUJnVtTt/MzQjI4ff
nZbEIIVE/w0rCpxbE3GhlpI40CrB63I+mUpzn/jZfoxuOlV/A+aIopbwiNVSvqs0NEE8dGAuOWTd
t2Dit1NyScKpmWGHRoQS8vMB3r4WipZtjWJIj5EdKQBTxk3dNsMmDVjkWirTeWBj0qMRNMOhV8hN
k+XzVBv1qYLwe8rpuaf0TPdmnEFYZg5sJH15k2gMmuEovrd+L25ImaLtqVYY/pK1pKndTdzMHZ7J
pddG9kA/RLusNb7XfpUclwvAti8B5MTDKBU6UXvhleS3sreiMte5CouQYzaZz0EPdxbZiHoaBznc
eRNOcMbRO5rt3XaCeQPNxtgwluhHrfWOiFGYDw21W7DE35VW+UJGmUpAjXIbtOyizSite4OT5LxT
yTPWIWjFN8mkmRg18/dHee2gjzjThHeYBEVQ/sqrwd7T7LG385p/HBrTQeAk7xtrZ5aJvaXIbzho
EWjclbKb9HK1H2McT4vsVmkJyFRU6Agtvx4Tg84hO2bdzys1tVLJ+KYB0+S0/jgQ/X0uh9+iDiVo
bOJmYP54q8fF2Rx8LGWTW+HuqVMTtWkVsi/10jlnJoPEgUlTYsT3otEzZDjvOOzg1GsIsBVW646J
dojPVowrMmTWZW88NYUFNDpluuSj7snq8qliZrwqB0jxy0BEeSUHrqDZJINwOvYSSedgf52yeTXa
mqz9w/C6KTn6TfoS9O6Z3JYO5GIWt1q2T026/lTWurWZXqcyyJLeG8udDCWCmSJ6EWhNW7rAzPds
RuO27p4VCcO1x7RMwIVhqk/LGGR/k1QHXC+obTtOqsv3ZBjfpB5tmlDwzKs4hpYPXEwDWTnMtuTe
f5yYCLpMXTnXw0BRgCyFNNE3AbsAwhTlfRyDweWYdKVc4MZqEUtYvcekdaCQiauOigLHaijr2BOz
iJoBA5aqMNTEyH2aBl4xtZ4OkSg9U3MPtR2wexEcKjN4nc3/TZ28phl7E0JaxN6KNCe7YTu3untf
aZ5Gdis8SpBUfu+CckXTO8LzDX7ygXD6mBErHhkf4eln5Tm2R86P1j5Ugm+46GsXAjf92DFjWsKD
8sbcjjDH8WtV9ora2ruMgZ1qGQDJiiHfO6fTyJhs9CdK1+PKBAezClF+6j4iE/QBNXlxNt8AVhcl
vWMdfyZdlVqKgmBuHq86mMWIItDsM5LXIwu+mIeLiikfBhFKlWr0atfjaSmpYyMhbIBVPDKJnBJc
NBLKaVyZc52SoX0CnDVTLuL0pjDbU8ggAzD9tVEA3gcef00Bfm7KBL3+CfBoHbg65XOQdvyOH2Ni
2x8kJe43dh+9JjStVqWGWSZR3FDttGMSIaDQe3uVDBzt1kgKjRGcS7pQTkrd9rnrghK3SO5vEpMU
oxTPodyTk5Rr7XtIQWdXDrp8Y+Xy+zDc+3auvlCoQPGcTdNVKIxoB74YmjRmdVeiQJXLcnKA27YP
dbU9aUO3TzsWfwS7q6eOOU6aTOis89Hb2sbMtvYgpGTIN9H2szsXIA+c0kxmPDUcraou6e9mrzq0
yEOXcDzOe0iltG+NPT6q4M9gCpz7HByIV4GexfQOgFzsqX2zyGkV2nrUmQEYRo4ulwxSzBKXKMaB
BAGCYBnLEknjkOKIE771MrUjEGd8zoaIn+fxkOME1YG5BiH8GpjeQx6Xt9kkvjVj8DNJjF3QZ4xq
kd46VDVWiGY6flLzvmR6rfVUCLVwruwnTHfFfBCVA29U5xT2Jn22QqbFtV+AvUbx48QF0w58tyQc
jhTfZEZkO6lCNzF3ywnbY20rq0dMc5DkfZ1MHBoebXTsjmplvRaytY+FjTtQ3QdKiD2rKd6g6LPP
snPJrf4wWPTJRbrCz5zZ6egQsucYI2aWKePka3Xs2oJGCie/6NXATO34k72bj101gsqf8nEGyXoY
Goa7So4ItiHgEPgpQ9U8nRg0byNK3MpWfu0VHAwyCQJVTalb98U5R4fnLJ+86nBpR8Z4DbH2vu2E
RDse+xuziGKyz+rsDR4nTgSaiX2zIamjC/BaDea5jNn9FxDVcrj4ke1gkDhJaKepLfL7+pgQ2jaK
VnrBsOQhjsew8WTMN3M8DE5XaS7GEkYH/LVuCvgjV+zVSEAUGVJ8C8Ik/MCXvV+hmDKCWMVZHpFa
MXUFVNshFUIyVHmwSZlQ7q3xJGZW+fJe82NrBjjwSE7uFzBz5uVOYcrqStU4ktrwhCNqrtJz0gky
QqMsrUFDRTkkk+iWGAy2RctOYeFpSoyKHy/lHNamyasK766KLexjMycrCrNdYlJR9PxZYEdICmsn
wu9GQvvmPK5gXtun0nSKc/1NL1ipeOTzOYSOOGZACkQikezCzOepsz3CZ1jcsfc7CYkjq8WaO8Na
2YHmSiGhyV7sO2XNUjxNmCKYlu2awI9o7mDIkHrtvpzZ1sjbDM7i1VyuIFBYYikwnzbZOeYYxGmL
RUNaTyXusxjXRla+5Pxya5CXjzXGGiWUbsMagFJIWiMrkJYlI+QtD0btVilD/tC6vhd9+9TMq6yk
Mo9Np404KDhNWzLt8qC/ifB2u8kUvvYqB30ljG1rT6zYYqa1JS4ODEjVzkfij8ZyQlJC8Nx62R8/
wp/yjuhs6dcyduOlo9CgoGAf8l3XZCPzRn6yQdPurbKIzuYo3pP0FYzZ8I02qDyaV7joEOInaHpx
Mu+1OBwPpVKBCfeE7epmVKyQNcTXEbWHVUJawppfG3QR3FFfya172jmrrA9Ul5fYYBRGHoT7TuEI
gjierHt7eIzbMXDtKkaEM9a0+OUmXFE87F0kPWu5V7yTNDFiqeb4YGloojj4cWt0tFZKQqa7ur5R
+IzHyETINuoV9Pi+3FTjdU3Fa0K3ZEXek50p1b7AloMOxyDIBNfgVMDTgBmhhCHpcYpdbRqt5Rzr
MwHC3JCviMKdNkPZ3IA9wtQyxsmdoqG8yRm+MdJ0iPrUNjrVrOChwKZuJsnZzcBq8W5CwNmiJ/lA
+vwPnfBf0AnRnWvgNP45nfD83v/b6X0I3/LPeMLfT/uNJ1RkSIMy6mMNrpphwFX7gydUZPsvWWd6
b4M+ESYN5n//t3/gCc35STINa1szoT3PCIHfeEJN+UuDZ2hYGqBqWZ2ZV//nP96G/+W/5zcfEIL6
y/XPwDfL/gJhkWFdC0W3dKHD5bF18QUQguSGoi5Tz6sa9otfQi9ytKKdtnEyzG1lhP/EcSD1Ue2S
vdRm1h6YCkc2zb4grJnjB/qbSAOkLfoVa47hwFiGQGi+gDY6HMjfEmspHV9SRS0PsPfLg02HFkXS
vJlZdodaet5svaz6uH+5Sk2ZmDEirZ0azc0hVwcYf1p5QyOp39B+zw7LhVLXWEqXzcI2s32Y/rTy
LjvYSvr7wvyztdzWphqRLkgWP5grrObSAwMPySwK2ZvOstlMoqCQYY5uMzuD2tmo0s5GmsvVZctW
egoLRCmHs7zIny9YL2efLvSW1UcLByD2EZcNsyhrucCrlh96CaXGFNZXy00FdaAVWi7WRt1I/bdb
5E8GmHu28/wO6leFOx7rnCM6URw+NrFc9/t4uNOLCmeVNivFSlH8vliuRiFRlpwQflVkMPVHP6Tu
MNVm5466FA1HQCIu8yiLEqfnTkX3E1HwjdSCYjVgpzq1nZ6aoL0m5dXfMA0D8Yga3ZRoSFRt2JB+
0T14QbRVvIoCkZU+tAHnqyKozr0S69vRLNdyEfk3SBDKpjpOWVwdxbxF+TPfdoryw6MFbHJuW1e9
6DYa+kmSA6cU6MmUhOhWoqTO934EH2f5bSIDIt1EFN904oxKPgS/nz9N4SYGP1E1NyLvDVcxZnsW
6lRSKMUocCIbNB0zSp4U35HjEa6xbNl/ti63UZGCSHG5vjzmcvXyvOU2BLKoJsqkW1cYIwgc/8dL
/4uX+Xr38rK+GmAEWjY/7scYOaEHvLynvny4y/XL+/33b6sI4SAdcvI+3nF5gbRCB7lsXS6W27ok
mrbwfze5ufnyVh9fwZev6cvVIYvmCOO6cZcnB71SbKvaOyTz4RLOx9dykf25GtcB1tTL9eXuKovi
iWBEnrPc8/GgyzNFOG3HhuTyQEXx/ncv++W2y9sXBLcSNPg3n+TymMunIQqyoXAwNO7lzf/ucZfX
o+Bkb6rYvrrcdHnq5bbL33a5La7Va6QrI3v4/J2ohvmYVxmyhQLsKUJkxsU6r6j5KwyRlSoRQPZ1
U7XCgjRQ/zqakw5VGnfyLNZGUCghSFhe4/JqX64urxXD/+KgmN/M5mAjoGh+c1ThYteQpL485u+e
t9z28eTlMcsH+XiFy/XLs7/clqdUSeIKkn4/J9YU3otYg+UsDs2s5gvtZJA/roc0VSes79z1aVOf
BYHJIuT7elfR7lIt3DbzoP7h5RxRlqzCEJfN4l1crI3Vckr49CDfnMeV5T55HnguD12utoZQsA8j
Gm2T8pDMF1ASi4+LWgkZoRWpajfTWN8udyyPW7b0eshRs/x5yvLky9XLy/SzOHW5Gsg6sN1M1XFB
8O2Aoe8Oy9ZyoefEy5fWlK0+3dHUuksrDeG2gvyUEfrzxd/d1pDtewD/vRg2F63ssoWolTPifG6M
p/m4We7xlWFX0KLdDhg4qIPRgz2MlmUBIgjPXx/88bzlVoQVvEQzWZtITYIP0fEiKkZVxqcvfISe
szTamE9uy8Uikl62ljuUmJUmxOJnuaIsIktBfVguVFPGi4YPyFrrtv9tmL8qrQZDUtSadPBlAmEG
Cx8iKzcWcj2D06IF7wVj+OViuS3IsWZlg7IWoTodBtOjAT9fwHRWtnTX9rVPntQSS7dsRaz4OgEh
bWyR//bzhTI0dIsJsgrktJdXqKSrjS+muwrOgwNsnczJ+ddfft9x/pETb2KHWW5sl31Hn0+CyXFK
SDKlmqZWjN4GVIhFLb58Ex/qcWHtBPCHrTeRDWW3Ni3neSvQyYZatkZkBOsYKjVQqAyJoGYzPKiT
YKbBDDA/yAP4JjXIYXsJOaK2VdY7lUq3Poipv+eLyg/01XSnKkwEYDrtgbWNXQINC7p5IlTRYkjU
P+spBKSRtiB3LKlfDZYJTjDDKjMgravmWR3LImZvc7jeYbneXG5cri/3LBc49HhkQbsRRBT96I/r
l/s/PWh5keV6MkcsqngnPt5nYmbo2l5ElUhi5an0NCGBjaJhmOXlGhObj4shxP8EKWCnpGhzfH2v
zvcvF9o881q2ao10ame5vjzz8piGXAsskMtr/nn45TGVQbdGxTkG4aJAoz9fTG3ImLpsspdhxynm
6e7f3j8SpEpsgxW5Xx6zPPr/47blIR/vsjyFwvFP3/ZB+f/5OMvW5U/tBlQvYkwxFM5/1PJtXf7c
L1eXPzSWtvp0izolP1wulPkkdLnqz2cQbz6jkLiz0arBYIedTy35cja7PHDZGsiAm1aX51zu/njZ
ELP77suNZj1/q1/ednnMP73NYA5Pz0vbGDL5WmrFnr5cgDngpb5uLtdJ1Pn9oK9317rOT/nP7//0
ol8f+un6x+an1x5UtIS61GIkmd/6P92/PHQKc3IscS/+7Qf/dOvfv9PlQ8ej8jCSGLn59AmWzctD
Pr3Ecs/X68uNn57+cf+nz6ABx65ZgkVSTEz0n4vkzxZ96bUopXG33Hm5/fJYU8geaRfJy+UmKEvY
RvUEZemyudxD9pHy8Rb5yAoxDbcjU9XDcjGM2HSm+SKOBGa0ZXO5cbk7wfuVOJdHLltBEkCvIkbP
iS53E7/EYnm5/9PLqVlaH9S+KEDWzZvL/R/vtFyPqulhIp+FhmlLLe3y9GXr02tePtLy6svd/Nx3
Ei3ljZIO1H4r9Wk5Vi5HxHJV+IYCy3U5LowuomV8eZScFiaQVWYhnE5hT0BXIpp4mQH181zncmFl
5KPbGVUrcygFpyIbrfniVFkuJOy6TGVm00o6xTrqxXnTfq9QhxAyOa9nk3nHXcwVwzxnu1xNh00U
HVD/USmW2hqcQvDCZIcKwgjQ36rb97FFIMOJPMnL7RDnvqsr96TFV4e87b6hL02PgM+VTaOIl4D2
FwRsjuGYl8nto91ogFTmv25Zvl8ulhX+hGBhLXxOMxJiiyOsQLfCSk5oTKwdDI2TudGYczO/YnXY
bnthPCb8Lbo+HFHIbWSZSRj7jlKlydoy2hWYa5ppMWLPf6xdl1LEsopNByLzSqipKATJql2qUP9T
sPuXBTu6Uv+qYLf7kRZ1EFbv/2/Nbnnm75qdKf+FxZRUEap1KjTl/r1u/ve/S6b6l65bBvgxLMC4
Sma+/u96ndD/orqn6GB2CfMTukae3+96nVD/oqxGFV9DPKWjwdf+O/U6/SvuFGMarwTin1ACCvDG
F7aokIwBdJA5AdCB2RcaJw1nK2pa6bG8SnamsZrUTWlSdVvnZHs8ND/Em//QPEEVIdd2JLB6JLZj
ZUrPTXFsva1iOEBwUJTo0Mih8kRuKmEldoJHQChlti+8u2Sbuuom+6FFjqatlYiWqxs8Kj/LI42L
PcX4fwku/4riXv5GG+CZTnWU/76guCsPfjNQz2knT+YTC9Y7FK7b0tJuol68tVX7S5IwYxZx+F0P
lbtPO8TvAunngqiw52/wM711fve5Imrq4PWpz3559zz1cGT62rSzHu3+KP/K76pr1EvyS7NJf9Fw
nCMTf5n34g5+hjgGdOrvpY11su+J756uS8DRtwpmqqvyoP5Iz9M+vo1btz6H+FpuMfuiVDqPPyym
/Phe7s1oi2Um3w1v+VNwpd3I28J6n9mTa8menuJ3RK3kBX+v3T4nngjpoqOfiEWfTMcBh9a+lI/p
I9BqSdvrqZOaa9N2scQpxUpBaVeu8HDUV+lVv5F/0qjTduhJrNKdLej0ytzqvjyDG0BGuLUOmpu+
5I+K7ARv0QN/zmZ4zn5R8rmjtBaevJ2BEgET2Q/f2sEDu5579JvofdwhJYdlv8ZcERfOL/VIHOxs
EY6kvYyI/hUFbIvGwk1fa0gQgPj31QtygRS65SPKu1ndphLy6/gPOdlWj169TaLb8QZKDTwgPG/W
Q34bv/vCQc8onfIHfQsOHAvGc9o/yOSXwc9OHchU37IfxqaPV7Mq7hdgAPNkGHtG1thfZ9HK93fE
mSPM9yMXxxpumJhm3PgNq7SmnSZ8JImC5v5WyJsRLd5t9dIfjdf8xrtu8rN632t0FinC7kK0as3K
vgu3MGgO/dk/dNPOvzGOHaw1tEqrWlsVP5JDaYEhdYLb3NV+RWt0nu0G3xJWpP61idZxB5CIZq2r
r7xvar0uCFd8aIKTdaSpjVAWeFu0btbZcdqKDack7FoRIkqHcLuf3gmnJyTZb6g1bTe9hhn4EpzU
EwE2iIoLpAIr5GkpwToQwrbm1QA+D6T60XoGKJYhvKba+17dYnYZzvAmxLX8Xe3W+p2/p00bmPhw
V+R/9ygFH9CemLTPm5VpXlHuQpr6o91Xq/RavVMKx3r0X41zWx8b0nSfvUfrdsKDeB6LVde4Lb7P
vXFOr/s9i8FUuzJvaYtJybrYZa/9JitW0a7cJd9sl/EElle7ik72jf00ldiut8ADhjU5gRwdTvLe
nQXf5lGNHtAmltf53riuYZTrlBNJ73HM+NDDfONHE/SpOwdWu+cm6+aHsaPHj7RnjXB6WtfSKt/Y
tzrAKSc4kfyGlUrv9/OC3jHeqhWmUHVnbLK1uZ8T5Se+SEfpt5j7d16xE3DmV9U5TVftHlws8ROC
MVBrXFBHKI88eQWBofPXLM2Un8kjgscdpiyat1vQeLvhhmmCsR2Bze2jx+ZldHfjLnhk5iTRZvBX
/jUYcxyB+oP3o/4l1QeMAIg6uv34XByGNR5f+xa32zA4EhlRe9jHw3bwVwjIrWutfbRvu1PzPTiA
/DG/j3fys+ymLiJt+U65JoLgvx4fv4YJWJai6oKUVri5nOa+hhWpYIX13lDLXe036B2mrZqazxYS
sf/6bf7TIDy/jW6rJsAXIgS/UtGrSkJ07CnlTlf6h/kt7HHYjz56sxqC8EhorzyVnOL/NO/+ZuhX
gV1/Hfst5DIyzTBDmBZ9OU7jn0MgNL8UxmDXNbg1LJA4xtY6letdMeBKzAxNelFQEyRM0T3ogb4t
QHr/yDWg3B4sw86UjL0oxofc87rdZCH2TBJwmK2eOU2oyVewg68HH3JNSRzKhqKTvgrlUKytQbU2
laoUm2kiMCcu63MzMGQkE9leuTjKWhJdZ5NG3n2PChTw9iE2NsTu1E8q+gYiDkLCgWU0CgkRfmvN
mu6Q+0ONKTjR++MOerEDt/Sx0c323tdrvDRJdiyjAkBFTE2mEj4Ey4Y+lJmxHkJytPLk4rvd0XfR
rxPQAptEf0N7uSLJD/WJIZVAe6gGp5u8JIMpjRUkNOSHt3SuDdCskP6gbxoeHqiqggSKcKHvia0C
MXETZvwJ/OwNwwHpLTbCBmRrh1xOkSQF9jPsbckl8blw8Zn8aqsGWWlfocXP5fvY8MQp7KifZNMs
OMF35OTAnWJrxMNTYc4M45UM7Z8KDk4BHaUCSOlf6kOgeIypGVI8djkPxzKtfN1XNEeVIPAKpCgb
AAYbSY1RLuGPPDW1eULyBklL7jnxmeIaGhnlO0m8oh0QBISsBcp3xwODs+s6laTVRq/3MfLsoY9u
tFx6s1U+WaZPD7r6w+fzOrmV/qwApu30wuB8NqnXUdecAklPsdUa+kYNjac21Ke1wKuBiBH7FWAv
qs3M0SoxOZNh3ONMu5cLBJWxcpatYCeN+o0y/ERKdjcVEvZnlGaDUTwVQ/IjuG5lwJH1UN+BiL2P
PP9BDeufmKZLoIzF0yTQker187wt+jXpr9Z6CiFh6qnm+sOkuLos8SfGYgfRAUFWCwLd0FYqtguh
QpYCkaDB6PXPQaE/UhdFNCS3K2HzS1vqASm5tCWSSdpVeYUIFuCqFuPQqtr+KSNYXLb6fDUUvrWR
hveRXV2WkoehUH/Ccjj0Ywa8xI5TR46JyWhHBGdtxYnCuJGxiFMvdZLm3PELjB7mE76dBE/WWLhF
Acy0vy9ATDf4NS08lUWbuGIMthlikvk3kz1pMyRA932MWu1KC3S3x+BTwS1vrHInbowi4ww6U0sn
TO/lqohLYC8tTjbP6QfTiap9W4WAR1CrKi84M1Ym5l0A106mv0fBjwmeTae7aPQerbq/srVgb5ny
RmCWNuOJsugIlpzz5BAax9SsjKPm+0QXpOn1GGCbx5xqqmua0Zw0qlaDIwJBGHzGedLQpo39Xm+E
R4lQp4ULEmevGhmFkbTd1bFH31pXhhYPdHUnQWLYitxHuxpH1SrXAwXc3KQcCkY+p9AsVIud6u/G
DvBLWwsnBge7+r/snUlv42iXpf9Ko/f8wHlY9EYcNMuWZ8WGsMM253nmr++HjMyM/LKrUKheF5AQ
JKXlsCTy5XvvPec55QJUQhN9IOjEMxpBPqw3+iTLhzSq2bPJVhtuq9a899seaIegIcdnNk2HUCnh
7ojJcVSH5GDo7zFugwILKU9F5msOJeFQkEN6XJ9ZgM+/7vXyT86IGKcQrBADuDw6e7V3g5rJatim
LJ+jlfqHsJO/qkAW6Oj2kXuPzG/aiHfzQzPYbBfZAoD/cJpzccUCGm3J8GPL6N/kZ2JJbzHCf6c+
kzd9lt5RpTXHhjgAy7HuZ8xijZ3c8JshEjqN+Bm+6y3MeHYIJ+Vi3jYEbZgb8SaM7JbC9+aEr/Hc
iRv/UnzAobjHX8HQVn7jO9LfzGPzGO5UJ8JeBWjRvENBjeCOlR7IOYzpWCLczxlU+PO2cRHvkQlK
bE8Tp9YPbGd7nDXEtBp76QoHINiIUL5vUmMjiEJzycuQJBh4ZTbah3lvfgJA/Ir6G/EGSewAilU7
Xth/V4qrvQwnsHU5qAfLzhN2PXbSOumFnJ2X4omNfHCP0+rF2Bpb8S4i9hGtruPnbDSU7/THHG9R
kH7MP+J5YwBecDEdIoqcuDZxydOd9tjupIpSxUMkOWJePqQ9C6hlm2i5CIrWtrp0HBIXtew07EbT
U9hdDa7SHCV1T3jXxNnWEo1gi+dFpA50ipY2g7dqg0Q8Gje4wNifL/L5ew04HW/vWrE2HTN3YJTg
oVxcjFWQ7nK7zu2xcjCbB6UbvKbttkQ7uDGhxKAOZxOKBLN+k8utInk5vlyAiskGsh3yD+1OPpgY
MA8mQgKazuRabmB3oAnUneGNzxhl2DRtwQbWyk7m89BPY+cBZo9pMvUu8MMWVqgbXYksytldfmlg
G+tj/YE6na+H2OkR+jR+/U16R1xGAp0l2On5w9DvR+smXFjCrIumHfSbULr9jsMiE/Z8xEawyYJH
46J+4owUE5eSrC0Zj2CflCCd2ohFjUteYzS5mNFR/9Rc4Tq/+HfUT82tzqjaH9qnEbg2LtMfbH3f
8lO57z+pyeA+qF+KF130c/beFbaobNrX4TmCAaLb1oXThqi1YmcONkL74rn06kdAPchFyM80N8pH
RrGG61pCmcqXRrlpV89V4KqOdkmeNbaqECKlox67wBR9p37tjU0w7Er+/gN/r9id8SZwTrKFQvPa
ovPbPNWJXVUbo9pWz8hGpmDP2+RX9/19IUFfsnNzY5qnYJlaIm6k+bYxKCQvSW1rJ6lyMccdTCpQ
k7qGb8rjd1SJwxeUO6L/0iUvwbyFnKIn27Q7Ch+Eb0UPgbRjkoC1t2IjdrHuJuKPZxDf53HfnxLS
agKPI1fd+GRlbdGpJN54YLR3jgOHnU36OVl2/CZap/Tk5ztqW6KTGBpDCCs+amjGVHMAdmwcTsYb
xxXTtREBPxGrxUbYyawZ3Qe97B3IlOYU7nIIkBDz3tJtC4L2vBRgDCVfIsh0dy2EUAShDopqQlmF
0F44CKY9oD2mZtBdwGoU5LlDgjJHDSUqfQE3/VHjNWbYptnhlYqcCW3y1G/Z5VlPJjj514Idzrg1
bWXf2NIbYoAtbcwtzZxbRq4ol499eoZI+ZzTV3CN0xGu5fw4ZO54D1kaK86VeubWevEezId6TljG
AodoVRbuzzDaBLvsovJ7+zd1a/7gPVypdM18Fx56KI6boORdp6AVXGtfFM54hwRhqpm/eXnhiRf/
AdlGa+PBoAQcHMry9qG5E27VUXukH9++mVer2PwI983Rp5HCNuHqjxjJKbbtsX+MJ8/cziz6e4gJ
H7KbvXAJbe8xrUqn0SsuwaX+ORPzbFBdJZENQVYh+sRVn8sPFMdnVlj1SblEz8mRvCL5ECi0qF18
nkRfTuIuTU5luy/Fe/2qno3H4iWDn6RsIvC4cMM56rRd/UlpENJQqffSmwGF5I6S7sIVhlYINWL0
gfCaEFErcENO1gXUgh/ezjIH9z6fOzLyt+oIWLtU3fqNbCdF4TAwLxqEbckzhC1JkqGwGyWP78kP
Pd5LkVzF8VSoe4BtFKnYjP3Og3NM8lbBZuFEVSl9NtUHuwqrcor2pF7DJ2EDhl7yzKu8tR6hXTA8
L/RNwFiCdNnIRonVbeo94lml24ynaBexI7Au1aUmIVO9VLotcVZ+k/ij7Dnsgtf5Z0YIAcuc6gaH
7AfdlQE70I8s2LEtstzpPtvSgr8G0UGRPkJQEeY1GM7Rj4GNF+PshXzG9AS7ZseO98zij1sgSI7+
8ASFxA6E700PnhKgW3zP+mOBDCNJFN/C4+SGP6VXwXKoCIZzeqMDobxJdzRAeqx3d+l+9qorKviY
/dw1+MF1icVAUd6t3uvO/V3xEBFl9LP18N1lryLwB4sMMdtapGgQBy+8uTagFAww8brp81g+Bya7
cBtdm8W1pfC4qEisdrf4xzIYuJPZl17HN99/hNmfsAHdKxyxMRFQtdO5RM77P3CFE94FILb8qJ6L
H4V/Ul/K6CG+N8ujpe20XXxbNp4EVbyPGIhQ/gGJkjbJIQZ9s5u5ULxKu9KD1w5GBOesjdNp2+4p
T3G4JE5Yb4EndF9LnmO+YdkMKnLuN93NfBTni//I7Mf1b91XW25KdgFPCOuXIXbtcKIEF9HNng3G
OffFVbWDh/KUzXbyrhM99q143Q9E1sH3dMjeZeWaRSjKMaXzsffHgdB5NuFouTfRFen/PfxLDffS
IXKnH2rnVM+s6krGMmkH9MYuqNoemSNzFVF25otOmxKgyR0NpXfFE794IGnbIcDJ6IS0WMetDwq/
Ah1n+08y3cuj9lDSLAm9EFjrlzKzi3WzL82AZnadLWyrHpMiUN3GhRjR/r7X9z6XxUn8odJuSdWP
fgYLCLJYDd5mHT51wgVKdWEKFZx6EYUtoodNNYCh6WoH2Rts45pC3TVg9TQoChE7yhv1PFGgv+W5
7Z9r5bupf9ahU9/zniauUVih9sEXe5j8DtdBdMX2CNsKSgqAwdYFNG0ldnmLO/a4G/XL52vMiduh
/Nh0MKaId96ET/2p/zR+Dj8w7iSBPX9UX1SNFmbj2va/G90budAM1MwHesnaK0YMrllibktbYtnO
RN2fsm3G7tLBtj1cErYZmF9zdVsInkR4AoL/TXWJ3FmEK+Kpn+KeLWJEOKgdHNVztaPhx/JSucEl
veX7eBsCaPnoSpcJW/hUHQuCErE8n6M7c1tdTPMobsev/su8cFSS8ZY9kVt+zn9aT8Fde87ijfph
7aOX+tRzFPibitwKb8q/pfl+AtucEm4NYmWfY9kn2vGnYW5LxhQWpQz2Hw50gYDhiDEu9n7ZVsdJ
PM6yyuc8VhqhoVSxoWaIxyFIpSNZBvwPSWzPfdYKW7GZkPYvgLJu+b/rzfpz6731ZcYQLCC8pGFR
7qSjNUYSIVLLTxfGjMx2uk+DdjdkcXiFU+8E2qg4iiluopB1pq0a1THFWsaaxudVYogh0I2o5XjM
2MubC1D9LghHTuwMD1MGaxv3QnIFA3bU8Za4rdXSuVUz0esFriAzqXIbP69Io0lKtH59AipQk1k8
9MJD3cOOSjAIVp5EtzFMkB21SDPK0njLfogJIm5vUqKHbtU1w6NE0CNZBvDmZDrsKMF9iHk6gUB+
PFIJ149No4AP8M13mYguttWAVibFwSVGGnpNdB32yNodUnJJRxLawFSP4UsUeVql4u2IiWKJgra2
e8WvvUpDH1EBDHPwqLUPFbsjcnccy4rNTT0GFGsjqWViMxzVjut6mcw0UszhGMbpVfCr2e5FHBdh
o9x0nIbQIMpD3CULrY9OpirED9DLyF80jgYXJz+sCF4CmzinLftHdshD4V/TCH2gkjSHVib3oBgp
n2PWPwy7Xpp4w8JsBCe6TwJy9OT7thRTR1ZnWuJylrhTlFGJTGwqslbdE979HGYISeOI8IDePDRG
cPLL8Q33i7zvBzy8Wavf+/F72tXwOi3pSy1TyrLeHN1+iuMtvHeuv8I27tT0ppoUK0RIL16nUgCw
3Nau4I8Pc3DN8lx7y7q3RoBoMYrtLSeO1JYGfOL+U6V9S/CNNkqQvvTY5Tjf4fANtfVd5cZRakYm
0YJP5wTlvJ9NkluNCCRl+OZjNr8KLWyhdlSiDS7979nHwrI4iswgdcKhD3c+vbyqm58rA8FYFwvE
7QkmvW99YMIQDK/T8o+RVB4kEuE0FniQESg4JAbLxb7tqZIFzTuWRZx88o5YghFehrWdFzNmkkMr
ruVjN78OlfCKlP2icw3tLYVuY1+8ti3F2PraLNa+F4vdAk8osRI39NMiY6TkT827VBeXHBjxqRXV
t3xMdl3lMlgXVLb3YJbYXFsvrMrhpgNILJbGT8lvXgttOIQZBTF8K/zrRfucV0SZ5CpR38ZgfdQj
9ij/Q9XZGgPFOhoFG+YyY4JA1Kil3nBxv9UdHceE6XzTRoOdDNOp6LvFwFzbhL6yswLvAHEg3TLs
D/YPocZQqZio6MgO2hZSRDEDI02ujKs1GS9CPFA2GTX7afGWlMNHPHKlIWoE7Qn9oKzdaxGAT7nL
GfT0SK3iZ1R4SCgUlpQUN5QLnxVabTS7baYAw5vkdmdG+AwtwLmHXuICYARPHWiRLQjEnro0bnso
hIII5LTzGqLrbSFadPrv5Mcj6peMxDXbdi+nSrJVGjzBKRGyttLTt8CRm++bio5exASRJdJVJnyp
Na48UWHeFnTlnWnl12ion6VqWtpkkwl5TUIs0j6Qq4QdUxyeMxX3YiTrVDIG8Gu5YWzht3Y8FIyT
RSPYAX7WAl3wSqm4Kny0HJ1yviP/IrkiVCScK+leIVixH0mZxbCGZyerelFMSjQpj2+AzRhfxf50
AeVCTon51ANhmfWGjHo18cxc3BYFtfTYh7JLZAXG5mSS70rmgIJY9J5ugWdKIagnFrQvlay7mDQC
kHLWO2p+g9TZ7HlExBj1fFfYdOrFjg9mJqku5K1t29b/Io3BUfrulSzN2G4mNQYnF8duCQqbjTJO
mP5gNvKPcGQjW7Y3UT8GUom3kwBpg3w7s22+yBB6rkA4iA3UKCE/FxOOhyALzvZDYWp7wPSPomVe
xrLe9oPOpK0Vh31W159lerAm8T0I8OHQlYeBH804/5uUZpOR3hLBa8gk38DKPKcQ02mPYhsJKHGm
2zvuVBjNFRv7hgBqoorZnQnyCaAERF5YCUxdh4eIDKlNEkdX4u1sLdWynVIx9h3Bxc2F9RjUceal
3cSFNSFEtJn3aLIPflyLx6IWCjsW04exb289lHZyFzAOgregWGZPlOX9FXbE+9h37hQqd0GfH5FO
3A2jFfBtdMgzY0pJjPCmQKZBipfIVjUe6plc7/xE3IYGNXEeBA37qNRwCit7hvTFUyVttXroj2kY
PIvGSFQkvuFGk7bVkKaMVuERiz1Rp6xmGzJZaHeQSyfN8kvaTzrM9qTbzOlBg3n5DuLiKAUzqBxR
umYme1D0X8/EIlBE6+3jqNDB9Qfj2i04ikllgZetraIS50G+J3UTs9ZApazqoeA1fuklZL77UblT
FGEblTT6lNSS7EjK90paHnsyvwTe/wt+RfiWyRua+ZArcchukQuZlCsJ07ZB3Kt490ULjJesZLSQ
Y4V1qlZh25UU9pA8KTB9ncs++tt9HFN3zICVxQBitp/3/V2CIrOPTYNcTujmgWw54TxInsJc5xc6
L5IpDQmzUhOMo8OYpXZRJnvSondZYeKdbDvXFIiGDjvyVHMo6Po8OgOKDWeAcpjMcmM3cFNs+Nqe
ElKXSYhYbD8W7ie1JdinVCGEmgTWdWSaVIWRb+NB/h6qnjZuCubqqRdEDfmUbldTTOnQdOdGDiMm
u6E7E046me0jMW30Ndt673cmvl1gxEatXYeMS245d/totAAZ8DdEvnEqddgLxApFMUOrNI0eq6nh
jGm0V3kEFygm2Q3g8TNJYNNWI0GhjaxXQwSpJ/ejBzzXtyOryfZklb+pwKWxIAsozpSEIU1ubCTV
8Pi6AetL8hu6Y9JfdXoC5tKz1uT0YRaEI5zcR4yrKjtdVVNdqeQ0zoBimnmhYe+XPruMeBs1brb0
8aEh4d7yer99CJp9kRofuhyJTpPrhyCbvuMiCD1MeebG5xMqVNXtwLlvMBWQhKqGso0oHrQGZ7VR
/TSqiiubziERNj75cSNsvgR9YFLZck+6A/z3ZxCAwanvKBRU1BHFwu0hMPAxyeLOY0DTQRBBFVQx
yk56JBCzF6U++R1MNKaBvkbQGmeZRFlMtyWkIaJRO+vq+01ht9M8b6O8vyPAFx42c/mwU7ZznauH
JhvIAlnu/ePhmBbTPgSwGVTJR8RkyIXtinreDP9+sz4Hus9yIxHO9CKuW2+qnjOABUtys5Jdmy/J
N7ErFLDM+U+tEBvPIkfC6UWBgLQqAI4b9nT4QtKkAolCdrEQOmMvAHwC6aamVG6LpL8PArC8dJ00
QhZo4qZ/3HRTeV3CRTx06fqhiac638haYSCbVwAQLjfELkiH9mZJowFH4s+bCHmBOmvVPm709pAu
NxlGooMG/8YzNPEhG0y6YoqW34v+IG/7TktOKS797Trt/h+R4H8lEpRRlP1NGOC8t+//6ytvo3a6
vGdf/+d/X74+6vcmef83feCvF/2hD7RQ+6Hy42wlUEFELMDv+0MjSH4Pnl5D0xGuSYayGnf/1Agu
RmBFZrlTLF01VQXNw58aQfG/owmUUEX8u24B/7AmapIKSRu5BLgD9d91C6nSCeLkh/0p79UWgJ5d
+fV5FZr60Z/i0/Xh/+dz6wlmmdGfBtn/9NfUaih4RVB0MB4lJYu99d8vKp0u0vqiXkVH2BvgO8ol
MC29+ulQHFNrSaCQB1R+rDT4WZ7C4aUwC3mfzwPBoAovNyXplgnynt8FwobTkROsfs0OqmF4cUm/
Qn3vOiEn9mEzauztFL3rt2I40sfo5+1glVBIw7eyA7FRE6zVCspzS984a6ruXitZ3KDMBBRXxXTg
UnkG7/Ji5uS9pLV+Jt6TWt+KtUM5GHtZIUk29OkmlYXoSmB8NiIsZSfIXgxLfx8GkBIqs1SHOGm7
nECqayKOn0QWbtmSNE3yh7THYQtJVPmUSDfJhp4uSK1vOkVOPHVExIX94GwJJqUU3KCNTx40ibs+
UIuIjo2Oh0mdiF5h7gr/zjMgciAJUGmel/mLHAc70kC6vSr031C12YgM+WNC9M4GYXlHr5rUbQ06
MqxbOhaExfNFuYZ5SFRfdpCzmDsgX8AJdrQxS03QmJzll7xP0SERkpJHoI/y6dMPBwvwLkujiocc
QVZwMjTzxQrwiRS6WSFCf4ILggPBgtUo0pGZInj+Q5He12GFK7r1oE1jBFKs1z6WHme90DxVLbeN
kV3n0rxBOmdghRfYzoNqsRv3cB0BH5FY0OzHRDibsbJXKpCubM9/Lnh7d4CbsImQfsdWkjj+QCBp
qr+IA73aIhcJ9BZpx3UGSPzQYI/axY5gBIy4pAv25VOTghdB9cEcrLRmm4CFJKaAYCBeidZ7r0u8
+TIkN5ehdl22Puiwn0XPBCbW3gUjbLwUDb0T6TBm6wQobb909DkhySDl6tDRhGijorwDug4k14zZ
s0sh805dvZtHLvCZRjGqZOg4W2XfRUO56QezcAO9eMkLo9x1MjuDru8Hr0yFvZ4pblNl2CJItZFn
7WGcaMsHtIQx0akbRaPoUkaQVhU9PSgp1AWk45KQi60+0xfGkhxesgAtgpQKC9qvs/lTQ0eqjI+0
zj7CqoNrWPXY2IwH8kO/RBGiU6jtu7zUXV2bMJSq77lBXYGfQHN7eTpZAzlD0/wZ96PvKu1V7RWZ
RhGDniQ1r6CUNnKQ/kjCBPMpyRwpo+uxqnew54tN2ebvZjlRSLXUoIrybGKIt7uB7wpCl+YyIBCs
j1EqH5f1dWOi7edLU4GGEwJcDeOu7XSoR+w0wOaJ23z06XH60beeZA8sjy7hRfG26IKC/HcL6Kfe
QrWXaaG6Krh8OS+ZReaAXUU80Ysf7dcN+ik2a69RNnVOHMn3ca1fk5aJQ0wPCvHMkozXmeJBl7ex
L0T3RtJjDLBk9l00KSOLWipQSerlnDDikTF/btLw7M6xkjy1Wfcz5uxSBZhlPd+YhGSDKOQuszO4
D8cKKdccvRIkQj+sbdiiUMUQ7ALUOSPAMcL2jkiMPSpSyJgWRTwPW97L5xz0KrLw8TJGPocGWr2u
YpPTMsHDOcjwsDF2Bu5XxCjPAPFKpCUlcEtLOweG+QFYbjjVGlP7JN6JPqrdWDcfiohkwmBRzwyV
4RKvhsxWuROjkbCSXp9dghcnV9DoVatzM12jfsjv/Ir9deuUIqwYXY5vUJAOZBDSYRYY4YiMz+IW
YQQbXtJ9TORqJsm+0vxVZtpO77th26BHc2VV/VEuePDuXE9uXEEbKtUEoc+E7zjMtHsEnJ1EDHFU
S74tD0hAm0TLyI6IHiSaRSR2K7bZ1RpBlMJHp5ok0pZw+mQV52cKQNiRe3ISS9O6z33H76EEItqr
N1hFKKjUkc31BDibhprdI/bahORXzGHLbEwlZSf2veXUGmdirlJNn9wk/pQzce9r6qGeZWaBeg7J
qRC+AIO9sSDxbNx7ViedirD4pKl5x8XgVC8RPnHIoksj9grus3WDAqIsraZ6+I5k/DSkB9BwCDPq
u4FLZfs9+RORRUn4FLdNueuJ6iyoV6Eetd/x2I7oBKDYmYYKbbJ8yzWonUaEwkmIOodeHEd5nI50
Ic3vmabSJg81cNZgARvi2GL0w5lAi0KyQBF1qXYHNUu/KNiA7GkMi3OoSh9guB7qaTpBw0UU20/5
qfe9lqKcAJr0RWpV6ZAnSr9tc4ulNpruTT9/rkQo1D7UZVujL4CcDIWIn8EFK+lMDP65rRiMmuWC
L3OURBvdAnA+tKUvC4isk1DQ9IaMhmZWj1bCuZybDKMHWgJ+rbwDkUICw+8OjO67tDLmvGp0Klp9
BogcXafshdw96cAFCEA3JZKYBm4y6d9aOlLGKRLTIrl3/LDmY9KMB37ltuoIAg8HQsIjcZkjy8Ep
oaNJyRQexdLKaW2E1o7uEf0/ecsPoyauKuTW7QOYfiiITe30pWXYGapR+Ok+zbEOPFpU9JduYppT
StJX1VuupcqMvPXyDeo4HKI4/7YQWjSDWG1btnQ2FcOijEDH3jSQz7J+ICgeGlhtVBu17rECQyuj
45fB85aIb6mYNugsbEEWHaOAoU+UgB7TIlfmD0aI19+zj2T6OVJbW3k4bRSWY7eJhl1rju/A8ceN
WTSG1yvDV0D5UhikYiVwZ2fhJsekj5IH0cFiM3VacypzydqyeDNIoulBF3aaVB9SumzxzHbnC3py
whTL1Mi8m1okNMR4WE4XMFPTBSIFMphOKlriKchaCMkZEAeR2Gu+LLqATb0xVXIkyKuCR09fmc+P
RGuz+uo6FgxFAQ5oRIbmsJZNG7rgQPhwJzMzrlBsKUK8bY2sAGJSkgxIzd7pIgfQiEikV7IvY1KS
0xiRIt3uxCH6zPkmq1me2F9lw97AiO0NKYoUkxzY02DUhMBpqBg00o4cXZDdqZoYVs5cWcvAcOMY
aVXKv2sNs4r6iq6eSDYG/Mw8dVo1Q606ioT4KEhkgbohpZVo7MXhA52r5KQJpewVeMk2qs58OoZq
PaX7akYEVAVEBhP592k0yecci1CKjUc/HFO7VJkCJB1WkHA23dVuXsdodiau766mTc9CGZGHliNw
qX3lySIxEfrWJNnlQrXuP9XRcoU2zPC+zzRdU25I0N5yDcN6EhXHXOl+yi06YMuI3MxS2q1eCk9Z
ZpZXlFyRr+3NalFO5HUOPNs8V6Q+InPjQj4HCIzhtIl83UF3aujl6THRk1VjMFetIuGYoo4J0yG7
03Jx2GoGoqtpCDMb2LPh0Xvrn4RRuyvq+pLQ0dtJilrsxBQ9PJYOWfQJxQ0Z7bd+G10IAVdpTGIM
NAR0jrqQQecrGVyERYX2LWRno+ihgggYs5OEwfkkku/n9Un1JS6Y7CZWKhpr3AOoc6doorSXhZFt
o0FfcTSGid2CphB4PLwKDCS3A7mRqtZpl9DgxKZ/v5uIItkPXDZpJaS0tUR6CWzSL2OWoJMwl227
YSE2VNjKyQUxh0LgnyepG524LzVvwEcVY4nccaE41Y3RHlN/inaNP18niIm7MfGZ/4gG8IEWWchY
zYe2Nx7Svswdi87l3o8r8SVbXFISVGJpat1EDkKXmSG4I/Thk6gcCRWMz5VvntFm9J1UnJpiFu/H
KrQVaQpPnaLf2khbdIfEK9ArfILwbx6zsnrUSGGYxdzYydlDI5rz/SwSWkFeTEWrPfNdyyryLe1+
ZNaib3iDOceHThceYR2gkqWy8HKy4OVUlF5b2e3ZuTEIygbSn/PiLh9OgY8+eDbZnBYLx+JvzIqF
bfGP58wk/RkF7Dh8zOeH0uy5LJI8gHKAfJDhsD7LOMjJCtYzBK3jQR/94SACus82vx/3WRTtdXmp
H2QI2302AajNg+9YJAEF+yb+0/WmyIgY2Ci9fAwq5T1qFaJM8sUgLFSE4FlWttxdIv5+PW6r96AE
ibACKn6xKWDOjUCiUAj8A2ShVI7QB2S/qWPYH1nI0YCgczPGbAB0s0CifiXdrXf7jJZYJzWv4UKa
UhcGx++bYfG5rg8nQbhWKtC5rlmMKQEOkzUIcP0d643Iwk4BYmx/P/XrH6jhZZIFJDgr0GP9bcQW
YhZb7/5+0lIj4mrEafsbhcJey5/sFYNSW8G8D6RTVqScDeHSobNa+c+7/sLjqpJo9KZQuFthDRQe
ArOtBgTASP9gxWhYHT3LOhRmStQeSbC09OzyXKTeqJbGXOEDBzW6sIPVzUe/3gjLB6afkkpj5pPM
7Bh90fISGYSStXxV670xU0CYR4iguGozdaMjvvIv1nulqPUMeUbjrWMFd5VULA/M6ctDAROtoPsM
g8C3xN0K6AgViGZJnqKfWh/LNRgz9ifzTkFZtoYEtpX2R1ygWifdDgMGzO2hPjTLzXqPSHrVbeXx
1i8/6otO22bhIQLi/uvgW+9FTHc4QEeYiARxk3iwHG0gfLGJr298zZa0rCWgyKA3jVBgEVXBTOks
bSwRL6TbMJZ00knD6leSpNYDskAlD3AEDNMgBvl2fWqeEfDicqUGzp+1FT62Eh3WYEXpL0RGrpa1
Oyrdp2aKrWdN7bVawxXj5ciMRfJvaNEsd5ebKYwjJ7Ey6RdGxgoEjoUVnbPyX9ab9eEsED+s1bmV
n7qMMjxaCjFx7k4UcT4dXQ4cgZLBDf3sLQyXEWm9vIP1Xa3vZXzoCoi21crm+Gd+ZCznoMnp4lZk
3hwMAYFeDUOo3kHoZymRHzR1QJqwhjKulvU1dzHhRHHqIsZHt8CC1pvVIL/em1bQ2O/H65Pi+iRG
98G1Jmrkv16ni8QowcBeSHKdnNVv693fr54bJds34tdIVB2Hucpx9+uuSg4Aq3jH3mR5Mu7xoWZ1
xDr/+yf7BnrMuNys99Yf7Eeuw3RvJjsQOSRkFEelpme79ZG4gA/We0w332g/G/jX+Cm4qBIpA4GY
b4a51JxSyBctA0NEyPt/vEJb7v3jIWgB2MOsKoNJkYre5M9fryiN4CQqepb1s10/Vsvk418frjfD
X3GY/9GPhMWs7fqcFR2DdnmgzQSppZB84uGCWt8ZNDwps9XsrghZPEepGuifBRyDKzrQ0FDz/LrL
5PwcGbHuEa9XTFq/X1mB/ro4rXRAc71LG7dy5oprQltchfXbXPF/f7u7cufMmko6CvstiEQWSS7h
3BZWru4SlfizBeejMKxxS0F85dJXMln8889fH0bLT6z31puwrG7z0CmuvPB4hBI0Ss+Shbngr8f+
MIlbsxO26zurFlzOei9n/Rx7OdrRJq4dWcMbuT6/3mhNjaaeHpQzBEisya1gVM/6wgkU4qlZ7o6C
AvfEMFv790Ti94AC+xsVaLbm9eIrGqR+36tAktYbhas+a9PyeJCEC0qjfx6EyzGJfWeBEvL2Nfpv
ngTH/2/H93qXFj0T50E3IXLzc6USItuWpOPffm49ssVWukga+UF/O/jXn/n9b1QSkI08AwG9PheF
AedTPrKDjVSCpdY/cH1Jo5dk+Y26gWdAHGbS+hYWVbxi4BZORLjc+8fDaPkfCoGC9v9MZNa5yn81
kSF/DpP9X1bN/2ciA5u9Wf4ry+jfhjK/XvfHUMY0/8XwRZJg8RoSO+m/DWUs6V860xoFS+lfxAZF
YxojQrvWNf51CyXbX9MYRfyXZGBwtSyZKkdnNfnvTGdkWfqnmRWOgWUtf5muKJZKTNe/T2ci7JlE
KzTJPu2LaGcN7Y9O1bFbQGRW6VMe8MI6FtSUbTYm5g4Y9T4YJ6x5bSjualleYnBi0gym+6RWsM2Q
d275LT5oAav5WBC6JXVfI3nNWBdmhNYZm9whGL77Qs5PzVTepQbOaSNIZq/JYxGDI5jRCTRn3bmh
0F+IRhWngm0ShtV5bBaWv5FuBzpRNMG+OfPBEWuoQtlFHLX7LphmkJ7Nj6wKCPLtKsNjUK84GP3D
jlg+ksyIfnvUcwj+XKESRwlCWvFz6g2iD2i/J0qyK5MtV4cQS2QkgNgqrLs4IdVrFvLciykALVRt
l0TQkvtRa7AUEni3jUZcETNyqIOUBT+FWrIOKp3yp7ZVIkju/i1U4uhiATa/GH4QOS0mNsdYyvbY
mBfeWC+yhGV7NYNLy0W4BEEQCySjWKWysYxApOAhSrhmyLVlt0jxrIS7/8vemSy5rWTZ9l/euPAM
gKMdvAlJsGf0im4Ci1BIjr6Ho/n6WqBupZTX0jLtzWsgigySCAQIOtzP2XttL+wXKmTWXcw0v0yY
ZNd2qi5c35p9mVY7NAfDXRYR0eYscLMkTR89/XPEOauiQv1oEAbNbfg2WD2mNvDZa80I+x1xgsam
HjY1EqvtQJkF2TE2ltQxn4vQs3DRTE9GVUw7v23Y0BJ3oU0u7XkV0mtQJ28YRhAJfKAMktOuhINz
mGs0PbOWnX0We2XDhoWniSAumw9BU+D66qmLbmwS0U9j/JCHSwCXVXOd0bC3scGE0tPaYw2MngND
90R+4ALpJdq+SZE4ms3OE/yRujCOU+ZEkGOl3A5d/F3hWjx1y40eDX/dgGBJ/3h4ffb6uutL/tXD
6xOhlaAktq3z9RFVeoxzaixxmfZosf72O67bq67PXO/O1JG2tXQe/rYbVuJBTZ/7l1q0+fH3Xvze
FWYIE+o0JDq/f/b7db9/7fVn14dWKozA08k8vL7j9xPXh5LaQvnrmT/279crtfnZdjJEDjKdyAH8
xwv/uPt7J+aWrNDQBohg5uU6Ii3ifL1pDRM738z12mFGcB5kqlaWoqimlomU7dvEtsnxCc2ck6r0
jxttstKza2JmwcVdose3GhwV/GwcYFeKcOfWw9v1Pdef9h4NItrcc6DoY9hD+4LguAwQFEvsHwlc
wEmdI62+xGNZBBEdS7TXuXaGSaidr/dElGPdC3Uq6sgcTplL7g/VsUOTUGDq8BQVKSlL6IucfBZn
WNjiTOWae3ZsnqmhSVNUm7bPXpB4i931ebMzmfS16hy62nTCgMqhdky5VcBxz1I61vl6D8lguGqn
6cFH2duCeAw1TqzZTOyzJB8AjzvH8PfP3KgPILGzXFteMTXh98aPiChIxT4eBudU5YVzioaF4Rml
5RYrvn4m91xQ7SLi5hxRQ/fpdydNSJCNPaNp9/TFsP/Xje5kxq+HwoOXXA3pqwlUisEz+xjCOt9R
Ek1XoT8Vx5kweNPz7VNr8m/S630e0do1pNiSffk9DZmikGyRbwsd2U3upvipO2fX1AAN25qi9FTC
V9F7DKViLsez67hLGlvk7fy8fIL4iGNouRkTs11VRuMH9vIKs7kb1CxOiJMW2ld0E93FQK42WtgZ
yOZK+zDG5SFiWXVOlhs1JqhrUtA4I92FTGjkUy1ZzC4bVHGTwjNMy4so3h2hZ+c5JC8HRW3TUpkY
mK+eNQJNz3rYzOc2ydGYYYJCUv/Xz2GS15ShvGR7fVmynPnXe5+1xXrdK8+URgfNi9Cg0zMQCAfO
COR6MrUq87awdHWoOtw+utdsjZgoSqUaNOm0Vs4UFpM9q5nC7h6Ztq6ATVvnaZyNAyXfvUW/AA8p
OSY0ewdOfk3au0rYz9cTqxEaVcwoy9FRh9mltsr8MrcKM581IYJfHlpa224ni5WsAkVw6fym3Awu
jT0NcaLTYlePE3kPVeGuIdguKF0v3JSpUrg82m4tkio70Edo16PW+itatsata2OgEiJ7ibUCsEiY
3JpOZOyvENbxuua4FoR+l2fg8oK6QQi5pdqrB38sza9Vouui/NcPfz++Vnj+vnL//fT1PSYfz9YX
/e31V9OEcldVjHf0+uT15vqGPzb9626RZ9/a0Iy25e8iwfX3XV8+5znrs2YIK1yNoDf/2Ik/Xt8U
rbE2l2KW1I3ur9rbteDmAcH+VXq7PrwWef72s+sTPSF0O8uKYCzvTI0WINUhiC8Y6wW6cm2iHVaG
CV8457Mu5GcXynqj5/WnM7vvxtioCyEo3SZVcbZL5lfoURRAZHbIRocvkJXmkA9sczMmACVIcFqS
Nd1NNaK5Uyahep2VBeMcV9s2y6YDRhB8aw3VR3pB7byxZpr3ZoTdzXarB+XgmCymh84YxlU4qMUE
F91iEzZ6DNipLehXlkRCCPhFGnr9wJG5sbZIwWWUmJNDntlnOw67PRj51g1LciaOPjnzTNK8+kDc
z0a3lLNpOzYPeYLCNNgqW5qvQ0GzXosSl1yaIG9y/eKSSbSuu/YJkTn98ZdI9WBo6J7vnVIg+rTq
kUqbR/292aZpBA8/197zCjMFKAt/LUdvT7QvHRDbyDclRFjcWnFPeYdLLQPhStcduTFKkmkS/UCC
dr+Cpos5lNu1787x2i7DQ9otDvyB7lVYj4coJnnbjCPsG8QVkIGRYN/2xCGy1YTCQx8Do27Jup2p
y3ltN65qH4t43A4vmcEMLMzg7KfCvdf4HJq4TfYh2JNVngLvSWxCZIYo4iAM2UeFziSlvdPLCJWt
+IrtMtrm+iNCEGTwVnWZNKEDwGlfHdmGkM2BFpDXQaCW7x/DLCf6g7jqTaxpCA5U+lSZ7oibPam2
3ey8y1nJU6RDghk4PZmLOZih+vwMIf+9eHZ7suPnrNoNGl6rXMch4mAy9Uf3c3D1JkC9ukm7Jt5V
zkj9GnWANxTDxhw0JhWj3Lk6Xmmvrd5NPcGGc3G94a5yqzAIez87GJO5nod0rwZsilliW2uve5ln
JO29v3fLtt6Q6LvW4945+LPYc8TEBeT4uNJPxqyyS8fpiFJW3wyDz6IhW9qf8FIzTOBWqTff0MJE
PgaorvzpWg15oWGvn4hbGYbioyzQ6ZLuuW9somOw29Dnds561WMY07Od33AEhTOuuwLRl0+euhKN
fxKxIveEPJbaEO/jPE33DtLnJkqbSzxwLnlOuHd9os7sjhPUq/RblOyPeX90VWys0PExfZ5tqouh
zydFKs0Gi48faX1QW3ilE3x9HiT/XYyLRwheqNseRu5kweEx6GxSOdL5xRGaELUZ2fzvA7Y2JRYI
99lKyJPSQ3oqjS72/WAuoJL4iLNkbRcuaWVFvfF1as3EjJZGeetO7KOt6KjSazEIB9nmMqEJIIa9
kZLdugjKMgvSj75XOByefbv75ggsoY6WYYxJ5SZ3TIGn/aYWloMUmmHFjhdNvBdJuvuZBrkA44au
+d/GVjwnadvRhs58/IZ1usOS4aCC8+cCkAyiOzg5IFJz1oAtIJJTkt46mMjQxuJfo+09kxSPo8hS
iBHihK+lfMU6pB+Gdnwd6rIOvKG7iWLXOyNGfvO64tbWPR3X3aImGjqwWqOP2p+2+raI0bLNOGJz
FPOrpAKXZtf50lcciAdFWmHL9NnOyMSCPh2vzQq3sOlzfPppCiaRaDvqtTE91QidFWbAoAjbyzLF
yYATOTaGnMIlLLbsWucYOxEufJnhqprmTV9plxmMQMiwnxIORSqvtukG+RA6vneCHRpUGbbNSKP8
pCZb3ziGCzNRencaM3lKR9QVPzxJIoajef7eZgzREhN1QUFwo6EzlS9Malbk4h08/acZuiE2przZ
TBJ9GaYR/vY+uTVUB94V1UBkgg1v0eFNLv07jU8jsQlCFXH1taQld5+eoGJljQ6y/3h8X5JUcJWC
CinmxToUlcYytQtxBBMJZoUoyROhLg1R9SZGQwyFDlttdXExeuy0vqMOnU8HckiHh2h23wrVwJ6y
PA/ODSPetUrY1cmrUTRkV4XZ0WP+NCPDZv5tRYGGdJ+BPYP06sEWaTx0AZr1JfsjbYHwseWgr+Rd
7hThKQQfBcfB+hlRwliZXdzvBdKyIXKOjFRYtfw30TSHJotYpmvWu6k1yRHnGgvkiKG5fmsKLkpW
1/2sYhypOQeaCA9lbqJlORqZA8CkSDHkxE8NMP6AycOdwPmzivX8e2hwBSSHBysRDoPazpP9gPym
9LzATex76WskSYmNlQ3NblLo23wDeQvSbVSguHeMQsfb456FlyNt8h6KIb1I/QF9y0XfjBkaRC2S
Kwm6pMgYTnTrTaJ0GWw+Bmfh2I2UyTP5bM/K2RXOAPGgeKiWvC4y6ZhtVuWmwquAVGqbGPRoBzdM
gqlw3q2879al8vfIOVHcR9/NBDhCbw2gBusYtyICKr314w2UwToV66F37lr0Hb1GcHmDmwP0DvCw
u8orReDVzmPh6fcpkF4u5RH8iKL9ygq5H+LM2nWj/R35qP5gaT+8XO37VvoP+GhRRbEackZ7J2oc
5rZ6bRImFt50N5gQ0HGzfhQ9p5eWIgnMI8kUeSYPslqZlbXlsEMYMxvADlX8Y6itN6ejbsIgMq6T
KkwDGJc2Z8oJgX+6tDX5EDV373sgV7gwFhtihsibtcuPLvdG1KM9FMIkenNj+0MUoCXFSGGL8Nin
qKBoI79V+fwVzVUapBb+tt7xcHJXxr6EjhCaMygUPtcIFb1k2bCO7fG9K7A4YBtJ9m1HGWF8iOtu
bcjiu1MsWac7YsjYqraf9OK9q7V0Y6MPhtFfHuOkuVFeEh/aSM3w0qAs1NY039DCxuWVlu8FNZpC
Tx+moXjX7CrZx121mdTU7LqpQVQl5TePmLL1dcplLnHTFobYnZGwOs2Wte9s+/U29r2jW8udZXjI
be2L8DHRZ7UGtNBWWzTP9daXMR4GdHKF3qz9MgVT0M4vZQEMQjksgUYdU3ZXQTTBHtNmtjgpUiZj
kWKfGjA81VDVdqPCv0HW+52fjbfT8NMWHZZruP3roUutrTfXSZDn0UvfS2tjNdYjmOfnidTqnRex
hE/6i5GV4iTF0RZY0d7TlPwY32k4zI1lMwcFCDQU2LBtBF1W/UorEYCs7f4guO6HNBk2w6XjTu6j
sY5asN5RbpbbDJiSbw2wWCh1aPiUndJi9RnB57E8mHqet/cksXmhhx2fCW93bu5JT9QJgk+MTeaV
810/WzddjRbPrT3y5arZOdVV9G0v9PIdwaqcM3HQQLPFuOACPffHdb5EcfvYs0pKHSua+BVeMVS9
KV9o07Xk7SDEJiV3ts0b5zHurZ8o+9RqjLH5mN2EsLyIFY5NvT0zrytT2BZMmvpwTIMKQ9I2qV1v
lbEo3a5ia5wvvcRQz7f/GEOqDDX+9CkZd0PvvqShz+zazBV2LahBqTgbWbrJPehASBFRHSOiOHiG
uOia/AaRTKCcQyjf+BkeMSd/0+zpsaMVz5W21gPbb94ohjsHuFYJPt3U/N5TmdnY5gyUQZjPw1ST
KzQB32yEt7b128ywDDAAiC2j/uQnPRdFTV46Wd2oVk0oahom1nZJP7yqz6Zn4xYmJowcy800Ynwj
J7Rf2Qv3T9V3yowedN/KN14Ck6QYuyddnmkNqqPVIvJvxzlA3crRN8n5df1+kc1jhLOQXoeaPwJf
6F9IWw+MDo5narPCCW3nxkXQvkbOfevkuksVGGKXtO8waJzsvLsYEbvDpOrCcQK8Fd6akWVu6du9
TCMC+bFsnyt/eEgr67kWPTPezlfk5qVkavU4ripayhkRWQORZu8ZepN17GYKphZeXodEx0zsphFH
ZBJ6+0qLLrpXu6e5B+AKqSVPgJTvptTc6qItDj0uBrggCwyssQ+1oZKbvi9ushbl/DJaVBWBhVKE
Yt9S5Y8Q/pqvvkTCHQ6AnCth3oyFDqs3SqHPlOg9fM38wjLmnlgE4Sqg+F81zJJnu4QmcGhGNkcG
5UlLaR3kYQXHxfafFbXrF0za9I+hQa4B6hSU1r9E9tjX6URJXno7kmweYrOC0dG4XpBzccAn94Po
WrhCsh9QKa/7pBo3uptjyKtgTIdNFgcDIgA+xQL2YxHvwbezGkxQPWpLCQtbMnXygFUPlBTmxFZO
cGLtQPhakh/J2MWTz9AR1ipd48slHDa8lS4YocRTW85k+xBiljUTddd4rUfouYaA39eeXGjXoFmw
G6a44tD54BdhdtQdhiTfzxF6yxJhoLKAFCSGeZ4zB+ZwC9yPZEeDFbRpM82nRCq92d2xrDxYnfwZ
6gqvOTBkRvJ4hQXSWeku0w1r9o/44iFzOIzBaLMUiCGs8LXfzRRkuqekbc1jG7HoIdTXOOUK3A9r
JUwOcAGkS/Rn12+xLz4ZjsDSXXcPdB6Bpygs623vUIszcgA++Va5XrFpQy7vvXtUfVts3XhiElx4
4FQ4oQih37sm2QLSt6cA00weTAN2hAZT7XqCN6b82Vz3XC3rbIEuGvYPIgPjUzXIN0R/Hjk8XOys
ZBv19nuXlYwfmWKJARs4dt2PSVbZ2st65sHusO+b6can3ryWbWKtpzLhioXZlSPG0kY4mO2HvRqd
pyYstI2BFHpddbq5tRn6Kz1/k3JkqlJ4zzJseo4xBkPT1+q16Fk8o4E8pn1V72Qb3VfGfGD+RvNI
Rw041++CkrXRPjdZjZa1b8sLFMqJj+g1nRCmykb7bChSGPoozq1Ro9ECYA7m0ctr90HLbAKZMAh2
xVhRBpxCyhDWDzzdz1Pb5Zs8GlPaSTiyTTF8lFWbbyM9ATR8I5NOXpqoAL6MWnU7MzcPiua5ADrI
9YRCjqtl286qt3ZGuqscCzA8eUIQNdEtOzXkT0KGPRwzpqWmXry0ghrwPILqSOcvloKzbeoBerNL
NWX3EZ8YNe6E6/ydGJhCdzhh0hFoUu8791ad/ExH61bl6qnR8Du5Di0PMsln4ksREvhSBeKjDRHG
ajXuUSdmQToLp0GkGj8B1lAHw/If+tk8Fu64iz3z0ughbgeTbAUPylsSP1M0Iiza0p+piuLYsbqH
bvmSUo/cTKwX10VmHYdOxqcBNvbnrJrlVENabwxwSEsR+jg/s3XSg3LtI2s3avDRBczFTnOnrd9x
ZsLGN3Y6vf0hsZ4HR9qcoaAZnWj+OQ+iDTqN9KGaOPH6eyjVTkTDo6egg8vxy577cRdN2rHx6tdw
lH1QlMg0I+FTvwr9n3mPdrSq7fdZZMaeyyYIgwynK82TW04LCNMTCDbEQuSl5jJaI1pENDxpdyRk
YVqqP7NWnhuvehJKh2YetuOqR/7atOm9rltPQzZyerVtTs3efanNlCakBToxNwA2AKCJ50/DgoOG
V+UUNb7BjI2lomwsE6pXEWSEdZ+nCDUa5E1AtyWRy3rI9xrZdzbIiOpx9toI4JgRAuk1F1sIBiZK
EWosGuQf39/nPS5ePQ+P0p0OooE7WuqbRFpftuY+NVl/m2mmDexr/Cg84KTGhL0KEquL9P9CeRJU
ZJvttfxRtZ9JHQ2nWoj3vCuCaqT3asSwyIXe6gdn/GKOmTy6Dt1Gu1cnEpEOvUIdwuFmUT4EKgJP
btss2uKe6TNVMOTdCnRm7P6YAbi5jmXfLAhdAX2Yyktxh5Ueg7EFXyFqBnaNERtBpnfjI9DZ2wl/
fqaLr1T2xdZosq8upQWOtyjcYKKkydiTo2wxvYQGqEEH1LBvZAxoG63TqEvKAtcGmOF0lhcdGO6h
bJgfGgOAIE/u+AJBzxz6o58h5NSiYuvFCBPTLObUqKdvU9fiCDGNbDuRad/FdXK0FACxHDbDUHr1
LurZ49KebTB6Rny2tEuLOYPpdX5rJe15KigekoJS7lxKx0ehqL604qUMBzsYC5v+g9PcxExf7Yz2
eK9ZuCuGOy023D3fGKoGXXrv9wnXTDDIQT905ADk2rZOjAFhut9BCvHvukx/c2yyxI2o3CpV+mfh
fMtiH8hZuyyPwPWuFnIt49Mu16Hcd/1l1g/mrHm3Q+3fjFMVUhbU3jsUPhdFpWA3ebCSRNZeNCeS
69EHnjXZjtoiOkbzXdyo4iueKhw8w8FsuW62AneS6k0uJ9Z30q+hh5ePIrsbevDmuBuZz4ayCyrN
dQOi6MN1bU/FWqPKoGkPntgPrcU61EDzZafAGMeKujnJ9lRLAWP6BSfUwKQ+E5fYcp5ct9nZXtfv
mgkTU6VAt9ZAD/Z9RG1gPJM/C0m7t8uNqIz7wptOdgLntRpddYiz8WJ6dYEBiNKjHUOwBDvDCpIp
+hgHIi7u59T8oDdlrnBpltMIdZ/kCyONqUIPUFpj/bOJfPnA2PzTjZDUUzmNUO2bakvWaBo0xiH2
3Owuzsszln6sqLI4F708tqGWH4w5bRaY9h2df4DUSZGvksRg1hA6FHIyCtUK+qQmC/+ij+olQrEa
zF3KAU57L1DdCNSgi56ZiYiNyUltgpyL6iw+zC0l1Ul7D912G7aWeoWYstN0NdzFrZWtLafTtpNe
TkAOISmFjdvvSi+aCZDFvU57oN9xFaf82Y4fLmcCDYl9RxoN5wfoAsvKEACbZ4xi4LSm8lu/aJqu
2TdXUZudDzQefz++3kPJ+udrrm/xrrrN63uuj6/3fr/v+jMSxGGV2bHOV4EtFJB653U+J9kCAXj8
YzO/fuu/3KRHlNeKjHi4edddu/4eroY0oX//8l/vdJPi1JVDwiyNQJAI0bpKPcmEd/kTf+/fr+0U
nXFGlOhv/9hs0/Qn1kzx7u9bvj7+9cLrX9J6NsK3UAXXTUeUnhY14//8lt+/6nrgrg+jvIig6iKK
vj78fUSR6CGVF8YpbrRvobIpNvjUKuOkegfKpW0i3Sk3iGsIEYF6gSVDY+WiuGKOAEBR1HDRNQ1o
wopFMXPm+xtHOPoGiLx/SESyc3QLSllHJWya+28ZI1zSAew25HeW/DDJSoxXXGKHIHEmhnn4f4NP
+94k0DTEEDtO+OKcovjm9/Uec8yjZye4DD5VhpHDniHv2316g6uFlsmEH3zS3GLlybNBFrqqk+9L
C6OZAC4lfXVBBv+RtiQW97V9Hkxr56MlWTHFcO2tVmg3uBQZ72ewrSKRw6ZVXbKmQLGC5XGnCwbU
BDsizkicTuEgV95cuWu+sIT/3TqSIbIAVjOXNix7/9jUwM5jAQY5JqqeXjyW6ugyxjNGKAezYZWb
p6HLP+eGw1vS4hLVInjFA+2L9ltXmM1KprRrXE5a4CzjgQvbXqu8HYU02EYwUQS1vGnQXtHpaGtp
jmekOeAkkSUpT19MIM2uStshiCKxtdvpDVkOKwdobV4rEXglOLvbEPtpQ8vcqp7zzPkqBzFuVD19
DW7esUDEU4ihSa0SyTXQ6Ls8UPNrJM2nMmN6WzGSbZSq0k350utUQUcMUHC1TFOP140W2/sh7cOg
MBJ/5TU00JN4rtAdebtar9geTM0wNsi7pzJgESS97jtGU5Wx3OgJfDh0WFdXWB5e6wGsl2ulT0PI
vMLBRk2z523OzBWFNMxsevM5AYLKPicuaoGGxGPbYewzYmc4u40Ji8R+rClx1mND+IlLVz6fixuG
scAfES/YnQYFNMcH59Q+Au/wvmox+yKBK8nrcp7xa5MWSQxKoWX1tpu2PEubyW/mld+Xtx3YrxY0
n512H/kY382kZ26sqH/Tx94JbAP6adjhILpqnpzKbf9DBoa5CPb+jAiiXWTaQiwQB6ZK6Pr+WdAX
hdaUxT3FqWmi6ZIrzT+6KZ2F2MjuMh11R2yFT3YFh1vLYQBjrwq3nqQqnCNPX8J62sbc0UOBpCxl
fzJyzb+3xglWtJvfppwIpds+MhTI/7Djxt+TlZYdd3ROB+HZwqHu/887DguocSZqtAcawelBc+AG
FpTzMDjROeuTjtJg4tHTz6JbGwbTcRLY+/+Qbv6LlA3jXxw86h8O8fVIIT1mef+8D3EdJ84Y5fEB
scZ0W2Uk/BpJdGDmR+jM7Gr7Mhu8bcjqQKuZMvSYq2/nqKje/v1+iL8nmXAskIpaZD2Zumc4f0/S
SuG14clw5aGvCMWKvMY69B3teZ1BcGiTVzUTUF5mzpPhyfripaTbxhRbVGWRitVqF+V39ZkJ/QpP
93CRCGa4XoEri4wIT7lkmEYRalxCF96gZR+9bmgvldaa68qlH95o9KSLLCyDMjY+HE+p/UiiXeqX
7vl6Ey/3umx+/fd/9r84d13TF5bhuoank3W1fDzfPx5YMrb/7/8Y/9XrnRd1KpIHxzDz9dBWZQAs
YQoM6W4r28SOPYPpREFvTWQb2WZ1yMeC/n42M20fz0Uu1T7XB2tv2Lk6hBakLiUj+HBVqHbZHJlw
CobHPizF9rrn/wus+c/y6OU79O/l0QBV/q6NXt70P9po///qvu1bruksI9c/aDWAbAg7M32Hr+E/
lNHWNf0OPoHpsoJHzcl2/uLUCAfRtAWdj3g83UNlZf3/KaPNv41HhO65kAwwhTGIupgqF+X0Hydj
A3ai7msZHc2uX3uWpDZUdLt0sXFlZLgfpzSzd3Ya7q6Prjcon4JG12ETTGl1UMaXvcTWXm+8cmoh
uy+PdVb7wAfmmzTON5ykFLy6zNkjI3vv9JD0Slk0Z4OGcIQH2IFXJRkaL3rNtF5RsJ+W/kCDZpG3
J2cqEuShwI5yeuM2zOsYw4Csz4shvGiGak0yCo08gwub18+PajJosc/zqe9ZPTup4x+wZ1EG9XKQ
5szsWsR8LQ78DfV7dGTmmN5ConMG97h0aF708VjU07BGp3EuU95chJ9t5TgbCS169lmt4Ul2Wkp7
zlyjqaHvvza9qdggIwf50Y8DoafYt8OwUuQwg9uBwCL20UEBSADfgF7Lq4etqcUYH/V0Hbdht818
WPEKeK1hhmQURR8G2r1Vj5MYi5H+Q5hPfmtMW3R/ZtBqUxq0Du0gLpLaavZo9ZUWQQDZUoyt1DfK
gYjAQ7sJPHPa9uWpEgi+E5n8xB30kCIePXRoGGJlAeATLvppCf96OnRGQrnZqTB0IU21EMUYJgwf
j/Qu0BC3kupzHOhuucgHylNdxNXGWaABw5K+FJkyBA/h3mHswquFi27lpy0qEFrosUH5TaXssTtz
PNIwfZqLpIcUM6gjS5ZjXj4kRj9/tOZ2rIcfox+HhzzUWTo6pHVMTbZpM7B0WZk92gM+d6/W8amC
/q1BCAG/joD2+eUYzG6IVbyBCpF3jVrF2oBcScuO83g/eUW0z0BHLmlCTz4Mx2PYafD8MOM2FTyX
BLZtXRonaYsfas6pjKG73JDRLtaard3BDYMQA7xzImBd569rMmq5bgMJ2u9dStupQslkEeMhKxqB
syymA42ZOEgb436eDRrWiRk9gVQMiokkCLOGh1pnOlOzrtNudZODmabyQCnibextmgSET66zpfoA
wyIYJrRFrdowJUK6rGXlTsGZww5HLYFMgAg4kEz16Xamf4OKwv5GJYO9N+0jbJJ8XQpdbhQFe800
gBCL5sGRhAdFJoTRju+Zh/zvQLN/eqgAs/Se9ZVh93uP2oVEeuotME8TPRUDLbNlzCzvvSc5F29G
0RtQFWNrH8UAB9vyQVZTvC2tdu+LAoq31k8H0yG3gvAmJjRwj2is7HJ3A3uYTy8i1KXTFQKpqKTW
MpkkSPQnFQP9j7PqpoRc3dX4FLqpxfJdrlWz62d5J0ZixW1nS8I9q1tqQ0yLl0aHGem7DtFB5Zq0
C0pmFcBPAnRMdFeZCFdZTmnDmtem8A92FqUX04hvUXKVgbWOYzHc5NO3rtXmnV0B7dE8zNaafBS8
/JIQraLr3purvEM7APswNPdc5tbdCKqPGHdfnSrT/gQNuYnnsto5LZ/xGdAkU3furzxb9w8y/hYP
SAz6tIm2Mm/vQ4PiPwYozHIDsJmSWLWCTJ+s1zLCJ6hcwFdhGjDfQp141VT0klgpmmqrnIK5rUsA
Xt4WIeKG1v0negFq9A4kqMwLTMBCgSwIjdR8KKUUvGgFhHkMdZ2FXEBl/meUKeyp1VeYTuGNiZBk
BZTYpITEsqAZXQdy1hxtTB1JeYhaaF1jlF21JVkaRb22QEJvOnTX68wdkKPFe3tmSWdB7Z5n51bE
YUXvrqqCtG8/rZw2eun7P+Laeu3rpDmYBcJ9ml+3xgQHJxrnehOZOikx4L8ojiebgqFtM8XOIaLk
vZ2m6WMi3oi2w7wPldvu9bxUAep/chfFiQqM4EqEqjqmiFYXQ7f10pzgcBReGdAg6OCNCPeJq5e7
iq4qonRWRZWcbpbU6PnZHVm0hq2OoWD2voZpSTbjEoFT5BwN9V3tynoPCferVvH3BDvqKVRUm0ut
IEdyenG71AuaCZeqDXy6mbqQXu380cSAso1mcdoaSNYqykmkyqfwm+Ns2Kf68HMayzIwUusytP60
hSwL7H6s16qYtaAYm/rApeVetx7rsrS/3OHZibPXzsXhMsAKQlLHVdNC3bDO9OFH5+fqvkjUA81a
b+P5LGYK4Z/amZWyZejvcXNmxXFB83DUy3EzspJuQOps+tA4Go5cd1UG3SOU/sY10O/4FUepU+p7
br9Aw5WPelTsy7ZlVMlvJh/tmz6DsBh9/Vm0971oMlgVYCgBLlXBiENp5X8aRAAZ4JcRgSDFmWLx
qJc5YXJRxMBcp/uOmuLWxfBrjeQ/xHFtwNyp32ETzfi+TRJx/CHc6qy210zTRRA54zeaGa+xVZEe
CTfIGJAJcn68l54pghJ2d8dicT07EiaKQY5nlyXb1ii3rhgLvvwOuBVjlhR6W7QRMWJv5EevwjWT
k+1oOKk79Cy23gYN4OeN5dFjQBkCpP+/2TuT5riRbEv/IqQBDocDMGvrRcwDg7MoURuYREmYZ8Ax
/Pr+gMyqzKwuq/feone9gUWQlBiMAOB+7z3nO0xBkZEE8W3ABewMuFbxPT2W1pCfw4KP1a0ZAhZL
Nz1x053C2KRS2MOOnMG6gRHZpJh+jzmbDTiSrBQtAyzW2geQMiDVIaJlGLYvpsgowuxhN4Z+dYeC
gTQHpz3VTVgsVlZ1cEvzja7DF5ssBNAmxd7EHr8Z04hou9T+iCa9Y+Z9b7QVsxiRHovKyrYQITr0
gy7hgMYzZc7jwGkEOOuK8JXLOG4Jyku2thyMV98ElW/rEEF9dw84Kuvm7uLHMSkfsbc4OeYvacXF
KwVSqTBM6AoX7RdWHQB12DV2I1Z0Gku4HhpzJp1ppkNnk4PLbTN8KCFftRXoeLfFRN4w8DFLAEUd
7FbTKNqDVsswvf0azOgOm8mNL41j/Yw79hnBXJwSo06OjhseasYaTJU98+yE+bx3chC/NSjXrYs3
8dFa8ASGQ1YIE96l/2BtXUAl90xG4Bv48AVdd07vUnzCu5y9wjb6Ylj2F17ltG19wO8xaSNvrQPp
yvWPMoTm3ZM5r5oSkKBrRvs0d5ILl9fSygZmjJnrDNUi2CLGQc+dM4IfPPtOYkvbeGnMKliFBuP/
lB3pINKnshJ0Teh4mQouQm4d8tkK2YcqBGvM6FvLObXatqjtrPvEj8XVHMHLD4780QD6OylkpLPD
jqV3Xjk/yZgeSBeZsLXvcD5cDJ17pOL11pnFmzNjgQEJeuCe7xVszU5M36Krb2Psz/uaDYwhfoYp
k8HcQgPHpHU3NgQ9FOlwrsNxFxag0El8ng4VdhvWnGg34sXY2wgcScOd9xOZXaiUuHVmrg+Ao32w
K/l1FJwrsWyus59D6U+dr4WHzWLCL/RKU9zciZ7lcX1aM/XZ6ISrER8SK4jvPyY9m9PJcc4dF8eu
T0CyJ1n5YjayQBIfz3eQErh/Z763BThArpKCji2H8rm2YQeLNDukWtdveYilWlXO3qm7ic1xiyvO
LG5Jx4bdcSIC3epdXT8ZJjCerHCjAwg8ooQoU1pVJ1dVuI8WNcY2MBrmGnzkecKdO6/igJOwfNN1
TgRwED/Y+fy5MiTRJZYhr6QGhGJXe+2S4YW7ylUO0YRJemwDVKA+5gbcT+n3MYFjnOGU36hxyHeZ
L64SCuUdG5EHPyL1yfJzuM4wwm0SAry4r2+KdMeHtr4LR1Xv09Y+0lah/nDR0QpFgmQ2sqvGHjr5
OIQas3wpRzvYW5GN2A41WGeV6m5I53Hfps1RuvznTO2FJ56JOX1vY/8sIqJry5LGaAqkpy8RWJci
hBbPbXS08BH4iX3QVcTYO454pbfGmOlCQ3zLvDnfOuHMada2+5nIs2qaLg2k+YAKhsLhSwPf4dgK
llXR6SO3xo+4yeVTZuXXJqdNzH7pbHcj2KEKCqN0qlN4ibBNHKNQfziu593QN/Zb6PkYwyXhPon+
kfmgncCMdqj7nzWS0LcIrsIxjn60xmge+roZ7+Y5uTK3vYrpMsuxBtL07tMzoZn1YM5+fMNph+qT
JHP2ruAtG43xff6i+dS+TQlSsTEtfoV7sJ03PvNpC7YKXUWN/qdzuaYjryYeRIhDhquE3uiBjj6n
knMmsRQlfiPCc6PiU+X14Z4PnClV6H0IxUhxMAQNUshTm1q3n8IKB4RD8ofFRRoVjb8TE+fR7D+7
UX9XhDBAE3gZJ8Rs51Ja01F67bNh4ij2R19+I7+BXCagiolR/BBJvFUaGlRT1TU7XELz5pwrmRp4
Hw4ps8oRf15MJo7IXjvsYbC8liR3ywAmMepsa4gAe4rt7JvCZK/M+7IVXN2QhxhXzplVHlMXwdrU
PlSKJhPohaXcD4+miRkwHRFV5SyrU9k9jMP8blf542iK/k4jID7EomM/28ptVhbLxqoluocgCYc1
mTEA+uoIcKGAd7bFhvBGLqc8KIr7EdfBoXHAKRWMIEddqQPd7fHY5yG+GyU+Yz9OIZIMw9nIBElI
1kfreRnXaf4rQVcSNUl8s0CvC4ptdpmpQaNVtGcd6Fc/tdS1kd28i9Jl+m27u5B9wV0hBjZjeZ0x
DAjYWpbhraran8jA1B6h0x6FPHpE3uzEJlMbXIe5myo6AH5R1bc6IQxtaN4aN4z3PveBwyiVfbBM
bd2QRTQdU0ddw+SjY78dM1fCniPNpo0/N4pU09lACW2Y4iXq8F+02r0w4cE55LrsdQy2WK7RklCA
t6ay9M82tj61YyjPJC3YTXg1AwLEuooSxtyTnmFEu0xzM6n8HhuNSJ/lJK9LQs9hiNt8Tw8CA+uS
dGuNRXk1yW5BxYcSIoVfEZdWjdyYSXNFZppyik+ijH/Ogv+OEAzKY5uLf2QE4SXfhIBFBgfsLmTI
tClKrjYknhZK24qsXjwW3I5OanLVpmDzVrur1Is/oQgZ01e1+RnymI6qkM09AeZECT+QshgPKdjR
ALQu5JXHQglxqU3yULlPuTlx0DyfF8D4+mg9ADEM+gJVvCKwb4LCBDeGwQ88svVQOzX0weWwPuXm
DYhOwPTEHycu1XKAhgYlrmsi8lJUchQyQkeb+Y94f4Lz+tug6yM+Ww4VGowLMad/vgizI2jOyYiU
H91g5nsc1kf/7mk7NJuyMNrzCkwzc8e8tO630iys8/pk/fIo0C2muvlpNhZzd9Rl6CyJkF1f8fqI
zJCHjG3+oR8DqEHr1wyGvpz24Tlb3qQ87BEmLY/shAgwS1jpVvaJd0HKoJfpmwsqLHrsOryYbicI
5DHMDjka2N0F1FMuh/WRT3/u90cNH9P6Ex0bALEXDZYiNaDHYTfbgSFBUGa3YY8Dsxx2TBaQgs+L
UMRe/t04thSgfEyoKQEsaCKLFuTYvIDG1sOIbo5IvH9+UbOicJYwIqHWffwTMbY+8huIY39+rWC3
fioQba3EsU5Zw2U9ZIbGIOfFr6Na2m2u9RyS8fI7fkpDVNlUPVFvYmyqy58Ha2HGsMmuLmgPB3Km
whaxrYrPlr8kcBokb6zgqWzhyLjs0Tmh0U3JBg5VQbLQlo0XssTlqZGSXcVId1HY0SFMcjWAw5LT
2VLvDKGGi4ka/lhH8d1ok7Skl8P6da9M0VuSlIOjzpsdNP/FsgOeen3xUcle6sxHgGOk4Obm/N1K
bsNCgklHJ2tPkAf7i+F6JEkM8MzaEG7Xn4dswd6nCpVGORZP69f5/QlANbyAC4EtXMg0K4GtKsyI
Lh4ovgmnwzGEs2+D1MBcEOERaReG/j8PxfJLgSii41u/+GgvILcVH7aytFZ6WD9l0H3W50vUPPI3
InCDpnwtwU/tE0kWqoGdI4QS3bkgiG2TMgn6GODhECpg1L35C1w6XjDTEbxpvYCnE4KC9rQfPsQC
pXahUw9QqgNchICCwFYHi2Y8JZjPWaDWw4K31k7w7rnlU0hynza1c+gT66WGiD0taGwkokacRMey
Rrc+AciQVt3dok4Ck4CsnRgvAEzq/bggPRXs7QkGt50A4+4XLLe/ALrz6Ue+ALs9ruN8QXgnIrvP
DIk8HczfYo/BYUTRcEoW+LfyLoYABl7aUMEXPDgsSiJW8kPXAw5vmf1wS81eysojITzvfrGl68+9
w67USN/iFAC5WlDkqGazydkRwA75d2mXM5HcYFcCfOsBMk9K/ltvgZszYrvZC+48r4f0kDREzmSD
JktdQRaxf3Qw0tFqU08s2PQEfrpcQOrlglTvYKvbC2RdL7h1BXfdyN7a3J1JW1TGxs8ouIRXbXpF
Fk45uOd2wbd7C8g9XZDubtGc00S/+bDedQP0vV7w71gNiFxakPAtbPjWsD/VC8V1gcbng/G5xIJC
ssp8ZJpHlVnoowWdAfICrjYH9Py7huqygTpzyEAYNp/jBVNP757eBuR6RuzvIBYR/ilBmmUxCoLG
3pIFd08na6PEwPwPjby/IPFr2Phj6Lhkf5DI7rK+1SRJ7F2r/6Idj+1eTQOqU98Y2GTfwSW/I/3E
+ORG37vZjTfVbIAhH/gwjLBHIzUU33nDoVAley9zUWyKiszY8hhq8QPd6UuMvGJxuoVh8DiTwL4b
e/qePkmMHVmFGW2JzahGAgLR/qW59LiDoxHvk9Lf036H4HgKTLzOjg7Mo126IFTkkEDlatD/jeFP
TCgOwL0S5Um0dNf001wjIbVEigC4p7ID17ixyuyOFKV6Z7d4M510JHKJErNjjxC3X+kVfB3GBJq9
gzoWVxLFks1SEsXlI0q9JXGzNU82tGcxRZ90w+Ad0CiNKvqr27aIrrn12DzPgj88ZWDLFvx9tr3u
oKrJoiDVNEJrDFDlcLPtNNk7YKG3zY1Li7PLkffJRERY6DjvEojMqeifyxw36miPb6aVy0Oou68E
tWc7wyFXjt2jRVZkROciYeMDfjeKiveQD4Y63NmR4iIPCerpbU/F2HrJuSmgLRcTOYgInBlC5cHr
PPFKA1yoB8sF/2OR5MTFtVlGGRmKir30pmyrc/cMGaBCvobExc375Fk+Voj5dzbAn6W1FdGLsS9m
7X1bzFB3QakLynPnoRLkRzpJgI2MVt+E4QMVzddJesYlqIjQtqZNE8bIkqLMegK1RiJ2+pXG9pJk
iWlpqM6VZ4VX7q2IdYkqnvhjm07tIbbCfMSNtYvQ5vWsvUcH6eViD3uNGKxQmvzAEE0YWASSQ4/I
PFm9MATb6uBlxocjwUG72vzVAAQd5tF6A+I5HyKxcGlk/qoGTIQASugUBGm/d6WvDnkwmttJ039G
bM89a7Ek0ejegMuuHkYDE850qSJFtGYnHs1TW+/bkjMvQFJMDHFL6pShwPSVn4ox26Vuh8u/Ri4d
euRgOpKM+9TRu3gi7nnmxi6yMNnjDN3bIcsprpF3r4/0weumO2E799ywBMIbihsBd57Mob2iuLyP
sjdHx85WNfWbmJPgYtj4unwCelsrnt8G7ZW7LsDROs3OuRHqnigwWrQCxE8znbJFnhr7b2lFFil8
JXG0EG7SD4GVPMU3nYbImdl+yqzau9H0PTTaGSL9SNi5Vq9sPD+bkW3QxhqPrs/6X0YNgkTA8hlZ
Y3FMNJ3pfwbgmUCdyvBLj8NbFFR0k90L6QkUI5VPsOjkvkCJ2c8w6KSY0JUzj6HgcypK5fJbmenP
NZODhY+Cxkt/i8tBUNdaz5h+wPQKco/IJdnmZTjcabN/aPPsJ81AqRU+cKR0Wi78vIA+blsG8XnF
rq3fWA8rdi1foKdJmL3R18TWMLNLWQ91zea056br5bBgkaeGJ3IV7gfyyUBlPud5OxxRpINIuWQa
f4Iq2TOsB8g0/e+PJqjXi3wjxmIXWKAb8FL6m7gSjFZ6Q1+nQIbEEDM+xcDQEz60j+lJMqaTpNTW
qK0CRn5kfs0XV7bjKQvSW56x8MDlfIjgTR/9xPKIXRqa8VJl8pyaAFQhlI+X0R/Q5NG43f0LG1Fh
rBVJW57Xr9cIsI750FDUe0817XtiQRlPxunzEHQK/1HuX2zszBelt2PnxJdK9HQKc9BcPqMsIMRs
hFRLyl3WOcO+MIhaQoNa7Sczy6/27BHGjF/4KsOBjgjlVTjF4G4G1fkY1/AY+2qRbImWAPMQnN/K
1lsfrYchWUio60Mks+UFOXNkpuRZ0xgaF1xSllg/q15Wl8nj2s6g+FNZxf2ebtmPcCFPdoaqLyta
cn1KqVdtlNGdmgn+8vppuUH8x6fl6pm4g6S5q0e33nl4TbZzk5C+5roTDfsY1wfF3zZefpUcC3rn
YbGZeTsQGj6ZeWwQ1gYJMwkc3APsM/882AWk2VbEtHLXh+t3JgyYgaBeAHKRX6MOkSnBgPdFVL2T
bVFcJhMi8zaNm5tRDO7hL1/rVHvTUDm4UKn81NyFh1FoBqqc8dbyT9dHzKM7ojXehkTZF+6c9iXX
IVdCujEWPYNcCJDrARJJdZlnSWJzFHQ7387pzSwQW3/hRa6P1oOTjKRQDCXwpKGNr0KTRVrQp8bP
SnY1/byL0R6xz4eX2CciTNmji9++9ug2L9t6Cf5kI9yGc2zZ6q8HN+79Ayl+99AHxKWLvZ/lRJeU
Zf28kBV7O2IbzhauiDl3ymUb7oatS9ky0jZYNB0M7EiJHVtIxX3lunC4J5IhF6jsnwcCx7KTRbTf
WEBqAWM+5nv8QL/kAqw1Evi168H/5yO79h3QlZyjAPO8Ayz3+9QOiNZaBCQKskuWquq0m/C9mxD2
TXHqlNzqpUbMl2rRxysJEI8+7vpBhAuxNpsn1Bww1hU2RvrsEZs0hvhsyasS047XFGhOUfB2jIBo
UOajcZwJRyCIbKaf6len3wXCYVXqYz9JXNYgX/MqeA58vzisv2dYqTe/I0PbNpCHwB6eOm9mnOP2
7NVRhtmO7HixWuKqw1iylDGVAdZBp+WX1bKP9BSpC8Bu0DN4RpYIs8uywF9WMOj6FC57d8RrcCaZ
gbKOn9gFtgkJYJbcKO2lFvSjOmbl6KlAWihNcIP11gN2Le3+uxLTczIn7WEFlK7gVfAToAnW52Oo
6Xk2Me+FLgmvAep+rmgrrBKcsRijJXGAl1gu52eDQwpXlEbly80hqr/gO2rO6ytF8UdBZIvu5rZ8
hHqFnq780zrbMZz1DyG/pDQnIC/qtP6XUx9zKq0P14OZYgFZfjejKqDMy0G0C0X3z+da2y0xsPOT
0adfo9A+qgEkVqsnTjOxnF2cIRZA+hkT+bjcXJavNVKR580UYrf+xdLtUTOv70NitF9m7NpEPcNF
WYr06K5AjHNxl6S4rm235QA77PeLcXkX9FTjCp1q5nRLWd7k3neShD5lS3ukrafwqJZWyvIM8PsP
PeZ6785BeQkYH25lFLRby9VcKsvLWq+X9el6mJdvDD0wbCJ22QEtPzJORn2wbXHnt859KDPUJXy6
iessnwrE3Mo+pJCoCBnqzzrPSQi3ueRzzIR00L+wghmwTgBHYysBlXPI6urF7nF7+Gl/bxUW5UMY
APtCiT7Sa9nAubrp2HxkB0EzkjuXyLps12g0w3ENXQ85an+sLbj3g3ERJe+qqPRHRV8TYm7+7FXi
S9Kpd5V593Vl+TsqSuTiFb4u13HuiGGfj1AwWc7N7gJK4dq61bvT28w7HPMZsFu7ydGKb6cIjUGb
fw19gQ1Ai3yfVfG2gJdMp8Qk8sFLj3UsP/XT1a6D25IvS2gAccuiv0+G7GvZZtxn5a0fcLZi/fmg
Hd8+a3qVOsMMNEbTcxaYp479GLJQtOZTcXZro9u5Hp6vJlM32vSPXhLgaHqy3GDck1aDslfFD+Ni
VYzJOYKqgJVaUBizSWWj0g2AgsoPrsgZRh2bMhEH0KBMbGptIpqt1yJ/YFpQXKfaIc2dfF6IMv33
0nx03EB+RAH+bOoTVvmSParOw503mG+hNB58Ghf7xErTM6b5X5bPvr6O9NNYQ15pS8M/rBcjTef+
lCSI/4vGPELgPa53Eb8RybxdH4JKJ3ltOiNDQFEwddaDlc3GwY8K/zLmrnn+/1rP/x4KFzXyf9Z6
FsXPtuz+nk6IPf9vYk/p2TZXhfRx+UsTgfUf6YS++5uwPYa7njKJk0IL+qfq0//NRrvluNJBTiQY
a/1T9Snt36Tv246P8sJzaMc6/xPVJ78GUedf1POmb3EtIC5ddMiWKVaR+l9En2CdaZLIwrwWBMVi
BWSyrRv7WnLXsveM1rvgqqrO/hmMEdyQCj8WPRnipyP3tU5EHv5CIjI4P0wA8MYnGajaexvo+7a/
wklm5bfZxaj3g5BbCHzJDKZ8tmfwWGOlKclqz1MLHxVzbwIkQmXtS+O4k9iZTtu+xYJ22D5p6Sqe
aOghEonCBgGH72U6+HCifkTtAmlSXKtIZw+p4cGmDAYjgodTGh2LqNmPxGj4fr3qE2NrY3oRBF52
ywHrTeY54oikEXkZfwmMWrPPiq+m5xnIFajXFTcQRzFZU4h5iXUOZQwExOisn2IaU5J1kV5CEItC
7OOIsTuFWQbDNO2RvlUAEftURw99IcVo7IeOGWXLb0smsz1HoYNbLU8yB7W5GzUI/Wg/01YwETZC
NBnSNDkTvTI0xyCSz3JQ2IbsGbIiww4LLCHNCOPQlEH6XSA/szeGBD4BIoIMDQYUbiCak4nTLD/m
c8R6aDuAE96LHKrzgdAjECUtBmQCs2JruvjDaBOI7jNy2EjlTj7wjsgdPtGGrO0XfhBVmIrG6FPo
D9mHiculPbZpTbRy0jRVfOgcYM+4i+3uq4oWw4uNUuc+9zuy7wQZNwW9EpQUThHua9i/OJYLs/S2
/Fpc6FLIp0Jl9B4sE3gVMThlkW7bOnA/9fDRBnJKqm7EtymwZ0TGclcUYjKtS9Pwp2KUsdO031mt
IPRIzp2qHmEmQ6aL1URvpKmR6u4I8e4pB9tkkQD20dwiJzR0AXOlNrxfDpEyLbo4AGzVZpk1FJuc
JRDAU8zMLt/oOCQbJw8VfL0cO8fSlaxmr9oVSruII/0WA5UWrvSOiTfUzqbKMsMhC4X+7H1Y9ZOA
Id3mADCYzUM0qrT1kshKJITWOEN9yzowXzdjDEf3rXAMX5ymGq7qJeCOYkssKYo2xz6GyDZHtPhw
NN2rgS2pmGDDKBx9F+y4xhfQF9OLdm372WraEEotzY02lcOj6U4hUe0ABKrOcR6sRQ7M35nFPzIp
0lcwmMNxKER0dMQQf6+1CrGTQzrNTa9C5CUJk/Hy4igqjN0goqr97KkS9LNZNPso62xiUqz6BvaT
jJaisB9ophs7PzbGV/q64jjEXnllL+DejZSfRx+wBsNtV2E+l+RROeHwoohT2jWdMwEds5JTyDbi
DL7NeTOnOog2kR879+1s/5T5MH3rYT3fS0PLp7IfgicQqWJbkCT1RBxTyPvRRtCtdPvklWH/XWdW
de5NxGZRamKkS3s3unl0QPcqqxWJdoP1JSf14QS/lTV54lLJ+ghYL8KJUwoniG2MRwxhG4fpCUDk
tEfAHN4h/Y69DepgrHjcIR8IkSu+FqNM9nXvh49KNe6xR3a8dx23O8RFDBhrGpsTPqP2JPuqePLp
wO5it2tuNqfiUdMfOsg5dR6BZhjfREyntUYY86bZoDx6CF8OTWFMDKoSBAs0XNAnA+cLItRcjhNL
nPUd6Eonkvl96hnFLkoS81duJsVL0+ftvTV6eEIU2n9CTc1cnIG/GJ/Nam5vnXaXoO9pUjT6o7R6
jOzMffI1w45pQmkvbOS5Ifwj5hWVv09KIWda0+iEbFN3tEO4zHurG59nVSOED6je1BBMJiLdajoF
ofBIwBz8Y0oWEpoQB1taTiDIJu6pOAdnLj56C8kdmxZut2YfveiyUfcowtr7so5Khi5FexJxBYsk
T8ezqDDfShRbhyqy7Usd4wNKM5q4HrHNNxhwGavVVDARAFsQ5L67KwLH/WgGSZT0XMd3pp1M+JAr
Y+8KG56jB8XEjkmpo5XU3HtoIXbDBKkoaLPpFvWkGjEtSQ71PI7HLgETRO8G2hKav22SLw1EqegT
cSkdATG4tyyfvDev7ZPj6CUOGO6xvnUp4BIxD+NTgFXvnvfA5ZZcJMkxHcoS9Dpk9KSy1IlKVOz9
wBPHqaHXVYq5Opg5aS0FQb4HI7SKc42PemcxtLx3J/RzTjb1l4g4lk2UOcMB7rqL4NKFwFhqCw6a
Dm69FerDhK4RlS6o1ZEr+iBDao+6ohMfSDPF7NyIHzD7mnsnaeGHuA68Ga/Mj54Zxdsqpctv5HO7
9TwE9EYaSyQsfQKPxq73tguZQE2TRlk/OKcihyxg27ZFwhz7UDrg/mfXzdWntPHEgxGQuMOCSSiJ
jwk5Z8h8CWDl7Li8uYl2E3SfjtWicqIJfK/t/YqkGV6t2EwPxmw0z55Hi8J0emufYHPfWdqqmXzN
gKFmxkX5pEjvRUR06ee5IcirHx48gx6s0ef6Hkd8c5yDJN1nLqDSGff2MZF2RoQuwZa5OZPeCWwV
dqYdYy5D+7jFppVcdFthFQNqsMstm3wjKt3d6Af2zi5RdPq9xkM7Z8N8DUsFXAua276mqwsUUpd7
x1J0J5Mh2KsZzJKLCHXn+glpPRZXRi4LXBz5qrPzOYfjpjl0CS4PBexuWyVmf4yGfFlAGEFNrHc7
KyQRdayIKBjyJNxlTPmJjkS/tBmcLtknGoZLBRT8Lp76/tkwEpiXmD1PM5qvczfF3cFY5jUBxSfI
DG4z0AaMxavuAKqiPIoRiR/nVGl/I6e0/Qbhod4RniaPyDhsucnGfnC3BiyvJ62y6px5HsUcltrm
c8Uk7mCTUXMvM2q3QyqlcMFmDIM4tClNFdy/Eg+FGYdZf4gsBblqtFAG3eEHZNRCx051r6Ocq+jA
/rLpAJ5Vw41FPcPXSzZveVU4PQGB1KKPYYKA1gcbjfjACSqmI70B3Lt3PfkdlqsUc7H7f1IFHX+W
S3J5+78WK91HWU1NHEbd//770/b35+HPckfg+d+e7NfK5Kn/2UzPPyGp80/5j/74yf/uN/+IUP8v
vWyr5/Q/edk+ohiU4N9zPtZ/9A8vm/iNageWDIMdxxP40/4sb8zfJFZOn8LHUX/ksv8jfJ10EAof
rG6+vdY+FEV/mNok6SC+YxJugynydyvcP96AP+ysvHe/vyH/zt665Iz8tbwRmDqxBmMMlh47XsZW
fP8v5U09GmNXZ611NQLrpWvq8hbMGpCb7TCGXhKMx+Zi9qhZIZWa+5I+80NTTwhjZ+t+fdZbpXch
L/QJQIZ8Yp7xpS5n4j6XZ87IdMawovxgVeGHzM2fhWifSsOQd2j37O1sVUywIOxexKD2/USvmrLC
2WDWqDdGzsZ9cnKL3UdRP4+jfq9ojl5dpZ9b9nAPoinsT0GCFBURY3uhhhvPJfGMvNePbWeMz4Wr
4oNaGB1IiJkPs9YH1y4ZTwSutQ9SdOqe+W8uwvDJgi8DhRYOJypyJOYoa2CXgLIfCbC2I41kbbSK
lzoliHNiBdrHYyHPOKWZ3bm2fJpNOlEuUGQdCOMFmeE322nNp1Ej7Y0dgxddfygmSS8uvPojhAkC
miEblbWYvoYMNbY+smdEGA6ShVw1B4qiK1uWZSDXqv3EHeYlD5F61p5/51G1bfDj5Gfyf2fCROgI
YlJy771JdzsraAEbWkl050n9UEE5bIoO4UxHdkrZAyaSYfETiZh71+OkePFmtUVFjEFKpy7oj8R8
KEWgdtj+822ssfrRbtF3qlMvyowCJkA5O2UIeQ9FmW1Tlq67sZvYCMfeHYjdSxHZ5GCjuj6U/Ph9
4u7IKG4eY/GrmC1wTH4inZ0w6G3y153RuqtHNfOxRE74RBuIIZSrnwlgcJ+doTtOSnT3TKuI/rUz
D8y14zz5mXXUTpKgLDG+ksmZ7LvOr0G50urJ6jeEHuXVwgW0jczqGebMsEWQSsIorA0GO66zFaMr
ztoLWxrVmFgSZquSkumxZY64HSjFj3AwaBvZD71VDZe/NED+3RVn/+sFJ7nOGPC4piccuhf/csGx
9xkyUgSa60AGC9GS7K/yQN8h6cW/18c3HN3R2bHjlw4k6LmI23cZJO0uksmwsUKyK//z6xFInP+v
VyRNy6KV4khP+dwJ/n4LMOLMrpCJhFecgcM5Axt2cJzK2GbV8Nyjnjibmoyelop26/Xqa26ZxhND
92ujrU1NGNtnGB2KJdMCopx7xHaTRo8kIPw6yOEOyi6R5Pnw7vK5IYFIwlf/owIQt5OGD4OjT/Kt
5XhyI+GvHgv6IHQ0GLJ32thqkhxaZNY3BV28hnuJsId/GCqSWkPfh4BBdX+2K6IVpWtYm45QWGjV
yU33+QkVnEu/Xnu7AuMU1KtrpG0MmdD4t0kTjvfSBC8Z5N/hODgw4wz3qKAlNthQXsO+g3oXYXEM
XI+QGVhraWrZZ2mpW2pY4U3BUGb+RKZ3X0UdlsjiRUDEYWo3PXvNAh023xgLyLuSWZ0ShnycGxTa
gRWRJA0vwIfo2CWVeGWCW+K3k8lonq1weB4pfE9RB6U5TBi6ymg8W4abn/TwKw9Is62T/pPVKC7u
2Gq3tW0woPCj+wmtF1Q+s7ziNLlTSeLv7fw9zzumvkPh7CWhwLsut775yM7RCs7qmPb9Z8htMJ87
+q3JwEg6h7VOQzfcuPi+ttFC5M1bnAszQ9YW+a0Xls2pSW28U26/b0Vx5iWVEM5KvLOY8ml4g2mq
h/GOhHGxX0H1VV/TrMXjKizigH1ciXECaLyL5q1lhXIvcgagJu7AyEnKK6kXUGLa9hqlHpMXJz1b
DidI3zXvLrrho6HQwWUhBhAAGvWu62b2b0Y67NhcwehYrpHGMU4zhmqIZtNnHQHu01Ny6LREGt5N
Pp0u5HK7sRUBxhjEKT5VGwBulIaRRO07T6/8TQ9YY18AKlLQyVjf8KTdZ3NNvEo/WveZjHlJDGtc
pn+nLupQNhMxehCQGXEk43eYnC2GWuSyE+GyLshB1YCKEaXfgdA3T+D//TsncJ8iVCqHZLCxYmfk
f9cAq+9CB8W55dNi8z7VDudA5k/JxrODb44/xcfQD1H+W9HRGmLy59D398bij3DrG7lbm55Ylmen
2FL5ljuizP2jjwgczVwDvaP39HGU9R6u4GvbWeOz5xLUZbACQIiYbtMiFGH4fIbH3dOBdF7s0ZIP
7PthIEIBscWHUQs05jN/ZxoHrwAr3sqlU2fYxbExyKmqQUETRrOr2MtbbT0+woXHPpIW91ihjF0g
TH8fFPGbsAp7qxWJdyzFNMoSdtpuhAWqnbSNLLYie8Py91jPsGTquEDAwV4AmBxqkiA95AU5Li2r
FMQW5yVsiLeqjdbYltkTexIkPpYp6bFg8qZG9ymry0+hnr7Lqm9O0g4f/w9hZ7bjNrJt2y8iQDKC
TbxKVN+ksnOTL4TttNn3Pb/+DqoucKrS59jYgJD2rqqkJDJixVpzjhnXigP4AlKKqDJHOhC7SqZv
SpPoi5aVp5rrt1B3CwhzmkkLof7U5+q1Qf+PomnOdmOuSW9YPoeitk46QhUvYZgBdsLcWf6L032p
FV5Wy7i1Oso2zRidVdChnsFl5HrKbsEZgZ4YdJDsIaSvkJbYbijlD2Am8ip+ZLNZUDOAJ8P7Li3j
1xBl3IsA4qwmfEf9bm/U8jDmvn8L7Xpv5EBNAYtDhkIEdV/jSppbBI5SZDSOOJdj356mNtqnY6Wt
M8OqjnKo34phiCHxre2yQSynt29lVlQeFhQCqKrcXcW9uUsmDkmK/uUhXp5cVLjHiWiDTTlwFvSH
HEDVk+ULZ9sR1ItmwbpiooHOsTyR2eJXncLiCkftWDYUVDUqN4IHumuB7/exrzlmLQiPkm7ICvdR
xSg5sPF6tD8z022uWdchKOsWUHZ59WvDvSk9UDfOuTUR5oim5IDQuRfdeeqwb0lik2b6D3ZlvyFB
LZaUhOTJnrSTLKfmlJLhXhRRCF6+BBQMORrPdW8y2VcvfirsfV5mW5HOzrmCfFBFpufQ0lgiFcwL
aiMMvTNpwwNM9xPdr0PmzowFksHaTp3za0BiuwrbZDFDRvqpz8VPm9V4n4zgD6UxyrWtoJZYDI89
qhIfy4+VH9PARQ/QBe+JSvJHgoYBwBbFV5wJ8bEW3SPiRADuLCZXmu3mKepmbaWVCxsMgFZKGMSh
hdZgNK1C5AUQRhvQYuXXRI9islnzlcjSY5Oa/oahcHFqJekEtki/aXM3bTFaVKtudoKbE6jLFOkU
ZPg+zz0GzgnIGpvRQw4Z3wsb0/VIduIx6XCOzwKmaQ7VgHiI8jroYXVxXVeimB6+da1kyNnyECLY
MolpkdMpctuzzZq2haAZg/RLCDztpwHdUtvAjWZ8EUvUoJVweG/Et+6khtTNqWssNjFy2dwf+7MW
D49aES0NK/6EVBmhjFNGO7aa3EOtJZ9TM8RXPeuo4PpolzP5ZrYInJhoG0/vWcuNYDxgmfMfA3Lx
dJSfrut/BiFMdx6P2rYd9Qddx5BJ5IPazJb7LXXKdNNPtMqAUIFdbFredyBfp/qt9MEEF8sCGy1L
bRfEJS0MS18rHqWD0U1fMEzg/XKREcvS2A4NOLQgZipAH5Atvg6ndRg+ta37M8HQekrI+HlpegOT
OVVTSklL3VK/G3FJW8kxrqUwXriceJ8n0c8x0Ntbb1sHQULyqhvxcgVB9drQJAPm1AIqHv12B09v
9vrla48GM7rSYPuUDF3psRTp0bAJMkvBINcOyGIepEh+RToA35CEPp17VRJT9DgSe9CDA1wRN/Uj
sAlUTOBQCuKqNR4yHkJcr+24mZYPd0Lhljq59sTWJe3JuDKcveksu3s5N2hMYbASgJI6B0tlX9Fe
1CfYHo9zWJE6UCfsgGMnNwVWS+pOwKiWgnqv4w0xYhYLkXZqhezRRNBeb00ViNcGQ6eqGYWror1l
Y02AFWTnLfGD+en+whjlnZkR/7gWcgCrgwkhFO6uPjvFBE2z+9PzM+cejlJVr7VR+qzDvBNmaeQK
tA1RDK1tFed/DpB15MxPebqNIqhDqDTkoYywhlbz3CH1xyulo05aTbWQGz/Mxn2I4XEVuyYpK377
kELu3ZZogz2nZIzCsCBeunHtfkZU6Pv2krjTAyz2MTzbyG0P9L4ZAkK5U1FXfr3flRjLp1s/hGcs
xA+qrGhFV0EGS9IqwTuM32lMu+u4rYEH1JCOB0XlXcqp3JZO9dnkdLceyENZUV2D2cWuhCLMlt+4
Mi6vLTHRUdN76M+zXdwTuDOmU7idxXB0lqW/dXFQBzCRV7mZHAo12BxDSy8cB599SxSnIscF7pDs
Rte9WO70ea+07DuJ5s0VhF8HpOcK1nQi6GcjEkrzprefBH6BDR3IU6CpH2Nn6kdZRz9lVHzniCtP
Y1M5iK45N/RkYsRllazGOsbhmwxgREKRvA2YkNHuu/DtdIdNjkeZvydcrp0KEo460Cp4zoi06LD0
mQfR98YZdOh3Ax0ENEq1TArNTQcBdxXlw4wWTAnPifzK60PpYiyjtrLcMPIK2x5WhEqnmyp0HwGX
BOw8KtsRbOGfrTeXle065MYT4NqjZmB2TP082DLHO6RWUXyyiogoAVCtq7l2xMM4vpmE64jHorXd
PVLtmVRM86pqSo1M2xsa3iKo2/CXcR0zCfTF8Qe4Xv2aAq/ypKpspmus7WY3HyKd4tq3g69V5tbP
SIafW3fadV1FdNw0EA/Ch0WPHgyNGaOxDuIc31IQG7tGyl98K9GxKhP4jIUIvQC7+mwM26LLxcps
UHJaYfYIg+KTHxX22uxbklvs5SlQYDhQE02eInLMTxpxtkgmWTXSORlJPF1bArBz95IO2PgLROl7
vdaas2GZl6LzkxMX9g3VkvNo+WYGpAQKREYM9EWn5t6C0yGgRd5aeEI4/WqyTSseb5FFAPEvrPMI
sR2zPox5e6UGSM6uhdUmah4mQ4RbwuWmm04jx3Cq9IgAGW5LHuNsz0vO/+nFYrhxGkjM86AmnaxK
WhcjsZp/qrmcKJw1Pe5L6juQzW1ODlpN86CldqcFLqKdMzXqrCfaeohd43R/maNNLWXy4IeGviEo
EvAnQx98MvrezjnUxubwnsDzPg49BaNJbTVaofY05LCGhrrpd83SdovKpfE1w0y4N29UjcCRgueg
FVN/qgs8DL6bkMw22uEpGuPodP+pIqfM76P0qGSLcbEotRWJm9WZCs3dC8N4iCI9fqI/ScxRl93Z
sSTwMulFLYlFzhm7byT0JTj2ugT3aUhMJiOJDeiNrROY5UOVDP7ZN1vosiBDqEW1MD1R6iOUhdGy
rl0SlsAI+Mc6xfc8mC0c/NaNf8w2M9yVlmdPNEBx6E+MJMxWC1CZraMqg32S+199iJHnNlyerNxW
3t1l11kcI3qnwj1Um9rLkOSfqXS7XQR3BUkAmA9uSSj7hb+pymh6MLK53gQoaNc9fKkTjhTyCsbk
SSswIafk56xRVEMFUsbJDc3sYViaXtoorv1IfAMcimAXdUH0AjHdArDAtWiRHr6wSs/nqQjez2DF
nWe9cpznsKpZEowczMpk1WsCfcwd23j8uMTERJB2T3qRclKpWRun2EPSUr0VM6E3kUV2WMm4Y6dF
mXnrXP+558S+RcQS79Ow09aoo7UDmQiH+5uORbItApWvmTtdhFsbl/u90hrGgdPw40AtfCvLFErY
0oQsTTs5zbQyPDxR7z6yvBV1crqvfGahPmrpfLhx+iIAA8MqzKoaE4A7US87yFUkjIes0S9h9To7
ZFsCZElwq9tPvkOVVlmYUgtN3xqVkmcmde3PeA6Lc4QpG4QE1IteA0Ta11m8qym9oBxHzqmwkM1P
CqeVCkA8A5tysiXFNQYi7yb+eoS57AVuC1sw4C0ZEWNlAmKQeLnNCyiscV+PScs0eL7aDgbpMPWH
SzZ3/lqiQoPYwagtxQV2EXpcenrjgiach0yuogiSVO8/oQp0z4xX6n3Kgs5uq8Nrn42feabKUzOk
6TKkCtdpb2hwLYWXxyo7pWPL4A8zzmpIW+d0f5GF2e7mYXi2EDCc+gE4fZ+N3f5egLjYwOeAFKGm
GY2jMAhbBlx1QJ8XYODBVoNkhfXCpBND6ss8Dz9LlT8h/z6RJ0paT1R8C0RTUD2UwcZkh8LmhAEq
CfYNTQ9UkcI9oJ/N9nqM2Lmf+2grhVXtfTI6mBd9Qp7xWpc6A8xBvebZhZTNHmRLHFwzBv4XS0PL
MpJbxJYB1HNiBa2Sxr3NjNiod93HzlGzhxA3OSu4rJYbiVNVlw91aBVAhpsvojR4vtUAToH0BKhy
8gCjBeJA8cKoGSM/B8miyTg3dtkXMI04JhsOt1oGz0G2OclRvP1mUSYXdvEtauafBdjKrWo+a+O8
mm178QJFFz/Qq+3kUu5ksAGItrPn3Vxo9hqBULgnSCkKGgVSjd+G6f4AGUicC61/bPMwulhB/iWE
W0blqb5ZyxGP2K90KaVHeBx8xhkThXhT277ns8sf81NjDfQUYs7qsjLpN/nctIhXwPnRzu4Y1WxZ
aJptyjIOl6OFlB5Z6dqxzIqJdWVu3ZK4uiHVNhDAp9e4hrJg2NgMCqG/BFaJixzMCx2aginn8v1T
uk1ExcxYHmX5WetbZu8m/AM0WvHWsGvqZvFpyijCpiy99nRBz4qAExUESzAI4wUMM5K0t0ZcppwM
v26QOyjlkkMFjcw6QaTZGE151nBZJuyVD+G0GRIT/6FNz4ZKcLxhyfNKrS53fg0fLrOnX4NpV5eG
lanpFsMWnc5dH2gBLOfBOgLQxK0FF4xeUuwRIcyq0DkslcIFsZfXeMZylx4BPhjgx+GqjAQ2J44z
YwnOLSbEax10TgXIyPQJCd1xTBhIc8ro1CVxDZWUi5ug9emqPzY+dkEjoItJpRMdNyjwgsPQiy9u
os9X1MxPJGGhw9aDT1ZoWXy1ihxRgje9tmiDvWz8d1yRHudh9iw9q/djVPlrZVUABQllgLjCV8UA
GCcbLQsOGXSGfzm5UZ21NNCeO4Y7djGpf5opnV99YezxVI5JvyE3EnLoPK8YP5vryc6hmnzCoSUP
4PNIKq4praRdvIsa7uwEkR0/QevlBIUdoahknhGWezLsOA04uY4wz4fuUhg3tEuhZ2d4jKlm8Boi
9XNs2ja2pL9D/x17SRU25P8N+Uaz35KhIbS4YN0ZTCd/xDy6DUrrSOUlSaGK8VT22QAeklZQbEi4
dxXxY8U3kKnDm2qtF5SDqI4YRMX+RUx9/qjPgYcsGq9IUimOmUb51TUHVMsKt0COb8vrwYMBG3tp
kTUfAtlGp7FrkIcNs33kPv0y0s6K6ILeO/eC+9qRUJ9EGz39E/k5ZzcCDcn+LMwQt6OvPvXKvdbJ
zNnBL1lA60E7dWSrru8diU6whjsx1RZhWQMy7KHeD8y/guAzsjCCs/WYhBOJThGc9kzkjYr2KC/9
owKu57J80eOyw+ccIMhKVCLgGAPyxhYoZZpJ4rwk8hOVQVmenOXFitCg6EG7uxctoTk+kh+KMjiF
e2ty67RwuHq6Ri1+OqOJuW63OsXEDi09AWBryk4OFn9Eh5ad1fKS29onG9nhgkGAlqUGHWEOhteQ
pbptjcfESEKvEb9crRV7oBxvIqhduhmS01PlzCgfzSU8IXBOtElv/iDz45gQXNWAx9SnMjjOsf1G
khbpTkUZ0z0Y/cdmiD6z/38vqlY9J6xczEsqx5NUlPtklvgGwjF9AbhJkG/cAxPIl/aRMnclc9NV
KbjQ2unF53BufyQNh2+qIuNoxoTbyjobd2MCnkVhqM7cjtDF1sATJOxsI2tIQPFYZC+znuHecbMD
MDvCvseO+a/PiDUpC+uVEmgPdq7cDH3vb+ZU9y9xV9OfMRHjdQPEHOXOLw3koyxWjA2U0+8HNL63
Ns7e0DSAN9bNl0q+A66yPSdw9NscV2dFJOC2MsEiJgXIbTnQBRNz+wpsw9+KmvyZ3hgEFM7iVXe5
nWE3MdHsEKcH4/wFQRuaLOuLKBKbLRVWiuMTFUVmsclRnAJF4Q4hISk56g1WffqawiRXs2gZRzKl
hWUqb4HNR0120fh5qPxffjJzHKTrdnb7cauzlH7JS/MpiOndJHkZbkgFXzIUlLaLiFJEuwbKLbLO
PB3GJY60zvP9NtmGOVXtHMGLTOHxBXnoPsE0A+jW68F2TtxyG48QHeIY+laL78LpK3QuaYoAphHa
sV9YAPdVUrVUmDZquu3oV+XXskvdk/Lnwbv/v+yZzEWxHBAWc7a1Aio7w8d1OXOekN0KENf00GUc
0uKu2FXWdEPC3B8CLTQvfRqynUzDjecw2vGorxmL6aTnWd2rH36rtKldm4YvD75L04QzUe0xwiov
0proUytq+S4nVslBYvrZKt6nMID7rxU0wX1JBHNUhaegC4nSjrPxBOQJWGDlPnJ8ownLCHCup25j
Z7O85DYwisGHpdbFGk+joztQuLIzmIWEkQ0ez2iOKUiqunnAsSTOuvHLXFJ5lrF2ElPhq6R78duo
fnaHz7pt3uwOQXDDMgI+0f3Rpy3d72h2V2S8tM/go9SJZs5Nm+b3ocvbp0BsaOBj95DVALLNpMVo
xL9GFiqvrsS33NRf4Onh7dJVsvVGiT52WmKlpgAWdzuKB4nCuE0Bb+JleYit7lma/SHm8LHpOxTg
hJ/Qb9JIZEK9FWoGqZQdR4kK7VqhNZeWsy2fZbM1tL2ugxUYGx4fclJOnG8iPjbSlgqZbF2kzDtC
smq/f3SSuEUCEHMlffZuAM5g9rBeRim2MQ9bI3dHz8j0N/gc/prhu7se44mHPuoZH2gp5vGS1DkO
JCBG37QyMnlkKF1kso5LC9HkAFo4S/xLGNoEiSw/BYF2RoarDq09EpgnUtHv0Xd8GQL3dQjoElgC
56pdhQGjfV7uP91ftLnRj70JkgQS/zXIs3A/tuF7hcUdm0xahVckz4em6CcEKsvfYZwKrwNBDLtW
sk8wbQVlYpMxMBROSRQDFdj1/qKbIth26HH++TsfHuO2bpmQOHIEVRrAK6X0nw8BQffJmMfX//n7
+0+GXtjUBDVEDWerRxrtlK504yP697NULie0ovrJRs4SWxExRQ2ZkClC9FjcA9jivw/Yse/SvaAh
7KGuJ96mS3TgIfLNnBRPj5FUax0vYa/h5pcg+jxzrmrgZhS/egTkER4CSZAmpHkiKvozylfP0NWT
bcNonCT5aSYrgo+qdEsv/pbxya7xdlI4p9cop0MmfPsNXTSxDEX0Wujlr3yIPokh3HPyP9JPhn6n
Jg7PFa2cdhK7WmB21mo4bSOjlQyfllu0hERnjKeH9zz/atv9N4PhX4fpYD9UO9Mgn5lEqhQKQ1ST
qV0H9llNNIs521G12R38yTx4apijJpYDnkARJDjTOVshemuA4nXYnAERqX4VInIsEv1bPqpmFb51
xneHeREnKXkshhEmcAWNwOgDcrzi5CrMHMJDb+urvEs1NLdWhs7ENFZjv5eyGB+QYC/a/a+zkR4n
xyXE1CB2OHSdx9ROGfGWKDvnfsuxFbcDpAx6a4TzMY4mghcwdUixSic6tLpHXB4h6eNwCELyrLX9
mI7hZ2GVDroV6oOYolFrJX28Nj0T2VMvGoavS0CeDsWYZRceHVI+WscWcef8N/V0ORU2+0Sb4DsV
39MebWlsicLr57z1NN8mVGTDdVge9AhE99NtVN+TUWWroMC4Dt3JhnthG2ticWjbbJlaUQ9nDnHz
XcPRd3kXtXifB/+VOm/GOmg9q9IBuxu9jwbu2eW5qEkzjiPY+LJ0fsxwZ1dFmqS70B2e0jIBLOw/
MjuuINJBRtGTsdratX8yEc0y+OBwBtxhjfxmAoFkvbiMiZTT0uIJjYG0R+unSt5RljM1Jb2XPh1I
ZnrHkWcV9j4LsA0IP9/ZZQ4KbWiKjd61R/7p56GHOKN11cmMJzjiBNdy7pLPoRnhFMYqsCljkk9M
XdJOqz+bRbIbrYEkXq36aTn6nrJ9ayY67Ic2gabi0IwPtxgR+QZyskOzuXoya6uCKWltXZ9BktDQ
dTsDE4XAKen/tqugD8oN58x3gFy3rqb7KP3cEzlMM93C61pFPx1p8EVGncew0t06Y+xheAhAI+iA
Hp16Z1r5Q0ODR9jEKaX35JFEf2Mo+ZXPNSofwMlwg9vcVEXrLogUBvSdtmFqzR5T0EYpG0SlAVmf
hcb3s+TvbDr4e6NJtGTYNnvOnDlTNoshTEnTPulNgl6HfaEVKc7d+NbYy5k0sYx1WSnlLeLQnrCp
gdT6pn62TcrmhhCxWLabPiqYG5L2mjcd+SULuQzURT0ESIVjkGPlyFYROHAVaxhy1QxEEXsFZlJ4
ODYADW7nCHnTJgZmb2jgO12SGX0rnaG0qY0TMdaZltixoM+ZleX0t/BwXRmHko9nzBXOfbB5g9K/
tynOQ6OitE9A5UI2J76rfCc2RRAiStN+tolgzfzXAjNImtFLqY2ayJo+fu4MYq/rbVbIH1mQMl2Z
vqFs+pawomHMBCUQIqhJm9reDr7+VkEf3tLBAF4oPnUDuT7OS9YZ7XbOcc+7495x2kuRMaolBfgi
5JRhpSg8a6k3JXriQ4QpwJwp4nV3SEh1equdPFoPbejy8TTP0xDBmctRUhZZAPSfL9XW7a1skgMH
u89xnHwnfQOuCYtxjnkCCki40131Mo2nSvhfTVYir2UctXVH+aTTrg+hy3fS5eQbJV+KuQo3QWn+
KIvgU8dTF+OUA+uEBR2sw1umsp8O4uwd9lMfDndQ1l8zu1uyGHtGDfO5qAWt09CkGVGPXpe11rbX
+pvRZCHHeAC+xE99z/wYtq1kbl7GxZl+6TvqgLeg6IeD3bq/+ln9BKJsbKpU2w61q6/+LE8zfhen
OY7gf4ZycPVh7PmvOK3CTeDGaekfO2Tw0eR+LnHbrdGMputwwBVtijCnLbFw9LBWJek4MCe8JBz0
vQ4z1UYmgIxTnrBdQHX0l4tzflPOORgX0fXaiHxht2BQ/Ld4VvoYwUJmCce4ccWhXtpftkJD7oRy
Q4uefn6qLkp00dLRAn/jYr3D4JXZDGY1g7psAF6E/9c4tx1KVHN6+ssFoi7+r7pXOo7tcHkKpaEJ
XOm/F9iHhd01KvCPkmMeyv2aaiIPCSgEKFFx4euwIb9+xETH5H9A32TjaxfF9c+X8ZvGmKtwdN3g
ezQwdMoP36GB6U8LkB4eUdMwpJgTcAu2V2TWW2FTdEIEZksMEZMU4Gf+/KuX//S/3Jumi6yZ4A+F
zlk3yA35oLasAuWUqINtSCOMpBvGhbBuXLDUKiU+k3ccQOhBIVO4/6jh/09ltbl89x9+82JZNbhz
dWIm3SVM5F/CasOFM5qnmcUIKqoekH0d2wHjl98Ye4JLd9MAwdVoxpd8dn8VDnYMV96me7WXdUu4
dPQrG4nVnlRP/y0fST2au1Ma1/BVSZ7PbIp4tA5/k6d+zBlaPjB8s7qLu0dyy3yUp04ZLR9FZXwU
XU1/RSO2b1EQFAwdvETI/oaBiUlBjf3Lk7MAk2/O6RkBLkC6qp+2qBLjwSzOQcLMXYNhWnfNtE/M
+rFsy/bUwW/pavR7jtB2zI0Rkc/vGeCv3dDEDBwYTawyBBfn0gzRyoGvoRUdo56ITVi42YXC23j5
8y3y+93pWkRWotVzHMib+ocvqshlpfNJ28eOvvGq4QFe6Rh3qr770ggqwaimAQzUCuBoom///Lt/
X9343Y5BYp7N7BNJ8H9vktQ3B9TvjX00CO3NsWZuEWl2m9IhcHRpm/75t/2+XLmWowzXws6qlhSb
//42mzT1CrWkfYxM7SeslVc03sTz0t1PjOzXWPo///z7zGV5+fAMYP0VOvld3Fb0BP77C5OK9Jky
Kqxj4mO8ighbpSTeGY0kx7Rbmh3LiCAqaPsH2lNZ1jkyL2AsfuHSBFzGo1XtyIMIStLMFzVZCXw9
F5yqCFvXCksCruEpaAPrIWjAaGh0cv/yDn5fQF3bWhZRTmKCnz58ZHmE+3lIbXmEJouvB5zkLm7q
m9G5wXHExbQ3DO2LYBBmE/V2QlDVrfDG0mNb5IgDPGGo7wvQGpCYnBTjDPviauUnDHsBoS6vvlXN
uz9f8v9yO5ORxGiXj539/uNnrnCp6jPRWEdaDTT4LaYdFimkexSAB8MvDC9fjA60woNMP/35Vy82
/o/fN3eyYwsa0I60P+6HDs1bfndmHsfFPVDlM7ZlF+UOFrCTIZjmw5yaLkYL6FDGZCjhOGSSMOoE
4zpd/5e7/e7M/3D3YZCR7hLZZNuWWK72Xysw4cm5CJVtHFO7Yr1a1EPzovm5cf+Fu7l85VTOA0d9
qDlEbvz5s3B+f7QVLh0LQZ3DwOb3ZYVZl0vmkn4sdf0rPcES5YiYvljuLhPp0xwxghYWxsTMX0Y4
OnlD1PkMSUL7zYnMvZ9qxveabF54udZDDxOPc35k1CURw6gZApvo34jB5cMojdscUmKUvjwGqjNO
SQ8f1rJgfZkYK1sLxhE+y5mDf2tcA6LdBX2W1cJk2GZVze43AbyOilR5scyeetHuu0rlJ4YSy9Jg
4aUH7KfsvSxRzRoTidV2aCL9aijTVW2wlxn5W6wHT+bsNttYMSgcDH8ftGuXGwUbbwBHOzbt3TBW
5SootbMh+ultHMRei1ElaVnyVGsUbhS156YHn4cek2Fnw4kq7vR5JUloPudO+twGya1rQoPTGSz8
P39h/8uGrXSMUKZi2+MAcV/M/nW75BGnxwk+5jEYpHvCbLxDafA9Dhv3sW/1E4mIpzqBiQrzlINM
Y0FYjfMXOMLWQZ9rhssMqnB5r1qzS3fKGOgToGVkWFLWh66yXvHyaiscCuZfLtz6/YlXusMqS3ms
XIEP97/3eZD2yFaoAY93maiFxmTWpl/gcK3vWVa/udp0TFPLuSTz7GN9SplJ592tVZCzOT0YL0ho
Muov1qwI4mIaga+3BerBelwz7BQHCEr0FeNPAdOqTc+Ubyf9GstRyayhYaxlqC8iHpDXG1omTyJl
kk/caXA0xvJ2r6xw8KszcPNcsjCq0dyk5hKRymz5JDPxOOKa99L6R+0jevbGNGJSyJK5r+jg1cOk
ttob5ApMKVkkPHRYvD+qe8En/ABKEXw7brB90aLzwqL/9c93hfG7XUeBEcEdx4LKQ2x+2MJ08s9m
YIfWMXX3JNKG18Zpqw1yNvxFKhWroM0wHC+q0aSQoLgqh6CXEFFEQpjFrk7+srobv22ptuDTlwYW
ItY2+fF6qqhhcFlP85Gvdzg4DZIKB09zoZPtLekktI8ge8n3KNE9gikFOohSPXcYvEVh0Zy7yAj/
Uun+vupzSS7WQd2G1kcl9eEjcmdAcwHNw6MZRgKZ6ULFxfM6MG9IoA3Tq0Be59j6dKHfPx3stF1n
em+ehOGI9V++rt/q/eVa0BobOqwoNuwPa36GO4dwVn06WoGBLxB3wqFpq13EGHA1dHxpvknURMDc
02ttzfCcjmvTBpgnSUpYWZXdmOv7/DsdeVucdjlMRvEJpsfbXy70993JpqBYDiWYmzggfDyapSKM
YCg6C43bVGBGsSNlgX5GHYuznbHjngYsNnM0/w/+Eu2rdlXBo62iLDxr0ZOYMaEMjvUaBnV9qPuo
g13pZud0Gi7hdkTo+1RWY7Zmubu2qi2fWSGyExNLDEdDuTE7luEiaUpvkkm9mQv11c/bn/qM/BOU
p78Fap6hsypz5YU5gnArljQXF2F1WME+6F0LZaHd7ARKfdkQ5GAtCW31lDmb1oQJW2IWOlmQnk2U
aVvZuSAfGuhaveHke5oFAnkQqS5zkUdeF89EsZGURVdyONIb9ZE3au66AMl8GgVj4ftL2U7ttp8K
ubsfQAoGeqhfRXuecUviDsnth3lCggCKoXPMV2OinI+T4DUzy69pwxE3iNKNhsX6gIPzVw3eAXD4
7K7pvVyC0ILb23Xq4b6IxjQNT7rbP08VOb0QlGsdRg1KqzORN0+N2WLEGdFSODK4BOVnBv4xngOl
jjb00/tJOvLrX/Cp8Jqpnk+DnWCdz4FxNdKIPS6DmUEsw19qjt9vfsvgpI/fWFlC/+2wG+U4ZFBz
NUe4bpzW6vW9hi6HjYsHeKtVDBAIxvvLjbw8Uf+psmzL4LEnm5YhhSM+1pttoJttP4b10U0S3POF
vKRdr04EbKSHuLcJ+3DFrm0jujSosjLMPP/oFazOds9/vhbzwwFHUqY7rslOiBnM0n97pnKsH0ZV
W5LRtPZSOW5+5iFiC7Zo2CL73WHfkAc79C+a7CZv8WvMDneiVTjqUwx4OwSPeM/HjaL8O4UIjWMS
wUqEjqOWUTspRvlz+AjpsPIKlNmkedeE4TSbYhzNv630rvHb22GNF7YteC+geKlg/7uxy5RJpUS0
fQzHKvLcJZlhXoIPsiamr33/M5ZF43j/KSEguyFO8DAsOQpgR5ij3n90fSRPq9TNUjAX2qdxTIhZ
WF4iqngk7oThpLXl3f/K0gqah7QuVkHVzkfCPhkotO1eIIRjCFIBkkgwUDyQU1jDdz1OMfzPyFqS
NsISCuj//1FHmaIFNJ5xjotjHEIJsezmV6Ym7RgV88j+3ixIwSVGOxuLcCVIstgMqcj20krg/pbM
tWPpH1Pk2r4LQTQjYHvVLj9OmIUYSBzz5eX+k2oiDpR6rvOKO5liVeiPudVilqnj55Y8VdTYVbDn
LJruR1vuTFdHZjOGz1XHpsUqhmKuesmIL7cqjV0gNOedE76GWWDtnAo7G7ME9OKaHa3MOny5OzP/
sV+hF8RyF3RrC5zJoZsYy8DKrW5a9M1oicwUWXWdJZFjbR2NW4FNC4RVEewzPwHogJbEZLjxBJjY
eMnBITZoWTaAohkVwJtdG5OsTwpP0C5llV5PmeuenUx49J79bSkNUtq4e6ehvEmYN6sySNxtKttw
32IUu18lM/BLzuz90MG9XOtObj23iRl5ivijLccXJvNIhDwbatdZE0V3jhE/cbgokdwDslnXLb2m
Nu9vvl/pL3GgK9IMQG1L5T/j+V8nFc+QrlWCfakpNS907mo/eQnyIH0gu9AlbA0Flj3Y9uFu12Hb
0lbBwOhKq8kKS9sce/uEXR63FlkXNCkXkuoeZ2u+C4HHrgICW4jvCwjVan7gnd2D2TdeBkmUeVIF
Gh5QWvJTYWVnVC6L2sk6WwnKswAfxa5F5ArsOzZWUcv5SVUNs0fffkEwZm5i1DW7IsMPmXTF/6Pu
zJbb1tIs/SodfY8MzMNF1wVBEJxEkRpt3SAkS8Y8bQwbwNP3BzmzsvJURFb0ZR/HYViyLZLgxh7+
f61vYbdMFfo/8Qs1onusVpShNFCmRaId9NLcxxz20agDoOkjcZxTSd7PJq9a7UdVWi9mVf5wuxhh
6ZDgK8UVf9AHsVNGx9obsYaVL64PtorFv0lw9YlRf0U4y965KsxACjPdd0kgedJsENOVl7npbezx
fyqUao7s0BUPJDDAFMe2+W1MJXZkp02t96Sj76IJQy2ThPnqXE3Dfa3B5a+UDHajRF41FukrStg2
HF2G0be7GNZ2fzVhCflKaqe/RPKuxosdep1WhDJB3wdkGXBUltTYWjmu4zJgvC76jWCS6kmiESdk
o0gQJ/Fl0Q53GHk0ZlvVRjdCdcEZJKKWxJiuqWDXb5BbtitTN9t3rXr2LKUiXg3fc1ZgXpww/AWm
Mie4sCPjAb0AT7+Ix1knS0m11ADONmYvG9hvxsrruzktz/pgznbzCJkhBujSDjRPTAKIFjqsVbHq
j7DebnvufBXLKQKCYm/GNWEjJBOy9JJo6fUqEkiRnCmWJAczYxbqVG6ICgz6Thh5t+1RjWxHGlh3
YLMo5jjsn6TLgu/QofYIVwgUnAUnGc75V5MjFUXb15zVNF2VKRhOCoSVZ6+6cVLpz5R6i4ACpOe3
RG3s3Np0/EKp44M7duwySWh+Yl/r125l3tgxYVnxuruqH7SLZygZnogHjDvlBjMUc0zXLcV27D0K
KuYkT7z/5GhXup+q7nTNrGq+oqBKGAELvFSn3Vlm4l6VuNPuG26mluOsDzg4O6b44NcCLqjdVjln
Ln7imCbZoP6om4maXCWfct2LWCnneds38T0CYvcxz3+xMNBh7Qz32JecejhJtrGObRMxrxn2mCzI
i0IIdfUmrXuiLK/t1JZA0jypiuNUxKdyIiw7dbCW9O/FXIkwLY3YjxtYdQJZ0qmu3YdOncAWe+/J
EB88fDLH3EMENyN+36W0tTd2oREfJMbyucyfh87wJ9xWpxQ1+X6EL0uXMTspFkuc8KwID0iDrtEx
2VY2TCkPSk7CLWlejlZ793WvOrtJqOAE8+xmVpT6+oYbv24q0E4qnrQBhfkhLSv1EM/lM0s+ExUa
Va62SqHP6wYMSejbfPbEHhakadwWNIPDmOimKSbVZ+2mZg0qItPtTg3S6XQzeKHSNtzNqnUhL+53
Htug+BL6sTpdmsiarCBFNVXF9LsRzgI4Ktkut9HWrsy3qJ31DTQEfde7FvvmIr9Hdc/HkDXqtoP0
QAdY4vxSwrjAKIBbbLnQkqTQRpLEVsNNvEuwLQe4YsowWlq8Ep6Wn4R6pw+qQVSdi1YNPs29FAZO
fmStaJPIDXWp2YdTL7a1o7tnBHRDUFt1skO6pYZc1/3YF/OubkGRWUaL53z90TSFU19baS1Id1xu
julRMgsFDlOoyxz02OoxqZrxMCGeuJqWYT22TJUl4ZfXZa6rUI69hJduYzghF3uXRAPhcxEJtFxJ
si8c0HjJ3K2WkfTcpxJV3jJl76r3YucXMx2cnza8jc5qC/xatbnJJjk+olID0k7FuM5T2iyJ9V46
wCyRESUHT+mDNlLMu7IyYdqN4sqR8lNP2707esuBADOTrRQHo+kTOQfuQ8KJHUcD91tr1t4cnAvY
6YtOjfte7+afs9lE2yIuznqnentdlKAADaS2MfZEAIZSC9miBUO62PsO88SaJwHxzOTUkZBPZs+U
GfpuTDg124cyb7Vt3ZqP322ZoTfg8inC5nVXb4aKgqMf7XNftScgcOvUim6nyM91ZhIjnA+0kyPo
xswA5KhBmNwbPAvhn5IQxzpM40Q7W6N9gq3/2faZd4mQBRkUeMJ+Edd2MnLeRkTCTLQMx1SLtsly
qmavuaAvQ1JsEgxO5xnIiyq8IOdypEAaKAVBEJizh9pzkzsL+4Q2a+65FdDKF4Nc+Ui+fzvL+xSN
UVsmgVi6c+v27gbk1iXzSFT5bob0DfntAwlAbbtinJG2BlNKjaimEE2sC4PDUSUpOeQuuqV2a6iO
ZMMv8lZbxAimiLxDiqYEDn2TI9DDcG9WWO/tBuu7XC2MOETxCQuDRl3ygbR42sN1vaJorYiqFQ0i
gCE6cshDJ4812tdaV5wB/DdhqlvvaWQYd9bSrUal7KCrxY9okuaOfqi2SUrMCw5en1St+hOY9kev
aPzczAgvKQnlsGtOoHkjHyujU0+DCRDZM2e/n82KYnG317D96mzNH6jtPZWzrp6KBb2KjPJDkRYW
7e1xJDLUSC7ISXZywd4MoMQ5awM4sUWCwKT+qAWYMoo1JavkwGxdbSV9YRoXR0nx6H5hMTaQtx4M
l9DRrs8vw2J595RO7BQBZUpHEIElbb+2G9+o/jU3+/YNOIlzZ7p+70MRTe8Kz0jO7PcNpnEk3Urb
i0Dhzt8qYiEFyonRFBKIfVrMrWn2wwGRRwc90R1viicP6hSrd/2gdCjhSRAiBphY3sS5z1RThEpZ
YJpZEN7BLECo0qUfzpgvh0kOOFZhcgstZ0ErlUc1NpswI5WH6R4i9GJJzOBpdPCmtnmoFkAJmmKv
K2e8jxqeaxrz19HoHttyerE1GT1QLUIP1eT6/YjJmvIQgJk56xDz5W6573JOLXibsOaNyynt1OVe
HwAPCCKX3majuMeJNNiK83uN4BRoq945Dytbofdnkkt84impgva5dhB5xf7GZGwUq6kKB1jX4Dwa
7U6eDfyhe7t1P6AD6DjHTm1Pl2yJ5vKY1y0sV8jHGDegO/0RAXfACRCP0k7FXLSx21ke4fg8t5Ye
JGDJb6ix60OauATIJ8PNNUrnXXKDeQu2oKEgZDhGHPnQkBEkmE0OaexiP57I5+mxZn5r5ZupTI6Z
+cMGCttsqg5JctORm9MjWTt2DSz9pJyvcbvUO9Ncoh92gtpmgv9dZ+M1Hk3uuawzLg4xo/g3VsB5
ol8jw7z3rAkPiDRIU8JL7aWF9+QaeByR990NrXlq5CxuFpDB2ziiiBybxfTX88P3uJVown0pYLh0
JEyGg2NMD5MU2iUbDO+F1ccLrBk9PEaf3UwyYzCij90KZxBbT86HReGcxwn7xfSkeVJKFYOlqlch
n8zrRGwCPTpm2ygD+uihDq1EGd9WpEwjEMfP+WQCaDKmx7IHWiDzcW8TLctewXYfC/cnIVsAUDTv
UYJf+cMV4bYWfrekLOtru2DQsT0x2jAv1hFtRALIkg6EbFblYkPhDM1VNR1KlbgoVxBXZo6kquE1
DuqB/UDRGgAuinwJieCCblDUJoFUcDSURkeA1FS/K5fv01XR/U6UZGvp03xQNVwR0WQZuwyR3p1R
GzvEPPmppNl06J2euFpSKyaaLK4lrvw4xL/ZjIQ5z5uw95BqTGqvhGKe+7CO1MeKHsBppiD9Xd5a
uuRXNdLD9XC+gucnxBeLNVOzbj/Rgn+S1XwhDJctIzu4ueoyHI/ENyldIva1wOuphUqhdsTYwUTo
MuslTfHgtF3RBdHqasKqT5oqSbBhFXv4rDT3xEQyhvir3Z1O8WsLXPpd7wcDJNm40E1AubMZ43UO
q2blWUW+HBNT1tszMUGufqFZNv0sLCwoYE+LgjQ8oufsiNw2M24qzltVd5F9nx+1PjqWfVGf3Db/
iPtWCYuYCNfKpAtWG/TDvhFJPfrZANlWsoGU7KeUoC4wcXaV1YmbkbGRjDLxMSfezFYbXZabjpsu
KvF+6vRdbKLvtgBS+tMY98YRfCoFs9oajmyH07NVnppoie+mNpE7TADeRtAqQQIO5sSmyWolXMMK
FZVP3QK72SQPgyPsfRpNlxjB5Z5cu9+OmK070MXn2cUXseYO7ts5k/sEWeZWVYw3E8VxYHOi4NA0
khrD9ds74kW6TA26wbI+SPnwDYJib0QGZ+NtiIX5g5lAaq5dSIPYjG1Csow1PLWoFv2uF2XQuDZR
bC35OcRbFneUkCNZT2dpTUeXM8SxAQE2oKwLUPzmULVscXIy/V6TbvfA+ZzhuRpky/QyuuXRzT3z
Hl/uqR6IOQCUFV+p32/HzGsDJ47Vbe8gq5yVpD2Lthn8QrT3Gqjp12GHpnzTqLG47xCim7jWnHHp
Ls5gneIx4ZMHD7GLrPpNCv7it/XQkqAyp6G6z7EKARhFfUnIOv0et39pB+NpxIaMzWgGdmL6DlEK
BxMGkc/M/1EqCR60Qm/vJM958KT1otTeG3uVTWu6RYitlm0uRY2wEBUGmiK7a8n3/j5limr+Uygt
Gts4kFyx6zRar4vF2qWuVUtvLC6tnrDhHYrHyPjSgHFhD29ntlXWHlq4/upG71AUP+IJz4zpAFlN
9AJ/pMaxfwK9H2Cz1LZRR8YPzrZ9jDuGYO8uMEfYMYmX3OEc/DQHNnIAUNEKa9C7ox5HEIJp3Gr6
U25QEtO0wf5cQLK+KYsR39VJxWnH1Z48Aj672P5pjBZxwmlB0rZTnLK2fIgFBy/g3XBfoukmZ1NB
gaXkQZ/brt+ljXtIe/3UDfEcdNKw3kcttQJltg52DkCbs+iZIV/b3XSgUq1vlRSP8fcOrmZ21Yjz
2aWojnlLHoI2IIzOSHgyfsFwUZ3fiUY9ClcmRm9yr/dy5l7tUKwmDufXWjLteJ3xo2Osb5J47g/G
Mk44q5Qq8NQ5YJpId0RgnPSZFuiotZc/IMhVQAb8adpmkWpgcKAqMRFtuXUsKu/RzNgcB3TGhJGS
qUmxsswePXu1V3YIB1H7hm5rKlv0b41vKFHPzpkMbCfK7nCNyU0cLaSdDliElmX6cmzgfIuaeVQE
J2LfG6Bq0dR9Nlkq9rBEsJ6Py4cSwuXB8eNdpD7Ioy11on+MZCShhjYSVAHYSROy/VjvCWPRKdZ+
iyZpFJOtQvFyk1sAXax4Ck1HUIXlWOdWTRcSlMg9WnCcYgmyR/S8FcbyTU8UgR7XxKL1+fvQ2+kd
W/l2I2yDtYt90yGp+5vsPeNgkIWyyWf1u2hKJW/9nirms1Zq8dawqnEXy/GnNEW/kz2h3HluU/t0
HAFoXXLQm1aLSi8R2iQkKH6v+EMPSaKux53gtNUa+MIYk9hQgdpNRSl/2J1+SE1cz456wUSrWlNz
qIheYooAL4ZVA7jpdEXi6WwcQaeUFJJp0I1DxCQ7uHZ3WlT1tri5dpECQMggFBzbUnLvcBB118NO
0UcfQkJNcMXAaG6BbLhWVxPnJrMjIWOxv7h2WKzNRBVvHscoiZy+bkP6J8ahwR60WSBm7KMFY5UW
tW/8GeYXfQj6NNXOnWwvupzsgzJjAKeWfvWO9T2RgJZNtaihOoXT5ZDlarfttMbdgtJ/bEhWfihE
Zh5Ks6eUqJRXARrfMm9WHp+FW/9S3cINmtFsQxdxAoUKF456b2lPAMiHQ0XXoxb1tbBguckUN1/E
goDB/ICkeX5IC/AW+eyu+o30DtJ761oneyi0LdPH1bFncAGyjX09Y4pektk+sxMd53tqyFtDwPDI
oJ3e0KzSpGvteWPZsuNuzOd7A5cbxmGy3PBBGjfFZbI19c7dR0Bm/GbA0chZ2aIVsY7cFioMVt8h
BH4KoIsYBRrh5KbXLLn4sGUSlJNOxJlG9KOt6JSrvdT+KedPl2AKtkoRR0x9Ki6qKN8jr3obLIom
c/FEJIH+rI8LblP0j2A9mpNujZ+c+ZMtpinSqFD/3rNabU1br84doJKdgWt7Q1kbpkJsPgjLChYm
zseayWhO3KPFpmmXTOZH087pC3qDH67WBGB+xZdFvTPOn93KNc7DoCZ3JhOyhqbsrA+0D1zKLXur
Wr5kWidYGwo6V8ZovkTRT05ETyUVo4c6zo1tmuT3/VCodDLSebckCQZTIvfAdYNnrSinK1k0P4pG
5fbpZwuPdzuQYSgtkHfUpBI77m54vF50tkB3RnNWdDI9tAow7nEmvIJuUPuSW0O3bXPRkiTJYhjJ
Zrpv21q9Sa36gZ+uuc5197saoJHpMiuguCvOK/mgK6FuUUiKxPuRk+i10zl67bvBy9hAKd0lnq4D
FKQ6dIqIQNAMUTAlNh8CCXOVvYIKLEJOzgL19DFKFwqAM5nmWGTw8yCTPaDkpNDlFeom0atHmU2v
Ua1MO3LZunOkyZOxlkbseRzZbXOYK2sxX9DRzRedqWyrTBNV3WF+zgnpvo4zP3hj8tLaVrLbLUjQ
nQixfSTFLt/bI6n031+SHTU8qt7BtAv1vqiTsHZq7TlOZODoavlT0F0JCzAVhJFo/bPTlgc2/tvR
xu2+CSK8yoxHCDWgIpV3rZl/SqAnL4mHDdz13GAst1bR5+dyQUZGAMnB6aFPcYp37f5UJwPwYZ4b
BwjpnbSkM/wO4OsGOwgf+PX1dR034wb/O79YrwO0liG8kJN10a/uU/Fqf1IN1gk7kRtpYPCH5ELb
aNuzg0i3qW9i0Qk8ZmHoAPMevLE4S/c+lY/o2MnTysQW1WxoboPgElx+XnCWbd5JfPWjzRSQv7Gz
ju0hvabX8cX9YfwGe8Out7EBC1LO8fGI8mX20PbBYNH6CPJy535MtKv26qE4zVd51Z+6nwLROj4T
PFEO7CefwnXUbXGCKf1uICMz2uNeRQmCg0S9JDPhx1aTPCVDsyM0hCS0mUbl0BDUAQhxDKNsMLHi
CxK7jVk5uLK6YLurLwSi/pR1OXGj2gF9a+MjZyNAnhYFUsy6zj6u6nORj/K9boABDJNS381I7q4D
uVVLXO06ORav/CZDmVTH7DHT4pVKsm8JJAi5lbR4y03z1RhtKmYZ282sOhkYPipexOOrCOwNHpt5
dyU1HUfm8ZoDrooer84NN2XbSIKKu5moyfWhNRsewH3++dJJiD+IG1w/mZ6JowO1jeSQThy/v/z+
Xd4xNIayPGu00450vs5Kci6p3O6+w968fw1i/OeX4h8JeNka1FeXDiSPJG551OiX7abCffj+kyWy
LT+1BBVirSTRLzPODg3C3fcffsdxtWuE3voKpNSV//L9pnIowuHBqaRWHr8f4iwqubl5+Of3vn8H
1mad9lmzC1zL2vqcXcV6HS2w+v1/xtaZ9HSJYidFDdTdkcDIOpz7QnQntdGHsAbv9h19+P0zifup
/jzPX76XtQCcNFEInz7p81K1EPcdHSNTl6T9lgUNIpTS/j0QE0Y9nJlsCdEx6kw9eoJDiEb1dwLf
Px++vxc7gggEao3fcYHfD/RjqZ0Szc7jZE/gbhQkEobKrD9aKZQt0dfH74BOSXv/j3ZwRetDxL/+
0Wn8AcL/J2r/L1/+xxN2/br8V/7+N0L+P//Ff9zRAay7+nf/b/9W+P8P2R/FiolM7d+Q/d/TCrX7
13fYwOHz//zvv/+Lv2P9bftvkPkt9Ny6ZbtwmpDp/T21zNH+tvonyMZ1SCxCiIOk/B9Yf+dvGEFo
jDiw/V38OAg6/oH1N/6mWo5jEfqBX8QED/7/klr2V9eUiebPQwajYj1GLkis2r8qR3onU5Ue4uJ+
YGO1wXhHB1zvCfDa6L/IhnobnpQDRjBkXQeS1P/Lhfr7kPpf1QDGI636jivzF808T04gBcNZ8zze
DZKkf33yurKQZqnesjcAO6kpAv1TIS9lvbP7kA7FRJaM/aX9T+aG//FprX992sGMLPhqPK34QZ0l
Ke8HJQyGwqdRFnUnq9mxT/j37/Qveqv/9kb/Iryl1SeitSGEJIFG101zMLcGxEzOKXDvl3//XCZS
Kt7Af1FamS4aVNdcTSrIfbX/JlDuCqXJYkqgKKtldExsJ0QVfD+tsHCjctu7tMuTwKhdNksEddNL
zLM7r8TpmTh0jokQv3PKaqGbHlEqw/DgVzMZZ7Il5mYRpbXVXNwLdCCG3eKor5ED3r3ONHU3E/M0
ZObnWnKa+OA3hkTDV63bTWGUPcVSrnDeUl3I5H0EInpLSePOtDVSjFaBsDV1FdwSklL5b9up+FZr
lUaR/kDusslJFgfaNMe0faxpA2aErlOakAwrtpUpXnPqQStx5tlwm9FXCPWe2B8+3g0poj+9SfdS
LiqUHRX0Sx2T5o3Byhbv3Twx8ox3wrjhAlTzswUhHT1c75sF9WqyyXzN6O4czs5g+oktGA5S738Z
tXfRI0hBHvhevBNg+do3Qx+f5Uw0cddR1ZKvs07Gi9NzZZHiOz7cm22O+X2QirmhKsFZzxqDwv4Y
0MTQvkMXuXDIwvQsn6cOoCtOlzcUs3wweu1XqUKSFGWysnZoBa0eW6Pet/kvrdK/DIV/Jw0+CT1P
t7bOj9JjgqhdF2p+tdxqrQ4bWdCjHKjucNn2Sjv/qBQiwvMyAI9uUx7wtRKEZkUU1Or9D3DEvzlx
jREuD5xh/sqX6TmxjS1HfT8V0zOuVdhoURPCB51gty1fhlE+x80nUIl3UEAFgbAALj0aIv6Krsuz
MnBk8xZRElccG481cCLDHp+tpvxSZR2kPdGq688pjelZna37ub4iliy3eYd7GhAQ6VXu1u0pZtvJ
A4ZmdpIYUpHL81fqOuDsd17SqOJUVcjtoAASKu2JsAfDGLdlx1VzySInK/l3p/MeD5NbU1WrzS8F
sWCooRgheSRHyXvFbqWxcU1/d2B9NsjPUEyjfMrBTvklKBnwQ+JHZpjUFOvu06tRnJCWOAV4T4+Q
LcwNFa4vtUgbrBqMOR1yuocxWtPqxm9dXkhrrslJ6BB9lbS1TM30u8Jz9q3dortpec20tG+eJh7M
hWGCQITOLED3UQH7aKgrXEZJDj3Ht0rXzB0AX35uztEjQZxcU7FOIxLKkrwVDBn+wUh7bv2gvbWf
0kbvnBmu/Cwoiz1zfMTFkLoIm5UNlrREgyQStap+mx028+vwrXSv30Rt/UvLbApDbnGLwfhSLgdL
1ZvuQy7Wcn/Bu4vQVW/qtdBjWJiaHKRr67iZ5uopL+VlXqF3RtG/aa0N/U6hQ1E3xJA4wIDXXDjU
ZCpP4DR+ZQ1fhQKec07UPTSuHbfvydEd1HMq5/zGsIMxF9e0miCUDt2d2/TPSiXwNQ9cvu+Rp+IE
Zt6tIOU2b8i5GQkgJcOMQLlURDENH24T2o8MmFBl6wZIh0Q/kKN+a5KuMFrAx/QmyOMY0lO/cHfm
sUXfS/0qtf6RI+sl1zE5mtyp2vpgWAaYXdCyg0n+lGfL59HhGlMAw6kDD83xhht86HgDzCh0q7hd
K8+zP75EowAua0kHhFLZgNaAq8z86WtxsVA6Kg/rcHIB82xnncks7lPwwOlzYbyIVjd3qrs2qkub
0ha7ZpsbMsktiA/zS980chOpfPJJtOBWZ8r//jw5Lc+dtioF+7vBGnJae8mAw4g35bUb1eZJstj8
6jsmqnHmEylcJv8JQpAekWnMpcj4UM1F/xIFvmD8JvvFsB8SYw7x5j/3E98kVOCWmulNjDIEB/es
6LnYiZSqv5euEaYMiqXfEbny6unyGUvos/BoyyjRvWoznNUUJFmcTc/IJnexkz7SowuYVBmM0vzS
a14n0jHmGAEKKrWeW8g4ccPZQhhfdTY/6xajkbmMZrFxk2Zx09TyVnrtb28hagYFXayv97HJJ7pM
XK5OyXfo3IaN6q6nw7aM4TLMEMY5ZhDvN6hcCvQbjT9k5y7hsk7r5D4pzEGOW3NZaWMilUKHKO2W
XMzZ8YkFuxNot/zFi2nTCf0rdRTmzix9Kvr7kdzopX+Z8/00Mn/S1wa6CyZ1MykzHArxtl6SuWWJ
0SmUQeWEapoXs5+PABJ5g5pCR78d6LWuA95q+jcMsMcKH3PoLUHHc/qzxjqKrTKEjvmTFZlkNx3V
RMYH7kVkxKldeXPM7o6l/S0x4h8CG8Ymdczwu4gCgm4zOIC1vTQKPVLPoacbwSCKj0WzIV+ts5oV
qfVGajlxBwIyQ7FQD05lGkRS+rWU+c2VCN0B7NGpa6IMI0J3y2bgTzWGsMAVdqgl1lk0FbdQImbq
h+VNVNwU+iSvZp1chqi7a4nz3EjK6MW68iXIxoysv5lKPQRIih5Zo098hBEIHeLYcz32XfncTA6t
DAs4Y469GqSS97uPUUkIVoCkVGHiVJCCXN5Cn6T1NrEIt1vooSvcsVCvK6IO+vnZc+jv26kaMMti
Q8axSMUjieEL0CXuTkI+LaBlVIdamg5ZAv/gsnUn94doHeokuC8B1Gz01sFpoCFidcg48/u4K8CC
8KNYVD87i4CE0rxmYGhYAKdzzv+4RwvSo/p9oyMAJUaAFmsZFhSkFEoTwIT74ZTZLaMUEkNVAoBU
7IKoewUcRmq2xEH+tB2GclsjcVIn/U1qEjpgDu6NEnAtluEw2shZZezdL2K6JaQVMMea79Dgx01e
xJU/SqTBRVGBYDF4Uyg9uZyFXWLby59G5GUbOImRnxfFB4iwgRUZOY/D+X0DplZl0hbQ/c0m8+Ey
4EiPzWOn84pG2R+yluqsR/6AHyPss6MPc4ZIlBPSpPR0bhNl5mrM4z51/DoG7TJh+94w8T0owCkE
7NNtpq9UnMbaVJTtnIwNHG+lQX0tZ5Tki7uHi30Gi3RvEPh76pb8JVaYfMZJVwKDHKjG9CdrVPcu
hYidjcWnQfTqTw7tIbuLpg2wZNpViwVB0JW/FqepjhltHndEHDNarj/345PbD+bG1ZUtq0PNIFJh
ganucTZY04UplWDpPpntEEyNuBqNhdCjaYBQKIenTBtIt7Gi93q1wvx5EbDN/JE6qznf68py9qb0
TSu9dNuqkqBco5DcHwl7g7rufGI2dcgI8S5T1Fcljohrx2NnG5O6X1bYp6c2FOmrBMBRL8KaQ+gm
T8yn2UgfjMQptw7RPUehm9VWgAoODA9YjVaz/WlGQ4TT5BI8SJhCahwFa2/WRihCsqRBP3eYaucj
cknmokugQwncasv0OTrcVECtm7s0Kw5MwGwKekQ+Li0JKkEN2Td6DRM/Z5fUdr86bk0oIZ9pyYBI
xuSXqdPpmheHMl+hUjAEteqx491mYFcCEMC5NX0u6qgFU1VQpqRBBEyFKN91ym0VD8v0ipr7HlFM
FPTS8UBY0R0k8mzrTTvwOiRQMnvE9I4khUV9QD/hmnq150oY60kC6ZU2Y8GJo/Q8KRGtjM+44MPu
CJMOrKq6s1aEnzkw0rppwUVHMjKN8TbANfKR92MRTGXKCQR4GuRHJfCgRG043LKzAWQMYrQ3KGcS
1+bEHSu9Rg9d0dXndNWpxTpBmpy+fDi9DjVw9IXluGWzdVhcMV7LdGYaAFRlxRECTLpSWQepxCD3
fhIsxHLKPzgVjb6mw2JvCAPe5iUqKGPwOD/ErOjAuhjGlGsNdApxbe0qVX+xdL0FYklHXsQuokuS
V1Jg5Uaica1I9sPnmT80ak9e9hg95fWQYFWlBSAGti06uXu7MWM+gs3sJTmzYjkSPG4ZZ0QkH0kl
6UIuqAp08o8KffQn07zYtfU5cGD14fV5UKD1PnA5bgnT+SxjUt+I7T0Ki61tU5NR0+p8rrbZeeFk
twfboteP9znz1Xx4LezxwWmcbqPVDtclSg6xKxgFetTf4GxvR0eTQeJkFyUefltiigKroVtez9mz
oRYEwNKSO7BHvVgQ6nWCTPzUNcDb6mN76tha9BqutpYMngnEGntKNGBNp/lZN3DYoE2Z0L3aclLY
2XPahbGzQiWn0S869wdyLYSKpvKYNs6D3oyrLxDEXmEsCJycGNRVw64ZASjyFDaxUJsoNu89Cnh3
hhU9RndFZVkPXU7jPYkwEVXjMQOOZKo1kGIyH0byEjhzONbWWvrqwFcfzkL+FkK1nfRGM4g9yISw
xpltxtAwX2mF9u9T4T3aBj1qdlY10aMoLLhqCI09hylcWmc2wmU4TtzXnvTuEQZyIqdkkAz0Ue1O
0Fs1XHfXq/qTpZv3ijt9mHTmto5GkbuIL5lElFcJdtuFLcOymVCjoSzpE+4zrVNrOoIVZ3e3S7Zc
XYZ7LwMkrSA7zRj6n0Ti45pi9TJMnOK6/jz16+2WCbm3kaIuJWJgfV689bTJ8KQE6k/Ee0jHUkJQ
t4w0wENb3FG4DPWA597JhBOjQKLCoTgFBMUZAxifcRyAGyD9RxrcuvOOjyqpQZna2r5yVTKIHWoP
HfWGKg+gYDLXYDvvK5WICjcHbdLc9QUNSc+eQz1iz5c2+TYhlWirJrtmmqCAVsbPilad0Mb8OJbF
h6Mkb/TBc+qmKkhsdjWbxmrfaxPC/UoDzzU8aGp0HvSSPPApVMaWUnVe3tSl/crn+WCyBPueqJpN
kqk0tWvGL/XCvd1VP9XVYl9X2BTr5lanynsTEw7GPpu0bbVlOaHlPgK0s9nmbOCVPPTJ2G3vSbCl
+yPEp4qfe1M1tF11SGehk7ZgRB0ca8Pk+XX9MFicZKO+TmhA5x+ZESPUrQBxoh1b0Ijlj5VJ5TBf
iKeOghGz7dYeCCyG+XkSlRqOiFgmpwoX20p2kVZedJcSWAoZlt4YuC6M9AHIy5oeLZDq4avsmoex
TB4JVXypwBz4ZItzZE8w18YFk6qjnAzVoh+XoFFOrfqVHHYioyu73kVugGSaDY+0EnI2c3jX7nJq
FsMvYl4BV/c8CeOG/+vOsPFaCrXOQqKid0NhTAfynIOyIAfBtEwY59ayr2MEFRGVlIyPjV2tcW2U
glcZowMwVyf5rJihyQll69COgn72rFbUT/4vT+e13Ci6RtEnooocbgEhCWVbtmzfUI7knHn6s+hz
6lxMl7t7xiNL8POFvdeeEHIGU7J4aTuobFvyq96SFCYxTdrMFe1dRzqYy3ZwtvWRQzAgPVuvh2un
sLJq2Tg6vai/6hRJ4DbBmCANcgy11w+4KdmQCaI57GY0xUiB+j890mHsEkGJWwXPArFxbUiNZAAF
yhYTK02WbGmOBkesJQxyAbuIHnV5nha7FUPsMH1+wQZoeWt/l5KcsZnrh8wEw9ETgMwFx1uSmFsE
7bhhIn6Cujr3BrdjNGfRMWNFZiPI8UtRfsrG9s0oulXtDjhpyOdzajQWBwroFiXWt7ORLuRtqG4v
SYUztu3szjFHWEQaQ1oAklOi1NbTaThN3YSzJo5qXENLS+IJ6U+zVKL3RxlpKfyuzCrl0Sekktbj
6C1CQ+abugAeShFlJYtlKyLq8kFLnoxQyFfK/k3B1kMMBUq69ahPRcMXg9ITpqTlnkuoWI1ActqZ
yS97eXAkQogZS5xad16Ur6ht7ixULrIRGQAI2Qla83zIJNjTyEBYJGvWaSRbYg9BfD/I8iWrS+0w
LbKrhvW4rXKervm8GhIiBk41kUMhjf36rEaLhySVNi2J6Josiwe21mLrwJCEacoQI6JG6kdJilze
q9SaESf7BDmDVqsfEPuaVHJGcLVgQOYjtpZc5Eaq5OzYkPMKK2e+TOP4CJKSDbgsmuTfRCyHiVYt
DaXZ1+O/czF5GdYXD4Yi8PWWqWtThlsEHJ0zyHm2aTAfYzFiQb4oG3kKnEZvfqpceM9SrrM2nTJ/
SXkqZJrFbpY3kBX5noBwk4LS9FYMT5jOJOBZsbUt2AQ7KP48KQo0ry2sV5QvkC5U3tMibduNZpLY
x743mVQ/m5uDruW3SGBq2Fo8MZHxUrGQAcikjXem8EadXFSuGlAjiNJL1Fi2KpIHEKHQnAekB+p6
faHwBK4PeNKW8jrbjFw5mSC0tG/feqAyrtPkV4wHpzgrNm0YR9ihQ1qjd3LIxmPo0nGDucY5X+bS
SuZi+FgsCfeKlP0Vuj5gVUrIO9coy0kp6TatxDXPxT0dmPj+aH3NUBAmP1Mj/M6KcBnImdKn6VgU
Uk50upyinBW+CpB1CORdWaw+rUYcbFiKIF7bUvLDD134k5fKQu3AARy2c2dHJOVstQRZCkKJXQey
cgIom81zdJKaHEEr1xw/ClVWP95ipQD6TwNhLRLqDRibxcT5PgNV3RYvmGw3uVEFzqAROlQbdenU
ExVbiupz6lH0KNJgOa2RAxyIGM9pXH+moJ81g7y1RC6Eu1EQnRorKEM6MYJlHbDAN5ocvKLOJMgq
1wMoxNiE6OLfdxY7E6T33G0m8NRIdb/HkVBEa85v8fy5tFayZYpy0mHiUpRbnCbZVyxYgFoLlHjt
IiEW1sjqMNYh4MJsvBzryygjNafZAxgxli9jh1AwbFgHBBJPCalfa2tZ9xoJm5LAALpDOWCVTj7k
d+FHC4LDsnSGk5Pn5+DvuSG68fCQrFhj1dOGyKurat+r9Wet7ecmJfG0piVvteBLD2IvSMwzxZVn
qeARLBwARixZuErNhzIpBz1rCSGaSYxa9+k6Y+wag2PL/T7yU5hl85k2csREkOOU2Whv4xFvhh84
dex6peysE2CJDIvCPQHhXD5N+lEhppAR/4TmQIPAyG4cETGy9YpEvrBi6W320l2oRE54CKPD2mRA
iMYgGd2Ahu/RsBDHW0YltbSyqg9sta4/TejCfODCjQr1k2xZCJzzI0EMxJ7g1kocdqMAoc7I7EVu
Pqd0rpyxKnc6xGG7mUqI1sEDVNEdighZPAQ/deNJYOdopwqS6rDCXcoV/9nqy7MqFO9qwx+kAq7l
FvLzrAnUWhawT6ECJBthUOdhmSJh3ZCmDe5VeuuwGZEgAR6GawEZUPmtCCjCOvQxTkM8mDO/5pL0
Uc8mb4tK7lzH805OVQaeJSd5n7P7r4EUFcQl/XvukDbvNxneSvorQhR5itSkJ5v5CDB3ik6DFWwk
2tqM/RB4UyN0NPWphJ/4rAQAX2OaQMiXToHd2Z5aM902FTW3xppFT3BZDR3m6WY/c0s6VhAMxHtg
cR7N3HCqJBlv5VADDSXdKwFhESuXlvkSfGFTdSp9utJIGszPSe3MmTXJ+ilty+VEDt1j0fQ3EYmD
K+eUThGIjo1anAEtE+UXoUgcEjp3MewpOpHFrTLYtVvBXrI2eWgJGVQPlHRi4qEe+GrAFJ1bjWM/
FlYfHQkouMkGZ5lxEHcG8svAKp+lQTGRAjLRm0O4tYU+V3tZrmD7Bp11G/OtmP+Og/WFJO0qyNzm
mlW/TwOnRYeObDDvQoNxI1ojUP5F1GohcboURguTaZLoxpirXiHY1f7X2CI0x6CY2xK3VQYm0jby
m5mR/9gnHJBTVCLq1un28dA7hmTcByl8wtbLAJXIO3dGyrEWLHXNiEhCbXPQhBvq5MYVauM6Jehz
RjYON13cD4r4mo9S7LXI8H1tih/I7kNfkLLWS2cwGOSSoxsfBYRX+otWj+oug+yfafG2CfTgkFO7
oLFB91XJuwY01YDW/qyb/b5ER7JdWuD1qrRNzAXMaKnco3n6aQWQyQJD/wPFXnPQFNjbE+rjguBX
FCowo4A3euhBeeiGfBAErHNSrbG+BgGS2dDcG+0lF+Jwr6hauBMeNXIgqWNU0Jg+oRnIxdc69d+z
MBT4Bon8hAKAp8Gkn0ONR7bZg8EWGADnDFU3mXaqFUDj/5JahMq4a6rScj9H5PxYlhcHLbtRLGxI
VwkAXg96FAtoqMbg1mk4+uso/vp36ULso8UXM40QJ/THLgRjokiEv0wi5VMlxVgk8FuUIFXn6XCO
l9Cr87ZjHRj0GOuGD3UilX4QGSis9zn9yp/S8LnLyVcD4NfO6gpOVbQxA76t1UbQOatScYM52v67
Gga8QNb6Gsu13KoJTu1MRhd1uVZEzBHXuGG3LEBgRzOD0A7XQ8W6F+EGQTAl3xL9KA1W1bqJsni9
ZOog1EDjyYn1aWGU8uNgzdYx512SUgEkBpp/UerXgygpXMIJCj4c2Nfqs8JgEfj5woAu23D8dJs4
63FENLRqInE9C0/lpe1ZfTdkE/IOJcM4+9IMGbooFlc3DO5BEkGpT3iRMv0GrmthByLetmraJ3ov
KkcgM+Yk/pEIJW2syDL8wcB3groeNb6vtCH4NVlVoCx00/nfV307SC4XqsRCf4o9K4gzt0dl7mSU
AuR5kiIdkiuJ1l62R6pjp1JMzHhz9aKtqd9SujOmmyxwzyZdrtlh1GLtmubSn01O61B6yHFwYF+Z
+dIgcCdHjCmgPeEjF5VwX44DTAVYlSTm0fXwfNzBcbvCJDQYWOTxpQNvjoGk8Sa96RkpgMcN5Oyt
ThSAOtZWydT3Mo2m26KRNRnE14jJjBcuyU8hGqxJZZOtjQTvog8+tAELsszLd6r8Yx5BbgwjeNTE
OBUwWZaeVBq9S86WRUB4vQw5hVL9KNKAaRTNlOCLcQvxXUreZl4592SfHLSG3q4KLTdOaVp5aB9L
TPfM9RU0iTVEcKPUv0cW8Jqccc8CsnQ0E3UfmtZ3o6yv4/pAW7SLUjUiDzzSkCMF8AlrsMKWYghs
3XBIOlKW0EVcB/oIW4vbdwjkEBaIeKhixP3YyzJFZPQWabGdW2voVLjQHYbBI+wE4cMYPEOBLpks
97IeCGI12l+LvbxL/K2pMu/FMUg0osKoRSW205tZrbpqEuteZ2gfciwvvpiWCy+Kdr9gdC7F9bEq
CICZ86HdE/14zqta3hZyjR4/bb1SYYElBcOnMBbFfeoZxVqg4JlrvRQzHsIxJjSVihUvAZw30WL/
if0CoV0NHKUazgb2152mhPOW6madghPWq1ZqhG9oU1QqFHraMzTn2CqD6C5hy3V58JmUgTP5IfyD
C+zMdtwPdDFktpZYfkiQ5CyhIqoIsM+6nglelknbkavRzbh4vSANl01pDM02F1h+qkUKm2r+k1mI
uD1KXl9mtrRV0+KNXJzRteSJ4RBbfrTY3hDomDlqa49SMNjqWkd1JMvbKRG4+BaS5hIyX9jYDqx3
hV5EbRLjTA1X7YSE4QecpDUX43MlroGjGo9QChvLadj1mcZSPxnqJuprfduX1nWUGXTq0G/YuhA1
LZDy1yXDJVVHySdU3HSYuAKBDRim0A+FtUbcV2ZcKiOUaDtwO/j/fiGut/UVqSBYAaXB/7+URS4w
0KpIZKtK1b0a49p//1P2h/zVv38XP+6ivP37DrF4TwLZzhAr0FkghOxU7PgNnyPzeL5tknexpyTB
ixhW2n4pTneSZZpLNpKxJBWQt+lscicYZAsFymLdLO4AR6mk2Z6iytqR9pwKxeqCCS9W1AifTzqw
JMgVWLpng4ulkL+KzvhNb3MoSBh+shyTeHCp2hFqnLVc+RliX6x6rmttY5gIPytxsC6iXFWOZZLs
HsrxrYjZHpMTlyKA+YV6QIicqBoI21L2+/z/niUe6IspPAcjiVeZdRRGLJtaV3pJVb2nUdoxSRjf
kxye/BQMJ4x7w3Y01Rx1APRU7MynsIFfNpMetFXi5WWqxt5jr49Cs48xTRKWZMW8I3kFtk3OteFU
l0mBogXzeEmvJ1My5UnhkSt7aOIA6XicPuVIzz0hLV8mnJHRqnhd0H1xNk98gnn/6MrgqKfV85xi
hZbk7qo3aWeP+ojmpG0OzKQK9GZ4vv95bwVZ4IiRUnWvoPtzNEL/+G3JgQAn3Sj/GC1SpGvZwypz
N48ND3pQxcfrN2HPpLS2SwlTSr7e6SryPEuZ4qcCBvgwIq+NmBzimGwtny3+vhbZLo9y6XWNResz
hm6S56zckVaZ+sxT2EIKNsYjSQiG0mIhp4IK2+6siHK+XRYLQMiUWNuWtRrTB61/QaWT0Hjjiojl
as8AMIaUbe3GzOnoSP1SmH9JvUsfCCpss5D8IQqnfdGi/Yih0kGYnSdn1pjlFUM3bOAA9F5acLGj
1rLrLK8P0EJZfVVpiKdTl+0ezKibVtUPaBrDq4haqqqRyUTFFhfPNBylVYY0RFpyIFrdy/KG0DPA
eW7cjn8ygOq+zDN6PFIzl/IvUbRXbZy/yS5CVhSrR0gUB3ZvLoMhhpGSUq+TpQeyPDj9fXHnItbO
6iwFVNBZs+uiRX3Wr6YQ97c+Fmm7QwaWooR/S8Ry2JaB7uJHN7AM6Cyw83yTsd3yG/So3CqDcQos
ddxqRsbQjIZ813S5eYDDgRO7FYCtk863r5U28keNH4PLP9+vZM9DKZYtPYglHwEaLIR9yQpkxsr0
UmXQzmXAhj2JTi1hF2f0UPKmkRPxakhBsSlqpQBIKxooXP5l8LXhk8Qc0tUkbXhiAtu7o6AJTwow
ogFclgNkeHruVFbrjdDF91rFLiY0oKR6Cy5IqBr5C5KdBiYOsWF5pLPkZFEOp5iGSuUOw1UYYD6l
jXHyJG1erabhCtfi6jUMqE0nsS9eu5olUjXp2atkmimTAvbCYlPhcxzb5LVdvylmvQjbSo1oTkrD
1wBAk9NRpL5MBSKCLLHMFw4mBvJtZbwgr0L8PahAP1I8E3MpM+FGHmU2KBL//TaJFvmsBUQ8TvFb
n+m6XY3s1gNLYLVYC9co0TSyIdrxHITqcAZ+NxIOXeHsidhjrn/e1WO3wdExsKcytFMrgYVIyLru
dfO1S82XbkQXWSxfxBmAR0zX9QJhUJhCwvdkIYQ5ixrWx2ELumtSJd6lZPLKMW5wwWO6Mwc+CGGC
9YzW7Zt95ezFTaMxptbVTV2yG21EaT7J1CUMRlJlk3b5JxlXR8xY5ZWojxE68nkcQb1kdWpcF16x
kOjHIkx8IAPZU65xHLMBzpm9WpxnQ4EuitcfpI1xSEfoW1LLRhBgMLO7QlsFO0LnlBGWPknYNHGk
owswINmrA9uTMTB9RDvksDb9UxcmBzLMl23djmxrtPTaxPGub8bEn1bNV7BwyA8D++RJyY6QwkcH
UF1QGzoG8ZjKjnKKh0D3UYBt3LFkazf53PyYQcLALT3L66kdZsQk6zkMgL7IXaFq8C8Ea1/LloQM
YxRaylqtFUMLpYRHgx7VbP307QII10MIViEQgNlpRoq1QUWp20rZUrBng8hVZS5HRdP1U0KxSdNE
uIYy9wdJHUmoYAR8McrkyObr0DYNZOOA/M3KjOU9B8K04/LTeGEXYZhqRKyLB7uD4bmBH66YW6Qg
BlwvLYvwbek6Pf1UuOJMHRItA51DwmJRTV5aXaqv4TzJtsJQjGN72SplPfu0QnIYvy7LsIBmqsgn
qtG2FArpfG00Rg4sLKfHT+QjiXOKUlHZ/WccJSEuiJ50wXliJsAPueyzqFuuxiLJTOpOpiil59bU
vXns1WNGbNgGX4bpq7AfQT5CmM/EeUu86NqXyRe2gghVFeUhJNXvnDUv5IYZXFnzRa9Ylk+apJyE
hRM3age88ZxauyzUGFqWzGrh+R3FoGUokMz4gayR/BxKYo5jMhhyn2c/ecd6VDjiPDzKif3ILFqz
E/fYMdVJBTeMO2UrG5dOJeGmjVjY9JWc+wIYMU79/jghL9ubM5FUiUmKNpXZOVwCwj253litp6sv
o7zT1hF3k+uHhgxpv5vUhtk9SIJK7TesY3uPziTz8RE2m3FGiVeG74JoIXtnZLyd+/o6TzmPhga+
HM/QN1mmDYqAnjH82TVGc7ZkAfxAmyVeUeMSD1LiCCwip0iLD/3ezHl4Vs2tVeiABwoCN8eTT9Z2
pLjLhDtRDsQjlQ0AGWM4GgYGrilrDlOrX/41jryTdpPrAiDXZWdkeci4AAXBoG3RpOo3QcfiVPda
tun5ebxMNk6agRw3KwZ9k4r00WRvoQwXwvMCWfXYLrQXgjLnmxziLSoPa42HZ+RKAB8z0iR5VcIg
80n52euirB8svTvOidbt1CS5agCY3CIjJlGp1X5vxCO9UBdm0iEsIZkvA/vBan34//uzf78M698G
i4UsDT8lw+q81Qi1NZRdo7fEIRniARmbCXOwSTw1wHGnTLN4iNe/+PcV8OvMLSxtnYh3gWueCCVW
b0O3xVpHOipKBQISFhuVKODvtxG5+z10cbK50rV4Mz+Gb+sosS6MHpLgYe9isJu76ivtgnqruRDg
+d3M+RR8Kondjbe23lpoCQV7HavMTqt6EcSE93DwYNTsxF22LTb6N39wKZ91/lNk9BL9Rmnnr/It
bs/Lu5HY3BiI7LRrAfOB8fWLcYy95QQAUNi9NljhSZOlwL/kiQM7Berml7GXz4niKM/pl254KmlO
lS1uJ1ybbvFT3VMGbfXJqC5D5Oq38FWFalN/DdWJA4GAUGKBWlaZxUFqNzNcpzXli0Rkuz+hjM5D
m7E1l5llrrGWdpN5CdTwLVIY+an+Kgnl2+XZyTTugvDNj444z1Ne0s5B2sOMafypgV1A5nOizw7H
0xn2d9U4GNO2dXrPn6m61WI/E3WHXJGz44aHBC/ya/IqfCAlYJSE7WFTbjENKq/qVyYfZHL+JmeJ
fruT8kIUD5cqtla0x7uQZaI9HIhUzL2stpOP4TMnMuwGH+rKDzc76ve0HR/V5A9v0b1/JRJQcZDa
ngRm0os9P/NUQ0K0peOUNshFhrNq2JVDJhW72uJFXOMpbeGeCDYM1WnYDJ0bdOfl0o5uAviPfQ4L
H8aVdqaRium0/vI87rC/lB7LHiHZsN06GJHNZzP7xTF/lS7avRgdVb/1BFuh8D2puMjsofcn9hDP
4s24wxmRuXCEvch1XbtvvY83YGE2nDjCMT+YJwbHNJL3ZJ9N6xUQ0nHMu/DBwo6Ur9/mVL8Lt8nP
UOhv8/2yUQ8vCCc30Snnh3mArUBQwzT5u6Xk/WxcZn9n6YfIX5SoxBa66aXhGfeBHeLBAZwTMI1/
GfSNukWJ0fFQPVv7CPF16xj7OSdHZZ+8YGjv6WQnn7z5glvV7e+1V5zpw9ESzPB2/Og1W3XVLp8I
0KawcdsjfkY/fJ5ehG1yJk5wb7w0xVWL9yTUBqH7kG6wg/bUpmltFw9SZtLf5gAPmzADhiXMVr2Q
2DSUoO+tW741h4Ax4KP3gPk9xYR/o2Ozu10UeahJovP0mfnNybhW288JWslR2VYbVLm1a7rTI/3A
EPJs3NC4lG/k4jGLDgmV8ohRiKDn/iV/WWcjniAiGRHiWVSu3U46MPQZPzjKlC/2fKugHgX4lul3
hizvrPDGoNTcFc/Wl5Y69Uf5IjisTKqteu8O5ojcYSd9tR9iSrohxl3hVO+hJaACtRzwP281plEp
csZv3S7dZttf8ufV0YMUd7HFXfqcjTvhzqyI4C5GYL0r3rFaf7dvyWfAmmpjbLXbYtjNo8pc85k+
cfmToPlnu/woPis36xYle8ZgwX5hgHzmHaJZT/wUWswXKPluS7lRbFgT6X4Eg0B/A0bzERybQ7gl
ZOSvhc7nJF/1umkiCuUADpzCE/UXeBeRhKcde7pDbzxlN7CEMYFjdvbC3P5NhA55SVRXo2jCabPL
OYAwz6AG+gtF3PBO0vNItI0fdJwzSEHzPCKtURzQSM0dz0LNs2Y1wSIHs2HSIH3UqD1zGxwL77xd
vUafUB2BkLXfdKzThkA41IksYzM72rQ76RqhPt4mqasfejhdfNhcTMUatOEoq/bBNi/VTVxDMN2A
R1Z8EMatgQcVAD+Pmk3rBy9q5UBtE5snBJHTchWeZfaOT8kLem6BUbCd5dtW3UineYfxTt2xje0c
Tt3v8GyeSHYeXHEDhfcZ/utxuZDGTiKoebKOoXYKfkfTSY6CR5eID0O580QEllG8aXfjaryHzzwS
3o298iMc2x33X0JTz8Agx4/mRLvmtfERA8UoRR3xYm0wMzjRu/4HhvNmhCxfbfldYtA/AjmzB3ak
O6CjoR1vWeRafhuiU3AQAIuKa1kb87mBX/snhhvBTz5EPtInaS9d6v4zOeaPgEubGhy9MvG4oGUd
ZDKly2/K7pJxlM3BruY8FEd86C1owD2G9eTP6l4hlcKvHXlkqicQWix6BcsNNVDH+LX4q/49h462
Y6WEpoLQb3EvnFjBorImPhKxDAuQ3XKLiq0o28UmdDtyhTcG0uybMttAMl+tkyRuQTh0rmbY9XY6
ArvlNpEuwhvgmR2lu3yNf8NTUrrmjzjsdc7U6ywB+fR618i36IQpgtTvYtcd2HHm/Ij1y0Bc6ejI
hTMdkPlGm/JcvFtv1OjSsRZsw3BYAwqfzPmR4wY/2hkfu3xNVbsJFvQsdvdlrXgDBManJuBYcIWb
/hwON33yl0PmttsWJKpTb+tTaA9fxUO+z2/wrc0vRj+Rbx6Kc65u2vfotQKU880tBxC1OyhfwhPv
Lj7yIHJ5w4zxwhuB6z4GjnVPo51l3ZLR7uEas0brGGvyKXFP28pDjH3d3Ex7LT0CgN5J2wWRxlu3
61DumqCLbf0ngMoxuQAGxUMgusZp+OvEXcDsS2YWtC1eWwSDzvAivC+808MGG31+MQ+xwr5pU8xP
2SErDsHOove362O0U79U69ZfECaWExmiXvsd7BWAqrHXPyXaDoZp+yLgwMiBf2OgsXPevAMGxXkD
TiKsduNF64+E++HGkI/GX8m1HduaZhsndvLajVAhRQAk7CIk1l6b24hM/qtAc7mBQDRdBS9EUoOy
1kCZbKslKe/UK9XW3OXdrlkuXGHtNa/2UuFGosPCCvkDIWyda2JFKnz5iX/fEOwCtwEAxqdpOBip
t2orU5uzij2SHnlK4ZmaT88e6zcqhaR80dUTWM3WvNNICv2Jgq36bZ5Icu+SXUAZ+pHke+nGAYX8
SY5fGAoWT+0lvhR4KuGdbMLn/pHW25TFi8YZhXHINfYmhUv1DaU54qH/ql0mUjFnj64YZYC+C8tz
nfoM5yjnUCHF5/DT/JBPHBLZb3IbPgxmd7tho3yUx3of+f2he1efqmw7sxFGU/qsQEeGkY0HKlp2
Ue4SZmTsrI8u35ooivIDyZxzcQFniAUwcszgEi7P5U/1UUU4N2xav9ikNP8NtQ12j+IPb1eu/uIt
m9/wLmLDAhWFSg7h4Cr4rmwSFC+NbIs+Y9J7sY37Q/vMtjN4EOG4nJa/8qg/l2+J6QQ78x5SfvnF
Kx5UBwDWhDfvVGluxYeFdYT8dW5WPiUuths82gYFipO9UMd1xWcY2SWj0dPEXO/B68QcinmAx5ef
ousmIuuJjVtQPTTwlNf8GafMpNqU42yvE6SiX4g9l18ebDXGiENIKWGbwUF8oFt5buk6fAESFLv2
s7lrEUwzV1wc7aad0NEnr7MXUKN+ceGvEe4+dSuGH5eBefERE7r62x9hjXHL8HhCVYcg/7XgqPaD
HXWLm99S+BEuwaJ+5kHLOpnHCi+YSRXsGKfoQuUQfnDPZIeh9CssMECZRbt61hefHJ3Vb5uiYN80
1h2UJWo6SfO1s5Hb04G5OnMKdRfg4Ku8lDtCdqpn1r/hh8SBRUWVuBhLikMKs+w1AC9a/rwLH9X0
IZa3IXPrN6bOIanJHhUU2InERkhNeTY192nlDD31FdgTyvoOaDG1j2hbP3wYPFVTyngamr1sC6f8
Pr2YYOQ+LMNtfPj9TNl/Zs3W7hha2E5KqrtcG1Z+Xv0Qd3yMwVOApGjkeXeIKPxkj0GwKe+iF27Q
EuW4p/r5LdwisjU5P/1snx3Lz8G0w0N2D88VLZRFrdQj2PllEPCkfrGfoRGlYF2TXF3riGIZQBZi
cT++Fk+8bOkqfog35c4wg/8t7ih6hHe8PgOKZOTsh9LlwxUOGTFXUIHd7LcNDghI1i37PfzhNM4F
H0VVdzYfGHa/kr9ml7DS24P2/A6OJmZNcvDwOYC3PVlPeBmZ61XHkewHR3PJov7JE3ZY9EO7zkYl
8wbxY8Mziuulf2NUwPO6f2P00dVOg7HFld3woj4J77knfouzB+2r5Va9wlXHJAUx8tR9wp9Qv5s/
nlpgs7rFAXY37uGFKZvgOzi0j7A5JIh59/JRcA0/x+YWufVg9+Ze9Op3S+ck4g7lzf5DQi9oNoQq
Hj5oJdxg8rStdWtu3Qtizoc5uyX+R4Sf3KsoQr35GH1SVSd/nH5S5pIZkn3NDPhC+3eoUFl6lE3o
s3nKd4/+FinH7Ed74+p8ij+Dbb4DUD7FrnUwzhL+wh92C4gurOU1YoC5MWBRchp/CEdxV2OU30Cd
iV1Of/2g+SCcT1xWU7sBeOdHWOCv0vN62KwiMXo4Yy9dq7WJhYZabJnnhWcMem9vtcRa3mXsw9IW
zzkPxvojQ8vuTJ565sLhQ4pu8iH6xf5qPmWlHf8l9+Gbh4DwLHnFe3Gf15gdR78F22lvPHNGcVMY
P2zdjspx9hOMwu8p6AZCSp/5ZtN7F7r9sgeiyvB2JkZxT0Uc/KIcp11He5v8AtnPqYxUlJN2BEXQ
EZ845UN7wm5xAqWU3Mtz+Ykc3Tqu802Brc8meAqfI+4nO3hkv1zDwxsl9OyjxxRv8YXjSObIwXJm
s+5qH+1De29BCjrRk3jASHCtvfFB76qeiqPkGYd9ehM3xlvD3VYjKC09Dk8OS+2d2vpl+Bh3bGMe
1QsCNcElMqv0B0ppb36jYQ9iuz0SSi7XbuuJrPxY9r1aPlfTV3ODj0t0Q4ooDBzn3XwjHNlyh3Pw
PU4PUgWEfKuJ25KQK576TrczzkRr0PqtDh+aONBGki2+rzfQdK7HQ/UXeJq8gz6VUwH0cOl34ZZ/
sdxqh/lcXTgF0Rxa/syLbbbNk+ZPW94B8ahsWhaCL3iMIxsENSOJScMLtI95ULLcOq/lM17Cr4Ky
LIJ/JP7U5pZoGA7wh8BBvgoX7GpnnKrP9g07hUzjKd2El1iDxd8N3Eq9ujUQQY9WFvjCypr+91U6
ETKtpZXltjD/XKPhlka8j6HpI0wDPjwFlhaDhliKD3hlIzE9xP/+HGaMk6ddzaVipYdWGswNFHkU
QCmNXZxgmFKW7E3IlNYDK8XPrbeC7ItawZehCUtZZXZWJ7hLYmovVMooRMf+mopJvc0KXk9UDVid
Z26Gcf0lQXYD5bYe8XgvCjK49khYBeXSVP7vl8lsTr1a6dtUj8gBGIlr6VQKyqzJat/6tX7L1hqO
lrCCDpFzMYRFn7DJK4FO5d8v+vKSGUK4ZbnAEBOBMfHsDQjVLDIfiCybXVRRmKN7xILI4FnFe4qS
gxHtvPyIWnIX0mvIxGKsQhPRgIT1uTmPqvxDTjxE3oRmTjdvAT+vH9es/+q8B7VOzxWQAeBYuLvr
cP5VquAUdAHppXD9MI+9JbrccquI+I/5IHpV3qFXBi03Ljwep5vR9ul2wWrBZIbFWVC9qu1jBqvp
rF/H5lSjFml/hCQBmVk9N1P71AlLyhkJxG7KPke9YoQ6P+ZKIEhJFXdM1j1pNq7pHO4qQT4rNJ7W
EDwVkvpsBDRHhqyRKDHTsTTKTs6CW8ByZzN25mvVk3afhqiBgml5GRf5wsdBAVOqkLTm6scUBkLQ
SddrxOnblDXBt4IIR1/0H9LObLltLN3Sr1KR96gGsDHtjpN1QXGmJkqUZPsGIVsy5nnG0/cHZp1K
m2KIp7sjMhmSZYsDNvbw/2t9a+2K8rpKe5JkcFkxz8TwPG22rlDSO3XwgfpiOsGMMazcolm1qhdc
BcbUxazsGyeW/a5N2WRK6KqiSCgHKaOxIo3sx0DReOHotjsLEGfMPchOV97L2Jg/DaIHEIlw10VN
vDRjtguN2mwxsN+Ghc9pmGiHP/5G/Jwj10xJdb8TVhAvkZtFRLXUeNIToIvVx3raKg5UUAM+RCbB
FLSsF7obbKqkniVJsSqNcJuTowuiYnj6/Ok/8l2mZyfzXnUsOkTGCTfH7s2euB27XKtR99Ptjbla
eZQOQqoYyiRQckuLapeKV/rz59WmHKnTt63pwpaOSXPL0KcX9kvypVpZea/3WkmnhUDSEqdYaa0C
u7sfLLzwo4qaPilvsOHdWBI9J+1kTrYZnFvZbS+8lOk9fnwpU/i0Qdy7LU+ugBaZ6oA8FI6pChYh
LBSwEMq7nzmoIu/8Oy+nPzkBYRi+Pd2z9smc8F+SnXDrDReGw2n8luMQjqehRRWOYery9LWYgavp
ShbQKy9SDFUhC/yEFYiH/NXHi+YqjnHhSohzA1DH4mFjMVEtIm1+vxIRHbsxz5VybaWU++wuebKF
iU6SnVYz1og3+fhtrf6W5y7AGJKFcaIWPVt75AC4TOKtiN0QiTFUQay0s0hnr2+Y/CM3WmK7nThz
5bODBiQfUKbWCZc3b2iBF5AjOBAhDlsETr3//KKeu6a6EDYWWWeiXp2M6wEcP6uSV62dhIXQAg8z
s4ruws1zHKSnI4fIR8I6Vfhbtq3//tH1OJ2HWk7JP6V5gE2zbxN719kUv2vumJwSrN2l+zFvwTEQ
yjN2zqYPzRv8Hz329Xhv+YyouMrvu2vXINpEwwftGO9EJ7Ke5d/ioryBYQlCxypWauXeq43/MyuT
cvn5h6V/oGcx6oRumTo4dE1qxkmapjSNXvN0wXFAsjX17AxagYXGiVbLkHBNofcm68QWmx7akzqV
lZ0lOYPPntYhcIwgjFj9uyf1dycqn6qJuSAIN5yNnXfvJk554R45O3cIg8bdxBzTrePPf5k7RCWt
zA54uYysq0aDaoPh6mqcsFNa0j5FtNQnT/83snxCQe3SQwBHTYY8OrW+9FrO3T2CiVs1UNQjDD0Z
Ah7CEk1xBrKeTbondhEN84k2MvjUhAod1LHJ/VS3tNg92hidn7x9fu3O3r5CmrqhwnmzGIi/j0GJ
3+SvMdgjKJqXGulwURsgEh2enCYMAahns2q68/BlRQBBpovT6kTRUFeacDI9Njls7P07eTBcacT+
V3Wovdd2RMHVu8mJ3RjsmFO2rLH3D4fWd7/Didhho6RgGrbbibJUTxiqz9+Ydv6TdSyb1Vg3nA/z
EhpUBpBakk+zMxtK7JbAFYhqbdmDmqlDtMSjJkkj4dQE+eXzZz+3LjLCJuKZCnBPnKwJRu8ajZGw
JgwTp0ehNNGNdFPbLlxpnv1E3hUFkq6+8J7PzVqGCjHJgO8Dye4EJxdBfG8HAs3XY8+1RHDzzXKy
Cymwl57j5J0FZq3jE2XAIvK7Ga1yZTjJhcn37Jg8phdL7gua3KdjUoawWvSam6LQlqKjBTAwi8ie
AWZm6b4/YoKMAGBwc4NfZo+piWY8+uE4viY2cReU7U2r4g91dG3eDTFdKpuKgT/434LcW9YVCuBW
MJIbZXjyc9bmYQJGefZDHrjfJ+CY46LS+HxInGYOw8ITqmqSds3cI5Hsn6wphpk3ApQ+hzfE6bOa
ZXxmxMlCRwR1FQLYBLQVP+HupuUA7sYjaGsmcra+uUznn7+Uk/Ttv16J7Ug2q6au2aeTTmHZqjPk
olgX6U/Fo9nuExkq7Vqjjzvs+7J2dwJghS92nz/vx90JqkkHYZ1tEXnqHD+hXyZe6WlkMkVxsR5H
f27r3JNEvGACzVv8aEy6JTlNnz/jNOJ/X2GnRGbHtDHOm8I43R0TsxmMw+DgDjMI4wxRZrOV/ZKX
4fP/w/MYuqpxgZnNjemd//LOLM5wQpZ2tnao3YyuvlI6zAyFe2Gv6Yhz7+eX5znZbCkitlyEI9ka
JEWtSGOO5ptTvjUDBb3qtMygr/gQB9kmq8KeeTv/aoQbuwgPvH1qDW3TLhU5aa5EshDosTThq8uQ
nRC484RXTBwvP4N80KFgKwwAN5ClObbKHvt9rqYr+KHKojdVFL3QfRrisebS9R69BB+Y7k5ZIYJY
5cpbju0yS3z4uQYdOq21M5IhDATwWb3ws/EHPnNl03GgxDPZIY+kl583P1qHLAM78j0OxPjFAIq8
dvac4ymtNsKL0as5XzUbpQTYxxxzU1fPsw0yJO2Aj3HreDCRE0tFuApdx+yNvZf7P1WYeARo0sG2
TYca5qjZy9I0v6hLPRzvOTQXK5cKa0YM1Ky1sNuEEeIBp/efiXE5eMHd5yNFO7MwsaEkREFlNgCY
frpbIttOERzTsnWYAATQfeDUcboXnf7olPI71Yh2pg7RHjvPi0zC+0r6BpCmDqv/dRaY2yE1HjGv
fzG1YqH5+dOoxN80S8Ss1DVpELG+Ggefwk5hzQPVey5bK+Xius0VpsRV76pvZYW/2o722NroUhn+
M4RhimYAQYX8Hnfdo1nL27FuHnUCA6vWXZLTRkMkkbdl4S8MbIS1wT8ISX8RfTP3O7yc4T7RjWu8
JHu9bh+xzHnlWzikGyG0t8EjLE6xb+HBRDNR6q9Nqq3yntZjwMfuunSxAhKR6AYU5Yi4As/C1fQ6
daOL5pXdPPqW9nb8d7DQq6zao76dVy2ECh05Xx3LbS/ctUlbsCG4qgrbtdszp2nGFyDbG3wW2zhI
CfvU7z3TIDQdNoRfPhHoc4PbBeaOT2xuF30t/Xy8rkEY666nPNRpdUMo3ps0Lar5TvlCHN14H7US
71Z6jzUue+AMyphyMVxdGCHTnu9k0iIoSdMoPpmoMu2TycRNoJbq5YA6GgxZ5pXDtoZcemVJ6pBJ
aS5JQnwLELAjySiRs6hc9qjqaYK6oltfeC3Tcn7yWoRuG+AmJCwPeXpEocrSth3RlWtwIMjTt5Gi
BJNRLVk46OUaS2u3CO/VKyXvXnu7/qFl6mNVoqzxfcdYZG1ON9FRvE1X9xcWMe3jqUNwQlMtS9cc
qJinc3vpDa3iN1a69rAMUO/KHaSyNF4Ql3s7ty+/uskInRAI9rqy4Wz5CulCjepeWNQmOPLpRwTf
lvXMcUz+Pz0r1kPkgPtvwMs6TxABkhX+v0RZHLkhmDpmfdgPuzRGnCiyTTnRNOrJc260EllxHOJo
tH4QlBRjJ6As39/D+xtvMldB/oSxRCf+llDLReiW9Xy0lHtBvtGVT9oMxDnYWoQXLt0psjOhYn7h
4n/cQgvORwIkg0ltQ9dP9mEVYRVxhKcKQmtzW+uS1nv5CoNq1sbloZhSdJsB6Y+AI95mr58/+ccd
tDGtppoNEtqWpnmyz4zaHHeTFmJHcWg34Vea98NwoFq3DKziutOTh1FBPPT5k54ZU+zawV3bNhsj
oVon7zivsqzxWujoWYTkEy1hHlWvo9UA/QhJK0UnneKR61+T0N6jon77/OmPW8Df7zZDFbxtXTM0
yzJPN2ZeEJPeGhcxwHeCQYClMjosHemdekVp9Y7o4X2LOYD2NimQqQLaoqM6UbTGrFedl7IRB5I3
0J4E0d1Q4eXPe4eKSfY6DA+iuQHjtw0zLPp2eelqfZwmeOEcOsA9myYvf5rSftn/FCZ1a6tJeOGY
7n2BG3h03kJM+CAoL5wOzg0MQdGPOEidnZB58lQ+UmHXqWW0jiK4BjYOD89eEQ1wY6PzxjLGibKW
L59fmI8bZt4exHQB5HyabE63XUYOWFNxIpRA/HqZv2aDdgDJMFdz7en4kUcuIfS6fWE8fty+GipH
cqFOm3We+OQmMCuKGLVrR2ulabZD3K4NI7oLLPX687ennftMTZVyl3AgC+qnZVy2XX0Q8LtJjTD3
VssZPuNGo+DGUpl9LRRxHRn6MiSX1IEtYFTMsqXAadUMmwBRIJAqEw7caL8o7qWRdWa7xGegqezf
HV21OBH+PrR6EgDTMMT2W+IDGgP/UZg9c4BLiFi9a9qvmhsi8glhRGmXhpo5rbSn9+M09dkmkDBW
mpPnZgGpJZSjaC1N4BKEFtF/m1gLqp0xr2fdpobpRmQkZayJRJISCM07QFWceHdktrKDbd3xCvjg
zRF462gYAR1uaqHhPe6TCGINK4EXkJloUDDT9HKOMw5RSN6kS7dKH2IDE3k/EWSO0LE6NzDQ4ybB
JxZPjrbDkWWgFM7C7IAXHf86QDwJOwnoEyZySq3g4LruW12ZW2J+2Ohn6mSK95Y+OM0r2McgOYLv
1PVQvvXA/ZSsXQPikle6VrwCeF7m0zHgwoCbbtIPH6wjp9KMRjDs6YAbQxiuvsFENxBA6pI6Bp10
YQ3bpESNVgBEcacIwRQSCaapN9w5C5FX95+/iLM3F5EDtC+kDv//ZCJJjILNg5fFazydSKp422qk
HRy7vnBoO1NvZARLi3Mvk7pFre/3EYzbTaR5kcbrjrjbEm2i04DsYJ6uinbLFuoA8wA9+BSZLMy9
3+jXpduSWzNeeiEfdypThV6jTeRQ/OTT//2FjKGKjRg061qr4F40PMz7clV5r1EyfDEnK2dVxd/L
wrydjPCJ8/3//gPnUzBY0A1HVU8rctwGFlHYzGZD5L5Nn3eJviwp3QuTtf7xkEwRjJmRPgPle/30
ru2rKNXGjBmDZEQb5gmC6ziPUWcRTjNoUB6Ys0JRr4PWkrOuZpQDJJ+1aEz0Eop4hOGBk8N6lGx5
p/ZdYMiXBGaO7hI20CMPrDQETpen4XOzDTEUhkbb4UxZxrFKB4RfG6HsbLZKV2+VPH/lo7xKdf16
UC/O+mc/J13AugN74Xzo3MR8SLZF9Ws99HeK1oBEjvLXhrIpSEgHZU0cfG/i7wbgl04BV9WxI7WK
bZAigPl8YNjTHXA6HXChaPIamiCc5GSdk40O4MkrojUmY1w6gP4dwA8QKAuolQHaL0xSWV3d++wm
2BLspVOtVOer7RiHBG1N9t57WFeChGgutkshCySoabIwRx5aqaFs780bkrlvhlo/OD3FjJzBoIr8
1aijZynqxyTPXmWvXueA6mcVykmj/Fo65qLwFNS17JcoVVOClIdRKx4EtKZcBhN4+D3IaLb7TiIW
mW5d4zF+aAUImNwud34jwFuoSzr8c9e2AZ5aL2nAMZdhr6I47VWwlvq1z3AgcSmAtfPt+LVtJYvj
p5wXVFT87HuoXlpVjbPX3tbENP/h7Tvd2pduNZUUEla2otymwJacqN12NDnn0w1RkiYNUWVYm1pT
coD5bvFJh1I7hGX6Gnrlj8avNqNqHJSAXWbdMWEXZfEIi+N+NMqObam8ikr/R/idPLhx1viIEqzh
HofXOoNFFk2cKTu2UEYr1lvL4HJys7pqBbrHaS4WNj9SIeCDl8px67Q4CTLvoa7oZ9nKhWXg3AZD
Uw2OkRi85XSM+31WjO2mDwMAImul1mZanz54vbtVw4XmFU/krb2qOVodN97LbLhwxtHPLEGEmjMj
m1OzVpzu93WNu9rAvr0eXe0NXNsXYP/PtuYvCpk+hvm3RhNrsR7erclYZiLc8b+omX2dueLVaevH
tACo5+R0/fKpUrWqegQUupsSooc2S5X1o1/Gm8/v1XOzKzUtzWK/z37sw7G7hbbal16WrbsQRZud
boqG+k7SPZINvhnzaKt29lL4OLRQaQ4pLw4dyaxTm8e4Rh1h+1hn/LvYHn+EvfElcdS3ERZc6Dxp
yfAaVeqFM9XZy6tptCXpxXCmO119DUWSMepU2Ro73W1hdSWioWevzneqGuw9Nltp3C+G0FsNjnkx
V+jMxprnnirPumZK5urfxxZTXldXRsHYIjzlSmc0a71xzV2zMrO5qYSPOOu3/qi+5bH6Rp16CbFt
lXburak3j1jzZ1HtIGMGPk3S9s3nV/LcYZcXx3FGsAfj5HYy6yZuaQCc50qOdfYF3NhyGM0vocl0
6fn2jPPptZpSW/JM89by5Jbw+ecLr+DMuYoro0rhWBywnNNtYG4bQZ2kVJeKoX2crk9nybVXATGv
vxiyfVTV6DlLrOs+cm7JhpToPLJQfAmr8a22vb2SGl9SIPuKgWvW1i7cnWeWY02gqpHCYE360J1v
4VumI3VolNAN5+rs3TSLQ1wxgAKv2DtNeqkZfG6wCGK2dFPTdY57J4OFkeFmejWma6oDy9JDDQ/P
ZAZ5dZ5b/mPoD/xhf+F2nq7xycpLv141haADbehymqF+ObjnY9eXqkvxCsfyy4iOsccbbtc3xOJe
Knzb5672r891Mt6kEkahYUyFMgkfqwpcDKYapC5OOFrwWvQZADYHWaMhVr5a3I55ZmPCcXbOILlp
rTmW9cNE9E0Me+nRzytzouEz4wVQfUInn3QScEvxuMq1JgDDo24qJT9gifVB6IuaYi0UiZ29y5vy
cCQfI9FMaD/C5svfjVRbD4J9odmCXQnHTeVrmyK1F2nW3g3Bm6fbC1mlKOnsrYMHm5KL3mfrOhtW
aiF3edneEna5sJVhVRLOrXTFIQLg0yhYTTGAxu1N0g4b0eBSK5qfYVgf2opX6aW3fQrBJHHHRzOm
U6JLIo0yTNpXgQ3CJu7HWf6dJOKI41lmSJgvrvqFKJuvUWWtS5BlyiCGK0Dasp+3KiE5AiLNssCP
diRcSt7K0kAliRvP2FpoguzQK5ZJj1JaTV5zpFlUFitysOrd6A0xLNSUdcQqSPLJGIHgBVaGGHWg
SF6w5Q7GCUqrZRV6HcLNuoNNByiqG0ICIprooUnYJAppAAaJ1ZhfMVH3kSXCSjBv/d72V5CFkIxT
wZ4RwvDFLdBZh1KsUmKBHCXfg9HDo8OoH510D+p8LnL2Y7bab6qUpdCEGhfhF27JDpLRu8QeZAfV
gVz4nemU722Q7b0y3StVjZbCRfNkYGnPflSO9qLH+BbTKHsO+w0sw5ltgbulcfBiA0dyc0zeQIql
v/ZNfhcZliqhVg3gAOGby1rZTEOit4q9HOydYw2YSHmR0zwAJH2FvnUlIriHrn/dBc2XzPb6edoM
q8+ny7P3j2bbGpODQLZycmC1iqqoB4sJSa/ceWkxI/vd/ZCTeIFKyBisRTPKHW/xwjx4bpNC/YPT
K2IKtEonT2v6AwwVb8BFRvtHU+VtGiXU89MLM9HZ5chkhzl1bGkjypPnMRAHAa+XKYnKct10DZ4o
SPAJbl2qKRlyOqCb/l6W+k1ALE6hXd4pnJvxWVRti8+YKuzpwVHmSZHknUlHAQ9HXKA4bdC/d4p1
zR/fIhTg0OfMXG98YPJf+AGKV5CI12oJINmh+NgQyFPX5X1EFDGF252b6HSwTGDJLkE0HeTMWaKl
3IKVu/bi9C3z6ofG97ZwxXdyaIEpkDbVmiUOhZRqvkdQiIeBOOma+ZBZB9GAgYuYLpth6hGSCa+X
0Er9YXI6qcOrSMd1OhK449tXmrRvE19FyP+mVxHCnBYDPrleM1sED0W+L50MDbuBaUCtx9fpamaQ
wfB/9dHcCa1njlJRYgFtGMBnhfsS3hLkXnYi31ylQ7gwdex85g0BR2+ueQGFmja8cdikklUQglOg
ClUldj3Xw9ajygDGUQMhHLvBisgPUggQqNdx/o6RCjCpCpubKGPE1nCQPDLok9o45H1XLAc0/3Ze
e+AdJA5tDQ4FvUe7tbaViokyJmy36fHYtuHzGOXQN5JJJI7nM3B5ggkr+Pk9eG69tARHdInejaE6
3aO/rJeBWplJGrUp9EN6TPpTYhH826mrSCOu5v/rqU6PaG0ObzgD+bj2bUiK6ZQZTo0dTOJVVysX
3tbZXbLFuQpdCnI0jnO/vy+10POsMEreV7QmMZYg+nTh99ly2reH2vBV84gXw8kObvjC2zy366FK
Q0mKrRbnsJNdj1UiK0hjppeeti8E9CTB8lLXt7Yvd1rO9eX7zz/Y889oUsmfgk0/VBuAU6NugWO4
LsMSA1h5gCrzqrnDSxaX7zVrCFSnxedPeZw6TvdZkz6WWidqZftU/DNWOVR/EhTWYR/7VwYhhy0a
R8yWkqBRtZyNtfVYwWYiC66LHx3nUERQHMuBPULZTa2+DI95vSd+d1dhdsVnmtTsSINxJQekDaaS
QZ0gecROzF2E6I1Cl4spbtxYuW1djeVI8HRek2LN/dbhSiNrgNr2roWjO+de2QUBfCmatxU5xY9l
jDGuhgmXSLHOEv2pl8V9qqTDzKUSi6B57tc+NGGpRHOd/ARqsx2u48l9XlRAkxAAEhKWXXH6TK/g
+H8NHagTJnC8zz/Vs6OWMStoBdGaRoP6+6jtepesNF8m667I3+PhWUIbidxxA77uVjcWdTMP8TuO
lwqZ5wYQPCAKmRR0jQ8ng6pVBj/XrWQNofo9HLl8cqxeh7h+TSYNBpnVe7g/h8/f7LnVn84Tind1
ejjurn+ZeVRZRgiSIR9GLCEZuJoriU5rWvrLzNyGjkaWe3GY9iefP++5Ge+X5z09P4ejEbeZqSYY
m/uVEzPGQqe67XTtpcza28+fS56pUJNCbCES41jKrHBSKq87h0APQpnWIg0f+r7t5gGydY9qrE6e
PTEu+U+TMDe6T+NqUH287A7MDOqGGhfadSt7ZlZr4b3FGfQjy+rvQk/sYVX2iQvgVMSI/BTtzbPw
YlUGsDzX/BqikVzoOrK8nti9CsbglE+umeNT3YA0GaNH5kbYvZCnln66YU+LLRq3SYVbm+S2l6O5
xHJCldgnbHfyNspwIxUK5w0N/PWMkxcF44y9vpIeiNmosIRQd3a1ldeaZNzVFWl6BEMipVqkZve1
HY2OEDiOPVptrpB73bqWB8m5A35JpglLcA1jIrrydBjCkej3Ruxvp31zUYoXhx1xXzE2iFRYeH7/
YngjMVj1IcyaW+Ie8oUdKbs+Ir4e/Gyg+D+VkVB306+3ZMzWt2bpkxaF+ZWE3gtLzLmbRk4B1DQe
uFtPRZ1xnFfoLnPq6jmnq0y8tOAoatV4MXNzR8P3pSai7MJMr58bvBJNBm4Im1bx6XjifOmRW8gE
YcX2rQ7wHtmtq8+16qqAhBtM6VDa1IKrArm23JBIw8S97YMwXHth8lg2tDVznbZvQmqHHv5M3fwL
envCrdpxQktEO1i88BIagOpgsxZxiwVYM6FBfH5fnHEKGHgs0HnoTDfUKk/uC08ZYjSVMcwjN1mi
n8LhrlLx7kvt1kh4V+Rv5bMAU58ywF+PFJ+wPSkRZg8ZFXIPI6Ii61XbMAvX6SOpeui3sDqtSC3A
iQu/nUiP+LkVS9cSwONziJe1QgBFrE7R0Cq5r0Hrrz9/Ux8Tv0E/IhrQps2UQ/lnGjG/zGjSGpyk
1kW87vVwUVBUB6XmHOqMKItS75eadPN5loAOT3Tt4MNX4AyfYu/1yAap02gVRBwDoFY6vnNhHjon
xEC0Teto2iXYHwqzXm+Oudsy2eaOf90E8asSF3s/wxhtGhiRazJOSjjeldkfgD/e+X19Y9L6mrUu
J8+6sp+7ZeKn73XEhYJSj8wteR9IK7A7fkWTOjtCa1D7GMrPC5+pemYGRRuBVACBG42d066mGrqe
RdkoQZ9dEqQU4fdrBqYNV92S/IxGhE+3H7Ng0/lb2YEeyMJovJEq7IbOf1OHQr+jgUZ3O4YYJNwp
n7MpUL1pw6s3crsM8XfyIdNFl9Z30FHhnpCsKHNqHKnF3WIGrTIP4aqS28nNNkAdN53ggckKQGWa
2es4kgZpuylnKUdsM52EHOFTF546X3BT/C0ANSB9MQWKtp24pu47PsWHl6oQPlpDqSzUIkd5qogH
xwxeUmRIM9EY2qzL2Ss5inMdyR92xxRshc2bZ6pz12Q3k7ZrhGzzwvoGsfTdc71t78F+8kJz7ols
P60nrf1EDOa3aVNYx+KlKsuD1jRvOr0++uYvbaBrdP/5xUKtDz57/q5rNzKvaZD7OzN12rkXdD9v
XFXcSlYDzwijFdVCLOllQWSKtPfEIXN8hAjIFNvC/Mrr9RhP3NFB/ZZmw48LY+HcUECQJlREKxxq
T7tqA82EuKpFsu7DLAYLKWbgfR8Sr+pXnOf4fAK5bw2FEM9p/sJnEyXaBWXJmU0LBkEHnbk5rein
BV7irosimTZoMuPydXH+bNkghltZ8NkgJ13LoViM+EhnAazlS3fxmdmfUgk9Hcq47BBPq+8pPfam
S4J0HTWESOZpuDYyGGY2oPu5KLBXZZiRrh3z0eQeWCauDzy0Wrt5Ru6zXzsrPQ1v3abQN2KYIgBb
CYSQXC7V3LRN795Ay5wTmHQIHIJD2Vus2NWwJyzLv1ax//Wj/9/ee3b/1zGh+td/8f2PLCd41fPr
k2//dUMsW1ZlP+v/mv7Zf/7a7//oX4cs4b9P/8rqPbt9Td6r07/026/l2f/96uav9etv3yxSdDXD
vnkvh4f3qonr40vgfUx/83/6w3+8H3/LYcjf//zj9Y1LAI0Y2/OP+o9//2jz9ucfuoHI65cxPz3D
v388vYU//7gr36lDn/kn769V/ecfCi2Nf7JYSpX6Pe40DJp//KN7/+tHuvFPZmSTihZ7eFWb9IVp
Vtb+n38Y1j8521vm1I/T0WlPm9Qqa44/0v6JaYIleGpYsA6r8o//fvu/Xca/L+s/0ia5z4K0rv78
Q/tLcfHLsRBdJc1XtIZo5iheqqf7k6hqxoidGIAO95ujAklPCzjmVgzOtOqG9RB7Szdrnn2BlWCU
gGuMMnpyeurRqj/VUQ0AwFqSbv9+cLI23aLCv+5Zj+ZxL+4DM8q2x4dSRLu6yOJVaJs+KsLRzbZ9
ndtLrQdNhWp+e3zIbBgoYxKCIMrKhWxLUi/Ji1/UPuUiNIjWyiL8a5bQJVpWEfBUIi2jdSNamHXG
jzAmtbRg4CxrIZ9TB0bH1OCzXPvekkR8dsN9UxTBPnKSjVsbt1rvONd6ldzg6ik3aSu+BxbpYO6o
7DyjowQF1X9ZsEpTxKIiuC2VIt0ev2oqEPCkDz3nhDrMi8y6E22ar8wYalULU0DxOcK2VQV/zf2h
+sLa9uRmAImhHxkkVoeuu2fdaAPrikr6MtU6c5dPD7LtBbbU1y4BIFK4nkqOJjwJj3ejhFtQztlW
TA8VIcN/fXv8SpvSB6I64pJxDVLPIizDxqlZeN4uGqH8jQ2IEHIQ52mnAVCf3o1EMbQeRgOQr+ON
QPh5cyrPNlPAQS/arg4WSJQOnQivQ1+l1jToUzHQ0cnxiGhFNBBAGlW/Cwx4O+QKRFrZbzVlgETk
6dTRKj+epC0tUW2txVIE/bPxsnIb1NbGc5FRpOQQgXCvoQqZDStv36FccEcAmnZEySkBO4CajVR6
u9U2+BZ++ehPrsTfVycLImOhlM1PQZiRSkMCtD6Lnub05FHWabM9PiDDKBdOZr6jpoPx1HTV1iOx
aNUUZrm1ppvh+NXfD5gPq60ek3lgDCaxkUqxPT4c39DJtwF+921JAhhbSTKwfAonI0xgoA1/fUne
2f2EvCVcRf9qyCDfjhzbt8ev/v5Wm/5stEsDHzCJTdM1z2j7/HXNj9/+PRiOX41DX3B2rNrZ8Y48
3oz2mEoAJ4749216HB1T81wkAd6daRAfP7q/H/7+M0KS1U0UQqsY06033cjxOMCqE7GTbonMTf/6
STx2UGHzjmWUndY2+s9DX9W82uk+TwLE5jO47rDGbD9Y6K2Rb0sRQmHV7Dbf/vJ9PMXJ1nujqrpx
KqQmW5+84REO1qsXIU2qW9AlAdGrM1gdI10hbdya08Px2+ODLsNqZngwZBNO2Bq7Uc1d5W2KwjSH
mu301LM4FBB80w9RvXUAS0OzT4d0lfZwxTv3hfr0osl0eG1Bo2wdIQ6DMybLrtYBmR1fFPUdqtBb
dbrZjn+gTTPh8UH856vjt5L0upUs1RWdh3Q7TP9Adyt9lYTBDQvEPC5ILo1qL9uRv5zNFFUBFSiy
kffNg6oow1YSUrgcjf5LkJRyy8HZ3xrjE58sgCUK1u3WFTy0vkSnyw2/dH3EEVXt7UrbODihSJbH
l1hMV5vQdyRNlp7M+2kKOP6gDcKk+IIYvtgMXWFpt1oXHoahJsBTU6t5NO4rWdDB7Ix80bTVbTj2
30kcM8DiUA5R2+vAY98xrXRX+LDeAqnFm7EgVrRIqMG75SPm5QCnRPOsGgUZspgq9VS+JjkhwWOX
7OWykUTmBIl6zY4phuLM3yiCek0db5w3XUjDboBS5tjpCgHV174bYX1FXz0jkxvRh2JeJRCH+nwk
32QaCn1/J1CEXGmN+tWlGLnItATYUNPcBnrmLbMQXAtYY2sWtFNyMe8OYHJuLMqBKnOqkzHip9cx
GSNMEW1wbdC6HMG3ml4CnBpgFTUZAMnKvI+MYIOs60Yr+kfHJxyZrIh4piYw49jY6ouhYX0znX5d
mN1uDLtmmzsZMWS9X+1kNDzTm0ivhlAp5+S7vkWIAehDND8QbBjbMdfshXDgJPVVRWxbu3cdxV/o
sn0ixSNa5eFwp5C/sPE4di+DPtU4uYBXtBT/TohQ7GzaBZs0ckAWCqJjYZ2lSWItTJft75RaFepG
vR2GbKeUcOeztGivzL4qVvBXkitREQUEth4QVndHDixlYKOorwSOEEq9dJj6KeLUZHPViAZEHDVA
5vCMo6khxFLQLrpykuidHBp15cnh0MQ0c0qrO8TIcgGRKss6EzYR4rVY4rCdDRbxq1LTmzVZcDlR
g/xSEO739Yg+lQvf7/Q0Um77gWhFamyEr1q3Tqzg7XbzZkVCHFEjdb+I7FBbYkX8loWYbbtRwSEE
+dq3au8eL+5O1I66HAkDUJRSuW2sCFJb51AWS7C5t2bUP3ZhWS1NoxnmHqZE22m0GwRiiMO0CR3F
Pul7bHEKJ0SSUA0BaQUTnX7FSegF5qjf7DJJ9W9M9U0GCwyZz1vk+eB5aLITsKrcNK1+pQ2QrVvW
83XdcwO1qf+1Stp8ro4YDtu80DZK2g3Ms3KhR5aCF2x4sycrY6sTB6CJK0Lj3rRU3NuJu09z+yaK
+UwtNftWy+qrA8PJ7eVNlyVbw+a+jXRkdrTKbpEAO/Bt7DWbS430HO5O30dtY7rQ8xLNfBptV6Hr
5c6IYFQ2Vpo/kU60acDaNGWvLS1DaeYxoXl6GBbzzv8/1J3HkqTMmm2fiDa0mEZAaJG6MmuCZWVV
oZWDA87T9yL7tz5tZ3Cte3gnWGTJFAT+ib3XnggtXi18bvBVmjnHiZ4YIQHSGg6+SFZkC3vK5T1p
kDpIz1oy6pu3ulTyIVgwSY7426gMpq8E3wm7RRLAl3VRPhwx3f2Y8B+ErWZ/zC4HDVOcjTu/Dlm5
hLNm/yU4wXmsxYtQ6aVFthB5yVAcBRSfkLrUPKGc4NPN40NvkVQeO0UVtf5BoOd/MAvQ0InxkBG4
xzBg6q45+XOZSmDWuH9yZb0vbWJu3Q6GFW6PyNZHsU2QB2apfZMGtSVDggBri9RoyXToe/EE6qnM
zrrV/W0bjggxkoTdQBnY5AaJZRbuTtjvXSSE92t24nuuBd1u1rsrEfM5RjXyHebCuAxyvlmKrDlZ
F4+mVzwJvSTvfRxebBlaPcK1IUPZyXBXeMhNEqeZj1MB0Low+oVbBTSW8CdwdwMgs9jvjKhrgSiP
c/9jKhYZtvesYWzlunVKZrEyDm5foh2Q2tV3rE/H+WkptjEi7uqNg4tT03nXDx0knaooHiaPUka3
k2GLh7Wv+1+jJN/SW7TPpQZiLOv3lJSng1xscHRANRm8/Uj9DsBThudzseOwTSd5kK1+1uYVIIrz
ISq07ne9BMORb0SJ+/Le4qQMALo8LIhxWDKnHsyRkmQUl8ktCUmZt9GKDqYO+NPQKlGGjRDbTKsF
NsOJfVZE3vN4kjfO0gRWy4PwCeoy4kwLzZqU9hq3/uQagsiLrDkgv6DN0ceoYNuIlYMCbbJAAjpr
ffL98ferpOB3vj8kIWXbE3p98Ney5vtCbdr+16vvDzkSieTtoZ3ZLeV3VecRF2ejTyTk5WsR9X2Z
1tro3z4kb9w5JrA5SRzeWpwmYbeoZ8sSIBbzliDZqc/OnvT8sO3Q/+KVqE9wWkq6JNDMvSvFPrUT
MlrKV6tBUK4FRKUyY6W4YZdJxnf6lRhWf8rWy6LJfy75PFMB+5RBh5qfEjKE/uTZTh6afWayADUH
nqG4t8r1Qm4Ns880uwi77U61Gj8L5sORZVbHbBrH/fcvCwOjiGeOhwqf6HeWhpssCos0l0x3AN1a
wOSIeMA27Zu/Vbn0kV/bkmowIztr1E/SmMT/uAxrVW6S6r62dVd3LYW/L+1aD1ctrLjADYC/dC7N
0VpPD0B8sGKvH0OHU7ui8u4MSFqqRDqazfdLq9SJdVqr8u8PjTVXCr/xWtlPxZABOF5f8uxCIaBT
GMppD5ptuakelG9mG8+O1bzFZTEi9SeCdZz15JqM3XWxK/vFTsCiWv6DVjXc3I2h3XMv+y1Tq9h3
U+OdVS8b/EzgLeMhn2/+eonT4c9SuuWudDyFBr/SI0PQHy2pDKawHA0iKGL9Z1ZTPhnuV5Yo4Jdq
JT4i19o66y2CpLLbK3zod2Mkjr6mXmBv/ykb27l0Y3wq0yy51UFLa1pZ5qbQSpY/7tTveqzRMy2X
h1DkiTSMqn3WiPWpNPHDGPLkxfU1JA0taeV046Q5OLXzShRcQQvM0sEe/6oybq6DMZibvmyTqFj7
RR02SmQ7UJ8ZEgr05om4Ty5J2rPeyL3IyQdXZBxmKY9MNzMIHakaltOZ65A3p6Xz1QzU41z219Zt
bvwggkNTOvmDbfyxelHc7O6Y17D8p7RFn0e4KTFWJTlWpKEQLeyhAWHAh4okU/d8SaedgTBmLAxJ
UtQ8P1aS3Zg5d9cRKfrV4YbZOBOpOy3km630ABLqS3XWkkocZ7Kb4tomaESRMCEJ0iVNE8lNyrLm
2rupv9Mn8cdRDA2CJN5DVewWKC+9tRxmZT/0md+crXKqQEfTyVQ9n7qDW8sOeAQnAfcy9f227fXl
zFPh2OOIe1EeJFanNM2j2/S/O3NBymcWSHmneAdzDnczmaOkx69IBUM9TIH3zgT0IZWzcVQQg7TJ
cR4xOgFwLeZPESQ/2aDD2ke8c6vh39VerV1Z48R7Epd/Z8NSgoTUibKnx3q09Jnz0CHwl6plT/lw
G426PNfOSD2HI0Qfmkh5WPsnCzmOUfCkynlzbdkQdneSJF0PB082XBwlYc+Z2lmXhTrYcwV5wXIj
hdqNljTPyYkqAfjKcn4suqQ+jBzSExe6ZnXxZuCKVBTRyHwLEYFhkPnzrnxUmwaBfGREEMKbSoQK
cmKrlvbEFg98RRs/7z1urnbcYwMPNlXHZ5OtQDIeM3vQQhBdipivVARNVNCwmgwdDrLLfzQujeyC
95Z8Kq2IH21G/x1TmgP/bI0ZQ0JmKmvuTOHt6wZjDz+3yCjm4m5mEGazGA5tPFuRqmx2ov1joc/T
RdTedPl+RYtish3L9dB12Y6geUVUQ5lK38OKa9Wd0fVdtTQpQ1U+EQSDtinW8zOABD3UGnbMHEbG
qVHQeZtMXkmWQteEyBtSWRTn08hyIiDsedXmVZ37XBQyfTKSefOjK8DJDs1X6ZeIhdYeR0vyuwzu
8zDpV90YX1OYB0BzP5Cc5Q9NQ9T3WOm30W3iiKcr2kXxy9CXHkQLkVQ1Hqt0a1bLcerRUpqjpCab
jPLew8O7+21a3Mr+16Qn5XYeLHFMkUu/tAuZwmXnHzvBP1Hmze/JuLCyhF5YIxmrxDDuykQ0N6A8
+3yEJJ+Kbjg3w/DplYZ1CWSO6EAKqCOI3TdVGaPNc3p5cBrtt2w9tZO2V8ILdt8KtAEHx86f5RCI
m5ESUcSO5uX7Qdsv/dOaeXPUEme6GTlUYV8V+9mLF0AHYqs3lTrZesmNINM1Ptd4sLMpuUrH3CEB
rh5SS79xGn30sYF3xQdXCZPlmjXcgQOKWNni+nEAxcGFZgoh2HjD95nbHfHDrzxoyqOhzCMt8Ffr
iPKqEqSzg+vNu7gcvP1xCeouyr3WD5vJPJl+SqAQNDCqFVCYJs9I7pj3wqbZFeNwzXrTuGdFQLpy
MVohU2MSLirN2GluUUFoJ6mvNcV9XiZywpimzodS5t7XAE116N2I91R/yNwO2VuTrfdws0/qX/ak
67wdRhjoKdoF4xclxnQoajwquuNsqhwdwuL6GRrTnlwSQhdmLZv32EEOQen9ySnbX22qe9nRRaaa
5l6hZadt1R1UrT5zj2yX2OWt5I5kEdrEZ3KsmPFrca0C50gQa3kbi8Z5pLwet5Mo8iibwKlqOgpt
SHB/+4Xc2NpFh4BhLdt6ruMhq4hZbTUU2NKoX9CLbtSiNFaz5AA5s+nvBqKW0DetcS0mBeziUs27
aznQwczcgXu6fZdi+gAMlLRLYB5N/zaUvhumojFOgWO94gs92YMkJqORHqOGBPaATIqQo+wyJlly
cab5XGSKYQzFOkLM7ugQVha6i3NdEN0z9NHCIluqfSLLr1mQ41Sp8ckbzLfSNUkh0OxzkMvhlJbA
MqsF4bFXtkffyeMXfIAz68dPe1rS80S0JvxCY+QxllX3cWmRQAb2NSABhK2bT82ZipCQseXkocjV
G3E1+ls7NnCqXaK5HBTkz4nlwdrNpwOjKMTkgTdGTY+3OM3K9FaySdp49lLsAtrXlecqjFTbyrb6
K/QcArsfTJ+OaJ+yAm6K0xUjC7SYqI85fllUYTHWJBCosPP0Gniw+HA3s8Ze4kj3tPS4UP5ssyyg
azWf6aT+jos+X7weSTMdI3ztxiTgwmRsYlrHaakjXWlZSHaqzZmBINMaGHRI07Ei/MjzWUoNawZK
PXwm9avQ9fkurfju2p9Dnssftsw52ZZSoMfsv+BbpeSzBMNNG1ImUeinz3WvdvgTxsdOgIf+TgDP
DTveO4XQQrsVDDl746nmoEu6KrgkY/pDlQE1Yucg9Ne4eHHTnSscYz0LTYJay0W/0hxxHs5lE6Um
RKFGltqFffC4gcYpDpUxHVrDZtK13rCWMMPCBnkMVvRqB722L+r2Xe98mDtTnp4Rmq673wbiSWWG
iJINlEHxZ4XH+lXxRsxGn4esE8xPWrcmEWrJcx6jZO4d7rGa/YeRY6tZeh9mM5jWLECaNlWTjWOb
1qfSE6KIOGiiNBYzKwvI2MU0WocpqMdzKnCncsxrJDVZiJ/X/6VncrvB5cpB2lDMk9e3KSqCnMXg
GC8WC0ZCFvtp669Bj1Xa4WHNnxq3DqKa/xQLeg9oPqNCJTfy5ie3uRSkgBaClM8OSu5QlI+Glk27
YOIH4AWDE06JRgskV9UZLfbWV5o8ZiYgkiQtrwwmyFMKtMPYmf3ZQhqAkIqUmjGdc1ZBnnEc3ObL
dCiKjNEfoAE58c0l5W9bdkZyoCqC8pbwHVn6LMrw3Wxsc2yPTkPwd94IAbF/GUNv0sgRR4a4//5G
GynRdoahbloXb1wr1s8evEmI0t7ISbTUGdyizj+gGbnEmSce0RBuJyzxhwz9o3J/ajbxdrXfvOhl
vhycxCIcJgk2ozIHCJvosMrF4CmLOR+uLRPFimjYHbUyA9K+eMdXv8DgXqxLXFXBvlPVr6EqxEZX
gXcIRr1kHlmzObHqS+ZSXMSMV0N7Fvm5mZqdobUETMxsLI+F1+pHR2fp1OR3zuTk7A9xeXWJSUFe
2dwGfdhZfGUQkzIaQyd5ipltXjGN8FR+z+psuvjFgNgtJnEPL6F7KpEaMNnTnpw8987fF1+MOf8c
ag3dsqu707ZI3aaKx3lCCQncWOwzonOvZuZCSjKOvsy0u527HwTeBsd4/Wjw8g/SC8WZpp5g0Zln
wWS5PypPq2+d1BuSu8ynNpkh7mfDCMDSHNCazVFrqumpXi9zAFm8lk/BSKdaz7m4d/Zb6wXybDtN
F9I8gOn3BvjxXYPxrcw7cA9GfmyCYiJwz3gwU21+1hecP4VacjiZi7XHKkUgND841Oitd9QkCRuZ
bu9ah4XlCHh0Dxy2J6K1spGQx8RkVAsCF96/TTP/sscuO5j8UG819jytUtk1SKS/tVPD4F+V8Nod
+zHnNgw4kp/HuN2kpX7DoWyQQc4hDOfr0rkkU4wLxXl5tBunv2PtKnei9fRN3Uvo7BAJpyRTzLft
4uzWlI0Og9tSBQSpiBC6BocBrSkmdaLuCkcc24qHcFVqwzWY6ViYOD34AzeRNYqCMvMiRU0UHqPD
zJlMZCTWy+SYeJCgt2t5kh0Tn1AjsxtYnpCEfi/UeF+8ZDyVjAP7IpjguSEAqqqaOQ1epsnGQJCz
X+0NkjRYYAYkm4BmmytWPIOZZ5HR1FbkuM3I8yPgfT26f7Nc/NFzwLJB7f9KlXea+rG6NQPm8Cnv
5RbrsowcsdwEQSzbJbBIN2I4jeWr1PZqnoe9jQd0k9M27abKWgduXbvLNFQUnUdUpZnIt8oRF6m5
1tHy2Dcvymv3qjIyrA8TiptyeNJ9iWGiGfhcZ8r01pcvbRz4Fwa4L4nBWVLGoMuyzAgiV3pHTyPm
rWuPrnKsIz03N8cKxFOOBCDDbNdYMBtJIi3pHv3HAczVYXKKdKNpoF5Ujz20lkyUOqP/YyVzc647
L0p0B2tpXkfEbIJLk/2P2m0+iFYftrGaPiUg9dmf8+j765B+5+xXTsqU1tzAWQITwpCvqT9KqHhb
jbXbfYnfCMhNiBnrFh6BLgPigM2tx+Lp1AzYIoozjr75HXZYhrTIrgiukP+14/ve9n0v//619/vX
ryWxfEm7ut4xzWXYW62zpHbdxsq+iWTMEKZJifD1x3TL8qkOtUCWPAnI/dJGoJRoXatt6a0ahO+P
V/Q8S6vkyPBQPymMChsLWA3e75Ty3bbnUz4EZZTZwO59PXlMJMaNYdXWfu/th3XTTQ1FbpxIQ33N
uB1wpFWWLxnLaodA3EH/l/uE1fFpWidl+mpfiZM22CK9nU6Igquws2IDrOMwnb4vaYlgh+zivcao
5tQrQqLsmZsbolZzJumXTtkxH3mzEBzhdm/OMpn0LFlKqAeqn3NeGsmWpX8VAjpmjOHCazkr3iFe
WqhjacmZITS69tzMxcnTdHEKFk5ek2TPDXPQVyPH4ItwtCeRnOMv7oASZmlib2lB4s33V/J9Cda/
Wq5Dvn/9mmaZ+a5Qzeu/7aFjiyqpoBtx5ng6fX/l36+atp7/x4ffv+G1Kg8Fnv8N7SFVsCim0/cr
/79ffX+Yrt+wxjRflqG7pYhbt1UL/IMHexkpJyXFYb0ENbEgpaU54WgLQhvXC+Lr5riQ3+lDWzoB
08Wt764v25LN5/fl+8MF8jo/lybY2NV8Gf1Cnftk0akD+Gasnxs4Pu6+8FuGUXyLFAqezkzVWRqz
raDgzS1B3+en+77V3w1laVG6Dk01nUvxPS+lBulPgee8ySBP8ca2w6ky54GQeF4V66u0Lp1dP+T3
719ikTgfU+9tWL8S4IP/XIaWSNFpReOM60T4WymTuP6pahQOCI1kvsUl885naFa7+JXKQSGU+e/L
aDUXaRpiPxJLfbKccVWKrRNhloMkLFs59KYR0uY6ycxm+8H2C2P3rXr6PwnE/hfSr/+dhuz/I4GY
YYJH+H8JxPhaRJJ9/k+F2D9/5x+FmK//hw9nDknXylyDm4wG+R+FmO/8B/ouCGP0R7jRvu3Y/yjE
LCyS/yjCLP0/rJUuG6z6xhVR9X8RhOED+neVfEB+wDoo110DOzYqtH/TRJtNDfrEB1lYtX+anNXh
Agpj6f6yqDvBwqIvDorXrOouugWyIKX/9lPSVilWrwqQsZeWY5T47Elx8umcf/R02CySw0R4NeZh
L4oFezwDqigKMwMbu3bzp57OqrH0betbf4XS2xCgwR/u+pPuagEQdBIWy5RzAQjmTePpH/ZgIUEZ
GGI3UwDuRNrdrCKnvqtKskoYvkRLz5rYkv6tMt8nohoHB9RhT7j5xm2ch1Yj/U4WbDhcq79SePk7
oSEB4W+yAc9zSvXYOpZjpW3Swvxdz4yjcyT3wGpSPZu2ojBvNStmQyim5w2pJflCnHeufyIhfojL
GCdgX5+qAATFMg3bIpd+xF7wPlIMAu7zsBLWka+maQsK0NgDP+vQcqbPY0UXGnNk+EGD/yrzv4JK
D00HXKk+xlU49Jibx84hFi13nvJiXdi3r4BEp8tSnBvsl0d7GtFd9T37RmVFZWtDc1F0XVSWEwDy
9JFj/o9NM5onDNoda19Uyc6sl33GfnfKbVYIZTvhFSe4r0bBXz4WLi3C0h27ylgYWfgP5MS/+WmQ
n2LVnVy5iK2RUJzhQ6Yf1sH/d6WxlYJVr+dCNAUuvVUrp51BzO9qzG6i0P6aYxwO2qnR871lpntn
cb4CMz6Udf2jTogZa1zGJM5X4SXTVhvaOwqHMF7EgycHMjNtVr71lpSdJHQLaC54ggTh1G7IWPRx
wa5AtKL/NA32hyZXmE6zt+yLOcjfLflKxSB/8LS/KBPhW+35LEGtPgLOwmDevtjaZLM1JQBCCfwM
2Z+hVDvfSxk+FMUTe8bf8RjsbfjfI9rijaUWavmK0aGNIWIuk1CZZnKeAhX5vhGEAxz0HR3v8VuH
55b9sxMDutbVl+X8UZK59ZzqQWQtNI+JrUcFNIRNyfZp5xnDtW/t9qjgNW3iaZW/NGzeZWzs2Cea
u55Ylo3fqKc8zasdO9b0KvWcyCsF7AQk3FB0Bx4s1ePUnQfOo/OQzS8zh8OBMHjkHaw6VOLER8hE
78vAqtVXDgq8fld21JJ+zjzKN+frOFpEMWoVQbN9Ei5ejuMuIdYadz1ZXal51jUJ74UfZhen3r6X
Moh0ye2r4v6lRyJ4TNNOMSycfhoE+ODsLKhvtzk7XC91m2tfID/XkuColPGaz5gFMs/dMWFgNrcs
l1zLLmAxAXAa7rI3xuUjHQOi+0ZxqQebpLN4RvBChORg2/emQEfuTZDag1keYpa+UcxTaie9/hFz
jH4wfmuqDRgxkJRqmLPLbhozc5PGpJwV7rke1i+6nR/8OmddpMZxyx84JFUXHzTXR9yZBvuJ/Rcl
Y+9vEX6wxCk6timGtbxY+F6sIP2VaRSn7dw9z8ov7q6uA38PSEz2nBbEwNjxe1Yf5nlxngYHhUAT
dzvXey9Y5NzAtIelm+9YYjoX4SRf/VCMe0abb5PI3AMFEFoWFKwbthGsMKYxQJFjmKHfT/6uYjai
qsbfyBEJyJAwfZzN9qOUnrOzNZtQqRavTkNq+/xlL1X24uC3XgyRRy5bl81skExqwxmI0NN5WwzU
l0mjanUXbGNtQiK5hqzVO49dy35t+R17QkSd4Y5ROwbXfBjRlcxmvonzkkAg3d6ig015WLrUPJbH
Lom2oiPhoTeL3Tyk4qlJjGNSBGzaWoJDg8ktQ87Ccw+tbqu1aXd3hXHok/oV6QPBZ4G3t1wan0b1
RHRlPzlAwV4u8VPGZg2k2fyod/QrCwbswp0F8G8cecuSwSdf6uptqOtPWA5XwD/T3VgbDT+IvypW
cpEu8J3XIr0a6S8tr4FB9UsbuY5wtr5hvJp9/lYJzUL1kJ1Bks84tvpsH+hTyfSsvfvcBqY7Ys8T
BEvhOTpgRFFhOtZm1INs35lKnv05KXcyjoed1iEQytIPDV/yg8r9U6qYGcB7I/858JkP9/NH6kk2
nl7yNqrhNAWoHliNqLDN/XQLKiELB5MRywJITyT63Qi6pxT2A1vwfgLj1JOuJrynsXFqJNZ8qkZK
p2J5UxoavgAr0WfLa6PpD35XzRjyfHiNc1ft22AJG1alpL+O83vaGlcOtP5gCis7qfahZo4aqcI2
QPLG/dmFMNab6bwhH63f+2Pd39PmCAGKCDIafTRZza3MnU9pSvp9f0UQD+LDmRgEpbWhh/gaKiJu
p4tMkLbEibqZSbtEg0OcVu80vzhr3B+LZ78q86XEsnLG/glw1QyekXI2GxMudrGUX6MVByeWbyDO
iuCw+MvOncLAXEAXAUXZC52YwEYQnea673mKcMdo89uESOs0ndxhYUtIMgiTc624JD0JYq1aoLRE
jDzHp3oEZG+Wwd0nuy20ghlKh9GhmuQwLitZ3PzcvqZVF5x4VJtUIuqm1wHcesRlLzpv6C0qyo/c
I+XW7gDYC8i+IfEHFt/YhB03qtuQpQlKhYUBu1dYTABaWBpOWzO6dUV6knnac2QdVe6Y11lMe7fR
9jF31VGwK9qCL8tublkeulEc8RpSZnCcmDi0znOG69T9qJpUboum/dCDUt7M9aL07tMHzWLEu7lF
ej3CoIkc3rRt1aJ7sgXLPaEZWz1G7aJ8TEaiYYLVBOa8Xdqq3JdG/rPQELItbrOeSyWJsr50t23g
FZFVpGRrgvfX4oWnJSD6PV9DShzmGwlA/fBTsYqkx+0Ri3hMSrBWP+XDOYC/Ec3omvYNEXIbMzWS
SCBc37LTh+/iJsXdrvbK9fxjXScUcrNFVCyliK6zkh9zjHpq1k5m1VwNbLxb4Q3ijBv2M01IQjfS
9WdcIADs8udMlOcYMTGDXnc+mgm3pgdLN3Lb8g/lUHAakg66buHHm0LwzcC6xqG5mD8EaWfRYDHz
tjRN7oaBt4pthiw0ze2AcIU8iZOOjPKvadeh4R1G4oTe6UGNvVsBqcC3SY3VuAx1Y4xqmTPOEXVl
fCD4TYJOm9qdNFsRFnX/lftWcrBapz2Y0mFGpZgck8MtnelaTjdczOqsE0/0uN4ybVE6j/P4NHUa
fL+lEKHmQuh266WL4hj5MDfb1paZe4LszsE8lk+SaUmUUt3SuSbXeVUJmnO8n1q33ErDY0hWYBpO
/TX4CuS8YGBU+P2j7sFBrEzR3AckG4shIQEs1guBCC+FmyUgA1pW9QZ5gnZK0J1RWogLg3whGWAI
IsMTQH343Paui1C0ly57eq/9hfa5OM9usIYy8scc0G+RnRZsnk3zHrg/KxbIYdya5cGruppZ6/xO
KuFFVeaHY/EkGBhobSEkjrxRSGfQE7KdFYc0e2mDbOXajpi8s7PTqxMugHtT1TquN+/nqIKtQXjG
flnyezKU4WiMWCYF0tWgPs6ULlqVR3UWPBX1+IkO4wgeNweAEl+1tv6jV/ah6946I/jlIdHyarmX
6DWKyf8VT82fdJgxJH4EvgThRIT9SLvxJgKHgPfPMXNYQA97yJFHVipXatO7ptvHmDA/XJz3eZ4O
ItXDxCNqdyi0q0URIclB9q1qK1S/I2RhP2T+ttP6PSbq3aAN+8Fd3py5RxeGeUa3CCjHhRsay3LA
B/SEnhf5guf9ctjW+8lwYQ79zB/Uyu2Y7lqzffQrKC99Sjxu9mek8Ca4rf8R99ZOyHRA2RqfC9ZL
5sAmephIZ2B3dW1DYFZv6x8y2+LVdwIEL81pyKenzkYNUTmsiVFKNYY49ybgZoahDkHwnLQW7Anl
4kr0T9zZf6WDZTxBwFi0u7bFHzQOJMTrcteWZFGRPuqL9nlokh+TeEyCds8d+4Kk18mJQDb8aFmS
c2fZf1zUNpZVENaKd8bqD8ZI3xEs55nfdwgOwnhcvnU2nn3+XxrqVTl5Rdn4amoqCRv7WQB93KJ2
2U1aakb+DClGnwgiJRZ3o/lxVE2u2Nadvr5BrmyRtpM3ha5i8ZNlx6YJaIgTFN1tdkAWTuJtc0ys
edh0egPCxA72Dplyi5ldK7sfvhqbnG/f2dRF8DbOaC1r4wOt9zu+zQtRqzMM5F6Mr6xe++LJI2Ht
1mrtDmHOlxao4+L/xCz2I05TWGbVSy0zUNj9z96e2UrNmIyWSypIH5rTQ9s3vyylP4ymeXUFBQtg
Td9NIX556rme/RdX1dZeS8x3LymurrIOuSGP1fhcDSqSlDgU9KtbBq0VwK9Vl+7U5Yszlof03goO
1wXJtlZZKtQE8kmtPtKRwRDS2APnTcsUvGWa7+TDLhYPmlk99DF3SmtSHuqro9mD3NPPwb06OdSU
XiN5O8nhbDOh3LrbBl3WRnsizoE3pMlOzzy5BrptHhGyKa4pWZ2tgeq+S576auKbMczPla9esGyw
V85ObiF3ORtlRzo31oN4J9q73qm7MMGOlA0qbL+7dR6xorRhbpaFruZcGA38GB3UptiSUrBM3DkW
YdLZhyz0xxyOkjKq0HOB2jv2k6vJd8xoZx5C23Hs/7DoOttafQ0QrmKWuPGVXkgAPcyIQ3Sj+qk8
66Yp/4ak/k8xvwijeuj0iqmBeUpAP+j9XkwUegu7SN//3SZdCA3oIXCTV83rj5lHznUVEBfNnYb6
l9ptl1er74AztayqBzGTHm/ZYYL4fxvb6mNM8+9HZl3au77sP3pNf3L99FMfQhgPcOfkV5Nkke5a
z1XTwxRqfumWs2PGGYqxf/HNfVqU98BPdjrBo3ZPu1VVR9/OHpu6WBtGzCj9X8OJH4nh/al3m8Cf
f3pD95bwgFsKF36u+yJK9/eQ6kjnTf91rOxX3eh/B4P2KxnUqfaasIn1sAmCS24gm0AVblZ7Pcca
vt4siZN/oJX6HHyKN3TYFdZilsvvTvxS9waeJJ3w4dE+zl1ytZv23I7A4OYJdt/i8LZXVf/YWFC8
DPXXnHjLeZ3+A7dPBvt2rYAJAPKM92HwXyvwFL0W3GaKibp13ierI/yh2SbteJMFooPyQ2r5Jyu7
MA6KZ9mkUY6+QdnNSIh2DXQP8Z1Oj+7IZx4YCeQNI9TamZFsfdLc+cEtxBbM0L4nAgvj+z6nsbBg
1phB/Jzn6TG3gXOYCsURt7Y7R458mIN6Uy98ikTV5rREprY+Fg/e2EVp0TFD0HoAWT+9G4PGu29S
jTAcIwQ5A6SrsresQx3dlvAXUIT9FmaCustGN4QIjoY3dMqZnTTVUgfjHxGFuyFr96nj6VpVAHWc
wATSMP+uyvytTUW+TxA8bYq8ZkYyPapa8HQrtBfBsbmJq/aqhHnqdGsHa/dtabmrFWSIOtN3SPWP
jeHehuCxzbvHwrH6Td/WH70FeTQXNG0LAF/UKAWGcKU/TdiROqvbZa74EczNY2eJjsEX0dqVvZoj
BFHaKsuROk6HRDswkcNFAnpPMp3Qc0aEczsNe23ofxqN+2gU26U2bnVW3quhOroahqxhutejdq+c
arvGbSCZwU3UhU7xak/NK3KMs/LGi7TyULGbyfv6PVD/yd55LTmObFn2i9AG7cArSVCGVhkZL7BQ
Ca01vr4XnLcu86Zlz0y/j1kZCwRFMEnA4X7O3mvPT3GmPaLtdlbVdF3OBBcjP6xXRhUjYIlZEhWW
NxFNlC0TvQr9ZMEy0LT3LYOJHfsb3S52lHM2AS1VXVxhkXoNjR38JNZg5oNlDHe1QEuf3SpRfopN
rris/lR3PE4DMQQuoZHGq5Z2TJPNU8MxQpDItrL8YxzWr2ofP9Elrs1dwBjRj+Ka0uPNHC2n/aJo
YnpeR82bYwfXTICZaSGQaqxN3tv3Vo3fZ3mvXCVenipFPtnjuo2Ue93eZKL4qoE5xIY88MUQ7Jk4
8auk9WawzG+VFS0dvl+NLo55Y+AYg2rjTj8SbSAzxNiRaRJq+WnUe89Rq+8gsZvVBMgBF/CPusqv
R2P2kLQwxenvbNSj+G5LMhPHbB2HwVqM49Xye1Vd8bO3+xdXb9+yJr1BFb4r03TXERkWlQ96SQvH
UampEeV8nU9fqRnQKU5WrZq++4LW7VybycY1ugc/YSlszrQDceKhVPGxiuEioy9KGh+rKNvsmNEj
IwoU8QgR916jYYRgVazisZqZYRWPbf04+2urRaiYEiapC6Rh+tjsExPWvhZtGyrZqwZP6crqhnmb
l5QnwfpxCFDdnKstBZVoXVlkCGqD6rk5tg0W6I+x+dZYwy0rVyZM6dLqmu7T+SBAMhdNwnDVz681
XZ8VIRA7Mi5pjOe3qmL/bBfQ8UguOkSur6SZjmP3HVT5MoC/pL1tYpZQdA7ZdDcYLueGRt2UjNx0
oyB1qH3qCp2DsKpmVb8Rgbsxbf2mMwfMuT0Ugaa/LjiWj6nFAj0Zq7VAdHQ0LVT8WaReU3VmVldM
3lDZezFT3S4K5lgx8yPIK7/SFnpX2Op74EA9zWhfvZoZP22NmZGFecQ0QveOpO6Fcc5Q18wRDCOW
8MQPBv7KtXx91U05xExtOrACWAGtaF0cJGnr0ExoHsdCr72BBDbPaoJ9Z/tIscLgiRXBxxxCEqma
uD50PSXzIDXWog71lYF48FoPJ1JXK+jitnvna5WOkMi4swfztqH7Sx9Veanc1OJnDJ5mZbwz/fzF
t8AkWm3SbMgfUxB9VuY+LpNxl6ZFsMJ+yLwZEBgUH6ytbujhNXHWydC84JZxN+okfugQtLdRPhLH
hFPItF8txWD6w1IvYi5HanWgeGb1YC0Z6nUZ46DsekDIJOdmAcCZumE95eh5scoWQF3vIACqGr4h
GMWU2dsbsvKEi/qzOpDkYDwX6SdNBqjqN2Y3rxHJPtcLrCSPnH0u+AkzdHm6oqxNRjSUsEZk2Vf0
NZkJLT2cwGUxnsN/pWiQrEUYDIegiN/Rc3IGZ93BghTK/K1ES5RqFlGS1cFA5btBseW1fjFdxVgg
+TUQX7iNgzEt9t+sgelpEJXRWmlqaxci28X5Avk2IWcdAI/JHApBiDUGaIvt7GQVyWPapd9xPxMO
4jZb4i4g09ktFzX7LqzHX5kDWs76kRUFK4ACZZfxTAz4SxHq6hqf5mOzHMl1TVukdSKuiZpZrFJ8
7F7ntKsxoC9c5CqaWrENEw62ekal5XN5yrpww0o1HDPAePVdHBtP5Ca/hJMXmHdQj1B95bcIpL1E
45C1eoKRGn/4iUj+i7h2GyCHnYbVqlDIlpzNw1yk32g5Nyna/k6DxjtZAWi9MQcigL5DsaZDp5un
sq0+uMRdqwMKWU1lhWvWOMyCpr4uEBwNxieGYt3EIlV+ZHqz6RwF33fPwOQE8S7xmwfW19i+2vSl
E0vpsNTmlRu6hMUbX2lJPyw1cGKXiuHhx46sfeqUaGvERg2VnRmQBMJPkHECZ65+GGk6mIqyG0bx
1Jv9Tx9iGC6TFbD1g2lbBzvQnv3Iph6naAcu2daKI+ZmwDa5omG411vS0Ybxi2XVIuFL3+0k3ySk
jq4GbIErNcl/am5/cOZhM6jawxBHX+qAhWAC6B8bH3o9XcdkaGC/GD/V0donzvBiRCxKBOaxuXlW
B64+bv2pFD+M3gwPPlfeprVRqnMmU5JWVi0Fuy1HY9gG1GUtLJysLips7RZXxdg3bHywyocI1GMT
lw8WqAWKIKuwx5QTuj9QYYCjICE6DOv7iKrf4DzQQ9lUqr9VFXh001w/BmP6pGfdreb7zDxC+Hvp
yWr98mpo1QMVZoTMAsMW9ercW/THpWJjBB9phdj1geL0F9KVfTIGmINHtDY4vVzieQtbv656bO/M
76H7WvdDMuzGvtoG6sCbaSCBh+/UTn5afvsKZfu2hXrghVn6GETrxI6/pvwb3y4jLPNGs6WcLqyT
yLRrhUQ33VBWhjEHWOC7m1pzUV3N0z6tx/dF34PdGgGZFmEZVGHB2r3z2IDlNEX5bowstVx1Zh6T
ctChquTgvA6GfkLDj6lZ1cZdVpbfSlQfJ3qK9azfIPG6j1rx0+3dZ99Od7OVAncoonKlDkxGatiT
SnbnKJAn8AG8BBUtxbjfVc9BNuKb6rF31eHenlNADWPxTTLHgaiEuz6fvEhr6coiWRWt1vANw8ZS
EsDPpt2EG18KUZYb+IXD8XJXkZKU/9z3x1Pkky/75CvOb4BjPJkMWk+Zw1TUfoziQtuqM19hXRH5
4kskioRw0CugxTw/5FjLSDRxcP4vN3LrcvP/sG+keYKkh7KIGKLkAMS2OE4hVilkAYs4Kv/dgSjv
IrxuD2J+rtWub0/xwmRI1YI3cEYRbKwwg9Hhl+m8BoTFumT5uCaSu9k7uwozAedBbs6tdku+OwYF
J2JQdrMRbshyoyxshvNW43Ow+vYew3K7U8sK1XrH55Uf87yZLH9F3i+ndinY+StRwhGUxr5xYYJc
HH9yn7wrHxAOyiCGy38Mgc2yJRZ6BtcLHMimQwKkfLjMX8yxb+lo4gD8lw2QbGFTXbTbi4WTdmp1
lFuXG7kvUyrl4HYfTtnfgRj+SrEGHuwa1KjvJFekvw57YUQfM+2bG0NgobXasEUCG+AG2ifuxFKU
4luqMsQ5BPg4+vBNdsLAKpUbh3VP2iARL7Vp2sAt9aaZYdKwcsyWI+z4JNF8ZJP5bR+V07E2J1Rp
KoPr1N8kNdQSoNHjmpyonyM2dC3gIshqeVWM1g+1n9IjrvXreLaKG5FN8Vpv+smbka3uAvugpASh
C0glo2Me3W6YbrDtPzjxAP7A9NtTWARHqGsfNdbXfZ/7CWvrVdwM+Q1Kxe6mNSsEuKN9ostQrCjO
e4XVHwRGwvWIXNObF7AaDFR+/iyLtwGdS+akgkuVozQ3xZRt7KzJqHzo+G0G9d4YcCKAmL7WClQj
c2EfSn1G0sXK6dn20/RaReEU5K1x0+uGcTO1AWe/MR59xb6djfKXyJIITe+Mu9dKkLab13UU2TsO
7LuoHZ2D0Az/KtF9ZkDGxlfGN82ljOKU+nejt9k1BLhVjP/ruiM2RvD/GMcC1YKJbzVxKf+GNSO1
27wTSxBzmSWFQCER4XaOfhUd1pe+RgjuUF2MAfx4i2tnbYFEXINkm70kyfKbUIjsRlWe6C6N19Yc
1JuwTGmpUG7LZ23c9lo9rFifi2uAlOKaGukhiPIHPUDLSYlturKhY6i/DEoEMy02DGbI6XJ9DvCh
lO1m4sLEVDWbN0nFUoI6QOZpJcvNMJtAGdEQziGCR8snofek0J1jeqOpApOpcLrdaAf8Kt3YgszL
aq5EbgqrSH/leqfuKdMRBTZ56vIj0lFCaUJDJaMnx7PCnCMrqWzDk/vOD8tHrEyEm7EDWuYgmN7n
JVnA2ZD9IPPpq7PnqyJD1RrExaNJVl2MhdIP7WOs+M8jkCllfLcr41vt4qcpC64JAkNRgV551J6i
NshWram9FEaC1dkt34Q+UL5BukeL42GY++6UpQZmPPXKapkpavZwBVwp2itiXZEVWxrRVZMzz4ur
bRemlJ4NGCUC90qk9ta6EP0Ps9D3fdKSXAfQY9X6jeeGobG2feapQnEfqgDcdYHrH6V+TwdF659c
rlXK6NwPmG8pNkx3yHGhPehHlrcrA3fwymmtl8EfrnGV/RwUk2kqC0/Vbu60DOkMnrF0T2ubacno
er6Fgw/BsgkSubxFWN/SRsXI1bs6vZQkeiQRfpN2lK16AcPYyJN2RfH7c6iYhIlMfevKcpeJzPWG
wug3inZyHJzgAJR+Wazt0Aoj0LWC8cGPGPknIiNiK2jWwB8Omn3n9wEBZVa0VfRiPAEIcBBd96+d
bTyY88McctiEdXDXKXp6FbtoNtLRX+t6sip7kCERyVilcgPDbmQghAqCcB5GifLDh1pJ+y6nt4tf
tbbmd9/ndEr6+sHRTG+IHyzrhhH/yW1zqsMif57qbEOSxFVVaZnXWfa9o4WHso0/Te1u6FHcRw49
i8Jp33IUHwlhTttJsPTrxu+8hABT0yG5U8ZQkOJNS42ME3wCW8MOyv0c+MnGYp2HBiS+nUmN2mQD
X0M67UZLv1JBWSeNfuhohI056WxN62KGy8s1YDB+UBY5RoR3BmMm0gwVikU0XOOSEMzigMqp+TrN
ksqjQKGvjaz6FoH5IYRvrTp6lWpnUJOM3UeIDiPRDjoC09zSTlXw3oea/qOzKLhYzTETIjhE3Whs
pkT5oSk3FfOzskCBYtbVFyYVhun+WJAmrmmM+0IlebdO71wmZ70OrX8K0IopWAOFj1OrYAGt4E4B
Ts8stpnhbLarxlBPk0XLThdR4dl1p63rkUpENDXvEGSo1JcE6/qITAOXDnnw5TR2fhJ5jlSNxc8q
sI3idqScsNInZy/sudqz2s0f6qZ8RjH10ZvxN8BLw4SX3OuTj+st2DPumncZX1ZmUdTLdeR6rPjp
B4zPDp7sJb1AUDtr2+27auXdtqK8jER39qYlg7GFbKqFY+dVNs3HykcXmCSGdWW9h4oxby1WlPzc
t2WgWT99S/uuwvnWjjL9kNu148VjQ7RS1q3q0FW9eVA5t1tqhbbOtJmiRziVAR3NDkRU65ub0EBo
iwAdTovfYHueObrsoLpPWXp6io4tKoe379ViwsjSfOp9vguUdH5S5vjAiBQipc5vrALtd6Bqj6HF
nFnP8nGNtqdfi67ahy2idz/Nv0clGVZNPLEcZmSjpGtfxxYSncK/giN8gwAZ5ZuLK99qsLrmi/bL
Ch1P6PVbN6nuzi7re8qyeIVhbkc0pWorfEgTn5AZOhWeqwYP9Kz3VIacm0AomAJaLD4x8eL4VjpQ
mCUTF8fCAFSkRbZuxuEIq+eXXc0v2ZD3vLd9tGz9qvOn+CXtbkOz+QrG/qlCewC1tN70g+p7ta/u
uti/o8ribKugovrcTmtGG3PXMzdGKK991Mo4kDixrBYq+7ugAgwFQAzeqLdo7N0vtUWT2XfKwPxH
/fQrnHNYjfZmbjpwqdE4ZinliSVrGIuquq1IU+dftq7x9HqTo/lY87/zRiCvcxIDUEypnyKuu9tk
pN+UhIpzHYJmvp5SBVeAKdYqPDavyECUwN3FxdMayl4VTbcJnCpetbk6HEVOrQa3E1OYaygxmAiC
nljvPt1ZWHuOmPx9r6qSj7SDCmY2vr1qTKRcWDDTfJuBj9uIlk8PpSRGehBkx6H4MeIQPJ33LLvn
elkFhE+giWeM9F239hGHney64lIVlM247erqx/kumpNdbWJSmPzB3LLIprm4TP6mgI5FEp7klk0R
ed9b8Vk7T8oGEk4po59rCs4ZjmzQCNpLPouWziHKenkjer/Yxnn3yr12rw4hGg2ADU2ANCJctiKH
pUubGYeJeiqnYH5Qyzk/gdEuoK/V7ir3Ce5atbZNEKGwS0/vsO8Ii76wGOe3CQAxw1aVnxjcT2Eu
Yo8f6KrkX3+ql5tK8YdtaCk/5K4kdPw1ypJ8XbWWmSy+8uhQKaSyNrq7d4Jmi5q5OcmbfvDV9Vha
8Qr31l63G0yCNUYyP4/V45Ca1iqlDAJ8UqdU1WNUnKxdwC+OHlBBhpXzhDjOhk07B+WJdD+4awFT
jI4hkOM6+9CCmvz0JNl3kXMD9ojmYjaiFalic5OoSXNC7qhuuhqpQBZx+FgqSrwoGKOTERQRnzH+
ZNnK8YCK9DSwPFnnI42LuAYWrwF4ob5Ne8qcypN0eLRqh6KDGD3NMMj1nd2kOvWlWm2oLoA9C7rq
pI+Dsyva4KqNmR11CxcytxowUk2wjC4BjRC5U+Cb4ZCiCB65OSt3AeEQWzatyvCUOCa1ncVSwiAV
iso6FqNRnPrlS8A3Z+7wxVxXgdsd6kjF6sdnjyk/neRWG3FtxUhLWXWqb2FtRfd1z5mm1Z/gkWG8
0/NN9ajeFb04tIU6btVqOIWm6ULfYD6jzB2JrnyACOuQTgt+s3hby7zBV6X29nLZfquAfqyaykqW
nDEM3DrUEj/YYl1Pr2lrlxvH2RbohALFQikFOYX65AJICMA+D8OIVAJcf61ivLw3H/yBud7kVpBq
7Dejb17iDCG0ojbbrERy2c+YS/SGgrmI4zME+//bIf5vvFwN0MH/yQ5xXeTte/4fdghEmctr/gHm
quZ/QaK1BZ4ITcdyTULSP8BcWLqqxfSGxjkMOA307b+Bue5/ISFzVVW3Hcsy7QXk/g8w1/wvwzZJ
PkQwZFm2bWr/K3+Eof0R0aRaNs4Ig/8MpCEOjo3/9EeUc8HiEkXxrT019/AfDOqXBYlyFVWwTFEP
MyvMbZwap6xzYnj80ZvTOC2rb9IaioSGfhWeOjXvt9rMCNXlvxyKi4C4rZ8s1B7wmsdr0ZsNTX30
3RrKHNG6OSwG8YIe8j4brFsXa+IKhhSEGJIDPmYEmYWIZ0+LFmNqbfwMk/Ez1/OdbWbtbZpM6n3o
KpucJUai0FdNfWjblj0jzULG2rfwBodS2xjJXTXPL4rFwg23/a74FQyFNyCBr6lerLTOzLc4wedd
lRKUE/g443jZSgttBtMoeE2XlNRITF+jiaiEb2/t4KVC8+RADGtYerjTMejfx1lN7omO8fAjc7LP
dXwldHFaeDb7bqbwnjKZhQjJpTByIQ90zinvUxLFLdrIPYrtRt2puNiL0SWizu08VDQILtJi3Oml
v2LwsI/kcjDAuQQimRq9bcoxK3PsuitqDGVg2VubWgYpMhkizSHxdKsIN7E+3YV48emD31b4+pAy
WZvWREYWGe4jKx30LbVKNRnxdaeQvDgnYbGyy8eFAeIppHWsdDN91epm9Co9fdc6EmQNvHfbyKWt
ES70V5/hy4ibn26cArKbjcLLO/Wou8VwVVbhVnNML0bvywW7LpaOd8csMPpC+9QxYxJvWto/2DTH
Ie9l6jo3WX06vY6Cf4bqWDjTbTWENRft9Fec0I2kkmduzAnyimvusdMOHqrAF5oVFKpYLm5gTLwH
hTUSatd7Yxz2hxTi5UYFb7tP0eLwwyIiMvCXxBTmUZIisMhVa4tUCLuKYFFpq9fwmLhYxt3OTsRb
Prf5uggDqiRICVYqzr6ATGdCjknTijcEHi3Db3xTaWit7RK/zGhcGbp9VIJyWAHoJcMnraJ1CvxB
DctDmHWvKrA/r0bRAa/LgBRJuxZUAuVDOzi19r4pPhOlzY5xzprUDoucsECLQLQFThOFOpG5tBoo
6eQPpL7KWZZZQehsI2vg84Q0PjNAEg1LEtpR8Rg9sGZQEUV5lflpVbs8BJOg1rdiAboFGhKKFmZi
xvmNQ9gSDktaGBwhLeUD2ak/XAM7SLmUpSLLX9dunmwUU7yTMP7VMoAx/dQUpHv6NsJp1ExA68zJ
+oZrSQM/572pyYEq6sjAjPC6aBDdUKFrNCOwCm41qHi9W5YIrwsAzClFMtgymkHZIX6tLGc8iNKY
7+qB6IQub+n5VoFnZg7dfpf0hRD2CxL4bkMfnl8tW5UUgYmOrMEWOgDFonZTsNqfHGPLCLz2hfXF
N44RpdW1UzLctVCpag3VTN8KLMuBup5ypDYcszUiVR+FFJgRHfrJ8A7LZFs03bi3OpZbs91klBto
V3dRxpq0L4ZDrIevpRveqAX+cxSmPR5qDjlYIurGTOk+O0hd3MIMYYqCmWobREdmPiJOz9ZYTeBC
wLVj9YKgiU7WkI8GwgD/tiIIG7x+VzfTAbC2kZomvbO+3eqm8o5s8gH0x7uVR7d5Zli3iqiJBfbB
YlfBdB9303X4HEVemmrTRovbdo1YFM9Uu6vgoW1VO4LHDzmkxbKzp0ALy2HcAKHoUE3fhrGeHFub
ykHe0eGis4rCdgUVGf9tAbcudcPmOED72QFyOl12yWc0ZGPogPTka86PLS/87b5O52kzzViSYkfp
j0gr8BsvW9pg3M1EWBuJz+zd0Hb6ArST1GhrYdvIu/ImqQn1tgLzV9vPAyRZQQjD1Li3tHqo0icF
GUGjxbmAkeEWQNLB1tHS9j452lVoXs0M1Bs7FEBOdaHchGGLJ5DIjQgM3xkA77QLF9n9Nwu+WUr7
M/+k9QUrLanjF7a0fEBrR3Dk4VCu4aKJe43L6CCCZhMuI2E81w9GVBzLDGhNoM9PADloERfoWax5
HzZRSgxeh/bB0KAkc1NagX40g/DQ0ZXZ5XTXj5V14rhKjqFl39lB8KP1s/tmpHYTAJ3HcnzttA4E
YYGTY1WXQbbH2ue1S4MhsrRqW7fB42jTGl7LfcxO+TXraTgM7XOW0q+DzeCgtcAhFO1tPQ+24+i8
wyjldGamng7Wr2KaLE9xqKnGork9Q+8Xo680yqvihtYNpj1DyYu9vrRxhP7p9ra/F1OxDaAmbqo2
BGy4+NDljXRvd1nDB5abWsvwSCJ261XGJPZKnXpVayOfHKGbDWAPV6VZMOIGCr8Qc3y6MIv33UiS
5GjeC2t8NNWsx258DKlns9QO052vqVdIdOjKiv5N1dRim7U2eEf6qGqq7bMc5X82AH3LTGpMPRRq
73wEGHCKMGL10VrSweVfutz8sQ/GQr1pBr2jXtyCOpTw8KyJF49BEdNg4Fuqo7L0sqj6lt/N5WZe
mJuXu+etGIWEsNSH3sRhLW/mdmpg5CGFi+dCmdZmFWAMr+Ekw/YfKZ1Co7jYrqX32vAjgnQ1/TVP
xlQeDvMCfg9Mo/QqVf+lTzp8kaDz1Ry5vDNF4QfF5U+qjw55QMv3O/4bq325mxHamKH+BLg9CuKS
PPkQkDZ7CccEEsYaLSn+9Qz5GHTtrdk34YIbRWb+7zcmS4auim4ga17ezVjOObl1fpvzn5B/Z7n5
7c/IR7qse3YGCOF/PE++zfnjXP7U5TlyX+FbnjkpTgC5XLz98eD/eFc+8Md7nj/q+c/Jx887nKWh
+Ns/47dN+SyfKjAzkDEZr9JaKc5f5+Wtf3v6X/8lf3/8r0/924cWGdVBuihbzLPpGm15eBohXOFG
00YElSox9PVc7+UD/qSV9vk5GUxcenXL0+VDVvbMScIpH1qPoklp5s+gAoB861zU/7rZlEzxlApX
cq7BNdDclPyYsaXPIuBzHKnOC2Q6y0vlfXmjhUQO1b6Ga5KWE6IZp91QW+qoYpxytBlbEw30qmwg
3KtcRj0M1S64BbiZEqs65SP9ApMLEalCJRAZuLgLHbVYkiOc5ZCTd8dI5ci93Jc7ZVtYbv3xkmLA
x9O3TIuWZrO8qZc+ttzSk3jcmDHzgEtvucgKFyDXclT0foiCRv75TO6Vm7/tHRzjNbeYkNgNpuSJ
WHXk6tVPG0X3UgUnpzVWQEv1JRDB2KEFOyb6M6li74GOxLZfTi95g1kuP8ZMhmFiu7GH//kjB7jg
xjD01Xk8JWYJ4JS6U7iQfDUQlS0WzNKhOUcv1ZO9f6P9Iok6O8g3ZGHKx1/e1QdPCbLiYEfD1zy4
d1UGtE7+O/zEfvSrIYF7vwwIcp/8Ghh7xYHXXT6fvlwx+4kAg8u3WMpmveywZzguiJzK6DQsZFxm
Sq+9piJansE5reRTUEoyrhrpazlqlqfWKWh5grIKrqEj6FhHUPEzHmiA0iDRYBNSdczidMTXQQiE
3lU5kgH83qtU6Boq9EUNkLRwdhJjK99ffi7fjsZDq9O0hcalmsb9+Yn/KRvIu+4zhji9Io8B2eUS
BbaWf6VbrlD98vcUjJ9ctpb7iYyeIMyBAJUJXEaDalLLbBTwhMoNWJ+FCd3wH5gvZki86c30qwyz
7Pz7yl+ikW+9/ByXHwYFxHcKZ8Uk6R1lBAAisxLGOj7LJXq/goFTeDQ2X+UvIw/rQO2NtcXywsfD
If9x8jF5My0/+eWufFQexXLf3+7KBy56istr/3irNochMrTX8pSTx5r8MPJuVqRc4S/35dZ550xW
HYksIj3/XoHS2Xt1ts5Pln+WtSZnstwc5al23pTnt/w0zPz+OQET+YcuH5m6KY1D5okge56kqkWy
FEPFV2ZPniaUTdDkBRNQ/pqIHDfs0YY2lJk9+fTzpr98a9HavyhH5JEqNSOXm8u+ac7M7aTpWD+g
UPx7TJL/bHnT9iTRrOWmK+encvP86ct5vLXi6xFi1BYJ021TTNhGxwUKVyHVONjmx1m3YtZHsoPV
w0XUI7cu3727DGby7uJaWecB5cXLk+WfvNyVW5eby8942Xd5vz9eG+XPXaI0Z+2PHDg7Edb5Xn43
8szjG09w+S9j6vnDEyBBIQXhxUa+l/xNL8eWO7/jz8kP8hiLIJFMnEr8BmHXMZWRh+nfN+VbnIeq
ES82fb50ky4CI6kykmOJvCu3zsqj5VF5V97YCzv9f/U8+eTB/xy0mqzw5SokP18vD1C5KXeeJUrn
g1nudfW8m73LC357ltz88/5v73p+r//5pb89rmh1tMbgQtQFjLvlO5SXEbkl3/Fv+y5PkY/qchYo
Ny838ve43JVb8nX/47uWMqrq8hL5xD/+1N/2/fGuf/ylYBnwR9XDCNixRqeD1VJJMFCc7uS5frmZ
HQPv7bBcTy475dZl3yzFbPJ+1RqsIM7PlMOtfPPLU397RG76JgIhFMcMyct8xD6HG0lw+zIC/Hb/
vCnPq9/2yvvypfI8+9cp5or1SKJ8l8waJT0mx9Un/WJbV807EnhtFk/t1spLUkkrim/u8IxiF/Zl
06nPDCcjsIlS3FMXptMyd9VzmcAnqICLz7h0f+Zmvkfkojzrmu/e9TqwQd3vH5O4jLZFjQhEjZPw
EEVUHGzrATIhfBzDp6jXpOXVPJGvQrJFfKB/cTWLiHIjdZJ1ODUBIM2s2g2Cal0/2ltFjnF//oPP
w8mM/L5bFlVzRuB2NpAIJS+v8sJ6uXEvV9vfLrly829P/2OfvHTLfee/8LfXnf/CkLhXdrNTIaZm
y7ksbxwpL7zcd5d530jpnLKYPOGX+0DN/9n518f/eLmNPQOPnihXSrsMavLlGWEy8a18Zp9UdBbH
Cigb7zvJU/Dvm8DywG+nxacW1TZR5YhfGqJ20qHtuGyamIOG8FPkAANLfujiBZKO2Ef5a5IhMo6a
ek/BDkqhaqRr1lFHOKTmS1NGd1ptXzmje2NgMI6cuHxzEGXrTWb9tDrrwR/VT9jI8FcYnpG6ugux
zynWzSzClRnlAzkzBJ12GlZhJVCaTQUCEFNJRvZajP24os64a+l61m92EFpbEhSWcGin5U/cBSlg
Jn9oEy+dinoVzW1LpEsxbyNiKF2/UdeaBe2P6+yeS/xrYuvzJiqEtVEUIIFd95OEZ2UdpCBpcWxD
GjEVqnzEVOYUwleVs1TggejQ9EccjkIGwpk/3fRhQJXCRkQH0Y/MjYSQDp+ixVSyZWEhM4OBuPgG
sgUN9tRDwfWlaO6tqZgYZ3us46XyK1PGycsUHTFgyCdPLRDKWMIEhbmqLMQddsf3cOoDrChL0lTu
NYX/o7MrLM7xxomjap3afKt9Gq31D2Ll2puOsKu1i8wAsNJW1L4NTCr/gn1wsJSemNpwHLcskjvw
F/ldBWPhlnXfp3BD5agWAkkMQshZp36t0YEGHRWWa4FaucnLbYWSrplhukDGQNjuLKgTJfVYtlE5
bzDhFLmN8No8KnFvb2k11zACEqafNBEAAWZbrQzLDeb/vHcgAweULTTy9oyWiqeSG48gYZyTNUEs
QK+zqavm2Z19PDyYeECyuo/xiDQjUZvoHpvnaxjiEMhG5alwocjMjvakFDkxRwSYrhig4lOn+df5
XOfbLrApaEPOnMJIPeUIuTzSA611N5g7x63ep8xCgTMnhPSMiB4mpJ5XUO8hVChw5IGaTthE9bRt
VrQkKJRr4jmbtHdWn6wqzVTb5k2/H/3a5587UnTOKTN1gLkyrf+whxTNt1kc+1Sxrypj2CINAXTK
6B+is6Lwgrl6RH2Vd9Rk0/yq7gKyT/AstwM4WpidqqmgOIh+mmMwbhMKrFUHdvnWbAP8OTa9Cler
f85G8wV1HHKYZj9h7oGRnH+JUgs/JkP9iMsxf6x7nAI50p6NXeDj1CPtpp2oldNvASw1nNw5ch6x
MlyJgZWKb5bbYgiuxjpv9gNk8rGgw9bpBbQ07FhI+++SIfly0HREDaYLIJM051r7ZlqYG/bwqHfq
x2zn+jUjRUIFoUMuqpo/E1T6K71k+K+r6hWoiulFbi3WGBBYHMYHa+JgS7rwfW5tUuCN9OgWaYyc
wXwttnoxNPgBmjd7oJUQT6/BgP5lbvUre9DfFAdgU6FE1G8JEGgepvIzr6zwPlYzyBJwHrf4Tig2
wSfpUVBeCacmAcgefqL64CChRjyBEuWQFp8a2k7IoRnQI6naAeghCq1EHyuepsDMNlqjF17hj+B9
Jn3tNowYusoxGy/xKUsvMQUTvy5L9yuj1JaNw670p/kqDfN7USUnyrHkPIlDYrPW1NIfbsTVEL4n
qp3VBHHl0UHsQqV0X+jUPWF770wjuded1IaldsPlz4bpjaZWHAJ+R2Rmj4Va66RPLYrGH0Me+hvT
CdXtkPrrJuWLVLSUfOJ+BGKkYdicXnSr/+EOmbJNp2kRMvGj5N0d/lE0qwykhvLf7J1Zk6TKlp3/
iqyfxRXg4ECbWg9BzJGRY+VQ+YJlZWUyzzgO/Hp9ZNuVWiYzyfSuhxPn3jqVVREEuG/fe61vLXh1
mjI5+g4+f6vlqVWOELxp92V0axNG1usCL84tSHYr+xeHemelr+OLWuyL3xk5TZDowY7SXd1F2d5X
qFM1PqMOiQgMfABM8OivEJJJ+m2mW2cyIvKuenaImX2pjNsF5WI331DPbEDCfDs1ztN2RO8Mqw+T
vn8YBVj+1HLo0y7VaeiwsJRaVafW4URIArxioMlTHtekPRX2DGaCL3Vutb5GzQBBgiHzvmFokwZN
d0S1mGwyxCfrys8TSFQfPxQrgDEZq4vnMJSdHBDhwe9mYGZqd4yCYjP+Bn7xGS/jgsnyYdTCO4ma
BHanQ4bp5PlquOL7S+KrWOxnF0cBKp48v5C7fRbzR9sjPC1ssKeAIq4aFEvowB8/MZTbIFAnSytz
DkXLYsnSgE4Wufo4luQM4E/xYw91Jv3+V9bHC1rqOIxNbtQK9ZISLFYkrDU7NP6PdOO3AyaVg8kV
2+YiAFWXJ++Y028zOPSbvGdiN3RIfunlX21jvF+G7BJ0LG8qkn84MR/6lmZtkF4Zits4l+W8YazH
IDSKr7a04cO3/m1kGmkouiXZqNFiWiWnB1xKCcZWh49VL0dRVcHlbK0cjInHEd7aM/ydFr8tDIQg
wrsm0lez1/4Ol2vEVB+1TbGfsDqiSlLHdH4ZTQnTwnhoizw9g318mGZxYDCXJ7HY0zwiMsWeb5DK
G2HrBzs0PkxvJvXOdJsHNOIPqp3SOEZg/dzSIhIuGR7iCIWNXdsHQhZOquAKVSwuHYSki2W2wcZA
JIj/aeqDR8IR9KlzIMaVhJRJ4sS8adxozHo46PUxM2e42Hu3qOxNFrv3s0xHlnHEkexQ8HyCIdQF
9Tg2B+BPaR02QzntotRi6VvSJ2WTBTOXkmq6JWptVcBvLKOPdzZmewRF7XNk3XsLSnc9Iq94F8GS
h7MgAX0gL0IkC4JhaGE0fmAxVUnW4Iib19vWWIeWCmoIHkKwx47xhgHbO8RC89QXRhcSHfkbZemG
bPPl1zQb92nfchkqBJ7cJID6YU1XdoM/3Hd/zyg1prK5aKOwdgWG/Y2YyuKYjvrF75Oj5eFpGjKE
ptLLCRYSp8hrDSb7iToFZNq5QUzBjAyLIABCfqrNQN1E7t1WWM3yiOucznCRIDdfYvPWMyLCpHS7
J2HS3dkZ5X43f6zZbpvRTf421XIzCS/aMa/lSqTWHl++FwPpSUF1A5xsxBMqCX/TY53cTgMbaiER
8eekybfNcmZXYhKsWh7BdMby37+NqC+2sdv89rGHBMqzIFH4OF2S7xIVPEoTc2PSlyALZ3i0ZxEg
/Bvd4xT7f5Iy/4UDNd8hiDExZfgDfAps36h6nxLvFSZ6xTgakF1XNGBsm/SmdK+e8e7FCeIuxdmB
0CVDL/pGr7Oq2ZAY3alb4oFSjNUUPEXymI79xasXENwR8v98de7MLMqt3ZK0A8ukKPRIVCjU9/Ie
30l20lq9+LP/3bXSQpYo4QGNLTvUfB2RAeREx4fSB90AH04nC/KFXDWn1LgPbAmBD3cED1R3whKO
Fz9DYxxP8mT3gXvD4YIzQ4lXNTqDpDFxXtbO3nirtE2hXgf1xU4Zppc+CYiu85SyOng+XrfuuVz8
raRNdTG7+xz57L4o9eeinO+oAjeaIgGCiZ6FpXMFOZltl2Y84jsM9m0GS0Otcl8XZIyOolsgITZR
FvDIKbtT5p1LSrJZlbWEhiSGxJgL3b8U6wrE4id6fa+m6UzEXEZVhXevn4ctF5L7PtAU4bl5MCY1
bgTwwAmZ3QPuFEQvDEKTY2Akv6u5uwVe3t3iAUdKknTGXRFjC2yqvUya5nbgAG35ZnWbp9PeGdaj
iUYtOfvvZWkzIBRwBxvpt9z9/nMi2+1MBTBFzWPmzYfacg7OCLlJiamhGduj+8QHUlTLDuE/XFZp
v8yt9ddbsGwiGeWw4EXFvnEF4JcyO3BseGuRbcM6JaYSlwZuJu2Fvmb7tBC5B1V3mBRKAqIKJ97/
Ge/Rs0a0cK6ye2WKtUKXOIyq8gP/7I2X0gByA4zSAWw7PGvuiHizlpsxPhWKu1Dbw3IbFOXTpPxP
13f1W+0Hr21HwEcvir9pZshtpFacCUroSXB/FQ68VNd+KTrvtUfZw4DU2g2xLM5LReRQJaoQwoXe
mxO6pKiFy1CB6Ric8qkfQAqURRlOC2KnLDWeq2yGS2AOYNPmcmf6dNFJ8XiVSdfuzKnYo5c+GNLN
uHPqfht3cHWw0yZ7ST3QzYDifIRp5LOcZyvZjoYgT1STgiOK5tDAytwgePeMsQ61XYAw8YIZyyZG
52LCryCRpaYOhY4N2yqMXdNHtZuRARo/2Ow3e8PTzGEAVA45mi+LvETam4hVLAiOAEtqIkrZzoZo
M7WoRmMizzcqAWeh6XYW7P7njsR6nTcYZEipA2dC87nwCd7CYZOSavVaclzKYkb5pHn4IZihIoyQ
sC1jiwjGHMojxnfsE4zFULpjfs/6cVsCBCTMt7sbYHdNBYcPVrIi78/Iid09TtuIYyJuB/zia0rf
IjfS4ZSMB/BQYm4FxTMf5z57KKVHDkwwnXio610WrYDxwVuFtNHen4RBIqcZ4occH7KyZm1AvJV4
DpOTDnWaGQAq5nTOA8cduMeUWyH/ca1zEohkH83Fi5kJlnk2LZ1I4xB4CdMRH6V3Vz9OgAf89DFx
hpdsqKuQxKI6zP39WGXyxLfRxb3Ekx8aRKiGHrlS27yfEFiplgfaExtRQxzAB/2SNH2yY+4NCSOW
BxRl1cEjes21shwtNGQva7GsO8sukdNFFDNWZ9vktuxmL/kuuJaQyubg0KT5V6rlH+b3h/UtnjKp
3l26XBtswc/dpOmGzcPRHeJDUK40j6gCMKLeSCnaj15wkwb72BUK+9vgXr7b1sjPURTzCTz/0eYI
shFx1uydGMdKhI/dXfhKG5dgMXbhGMok2X14od0JFhuNYTR4GKZbWz0vtnorrdi+rbl6d8PS3ZpT
uk4EiCqyIFTsCG+viBkST5m/zmAlHloLNFZpzHeqrbt9bwlzm7ZTs6kE4EIPsfTFt4bNj2D2/2uL
/y/aYks6vvl/0hZfvqpBfebz/8Ja//cf+idr3foHdHPLRg0s8a9ANv8naT34h4vIlDVMuNJxXGH9
D2mxCP5hOXZgIc8TEmfQqjr+J3ld/sMJ/EAELhkv+OVc+f8iLRY2wuG6mOO6Ov39t39xHUZIlrTB
4wkRSMu2+bDN58djWsX9v/2L9Z+FFElHemx8ZhHMqqLlME98+lbJyTjVTXSNgpg1Z0F95Dm/yqYY
6NxUydGcHlKjwE6pp1M1IHNBRwmWwFuLwYAI+2kgG0LqjmahKJ3t0NC+LiZ/m+TZE9JJd6epQbcm
KR9FZEJfpKd60q3+4hiWWmpBy/1f/tt//Zz+Nf4CAfPzcf5Tpcr7OiWR8d/+xXbM//1zcqVY2xFr
245l/gDo/8PnnHp3dnPblye0EhZcN5xAuFWPP1kV0RoHyywW22cQA3cxiKn4d91T7ZPb0DIGB/d6
hBz7UkXizKPNttO5MOrzLL1kmCUSyaEDvM9ZBdazHLyeoq5+qgzzj5OUzv3PS1GCJJcBw4woIOyV
KMTVJwLfel94TRsOFWEqpRxpTc5LrjE+1zDcDY5RS9mymE1IWyObtk+fMydInY9cNO22y+cAeWv3
yzeIzCN/ncg4dE8Up+FgVub554X9mKQSiKSnxXj4n78csA0Ca4eLnQ0g5qHesBPZy/nnJcEGC1Ag
ECELUHv+eRnX0baIogcSYqx95A7Iky2J/RqszO/62Hj211hjAJydGC1BNwxnYBpvtZkGO/C3xFIo
rlkVeFTs0jTPpIXFh0oGt0RD4wGkMHHPQrV0ANxi+cTSNe+G+qHIp/y8UPns07J4lAVRsk1dRmdH
ootCCoHqcf2/7FLBf3j5+TWj8SD2o01ryio5pKK/n9bf1XP79bHGwTMlxhZDJiqZgqjunHIAARa/
Gck8mdwEfa/5Vc4ZOpl7/vlfiJ7JV3nNjXbcDxaSMwkBYx9DjUZQc2zixUdxrhMySALi+Hoeh602
OHL6mMVDRywBmbvth50ra2eiCENES6rHLKwHc+CXFtPeY5tSN4H0OOImI96m9aWRiNB/LD7jaulS
NV6tvFEvP7/08wKoI72M5UIgnSseFqppJLSrVeznpfG/rboct9CBMMg771BbR2aZN+ThdpvWnDw2
+cUlKRG1paORYwIpp2GyXBChK2jzgtZPd1MwWgtlaoPN+A2EPN9NCRnCP2EkP+EkTWp1yI2MF5gz
OHW1zE5D4yArT23ijyo0Cwu10njRq7wi9pY0rEefc30fvAQSjvyPi6pHojyUizz12ZBc8JvJFUj+
K87gtxZuocLpXhGFhDwvvxaqTA8tJ9FkIvDMXgXvPBtHvEgwG4tJw3gJ+KtTshy2Oa1ogGzFTYG5
KVRGC6xjlVNW0btylLVfIh+z75owrTAIn8WaWjKZ7OagmVCXw4AzSAI+N6s/kqPKtJP1Kz/vnfi6
7DOUFnDYrpp2CTaF44DvC+2kc84CHtESy+3GxGJ/tlvaahnqumAiiLIHalqnSP6Hly4dPmCMGGfY
8ROd8VPk4/tU3nhRGlVkkoKkoc69uLgNRxq96MKf2/Vc1uAMxmfp0Fv0kN0ju3ZjHWxk0fwWOgGN
ymgSx1V/iOKkIxKTQISYS8RdHBxsYbHiEdf2Qhu43E85sK8x/qwBHZ/b9aUIHlk45lPuLsDFi7oP
fxZKNsz26JTjLmrRqi8TulaSwbelSYfTcVS8KyuAiz2QgIQ29EBoLGVf04UQooiKtkZjL5oCvIGY
z3CQxCmInxO49Ocpry5yyL+DOKc5UJ1VHhm73B6/sprGKKf0vW9nNzA4kr1RBG+UqcjSLPgncfEi
wNOfUPMSloVoxvepH+fVceinBg6JTH6QiIyapxHjGQe8TQZA/kvHzcZvxXNlc6KZGXAMNBZq1RJB
5kdfs/fkxNV7NLD4Ytj9uc3p6Z2LtOtXvNJ7ZZpy1xbxciYCc8RfjQsMBTEsn06+GXLhXcKcyyim
uR84gow9ya4qQY6AJszGPEh3234hKKA7sk48euKlt7p4bd1Amaob8oUWongxztg28JyFXlPIm4FM
bCa7wUbsbZjViZ7fMUtycxtwXN8uLZhRJnL0JC1OoCjjifPdTnw52s3dY9rQo1Wu2hWGkGEVLPbq
Cji2XjecHMXtVYnHYnKmbbVaLBLx2zkEWTbu+7T5knNy6/jwJOM+gyY3tafAqtyrdBu4/6oN+0Hh
kvbpVTT8hJgH79YSRICLtBi2Ub4scL2JWazppgnbajh7eIRake98IDnwz5ThPFlzj+FWEPsSm9E2
cMe7xosvwsxPLY7YfSaL3Y+IGZxKBYiyOnbznpHLfMwQ5iFOjO4KItEJ4mhfbSuh1g5ouUB6pwNP
+ZKMHaxkaMIiJrrKmGi1lkZGP6YYl1NuyGOGZz8RmvQM5ACbKlFE5UXLCj4PwryFbO22tASg7Ajk
jLvFCFiPiK4maIa+cgBRjGROTUywg6yn5G3MxjOOd6YdlWE8yH7975m8rUv7bKNT8A3wd/KTIwT/
bqQbwijekjRHB3EAS+uNcJu9ttkpBv67wrX70Fv5i55fhLqtfqcmlZl+nHiYNwCt2xAX672Wdvsk
m+LqeGo3FEUQdr7D3EYYuJ7jci8GnPS2LJ8rxV+Xv8ogoNqTK0CP1uxu7Lr7hXjrbY1qfRlJ8cvj
69JkDACtkudcPZho9g4G4/wLrkkX2kRaAIaOnRzUdsptaTk5+RSDVYRNAHwyprVAg2dXD3z9mElg
fnG8w05NUQhVEiJgn9+0VGyvRX2Hlxw/vr7Tsf+7rXraL8s68+ywnHHyJGO8CBoi2Cqj26leOAdo
AAtmTO8tswPUj0qT2lxK637uC/u+hFHt1NFbkpb+oWn0r1Zn2RZK13eB2KwmSv0m9819FlCRUdMo
jC30UqDIzdveq+Qpa8p4238b+eBcVIUhYIgOg++SGaHErqpKBgypU3/UPQh0PeD0TWUGVbiGA+Xm
UXuIC8xhpUEJrKLmDOd8uPGCli3kl2OX9lE25Y01tVff5sKkWRuEOB98bR0tkiZDgsf1+7ySDf35
xa+B3dIH2g0Q/zrZc5+6HPNl4wGAQwYaFH+Z5oUlsBiS8eDANoSmAqKjF2eRMWP0FU02H1lWLgAI
EHvy4cGKapCLxMyqnHNlQ6br8nYKFcS8BvbSgfJvQrQKTAWYwMZouvLqZbij1VvdlX/8AF6jT+2e
9X/50p9qMcJTBR5Ib+neMZJNwfga/EtmhmPglBCbn/ufOi/OjnhcANrSLYK/8IcRDATEPDlUrti3
bRTKGFfAgnKz8lalv2nhzl+lo8CZYzJl60XsRkXwehHh2PYYSYeQnb6AFFltLB+WyZf4Gu2r4UNA
gXS7rwcs9UNCBkak3qfCp5bK32bi7Qwv+5B0rsLEEafRGPYDb3mbS1oJcQktpWYcC/HF3Ra+0huz
MRXJradKQTGvUxt0YAfCzitUvgVH/zrM0M5IC4wrZqltQB5ateYCocax7ellmry3qomeahvzHdbA
P4M0vL23lN0xmF6gKR08RthHMUcYho2QSUZCZAJ3dndC6ITVUFQNgyGc9D18dZFD2tMkIMLZsAhC
BWDhzna209ZkbrEt3I5NfIz5lvcVcfH7HIVG3AaEHDqAI10iahcQ5G1z6wlnF8U2rS6YTkiw0xun
ipNwwr55sRxYI4H/VasP3dvP7DcHEZRIkVz13dgjUQ8T9yutFKQFS3ei5vz2VKH3cVkRgVuC5ZTB
NYBUYuQPC2X2Y085VotObqt0ebTs9DHrSpJrTbwwifu5VL8bNZTbNKIMGm3JfaiJK24eE0jXRmE+
06Kn8+VDAbCLmG8je21Nd2U1ajgZ/nKqIF+T+NNB+cSFocwF1ChjGQZMp9FaLuz7zQN0Kcs9tXGe
3chG/NFW/thJYR7A+HCSc9NrNPvzHg/nvT04eqd1yzrcgpdMqJ/MhaZcG5+mrGqPiwzUXnvAxZcW
8iaoKkJIyOVGeZkx46EpybjzZOfMoWb4KZgvgTgLE6x0Go87uWrd7TjjUpsUkrGfPbdF/SBczZjK
utc59XjHZ3Y74R2cyrsNOsKdZO1eQBj8XTBFRvF6qnJhWJGfQesqTQ5eD6mJ8TQ6l2UrFpq0TdK/
eXV8N63Kj5qJUkkR0yV86AnlqlmzFg4mU6GgCN5xl9hXJF0LmZCA8YhhKYq7ampf7DIG/uMajKBj
l5Wc1gA75pcyjoxRwIdUUXBQa+u1wZwYmJCPq8B4TCJEJFM7k8gadOV+IUg87DrnV96ul5S1UPpp
2EfNjHSNZn7VBxvwVSo0KnlXG8ShTrT+Scrsbn1VdOGkGBIzmPiI0R/vhGXfkSxB2ZbDsjHc50KK
q9n5n1GsH7ys8UJZsEoA/SqAYn3iaiXDMUXQ5EAjMRn4UFjNDHjQp5MGmpsdhM4Fl3NRHWMRI+Ax
mSE7EtcdziYjdsZbFsclpnKMLX/rp8NtUYHKIcgJ19i3mtPfIPH0JratF3LAx83cn1WiP5uB9HRj
PgbCIapHu2R5QJDdDVlKGKdeixIL1nSui0/VJzfg1D9rsLGClIwQMgpZALj7tM7CwKBBHLD82Za4
0Nc7WfW3Lvr5l2FQcxDsBwfoJOKBipvAlkOHRsyNXL3L5XxvYH2kA+DurJ6BX+ICs7YWeZATo3af
9X1WdrptIiZInUpBRUV+sk2z9CTslIwcc4SwHTAMoGk1haRYAnsowTkIFwpavuSHAQjdYZwmoMJB
92BAh68EmRAZavWesLKmar6EVF82ZxGn7OyduXe8+X2cegRJmcdDr9+BSxGHgvrCyG/tbOQ9FND8
RR1EoSHfPSp4Uwu2sAmPSRAZb7gFjr3DwaHwKsb17RN/MGVTxgLW+/kbY+gd8sdgFSFMBN1Q5A0Y
30lKASJXD7/TQlenMp7P1mwweJJgKgCzGmZ8g4fY21XRTO6UHd8qznJI6hpFmDoiowROZZZJGLQC
YSSOuNBhdTdGDpeyIDrXiHUVMjBgTNqMG0AB2baeYNwuS/PLjKtsL0ubAM8M8VKiqAGj5Xb9pzwV
QRqAkcoRzlekUg/ubzqI3K4Tet65AatBQTKr5ZSYyVttwL8IjPpS+K1P8hnqgwJk/wQnlTKCvNYe
wdZQrMzM0uPxXy9k3tivPoHACxfDg5QiIJy4NLNDM2+YFIEaGmg9gjez352FmNsoZ8qv6wZok9ny
RwTfRZI/oRRF6PBl0AtoJ7gnmbCjbeK4964Z1MjCBmBFLsMHuzRP1PYvWe0dfDd6DoREpRL4v5hJ
Axvv1gDpOnowmFKLKcpDl2NRyBN+1y7+38hIzXAhHzsIVWaR7YdeptWVDM0M/hgEjggpOeYPp4Dq
ATLGZtDT03hkc/xkFh9ta5uwF8cjxarPbc7y7BPxNE1HOvtAjckDo4gkjaCPIiJ9nJm+W8uJvAES
NMH+2C9KrKHpwkOlmcREHJFlJEoUDrL5E9h8YCNJ4XrwRMZjX64Bp5ckUuIwRwntE5sNiblX7MC6
tgg9DtqbRhufWvfsscN7mqBdbLxjPYzXziWZbL6yhgAfenKtgOF0WiJQumukw4x+IMFsDPhtmuid
6LabIhp2GqWiL97znPp1v+Sz/qa0SAwozZla7ekTDv8WsSGKTdiyfrDtDZRzwaUD/T2vuQNU+c+T
VZ17MhgZawA6LXiuMsl318Wi2A4sosRo9Rvc35uihQ3uozDc6uibumq8RdUAkT+Kj6CecpIlA5K7
YWZ2/bEP6hvihrgd63E6BtbyLNrpKerTO9xGKP9l8tU4sIihh0PVdx/don1xEnLF+1C46qV2gV2b
BOGhDJ2oKbypuDhe/jQInhbs2ky57MeSTKKIEVZVRsE2ir1LAO+sg9BUQVWwi+h3xOnGUCmtquni
Vgb2++EL1CGnFhPGmyhPqlZMg4c7c33WRP3VdtVr7XGWWCZOXOPwiT+TLGUw6xDm5P2g+mY3BsOv
rrLRbzwZEsKrUxvf/TBf/dhPuReVE3L3TORwley83fSZLw2CTy8mvoXpbWd8TAazTg/KIE+G+EPB
FuqUQZDq47dWpqdZpR6HaIXuYEzvIfnITH7bY37r4VfZNFb8QTLYfcSJM62bO2Krvw2jfKrXz2xg
AJZ1ti1RQvi+mYL6BswM7Z0lGrwN16Q+t5V/tQNyShO9H53hr+VMp4KreNuY1ylO7ZPImlNOmRqi
X4v2XRVYe/Lp4pBzMAOrVO+njsYZ/X1OIKApwFaDn+znlBZi5i8YKC6iZe7oAuK0U8DvST4Yp9gI
nlLOCqI12aWzFyOylhXry/SVWWrXwiOT5axOmFDJhOgbYMK5eRdDvBu9kkGaU28hF7ehn87hZMPe
LyiZ/TzmKS07/juCtD1xr7/rGVr72OTtIW+qc+2heUvtnG662V8iFPfMEPlC80V/4h1ekIvka34M
SjvN2VyWWP/JQKZ6NTnT3WqnfcnRuaYdB2/L3pup8+K7VDQG0iVYT8VtmxN2hrzuT9FM8FO5jTbp
WCFZ5ShBviZ5emlLht6Sv4J697dG/9hG0CFlmRRPk3lmIULR2yODWLtPx7au3+uhfA66ut4nc/3X
odYNjYdCEkzUZFzpCmFlMozTjZ90f4ckDkIndaxDPaN3a0XuXSOKfGqt5WMqmesSeQi7beFGaP35
vlyc5RLoeEtaTXZtwJENHcpEe2YPYQUFCntH9BZHDDUkGw915KFuJPABQdhptFjzsTsWJSB3hr70
0ixB4qMnCfQ0AXU5V1vlzcEqvkVSIy4bKicsZhqVA6Uln1vQtEV5rZopo56m3RwsDnm29S/bVNF2
cQoJWIbZdDlm97MRRJxApl868Wg4WMCx6Y7vIuYf8EJmn4EzP9doTZAMCQmLHMmPzAL4eL77FDDq
vaQxcPQsO5PkPl+oklm+ZuUceq/7k5bT34a2DFA19+w1xX1RWRnkJbhRTWS6B09KvYsy70/ntrve
86OXyhe3Xqz+TPR+Lm29EFIqRb+ftAE6vmNztEfFci+yjQ8D/9pSI0l7YhWsgRjmjL9HGzgNB8fl
pvfLr2x2i10k6ErZPicCJ/JdUiWLh96wnKsEbe/Qvt7nZLsd+CjHYSqaR93xcE9SnNKx1YBc4YZU
Rnr2m+ljyNoWAZNP3Rs3zdaZXOJ/0CMIwzTvEj2f5mltViLaQ8wqBruHQ5mgNe6o4kQ2krAyi7u0
9So0YVnAU0s+mvJayv0EnTY2+JB44vlxru/A4ZDybjbqIa1MHJo2U/KBVBLzlAAvO1XdNwkBGrtd
9Fe3WXPI6oVhRmAwszNuPHMki8p/E8xEDn1Oie8Z7XJVvfusbSCOQXNbodYHtEEdDqPSZJxQxvkI
QZRRk5/0zXkaO57Qu9YvhjNhxivPR97Qmu33wgfj35vtX0/Nj/GcPTZzch0W+Waye+SOIsN0ckFm
8I16nEGDYUKvn361sL8eGsbsHJejc+R/jwsDSkSaG7dJWwrgFnMRfG6MiQA/UAkS2KkenTq+p3WE
BjjVG9cY/CeyWqK9u/i/yNlBLl3X+qHX6Veary44pGrBzBavc9wXaULDi0cSxv5HlQsf4jj8yFRP
7i41gzdw9b+soRruoqnpoZyw/Yk5fovRz0B0ch4WPVcMWZKRIZjtbKI0fW2YEuzj+TUmaHmIaaIu
jfdbWeKxzxL8oStNvZijnVauuFJBKIT7NCPw1KVV+5AJU3MGQoJqeeMRstR8IrLZA09P+zIz8A9r
8oWj/uyB9dt19pyQEJ1cJyQtrhv7O7/p2zCtF6waXuRvrXI51rm7R48bI4zTtxrRSUmGlXs2nCDd
ZBHMXfqM0cb2vJvmmjOWeOwdDysGLXC5nibBRG1Bvzmhj2g2LJP+yzF4n8gf9/VISI00YStbdENH
f/kse0IKFHouEdWXKmjfHC2I6IlW5a/c10busiYiYnSUvHf1XDNccuDDW5lkkGcZYZZTlScVVnER
LmCHNl43b0oz+o5qgK8eMzsAUzP9uvw2WspPDlfgCNN478ngY2pswXQGoalTq20Wp9nJ674Q7MEU
ShGtm3YAGBfSzq0b3XclOc9mWz3m+Sr0m8Fj8ujd+YF6jydgk/0MucbwX9ty/KgTndzkTLu3Qca0
k/QUPAbeDZ6qjrkHMj9jgHGyRh3mHJsBNkRIXSWppQPICzHMp8bFhT2iQ+LLm3557nueLLdp6RR7
xm/qbLlOuWErsfOq3aOFAhALXwxSCGNp0fd7Y0IVOyxNtS2a+kkZ6Uuj9DFw0CHTWARGDVwlK2nP
ZGrt2y+Ye4s+cfZ5xLheTuCFfte0ql+T0eGne7XrzDHYIYmMb8mk1ZdhcLZZhz8i0ZKdXhMFmdc3
paX77ZISZZhA293aqX7UOaDw/NdQ5MsuQy0ltSgvETfJfjATxUJl2A9zRibOHDznhdMfp7QDCWkm
2E/m+mDbJpMbM/2kbFi2g49A1/bEQw6+epvSbt6kFhUIAnuOcB4UHkNT3KORC/WiCGtucQp0df43
diorJH/5cSgGGIKUcfdeXuidP1o0GzOXg+kDjl844CkZpdAsH92S3SBIibrlQMiircLR8SCGQlCp
NIU6CkQExrYdv+bDXae+I2rzh8WugtsebVglooG3XRN5AsVX2Yrb7aH2picxzu1xiGjL6Vj0d8q0
CKKdV6WkcdcrMGdU/DcGyTW3YzEk17bJsfeBznJ0+9IB+rLiwj7oyrqrivzQ2d4NZiDa28FXnnxo
Lz+VJk9Tgz8QCJmJP8I5xpoaUMEoPcx2BbbQRxDuZ6V3sBJ3R3wNKeJ15m8dQGoXn2Qx9ZotzTfS
JUpk0L1FJ34Hbl39FZL4PADKc1dfs8RbCebqQBhPewAmAoUMtOdSWtvGmJL94nociiJKbz1vuFKE
WbNclChoQmMx5XasfTrSJHwXWj/WEcvPMEWbmHhJYAHoJFIR//HmDID/aGEAypYr3mTa8HOQ7+H+
3Lj4zfbZVN4olSscGvQaaWjDMYqNU9Go8ULW1kERcXajpjfMMv3JpDYiHDTdTTIxb/KyjklJo6/X
1CreNo4/XPRoJBxJPb6p2XinZeycdbk8SJ3PUGmXP1QbBiEvH4WSWTjodSpUyXNs4k7h3K1JZ3IO
uZOx+c1W+SDW+kauqLK+w0emM+9W0i6PZja8bBTF3RQtHj0GEFDOzs7J71LNZ9YBr/M6uFNZhDQ+
5fhhRUscBr599nrnpB0mwfz1/b6pise0J9CMEKI7ZdCkcDy+zqxd/jCuvHpukX0tnnnijMdmhk4u
4VNQ4GDAmZMbs+mRq7ren6xHBKD8/CTNOiYuULH3QUniyGjtsv/O3nlsN45t2fZXalQfd8CbRnUI
elIi5UIKdTBCCgW89/j6mucoMxWZ7473XvWrgwBBEyLhztl7rblALqiUim64a0BsW7qLTTalsmic
0mkNGp//U+da0aK1pEhgrXK9L686uOKVE2MzJKYn3g9BtafrTtNYp6pdTODs8f6BEi9A1RUXCwjH
utXJzeySczZp6YOjHpd4ys5yQb5jfrZIplxRNYZ1z7HQouFgENvSlUyztelRIShAmCFGZDIPnzmm
c+SWp8WBJZ5BE3Mq+zWGxg6peTGunkoSbUJfEdUAnYi2Vk/dZL2EXXHysmhYEwd2Kawkf87JHG46
mu8FdgE0nxY6EtHpFB49fbD1pxTu4nxpaBEePZcB1+y5KVdm1I0UTYpTb9srL64fjX52Nm0FI5FK
Xd57ICcoermWvqstdN/jUHZ+TJQg6hPUhU46XVN98eGvkAFRThfbzcpd2irbxTPGTc0wkEHcxwTs
f19Sxxz7fiATnu6BXQEqdW0LkIS2BJtoZoAigjPB+57QpSw7ryD5Wx+SW0hN96maU7VeBoVhskfh
rjMpftkd6p5pGLcEfWOkildtlRKEY+sHrw3qW7lQAe3GEIwGy4gPJpRZiv6RuqsmLrPU5Ex0YUnz
DMV8RbpEsVMDqjg1etG+cIPbXm2N65T1+jkCC50alFyNIWJ+GnQjQWTLYbEM72zkTAWKormGA9FQ
k32Exx6+TB0dkBnod1GArkRPMIfLqUsywlws66xHcbij0w6LhSw21zLrTZ5VKb2dcF4Hs6ev9TF5
LmlszlmqbupBP08TF6aSLBHlW2Ki3aiUfNhSdxbOOW7uuoEktFqGiDDqic5bFVzDiZF3OMKcJFFo
uTdIB/O1xTiHfeo8gHZ4d1der5vfKoNhbaX4agF5cEaYfE4699gTSUe2g7eL7Tw/mrFzDZkjNLpb
b0D71RB4MmVvTRXhDPFP0iPhXqMX31ROY25wjGD0yomCjhZi2YCtUA2z3rLcQ2iTJ1QxkZ+pinNu
G6QoRegc3NT+XsQx1aXOu+nzJXxIaDwmGEQZFnNlzJ4IFhhvEX/pQPB0K7zQCWFGV7gH5v7cZbjw
04bdNAtps9xIKBaW87Z0SOhu82Rf6ex00g9w1A001OKGt/SguvXJ3sI9vvY0yCjfza2CRwl5YJHT
4KiL22bEoxT17Slc9C3YQBL51CFaNxE1lKoDSE65OzOIA1VmJ9vq/cRfalJ9y+cDbUCa1QwPFDq7
+L+w/QTL1otjc6+SFAzgv/huu4+GRmtIHdJzmVn0awqqG9TVPSyMRpG/5pnObJsakNfN90z5Azwx
dGM0D4FDE+jCKtzcO67KXKk9UG1BhZuQFjXpFqhtj1I87QjmyD3jW3W+LFHmrZLsrsTVSeRYdIyQ
8+08E7KhMSLvnmYmvTZ6P7JpF1sj4AAv0lrLuu926gIHx98a9LFyqa0RzbzFdXfJKZupLnmmZhU9
DrbwClTLnTm18cYwAlSY5YAL2moZui3eKe9jeJqUvKcqiXdxZ/70Zub2GVDXYSy1XQFeBLHaDMJS
+5ZqSbZlAj8fCTGauQ6xMNV+Bi0YNagc1aFdTQENU21q1xIfJxdSjYE0AS9dpk40oSM0Ro2R5FSh
UCkdmXHQ8IlLBqwR8ynUYUVXQ5a1a/pCPCWfl4sW0ua2U1y8JoIWlLBHj95UUPrU2mskHslNIeXo
ehDGLSFtw/v+FGVOCRZroUnFNYNCfNptGXWKFBqiSaGnSYQamkIEIImFTppMVZE7NRypcPefi29Z
x/d1BcO7UJJHp+m7LX7o5XOT52mj/79a6qKLu/n/oaWmraWBSP5LuLv+0f34D+TTvPP2R/7xX//5
UFJ2+o/1j7Ts/gZr/uONf+ipPQTQpqvZFiLoP7HLf8KaBccZ8bVhWh6jbeTWfymqTetfnmmqrsOA
SHNoH0FQ/kNRber/Mrmt2o5teP9zRbUGo/HvmmqQ0Jqlq6Ckbc2D/yxhzr9pjT21LbqAWIFTAviG
HlJAxp3r9oz1sflMbXpoQ4KLlLZ9oVcy++pMhOrUviy5cmUm76BOU2d6UIyMBtvZ6oMwNezndDNn
Zum74XgNCfJz4mVNX/8YNG7PKRqsZgMnkWJmzAIZ1dFzcmlGWOA3vIihbH5Pk+jFWFpyImTXj8ig
qdjVtXvVRJK9Wi7WwWi495OjjBTG+6423Lu88ilZFsqk07tboYTBGrrt8/lkFpwyAVX/tDhbKQ62
PHJuiKMCTqKn9/ia3oyE0elCLA/Grlpt71NU5Cs4Bc6m6sm16azSb5Jsk+mTddYGCsKkX4PvKGgI
Fr8islVpKYMsJb6UkmDbYwXLHKrb7WGYKOEGtEIjXhxnVBQ703yCDYBdI/2mOCHeIoPvbAUOTdb2
bilByKR9bUNV1d8XgmDmbqyRuev32FKPjIweupHgOUOYjJPeW7uN8tpZw2NVFz+69TCgTmhnuq8J
GRDc/JGklISV4YzThH6d+kq3ELRj9Zg8Iaxxt7NvFDLQGPXgjxluYDdD6hjzG+AYmyzlV2iVCuF0
MVyrDOoAmA3B2o32qXqwk+q+K6a9u+iMIPr0vCQWDdgxQIijxz/qORqY+sbLikn5zzK7ItS9WGH/
gOxya/MZW+yAkKLjGO8KhD3dgPIdDqixE0W5Dei00/Ge3po8PStCIlxnWUzp+j6L7yv7XZ3sm7HK
xmPHjzBX5XQ/T8U+mYd04725aYwIocGQ2gePNJ2uEfsat3i5GzHNWioTAXfC344GjIlcCgFAmx1o
z9FTb4zuPmq6G1qSxA84AzhVs91EWb/XFqD7g4MLzqIuAVc1RiaZcignGsNsYmmowmI3JgjNLutk
qzV+ZU53bUTOrYWlxhg0iAtOYPvRULzkbvWSMpdZFeo3+kjPVVplfjqgzdQd7nFF8T4PN6pX3OgI
AdwUpTbGc5A3ttMTUERJq3woR/sey9qhjEyMXNWIdEtdtzb6BCMMrrbV3uoFHtcwXlOxvl+ccvLr
cm+RnECMEoYe0rhoMVGmm0bNNzqDiOS/Fq0dm5hC+Yq5GxKvkKYFJ/Q4v3guvTdN2wRu90HMN3oS
lzTcRSCp5zp/qrjpecwrsN6FDCrN77UI0e0i7smFAzmbABAascZd1g1M6FUFNZ9q/MSBj9Fopgjf
RAeU+sW2EXYAKe0fHeJ05drXNoWOKMGdmSAsyUVvQhmUa61YExfjDUqllz+eTLhN15mIBuzNr3Vl
qTD+9YwZPp/77ePgkMInUIFB6ibilbHT9hyYn48w9ncGIPlkXht62WHUo3OLagWJaGF1NEBaFPWQ
B94d/NJcPsBH79tw2cJIxKhHQdaJA28fJaVIfBFkysorUckIMKVcgwV+nedU+yReyk1ykTT6bTzF
zvbr9bF4k3znzL1kvQigoVKi/NZdkv0gXe/yxdF3TayjjZPbVPGEfIlcFGFgHULcjOJNX++Ur4J0
x7sYEDH9MUEHi3d+flInP09uGOLkPvQohLsNR7c1lA9tbwXbtIjNR/gPp3neVWOa/KBO6GToQhlc
G9/JDA+WXhMBqO6uLp36qjExQ5s4mad8GHZ9DSCAGeXjOBNQ3TMT39vkBkkcWi85vlURHxhhAtjF
eBDSXIqG+xgjvL4Q/UzEzZaZCPa1Orld8sA8T/PwmMcKjdkBk2ngLMpaXzL32Dh6vdfD8ql1ideh
w3RWqgo1KuKcTRYnG4bYp355mTSyoty5pSZPqLTBLNBSYKK4kKvQGuymKeluS2BWqa4iul9awAsa
8J7CaPf5XL6ZE1P9jkwDYMyD+xSjGcHomO4pw5Bfpbj5AVjs9xrwCTre9t5WA6oPQrrrDhsHINPj
UvQxKYDFtQ+gMdtTVz6TOUzEXHSfJ1HAYNhukFHZCf0h9WXoogX8Te0eU48bbqv16+gnfa7mVo/u
Go6u7Zij9UQ72x418urWCALJjQ0hjhIozmnMbG8I8/BgTnW0s/XgBHyDMa0AeUZNi5xZPnZh3huD
dyBzRc33X+TNJQ4uw+CM29/QiB36xWXjmmCLqgHqu9m2nJGOM2iHLDl+8gQlmm9BVrS2JpS+kssp
F4GwMuDN52D8ejxXqr6r+nkXTSV1BkpmcI7FAl8rbc4jR2gjuJb4IkAH2YLf9xVq2Zh/xlvKbV8P
naX6phQ0TlUx4gcoUR3ngrs7fc6RhoiOgoXGAj11jSq1eNYUsLBYR3aUd7Gx+DaaWtKGYlzM2JDk
guBntL9fxE3XsJ5te3Bp4OBPshgV6OZQHJCFUmcVi1i4bL4eahETN7QEA0J/G176pPTt8XM1guFy
lI+V0US9n1bvZrgQI2Gj+BNzEI5IfoaM2SN+tplon5Hsuo4m5rGcR2b5CTZluV8/UXMSQmnh49/V
tsdEhb0eJcuaX7jaS2DZ117Gk4JGQyzkmnwim9MPa1bLjQTnlSPEMrn4B09RbkP8j+ermmjuignT
F6QVYxsMU7H4xLUGjR0SGVU/yX1vSk6tXNUYN4ACVtqXoGhBUTskkarxWxtWdONUssrSkOhv+Yvi
SxNzKxZYddNNXyBg+9omf+8wabWdNXX7QNjpvhaKMNt9PZRrcttif6/LpDu43UjLVf6m8nCTa6mQ
AKREWeBfiX5PUv06BuUT8shzAGGpnFi7QVGZjIaZe0kL8GL4HFFCi4WkRFrKgPBJPkadUXF9qj9G
TE7Hz333eY5+sQGxHnJpExVfYWCS+8ehYoYWQUBd5eJrHxq9xwje6fdy33zSIj+hxZ/rVlK9Owmt
WrljvnaR3G3/2OYUHibmrEipCSFdlGevhCV/MoblY/mMrkSkhEXqN03g+D9P3qblF5CPEd5x3sWI
LQ4M+1axNHvKU0aeShFsw8/z62ubFmrIS3VzJ+NwW3AtaY+MTED88eE0R1PapIRh6vMFYlsZdphd
LCRxVFRb2L7Mwp2/1v6xTWnoIyqM3Vem6y7i3tjFWyejbj5FS3Oix7LT5YVD1BPkWuFFGOW85lXu
wq/8YfkwN5FDfO7RKoZt1iYK2keusvKU/KS9hiF0DmT6Lt4KOG2NxFbKvQcfga72554kK4h8miUB
xyROSbullqW1WbSRu9j+BBmK/V5h3isE/13u6E82qTxb5eIT1Yn2hYO3T5mBCGarZ5kMGOWe/u1x
69oKzXGEHJ8M7M89LJDJldjrqgRj50MHW6hLgC78eXmWkcPyoVyTC7nr5baAnmdQ1N5vgGL0h7iL
XJHT8LnK538vvBDge0qCME7cP7iItgTDf9IRP3GIn8/pIRh5STGE45zne7kqn2Ic9sd75cMQdiAg
Nlt5G6oqit6CLqXSLL7SIDS4cu1r8e+24Z1hiPn1mjAXePB/9xETc5VNvkS/5Mdk8n2gQk4W5ejd
b2/7d+/9xza6qfZ6gYqBtIe/VT6rZs4PZ0RcKx+VBNmCRCG8t0FdRUuaQD2N08cMuQHJBW4vyG9/
bRsT4azWVQWwAnSmacxOudLnO8MW+0K+I5xjVuVb5Jv/3cfIJ357DzGWGysxzoX48lFjPGuR7m7k
qz4/7vO1QzVhk3X5NTQDh6N8Xi5s8fd+PjssgjfBgaKYFZeJduT4qvCnw8mK6vHQ2tWM/aIsmj0q
xw6nsdMe48hlWFAUu69y3iRv7pUsAnYlORjLAwXLGsIgV+1ajhIiW6TIBPlLo5rWJhBnxBx14Ciq
8VwLhHBQibzSPA6K86ygV+QiA/b1r4V86Morr9yYeLnG5YKIHhmj8LmQl225WknQqzt3dxgXuy2d
yZ85eVcbmdygiiGHI+4I8qEp7whJ8YSBMEf05pRrU1x5BqS8/GzBUX4XuUl+IbkIEw0sRZ7tOo8i
/b4Vg4FIjBJicWt0ib1Eu8stUDrKFW4MTPXEPZB4+9TvYbtg3hLJPJ9eYHFPlWttl0e0Btaygmll
6ndrXMyNLGW2op4p18C8rE2iAPcyJURWPOVaA5uroT+4l27WWFza01HnEEScWB/l4xEQ4n6GMGV2
llrCU+OAdcRFIddh/IVh8PIZ2SJ9r4u43HyuqVZINRuIlrHQCBTf063b5ijXyErFqLf0N+gaSEvW
bzCZcAKJQZVc2ILiWwDaXlViUIHJh+8tjdDYiDSVfhB2TbcPctxFTOPAgsFrMu3dko2hSq+Ds3FW
wmttlYTCy0upYO+i4ed66onVQKJozeCMLVg0jWCrqtSz5s80GBlCUujqvMOwQ2Q8ozFpRpZr7CPu
C18b6T4o8EUI6PyqeMu13E0cWETO9mu7rIR3ISr/riUisjItTBDY/uSnDWJIIde+FqG4KXVa+4xo
wt3ID8rkvUuu2lNOVo5Jj9toBmvfmUzGTmQmw/7HTWKJMbhc1PJQs6K1ITD5Kq50NJniWaVETOfi
NP/CG7hejmdUPrYKk9WoM7BdVMYPfdBPBcp4xuTi4JOLmBqhisg2/EWxr97olDn5aDSlxBcSjwkM
7uiF43RUVRO/2ddjMIDjPq3cddCgqkqSbsTjO0TCZoygaiW3xvQcN65VvBdF/YdRPgxwy8uH/8e2
hL6yB0UyH8+DXpQXuHbjbR/QT2z1DeMaCkVDDAbLDLZLPgoYtvKAcig5YpF0tpFuE11K13XnIAQg
jCCvt7O6xJtGdZerlt/PauHsTa9CClM/VO3inpKpfFzMINi3MbGQnWF/1zX64iPkLYh76rXvtfKc
hfsqcG8Ybic3hOMap0kDhpw4nBBhhB1rxlgK6DBz6StTzf3mxmR1pQOSm3Zw7pOpXo6j08GlVUHz
InBeTclAvFOw3KXBHBO64nSnahzOg0Egz1iL0cJobeNQRTtlKze9w/RjbpN6bztR6CujgVp9ao0D
Qo3bItAAkHotoWQzR7Rd27BJe0TQYQzdjJ7oLeZ7Qul6hVLw/DwaMB5GZ5x9HMwGALsJbqdFTnen
jxcqW/WpEYlCcq1P64/WoBtqAUI8G5Ec5OYgIhB2rEPqnP5SaZBwe9LsC6vWjjQckT7CBoRgbMa3
whu40piNb3OI0ELOT+qiyMSOwn3RNLfL4Fy4nI30xmN3O+sgpDTHQ0xARC4irTG/pDPuNL0RZRDS
mqxErf3GmRC6Q03QXRhLAxKPtWHqiU8ie7lWXPfGKGDKOrWWI3SzDmYCf8ut7qxKecw8o9u5TrzR
OgqpudG/W3h0DE+noY4SrM+WdmX2LIIuEs4F5JLB8BMCY4FC3neXsSIe2ni0inyCURkne9OanybU
l5s6KbpPogUWEkKh+/61NOkn9gXu2IbK+pyob3ZLEbcYflYAFVcVCYWb2dsv4H+Qn/Y3JCd2AFVH
fdtggj4vWXJf21qzM+qo2watAfDHQlfUIvZqxiJbLypYrnxugQxwp8CzPK2GLiTZ0KMpTxHcx5Zl
7SzcL6ai92vHwv9eqjNA07xczuEc9nTm435rzPl4qDCc+zlpqJjffg4ZKke0bgxhz4uSfOAahBnJ
sA/BaeHg869WrZOXN4ahJJSa+I/BnCHgAdZ1i9F6XtkxTiw0oO6662lmxG790VlivGmQ6JUywaTH
X677FB1Po4fczTuVTuyUw+zoOgDWJNxYGA+MMtPX4Bc3Rt3S3+MA9YvWvQRqfvIUO8VL3O1VgEsH
RChv1USzpNSMbv2/3bv/n+6dxvDo/9q9E7PGoozbv5GQPt/0JwnJAV1kG4bjeurvICRP+5el0qxj
s2t7mqn+1rbTxVNsh3UEBEwms36BkOCgOC5vsXX5if8TEJJFc//vbTt6isgDCfRU6R1ahuOJDNbf
2nYxBfok09roaPZPbel5xNEMAE7aJfFfZrNp/UHoLGyhuKiF9qIRKgxX6DFMhBmkev1a6g6lBlA7
KMMQk0PGAmPs4UkfCC/KWgyTHWmK6ILmCqi+q7fElHMd9rPwVOER+0a6tKu9w/l0Hqba4lybyDeh
b3Y/cmeiPm9qeIHV4GpR6sEIE+3yOuu2dp1AH4FGss+WDvhCm2mr7AUvV30YkbJUQtIitC0FIhcN
sQuEQB1WA/qXTChhHKGJCRHHKA0qGU3oZZQK5UyLhMYVWhrVOMD3ho8b7kehtSmE6mYkP7NHhTML
PQ6YERI8UOg4SHVyodlxxiyimimskwh6RqHs6VQ0Pp1Q+1TIfhah/7GEEihEEpQKbRATVlCtQi9U
COWQITREiJrjQ4SsaEFe5AqxkVx0SI9cLKUbTJz8DfwamT5uZ27N+zT3bJCz0AbyxFB2IJo1HBTK
vQnM7tbi/0MJs+wsxE+VUEHFyKFqoYvyhELKEVopU6imJqGfEobQWSiqUqRVDRIrVWitcHNsATGU
OJumiyn0WBCBfVpO07URWq0E0dYk1Fs1pEIciuZuSRWDW7wBoWjdBnGI0NqkD1q1j/lIk1KZChqq
44RaBiFGZBceKpESppF3cbWj3hTG00Lmw4ZMnXhjIuVNoPmsaqFByxCj4dPPn8l8vbhCp1aG1WlS
nBc1EAGarXmnjJhfwPBRlYHTdKX8jGnXcV8DC3tQAQIQmEhFgD23wVoo5XKhmTOEes4WamB9Vtqb
tCSn3rB12HXGupsghTqYts/FZGefC76aNeN4GeLsnAple9vgngyrS6gX3wNkfaXQ91lC6acIzd+I
+C8XKkBX6AENoQwshEawFGpBp0U3aCEgbBESYtuqb0JVu3eQGOpCa+gK0aFQH6bIEFuhR9SBcK46
Bc6DMyNCrqn/p0jDM+44bymhpHaRnPPKbu9RkM5o5vNwgwHLqPXDUGvJh+1GN4yaYHWVTEhxckO3
H4ZL3WhX+mLeqizQ6yxqD8tarTAp2nT11ek2HG3vWJBIThp6spmg/HPD1d7dHMeNQoiBmlrBTUmW
n+IR7+QoPe0tjzHYQrBleELPWpql5tPbHQ5VnpR+DBFhs3S9wdC/2aazbZ1d5tr49SLXZ86zncM0
IwfWH73hOA7xBj7lu9Wkj8gqAD+pBe9uVLzvlfucQIJkd2K1jEz34CbwUMx6eS4TDeFfESKHrcqr
OiZbr2BKMZWx55epstJKhFvh7AAbzrFj6AyDRnqdwJnwpdpmzn5HjBzZgAWqeXwaSrz9S0OfVWn5
inbcENQ5ipDAau1o4xu3/G96Busyr0Er1rTncHkxzFAmWrZT3aI4bG6N/G6qM+hThDJZZuGPIEmI
JoCTGrlvTfTdMe1p+4GPFjOR/rMA8r5KiMy6dl1xyaZqpGpVv0ADIfbaJf+R3BRgMuTNwxqNGAKh
RdtGfbKximi5qkWGq3F8qNEkpKa9xtRcruolWKNlYFrcE7NWN8mhN6I3SDgdP1761mT1IUT9uNK7
8VdTRPGa6O13PN7QYZsAcGczYfuOASLjVlkNtSkCSItd7zmpj7rtGoKdR44PjiMMHuiY/hoGhuuN
OVvrWAMYvJTNtViWnTLW18x7jNwupGi5PHsmNrYKaNDcAOnheJvb/tau2qc4q1+LKb4CFOr80FbC
PYQriFsLZnqSCl9zphDHCuE6ohecTAMNYnQk3Kr0gKTs0I+nwvHNaFHR5h47zE7M2lZ9U/0sPqIx
vGZRNh31Wb21O4sTeTJOSY6f0JkOGDLxP0PwTiJLX7sZ3HS9UsOdIxT5tms860H2mmVB7Dvh/LOK
1UM1zt/nigZZPRgvIQKAVVfHz6glyXLtrZ32UqlEYddNiHrXxHuSx2q3QiOiriy7fY7L5BSQu+uP
ITTXWoWuarTLw1IMvyCRIvNPfEGjszQcvoquMDH4VS44mLrRc/dVl+A5akNnAxSAxFoA1qX7omd2
cgY5zU8Mlng7RaWx8qLxonq3bodq09YhUSMY3AxV83NxTSTESdJsOv6vVddvMBoSGhy7P5jE3gwa
2kUtQFvOteVJadoH/O4MUJPugwLAyW0S5dZwgO944SUEIFdPC/gmrtwJOc0nSh37sYD4pOt4MLNB
PS0K9rmE8wOGy3BIZ/7I+FfcWj/MHplgFJtPtd7p4EHaDfJO/dDmQ+N7L4lq3s9hbd5ApWV0MYsa
SfzApcdt+fTWrtP1yH0D2jEOmuVpdkoCEEgxaWf74o3uD9og39B4Y1gzP1zuQFs9A25rhb6Zj3Ti
5u/1aChrBL/NWtFpL8KlAhmsvTKMKA998uzECfus4a5W1E4KJFn/Tm5udcufVzG/m9eew43DQXBP
O3g6xBpGtk5cw8d+fiLHEqsxGv8w/8mpuhyUaORejMrIZhfPuc5QpnZ2HjOc/dRC0eiVk+UJPutQ
fIxGdvDo8iJ4weUW2OpLG1j3Kg7mBoPRez3dBbVBBc0ukCnklokRVQB8rejUO6gRFxuLUo/B32p8
LbrMi4kfF/YU9w0uXYn20UNNnyqbeGLPN7Rog8CGC0/v+FGdv+ledumwXKlN8aZ31mvYfpuGAIo2
4kpH31imABBjGKMrHVlPQzbbZM8nfmE7u6JLfQ70bcr4Y0mxzDY0g8fmxzLj5K2nq5eZ97Qrb3S3
/KnX2CoFO67TcOMm8LuqZ212jY3NIaaCtiVVZ8/RuK3UJdoNqjFQLYuLU1y4b0X/q4vaflcKVXs+
IssIYURMASzId6NfdlGKT0ULnZe2CGCAWD9tB3TuFDgfcXZL+UHBYYfLqMRNscos7zsN0ACYCb8Y
kMeqqSyCRpTQn93iOuOdYaKPtaOo4IjZzC/77iasLH3jpp7r8yuVIKz0S0RPt2XoxwHr68Pb4mXb
xV7unCZ8CweszYmC0oNxpVobx+KnaYRX9HXdKm7zLSWky4QBm+/UbEOHG2mik7TdAirlCl4q1kpR
IiiRL0qVXpelP+dFQADyvhyQ1tYgHlpE4+NystrswUksmGGh+tRp80SMIpeWKVcfcbAcaiCh6Zjg
a52e4fQAZ/eSYO/i6aG/ru+nSDf5ky3Njztvp3kJOhQPCAQ+YfYqMwHEdjbjW6TCdKew1Ubac9Yo
3i4YtE3tme9TOuw6U38lvPImCZU3J3LvLZDf1P5tPwAs0YQL7CHDPAyQHFZt6e6X9EHHvrTCWvmo
EWTojwlUtaG90dtE20F+iLeD3ewJ/Do0KRc6AprmLWFKKxtI/yqvknHTqvT88HTsOGSwSRTiJqNS
vO0Vm3J1LVquctVyEX+ZwFlXiXiaOjtFRfmMfBzXdbQG3IBiQ7zx6wmd3171vzZ+PfO1zdGhRmvU
t+RHfW3/7b+XG+Uf9o/XpGlyMvS+2NGB7DTacPzv3GHbP1a57tOl//rI2tL2LghEBuvBET7PQ+mk
1VZ+sFzAXkASLL7h1wJQwe8P+8aIjrXqW+Srbbze/UF3SSgBxKvMv7/0c5t5VBmnMk2mrixFU1JD
BcZMowASRGuLwA0ghH8Jq+QLLXw9x8lucr+1H0twI/4/3v/1cEiprfWdgxVJKq++ntFKO93V/EKl
aEnKDOGoxqiuFbG7ltucYUoJs+io1U1xsEV/fzcJmpQfiaJ6JNtqcrWnvl6geMTiRtDQWblpTfyN
p8W6YT6RJE/UsmyfQWmA2G11dEnL/j7eGQ/4ES/4OUZ/ODFyCVftU74rAr96Xp4ZkerJqnwvVkwd
uVqsl2P8qFFXhxTvnsGGJ/YRpRcnzyr+SC7eLTao5bm/EdF22aN7NaZl9W4k2MS2xMtAtgagvyaA
BEt4NW77D85f5ip9SiaIn78SERSfkCQphKD9GLnwgJvPd/Yu144dKtd8170XFhSOFYTcBEHe8DoB
nCH3glvL2nhrbwLcCX67M565lKyQoGdQRXxwON+qx/QE7wgA/ZgTTosWda08CMUot7SbbEd+hPZo
mjRvdhPpteQBu8MtGS/X7OJeQQ7HSE5BTG5VKsUhk9nogpjjnny/8p68jyY7s7TOBVE1yxIddP0F
ksFEN9jFjKLcsNSclaus2g9cJgsYPZePGaaDQKYf412+y0DrKHvPt5myjj635KJJj1xHwXykyt7Q
DabWpOiqaGL92DcfwTGYj9N9oj4pP65tue3w6KOq9I1T9pC/coHOrpiG96WfPRQP9R1B0Ctriw6V
qRmM1ZXOIHflrPIf3vbF8S4gGyosIzPk1eCYbfN+7dnHTvVjKoWpvo0YgoooA5hD9HZ+gPXZN5v5
xbxUm3cmpuHZu+nG9fxCnqvyCpTwTN3SunuefP1CF/aMV246VhuXuYuxZnq4IibpWsMu2rvra+qj
LCS9rRJLyBiKb16Dn+4B6u6625vfg0f3QCV/Z1/jG/tg/yze+HfkWGue7UP2Fj9hUwx+Kv22ezaT
NYcqfp4NCtsVwy9+AGPv0X14xfUdHCkh2+sP9Vo857595a5Y4mY6EOm8KpmMruPX4Pu79+Re3as6
bCwQgEgmD7C1vXKdoquzrhSRUDvRl6DhsNqZxHqDqtmUT/VH+top/laF8rJ+LW8v4f2LtSJwmayA
E6Em2sUh95gAR2sPnggDFv4YEzqGvtb8yScBYKfdY/SLn4Kzdfth3N+jyVX8j67aNG8VJJJynVzi
jcL/rvn902Oy7q21dlpW9CbFWORuwsz0vTHWOedSQd/Hx+zhbdKByZHyEd4VF1DM5+pSAj7cp08w
DYZTzBVnByIYawrfHszoSYm3h/Kpo5j0qi3rP7dS0NiGyKtwjFJLue+ha2nb2kjWEBtW4XFZ1vUT
n5tc6l39gcaQY9nv9rHl45uc/OpbSxQlrpxveFR9bmG08t452N5vkvO0bdYDvYpVfNvfkJTw0KEK
jOeLezOZHOPf4v10gIy5/TAPzb42KISvY5hjm88j5SP1d56fMUddOfO6eX7HM7tXfPeRmg/3b8r3
bcKfkvsEmM9on24QUK+JDZuwKXMJ4nRmZ3KUnRS4QEfxY7YfB0rXK0I6N2lAGOGlKmiAHhxqHMcw
P6lH610BdeOnh+UOGEyw78kVtPewVOPb6Ar0kzTQ8mZaha8USeiPPMcbBPfb9BXm1pGienxkngMQ
e7vwy5U7BKBDfrdFyo5Zk1HKRr0BFxWdtqW9xSad376W1VW/63+B++RXaZQt7Rk6RiTI5MDK+dVK
z69/tLfx/Yx1lLN3PTav+k+IZqr2jZEupax62MQ76pPLWqvgMerbyt5NCyZkIvJ+DD+tlgi5m7rb
Ao31Vq/LGrmA+ytWL5iv33DE2T4+fuXWqrfpU7CeniFt0glbg5lYWcUBkyuVqG4VXSKKmz7nRP5R
4hgGEuwD6fsorMOib/pxwyUM2OGqvuFgKXf8KhuY9BxNT9FLfzfuaBrx6yyn2idgAo7YGwEfcF+o
FgFucbcZ03hXHOnRfDaH7+WNxi7CJvWSDuvC2qHYpuZ15CwM4TyvsoUoQT/eqMW9sW93/RPWruJo
uudO3yj3CfUaQoswfXcrYRPekeQwsevHD4IyVom4YzwYb9wsuQXW/nQiuo2LwxgeyleS4tL/5uq8
dlvXlmb9RASYwy3FICpYliXHG8JpMufMp/8/eh1gAwdYe25niSN2V1dXaXzKGCAQek246L35ayFS
RbqxdoB/OKB329wD1VSfxWG1571ka+KP4pAsrfo59sa9uq29GrOY4aXwx3Cb9oQQL5WfAC7z+wcu
YtVndM1vKzvqibco/rY3Hnh76DNHD5JSdBqw32jms8Og89CKWR/6PYzyv/+hDLB+RbZ0jFyvo5Tl
JIa9OuCsD46Bbcm1fKyeq2eY6LGKg6fNSKDcPlU7ulNm3c+/xYGe699VvWgEuz7K8IgK0WFKMwRS
KxWtLlxJIxaTgi93TEPxy83AMfKK6wdyDdznE+5SF9Y511t4aGxUSNwIy/Bd+mP+QzNZQ92x5Y7y
WEIde6XxuaA8blIecLaLq/SF+Ch6X670Jf8WB4PjPLe+ja1RD5kse8wnO731Fl3ol+QQIMNXeh4k
QK078O9Bb3yn6O2UBlgEtR/SyO3FyEaWOEh+tUHfpWhDVcZDbSDEIL7EdzRwtjXwgIaBjbTnK668
h+Y3xhGVk005Nh+p0+w4PDkzGjvGiO3LOE6ba5vtRcfhUz/UAdvgLfoMP4SjEjTHyKN/kxHc0Z1s
y4eqe9xsYnM7f0QC8YhAG20qyHAb7t/B5HA4ObPh4eCYvzz2tkmfNS2RdmuNmHARg5mSzxDuFneb
RCQpeN7UuW/LtPFHUCO7PprIJKQupyNyNxqOlkH+WRKicdYhMuR1PoJ27HzzsT4KnIUkDYIEWEE4
tFYfCGwR8PAvdOUF9dcRAS/uLyHb0X+th6eRIp7iScXeGG4GQrzTLQb6TWI630U48q6IRLymHtPE
k56ynbH79U19J+yPjuhjEX8SaD+yF5h1hdtbNrpuTLnioSo8fLQXevytR1S3XD/0QLOc0Ott7HHt
6UlxEnTo3ek6X8LpEjVfubErvhvh3mKkO/8oZJOyYp2FI9KmhxgTo6Rz0HyQhhq2cOHS9LtWD/qO
tVzszU9orPacz76w743P3GRxDAFWQbCSw/UOVcoVA4QRua6AqZDhAeLUwlOJnJGbCb5Qfsv3Flqu
bhekieh3mroM9n0O99b4oTogCWjOHjh2pH3ulRfcs9S98sXZxn1CIC0ZkCtoCNmyBjstriWSbZZH
uNI8Z1y/M8BYQKDKxrtw8sS48ByG32bXPKN+jX0YitwZTkI7Aup65PBAicXRKCKfwOORRloQLxvd
7/U4oikT2iaUisyRNIhOKO+6q/xMtyqRdebq7DGnL6+IcnW79obYGU43v+qvANtpp/9OvmISRrzX
F/a58Zq5fSB29hiAmNDFhG45oD/oil08SRpLeIcLGiBxu/GyfXR66QSYgaAjR8csdsV92ks4xdjx
yDPu9NswbPGOPB01ahEgQbgYlQiswqabD7N6AVJZcxQHPOEppIOdJuRz9mG8wVY21Yd59Bi+8Qfd
8v/Gg7Mv50rJXJX37HMn1FXAaKMqSeJxxM60vhG6AD+KE7aUNuW/etwhlpsJLtuf9rIMUovHfoYt
Q+GJu/euTnstOiHJK+/083IQYcnBMzlV2eN8REcl3masx5AjP8bir6BCvEAg3/lA8lDABIKwSHZD
FP5tbIm5n9/SYjc8tI/Lc4UOLXpk1dOIBAy2BJkDqCI+d8le6BGOpH2cIC1Q9LPS3RbhJZzfUVZF
6oTDJU/t4gPXJiLCV1p4bULw2Ea+X35aLzNkGURhvLxxCTCQvhkuBKjrsfAr1rx2AWg0DgO3gEiI
gcwcSd0ZsY5NjNmpnvObkN0p6hxwPjSnQIMcvounx9xbqLVnrB8bZgGJmbQf631bXPUYnVrEe+55
6qH7TIZWYp67hS8Kp5nc2H0JwPGFdYot5kdaHHLlcZAuhDPcjz0NA91u+jV/p9lByHpsnXTxLANZ
DPrcgKSqe4yDKiSxWtshIC3WLoyJ4UKRNhr91OBsQ37MVlqvzA5ZuzeKI2xjfJjn4R95wsQ5ewML
wSkUqFFGUwbTKWz1NMBvp0wdsfbzzAstdxFO+DDNKr0gdND7l2357a0LbIvS8inH4ECpfdfxUxrA
JZLwLDvU6WlZoDI4CErpmkOlZ7lGjZfHJ+Do0iJvPWVQ7XG6hiTxVCBeh9B0IjQ7HeEfYkT+o3kc
0YXsmQlYv4gGUf7TDxiREkBkj0WGqa+DuOUoUC45xpyD6qdpPLYi0gDwDm26KWr1a/pAldf6qgU6
H8l3uJVkbfcrh3sFsathLz5qrk7x66RubtwEsfPWnOEuvxw24oA3rjfhINHZlI7F3FeT/UK8LDxr
Xl94sbXXIaC8tpJbxCh42sTu8EV2aRUk8503zZmDj6NSHyKwEK4iAibOujW/zoIz3rkeuJ/s/sK+
MQ8KJWzvIvFttIHAwz3ijv5W7MGvdo3dPESf2Wd/+qiDyv6of5T9/Pq9kom9W8Ku/0FJSiBPIylN
PhMOpuXMJLwaxDQs0RdgAdRkHsll98m5uKaof4Oxg8yS3n0KtxTZwJvOIH2iyXlBqS/9JuyiUYhr
zDjdEYwTnM0N+dkM2q/xlbO0dJorTDZK7CCGrd+NpEZUk6giE6Xyb3kpztmBB7L7mwbr2u78dvK2
ixfU/SsVPI4bMr3sUF7Keo+E/w9aRIQ0iYyWiLhPdKzDUKyyY3Qquo+ZVVnDkaUDENzDdGd6flmZ
3TagoBJ8huC0GiTYzVHPfYydZjpvF8l8Y2/xSmTufvPMMVZdB58Nh4/ppUFsjTPrVN7YvOzI3KNW
Dl7AmY6GMw6jmzbxHrYbRfBAOsVI5wm75Relmh/cdmOH6AMHn+IAK41Edtf8E5+lK9udVylIGh57
iDw/dBQXv8m1uBrHyjegrdr6+e/9ROMl/Rbd9WR5XHvVmSC/rvf5JRwuZfq+GocO+Qc0lW3kv4sC
y/SHCgiBsHgrmA7PCgGV9Zq+kZMbHm3DiK/8AjAJXxnigd9G7QxX2SXS4YAsafJ0mIdyfmRp9Rcy
VemV8FLf9e9YptFyoHgXMWDGDb+9gJXQwQrylHhl44pEtAxOQkFqJ30DHCX0aIoIZntU9JHSxJHT
JrWoVCrCdvKhvyNnya6h0VYW7OxM0KRZ9180ZjCDfZ4nj6R9VNyqdMz3ypcc0zeqgDQDxpeSXVr9
khT/aN575cX7ybNY0VzHWMVHRxwqRPQ1I1e8C16FVR9XtXbqHyNUP56mhzz2ZBytYptoVlUeq3Av
vutgH/qjyf76ZQEFIYaAO3mHAQVH1oCcVzA62Wd7amW7vuP2K3yHNUyNXQFxYXQjz3ocKeKoO+w0
7MZBHrn0Xptvzcfn9B4fw9f2eeLCJOmcbGiZkWnH113U726t8VqJjlTtPucDbpcQTO3CwwbDGQkh
HAzTM4fLvsHQ4TP8N94q61SxvOo9MFeW3CbaSdGYZ0Xo98RC3hDU/lSPb9Mn9xkv81H4GrFQ//5a
/yt6ih/gTeRsqvCv7iiq7rKP/HavaNM9dVeikeED3ueAHph87AFecZ2q9jAugBl74ljQge53QRZ7
x57FqnIdbfFXOfrWE7H5sXDJMKmLOgMYpvwuv6ceEylmD9EDhkGDDC/xmFHRResRDMYjmeB6Lm/E
AsWHvPh3g2oYK7XZgYAAYID0cE7bCeizt4Edv2nr517udOcl8/mqKB8F1tAcCBQ0urO4gjW76anL
8JLYF8ZzHbqT+ojXc/1KK0RtwIaxZ+JQszsWL2Z/mdsnZv2MJmo9HLORR71YLZFA/lVxETRgcDib
0F5/xCVUXN5A6JCmEo1TWCJo+MV/IDIWFJzt/x6U8Fgo6I/Vz5ZxnbujvsWhevKIyeq+rvbIuCPU
+JMXeHAeeY0BxN8P/5UXVv032IhFp9C+GwPTwADe4UA7bUJW4CO2Pu5DD4FzxUEQodp3T0Z4RBVT
IbtS7PAdnI4QHnWfVyJesiUAS/jm4S5goJFYa54x0qLLsX/tX/m/DXHba6/WE3p7FYhzqO30d4Tp
SbweWPeot9LkIO3I3l5Hjp8Vt3s4+K/phUzDLD/FabS5qkx8nQZnzs+cqLwM8DVZG5s55lQn/EVJ
Zp96KdqNmmNNL/yxL5JLZMeg8AyXiHwdQFc+ajjfkm3a86vwwDWEZBUnDIwTCj8EURh4RfsC1MaX
swfaadvRm/fbgHzwjlAsR4oqItFNtyyaGxF2GCJ2tCb9nYDFmeP2Rq5e3wqyGj19mL8YrfGVWItj
DTHn1MbegvrucCUuDd+RufwmdSEuBsvlgEw8jiVjL6dHEovjLxan4Xui3ggxoZYn1IQ66o9fnG4z
FpT+yM/oSEkcEZ7ozrA20xugBlvrgag9R7PijPM8QoESt/SrRIfWl0QRGzscoJlQ8jI/ILW35wSu
CO3NzvgqTuy0K5QKAy2cu0iZMnOF5NKZrvDAICd47YIVqjD33eE8PaPLcGgam7jaY5MpX/0NLtkJ
wKMBrSEANd+J7pEE5kPQf1IhQgoJzIoYAf/57CUiV4TV4RKMSAqKRpcB1pSNTvq/3PKIqGi/AnJH
uW1ytRAMhrAEZkQ6ogzrVL+T9oo9OEyr6JAGb8INTJQjw8/iA5ASb4sJUv1x+o2Ac/7hqo57jU9F
AqsOwqop9RlRiCkZKVJ2IEkK35fprLyWF4QzL8zMtBfTV0S0WWt3E4QmQ7LMEcSv2Tbfk48sCjga
eDfF8/zFX+JYweUFXIobfhouOeypOz7YiH9UnlmdUJSWjzIH3Ed8m+hg31Zg9hLCveXpz2l2MTSf
P5Z3N04tmZEht7gp+/FWvFBJ1pYTEogvMYuQn6+jU82i/kKm3brNRzYyYDVMsAfzzAIHaTK5fKoa
RNFlQDi7CkIs2lr03ZaOwN2YXMu0U4uSki9mL1r7WiwIM2MAzmaWsjs/C7DTEFxkiEl5zDuzMW5S
re4MJERa3cDFeoyJ+BqX35uQ2nRmREYhdTkTw9T6/CmrDCLAUe2V6owZlNY7gtw97Bikd0GYkgNY
+6x/lJanQ8xXAyLnTjkW2qvA0c97FkIHO2U0wnJMlcVlWzzJlnlwZJNaQ36BIsGqLKn9uswD8t79
ZcXhr3HpARG4CVgqNwITFS17wIpqz7vnvfKX+UCRWM/g6cxuA0DabGPD8/bKMy/IScZ41Bwp853v
Fu2uw+tddkET+ZiUq3oW550q3VMNWa1xT2G9YnvHP/X8w6AO0zu/zuts6YrDQPek52hIHRlWnojn
qgl3RmbEERQaLwiJIsTpNjhuhV6z1XOM8ZG7kBFnvFRhzxilokPDGmEQtG3NMUwoDYA95MU1swhE
+cHq5G/q85V7LxSQk3vjqXPAxiZ7AfbnE94+yHq/hSMa35LBrTkpuflIqaWaC3d7TFIUDAMHtFp2
PCvZIGbrRI5MKvc8oyrzpgE00Cxmx1PxhtpSo+zl9COaKC5rqyVkRhBW3/EemSJOBZZSqHHCXYXu
hvW233xYqAZ66XfswU8Yq70o/FOB7VFq30tgaKMHTgJUOdAczqI1XV16Y63wKZCrrG1/+79X5hWs
PuAtIHcHpqHaPBlrkvSkVtAudzmreaM86wIjqCcZ9mc8PrApg43H4XBb1gPDyu9TGd8mNNrxSzw7
XWlMI4/Doldc3hWb6M/zesd0TP5MJ32yPTZPi4Aaby3vHIaOIeA9oorN869IPqP8gWrcxshE8HGb
taiGtumUMNvsbQLJQbEE2so34tKdQrqxqN9x9xAlAbTgtOAs5+mDFx5vVAkEMiaP1+Vx+G/tbvxB
HZhHe2B6wIUzsmZVvRnahV2hqQFbvlCOvRYMVAU0kV5dl4eF/8Yk8se2jZHs2KiN5gwNxbq7ccSg
uTc9JpYNwmvwg0w7T8hjqggYOyMd8ddI3gucDau7FtcGmuRWP4AGSvTr4B+v89DWvqh3a+jRb0lU
KN11+iZLAEbAhBtrnhcPYT2joLg5pD6mOEuJTmU88jwTS4l4EFn+E9PAz+Jss61FiCnAz/K2pDbq
K4g74Q5rFVrn8/SrtT68UUaZd8HPMQ0SLY6avQIpYJxlnGMYk8ozv4BS6GSdqNexPpjKGWuewm8k
n1ei5h5jCJrgjstWpwhoHadt9xmkfbwr3vZ6orDBtsjqXT8cWWT94/BEgTRqd9teREP0nkPxnBlj
HCUJW2Dp+JTYTMBs3EYdJf4US593xz7WYpfIcR68LnVFa1cj32iUwdNq0bq4t4br2L/TQ2Uh/Vrl
QaGeobRhM2oigC+f8byPcYko/UoMKI0j8QJjLJPcSPNE7ZU55m2O4Z29Z3Q3PuVxNwYXknjJnrg8
lPabeqbgSCPrljLXNrARXds25wPJEwzHtQ7+ht8uXBCcUsH9aGc2zxgS/DfCnKVCv4dTyfhkpUMu
nLW7qXTNl5kGJLAQVJNdpoS9yPhgZMmGK7eq0659VF/A8BiNbnU3JxTUValrFzcDSUfBZcDKbh9j
QSRvu4mqtRK7cHVyCJ8MLCcQn7eauyVSpYuwL6PO72clAgG7rXVL3hYHGxL5idr2wOR+eD7mlWUZ
UrdTN3ySNl7rq7mGPBOJE4sRwXYduvD2lnj+jRCE9DVEVt2ldxTv1WrLTeFHJuqhLZ7X9cjLb4tg
BMrcjcznjHYSjBNfBeUkK7OpXMglTiq+QeMtrjDjYk9Ws/M5PXe4AxUyXKCnRH9jM1rH+BuWavG0
rVdhx18ezWDRvbT8IHtgkZHgkgOrZG3VdM+Q1ZlP4oxggPBKAxszx7YzVU8ft5FWGAE8NLkgr9yZ
hBZKBxUOuV0KY0Giod0Io8LdBlx3Npc3a6e9xOQOnOXQu6gwwp5yFjbFchyVK5T+5g7OBpPDMo8S
crtSCUJ0NfLQZxts+0fdNZgnIOgL/e6xHQ7VQDuPw1Q3NKA1JBVYXEI+3k0P4QsjKm5Gb/sU5F52
2AEIciHlZHV77FzQiGnNr21dK1fmEqBVpCBK2RNBpR6gHtKLkCP3hBqsB+ESJJcTqAQmhc5VWNu4
LYt54ByWZYvTnxS/eTDg98uOZe1CauTjXlP9okcOw+V4rtQDy5CnGCOfBFogUGeDti4mJvoH6W6T
Blb80EcQwHG8YPO4fYqewp6dBiPTTDHi/RS+YaxwjKm/9G5a+9l8KjBSYkwJb6w3o73WnQMHcVtJ
QwCzXKF+SpByRu2zY3jWoxI9UNmLmuMYH5cSbWU0a+5b1QsoIXZjJCLZoS1iBQDpTxymrGv24uZE
8AmMYFGm8etmz8JkKliyMP6BpMrEXx7YgRpYH0GWYbNFyuiZy8isMKfainiTeeRbHO1bzBEH3VX4
4nMzDvhTUXzXeYQ6YNa4yUuR2/4gZE8YESHayVPwk1W92z7VHfyWWoiR8TGGbE07pIWI0G7b9wLc
z3cQEV7e6Bx2Hn+ZihP3ds51uqtkViNF/2U7QLY7OwdJw9uE9gHExp2y9Fg2g3ZlW0JOD7sXzBaZ
93o8yPyp1e0Tt+u/WfDUQELlytbtEw47hwUVp08zDwTZgV0hoF3eoE3vSz297ND7RiYMDsxwVDRk
tPfC4iEhFyNoRdcvhZjcrcejuu4BchhuobyGRFwcLH+HEZu1fszfWTNsKd4ZJ9E6bpPND7GYOYw4
OZgiZKTEPGDSOHkKSCs4IrGRecjE6T4hhHBAcd8JWsCPD/5E3ky8nO+wWicAq6QLx9iQnFsTnjGx
uROJO8IGXoxX5e4DLONTxpDgjN0izuSoj1RwNAvYfisyMK38VhHRmANn/IwfmLO15KTzhNrqiwCX
TPva4j3+FCFI5nOEbA2TwibkgXIOqmSsfoxFxCFgz4Cn5crnE5wASjJEYjy98c0h/wg2SrJOvrpd
3zBPgD83e8WdttEM+g7WXwDTAjCZy7kFYcKPacVNWJBMz5wR1911qlralsjhoVkoakUN6kZK088M
5va50JZUi0YNae685IBtmrXDv6jBRyhKiZD06QEl1JROod44aCpgE8r9TpHB5FwmMfFrXb0m9awc
sHRXDlYjQSNLIVGVKtacovqR9rRRFP0iH7DPsUOxyQJxiil0CzS1JHpbukJLMzQGveMhGsKosCeZ
9tSSpt3diDAKix3grNWl6bC02aXGrxqvNmakm9TnSZ/yXRR2Bo0VdA3vehUXzPjeqCaJ1NZc/ydf
Y6zaT1tEn1PIJVMr3M7xWvgD7cjENVGEeWIGaRo5MAtjPEO6zaZSeX/iX3+/Hur6srlMXf6+1GZK
QZAj3v6+VxTZgu4+EdHWFlTKyKMVf735mKD45jCe/nShsk0H4O8f+U8u6e/DP+GeQa5RMtwEUP4n
CvWfhI/S+ZpWcZVMS0O4IT797wdSPf020Ud2/ySh/v5pxwVZiv99/vfRiBIVbf9FsGw99jSZIg7y
92H+p/8gVHXql+V6FDaFAiFrsf7amnBLw2CP4J4JQSzEM+nv3ZqbRkPbZJgs/H3498X/fnH7bZid
fOd/X6yzMBhbcrC+A+tpDZiQf6/890+6zUz293b+Pvz7olY3rxZN+u6s0K0UFWJDXslNR9/w//tn
2j79/772992/r8kDNhipnviKMZ0KI5e8cowaqC7YBE8piVwcIWWWNS+tKHc2fgqG01PfkKNucsRR
w2hCh2VunYbU1F0N4VwfHcrnCWRmhSymmRu8nYIMlPO/LsfFMRTCL3QKciIC1K1Cq3enRqMwgm9W
kAKhpcYIgWAskUUXIMoo6krqtzXS4eRCO72JKLfR0dlkwONvkA/IlgFri2V6rHsu5FHEEq/EjRWn
OFKiHD3qrZvQVDNa5M0Vd1Tzq+hurQYgqLVSeRcphSSk6zimYTZqNqmvyTWFEEAStdWviyw9Ipta
+YoK8bWZQhvtO0JQOIe+1uoV/fGDTkoAPodctRLnqJWrXGnVODyhVWfXoFZmlofnuhgCbUT4SlIo
wrXouM3YABQmuZaljfsun8ChatW1aO5zi5mRjhYPwdfeaWnudlrjlEVSS0be/MyDwAUdEQahC4rp
AsV0tBKp1nMJ0Xto7KgqxI6UkhUKVGXWvO68xiwY1NF0phF81BIVr55ghBQSGUZRJS+V2Afw6RN9
okCbkj9XhpEE0goHqQJlNgEIdRQFKBMNH2PFoLXNpIK8vigWuUM5E22Klk4kNTtjQUfb/EF/4AA1
c4Txj9+TEr81S4juxoCwgDFUqp9X6ReG5J4m4SE+KwKXF8a0alxSgBkAq/SQetQKtiMm6wSnLaVp
vBrKc9HIN3nLumiFCEwgRKhedNAaMI+sC0bH7JpRMHwxnt4rvN4dAdVQzOvM04Du/oPI3WUM8aGc
o5XAHrJnHWfvRk80KmpfVmppqKtzwRUajaZ1Er1KOpkhPOYhEOTlOMTjjFNIiXi/MtIoIbbQ2VDV
zqUtvMepycW4MT/TDjZV6Cx07aicS7nGf2eAIUWhlxaU9YiB6FsjK4TF6OHXA5ZS6WQ6jennchRd
p/KC6ZX1igvAuGquhQ7QsZjLAJ/PPhhqDb0yrLI1oT0bhoYsRtN/6JEmedjLwlVh8+4awbgOUsK9
lyyJk+Muty0i8pwEs56sNn7Kep1owae3LVXVn0YgnIsKxUPkAqOEsSwxSzMgMxRdGQyJeIwNbG4n
mLTpuhQwlfDPktLhPUsEqkBrn3mpxP27qD9GZEz7qaWxj7YPdFQz+aBkONlXOdH/En5q6F+RiUzn
bowif7kXjYGTnGSd2ro50U/TH+lbOeah9E9ZOhpoaoAzrgBqDRCSeg3VJSn1hRQxSZHOo0JqcNF9
6nWaZ7uulQ8l5Aja/AITMTJ/lBeSpDpFFyHXuwMdUhhZhdqPWFSFX1S6H0o5N0HbPU9t+THpOS1t
g+SvSv6wrXQ6dS20YYRcPhnxgk5tnWAuE7tmTMvbRIsKcvb+TPytom2kSPspqWlp1mm1wfZudVoE
Do4p9wjmzImzhjR7T2TFG2kRGojR0AHbaEYgDMRbmlyJnhwZh6IeuViMcHGyIW52NA0HkiiswaSU
y1WN431aa0eWSPGVh/IZafGd3Ffzs1SQxw20uekTlbWpAzaM23e1m/eq2QvHNYGmIWwNkvW8Rp5i
ds+LmM+BIiqnhqkBcoT9HcUWxqDKL3ZHypWOqwlMgKhIkpaHmfou/rIkQvjaXjRVeW0tqQP5WJOg
TRRiwgogql16ckKasPQ6g2/WjnOAFj28wZgqsuDRCKs4lUKbjtjot4X+18MSqZOPxCqOpMgkHVYC
GT2vTkNSK9ehSe+hZDUeh3EWyOmzHlXiQx/WJxR4lKNMPUvPEvneLyNFHahYXStIx8n4mBfrByX2
BPmw5N+CRAwU9fi5ciJaToPK/BCSdTxZdXUOmyX3U5qO6R4QP/ONIiGG1LPMusWtpE5OmRS/lPpI
nkclY8mlsySsHJsmfhVCZsSuVNQvrNJd3Qj1WS/6TYRlIm62cGlLOpxdEP+4qRjL56uGV99c/6Zz
eEo7WYFOW+RomhB2VlPSnzAHhg5A2aVRKQPhQqwfh3C89wj5BREdOhQeNoiE3uEIO7dzkjWeahT/
OgOnNxr7Q5rUaQKdkNNSkszVdPm1L6LJxVB19qex1r3CwGBbQz1mUmXd0ybSI6NVvULMX6QRW8+o
W64oXFMUU0Y02Exs+KqqpPHR6k/yrBDbcrQM6ih7kygPJ7kuHqdpfZ8rfIiKDowgm5U9ev4nNakj
v998xip9uqmghpfU2DF4lS/IuIUVfWQ4hq6VQJ0LFBdBoTNaDgN5HnNSCxxAe42GJESNuWx7OceT
OL5My3xCQetBSHXLxeOcLggC+qZuGm5UuPNSCoKSCuVPibMEzkou8bv6GYr0PrPYn0pVAio3zCAh
Qt8XEbQOPcbxaLGeJNqQo7K1KJmYJQRuR6g6vCbG7tlCEgWCAqiipJNsrZH5naxEm5U5QJXRwalQ
FMHDBkgzKw0t6CdEVrxsJjmURqgmfQzTtOrB5syGPSNKg68aFSzzdDzT9Thn5T8a921sELXPen1r
Wnzn8ZfYNJd5fp2Ol3W1kvMSX0ytgNswvC+ovNrSQjYgH5c1PfZNO59aYRbhDf9Emk5gHrX9Syw8
TRp89MxCsSVMx59kUcObRWVJrLBZURG+OEfR+B11RugLgaLVe3SWdBoBZ2CAtQqagpA+k4ojHg3q
Vcu6b6kf8X0i3GhMQPDWXN8SnLeYH/K+ZWEbfxhd5yJo2ruaNFJulkKuoDV7kObzoiTxaagpoZqp
4k0S1vOIAoGDwsOqNBLeLFZ2c1XFtEoa721iBRgHvnPhPOmmnNnVpihR+xP71K3DUDvVVo4o0trT
bb5hTGJ1m62kCjCHOC4Y8OGeRoOvBkCvWCrlwU6h/1nHpbw5aYm8XoxkaM4IEwDrI5BvgRCY8di5
0lxfFKnXT5lF6XWmESeLUzpJ0zXkbMq+zCpMT204wA5KM1/XNSDXWUPhYULibEKPXMbXFjt1acZT
0FikV0XPLusw6Wcpb19oW+eeNGFvpjSkyzJHzrwA7i2l9ZjpTCVCEbCaZMVG64A6p4j+jy5dQcz6
vOhIKLA3RoXnjBdJCgLeg9XptebmUXdIx7F56aAtejX1ddQdnnBMAr5Qa6YsJ6AbRar0jVQCDbdq
SfNedetTxDY7jYY7OrqCZJDlQLWsR5yJkv2QdluciFD4bHTjndS09jvasKED82mBgSJS89rHYkF3
i9X2ONFkDGgpfbRqcykqBe/pdUXEkM2jY+VD8sjgargQw8klJBUKr9TnxVP7Foe9hDBC4GTKB2Tl
K3CQMFU/KmJfF5vk36ItqdmLUwElpI2PSbPHg2GDVCOOMeR3spBybT4NUhCOhblTqoJ+N47JcqLT
QjHplQ27uyLm5rkZQXYrudpXydaGAOGzlDTpiB3WgyiO0l5GHGJPPq1M6xYVQF3PItGb1RU6I4Qw
EuqDlLXZdUis1I8HiuvZ1hZZVagwr/qinMQw86Vi1EHNknCHXF+gT7QfmQZ6aCZqCAiejzH3VQYm
hc4/2rgK4YlvYrBI6/cSvZgaIv9rhmZfWklv0RvaxT2OMAIlLWPNTp0FnIJ1NXeeLIYPi5Ft/QKU
T0ItfxY3sTtdlaTH2qQZViW0QfmxWN25M+mUV9CCUHEYgwaY+jizl/u4x4xUk36bxUgO1lolICfd
x6DXuEKXHZBDPnlrhWF2C3PbMrry0AKjlREPK5rRpVeY3G7lfBZXEkNNBK9GARGSFtwMIRU1ryq7
N7zkF67e0SJmSdugXaCjk0UAOSWw/vsVCWX6X7r+QZDH6GyK6UVWJ+FOuqtwd36vLQZtancc9QTE
xqTWOAhPVWkEuJdSHhyoaooh13feU0UvjQeSIQdbzO8pi5FEzRLRTtWipOywmb/2b2M4vwA7aKRP
Jqec1u0ro21ooLDqE5bbEwWJPMhI7g9G3XK2NPGho9IvtJj5Zg0S8yiM2SYtzb6wIjXWT9qWhYoj
lsUKxMmImiGOhU6ZwwyVFLpPpKkIjKJXHtVpDEbgkTEKk3O8IPesWk3zwPrkOE2V1cE+hrPT7Am3
deFHprPgaErJ25xwrYoxu5HVwoYmhKV9aEZvX6q8DtorwuUTDlqRbuMRbvID7XulTIrbL+2HOGkt
RUUMf9W6Bvpb36REfI4xgQMQpCxvWlMI/Z9Sf7gseE6UzUecNJKrzBFFSrjmXQ39P26ofsTxSNpV
ZA9zotwEYxp9EXVQ6h4IKn5NEfTrJUbjGIH0guChzd02vubr8rKuKJnNFgDwUBUP2OE9r3G5F/Io
uuXaazeO33OK1TuCPKJdA3M4vN3alsFu5U48dHNBdwgMEqma4SuYh9HMznF7UiTxo12RZCgU62ig
NmBbmm7CvR2fOqsYr5k4/SoTbSSmRlfImFgaCmJZdtOS/E2fXuqq0n5W9VYm2bWY2yYYypUyELp5
FJ2pBHUWcGumnmcuJBc06t/YWOO+t6jloVszctOvlo+CEtrMEoxG9Fs+sSYICREmd1zoPRPg8LlS
9sqBNXpDGsKUxLL6WI/Jd1LlP7URNaC6zSMamsOphEs5cqsaeNVbnSi5+iYNkvTry+dgSvODOAgI
dDNI6FZUfqOE8ADcNk/kR6kd90ZWkNNMvVdygu8GaT7h3KkEcqQQ8MfntahGsASD0kW97mfUNXbz
stB2MCAckegBapxgLltj4tQCYix9DSCOunw8rQRTcn2hx5fSRcPejRv1rbSs3/9j7zx6HMfSLPpX
Br1ngd4sZiOR8opQKHxsiLD03vPXz3nM7srqAmYwsx8UQEjKykiFDPne/e49V8ukYhN3zUdu8o6r
kV9up9m81VIFRTq2No3Eqshib1faRGl0iTRgl1dE9DGMjzokEIfcFu86Xx89dJvRwuuRUAI+9qHK
CZuogETn8U3vlF8RY8q2zX4MfwhwyJNBhfwncabxHfldyrATKcE80XPBHDliGCfpdN819UeukILy
Qfw1VbGv9YLTq85Wzu/D545anLGf59vUuDgZSeOkk9ItzI8c7yJQJci+7CLR0h1+hpQ2d21Sh5Q+
Nd3q/0Fv/zvQm2ODPvvva5rEROrfIW/LX/hXPZP8h2JYFrg4XbOMf/zHP6uZaG0y2bMoJmUrjqWa
f61m0gTjDc62rtmOyd/7SzWT/AdKg4P4aNq2zhrb/L8w3mBD8qPKIp2CIt9//ec/DPhcGvteAES6
I6uWpgkG3F8Yb1PWtn1uRfaBKvXnkZkR5eUGo2lp3VUO+TQ/frLVKTrROX1qornBW2/wzZ/Ud6Y+
JGjFXhRV5xzE7E5L+y0Uu1UNXG0SPUasQboy/ZnErnYS21vrrRW7XZ1tbyf2v5bYCQPQYAJja8dS
rk9RD2inGx79WqagNcch2w3pA+VS2t1klSepGWHFDfkhCiIATLk0bM3cd4D52vd6iZRVtxbxQHyq
QW2fgtoCscp+3hA7e62T6A/x9ZbIlOZJBePAUkErzBPmW2lqPodOLN8WKpmxVGNeFQfzjWEpbmzi
PvRLXburcvPbMhH7mrD/jow2hS9lnCLKtfc64gQ8GwpRU754mp+FhBY16ajr064b2tch0vBDsl7s
RcWsMTDnzZXxMcH7WGr6WdW77ENzTAEs2AUUrt+Nfi7vlQ78v5ZWaytL8LYXarz1mcWyr5E3QY8C
gxwM9w1NJpUgLynlLSUYFKPE68oZIxqjcWVPRnSsS4vtOWOWVVFO85GJBg0b+wkRaFzUIGPnCHWI
LY/nCL3IRjgyhYI0CS3JEqoSl/AbXehMIM7WI8KTjgA1qVHndT4182mYbRVEqkqoVY3QrXyhYA2L
liVUrUnoW4SAWqF3dUL5UuZrJ5SwhgSTkJ8Uw463aWQdmcipKvKFQ/GHZ7U4uEpd/9G0/Kj5Q3vM
pfoUj5Jz8gd7Yz4lLRmU2RnPKZQ3NOPwQx+q3q1V+aALHQ8x40anPHWTG9G4i4pviadHS4xM4/yY
SVuZLSqk18GNhEbYIxYqEJkBDqDKIJjuGwvnUKzV+RrUeksDDpm7CL913yNHFqynLB0VQw78LwVV
e6fBjF8nQrlMhIbZCjWzRNY0hL7ZC6XTEJonRRtvuRyOu1SnCCqYiyObRLqShnbP1WpvWIFznFXT
IzZjF4X/XEy3qGrBnQmnucf5E9YMVPiAYbEhw1baL4akzceptnEiI0vgg7irhYbbCzU3Vn70GmNv
KHW+4H5Rpin5KP85wzGLzRCjtvzIN250kSyP0MCJ9Dk1o982emZ5DeMqMfV1aGXmSS4+pbHBg9hn
rwG9YbitCEOrNWgQ5vOqY6FUqz7b+zJ2g6jCQQHxSrMzJOJWGdaSId0OQvPOEL9pnJriUN5ntux2
PaubVEclVwhV2KY54Mwz6fDSsX1P2IxZaaKvB+xSkqRbt1Nj7Iy22oxWymW9R5XvSDNGQxpsnTh5
aVO64pHwgxEtf3qjSAsrH7XnDmwZCmoA3E4TppVKFp1FAHBEYMfnU4M3hA6uaDfEaEphhrlBVYk0
Fs0dSMMf3ccpiM4bRD3sotHGCi1/2yZyCrAdeAglY4ap2o1x9snzhguRWHuou/grmZhBa2CfbBUU
7hqk+tCGSLY2IaLT60i+PvEbyWsyBh09fNxRDh8zTtoQaFsMB2mBqtnC5Knh9a2vdYGdbPaxIRnm
iLx0DYicg6SM9mqZ3urNwBrOMD/7MKQWhnGK59MoujGEBD8lHaCsFptumzKONWMQDCYLrjQhLEYf
eN6alZsZ9nowhZ9EvzUdrAwxkuK6LxiYdz5VZhNYIQdK3LrNXsq5TjZcqKp1Fkd0BbPaBKx3alRw
BWkxs0ifvoyAQfxIW8kKDXiT6ZPtTmb9Zo58fqguYifUWiWDbus5+2YQkm6TvJ73NdSVRC6ZfhfT
yYnY7HRR/lmMuMx8K7lhGTThNGsl9EXaVnywI+ECNxqClV4Xzj7PVPz+qkESRfqeHfTDaAzRtka5
drXhmxUfwvHoMDKjQvuJa+4GTfUy1w5Au1YR2brpFMch56Q8+2CP8yjJ/lGUtisBkSSThmCG7v1z
NXYefS3g5WNIH7UiAm3qMUybgKbb/lr1ubGZRwwwmm4khCErDcpaD7uEdOzEqAgDMytOq5HVW9yO
/dOk2f6hi1uUYdUa3WEiV9ZAkd76jZ7dyBYRa01FRaHhCP+CRRKv0OeLn9QtQYnqpPj4yUdDRqGK
remCHlbwYUdaiQhotJARVzT9OAdbJ7SFNgCUGTaxC7xLNMBjMGCXp25DlQACsVaEt700gW+UHZuo
RoOBgQIp4Z6L20OP5Gv2xnyjmVTp9gAJSTJ0x8gfuCbYI5ZnKX20JxsYYl+x26df2w6a0LN69MBm
Gnu3k5EpTRWZsp153epZoYikL9IbFsCcfH3aCcz6HHXlKTMD/ajVFA4GanMymYjS4VTEtxB8tmag
3cylMxxUdrJNGCXHPAJoqUY0ahNMNyXwSKMD8owrO2VNeD/0kqE3qxZpYytANeLB5Ios1J8ivItk
Cz1cz13o8dXRarMdHWIDNn6QiXZtQbjqIECkFMM7OQjDKi7bPWN2N40I+SHf8kGwCQTRO3HuSl3d
1fdSVBLF0LRyNUXBg2+F+EwQjbamX/brgXapXQ2i2w4TmGKmcjL8irRbHBtntDCSguWmKqXxxFwP
1ajHc5oA5TSHuhfPMrttIpYBDiQFCYpCkEr3NuTTPZQbXEuSSdCkm9NThxl9qoLANdKJVgF6CTkB
UZ4UxvST2Gkad/ctHhIrKNVdMFvKvO7Tul4FAY5F6nTwGYU0+S1+hK62v9R2IrSo7n83DC23dIHa
t9RubcnUb6RNfz+KZj27Ix9MBxu171CpaW8xCf6jUtKPq7YHs9TeYlh65Nt6PIiYe2pOYju5lXeG
3E2H5TCnnYLx1nlPsqHBjdl/SrMv3B+iHkPOxLstimIQ8YtDZszdzjckLI04r/UwoGE3cmDTdEmO
qw9Rtm1sEAKMLDSG8BbXgcSAkykl6BaBNHlK2360rMFJrxVs2MWTHPMBo7pqtuvCx6o4dkYI0TaR
gQ881pm58QP2/rA7H/1EDBVFdcTSJ6M4zSkupmC73AtK+6TOvUS+kA8iaPHqsNwC3/7PW8vd5UBz
Dy9G5Ow60SG0HJaGoeXWpGrSXlBzez86hjbVMYVz1ZgbHCvfT/bAfuHS2srayBN8NbFJYMGQkTlY
v24UvbwsT3ewsOmFCZb8PwugFgONNtAVvlpuLgczCC3IzebzKGqelhKovgzSfOeLr/0Y1The2ctw
ba37fSwcIEtDkN7XPLbcbHRe3oTJHcMOPm+y8qz0SrW3RUFF3yvStF5upgZx6WrG5bi8rUvpk210
hLx+HZcHFL24zKacIsSPr4uzic8nlRrC4/T7AFaWJkFRE6TLGfjVuQAiNYDN+bM7yRA1Jsvdmk4x
uWwq7/dDSVkjdjqA35Y+peVlMJaXZXmtGtU4GcgIG/Uhp/j+EBq1Tm8fW3mgq3h2IzU8LodG3Grs
n6rDoRcOZP8SGdhOErBHKUTZw0gWEJ63uVvMUL8PjjBIUbFTbBIIlZlUSgf6gqRDOojPXMT3s5Lw
GIh6iuXA3LhGqW6+U1n0VMxDBcywsXaLXed3t9ji41nu2kvlhTyrujdK7eviTFoOliJocjb5YxaO
nPu6puKsTplfDF75YEbdDb3fwRaNmZmC39RXh6aEzfKH/VKjWVG41lYjwYHF+NSlpJJk8MzucvYw
xSmiFjUdyy3AjXT8LPdB8z9F9hBsljdleS808R71wn1l5tZ9s3To+EtvDt1xFqzYX46vv31+m2Fg
T9XAK/z9BxY+cNEkqHZVPqMn8UEeOWvQNERF4a5mQfDrBflbF5szltTh0Rof7tlO/HoJlt9y+X11
5jKH3785p20StrSLZki6ZU/daEjvaAGDd0WxsL6zWuVOYUds6UwpDbUWxjSKS2UaTBsh/C2VpjRZ
TVPxKFHHiHWAaYY603Xu2O03MpstilFHUZFai7LUVNSm5qJANYEX4DLGTs6/D6MD59tSomNjIDbq
OAZMKitWNZEQUdOq0tfah3aIjfZcSdWNSp9rbbJ3k0Iu9Hp3oMWHiL1qUqGh019c3AMZ4IrJLF7H
WWyJuliF3tiZ/tixP8e0ySqW8iQHZJBTCSzzMETPmfwUiwLa1C5fgj5/UUU1bazxFYAUe1OL2lpK
IO7kem2IOtthzE4RKuMqk/GYmL2G9sXOsxY1uKx2Np0FZU6eqcgN6Mod/Imlj9U/xKJGlwniudUG
exfQsFspVO2KhSptLCJUHFHDK3N9DfAKdbaVbxVNXcO5RE+zH2JmNmQboqP9IaETeBMNXjizhqvR
YTqa7P6An/Kc1p+jin36ShkUk66lLJjW4NAYP9iQgL+iT1jqCJapOhDcQGe3btsVSgQEL9NnjBHU
Eu9YTcLeuM3Ty0RfMVhiUqyiwhgSy3tDiQl2MLyltLafbEOg7nG9UIx3teu9I7Z6ohhZsaGPGEV7
SSwE/XDUoCPRowwn89yJYmUxp5XHJ98ifNQGEDhYZLR1zVcC0OSqqd2QNbNrleUjbfeeIuqboT7C
qU6i/dwWGYyxVk/eG6N/aEz7redFmEPyft2An9ehG7oWHdGZfIW0X6EuaF5Zz5+Jyp66j0GXxENz
pxMIj00c5EzyVBir0VNHd/HYq4+T7xergC4WIO3fda3VbqehZqshJvOmu+Aj8cJiM+vjsWVkxXD0
pxHBNKd1QhdzWyLKsStashvasosuhHYqCrRjUaVd0qmdiXLtiYAnkwekv49ZTa6xKOEeE/OcTvDl
bPq5LX/cYUw5tPR2J5B1k57sRk+jd97BYc7qx7m27hMavx2qktYq36NZlIHLohYcY8+FRo1tLqc3
Q4IXmjXptja7l4JGcZ7lSumdaRWIsvGcoCBuSqhWooh8gqOLUoJzrRBWSMrKJd6GYLiMosScrlWZ
gBZEH01UnEdETjW9n9aGbgBfyJxLNDYvM73olihI95GEa1GZPmAxaRkcU9xJnfpc4xRvx6Q/qlEV
bRkRvGL1dVxfKbgUAPEevq2CnibfJu0RVv07lghOflLn0WSEhWLmdGB2kHyslPxNY9trX3LDBBJq
GLBWltLoaObKQ2PnBDOqIXXDGHihWjPDrKGL8apVrJOBDWf9cES2nlzQ3buJge2K6pZxXQ9ytbXx
Nndx/pNWRrTuzfLF1slslL3jFYry3U5O44YF3juWWKLFHYhX6qTrroQFF/SViwIPFQdCWxJiahNV
R6BNtIRiljKDwSEnZg6VVsKXVkknWQ1OoUwwOGC0eim7ZFo7tbZtDOvqhJAEi17tXUsjB5gyNoon
84eVReBpXQ+lKr1YVK9wncArE92xL55Pih6dCgcwgGR2PxSXgV4As8KPfB+NWt4Cm3/FFVzAodch
KqsKeV74eHZIWEH70tPa8uZ4HrHpD4CISsIIkF80+0wfKhwy0Cj6bBIdiytqU/nZpQxM3vLzRyaP
lyZHjc0SaMZyq0M+VtMnrhoNHymEwCk/NcHAVg0jLBn0KwzeD1PWaPam8Gs9W5J504KykR0RXJaw
lUaZQSqy3/U0Pu6zEFmgJari+/ZPTHOWxzbEoOcxIq5nMcbMYJeFRvnSoFifOK250ci7aQT1D7LH
tKmFfV5Pyp3s+/cV56BD7lQ01g/rVoOPmWX1d4iKggf1x44nKojyky0zjw/09A7DDRiEnnZrI5NJ
ygGrqRg36QgInMg2Gct7M2pfut7+5pIOemjELUZfJORJSBXxV2KYkzdgWDiZA9fGmDVZp9PD3tgN
6tUmbnAzp1zS+CI1picRay8tkuYU1tcrp5eCQ0ZgxXYuSt9FriFxlmFVC1VdHlROg5g0qxkgcVcb
4P1tjeAMwIg6utaJkd2YOaZfMzP9ddcNILdErah1SdlYg1EAcyDpAxAValG6M8R7MlT6Wz1aOevM
btgWmQHF7RtPClgIxdk4RQbOWGkNImwEm1tyTSr6+ZoxzqEqwtdCrqABtK5TGeuwx2mpzViffANn
T5DRH8YEFIhIRCJO126xahI9ryx+YZoDC1lJN71qXhtKpxl5J/GuMnaaVg0nySQY5BhniV2Ya+oZ
GQX9IU+YpOVxAjC24IQWdP3F77U1QHy8gj7WvQz0ftDrZ41PNRbX7RwPkAS1Ad70pHYbEuJZWrtj
k+J9wK0vmcStlLQS89jgmeqSrG30I4I3LpxupRvKNeCjj30bN9zGsIbPRBMVDucmt41VzyTBTTs8
fn2nsmdyujUjVhQ4uGG53eLCk6LL1G+x1sgHZDK4qrKDpdcwgFtig46YOoaZgAPpzwn69goDZ3FY
DlZP9CLJ/Z2Slw86J7bBHawJqHWronghDpWUBULJNiICxz5lygkX/+AnG/3y6A+6vLV8GDUNHCxO
hlAMtPTMZW6dhJ1zwwCXPMyY38f9R9QefbUyvJYl0coqgTP4mvZYYwCwSgDmrZW8O5S/wLON6t2U
9q+zQug9JCcepG9ygkshSe07Py5crWfdUkfU6PF8Gmv4GkOs5wEms8zWvczCT+Hr74YxUVKdlyYb
5f0ss72K2vS7061rUeVwDRvQEVr8Uar6x4ziQaYSZ8Kos9UUaTrbls4w/2kmL3yIjR1xct4TTsNJ
niEQsHqXOpO3M6RiAOjDMCn2Csn0qlVVvK7hxRkZs3zF2ftmMTCrjysoH0JKGrKnWlELr7OaEjFT
25taJjDq3ZGyTvMQmvqtpQjKjx1LVPs4mFKiorxtYU7JAgzPbgCaWg9rY6yT6hSaDnmtDISDFUJI
M95pKMldWf6sSsi9Du9jVobqpjMVDFiy8z6UuRdjxa5EVk6f13zFcUYIwbxTppNV3QwzooVTFw8Z
FkP2V1O3Xnon2ynFrE91S3tY7ssVDdqq2Ho9pSL4US86wlISs9z/fYjKkNOFwZleyq3DOCnlNqQc
lfG7HLqT+AmSTBH3r25Bm89bGMUHSP0tJu/8jpnIuGHBw78gHvp96HEwgjzEcVKIpERMQVCz63Wi
EnJ8jufs1UbK8PCkdwfbYh6NqZQywTbHT5PbM3XcETkFq0gCFIEgGA4dU4fDIA48gdOsBCRpxeOy
+QpPftpHmTkcqAIZBIge3XkyaChYOo6rpmPgxmRkuWuZrbMmYmIKseyfpZqhXGXQ8VjOBORj9oy7
oNzm80D9gV0eDHFAufnrIW1lbMfqrAB6Yk+vi5386GtX0ias1KL0wRjUemOM/nBYDkvX4iwQmuSE
dr9rFkNiSL8KF38/VsjDhRk+YzNLQZQXO/ClaRHPpEPJkrj/+8G8Dt3CoBNUjofuQJOUVydmuZMM
NkfzWIZc3Sl2cmsDOFtRt+0hFUpRldsqrZIxwCMMnaD1mG5h/ywBH1AQW4qo1XJLF3eXW+L/qFSa
2jTH0t2m1WsILxdbs2KYrp2AGxBQOciqwq9o1tSYEuw6ZKaqHkpxq48rkLpMPvvGxvqUDDr5kMGh
kYns1PJYHHDmXG4pI4xkuSOP2eTdt0LsxltaCW0pVA40+Sl7euKWO8vDepu3+4R3rJUhQy6H+s9b
f7vLgpfu7hJ+zfL8pIJ8GIlOpeEXlkVObDksD09t6+9HAFzNDI2CbUKyLdP4RtFD7qbiyS7POGGR
sLYA9q9LmnIO+jQrB1MclrvLwaxagKL1NSm5EmdY6g5ka5Z//y9PQrxIpi1iM5N4HsufTHwQIqph
YPUl+HjtB72qb51+KtddWAbsuVZFJUM3Y7MyW/D+QXSa5PxEQZdlMuPA0mIHgPRK/WbOHIU1PZK2
1KNmN357UlQgOKMdvydj+sEaiJzfNKwmFdOmUgBONfLHouVTkkw4lQsFMFIii67BTsZVyss15qQk
/EkkCRke9lGTeQpCBUWE+rFlR9OOYHohG5luDePgB48j+83t7BPvUeuAAOqq5hEc7spjofTfkqha
Nuk/Iq8K9oUyIwDqqLF1bx2C1oRa1sv3kkTLU2UCSvp/08j/zjRiKXgp/gfTyNd7WPy7a2T5G/90
jZBP+EPWNf5TdE02sUH+6RxRFOsPVdMUQ1cd0xaWkpzzS/if/9CdP2TK+mTqBDF6OKri/OM/GiY6
4o+UPxzHcEyEE1Y+hiVr/xffiKWo6t98I+JHyDwvx9YUXdFs+d99I4niV52BnHOjTDHRHPybA5VP
7OQxJK7KCAPFajkfLocyooYPHfm6nPBSJaKqdrm5HPA6W7DFGxvLyb96nJeS56W+eXmsYEbDCRq6
Wzow19GEYL4cftc5/+UxKadV3a+PeUJIBLsUavzS5rzcUhvR/a3Xdsk1lBWOIpqcy9giTLnc9CuV
VXdvsaAvnme+EUSu68yrghoep2HvWDFdfN0ZPYcYPMPKaOuEmcOySWdgZ4mq8OWSZTrBsGnt7IwT
cp2PonsC6/FGaztm3bmJd9Cx9s2UfDg545VUXHpYAXWHaQj7g9QrIOHV5rJcbOo27w5cL4AGBFVJ
tREsGsniOQWx/dhNzh530SrCUb7XxGUzaQy2MuLKOs4OtSXLzaZuuLlcajXKGAhA1bT8ijDwnxfZ
KCpwqbabKg3mw3KggyXcygMlM31DIXY97QKh3yeCKjUGhwpn6G5Uey8tzX6jkF5q32OmbyG2U7lt
LIbRw7r0h3LPaoLMOIVZeqDfZ1mELtZmvxrMlwpqFkUEuXB7/Kqb/lst9O+7eD7zAz7p+I5aSFYD
S6pUHJba8uXu0l2+3FJt1cRd4f8qwl6e+XKwxNhhKceWZlI+Y4ZuH/eAKX81qsdsO4Nkq0q7hRmu
CDq3FSBa4am5007Eh1jwVo+qcU+Mf/wiCQMlklRxgaFRFvwE5juK24ME3ICxXTNAIlM+vVPbWtGO
Qe9Q11255XTQRdbZE9d3gByNSQvzbduz1m82vnlsrGOinDlt5y/Jj0J1QP1cnKEWEBHRaFBkxMPa
BI29mW+1EePTV2Fs7GRX60huCXQXSi4xrbNg7cELV8cRvp9M4xNIXirOe4jmmGqBZwBxAIFxBZVn
9SsHyiZ4MOtoynsao4ik0t0l1S42brb9YEV6PoW5Z37HFzDUsMNxgYIEhkaHwp/TiaHFuHGAm6iw
ABU2zisS+2BButFlZJYOqHn8rkTJnB2BdyCiLaxBBoMWsfObEirrF+4bXr7b/iG6M58kZ+XAmDu1
92BAeCUsF7VjJoxS4TLxEvU8IU/RYHUs7jAGN1ceL1/HleW9J3vwzkfpBqQdUfrytQMyQlmEvmbz
Y4/0N2KxXsseaGUxADg0rFf77RRdYHshFUF7NVdD/QkUznJW/Jtmsi+4RH/KNjUvV+RSXl2u3vw1
4BjyO1tYGAEVkuQNpRGsz0YUT1xHETxKjYaxi/qoPUMUUAzOIcx1ice6IBllhqvr8p5OS1LTMEQ8
II141Ey+m9fShi24KqmvoF0kcwfZS+/NE8C19jn/sB7zJweGWkzYBl5edxQ4CPaVu6lgzr5ifzz7
WzbcneXanJH6T0vQEx7tbYQAupYvE/aOFlCvaz9oJ+kFDAi/DB9b/V3/Hh9gR7CAOJR7fGcsKTH4
qQx63fQLCjW79Njfxp8o2rgLIljIZ1XjTLHTnxKm9WwHV3D3ivv+VD2NF/XNznb1i4BCO1QZrPqT
Xd7wpnY/Znpg/yWm1vjHkUPSDXBrAgeVdYTABSwseKuPXrSXTa94MIVYBQods00HTpCVkNeSKHTn
H+eQsuZdge5pPAvInPnjfIYP2rH51r+0g/EefTl3nHcYEpj3Ad2ipBWBjj/66W6kupAIeHEsL8Rs
wFEoz76Lyc4BBecNNJk4K/2W+ea+vwX/W3I5QFSmzuJdfcdMUaQ7UKRztikjL/wCR8/mpnS/+nOH
2nMuR8981k8h2YRs058d1/TUzMVaBzKI3TkBJFp/0jNBNhNzypGQ9ENFqxh1o5wzBFnE/skhtTzh
icxbT2tfGu2Vc4fPxjxdjeaXnrmpdQWKwQ3ifvFefacBnKw/Xykuufy4seDJevWrwqRwF3+1wRYM
PDOiXXGlqofXvHmfQd4rH8U3ua8APMUOKA4IoJ5TVE0NxPRIlBgPDV+DLUTR/bAZ+f3hcTxGrzN5
+E2B2Wo1vPXxZt6XQKYQrlc1iJ7cQ+n0fbIp+/KBchgfN9EuvUifFfzPdDVIHm893738gXZ0/kGI
QPw746l78uc9rYHyBGDCZeti83sAlSCtwURkPGLhAjCdc6HjvKMc0oeYD2XtBpIXvNsJyMeVUjM2
WNFdLse7xPfMO77ed9k5/gjjtfMZXFs6r24trGSz9k06a6MCUgGOMr4U/WNcnRNl69xLDLOJeRcY
Q9YxpjHpZElvzUQ/+7gpmlP9qdy3Lz7UD+pRLgy1+sANngaZRO6TwSK6JFcDy1WHzg/b6omthEwX
+XhryT+oAB3FF+Gak0eUMRM4mqmXpd9ZvINli/ys3o0vqI42jGHkp/v53u/fVGi1nGT59lYTnPcN
9hF4RymVljFtvGZ24WfoAYXxo5d0G04WVihOGQGYEljBzqpxeGfc1H8L+2cdfEd88IHJ/qR7/oNK
CZSS8BgQwpW8ZW12CD+Daa2sHiRPvwvSF7IE6g1+OfYf83nYr/2X+oClNeLSR8nehpLdgv7B4LM3
T7g8k2xPqSxV6TkvbUaeEq6Ap4SXoqYDBz/FuR+2PD2EAmYCUbZXaAeigeGWJ6t0+9ZluhSsHquc
XeGG7CPcn+bOQqtVymPy6hy0Q3w1j9NOv9Fu51v/0T7wiSY9eZRerJayTD7c5NDkdfnCUyB4Uje3
EhESeBDaTdlgzYk9xd/10U0uAviubhwEbemaesNDsTFcDfEVnqdCyKzEPPsUtTfJeBr0M+LcdMy9
ZPNEoIN30PhSwk+dyjYVPsFKQ8gpXJ3JGXvDCL5CwPaNCcnVAV3eHKm6rj7aQFTnrvEdh9JupGYL
YmSMZZMRAJdP0oEPc4FV76wgxQPoT8+Iyfz/aukF6R31tVTQJ9IaM0J55UTEWHhNxjK7DeuVzep2
5ezLbzqQ6kfpoldbBV49l15zzbvkg3n8JiwCV4WbIfDnaUtSpwSTCUEer0Pnwl2QqPEBpl9hbz06
yRMReBVyYc74ahV96s/l2XnN7BU9B+p6Anp1DClSvrFZaazt56p0eUpX9diTpDnBivjQnwtXPqV0
Crs0aVNh+SNZbn0TOHtwU9sWDv4WZNRW8/K39k7a9nezF1wk5QDB6XY4aq/V7o6ta/5dv4037ezZ
tyU/A+zQUd/lVEu7IeOI4Ywn8AUsuP9Q404HgnrkNcIwNZFNl1bRPU2Kje8SmcPwmQ77nD6B5Em7
YLvFAtepXg7ZEo1gK384rzLz5ecekOEjQ4j+LtuAZKY74MhaiWexZc1uTNvOhMiwSg+wEZhd3+nH
9G56Hp7rR15//rGoO5Z3DB3rGy4c/eiti33zMDwwheITW4J7w1SIKfkmP1hPyuP8HY64rHdZfp4f
6wPbABKTLd9B1Qs+u0v5rm/wBUTgnFQ+Q66sYgtl1r4Lr90+uJcerC8+OPVWeZTbZydaG0+KtlVg
HGJda4AxPdszXS5UvK37d4X9DAIlnGXclbu6vw7h1ii2IIZxtVFC4hBk3vj96oSljvQp3C9KTPK3
+E4E0yjE67x018mbogM8eY3o6uy3Jmp3thmyTWtutPeUIkxtpbx7TXVbfHGdRkKbso32VK8oYi++
cH5u2xsM7D2+YP+RXVV12z7KH0RCnRd7E8mbJN9g+LOoqGjOJfS8eZMNrG4v/bW+1upZYT541Qpw
p/vkFQsecA77WF0mQkPOprpPPvnlK80bbvkHKBPF5+VEh+oibJkjgRjQuuveulEJtkcHSCvNLSwm
/tfC9Epll1918JYWYz4P9zEf+PhtokjmJrn1n3lGHYKNmIIEt30BYNSNKbMbXefHYHkuHfhdSv0u
GbZ1dG+VH2O26zC+45h5wUWZaG63n+YNqwnllkqIYstYRT8NsyYwfRprzpAO9lWtzah9dWMfDKHv
aUB/DviuiVHah+VghblzkMjd2Xb95msIuX2IpDuj0v+6tTy2HJik9QdH1llh2DXk0rZojiVzCa0F
r1s32NPHpdtQZ7t8WFoNl1uDIgxS4rGMEBGMKmGfS8nqbpO0P46OHMne8sejobX57r/922T1OpzI
A+tIY2fFNlMV6YUO495Tc1aKJNpEPh0xl7BXccBwXVItzUvtRA3QvOmQ96mwm05Uwef1wcEsTZBP
3NRK9vlTSu2uesEiXbRuWzwH38V3pB4Tvv5ntmiwhaEKEsquwdpsIZ8Xveho6pgG8q/yTaZPSaeP
Ckrusd5plIhaB1gP+YeprOwTO564XUnQVVYRJQ+vBlcKXGKnQgUfiXd9xaz+3EOWgUMI6dLc8kN1
k3q1fmWt1XvzXjtPyoZaZslmdEXqd6XSRfSdP08XyWtZizrwx1nre+UzWQz/BGT43AmEugJXmt/+
hugd5WYUvJEDu5tCt9vor925emPXSazL1l3sOCAFqDpgPVYy3XquYtd8DQ7yRXkz79sPaXKDbzjZ
vNA6LH0qQwBq8t6DKkwNjyS6+t1/xRc2qWV6NagCM+5GNlrU1oVXA14+2Op8Q00q86d0XZ7akz6x
Slo3PxIT0JdkN32HG+VNcJBerTvdxYwMLHi6ib9YFLPTwzrrvzbfxRu8Hur0QJaF1lahOQawO4vL
kL+GKQYeJms39am+76k944JEvxdnV8DNIKO7O1qVqEBmPXzOvAG7kBtueLtLGs0uEyjwnXHXHoIz
ZgvtZlKQirzcwnnJNW0lfw10V8QYYFmyt/FuPPKv0fhYMSml0yOHLbPiR83Xym1e/E2JZb1wW3zh
bUnydE1vOuykE5/KEqMkQzexp+qfQ17OgZda8j7H9ch5LDr5D9CJ1sneZKJGoYFP9abH2OmgYd6F
wrXqtq1oztMxfK0rbU1FX75rj7QyOGT7VtJ9G3rUDiQ7HrhKV6oiEuy9K4SvRLqyfwYM0nvKUeHE
ch/fwgDHJQHxms4b8LMYxABfXsGH81lBx9a/KIh4JrSscFXDccPOURX9NdUj/QuKqx+Co+5RUsho
m6jwtrpSNFJGGz5GNuR1/Ej/RdR57TauLVv0iwgwh1dJFJWjFawXwnJgzplffwd7A/cABwe73d1u
mWGtWlVzjtnNFUcp8YfPrb0Io4RgteYWHsEBGY9iI23NngClDJh2hMInWww/aFDObmsbgNpvNYh2
DLxcc7t9k0FBy99/kLApnvTAln9UDt+cqMjI4wkmfC6hOT5zrzDriCnhbhQO+F+CqOB80y6Pbrlk
J3tOLxN1msiSl4punINAxBqcLQVlLV0ozokHtCtvwW3PQRZVc4bg7goenabN0milkmZEVBeBXQN+
8ktD+4mNc7JNzATp3DRz95rBOv2aaLUoZf56cJ7CXivXqNmsb4o/jqe6k6+nZhlMY8iLvq1xQkEE
QseAHgHYrLv4Z4Lm2XGOFAE8vsad236hwEGChOIFsqoqOTqBe5SlbKVo1b60NzlfqC9oetCsJDMB
X7+Hx+VDeyzFe7/Oj6CjIRaKEhHKE8+VKA4cIqQBtfTBHukn2ERvnHKOcrizhQ1ePl9I20H9128h
kvU1PUUvhBFX+iDplQeDXCxeQxpA3PDmTFdAeHL41t48JP5zROoPXPiFdVt7ox1I4gPwXqKRwmfz
yxLnfyLnxaeRxdRq2/ZU4XCnplq0D0ThYckiyeeiObHWz52Oy2gZnrqXRTIhUfc4myjBtAc4X8HA
7WKLv3FpV68B7wUXrUMfOEPoAAwAyrL5V9H/ilFwEhDBZAt7UeIItH28YNPtQYwujEX1xgyLZHkS
GcySO8RxJzyiaGPWNj6Sl3UZtAOQdxjgkkRA8DmOPlxWpgcTaYjhbel42Hn7qc3CEjoFBQA8Z3ps
eztXWMpXWGvk7V5A304HB5oO9AlI2gTl9GhP2YZshisATW4n858zba15T8RGMS9/ojMviaeAgmbj
3I/KitATgOSJv7GCJSu0sqhuss3phU7aCpThcCOCz2dhy7s7XS92oimVhqiXDm3irHwTwXGggxZs
lQfvbk1E1T4/6qfhlFmwXtABzZH2UCxkM51UIGXB0zR9u3OQX7iPRbcebtNKEc79K3eeV054NHvU
AgGRPqywkHnyN7sG8v+QqB9maRODPNpmt2jfnQwS16Coxt5C/O1hgk+hwVvhDQA8Upaivxp8wE5L
k05ogM9qhgept05TVBqB2pgZ2nUm/P673twYQBnnlkXA/GQGjyndQXcC8okUeic/4mEgpAAuP4uP
BbeUIiRbYZeAoQ+UXFeB2hIUhkUBmP0vW63ZEdCJyeKph1t2KFZRHqyg25MQA9e7/ugu8i8xrYSm
TPPDeQJzvl3Su4MvDcHG1fCG2/yDRGiQEYx2WZiCCGYs9v4hW4+c/YE9ozwJZumXDzWEScCz4mF8
Dq9uz5vGgg1XNISxBUCOKOPwJmpbCAnxusTamg8kk/I4ZVMWB9dKUG5UCx3arhVvLczj0FGFC5lx
SPI5307ZcdtMvVYY2iCgZ7sYKPxWeWm9jdEkTshGWxcNGRdO0S/N5NjwNP4ENsfjJUJXybOjxNal
D2ROEI8HLIIVgqK5iG1lnV+nn5mVBdEE924/Ttl4k4Jipb3JtqD5yQ132z1xWJ5xioLNMDH+OVWy
bZOAkBJNPA8Ab3TAnW2IltODok4JGjVZWywwqDSbDmjTxHsPOCe7GG7JRGH5nXW2fifyx6eGkrcT
g5v5z69UXS1zWZH02xzEf2F5U5IAcXPZuSLxk/TLQINuulAe6s07A879AUhgHNpti1T10RNrQ9Xm
kSQmTb3fhfQdnrxtRVJQtibgi3f0v1TjjLi/Gbon8UZcQA9+hEfi0f1Se6FOYIwOC5Wuz2VCzh+l
9wCC2CPVo+dSUM6d6w+C7s07BnvgGd7CPVcsJFM7OuK0CI8nXyy7S3XTN8lXdBFt/VVkC53EXpz8
/xr6RMFJD23Z/VklVpk54adzxjrpWui/pxwXxyMjkeUXbH5yY5Mc1aV45cLCWefdrX6pxSGmEDZf
5kwG9gIchtkUkKFuzH3+lMiI/YM0R8jjaN5q7HEEEZmiQ8cm4h7OXRLPVilfUqfGqkjLEu3BH1K0
efBirMu7Iv+CwS/zRUFYxA3G4j3hDaDA69j4lkm6QtiXbFN5piPQI/ZuhrRahDVh0wemj4l+V970
OxlxI/lzswAy9NHb8pTV1/RHRQs1SxF2TcmZ+W4414bt/sKmZQXXkXDSBwo3I8MPUBaLYROeiou3
4mn95kO6xbKqdzRL8/zITS427lqldHO0aE/CRvAy78UBK8I2IAoIQAXMW0Xm8aSp0/yxLaMAxQR+
o/TStqSvMU7YSUdtPA3DnN+F/7ygOL+wRpXKSp7yOJdCBiRoKjNIaffMnZ9z7lkShCNmO4527dt6
83IyDW8fPCwyjqYF129W7bu7SxIZb2916x8DyRsEfHH5fl7xx7grr1iefTT/NvnZ8gduaSrstfo5
vomqqpzhRmhI8mJf0tRj3Bz84ZuNhvLf3SkvF0SFvjW/qU4grKWpU4Zr/5JQPnxo55yGzjWS+ciE
+C30nfxh8Ew+2lXzC3WcQ9kx2qOTf0JHydYxyZG7dKsaNkntHPdIg4TEWgNOodhf57a1905EcPqr
3laPwNA6TjXhnQQZO59lO9DXK7iXJ2vbr/pL95Qccwc5ZtIrHoZ6qhyIUKKKx7Cy5G7gk8OtFdtU
F4QGS2+N8uTKGgmlRMWT+pbK+dCuKN89geMTPWcTbx+nMVY+qknitgvIMzCv5sFOcyyHNkH3gcCH
w7RY2zT1FZPsjSVKDGxjWb9FTQrXBO64uc7ipXlt4PcQWwgdcs4/ECmkdyyIrZaP5CqvGoPIzlvO
wgo8aeo2kNM4F+RVLNkUiEBgv6VNualf3UdLUC72syeekAU3nYqZ7AyCG9Ijpz4K00umzKUXtjry
ujnxbRkIrDlYGLeClWgfH3J/HWOaxjHMO4Kr6RNSk8ei75HKZfPsCF/uqnv2f3jQumwm7IunUC+b
7/ruwh4kkOEMcoxMRXCG2t3cim8aV1prqw9hU0qOf+nvXWlr9ZLWRfYTUiHxqejmY7TPxVWtbPRx
GY7oQRkA0NzkhtuIrBofgir2QHD98BHn8o5kqylAvX9hThN39H0GUjh2im045rV4enSUGEFRjBuD
ndCMoU1yUaNXy08UrLtn0F01dQlcDOWcT29+Ryf9e1VBNT/XF25b4c4wBdJ4Q3IMUYgwEwBjM301
0uH8gWz0p9wZerienXiOxohNWgUnZQQjtqh4LOZeA4TtVjUOSNeRJ59jcDyXQNYx2RvYoBeCo666
aC4S05MSTzGno/iNT2QOU4r+mDqHd6PK0/UPygU6/P4iDQvfpdJAOs2xkyPecIwPNaA7XpiT+d2V
K/4w54J4QM9uR3tW7ZjTDue9HzhevNTMFk9kKW4NtOM2QTWbhJeHUpmNxNtrdr7Mvpq79q53IeKi
ZOF9ibSSy2n5jf6yYZb81Z8mlggPQjrHh2oDG2PPjNX7Uz5Cx/qoNt285cA/vNS/nqjBYA5ijxOz
j8ZohdmYN61dRxdXOI0c+wmFJbXeRZ50GsmfDmZ+s+mfbrrt5dmkt+S20flvSLjZmNEG+7am7lAc
M6Qj4z0mloM43WEWTHvWTXqTD52aK8lyGFoqnuMaC8hwgumM1VON1uD9wVAxJiphhTrQE+SpjmAm
iuOkmaMRLy4qRbk2/avWU2k3TE0TbwnRCIs620LVL8wvimP3oBPqSebgGv0g9qI5EyxG37wA3+ln
Qm9NWLBaptZZ05wgvoMqu6J0HkwKmBkJNZNQn7N+tEq+arrnROSJi4hpcEwQJENDmtJTjjIHl8Im
EMw4hMuSw9fee8msY1T3tlwx4eLuUQFH54AYEWn6BCOpz2fZnuTYMhb+JduZ3ez9I4ZakthwGbMh
GvOWTozDkj1leVEZh0+q5STfpfCLx2xFjWZ9GbdEmaf36McDw8DscEfskm1+0gnArMJi9KLNlJz7
nXdgfFp/oE43weRaTvvBGZ6BovVZIvilYRI+CsLOaEJl/AS28Nt9m59TriSxNmxIhJJQbLygCLF9
s8Mh65oQUARZqb/EwFDirI0pDoE0KJ+ovbXr7moOB472JJITAxg7LG9StGTWD6AuSO26XKRY8rgv
rNXcfMreD1RyIPSI+GQmbAB5+WYDVebhD7G65DzhyIBYuE9Add47uz8KLEc4I5SR2gbQMDEoSHIn
zyLnMN40nmth5t+CZXWNzBnGtAj4KHi2V5zPi1N+y7KVIawYLjBxkEJ6dkuL8OPwNHR3K4RzT+3M
QkGxwUdZNu+IPo+j095ZMBbkWSdXdj/s0zVy8hWtI54FKjsScm70ZSFq5BRMV+OEPUQ7yhu2R2JP
luWyeoBwzwlnqubtDetFGdK33QU0jSPaUi0hE7Px6t3HKxjrRnkFuP35gIwhGGWt0MYxmDOQfWs4
udCH8tH0tUdAYWkDm1H8l37QbTLRJ+/KvHwGiA3CGzGnqh189eTAz13+p6wGItGGEwNzBkZds9Qh
ji8o4lrSTm11x/B0vNO5sBljPSFx6DfpJKyTY/ERX9jULdCDW2FBtMgPAyNcIAEmoDUDB6yAq+gq
qsdw0x11DPwoCn/dh/iAVBZTeK+Lz9QJNwQ8QAWeKUC4ZvWL/n++wb/cSHN5W75S27WFdX0Lrvw4
RAtKNlMOeK6oezG5zfi5/b137Pepg2OAeUo4TegCf85DQ20Xf5QfvJr9Bw8ZC55cLLWr8jRZuI89
SKu1VcMk2LXZp0gL467TjKmdrrehvpEULoZzgwBAeje/qQJ7xjbpCTErY4vm2lPuEGw7YJCf4+Xv
o+UAooTlBYlwtMyI8TPXRr6XvIVvwJB28CI3qjP2zDKWqMgSd6lHPP2kYEzzhx42YUOqARSbR0wU
Q21sW+Eg7dlYymHD6IurZ/ybx8GHJ8k+MphHz5TP8je4Ju8+nae/DITPfPspuYSbsAGEbHQsdfPg
UW3L3xKi88RUmxm78JarM/NiYh6sUeb/myzR2ipmjABbMmLp+n1wd/gZAUKPlGEPeUvY0l4/IhOa
i1vzwuywL23jB4bMwqUPgQGfQaE608Ktvm2/hu9I4h2chX/MOdY1QPgZjrs+dDrSF5uDpNgKRRq5
Z2fv2cK1oLNr7OGHMxsRqW1VBp3O2CwUYukkrENzkzBFaTa8gweHCsKZ0DejhIDaQorhRuM9RdLz
Nrc5Cdbn/AY3kJiqNauDuFSAp2Y7C2Net8LMJdm8BsWiIDzlQz15v9JlYN78DeihniOLuMW/At1b
xLJA2h78e+2Snx2N0L56iCvlxkhRWGRX4VO/YOEOV9JaJoxtLn9XlCg/ODXuNO60m+Ct4fM6zBZv
xuCwZAC/3/j9TH14VxYFXZyEaJpq53hWjx7xfN2KOUNOIFg44/0vlsFJcjCTnGqGb8KpESc0fn5T
PlWGPME1VhdYIN8DPB6aP9vmg+HJWEzXs3Tw/QwffI/6XJ7Ft7qNjuRxyxAAGHD+06P09/FVOgpQ
DeZKNBroi14ZMmvgpWzUb/KTpOur/+Kx864izea5eWTkkw+LZPf1xbE6osOw6tHwzutfg5jLW0FT
aO7zD/EZA/DDs+Ia3sYr2oCUqpYVPCOJeC2084G3843nembt/mIuqLWLHY9omQV4PJ/Z6BVDE2Nl
Brfopuz4d7jqS/9cbacKuWfjRQgwQ0Jyo2G5rQ/JUT8IC25p+Mp5sbbBsrzkZ2utnaJFceod9U0A
uNLNkIVs5ZV2Mi27fgYPXl1/Q5jMGQ/kguni0G/BmqN7oS1P2XleSOvUCdq5vATRMhgrdHi0WWjM
XxQWD9KygDE86ld70PlpGd/+TC1bsOo7ppTjwt8KGNK4zhzX/Vl6U1fxBYTBTvsr/C3vl75CwR8U
a+7zD70YXJZT3II2Q96B0I3HF+ENXQeGiMZmPCvyWj9SYkbFh7UBbjTxT2ZWseO5zDfxLSPd5kt/
87WG3L1flggeFOkzRE5DZf8o9/IC9E0TUBEtCvkECj1kUoN5AIUVSXu0RQegpY7CybbAWDLr/OkR
ET/KM7pPAYEdJ2oyu8Ivqvdc+WgpkkZbkh2Fs7s2w62y4zshljUxl2GmuHdXohn4PgHAzIp5p7p1
/YX21XwkH+GW55PhNTx0gc42QsxrvRc20UezRkWl/5vyc2q8yDt/WHRrKvWcpY+PyI7JAdFfmQ9G
2AVJR3vpk77uL9RhY+fdMcQiEfMWZv9yh7V1LL78Na/WSD/1iSaEuU2O+WoW7wS2e+RzxCIeXRSx
6OHu5bPiCN7BtV6wbvfPCfhLd2rj3VF0CDv9TFegpgH/Yqf7iDAOnxGWnZG5nuvP4kHKC3U0COAv
VmxhhlihJWPrrBzZQdhp9A2qIbVAhkYjnHCEmVTsvWI+nKmyjZM0AOQi7wg+43n4qK7aqduSAROt
A3VuUNneS4cF5tiQVbS1PmIgTQcRAQk7M+2P8VsIHG+BKGYLKICVT8BbAn0HOxpcUOjbzuBYC1aC
Z2ks+juz7vIe3q0bh9KasAk2m5vHMYjyyyarfvMkJyP1FwZ1LR1jvmrNqE8YqQ5/ATFVz/CDA8MU
vExqHYcmuziVB3wVfFJqAhcbu0ylbCc/9Rcn1aB1woP1cnFak0nHtrAGhOSLK3yb1JNut03zQyiu
9G8d2zXUtJnPRdwZxkKLVozRgydnquapDoxDbJ3BlXg0KHZhlp+6H5Ec6Wu4Sg8KLyagli/hxE6X
KMfE+5wyQhQeLpXzFPGsw67uVlZ6CeJzp6xcf1kwaqUw/S2Y/z2oITDTUWbgSqXbRG/l5n3jYpZd
2hxzXh9WaiCXCZTp3C4gqkZOUz4iMOEc9VSSKGalhFp2xVNWZnSXmbvSvGLW5M1ogsn7bFs78/jF
9xooq/g6S0tr6/rG+CRnDbD2OwDNRhrrSt9q+tzHj9qSjsMoYVqQR2GqaLzExueKhZEN2LsOq/qX
SKctkKqM+GpcMh/VI0Ki6q38bGe6c43uhwrpf5XFezi8yKhY+QTG+oj44BUC+v4eNv4up5cxTiUs
pxv6lt4cdAjEHZ4hPFs0zbt7Xx+h8jE2bXFZIkPdsU8zll56LDjeqhvwOy6UflMgggBf3kDumj5w
Ej8lF8loDreHQrRdNxlhFTTIVy61tTxdfjCq5CF1EOK2bX+us0sQHeVkj8NKyRCyzxEZjsJd6NZd
e8LfbjLtYgaZMZiANLJX4vegb1QTsdh9MGnXpGSNTzJEaiGKBIKeSpohlOyU3bJtBgCVZ9yOkajV
fmcJjouoDoTKsHLbha4vkN3FT/VinZAnNSSA1nNQ8ibxhQKIiFlK9Cqxvuq66nfA/FEXsTCDb21v
+rs9/RvsN9OI/39z/n+/lBRWdT2RiIn5fwGAb3pTd6RED8df6HWPmLakdDvybkhYm742uLq6NGrj
1LqJtTZJ7kkaGmNhxZuQCzTlIIHUICMxCP37LyNHUY9zUVsXJWRLlbPivy/9+015TBFs1rS2/31N
GlN+25r+xr9fW8QPmEVhOdiDaRmQdGCLffAjdZPW/t/Xyuk3Cshl//3fUOE/+PfL//3Gvz/3318x
VVJ/SPJpa7zCjLf+/aEkNsmb+Pef//5o7WUcTEI52rRaXB69dt3nnMbVAaFK464UPqykB6ZTdlUG
jKh2BjRAcljj6+z0YaGndnCLmmFfegNgSQygnsldyxJFO+ppcIxj/8tSyNRWhS9ZbOulGqsq+MVZ
E0T4/4TQLnlfG/fYp73iYFmCJhE/XQF2moFffBmjp4u8tnfGuoLvhgPezeggWGAPtBhZLIRhkbg/
iSPNhI82G3SisRIehCB6Jm3WrVuCjKBGIdMGYoMAtwkYXFVNv8LntoyD7isTM3mrusiiKogCmF25
K+sQlkupiS1IaVPjGaQ12p2SGnCjpTGSxzHxY4rM4k3CLzCGDVG1MMuBcGlCweKRgqMBWgaZ11EE
j8IoDhhZBug7NdQWVVt49tAga6w6NsKootkMAWMdZ/6zDeVNhjp1MpK4jAcaK8f8rtU05sJmyQVJ
AXR4oDo0iIKJBZSDXIOIUUCImK5t954u/1YicmbdR+FfSRhkmZfnPuQeeTR+wgQzq0U/Iw7Ids80
KH8GyoTeRPtS0r4JUVOQhsARQ5EkQPQ2C54g5iaksy7lxHpMfMR2CAKH9Mfs09Am4DLog0vO+aFC
LVa2HAPCwSP7CyOmVkx/3SedIPDvwJzSi5sRFxj68lkS2Tg0RcMe62epkyaw08UqTjaV9u6HlZYK
0IdYA4csDBZccrvqkbhLQTzaQdI8XdHPibv6E0OUD26JYN0AXoPFTduQzgHbHiAfCJlFWQfhIawT
u6mntSZOv4ICt4V0CPMCkUJmIloYod4ZkfHywZo4squ/LX/cD3JMU8qUUB4Dbx/IdphF/ESeSm9T
9vX+kGgET8SZu9J8mDsxr9raUBo7a/t+VQ8jam6fBI2EmaKiZ/eCJ9GWOok+ZLHGEYU4MmIxC834
r+z8cpubwxErs097dmCBTnk/3A6WpjaqDHlialfwtp2d/6mJ94NVk9ZazN4WSbSoZB5Zok2WciG0
u9EcNsao8JaEVANqWH0KJntBTgeN6BCqbWCDpH0Diy7l+EsrElpdZfg04A3Nahets5FfxYgjQSuQ
+9q0TFVF+obexF8MFevaqB5tvxwmXMlSFuaJdpQ4/cvdyeVBWriYu1XZI7cp91Dnxqi/079OiJqd
FLFyq7B3AAlSkQdJ4OgQPTcNJU3oer3jjlk0LxDdZjKgO5HM3b6OAV8QQs2GmrVxthw0fatzAdop
FzBpeMzakS641/nqypSR+I9lOCXleDNCmmwrzaNz530FVb+RVHRfIiIDllhvpcKgHKZc+SDqfpK4
ZUQaeE8/Y6SckfVGwEbkDAoG5KCMRgfqQ7qsTDyTPUpVr01p/pejGnAAjh7lON5VEpZyRlPkBc76
aED83PAE+6U5g1ZEaBiDz4D0UML9xLOhJjUcYI4wUf8tGuJn33OvM5I3gFlGNrLsd5Vxtt+4vsyt
HZSjqdJyFFRSdyT26n8SoIGBSygitk1IO3K18gJrVv2MaDfKCrNKg16wB2s9VoVNRxEh9zobTmXW
m6gNXnFDWhwmuq1S+QaqyJGpNXS8qvewJbioRIKhOFsSCNUmjLeZwpg4LKgcakmBBl9k5TIVhiOY
PlvWDVIhTIDubqlcgaSmiN/pGRp9ZlAyBOOyGUvsN4Z/TCVPBt7aPEu5uWUl70kzZnbdixzjQXtx
0Kr8Q5JzANUY2o8auddiRLOd05zR5Tnfl/UNmONFcD3mFIUQbdAiFqRf+Rr1RWgxJAfayxKZmU8x
ok3pJiEDfBwKUjjUq6rvbEGPb1Y/2RX05lWbvrsWDcrhTn/HevI71LrlkHJCfpxIDz6xfd0gZ8VF
WiLLib/A/iYdmwypuSVl0cJUOS818B5l2dOd0WuQTcCftHzrrmaYi8uYPgWvGUq5ighOFcSlx1OO
0m9eefh7mDh30PPWsblsYQEyyatSksm6u9hchq66V9ll+ogbCAQ8VL4uOMoAUz8kGkgY4ntgKXDY
U03ayAEzmjIdOsY4aDwki86IWfMqxhnZU1ZDMZ0y+Gh1oUECLc4raRDmo++5y7bVjpFLNWpoagad
YFw3kp/behWfkyQZViljns6sHBjEhIX7I8KGsZuYK4OL0D6mx2gM2jLBVRww1mD9bVHLLaSkPKYe
j7wRkiM8TG3qikJcBWdLbijIS7FFuyLk0kwvaS7nY2vOhYHel+yKDCFq7RGLNA0SczfWwmirBeqJ
rKuIsyOoMM/bcJP1+cbVvNjOUkpIK8HaF3p0+XPNbWatSzq0yyksEoKACRpHGIQnHZIFz6RrqJD6
iXv9rEi5AHdmSqruOdiHKl2PSufs17LDzgwGT75hkcUpx8wwBbTYKEeKoW2xMVc5OdhI+ODSHgZA
2OharaFlFtsw3w8MFYZJxr0h3MOOSE4iy1wLVwGDdqmPlwBMyd3x5Ydk0l0WeL7tmoZaFg4Bh0Th
ZsWVCd0LygtxGrQ/iNiW0/BOYuFK6lmQvabq6MNzGBFTedF4mF7SKsS3xGaSlMajijT5nqiHQSk1
NnKQAg0NzEGMcGzV2Q9XnCO7aT0wrXdPSGTEZCXXXq7HQ9K01bbz1krPPEDWg26ryR5Kc4tDfZvQ
hSotc2elyZfmuvB6Rab4WXjqfdPYKGNzG3gCeVgpa6ju8q5ycLbSemXSGIIeJCYXkFRLzVZmzJ8S
XX0mCYMsARFbaLgcfAN6WOTSxKjRpB8l0u5ZWUiLPhftvht2gYvos+X8QtpyHS9ySXXSCOmCX11G
w1gHcIWlAFGDLBWOCUNjnnh4fhRPfylVV3D6IqEn6GliCekh13oevRHDGMODPJFByUrCseHzL2q4
Q4dsKA+u4H8OwJVWOvG78LVCQp/UWlx54C5mCUGLTmG0dlui/xErJtuqGDt9X4VEMY8bGMmnIs6A
ZCm+4wd0ryQfFX8WFtiQAvg84XQEEogFIX9Zqlq26cA6eJ00rA3iF2YlNJZIaK2lmDOkj32Am+pe
F5KQEGfGq5qOkVGU/rSu/jbFmj/mnZBBD1vqOy5YfoP2ZK6LndXX6nUEsudC3s8TLGkjxYkz3v0w
UJc4wMn9BHgQMMxRXZ5aQCu7ztcYpgCWkgy0QoZcrgNSQmZ9JRecc065l2C4HbCSVho5xPWAtjbx
CeUy0F11+95il+iY/VSFLs2tATVk19zJBQjXRMWcECL0conhEkF9IXGrg7pXbJEsuBS376w1CmM9
GMVW7VXvkodkKEOzr6B/08BS9aVKpKNh5cSxWtZ2sDiuWFrutP0r1fYyyXQVVmFbMExGQEPAOdp4
+JJ2rWMSvBo+K5cpRE1I1BAFZPQxeOY70FpYRYMy4btrICCtt0tUlrJ0iD61SPiNai6oRp+ULNI1
kKrPskBiLCTVM5ED5hpidgjcQkME3G863txFohPrUddchQBGrCGQo1woVzERF3nQHr2c3p7kFJ4p
wmVu51ZN5QQzctdp/o/RJUR9eG+X3JyJ3gA5gmDTtM6Hg2JIh8QXYOKQz6EsVSlHcpzTVGs49bL4
W8VZtJio1EFWOfmk7A2LZm1BXJ6TfVI0GDa1ERio5lF7VjhECm24q32CWdEMaszHlWRbWrEtRGIs
K/Mzk9mHu1hwIoneUZZGKIUqmm/DIJxKrAUfIkOzLqg+kz6s5r7SoZvsIsPREOZHW72VOULL7VZX
2D9qX8Zkkib814B2TvSg8hkB+jQNaHUQINUoCSOZt9/iSBikUKf8pOe6wAPdYSnzpcGzdQ1zaNcG
yBQHL1y6Lke9UYmurq8T49kwq+VuZPNmAmDHYmUT/EhPvCjo55vRIuDYsVYE/SQZBf2uahmJA7Hv
3aqHlUdbsqU8T2mfBmRDsWnBGejWvMnWpcp3Zbz0h2bquKEV5OVB45QTAugTQpHBsQZWigDAr8/0
FG5CDEtETYhddLmBglTSA+mbV9SAlyeGA4aiL8yrWtwBZsQMoBEsKtJuHBBLa/pZ5zS0kbRzJzIQ
C4c7kJKVFYHKNXz4WqTzccF42WXTDruHJhFN6k9BX741+WWrO+bufgvZOJgd1TS1tlo2ropYbVDE
ar6j6P25bSVO3iXFjKuEtEIL80BwR47wxduP7lQsSzyc1KUIcqo9z3kCT9tivmu9zZJkiaEOt5LQ
nkJP3vODk3M0hV0JXYWHvS0Ohhi+IGtF4O+4Qg3ZuU6WohI0oovcox5vlRppycD1Faf77qInVSR3
K7tW/BB1wgl8od6GE4TeTFomkEMMxLEQ4PprzPpE5i69RW+aW6nWDDY0uIH7furzVbkA6/Pd9Nqm
hFG6tcyKp8NUGeuUHi4fJK0mxwpvUBhaT8izTjHWfnjJgNky2ai/fRFNRUlzoKg59FjM1Xu1XogG
3v604+rmNGeWXoNgpw4YeIMgAntd4Noahr5csQtggC4VdLodw4NC7/Z+ZixzS+umVgYebxlRXCC7
EFJ7sujcUSY8tkRf16gj4bVk6nYKanIyNk2nQeNSInzUMlXHVFX+DSy9muUPu6SJRx6LkmiJCvVR
Z2nuQnXd7lBF/qptx/0oypDJTXR//ZhvraauFnnpoh10A1sL3XNUIr4WRnkLB6hjsMXCpCbVXY/B
uIniQu8eo+eJIJ20e6sqiLnaypjxoXTSZhN/pQpAjvuekXuqJVslbTBK1Winh2FigwpLRcPXMNyV
WMeKKo4kL+coqyq2A4+nvhtJcu1T311wCn4gzcjFUv4ei6svB5I9rfoGNxSD6bwKDnIQ4A1WgnOG
sCOXURjmpB5UEcmwkuBexRKHyMhcmB8sluJHrCvLdlwrFd4KQQm2lIVnOiYjYovOSUX5j4Xyxx8L
Uk5STndp00m8AckC3r0ApVBhvCaTpZaama0HFgda0/pIB42XUOdBNRgWdpzhjzKLDeYs43sMAjQh
CN+bSuS0o3efOKhqbmJZ7gaNH9ZHUV3kab8kWY45h1D750F/m94Fi0NOTwpAaWPZRie/xJphClA4
srqfRsfJhWCTF2E01TxfVq76dDO8pViwNmKNzgNM3Vct0hQKYQaEWbgIZLiASciQsiqKJ68cDSZX
wi8iqp+l0nQzSUF4KuqpjMxdfCskj44lM41aP0RlhhSgMpHzSQjIuujHN4L0NCLVlzNGZdl0joUN
KhE9Cl/L2wkYJ8yOFkgfSzt3DMyrVjIQ6RheDTS/PCWQDkYmgbTCRlW1SDWjHD7dqIhvM5f8N2eb
H40Yz0TSP1JLo6upVD/sb5+JTu9Fqz2qrCNwx3JFO1PrvX4J0etTFVV0WeumY0MNVMy8VUNbjaVh
l6BwgW/Um7W8IGq3cDSPIsaA1VAq3ZKti9GEmm2MLjbnqdS+XTnM4TaiuiJvdz64pYvrul35Exiw
N1ne0kH6il3rRi4Z/pX432LF8MntD0Eff5pSBYhQT6pd0asm8y5BWuiBmCHIKb7aTnWmY8Y8K7XR
HnR13FpWi5SDugUSZLpsJXfPQkeCnWypMy9PaW6Y0kdO4t0sTnoBqSemOK15snkF56ivIbOa1tUk
pcV2RxfVf1HdzDRd6EOhLvqswJaaKVe1Zv0jJaBcxF7uGIIoOGhU5Rz7k2vGCfscPZ6etS/tyZf3
/o+981puHMuy9qt01PWg5gA4cH9M94XojSjKppQ3CJnMA+/90/8fmNWdZrqrZ+4noopBJikRImH2
2Xutb8HBXKeV3Fd5Zm8dlAcAEduNr1GEujg5TR8CH4UKfgSqJBHm+ORZ6nUBZxS3kTtNAo3WVLGI
s8jbmtQW5FfL9zDVvJswKs6TwNTZG+aw9lJWe5OL4yXNKOSlvbIja+2XYt2NDTNLL2tO5luP8AS6
pbVgRVii7Y2XqVMzdfA/mVm2cicTkX7HPCOIXqsid84u7WhWDeOV3TlPHuK7FKsfnhc5rqxC+wpx
fNPbLlHrk3YDUvND0Xhb5RVaib4wJ2JbJDNHmvWlT9k9d+1zEq/XsNLJMw2UMwOfT+4wwCl1mJEC
yKKQKykOHEh6Vz6puCC2OGPo9K/UVBlIWQeNxMX2RSntKcoda5lAgl8GBSDqcUq3kPkI3SFEY+yx
H5rtLLJsmmU64uPXek6kuU6z2azPleaCYlDQCh0VWOv6c6u1h4oEi40x9Zg67ApeQd3WXKxIoOh0
vDwim2qSATNm+xPtiIEr3CICMreNDOGsADlb8G7Eu90CTqxT68XT0Fi5UfE5sodX0Wgno7KPXGvP
Pd/sE8zI/SDMZBFkNYqVmmMwTSSh1c8Dq2Kgd3BkNNQM2THuMfJHSN/TnpN/gy2LC8lwxXqE67Nd
vicqoyDVXeTFJE0Ro/VP7wZjdds3s6EKfux+8CySNi4vV6Xjjgyq50VE149LFv6Q1C8vmm++P0xL
GybC5fG3u5cf/6fPf//xqavYru+PHZcJY7/Rtf4rbxngkTDZ4vnmcu9yo+UdMZ8z0/P7w8u9y79d
nv3+4l/+7ZeHl9f50GaK7l2fgZ8xVmEvHVKoegV/zTj/id/uXv718ngyB57SUmgfhkdE7bwllxv2
rr8HVFwe/xBYcYmpwEcTPjvpZG3jSVt4mqhB5tPK3CeEjPJXas1O+vDw4M5u/cGElgO6mqO9tPaB
CKz9FPju0nMpaS4Pm3L644l4foljSyYPmrn9/gOXl10eajSFNnYfHC7/FFqSRAvDxcnWipjsKhNu
z+V1l2cuN3la8eYsOu+i0MS4bWcYuqJ5My5PN4Zl7XLjfZSGhWDY63C32mgFQihiBwoHKFszrcgp
Geb7CdfismD6K6PmvokY0HTVWC3sHJbm5cYY5mCOIK8m9I0TChGoM07efAwaWguYsHQ/YdMfYi7g
smJiFtQ140KNZGNgY1viYrN9NIOisssOPj+8/Fua9ki3W6eqtpVqlpDxsDdcnulUphO3WmRfkp6u
/PefS+qAC+rY2oSZYYsjfITfcPndhdJm8ojWHfhz4MP+4/2+vcvl1357zeWpoWGSQsgWrtB/bBT5
Mn9s2eXVlyd++N3/8unvv6Fwo3pDQgNYzb//qh/eMw/dbRhXh0SnAIaZxenPTQEpWB7JBMq77yXC
RUPHZ+eMzTGm9QxOCnpG52YMw7SQ1uVrLHXSi0ufqUAe7ByAhTs7iKqj1vZMlWLm+AC+u6BbRU2y
0xS6lTIH5QViZel72mtXia+2DNJ9VzKIJwGULiiVCytOi1X2TAu1bXpizCwN0s+WXmYOEGBgEHVe
vfGZfWg2rYC6qWi8eQ8UYPkp7jmleaVAOivESjWxvyzggmNWYljfZRXCT5e1iByAGtQwPLL0S6dC
bVUVaKCoBZZAwM8tLboldnnURXb+AAKRXhGR8Sh9wLrQJVtSdDPvbvArholUu3LQ7w0nu6G8rRdD
IhAihNGWxJl829k6vM4MBo/Oukz4IXIqFz9X3p7JjudiFvrtadAZLLVMMHWTMV07q8ET5e27fBiJ
KcC0FWloia2pmDi0gOI4aJXhfowIJd1Cq845s0U/ugn8CRj35CGh0RtCtWIXnnjpLA1PP+RB3yI/
9RGj1/5euRhAhON9ipFVNsxBlkqFOIhaFD0kJduT9tq2ZG9XWf0mnHWcJCTbAA7EBxWf65LFdmQV
aKgD/LpzHBEJkP5BWp8dy3w1CN66tmqaaXLUt5aNdjzIEQbkN12M3NBJyk+4DNIrz4VzUkGSvSpd
+qR6HIKehQcKkIPzgybzYVc6rB0UM9i4CauD02sn5gRV1zyUgrpYZ2XaZDBM4K8vGAbD29ePvela
6McIY2rc/FprzHLdW/4NefdvWTn3bdkcjV2Y5oihXWlRCzIwwxgT+9lXB4B94sMyzlSpXQcZPTQu
ZzCFQsLP7cQ4KSgjpgBlX9W0A0okMGOhjEUW68+iMb/YsbbNFOYKfvSadgAHTDCdU82+7+xqONN7
NBTFWmyhALMtx9s68GhI5NH3mhQjrqk43hHf0BMQph0c/z6WnXVLDNtXy8DFHyaPigIFR32Gble+
dLUAl9JMn4KtpoC/EtYSbcmzQNJgN+8MA+eFX6+t3JK1XpNj4jPbObWSs5qZ6uRPpNSsZsZIGwls
nTlgQok1XuWx8666KnjKaW/5vlcsgz5clz3gNp++7tpP/T2JGTuamY9GKf1dySekET9BqzO3HvW8
OSbAmfl6OYnKtMdWJ61tZwbutin8a/K3qr0kmAo4SrqnJXAtMGENdfdSJuQ7F2xBWiCCTf3bItfP
dTCw9OPz7rRVR5b4ldmOH3psa9dViE/AqGnhAadFTYMOKw6RgUeW/xyEiKqnTMDUge29SPEAN4F/
nU82vV6OD+gR2jvLNRQVYpd5GHxVe5Ao7HqMPXUFUonT+drsofEVGnGDBPaVb6lN26AGRrw0beB7
En2bTmsP8Utcr51J9vdpU6EyjBDK8NkiYG4CMj+EBsBPR3Q7ZofGCdXZabkmE87ApxAqsh/0z27k
CdQwGfpLI34cZdhu6phluB441qkL/PeGFlqrWyAxDORdQ8t2lW10DpsCfOBk4p71W47uoeuQxYyA
6+lMWQrRVEcctjUNxqpwmv6hzXvGlv1DWdcCbWnwxYDQvihpFqwbC83voBs6NTy/lCkxGpd2diL2
HolleKaTOm3gnUTGSutu2ERjacCyRTFK60MOdbmZyciM8VHCDmN+yFTfgM5DTYqQYzNpmrXqI0wV
0IDSGKWxXVvpzjABC1lacEMibY9GayYhML1b+5Hb7BolbsoJXRjDqkdCyjA1dbd9XU8Lw6X3MRYk
wvlCyX3vtu8RpFQabdnHEIEk7ImOoUoTT5ooaz71Cg+SBTyzbMaDsFyMba2z7qKWFn5u0uAxnRkD
mmG2KIf7oTHQg8uQbrEGaLqYDg3imsRS6fUsMmPPdfIuPMbFlK6qND3SJ73RxEWAHspVHtklyw6n
2rQN+v9+mOL9WPFFe1N9kioETlN0Pm2E4cWJ0YAkw3AT07ff9wWDlZT0cWOITEzDBBSKIX6B5b10
huElsRmmCzu6bicNffSI1cI2sDCJylwoCyn82I3HtoqSfbke+/Q2KXTOqZn3WmQ1zfwGi69dPcFM
DtHMFPc2Q61sCqGI2lyZU835sOdD1TYY4cTpseo5gOjZUe1Nw5svoJ+LsQCaw18f4XjXBZZsN8WC
XAYPhJhZOlJdj6CWkCMFIQIUUH5duu9t4HaMmbFBzf92eWJyYeOVjnzI60YdvMB6DhPIhlEl2j0c
f4RX843ex5gpVPYYaEGwD9LK249yeA40QBV1Zo57nWoPeQk3lWaplZUiJ4jQQR3iMtN3pTeHjtI9
9GtjM8xrAOGwLihZR7p1rm/EDPm83Bj/uHd5+G0T5x+ow5DB3OryD11jUM4N85a7vf5AfhGQH6cn
7RNvObrIT+nQHIpszDaUj1D2+zFu9q7hcpdBen6V25m51D0NAEnlbTKYiGn1Yiq0/7qHzvNS0l9u
pMuuYMw3l4cEVtJBZ8G2lGRf7GP/s5LtMH3bKLOuSfMl6fQ2mPfwWHI9aKKY6EmOFhaXDDVLA3RJ
Pt9c7v3ybx1M+bq1MRhVJOIsonnlpGkFJa0yW9SXsXVSbcuCLpu/y+839VyjtqGlFoKJ80ISTJ5u
9cTN9hdEqiIzLubsuxnIEQUszk3kEIHIWZ674cxjnUq6MV5iQj3vYnT1c+zahcyaVndd4+o724FY
dKHTTwlCXq0pSYwS/UyqmtHzbYHrrMqt6wBO/eYCO7/Auy/3qpnoXfR2TjODVqyyYv5805xrMYsl
B48u23C5Z7O+JdgCCRdo+wszvJkx6ejYu8D2d1YJzcSIEf2qIsAEn8DZ3gXmHWORfJ/pbrkJIhco
W/0y9dR5rPXSBWODkq8wF0tfaVh2nNrcF4Zu7mszIs6Ia+hVY6M+cAxOlTM6Gdal52TQAiDeJD40
hQJBacG0bqylsTA71jLMMc+F74cbPSUgFvWC1q+aUPvaz+uKy00739N7HzH9ZNIY4su43DhZ6C6r
hIZIVbnZISNOD/8dFzSoXoWHEDcKUThzQ391lxOzuRnmOIBpvrl8/peHJi3FJKWZ8y0W4PIdXDIA
LjfeAEPFRSuwmOYARydhQWQEJqLSfpO3KF5KCl5vBgl/3wEvD8cIT3k+Tv6yrd170+xfigJPXTfN
Wsloiup1IIY3E3s8531n1w/F4T9S2dWBbLThZAAjnLwdzR3gm4orLz1r4JPxJo9X8YoQnq34PH0E
LCAi2oQr5NXwHFfeQ/mmPRCnDBYNkSpK7bkWhLkcURAvcDQ5x+BxegEv9jHcMLHwH4OHFK3Hxhkh
nC7Sr0AU54Ny2ND2ZIJY4EtiFDBemXLFEAS6dQQ4kmn4czYDx0CQrDmpT/fwpKse0Ou6FRuojkG3
FXfTTfOe83BENkjCCWllVyUzwBeDw1cn/GnZPPNWNrM45F/VlbjDjMaQMMUNjvDGPoZvQNkRLxce
PzQhZ8BvrB3wTjURaR9Q3jc4Qgy5Dqx3xDDAagpAow/6yy0Aq1V4bhnHXWEzRmjxQAoI5BNs59EM
mnKP47s6G0fUaYALVvhjIRKQL2p/FFzOkoV9b39YJ+Ne+2zu/Xv68dR6NXYsknX4xIIjNQOnFeMl
+jTe+B8D3vBPPQzsZqOOeriTGPhbMiEwJbCQXMtyqTHFQk5+BD47FSy6r/Jn9gMc8BPTCaZGx+QQ
veG4LBaZv9IlYWk4CnDEorfA2AvgoSWfOWSEtUAeByiqP1OJcd5AEu/dHlFbbIY3VV5Zd1+8Zt2M
SOWPIz5vt+RiuJXl1nPutWTzA679TEWi8uwvWZue8zBr6r/+Zrjw3KkL53/fffz1N4QnwhKUE5bj
Ik3VLcvm+ffXuxDpzF9/0/+jKIc+Skwdo6bYF3Pgwir+qh3ybfxGfN4dlNME3cJa+OfQWY7phrai
c3Svp3f2EOpaNHrJzHYZSQVYVz5l004j6Ir9S20Cd+dnZ5idfQFDdUn2m+aR1uxSN2wMJH/PEE1Q
Bj5NX6H7rdN1+gKF4xoP6LZ46m6ju/SheGroOCyMZfUl2kOsfU5eJQaXTXdK9lz70WEKdliM9Vtz
MzKR2Di3nMzQGmyRzWCnRj6Nb9/E2DRujH4hlxwdBOIsUZZOEndU8+Rcg2Ee6GYf5/zodv2l6j7s
h/QIjjf4ijEBQ4PzFQcUYdf2gVXaEmDaS/SGGFJ80LdG/trfM1h4KPnSsdrAKuYZjmp4DRqyfqRk
Owyz/tEiCQWw3FVwh9is/ITEwj3l6xNGCby69IYTPr89kqgXJ6TI3iZvaPXX2q35BAVz7a3UF7Kw
MHabm/AhmTmNxrNrrsJjuxPbYCNP+ELl55qIljWIqHDR3IIBRPCcfsohi+B6Qdm0Qu6MOZLj1MEN
8BatFuEus8C1XnGEjTczAuDBFIsvgMkIo6M6WDaLcLkFZgnskwl2gIHw0M7GiwM+BXDqK/2OYaUe
UOkcaZFDF5/pDey2yPhO45IqgzTfLUSGHX+iWptn/SNNd+V2eGUJzqZyAd9Y+/JlPHgvrCs3VG5r
avMtmaA03QAtnF6szygJUYiu9tHGXf2bPX+G+/+3Hd82hC5tx/Y8Q/684wOyr1F0Gf3JcLsTnqVg
OZ9j2L0eHe/ZmBWmVyG0rs/YZlA2YTR6xJFUz8TvWav8bzaGIIT/tjG6lCiehST74Nej0Iqawa68
rj+FBr1C/m/ELshWhO5Cc65x2HD9WOKzi6BjMAe7KZobxQAXm+Uj/pHw5rI5//k+/D/Agn+cFuq/
/ReP3/NiruyD5peHf3vIU/77r/ln/vGan3/ib9fhe5XX+dfmT1+1+ZKfXtMv9a8v+uk38+5/bN3y
tXn96cHqklRx236pxrsvdZs0l63g75hf+T998i9f/kd5F6Y9f/L/Ou9i+9q/huFPgRfffuTvgReW
/J3OnG4ZLOUcQi36L3Xz19803Ra/G9ImBkN3Jf1ik+//j7wLwyAHQ6eOspj1S9twv+dd6O7vniCy
XRimcHSe0f83eRe6Oe/R3/d4ScqFS7y0ZRu2IMlBumzfj6d6YXvJFFnKuBdFRAU3kj+qId6Exaxf
x2GsfUoy8D5Fnx30ppWP7oT6wPCqkSi0AiKAPj3RpNbBMWf9SoZCXxL7OhCpk+KRL7WDEPO1WunV
hs6nD20M0HnRNLu+NeFHlpa6611i88y4fggLwGhNuHWokfakINKt8ZN+qaHmajytWDkGq/ZWV2Qh
dShtVF9vR32wP7sewAl6wc4i8XACuC6mrrChNTJmvbM1Mx99SYfLYRpAYAibIXEe4MaO3fa2VDQK
Jmbh67YHxtHU1MRNq1ZTbQNtRnbr1eT+DVtJovmKcboFhNFaDeD8pshEwaYcWm6IBAYzP+gyovNi
W9VChMBCfCY+JHh16GRkL2/qrn+voTxoYyEB5BQt7NSesaFmvzXW+ImQXji7yrk1ZFXcdM2s3h5Z
BpRxejtaLHTd2kEeHjHDRcJo3fVFhA/CaT7Vro/KAF2gHXsQIUy6zkImxSpsMUSm+jLu43preO24
EnoN2DoKkaL07cmS6pq8N3KtHdSLiS33eT58zfM+vulb7VkLxbnOjekutQasOHGt7rOwWjeOTdR1
KYvrrlKY2Ypk9qqIr0jge1wW4j1qPPtUOQlnygFBqhJzOsQ0PZSDw0W2CbIN89TynCo8iT8cc3+c
nX4sWuyfc1suO7JNaAwHhxCeq7vz2fSHmiWdpIw0v7bvM+LaYuG3W7TZ1ioYCIP1rY4lkV40K943
SJPos7CyJeoSgFmJJI4qMGpguxeaq86yqs83Pb3cWycbrGU9dWCWWQl76kHPC+dqGl2FZaqDzCG6
zRRE4yoZ2rWhZ+Gmb/VTgttgV0iL2RdhIMM4gJUsYdVU6Fj0En28qaER6TyqzyhDgljXpzxFszpS
sNoJo246G+/oCV6dbqo/1UxhvMl5IsjDugsKHcJp/9lIM+wHSBJWnpp1OWZ+E+njHc1deAUtcdyO
6o2HKsFAkZkCcVCTevd//oEbYq4Cfzp1SFoPnISwnQkpLen+/IkXru0qXxQAGsuZzDg2zr4JxlXf
BeY1Q+WF51uf6Cqrm+Q4xEV3iJDwDUX3uRGaRssTn1c5mqwB2urdamnfsHLOtiYS7iMJ8lx2jetQ
D6N15MLxTOYbVapwoSu0zXXR6+TD9dai8nHJo3c461G+awOowyEVcybjfVJ0KJIJAYiS8FwG8aws
cMhXcInrA8DVqyF8NGjVHviUsqNmmBAWlLNPKkQYqhzOlus/KQl4oWJssLcLvUd/gEKfhFumgE7x
0ov6mCRFtklpbW2ke6yLqVkyZAfd7oFv69ziJRS1e7Z7uSfwCPX5ZH5kdnvsK0PfOpzc8HmEm7TT
geRkUf40qv4oEV0QGeqsGkmOLqv/q9YdinUQFbBKmUwSP54jQR0RlvYCiWEAFihJA7mPDLrJwj4h
LgtZQhATaSJgCwxclSFymi4HVk4HD8qs9+xY7Xs+0QsMTP9YyEcmVeG9JcH2NMgGkjrCeW/GqMgC
jACau5j0zoDQHnkr0SqxTQl5iSRha01WQRomezlKoGgGqOXjaLIOha0/2tmERbkv16KOh+U4IIBM
6rBfewF5LmGIUs4LnJnXS2cTUQO53QQyF0WJdjCWp1YtnWrsD9rsb2o6DumpK8ZDiWHALOjDOHYB
xFi1O6mBXGFaDMJJDHTnNHefmSyulF6gDCVl+J4A4W3RteN+HNU1toN0w4H+wWzMwIXEurQ1AI77
bvyeMW/dEvBpEFy4TJpGXLNfLVxsaoZBVgwRTuQCi+LQcjKhu5oBdoHDO5JohKRQrUtEiTcDJu8g
lWe/RQVMwuZmCBHmtIi6NhiOiuvLjQMGqChbCND8ZVcqI2E2S2HaeFZzLRN/XE69+9k06L2KFseA
XthbDoJ422J68karhpWUYUTtjWHLlJkA0UjFexNVdG8ocyMnsJPj5HB5ikkJ7rk6Gm5xbuz6va2C
fvvnpwECxH86DbBQRDpk64LcLtMzDXo/P58GDNX5vuocJugJa9c+0FHwZ6UHiygi+sPC4ePJ6jYu
3f049LR0HMicWOkDzQl3HCzosWJvPGDYsZh8cHilWfek0FaSY64Pu04NH5MS1n2IRAHab9sOx9oC
KWSVezfTQP1XBcGrRdHsNfz4aWA2p9ItngdPQnpArLfrLfZkTY3hom9G4+gpGvK2swluROM4K0NV
C75y/ZiH0Jbzum5Q9GI9lGb2xfbN9hAoqDOBgSUpL/zuMBmGDd6TgbfKjmUwlOu8QociA5/fP4TR
yqKZmZGdbPhvQ2qqbSpkiqYGIGk+JEQhwoVNHOO67Dj391oH6372IRa8/ZXVaMZq5MA6mgUY+4ah
62xKSbj2JHLT4FdYtkMDpd6MmSdlmnUoR/HUpcHnrgjfbA3NrNGphSdsdUjp6hWd0letNVrELjGl
IOh5TYCxu3KkBRcBDc++YigRFRGaKQ7gg+0Z+Nk6kKMhAZAwVRp53Wcm3M4xxXnsjdRlVqwOoeLr
bUguW9pDEnECQHoLuhNFZb9Fdxlfs3BhfZ4n2SJXPZHvKv7IHd3elONdqHnBWjqoKYSp1XdGJNpj
UtoPmEpQzaVHPXM3eVmkx3Zy1PlyQ6xN+/XP91p73im/X7vmndakeHaEa9tIOFzH+Xmn7Uu91tBS
+Xe1P3hLr1PegXxk7zA1Rr0V0ngqqhTD9zTcddZ7NHnjtbTWumbkCzOcylfhmxstS2IErAlVsDGg
eTGApQaxMRzTPoZSM91pYx3thwb3VFy5t5qVjC9uViMP90RwV6SY40NI9BsJZCssiUK0XAOJjlXB
VXCrbsmocbguc85lplNN6wkx4NFQKMJJLfU3bMYbPhn90FjxtBqYPje1eY15PiNA9Tj4OF7srKXr
0EhxZ6FNoYjmS7Mr8eQhhp2cSd/25kQyj1T20aIry5FzjhAFLXM/cTaOxaAkhL3y5x+8nNcTv3zw
+Cx1vm1DmI5h/XK2yMiBrHREb3eJPcFJjPThhFtTrZ+JdvbP2YC7RchAkV0NihTYoqcFByRWLT1u
9Mqj1OgB5aeMEdeqbJIRc2xsI30onoQPyxZvM6kisvPw14BUm+gD5a5unTJa60CfkoNOZbDzcyIV
XE4ZC4PU+G1uJKwJrK44JKMZP+jCuklil4T5gH5/F8C0NPzsiOznyuVyft8oFE4TceprqmS0iagS
/vwz0r1f2xDsndKRjo4X16EJ8euH1KdViMezt+6oEbliYtm5CfXbemLQVAWd2PCez7YRIe7vBsJx
22lguQKmrex0uUs7TnWaZ2WbuG4bal8sZqOfztOCUi0Lp4ADHHs6Exf9YCtvuhYeilbTpzlrZBlh
d9hF9ugWrp0y+kTouoQ8dgzS7iicAjQV+bC73kCH4Kp23dipt/Fq520MiP3mrDg9OHjnq8H0doUp
DpNbh8cOPb+Ox5gA02haF1SMS8NNh6XuRuOJHDuKhrATBOrUa00g08+9XDLxzNwjviEMfH5P7AQO
qSs3PkUqDJ41WpYYBD91WlsBQpPrsY2Da8eGwdOOgXwQOiFFZjzZh7QumK5WIyeSPUKRjizdlPWV
Acoo6PoeSvlaaoSMYBVHqlZg82xK69nuOSx71jqroacdVqEgQyaEZLJPbX0Z4YU95DtG42DnPKJ5
CSWuz7rsw5XmVdVSa5L0uq8ASgRBCPHOPuZt0t6FhAdpjU+jnPHqacpBF0ahoONshc+tCUwiBQhs
5vGbgdb91Y2NRdjQfy8t392m1IQ9pfgcV/7R1YtxIHEOT0uyzFJGPHpbyc3lCiSD7OxygjqSqn4K
C+0m6XX3BsdqtXaDJKdjDqw3YZ5r9btSMPLI4ZznqKfhd6CT0dDvRI62LwJ7J7JKPWEPwGE0huNt
WAb7CokUBl3yY5l0PfaDt4uTinHsgHwNuTQMbiOsibpDiNNozGwi1zk3xWNqpNFNWbLKMZpgbVje
gFiMM49KN6HRkWuG6TEtu/bQY0VD69Z/cXRC3kRuq3URVgL1K54pMwR0qwXH0lU452ral5eHrsIj
mkbvZp7mu3GgiuOQYtkL74gpYck+w8cuE+NItcQgr2+Y1hDmEowwYZxGIa0dlLjmw3Wv/vwo5mT2
66nOM+nbeSAaCCalYfPLitTN9LStES3eWTbFwZAiTyss0K41HZUTF6W7yebUb1WZvHFi7d4I5ilM
WRerpB9gHPglfe7IpqJgdYd/ozqYkWzxr5y1NLuVRpQ94Lm2sU/eCgM+S2iiZwlkYDziQ4G+69rm
ldsxfMdS9dBErrURNdfty3nWrBooaEnd7wIfy7/CY3Ljxv5H53Z3IjG9B6VoCPM1n7oYRKWhRzCi
aaAsuGa6iJ5zFO0dYQpUuAjWPOIGtByvUI10DueZ7W99vQigGCFb8TQs2knvrCttdA/a5Lon0BJq
26IsRfBTZryxym6s1jxoiLFYOuFrtDLVvjgAxCPGwg+2XkL8UiJYlYOB17W47bLGoiGTB48m4z8C
E3jfhOHgQ+rfYxrl1WLSrge06DsP8z3jfQ8Fn8/ZTTjqttNTce17YlqmwjxG/szuBRtyQ6X4qbZJ
CwlGIz7a+O2IoySOTo0iYhDgvKfAL+5UiwwPNZAibQjDJGzszDN7FHCUMwy8Rzo3nrMsuoGxDSXT
XaNPKNU6c1NjigRVy5UrBHlmxizoBn2imkcmuU6SbpNR7F2lTuqfjDJHmyRscGQiajaIhECBN/hH
6yGmr9FrT2FHdz7zC7GpRsCPDqPzVUvRkcMROGTGgxBBiRWrw/bjE4fp5yRstnaAYyHAo5T2zM9a
bzYrh2jxevrM8NXLZuUWbbxNPLy3DO8/BZHCFI9Ae7a6YUVTJITmiccatvaPHTnut3wOS6uO33sr
0e8RusbgC021DxFv3NgMQ5C3zlKcMn3X5Q1XXP8VVzLaQMRhR6X3yS7OQwh0nn/wZQpL1A33OV7+
x0S33mjYzFGhPGpK7+ApjIdlYu4TmpkPSYaMXdE9X9vhU1prBny52jz7geksigoBoItF5soX4Ja7
wIvvADQMV3HO8lvGX/2qf7NL174FHg0hZR8gR1gP2yYy89tQ+wibwF00TJ0PAeKZK+VkTJI6y13q
Incf5ZSkG7qIJennSb6Je9ZdXAaetBq+aUBA0TFWpr30M7E0A66/Q52OV8aUMqQZ8bw1cEt2iqDs
QuXtpp1Txwvx0JlEiue5Gb64HfEKFcGJKj9OCppug0BYNyP3MKbEwzsNWJIpDtdKD8KToMENZKLZ
WRoOCyVhOhlWMT7FPrsdxVEQNNNzOcAxwLiWLVMLnA1GruCYJnO6SPZSDNBsmYU4WyOyjp0s8jOy
D3IFuiE5F7K6b5GKrhOv1NZQIpLracZneD7tyS4cqMm0etyrNvqUhYa1cqmhFq3rpZs0w6SZqdlO
ZujBc4r9EfNb55wRX9JzqKDX2MYpUOgFhhBbUhYHxEo5ib2RHSK0BnlPqBr3YZtRG91Rrey0bNKP
rgweiabXViSZJ1FTbcuxx5mNIOtgF0wbW9ZPDFSlv001t17rFdNWE6jMnV6sU2HlK9HUoAmyIETL
VfnnwaJxKrsMHZGCUtRKE21bnFZ8UBitHB16AJpkg7NO3y2bsr8ndTm5Nlz8EWY37tM0Acs/l82j
9dokRbVj8X4/+TCex9GLNpAqjFOITdQbN0UbvSdRn4BTccXRwD0zIeZc9g529hyyq7JH/6j15XTq
O9KFvAIGZSclxazQ3e2kmy9O5mz1un5x9MnYinQcdp5OkRA35OLFodOfsE5/nmgW429ikN65/R0z
BI8PzTtzsFT7SLT9KSkGaFuZ+TUpFYiAQR8/yTG7UVABrmRRck6TMbHzFRm53hP6qOzZpXe+bBIA
CkPQ1lub2v3blfL/JksPY/Hlr7+9fqRhtgxnMfd78+OYyBDSZd35rydL16/VmLxmH//kh/6YLTnW
76i5HWHbQgpaPXOP9o/xkuP9TvVhmZ7FEMnVDRZif0yXTO93hyWY7qDjMm2P+dNvf6m/pambzu+u
67A8Q8UrHQgw/6s0dX1eRf+w2OP9hU1z2KUnzzDVlr+MUzPRRlUaxKAzprZftnSusZ7W+xG5Q4yM
Aa4Fevo4wTMEd8wiZbD3kY85LLRKXaEf+CCB/CjJlmMJHK1++CjP37bix4GBPpdfv2ycYzJbtQz+
TFfav7Svm8QLYHzYI8PlFk2cBJfbcX60mv5mbFDDyLR6GqWzkWk3q5foPdlm/W+KxPlb+HUjyLRn
MigtJoGG8UvafGPVAldLMGzHpgyR14wzERrOyYgzauH4DwUm0FSZJ7+yv7xF2JpXVgd0T/skYjYR
zfeV9LjwMof6/4SdWVPjyLa2f5EiNA+3nifAgKEK3ygKqtA8S5mSfv15Ur1P9P56x7fPRdMFGNmW
pcy11juZaa+MzskUrvX8nvd3G0LcOuh4zQxR8/V/P3sMSf7zpYNgmgCItm+qOleVv/8GuAzD5Cdi
8nrqEQ9RxPBDeABPpmUd8pDpfzpSvfhFcvYYmoIEtQjwG5xgZmbivMtey6+SdXW9nOs5AyjT0aya
YB+oLOxD5lTYo8jiTRj6bTTj9pQEyog9/OAkEf+L/59X8jR9nDz3gOSMeKmGxybbR/rQ4M9k0oA1
foL5SYlz5cHw8AAsYCCzPKZYRFYpTr55RkJD/WLalsn0Catxl+jCME7ldvKwKmRUuLF0ZW6N8qMk
qAIfNUoKknyRLjJRnzBmwtqznfANZEuHHlS/Ism7amMEXFjxmLxw+WRwJcozXJ+gth+yljefh74P
1aqG8wBDYnSajSeKfVrQUfazskUL5Mkd4mZjQd5dp+rRLWICN73WAfSofh5Q5miEzGY1TiudHeJm
ylyu9qytoenBJu5cf2vlP6PSSw5x3MDWDe12JczoO4iq9CgLAfPIR56POPweSftn5c8UyOoCDyEp
Qw4h3ANuPALztL7LBGlLkZ0Zun/lOnNVypFsMzFvXMXOE38+0Xew9zemMreGtz7OTL9dC9VHkr7b
Q9RgTQNsG0zcVZV18fD7U74818aNKXM77OH91N2XAaxTePtIse+k0UO8f2IHXNE5EvEqaxx8pL92
anQCWU9d2tXmH5d5P5dSyHF92s+QsmO5SzWhf2vwIpAZX5Fc3CMfOg5Qwcr3JCV+enfK+LEuoR0F
2b3VxdpqKBzxWLwNlkGKS4yFt2czyMCQdwLwmDgIqQLRWVJnJR0uoKOV/hid7L78pjD4mJgnICu0
XydcekgrB5+ZsY3vshlvSx9voFi0SELgIpWye7P1DvQntd+1KNs2LiY0ohSHzC6xhcjKdd9w7rya
27qZ42+vji5jmr+Z6H9djRCMeECL7fr4gldKQQTpk7E0loU9/T69eOuxeLQ0y+RyNI+hwYVY4lMk
DZxqejuC91fqRystSUtCNz2I2t8s7yBK4DDha/Rqy1FQ1HKlptgQrnSRXDP1uc/C/pbw4+xWXqxU
3uRc5GvlfigjProqc+GklHujZllqtS57wf0mDkfSp7E4L6VEiOFiK4IiHFOVGjkO/H7PQ+znhA9o
1jjDPqCSTXLvgH8dRagHvgmdAHpgIdYIx2EXyvkjFXDuTd0saTDF05wEWFWPPB6pwTQ3e9NzahAZ
oh0CrMLEnL+njuGcTGl9mgZmxc00ZbuoqN5aLA1YOf5EA+EFNZZZxxQDcgT4iOA1x1jHIBKWXtXb
NIRmX1lcvUlQyk2ZFG99IXMkVPxhUU6HlpkPktGAj9Qn7WJZxivd6VZdQSa3bod4BUt8xl0fa1zB
pcTH7MUIz5fFr8HBaa2F5hNqXlv3vwaUrascPBEnjHXcGmuvz3dOMLwPBiubn6IhXD6beuD6qIL8
Ps06zjDMzREsNJ0JuDRwk8gkRfYUsU3ESgCimil4T59twRaR0YvgAoRka6qxwB65ndMn4Unc/3q2
Xzvj1l4+kaFnYZYy3s6j9scZ4xdGe9COSpZ2m1fN+L9YJwcfsI20Nd5dGRLQYQqyS3KOHkslgsA4
t+Qzqsz0u6qXy9TlOu45KXVVYNVF8FL1Nsv4tz3hJSmzu2E15JWoJ6JK4Y4eT0wHKMO52Pdo0947
v3myUraX5TJhbyBkWEYvs4mcqpy5NWgJ4Kf/SmV8qpro53KJzJLVLMdwo6t8spWQuSRztPMNpDle
8hJLXqFXl/cgB3GTRvZt0uxt6o7NY0hHErtN5CLCyJ8cB4dcQeJMF0EMQ3ORY+JS8HoJb8E+OkNm
a8NbJwhgE6i9QisI3DPMr8jSKfqTuFira38Zt+K/inVMxfv09VHJbjBOkPaPLsfLsh/D43JhhhOb
dxJBwAyRX2uKAGZBX6nm7rNPwnoVmC3WFsPrchVZAcuKHc2/rDh7ooPdenim4rrNx9moCxyHrnxt
z8VlMvHaHEDFVy5kH39AjVq1XNstHT/ixepu5kRTjVG2a4X7UfLRAWiRsKWWaKVfLZiErvQJLWrj
4GuoflcX9SmLGmBULyCEkPxFQyn2kK75BUsxOhhY95xThqAcSDSYjybvjC2Y71VYqA/ZU2GV95pt
FR81CEgivAmYHpiWkldQwZtnb2BJ1h12w1ptHIFodn0+Q6GO2HdS4mMNbX4y7BIibpr+tkMeI+rm
rePchj7paR44wbZx+LY3o0vF1udiWIDzKAKqEdw7YW6z7NjMFYiaDeI/adztaC8lfnZJula+OXbo
vAne/Ub4pDWqOkAbue5HnW2Sz4TRisl6Xz5CtsUd3APwtMYfPXDTKs0Qck5d9p3Vw0dte9fC0bBT
7S8TejXYG6gJ0uy7HG9mVTXrsQnvGg5wuMzXqnQmg2KEEGSzJhPWi8MYcUU1CxmThWOpT+uYqmWj
zpmlR79EooT0bEPQpmBhTesc+5UtRCd4pq3/Va3HJBhI7eHszpJzmpgm+g9a+7rj5P5Vghj05QLj
JWWZwc+5LHofK57axUAkfaqtcO+aFhMGbnPoLa+in9+Jexm5obOIPPsMZ17lTQuHhEIW6ftaBA1E
qngDxAoKrMQmQ6htK5CpkLC01nqcGu03TYng7uRWGUKGSdA+zrVNkOlgjz+ivOWOVMuqEfPespqz
01b1PYhY7RrkjWvz0e2qbGXFM+sZ56JD972pi5DFxwhxePLkKiqoryyHl5COmDR5sEvVLYvjE15U
TrPu4bWRq8fBbG/6Hfn6sHJtFtKeVgSWABrN3tH+AC6j7cTGN5sbfyNCVeqiY8R8yTTyccsk5r2S
+bfns7U6mARuqkQjpyj4pt/YOXUQY2CqA2qYP5lieHg2QBCOGKZBJaVSnvazquNHu8OpOr/VWj7v
rIk3WTI3jYfp2JmsyprjuZtMr6CF2weMLyiLYhZQ0B/ouVn0VCG8WpkFF0zZFV/dMLyYzUyRBu67
YZh9rlPnB2FyvrDmR3P46NR6m4IJJT4GmvY4TPtBvmeDRUCP+A5zbp0ZAAmpyHDmFmRIavZPPYXe
KszjbyRVyrEjCxTN39Wl3GJreR3a/J6m5bXWPvORaBmcSJ5wG1T7aHXtI6zfPYAk283wBc19rMfZ
h7S2x3waM5u0Ijy+GOzzBH1FxxqNmRfXaqemG11FiZgR5Ksuv0DYFTL5TcFE1AWcLeZoy0354KlF
dannqrG4LmVQYn6AiJDzqxbj1PBvSw2yLOJpx+ZqpPpzaOFkOWQGdU/W3s0o3KqPchi6t6At2OHg
QwG++7e6SK5j2d3Tmq7G3AtvfByZR+PFGs2UGQs5sNBRHIfMR5fa13N7onI19nALsQOwGH7iDaz6
Grs7P8m/9ZpXpQruvMs+UNawaQtKSFcPT8mQfCdGdsf+ivXSJT4J1zyJcAWozJjaqz/jKjMA/JU+
nXaKQThmsL2N50R2n9XyP5OvGDWkzbEfUW342OF5xkcoWALaFjeazrkz+UIZPbmveZA9l6hBKQHy
u9fZJE23awtHURuSsy79G+P02wjNhombe+4n577sjrNG42q6w2MhiaunBKehSHp0rVfbzu9JR1VT
efNvChTy87ia8yK8mRFvWb33UQKFReIqVN0QoJVZRwxW/Sr9pkqkDWHfc2xi5iAg3A21BQRZdWHy
QRHQXNrOJTKQ4j9KnF9m+QeJl0q7cs9lbl6zfa1lf5Zr33Nlsk/CJICkzyPyZGNTK5MBQRVTDt1r
weTVK9X+kmGnUia44kTf0GdvuJbjSp1wzSChJWmEc+PL+SHRTCxIRvFZ9fesYcNcPuY5fsaSHDVK
Gs271omvjM0PYFDK4BBOylDezY7XinRtn1i1t8eaWyFaXzoWq1NC8pGWfqsWCYcftaC9ypnVbrmO
1T7c2PZBn3hZBXwpjGauQvoXaTxPOup7P6VEmszhD6Xm3XbdYdcJ/MGc/Lu3oH4JMW2nVvW5EqPy
RA1oaflOiUZeYpzZR9lfar1IHuqauNyaD8KufISWMxin1nxYifPW64SABsGjl1fX3OX+wkoG0YWb
/y4d5WfLlbt7ynSWmEbckhnvqCyWYo+Hj2r+dNWlJBUefaFcY2htMq0cZ+Kc8SCwmSuv4eRnm6Wo
VDMAo6Ndr5xxWNuoVJems4p2bkGiTDlTEBp18p6hmvYqFKRWLTa+RmlhuuEbPs0jBCRtpP9ik5yx
fwIfTPZIhonqNZnHJsZlqAMShEKb2GFDCw5xZD2VefAtQmWLhbIqzcipDQhyb/p9KLhrBnxrR6GD
5Q3lhc36EvlUYt2cH81IwjJuId6FDoq1pBzxszOmX3rLh6Suc88TRyg/+JrBMsFnrn/lZkRWFpDV
0ns1SMmInTcQgIaaqywwzh9nr8IRjJA/BuMA8mjwTvJa5nGlb0XhGyhw3EdXyfn+/lIrwaRejkgW
JZbBKzCGhBTKkB+SwW0XnnNAEwT/phFvlnrq5UWEJsXKoVV/u/xwCFHkwNch9HxsSXYQyVMjInen
K2mdUAJGD09TJT4eNtk8oboclE3H8kU3CNzN8S79+0d/PQS9aYBOQcn7ll9piwOJbiZ0wKTe4hXx
74dZHvL3g/8+mFBqwVF9WX62fLv86++fBcuR//7h34/5//7sH0dNipJJFZOaf729YnmTwknRp/z9
PMvL6zwSk/sePtbyi+VLqOcnSMEVU0Ot7c7LwbM+sIt/PynB7ypIRrwcCYgGV1rFULfJc9Mxu90a
raUCAJTjjoUQHn8PJXBdvo8893mo/WYXKvVvoETCkiQy2BLwQOL70Hv9jnOJG+6AX9YIu2mdx7l7
Gjy7wk/X7xE45r5zWn64fAFTizGrTbWVE1naiSlYRBcHp6jrRu8U5al/Wv7FcuqB6yFUg8R/cIwO
aD+0d9UUmSc4eCYoGl/CSTybU0BMrUuH2bUNUV+UjyENxzESqHbHge4L3qdrFA0W7TCwpZ5CaHR4
gzqtSKFJkgvc8lAF5IPEyJ7dkiyTxEZL6QX2G/ZqwW/o7OlkndoW2V2U+sAnIUGRZg2Hyi3crZ0m
D1jev5fHwJl1YobDbN+YpNeHoapBtHqnBKx9/Oh0wC9xiVk2J/LEvUrcbpZQQKhALeHc0kw81wJx
I9z5Rw2rsnXZBo+hXqFjfov06CTzXltbIdF5oYSo2hkzmRW+tpu0+CFz5SXpVNqB5351YXatLZu8
S98Y1r2YaWlwQzaVkn5wZurwMHoa9eTZGqLrrNXdRquGwzyYr4NPzDaOZREbnV/uLMv/Y072l19i
9qw1GoGPsvgdYHmw6pr+qykwpRUQV3DgpEKs91XSX510eOxqhd0S2RLFE+2Ky8LbOHJTD7Z/BCZ4
KHsJkoaSr7TkuJHDb9TL4qXrOsLY7JAQh8LbNjEv2eWC8HNYU6GRH0dHYsOCZVKbK5JCAc7HBeQx
M/MQipPG0NcGMZgpoSIu6WAQ8TJmO8SDmy3hsIXrUrRkNtYGIIpTXkDbtQnGjbuUVDl8/no4ukEx
obwSbNDCIoWRCjTxIYfOARI+GRF1PhbToyg0CNXp1G1g9u2wmEjXNmpKx48+mkYEW7sTGOP1OGkL
azqKvN3AIF/BbE0xZBR3w25DJjBiI4NXM2EMLamPTSkM5rbyUveWv+1rH3/zEvGaBWBeuDSZddj/
5hXQrxhEbWRWfYYcuSmFSzeSYCvPSEMZHuxtPT5lAW7fUdySWkNSZJFkxzlK+lsamDj/zN4F+BEw
nwo/q34xjyOMD58WoffOMcAHxxKouYeu/qI1PES1ebfZGoGe/RvWMPp2wLuLNoYZYtryVE2yZZyK
C3hkYIQF30Iwu+YCIt+u1WGak2lk6gKDGwwaZGXvnK4nztzBzsNRcVCR/aTjvlF2OP4anQF2bMl3
t4+vjBHe3BCrUIvFwo2bK5KIB7DdG8b9RN77RI0ZyVOnyemmdfonjSsjFcxrB636YcTEDAXecK27
kVkWXPrcrgkFToSPj0nzmUvi8iSJRvOEtzcj1EevD9BxSOIR+haXnWg80ql8Mhr6jOf0QRjQRXKE
iEn56D6SpjDs0HZbj2C2bMb13oeggI6JdSYZVxCUnrsi+2UMNQNZEttHCMSWazyWI9aNvcu4KnLl
vFLG6j51+aFtvB/T6OVPJgC8ms6V7twdm6r5UwRQ1lXTMZvTJSuZIhTziNI3aZB94/o9h+61tWqg
6cEi0zS+9XXxEKBTx2xLzR4D40kK8YB+fDjNLNwWRlZrBt/cqHm4csiE9Dv0R2ENkC3nZDtAo+kE
Wj9mC/h6YB6V6fqlzNP4wZTTMR21hBCt7IqrX83aaZBt4Mbt+dkSMN8xocfMzMWWJA6veh8wbIpy
FNGT+w4x/o00Fz+ke8GNcqsNUBNM+Q5wfaWSgxHruoqronzJ9nPS/QrnB6dIb01l71nqbgluVcrS
NsE00QPcW3uO+QM2+zpunEPvWqdAVKfChNEmNBUZRnNaRZhqW81rXUhMWAm6J7cKq0fAUxAOesQC
rC/GZsSsxc32XRxMvKse0uJkbGK+Mz5jWvZl2QIGVPU4FWAGA7QzqvgGk20svTeZkawbP9/LhlrF
xloFD2Y0I5W5Rv1yGRrnEyEcMxEmjIzWQUo0NGqEYYaPc2c+wGnCMMu4l4X5BLZF3kB/DEXxGYAQ
OuqSNvB/vggfClpfWSTzEUcYEVMuCuwMK3bLDyPMt6OnXZO6JTfDeogbnL41lo2gqh5SCL3C/IxN
ymCzaQ+lbrzLyHz23Gan8gMcK0KS7zoNzgqU5fBqHvGmOWdpBA4wHGxBzBPnvGirQzKbP42xvhp5
dIFy/WS6zA8cj0H7XJHfg4NwkhfPnp5f2ohaTSW2onZOM3g/BmYBcC06zH7mTZd7LxY9F+bneHrN
IwTZcZu2LeYz1rlgHlHa9rv6aNShYBgcGlY2n8mY2T6kPnnLZKJWPvaorfgIffdrbLxbt7EDBNDj
6EHhSdbDWH9M3ENynrdQBp0w/nQ694DF0ibMHRAvbAyM3DtGs4vQHFslY9gYWU6SnC0fmMGvbNvY
+YzA4b2j57+Pk8DICqZq7qvU4GiDHdov5ikv08sUERYd6TiOMPHEUx7ZP5bJ8Ry8aAUIBctSv8/z
hlb1PMMm2UhO/JSzsiXec+cXv8o5OvXkazPUybv26MCmwGQLpXis/epYyfqUyZLtFzZpzJgXgNw/
WJqzh6ozQi7UcBFsEYcg8MpeRmf6w0zsB6XKpqnrrzY5+ymXYcl2hSWsj+zByLbIAsaiOIz5yFy0
O89zQ+SrATM1yPzniQGHhzU7HbY8QO+04OymzRqZ4xW+hk5oG9ZfFTT5EJYu0xEH8n5DLnZ70riZ
JRGYkC+3Zf5IXR1tJhcOh5OE92Zs/igGiNt3mCMZkUuC6rYpUBKMk37AOJnVoOwVylRven/87LLm
k0gOqgKbi1DPgFgdhsr1pTDQejPl9tE/x5V3GTv5HYu62JeGue4cfNfDsqaNcqIPqXGtydkAWKU8
GAMM9jQRbQofs3h96FsM8uMOClpz1Lz0zZroj5rC3BejTXsRY+StjbRURZu/29LyzpABa6yzXphw
P7uaRdZzzkbvjsxoTXj3NkkQRmq8TBRJavKSbeA/MFCmHYy9dTUN8pBqOs4hmb1n9fsyjPDdichM
7GvxMZQWovRCJ0oK+/QKADUe+UiTa1XNH/qoTE9L9vR6EhdbFnjOs2PbNr7c1Q9hco3ItPgxEHCF
U77r7MpEpWQzbmNzfSBMh2teDh9THOOkgWTEqyB4wl6kmSV7I8KOj6Su5k0T04ObxG+F3uO0Amtt
mrF67+VwTk38yF1zXUwm0SnMTTw9IiSlSragZcnKnsV3EDBX2ThgXfDe41vjBFdZwFljJmdln/ZM
fU2t5+KtspoKeuGsSJ5TyKYytA+2WX+I4clAEuAbn80M8sp/E7wI6nXEZnCNWrlzHfFK7hUBPbXc
GbgXgPEyFWvKblUgPW8s/OVltlV/5rN3m//6XYJLpk153+aM0aFZD36x7rhAdJ7C5fDqaAmhqE1t
7EX8qxXa5n//1IxrViPIIuohAdjVCCeRp4OQdlCHGDDGy0iOnrxhO3E4Knn1rWmVGyt5m+erOm7U
QMLj/+rBIc8xEB2yCo2MlZBXNVrl+5yRuJTdSHBo8firmZ0FJdorNiTY0Juaf1u4Jyz/Vr/jvzpo
Ybcmewul2fJzilSjGbZYd65t/VMe2kpbWVa8/L8G3qWrgI6zbzUuRg2SF3+vHlIbHmwrPCq4HQOe
iwCuh1Z0RB/u7O5s2k+sQ2uDiZ3o9W/1wsoeilnNEdJEPtcpVjtIdnr+wkjPAd+KImCEU3Lj7JGh
4m2O2odH4858Iu5so16r0zX5di7Cu5UEB/XkNbFItXoDANdWNh7Bksem3KjDqdelnlZTbwcfreW9
c4zG2Ud0W+qvY19/akGyST3bqV+3Mlyr06PenjqF//tWSRvcmGhqI+ZmzUwzgf4zAVirRnvL+r1r
sEpGNLVSaW4Tcif1b/WYCrxfdz912ha7YprBQ2FWLw9PInxoEkLKOVwWEF2KjYjBHIsJRUPElPpR
xK/Jljioh9R9spnRxUzE3NlG/qUOpUPjVXopl6H71Lafsiqv6pDqMUH1mM9P6hHqNZXVH5Ki/vWi
sERcqRdMhOFRPRVP8SCJICtpntPOWJ5OHc7FwJLDWAQT0qK8BPNBxli44PToltWlaH/qFSAWJtvX
0WSw2EbzqbdA9co0xTO+bTbCBOnA5/zbo9i2uKtSqSFB1VxSwyNdY7ufrguAX/fpN9vtTRu5XMmI
281xcYtSMzjrhX7AfQ+cwwQOTuEH9syi9ZJL0Y/7hzQMxz10hO866A7oD0jCqfRkV2bhypVOc3Ba
A3pIemmiXykDPaUUe6Zb+CzEWAC4e08LDcJuuFBF8cgmybBMgSJ2c0M4MQJDeB1O0lNFI9+Vx3Im
97OIj1ZUvuJYdgsJjlubvUHfJCXjhvzUVeJZ/UfIIB6AiiamqGAdpCEz7ead2BkeTjwzm8gageO3
Hopql3hfWtA369aZfvRhSwQ1yj9Cb5h8z1RsjgXdwGo9KOPph1V6/tpt0P7RMKBZBCi8w518zSLq
odlhyI5JHdjdxJ5hC9o4/eiNpXOc1IbVpoZaURgauzW1px/pt2XcDdWSR1aY4mg44hUXTeGVhkJg
GNiRyqUikxNCXzU7wbmsitfMWLm8GQpPxXTt8S1dQSl+iHIKW1dBZjrM6XVXZl92i7CiiugeTcnr
L/9UfgVYa+Uf8CeQkPdUTID7R9kacEMBkMxEx1gTNn1f/yhro7xIO0s3IRkXrWXvZgOgpfeHam0P
+mudM9MGTLuHCFWICifkQIEUFbk4h8ai11nASWrnQ+kxOyiJVFyb8PqI7LP25I+CxOZswwFDlUlO
e8utoCGP4qwre4C61c9twDAC+1trLRWY6ZjVZRnhw7uteJkL86qCKoZzj4T/h/xwXBIgmGUbCoaW
Bry3vHqNkCBwowJF+l484nzlblsix7b2GA6Ec+L44AmCjzpAP0JfOioscOdBXfK15rn0406K79/F
nRzrOEG/XQ3Ef8mMupGYwkPpTPIBa0NSxjvnSfdOQaW9z+H4lfizsU2CdLc8dTPCv3AJ+NqOZokt
pB2VR5362imbNXQGSCS4QTz+phVUfaUHj5GbFZqbooOV5UM6J3LTRf65QEjD7Mt9z0e/JbSKwemQ
OzsRULfMyVNYVdM+mfhLPHPXiEq5E4f4ZilmhmSNxsihH5HcKCbDvnSaG7EEPoY8HmnTU3iybKy4
pDjiaIZG/IcTVv6qYbrhjkgJSwMjBjl+UXFW6E0ncw+n4dx38yoczZ+6ATgRy/xCH4gjLT6QO6Lm
rlZcfYF3IyaGFLiN7fo0hM116OKL4abffv4QoOyGZdCi0tOYOqt7ISQXBwIELjkk1K5rlzUAC9SV
KWgiDL2/BMYROb+5JciLd4LUylWUvr/gVAUoLiypouL1UORh4pzcXWk9GNT7mPHW215SHmFzlEIh
OxaMbeIg1leZQo9tVwJ1oSpD/H8ic5CglIpAckCDNoc1Q/lxzyiY1qFiLqjvdLu6OrPzUsAgBOwB
uOEGHmrzsR+sdyelgSu1vQ7kmInqItwGv59xp6cumI8csl3ogQhU5CER65XBLEeTx0REbOYZXlxp
UZWpJ5Eg0WVo/Mjr6t7lzitRl0BhisWjcHcJWEYcKNMhbuDC5TLL/RzbWv2Pws8WYs4sWId50rNj
wZtgVvwQTSE4LT2aHZMLmFzoPZgiqT53jJi/WcI/N2l2xyzyauH1Dpwff2gyLpUNwMocUm+HNof7
edySrapvnJANv5+D4YLvxOOojz8IR/yI1RjIETB5ktjBw01xZCCh3Aw8UVYl77Ad65GexMrWaYwv
MknG8Pmj5DcEMQtQ1cCeiBGZFrncCAOcCLeVBznkBSHoeXCBrb+rHfNiZ+JlBvpmdMgF4greRKI+
JDssKSOKdls1VYfMwHqtu6A5AbJtkmoYV64B0wOBC2If136yKoewAfOrHrCATsGQrZkaoETllwg+
gsCmv4jWhuf9BTM2BS6dodlCqhNErGbUv1GGSZjwFU9LXTFDS/dgD/7OA5MqAOfaqHvPxmCfOpy5
1gPT9vrvMvVvf5GnZPerrL81+ZxUR7IhzphQw4tVkF+euA+zaZx0RevsFNMziz2MrfF/iGu8o3FS
gDQSlXeF2LkKZB8Bb7bTlHwrUND16/fOlK+ZEoerfkMQa7VmEJysk9p95rp5KVX0k2ZTuCrsbIAl
UlfBz1bOP+XIAlSlYJ8NIVLY9NU4iOTp/+EdZ/2/piBgobrhGoRTQq328BYy/sEKbk1uNDiw/QFp
kvqwF1AU5Nf303LDDvo6Qw49FB1jRBsXDqTV64W7kA6cpFIDdVf0KL1n4RvZ2BVXqSGka1O11ZWo
vHztRZRFYeAdl++cEFVfCQeOc0LoFmmYZty7D5NFh6PXpzQf6N8EcGSgADzluUAD+jJHnLf/Toh2
/pNO/tfbxuLJ4L0H6sT8Ox26QoFYp/h80qYdchaOcTYeAg/yqMbWvJrbh6z+rvDD3JjIV1eNb1gr
jgTnokq5IejkYAVQrlTw7yZF84lhAmxBlr4pQn4hUKUAm4NPv0E2Ivzd4HD2ll2UARvRBgSn52xr
Zly8ijbkRoCCHGrJtyqbYnWdZooPhC4X98GFa68IDiVhHgQ9T1eqrA/ZsmKrFQ4vUlqiWOAm0iSH
LD7Xf5pkfmq13P4/TpqFj9U/6O+Gyxs1Ldd3AsDdf5w03/MzT2hWd9BIX1jNdXibwSg9VRItWO7Y
vvYmsNhCplzoEaAux8pmHKe2FhqWi1cFLmuQ9iZK7TFqzN1CjlloTWQas326U0Ubl58zDFI3JJHC
XNHjZ8akH3+x2WzrDQE/IDEtkiI3RDI5zFn73IuRTTU+knQcxQyl1R34368Z7z+vGcth0UCF4cNk
/A8JQjQ0GeYjEY4DhGTsknyjhTjzewRgMMuNwLewh1jI9ErgCZk5OS8kPc3ioySIGhK4YpOHU/jk
4ChkNd6Wxe+ArHSdFOLY1VAsl4JhbKbnEaZBpTaVyC7uk8+ZKQPipvKCJzQYt8CBYP3RzmEhwYjQ
YC7UIScllLWhrchrnWBj2W2lV53GyIdJlY4wPPLx4OnlIZ2nhYeUSpsQpa4+un4Dt1DtbXZskG2b
2MdKEbH8SODsgXPCQNbnKqEF3wct7M/srodwj6LpLYOaMHudix6A3RW4qqYgJ2ljKZRNPEXgcTMA
s48NTKzNf/9ETN37zwXMs0xEKyh+A8v19H/IQpxBs2pMvdtDWhWskBSr+95Px41pw9kp5aM7uxZa
TNy9ymY4uW6D04WIv9mT8SbRV2YfvU2KU1crnlXZlGdy8h58J3LXWsUfaUn5oyVcOSjBr/5alDrj
aLs4i+Jys9UM85cu59/4rd/hnu1kl9zMIP/2MxaOQntl8MGG2ppgKLDK0GmRqVt5DwiD73NR19up
Cfk83I9G8TjtkNmQJuJkG085vqraW9jHSN9q1L6BN277uT9rTU/siTAJkC8RjhrSOTvQXbPMKg4t
MEnMoS+iGE9hIMgXcbCoDiXBV0Xz1DGrO1hjTnwaBUJIEYP9Gxln3Jd4fzu5SnRkUxzN6q44+F7j
MuxkwVPMsIXOZvUw0B3rt1rxWwLVFk6P2+bfCFB3iN/h/6K2/ItJtfzepJCzWu1ZF9F3WZB0mFqr
0ux+LwUl8aBXVwPBbMshWi06C0Xcaj3nNocqII1bu05+eml7DKrwjZXyrlpTumhSudRsKM77n6Tb
Ee9eb4jEgtIrQqQjQbtnDHnBxoxJvkaNQBjjKpqrD0UMouJf21pMmeZk3zb2G01RnE09xiMmhUOf
WFThc/B7KiM8bfLDwlTt419VNHxqpjpWTA8R2CogDhPlohhpNwkMyLhS5hjEDvs8EqPoRBM8qlrX
u2UaDF7F6lIVZ5d3piKD5GtI5Rc/j48+dsKh/he/bVB9R0km8UovBvrItjkkcEh9hghezKhDEejs
GNgpI9bBLnm5ZoczOtgT3Hu7vg0GfP6mE2tftcJUsls8U/RdN1jPflj9DNUq5M08ud4370lj/lxu
8Lit441Tjs9xKmAA1BECmMa81ukYnrDGMsBVFF0bQ2u//eFH8upY+LGa9D0rR6Z7h57c11pKuYLy
zwhoiwxPfxmb6qVOquukdBM9UHJPexx0bP6LSWBihzeMAnHcIzGhtZC5L203elDI4AajgJny3lD0
x0rjD9PxGCfyMkS/mPRreOBz2cbx2SD0tDPBjHLLx8MKhn/aE+vXcpLtmfSEqCx/SqI6Gx8hG856
9hlk/G3I8BAboKc5WFFJmSXX1JTHafLloTIDBj0eLsxyFuFO1z1GFkP2UpWC/QSbR8ya4qtDb3nU
VG5CHeoAgL684Iz96WST+YopemZl4qLFaMFmRCy99+bHDctRW+Da2jNxUqGAelxgrFT3jLdKBrI9
Gbu4WZkYQlliS4fubzKEFcOQ791ec4D/B2xeglFNSXs6VRvgrlfEHkia5cHrnO1CDOqR9UxYEPFJ
bEcHQ0ZYZSd0680u08rTPCfupkUcvhq1+eF/2DuP5bqRLcp+EV7AJJDA9HpDK16SEicIShThvcfX
90roRTyJUkvR8x6UiiKrCFyYzHP22cYENd+H2GmFZKgdM5yWTjPeIiF66y0SmDuioEt+XYkR9Zzs
ZzEjj44/E6+IQ51dBWSdNO+jyXdtbHPQChjWCUqadZISF/LlK8aGRoIXv2bq97PhmDvoa4dSt8hD
c6yL4xXzyWufhipywJegogxTZeMxqb5UHtAdPnpFmIzwFfGlNGV9hvIwHip/1s6RjOWpnt+XvzTq
O8tXKOoYgtYCmm0+xVv2cRsCoHs9Q14/CCHxDOpmXGhz6zmqvOSK7ECi7WZMuozMZjQ16eegKXAR
w0m8GOabQErCdWLCWqO0g26eVtk51XJtTSwDPtLk1JzD3ryDRGfvl7NczsKSZBflVvNe+HBY/CKv
IT9EjFTciYgS2tB1MVj2PnP7vRlM4RHZPfOdKrlK/dhbk6AMZ7OIzrmut4cyBTg3GB5uLQMebwND
8IwfXoXdmmXawTGRtXMuVRHiGwV8urEhs7mL7kWAkeNg4yVuAKkk1J0MWsYnL9bxJZo2o2m+WUOc
bEmmqM+iauvzGBrfKsjpu2wsunNYkpoJQybYFc6E7Lg3jlLkDHNACc+DKeSa0NlIrcUPfuA+4QcT
IbLTobNgVdRnzpqMixwsPT4P073dTjd5w+sSesYdWTj4muIcBj7dkFLwEKAUP2EjMHMC3YyNRRb7
5B6nYb9vjBS1+tTu9cyhS66quTnZmmxAMlBbzwxRyDk17nIYTicI9jFRlz7cY5QLYIQGwQi0hQki
k5PLSs3GE8vN8jsCqLyHAVnG2pQEjKdReBMp+zFTaVRoxpCRU5rljYFtHYtf0qBEKYoWZpaWkxAT
AKvL8LBIuIq2BQFO+vcAg3/Fq7taVq1caTOgV7+lofMosvlxqS5w+ik2zMn2uJ1466BtPvcBbEeX
cR9M7vTFxTOHGAwSZZWewS4A2mPRgvJsF2o0CR7RPkRQNdnFbqiTr1MQnBd6dm6mzlpSSDOuw+fe
RLQ2ONoN/KjdcpYLYVpBRLOf3Y3hBlLjyQiNG0NUkEyo1+fOY/zVXJY6qZ7YPgbcXsIYuhVJlzWO
jXRnwDQGgDcBqPO92j4XDjniF1j9NWs/nwKP+PjT7IP+Zk3yQrQmWxm0c8r0+jJX2Yviwyr2uWPB
QEfYxChxxHGnfIkQQfoFfpsKNR8C/DAhxq4JIVK1CdScAoNyn+qyRYRoJczhSnIgq5S4h3BcdR3H
aaE+J2SprrSuorXiO4tIZg5KffWycPv7kM4da26ZghFkybA3uuEyE9R7zLMkWWG0cV2nGH0T+7xo
thaC8FgjI6h1etEenv1WVijLIFK+W2UAp6QB58yISF5V4+yuIic7GS3K17hQGlTPPIxadVPruLPY
M7NK847uFm2IM1yIY8fTIXqfq5R3lRFUp12SEcTBcdAO1NNL78JQafVqa07VHRkmh3xyEJrYh6WB
lopt3DXyFrbE7ZA1xNo2sLhaWZOdrtA0pQf0tGPt13d6Cn6TBXjNYKGIT/gJx7fNnFoPqQI0S6Wu
0WLwGB3PjiHsKFqsK9uEN0Wnj2PpF/XvaACrnGTurxiErmO9SkiTAkUzx5PlWwkDGSQZgf+9J/uL
5CKeiDm0wCIpI1exWd5QRCsvdzrl0ac/kX36LL12H0c1KWD2MWC+gq44GTZ6PKAk4qSbIyadKu+H
6gkbk37tIBggGXNGopu9kLG3a1LteTlAYPsQelgfrBy/lthuLkq0I1gfWG2rZ1V7LviBL6hEKjvY
qPq8qeqHhNE1Ihlq3wzQJo5p60OtuIpqQgLcQX7CXeym0trrSMKCJm8o2TS1d9GDCFIt81vH49J5
eolwJr6xTQcLYE5N7+wL5irhOhifdQNMx5RcjpbIc5IjIiwsJ/5DA/R5rU/yDXALPv+gRGAZDjKt
43x38bXd9uQLX7VKihopKZKPowuZ7szplhZR41d4Mrx2++CNSO4CzTlo9aNu+e+lNpMTCH+yQL6z
GWVBTT7Md0POufpTHDA9Ii1M9MVtyryV1Qepy5huI8LkjZxrqKpUNuytM8mXeaheDsXkfdGz7N0w
EQuo97Y1wnsHb9S+Lb8nfnI0FACSgfyi69WPyVS/9SCnljrHkfq3lF28ib0ZO0bNgzmU031kuGmd
5prUV8uELuYInUbjMGi8Oh4ZXhtNG4itsBA3dpXY26FyTxzj9wURcWE6BPgGk+GY4fbO0H35thZO
K783HtzEfXVH7wYMaqvqpbDvtnrvEmqgoKpFOlQEL7ktUEh2hIM38zlR6vcfa1nAjR6K+MUbk1c3
CL/noVOBRpcoqbscd2g/343Gbgrp5CGJsxw26CYInButgaIa+/uio8FRmrtGW4LT5U6JVlQ/rloS
e6K9pibjIEm4ruDPTMVEq6D09bH1GiUTgkGl8Fj6ozJk1w7CEvEMlpKy9y6LcGpRYBjqoaom7TEn
milHTr0AcAtubaqqWTaIUtoB9Q2GCvBKiaQYKPwyhTOLgZR5ixc1AYg8dKOBzD4JfwwAFn2Ojs5x
5cP+Iq8RKq3qOoTprrF7G/Rj7djUvVT25LsItM/3jnfTze0+Iw5+ZcA9OUYNjqKN4zLFIdcomsKc
reWxEw43wz4TCXs0BK5QViPTXew49GMQ/xHpYkg7O5/aEjNO3NeZ8bQ9qLf1bVKrbEIPOrSEU2g1
xHP6NfRkTslLlB/EuCtDKK165EhsQEmB4i4uilg9mtiJcg//Gej6RkMyIo1+NtDtLacgYlbcwa++
iFBHn87LrY1Yf485uysrUpzRLFYC1b4EoNUbioNkENvKn+6wOoWAgeqim738aJXERRQTQiLEGqdF
IDoEB2F3tEbY1DxUWn67DDiXJtfs0e1Z8qrTEubsoO91VnyxWm0XFPNNQ4A9PCG14EjmlXaFUbX1
tfPGi6c146YVCNSiMcfGWx+oTJy3AhnErs3kVZlDoJ0kQH456dax8L+SlAn2oJsoff3DYtMxddp0
bYqnNLCJesG5ZrcgPnaA+bVsSO0Fmz5JD+3ByBKKn+97kWjwP2XCS0cMRZrexSTREKtGGIWSGC6a
5UV5Qmz6kRXt4onqyzJymyb2OredvsyecRXr832fzfEKKjzAmIcRjhHkm8qLvyywFUpR9tWw+yr9
+XaEtz0U8tJW45NICcZKnMvg99d1Ye9d1b92QBWwxtBsKT0n4UfFNlMqLzVudirEspz80k9qOn4N
g0YCJ8GQQD5RAeEcI+OG/W7Z+eKyvms6psdMMzFa/6++KbGmnSDPzc1NqEvJowj4KEVcHb0ODp2y
R1PlXdWyPC+vXKYmMstQQw2Kuv6rdIwCBFyv9un0lAp695aHyyJIz9bfiJWH1KiFu95h5SSA6CVQ
yLEr4brqHrQPtSXjsfZViwuoylzlHyNpox5WUKIcpYnCwPrK1+yHZdK73EOoFszqY0Bn7DTXNeZG
nWQ20cgLgyZ2FlUjFTorU+cil4N/fRxHMvPUMJ7kwO+96D+3/nAPHMbAIQlIZj1E+CqirNLs5WnQ
6qjcLu/FgiGQ8Q0Kjlpf4ZP7SZefVM0MaTPZLJOLZYDV2q++2z4sWiIPafNKg9RoE7e0GV3iXBDg
PBGNDaXBD3c59TDYI+eKVR5C+BSbrknxKBIgqCrF0ULHB/UHiNlSFSyg6jhfBeqBLDt6Z1VLdxZ+
CvSgR63O7zxXaXtZeA1i4O2GmikKNBgPsL0phMaDpXY8F8onUu70TtVjVjGSSxhvlV4QbwiFfalK
y6D0XK5yHIrngbrTHQF8FomX8ShnB6vzRGcu2WjsYmSiUO0YfneeRPCuZn0RLo/YktyUfbxffpet
prpzySQ1rqsLjf97riGJHjV5crnz60VYnKl1nFUf2G6PE/d+wYBGWCcL3jwGBoRTZhJq6gL/zFnr
VHtMcMtdjPawGtp5p0aYUM2Yebnclqy+Q978uaG5nSvvEekDgwuwDBj15jWJxdh+8Q5VBg6mcsQ+
0JAFgTDT1m1RmCiPGiWJc8aCx98N7hYhrasE+ErNK7W3FJACFZO3R1tCmaHeTLdPXwCOyAvtf7gb
dAy0jWncJhRKY2yqi/G0jDiwWzu4pfMwhY/dd3sqnNUo2Ht8eYMu5yWnpV55QBf4MzBeytN3S+Yv
UTbcRd6E3DIwlvm3kLvKgnu86Cc1l03VLNk5M7JtJmUmkMkk35XjXqAHKAR9g3pY8cqEeKLQKVW2
MCOLNlPT7hZVoarnImWFYGXIX5UCcaGN2Fa2I4UAyLhiqA19CrWmRsx9sXZQBW3zyAc2jnlq1YvF
2Odkj+LeDJiX6do07ARi56EUByso3hfCABR7ZqakKw0W6VYvda0ZMMqzu2juKFAC5wUtzEFdMla6
z7o37VQ7EyltrWiyu1BSHavht1r14rLbwvbPaY4CazWM6ZvCIIeOGnJRcLN/PAV46eDkwHPtJkiD
dbQ+qk7HTHXRic6+fRwcF0ta9RHCfgT2zvE1LUJiXsOHZYKRq2dzdP3L4muRILNmj4T9SwZzgSdA
UurdOrHNF2+iXUp5r6ICPN3FEXDUGJxVuBfxc7wFaENKE71q0GgOZGA0LQK1OS0ENutG9WlKHYLv
6FubjtvilehjOzKZNYTEPBZLsYIS6i7PXXS04bu6oupooVXTkSlFR2PqPzDpDCdVpmflyraTqxwE
ebZzTAcVzK/TmBqbvM7eujS6VpXTnFCiUdvuUhxfkffx7DBWedINYBgfjWhmDAMWgc9VhwBXAnQ4
qpCwTWHg3zGflzWjUbr0OIbQlKCfXKFjOfv1uAMW33K6NHoM03/I4qlsSAmldXbBcg0clmpculfF
OE9rqo0ESQXdboAlL84XwESMd5TCIavb7zoDDw0bk7VJ7nWdvUMdBdz15bEzPPAUOjChBLd222/g
ksVoQJIZNkb/zYnjvXrclzUxiSMO18W7ZR7i6Kj+U8lIiRJsKTP10IXKb39zCyQQXXYVCyyWXTf3
T8w010OlORuFgS+WBW5k7+ijbharAkOJ4sMJlLewEUtl1JDL+4PnIwIOYN5VlmbWtp4D0se8i5DM
Q8tgvhmHxF83UQ2LTz5OGKxC435cwIQFx8DDMIAJZD4s5hh1OsG2JRjXUnqgPmEZJWCGHtqSJxx0
cffnyZnZbEjtCXbNZRZs3UmCMitzO+Qa75PAACnRkJ5Wtv0QMgFf5dp8GFuegTxnY9e93iDs79Ap
mxdSEa+1TuBB4kyv7vB9Uan7Fdnghsc178BqXJpUu4yuQpS6rtuzFczourxB5SxCDGjpiIDhy3Xa
8xIVPjBkyDpk+RXbddQyVDiFRsccLd+o6Tt5HvAgKHfHoXxqWZIVspIV4DFGeajojKQH6Q/y8PvS
QLdz82BZ3VM/jGJtcn+SJI32i8eSz7hEY2o7dNZmHMaQ9hzy7UCDIZ3ke1Jix5vqlIB4wAqpqL4q
zQd22Zcpyl7NkCWC6Vy/HmadtQ7KlikhZ2iIdKJqK0qIXEPqnCNfn6DUiftMMT7Sob+panNWRsM3
woWDRaYKwJgiT5WEeuY2byXg7LZnawkmR6xSvDIxfm3IJfL8zUK5aB2XztMOSHejssFuFp7SjOUw
Ge+5j+oll3mOQxd1kj5nnzEmxsWyxgWolvy+kbR53lCIXYmzXchDoQOXbgpoTxuft1+k6efRxnmX
mVZj9K9x26y7iFOW9YtlMpC1oeTiYx68q5nY4rwTOQxAKptfqgntXRM6zqIUlNzqiqrkeTFXiZLq
Wiv6B7VvkkzkAtx3ZxyqkJGrFj5mOiQNXvMmSL8V3fOyhC7rWR6/RA5NgVXCpRTPqRft/Qh8AOfw
ajXW9bVk9rqjzX/RQntrZOV9WH3v3e61rJiruzH3LDUp2SJYdetRIsC0kqtGKHISC81iFUIxXq5w
8wN/fVHdXR54BzcitB6ijpU7gDzBvpqvzD5U9gD4G0v4yzuB276m+fvMSL4uphyZxgqXKWgaDcGq
VqSPwHcvXksF5ltUYC7LuUK/JKYAC6djmMPT4EafYRwC7o14UPP/lIx61ugJ914vo8NiDLUwvYZq
ZQXsAwtxQA3/yOI2GEcn36E8URn5nb8SVfJ9MRayHXYUr7A27MDPXSy+x036qAyM1LapFzEijQIX
06K5hkT5tozrYPvtp6Z8nl3qIFx3SrxdlG8D8JniDPUtbEt8Zt9C9fLVbXFBonlcBsCGZGIHQLMS
nneHF+AtpsogimpQZQdw3lv/QbVP40h5j40j/FQlN+ulcrCiOswUxa8T2bWTeOZ6zrXvCzhsOkpO
PPbAU0QzONibFTb33Whgwue1C8damev0ATwZ5nOIirpdD/ltvTykDEb7td0766whnZhB/KcuhD2r
rj4PN7weBpBZW14BE14prhLqhcNS+y29W6HdRJm/ncks4SmJbDQjEv1XDfERYraFQRMUXZItRbLH
vfTZMFmSYZt+DRWlNjTqrdeYjEipQ6za/eTS056ivnxuia0lkwDTLqe9gWsGEV5ZiakubVSWSOj9
8GmPvijMt88IvQXEmncKXi+aSyPgXC/tTaucxpYxateZb7bI801nv6X2iKJQ2UmozkahoxE7IPav
xtoaVeYTLVvKj6WSzyoqiIAaEvfu7dTp12ExQxWw6M+EXZ1w62QZzeWreiHiDGqaia5GVdELAS5p
qLTkHH2pbuOahiJTHzRUFUDb3WoHp87yrT+6uIQYzf3i35XMbNeRu4M379IBmnj3MW7dOlDDm8IK
eZdVAirh2T9MIEtcpA3TuSh0fC7kW67Vr8rRSvWMDD4e0bQQslPdKU+RIrKvZkAPQGRqxlEwPfUe
sC39jIoQHSYrOcsd68pdNuuXxfswVafvaVejrunbKkFD3Cg3OpxEsr1vQdNtzoCYrwvKYoysHCEZ
I41ePxbg/AhPI2iAEYbSXMJpTkpOuf/kKjJPUfiksEpIMLRaVpo/pfoyVV8olKrxXN7cWbnrqR5s
wZ7AKE4W1Usqsm+Wwk/VVXbL+Tor3ZMsGdfNzrdsqJDJQNHVs/dJeR5J8WZG4726PZbtEC7KeJPl
nmGAw3PI3dAAmZjZEGk7dtxTUX1CwseGzhhP/ZikLzaCnMZWVVbqMi8VsYLTl/56lLz0i1uR+q8n
3OFgi1MyLx1gi70CyuPkPKmFQu3gaI6SFue9bowhSZDS202a0m2CbFsa+eD0w3QNL+iSv9gNC69W
OxTc+NRwJWZVarsKvsfr8tYZ0asplufcwbiuK/fTspPgcJxhd6RTyjPfj0sqER7RLw6GhdmcnYQf
4NnGEtVdJ3n3Ra01y95v+/ONBfFoC09UTDtlxdZBx1mZQfTu44OxsvXobJR4G0Z5+bktHibLviwO
Uqrodaz5Jc29Mwo8ZT9okXcbBM/tjd6EX0rNeivvxS4Rhb2pS26oqiqWzUZzUYNO0w5KpOurUlWh
F+ZNg1kCVs3k1eXDEZnULRT9p2bwxhXq+ks+fAozJslIIi6VaVoMEmOWruRlqW+1XGjrzF9Fjf1Y
1NXwA40jfCOlekfZaBKatNCI/r+j8T8cjQ1ioCB8/t8djXcpHn1vrz8bGv/3//mvobGr/0e3DNfR
LTwZHWWX+187Y1f+x7FMx0bBZhq6B8vyf37Gxn+ga7me65i6o9vC+V9apin+Q+ym4xFR50jHdDz7
/yUtc4l//cUyGI6ZsAT8TMtzLP0juTUATJ1dQPmDnRAZU+FwgDariM9NWd22DLU3ThqG+yjTkisK
V1Sr+PjjN4MZWXkH9SE8m11HMg2qM7ckZk6S/XBltyZ50FB9vC5vjvBerxu7cg+1nld7L4Ts+dP1
vvvd9vgD45LKAbteRbnUXRJlTfMDvQ3/hNnrmQnvdW7Vmj4YLkdmrjQf6UduUgjNFdJzT75Jds9/
HNv4kGvz4+Cea0N0EYJb8uHgtRX3BtSIdl9X4c7tC8by1swIK9ympoFMEg+M0kETk+BY61tR9w+6
6R+Pz21TvD6eMbGQl3/i6M4GOYQoE5kuuM2dJQZGEgNWBE3u0Iip5KDkiAIJyVAGzdyGQvz3a28o
v+ufnp/l81t8esHjbVq4VP3KER4pAhMKjXZv24RYx3X/KSBlaGVNYB2kHgEMWS3Bdy4Zuz2t9zCh
BcnQqerbPAM8wVdA+8cl+fMZkTakXi7Dsz8QcNsx9H0LrRwaVmVOEo/hNmeKf/WPD/7BK5oPbpu8
LhIqhmNa7kK6/OnCo3exoDf63R5SdIFJahHj7+nETzjFrhOnDU56kCsZfgHXrDcO3aANd7KuMa+R
lUnJKMI9eKBzjiPh/oOxrq75r/eEDALWB9MyoH06Ql2hn07NrnrTCo222zfVG5AyweFa+E1YBMNM
/iXCdX3tKJOEv1+Q3y+7bZqmZ9rYEguDVevXg/qMIAfXIgAi1qnyc58tssQcc/v3o/zpqpvCpIOV
uidsS/38p4+mu40ZG0nCRwtgj84uH6MuKBpSi93174f601X8+VAfniNGroRz2mm3d6mwVl2KIXYX
v5UxBZ5Fm7qaKFOjcLr++1GtDwbzy3MFSdyxLRfJofNxQZ7CxHGHgRcaj3d8Y7Q2xwlRP8PLyMDD
TbHqvVusmDrksMOllXgrTVV/YGlgXqMBuSvO/HaISaEfHLy5U8ycgs5kksK666IHIR1IBT9SgvSd
B5MOQn0d4EmEW++1P9EjEZL0znxyPkzJXe0WpAImNsan4BNXzO+D9t7otBdR2dHhH5/8A01ZfXJL
xw3TcGiezN8eW1xCHBOyEJ4GZovaY4zurTa3SG3hU2lhf9+iXa2GXoMcAeSfAjURTcPcvpebcbQx
SswfUuX7omueseokXmFKUWhNzFIoz1d5z8PCZJH2qoZ8ktrFjSvx8YfgVlX6hgwKxepAfzQ237DL
0tYwwvWD/3kh7Zhxx9A/fv77RzaM3/cuPjN7l1qsbP758KrGHkLF2U7bfVHhINV183mo4u9jMRXg
To8zBg0Qj1wwRNseIbhwOTT7ffKaG2Kld+Uca1dB8YaPgnal61/MyEHqXRpfQl/J+ywgBM82dk5n
k/HXkqZipUwfO//g6V9jzUWQP9J6D5J9UqsYD+Gcvm97sD6hpPh6m50zr2mhbPEzEWf3Y+/eEzT6
2HZXBrCayCfl+yivzVY3jvgni/Ecz4G3tkJprqKhOg1df89g8NHtz4iLasSEgNSFeNB1+xGt7UMd
k3rm4cyggv22LSSEdZEjl4RAXAtN7mZZWpvCpJHsRPQUMaSBcem24252g0crju462d/WOPKlEcgv
3LBvU0kgjVbm09YIqoxrRzGdnEz3TuIYkWmHvuwuQrfb9aARLT9EZ1pXQqbLxyqSMyKVFJeBPj0J
vYInM7cQReyalNde+wSJg7bX+xbW9rdC1ne2uDgFpsxZZSNFcy5iFp9lFjLA88ZjZoC6+RKj0ZbZ
0Kruu0cnQDsX2whAEdWQ/mBUcOhq7M3D6R9P1e8Ll0tAhmWyFAvPkfKDXmlsAruDPdUiR2p3ZTbu
3T7R1kY0XvwR2hqw9dpPAQT//iz/8ag2u66tIwBhI/h1ZWb2RDjZnLDt0sVYwz0d9HtXO2iGtEe0
b8+J53z++xH/UPugMWEngDKNzkaYH7acJvAQyMCC3TPPRbSHf+00xg/0ps22frWJmt56+lknloGB
8Xz394P//uK6hFeq8tzzdMtyPry4QWf38dAXfFxZfC5RL6A51Y4MrrRd2ZoniKkM/LRBZv+4zIbF
dfx1c+fA6Gqocy1LaW1+vc6Z7msZXKl2Lzp54/GGba0MK/k0mMZjkuP0Rs8AzoVXQBpClmDxhPWV
vjo9nvGd8a+z+X3X52xcw3BNG6U+JdGvZ5NEGrxlFPb7caQK0tWyEZQJEd7kJmcuOpd0aIybBrIK
Q/ACjw9/k6YudmHhcCkcM9+jqdj8/c6Yf7o11MMwdg2bTBjx4bGoMHSao142exNVDIQMwpUcPHf6
qH8qg+m9bwbIN1WB1swxA/a99Dmzik8TkCXqA+MLCULB6tCI9hS64LRJZ2Do7oBhcF83rU5iemxe
t5EubyhF+v04rPzWz65VqkEo/HFrJ/zqv3+kpaz5eNM9KVVHaHn0ah9qEcyXwZWZluylmL19vmmD
7gaMNdvCumdTBqImMRk34t5ichunJKrNjahWqa1efCDQTaM7ryQ+lyuHKMN1gqkcyWUbx2vIWcgs
TNNScpxsAr6SwLeOnXAvulnIbeCE82YUeDDX3pU3qmSUgg8ciGNgKYpCiv6Da1QoD/i/f2SV2PPb
c05nbFiWtATLmfr5T5Web9TY5LlDs+8BfdswPIQMSmWoTYzmDczlqnVgh+IYDkzRu5zghyJ8jyNt
A9ocbnuUmAfKcwYt/ojvVmWC3VuCcWc/QYOIi8/ZWHUQL2lm29DBc/2r5g6PdZi6pzQ3mi1OZdQ/
jrXJypowN7tHymIyE3X65ITCI9iWPtryMJpe54Y8SfK98V3wG6hVxKkOhfP296uxVH2/PQA/XY0P
79nQpgMh6VOzDzqDLC4memtzZjxYSDRTZeJmW9aFcj3gXOowBSWrGamElPZjH7e3fz8X+08rPQU4
mzSrELlKH5Y+d+rFMNldsye4pd8Pwp3OwkyeO9/bOpUxXUV2T2JdxPAB/zoWhNS4hTGf3EqvJLow
Pcyc+JWPTcIKm6uWVnU6Sw9RdT0zNMpUjRNjPACU/tU2+SVRVby2RtcfvUCUSDsdZuKDuPBrLzWO
IwjrmBaFPV6gWEAgNXdRFmMng1O9eUvIl7+zM+dzViqRt9dOiBnwBUmY20yWfsS7TIlU8bm00c7t
RjJOVpH+bAn/FW7Ho9PF7O2lx3ineu4Ye1lVGF1FlbUWdfDmGnH6j5zc39sbcCJcLQQ1MBJahTz9
/NDb5DsTTsly6orkNfDbYqPNergqZmr6v9/FPyySRB2h56JRXlKjfz1SkyZOXuN0vC+DHE5EBfUD
CL3CLUw5uYRluCKHNYRzIS5/P/AfSl4+o+l6pieI4fuhVvzpxa78oCtJc2F5zslv7CGJdO4ojmhZ
v5kW7gdMm3CJAvDHJRU+RaBH22yik/ep60n5KDaldN9gDkb7uRyd9RTW8baIdj7ssn8su3940B2C
sR1p4S0BCqd+/tOZtgEjCT/Wm30eKouKitTm+BVZ2p2aAWRR9N5ICBp/vzxL0fLhTQfxI4SKeQZQ
/ccd1eshMUYRb5fRdzdIOjes/RspsfhxoBy4PgnPDBx3JBkdQBk+mT5mp02ufD4ZcluFYHBUtxti
Evtd7VNoIma5RMZwbrV/lUC/92vcSJutk7AvkPKP5VfE3M4Oe9akwS0QZJT4kUChxH9bT4iAD/8l
Lf7jE0uL5Kr4WUgZH/ZAh8zoIOvGZm/l10NrXgvBUc3cuWFxtiCWQw705pFZy78e2N87ctcxQEl5
XLkhwv2w3uF7FBSGKJt9NrfPwyTuDUl3iPVbsg7HmmDtHKYm/WcyhtraUc6HMOxhZ2v04T+I042z
tnRMmdwEiZlT/mOrNP60ahiS5lHnZXbtj6vGMGG3GzYJb5QmXllVsAUWbbxLyuaavvF7GFEd98Ld
OSb9mpweSnzZfOR/WwnxAIQMstjEJfz7gyz+dL+okLlTdLeu+Pggt0Hvm1au1/upw2aSeMeQyEv7
mDZzvBknitem9TxMX9BfBr0ebCgcjyVxyusudrO7Cd89044erHH83sXh8NAZwX3oN81NkJ89zZrP
lRvezKw0V5VXdRsHu+V9RKF5k7MveLFx3brMtCIv9K5noiohUVDCwSN3tqHj9c9NdZ2XdAhE0Hf7
Y9O2r+lof2bIVBw1K5ZPZhW8zdjOJr0R7oc8HK9Tg23Nqufyqig3TUUN8PcL9ofr5XqO44BsSWpp
48PzjQNrNNm5U+37AOr3HMXbDqeQ7ZBjM1t09iUKO9wB6/cYH/e/H9n4Q62FyQXqPqgyuOd+BLGj
2ADur2W1Z/gnD7HeiUOk+T5RatifuIVDPHpdn/o+w8vIB9+0rMo+hZP1/95T0UvZQoeKQPDjR0gV
q8a5LV1R7ZNouq0JKYRmq+vbaMCLV4bG60j+9M1U5PCrYH//4xqoruDDusvBQXNpYiRY/oe33MSt
Oi46Dt7KyVZTwb3pFl/jMgiuMjwY0H+gzQhm8pt7MrxDBFZ/P4E/rDIYJjuewGvEEFhH/LrZUCnl
BLLY8KGVqqf0jpa/xgccV4Q4Q4+v//MT0wr9oZekpiTIUno4m7CO/3pMl2FlF8wGx8Rf72thSvyn
y9a5I+xPkTTqhzTv040xVtD+bVfnMfTf0PWFZzn61R49oXcXa695TIx1l0E5Q7gbIgCwgrvObK8a
o1JOcp22biHmQjWwtEcXWUo51aSC6/AstGSUTw0QU6P7JWnh6XMz9RM8+zp+bUdvZ01Net+kyGQt
XCDYAXXa3nyMHvO2HLZRmQUHDHmt50SIr70D2WcwRzhh9ETXjKn5RcLwXxOp7WPlpa7rn0BztIsg
YooYI/sp8hKCA2XnX/sRNtEFHL07W+/r+xlWE2bF1j2DjeqxhfOsJsJj7zy71lM3G/F3fMXX9QCn
p4sukg7ivhhs7XqoMW0vs5ye2w1971MsvYkop+mMHOZunifjqcmNKKT09D77OILvYcQCEZlC3GL4
8kQl0x2Jq4LfZ+pnm8izU9t6LzRByXVpjPGVO6f6ih0yfxqn+KLXQQdRbPZ2noGIIKRuy6Z2fGUC
nbJ2MEBvZy1CCp8O0Oq64iHGTg7ryfmbnhj3uZt+abMIloUpomucJqNrHGnfyqkZ8A0aUuz74NBt
s5Jk4UAQ1xAVUP1WpFPVGxye0aAZ2ehso35cIxdsTnNRUtV36XOLt+PeUH9bviXD2V3PRGFvLF1G
N+zs0U2LVPQ0AZMs3zLc0j61rrlPsRe9itUfhS76H18t3/MTNJB4wOyj0d0ROmVfAT06V8tX//tj
IPJ4Ww5gcq5dZjsydtj2zCK69ocpug7ECNYZTNU28JPiHEL2KCB9tMW5gseGHyvdC85vpwhfr9Py
1Zxl6TZNoaYmfTDf4sMw33YEPhR+dbt8h8nfdBulsTi4c3IoaueqJT3+7n9/VDkGnNQqNzIjpZlQ
ceLlgd8PzZSP1LileBwTzDRbme2HFmPeFtNSvAtoqTCbrp4m7sAulEQGkh3uw2HB9WXKjWctLIpz
A23B0iiT9bIkGrs0tE9jUd33qWyvC5y97owa7NiLCPoYNWtjowG8BGGCoxB24bCw+GtGiX89zSk6
yfGIP2mmkaCTDHeUCfUwpRpGZFF3Rw691OOzSQbFPdZWNuykMT2SQuavDQI/drHuxPei6ON7AKZ+
O04IuefJAX53+vBs6VF/9mcSMFtLek/pFKdowPCqbnPTf3LiRlvnoiVfe3b3DWSPp0lgzBUH/Xyd
a/78REbdSROGd5/pdf2UvaTqm6IJMervCPS0sICpaF8eMeP6P1ydx3LbTJhFnwhVyGHLAGZSVLY3
KMuWkVOj0QhPPwf01PxVs2FJtCVRItn4wr3nTi+uBFnsGe1bOy1CIpIImJFbQCnrnhUdLfHN7VLr
9viI0nWg11h5fpeGxiCpkQhgEGevnb3Qa/Of1hIq4fnES5RL3MS8KLEknG74kDGSLil2jpGQ0NR4
b8uMkuADJGGJE6sww/LyopdVTt7jU1+D7Qtmfu1ARcGbSioIxaPv7aycH6zSvtiMxtBcSNaeT2ND
OJt5wseyJGb3EcQeRZrpaH+qfjgZc1XdXAAI17rjdVKb/oiyqJSXbqjBwzXJn8QtEbPYscMMQm/D
OnZgu3eY7bNKli+AGu6TP7o/ysyvtp1qRgDUWvfpjO+O45XvFo5Aq9EYHFeZ2kVl6//ok2NrTi4s
OX0MsWTIPcCM/NMhPalb7nctqtyikcTYjhyrFvrBN9fG8GcKc9r3sLAbMWckUKY/OUgKfAoR/z1/
ycyahCfIee9JFlpxWr6P/dDfLT+9JNM7GVLGqy+C+uZD2ouhlb056ZxfM6n9fnyGYSi9VF1RrfCl
mpsBPdjOYfZ65yJDtKYbvQTLzSRtkNLJbCM415IN1FiBo6WHScdwad+YxvQWRK69SdPGYt9WT2+F
7eTbwtO/kP+CYK+z7qXH938J7PRZdKp7kcuNscTRjLVvruM4l7AOHMbOFQm3A2ZDssX4NOtl9oKI
aIND6GdQCrUjvtPbD27wOVpVTr/m8l40cVVrNinocZ5+dd880cNeaUPPxce3nyLXox9HToS2/Mpa
DoP+mPs7v5WsKQbRorNT7tnRfCKUZZoQPB9Pt9hvp9vjI5VQyNQ5+txZy8JptNjnoYR6GssmubnF
e9DGcVgqh0hBKzZPurKME8YUIMytN29czTWPrsG1N2jhuwZT6Z0s5mt5k1y9yatPsZE3J7spdUDx
pGEMU7buc6cKWdF29wXWSUyg7Z1aE3No6dq8Sr05uT0udrXNv5LuR6Mf6fP1ceOwNzDIlNhBjIvP
dkDGYmyYBzuKfs2pPLmJLLdZ+11raPMjAkQL5mz8AqdAdYe+SERIRx1sahhAqS3jk6HHMcwWsOZV
XR7Nad4L2oiVYy/4oGBnWc0fKKrPeQ4noS+mMJ7Tb20SO9EQfwVtHLaBzaOg7lMjnFKPxHpzZvka
ZWcy7T5kC7HNFH8ysNlcx2lg1qO0f6jUfcbBstg/+zvl/KYakaR4OelDk8JX3VJDaqV99nv5YU7y
aR6WrXJzK7x4ueqyWYpslCTQv738wzejvT07v00z2dm4m0ayaFTAsab9rVR6nUz/zywBG1VWvSZx
iKLV84c19on1qKPVZRWaImwjQc7rZ/gEU3ukGcqORj2/Ewbw1GJN2xhFc8jFfCAJ9o6X1Ab3mBbN
cBgzyK4ZTl5ie0jz0raTMnc51GSnYOXoTd90nHd0rwOed/CYZWMzgSwnmO4dJavDr9VU1Mp6flJS
DWe3ecvzFot65jxntj7jA0N6Z6iIqoAI1i1EyE2X+r99AzlzmgJinQt5r4Lo2SX/dqONk7HrMioT
DQITQ0ZvPTCNa2v/VmS9v51nYl6roDyA0TmWlqvYTWq3dBx/kdcVOjWkdl1M/EIWYQiNfmVUAgLI
31W6ufFmes+gQ8U8pMhqlXmQitcX1ySU9Bq6WiGET/pNezFznTxOjol121hPuiBjp3OAfysD26f5
afb+deoQ/iiHl2peLoTEPOuImGmvMEyrUB+B8bCqgniiKZTgtXl1NPqISjRp2CmQxhNeasgh3/h6
m03tW3+1yiLsx6ktoBfBNVfzXe8COmTDMUkUIhbIBNCTV5iK8mjBdIyYL+OEQBmVaqDDscw07nzx
sHgfMcGl69lCt05sr2mkb3LGce5UzpFJ4N+KUXIMCLvry28/A9C3hE4OM6FRPZUF1moR5qg2t7bq
3l1l/WyNBoEBFHfn2b6lGsvoOFCcdQPRyDqAjdTU+AM3IP80h6SdDMyvj0OkazY6kMyLimKwG+4v
VBwxjh1CyTBNx6u2V1x2DXdjZAM+u0kSyWyTWqaPn46haTtvGG6iUdYmZfO5Mtrh1NdclxrlHUoz
FbuIkDEr1udD1/a/Ky6AWTOldzmJm8pI5O5T0JRV24ynfJjG0+OjLtU3Ig76g+q49IwC8ghAjFMD
8faUerS5zBkdo2lOhW9rSEGSU1C19arVPTTdZCdvap2Z8UKCVGUsTn4fC1QGXYxvBesQ6Gju7DOr
PTUyPlvj4O/Y3bQnQxNMFMkMwcSRtyeT/oawk6HB8Kf3F2/5ga09La56j9PTGB3epUjlR8FgvLbx
ci2/RVLiw7a87DergfSUxWN6cundCaHt+o0SyuS4ivVNoefdyQHrjbxvkX2Icd6C6rjWUKTNWGjb
Liq/VAylwYsxn5aqrzFt80fIM5YLQWU7bFE0iDeONwE7cGAiZRjiIUKVPi7YkWvmSqMJPPrChWiz
YCj8oN9PDbKRYcAIQDRnd3rcsBcMgbAEe6E527Er04OQZCAe2rIg0D1h/98KvzqljvYhtGgIu+Wz
x1204Oe0wnc6i/KU1kDo5jKpTv44/8S5iRmkR1jGIKrZ9gDsVnU0ExKSLX/ltuvqjdHM1YmHVx1g
r2w8WQI19rnw49k5STBmp3z5yBiS3ewkco9o+NMHlRbyGRyG5aaeySGzK+O9KpCu68JBQb/cnxUB
R+XjQ2DMW8Z03r6tpvg05XAmHx9htoIGCXksGuyws41hnzZqSaclil2J9iPB3hj++1TDi3riJQVu
33JmlBR0eeTLFVqawVXiZtKc9DTWHwX8+H93+5IM9crNBFg2YEihtK2OXiNCAIjw/yja/MugMd2y
zAB11auCc1yRZhsQFut1lxaVMuYJdmj6wMaT69rCId8U0tL2Bs/4ilDQfI8V1t6aA1SjuYDO7uv+
BdQPNyM5xxnq+LDVGpM3eY5go/MEfMnv2TeiE0M+QeSUADFeHTK31UMnAsbRW/5x0oIZVjXOSMxU
e4K/OMBy/ffQawO4ew7WSQczZ8pw9ElxyaOUV5OELhQYCfL7JZ/vXwLf48M5tZHp8yauju4jly+I
NX+JjiVX73HvIynPaQ2cyxGjCm3CQarr/5vqZyWVwZti+WrdhQmE4OT/8v8e3/7xqT5Y9jojy+Tf
v/77Of9uH19aa0a1LntNrP/d+fii5vFw//t2DaarjTlkUNz+77GNjwf/+D//HgnE4w/HnL1/D+m/
/5hECbGgo/1Rm2SZrx8/Fd/HvnNGLtNxI48P0tPjo8KE+fTfp4+PHvf9v/+HlKMI+756e9z/uBli
gZL8v6/14s4J2zG5Pe6a02LeQmT46paIPhdw3qoMPBsnDJ/+dzNnNNJgfni2Hx9ypvdHOyAqwS+s
Y21QiydthydpaCMCKtqzgvJ7QUNJNMPsdBgIsnI3EkS2aUZsQvqyCxyziYxYW/4dM6DGGLxxcZXu
by5EDQaEKdnlAgR/SRaOF/fWk5yMLiyiary4Pp04mZRhicV5JToyK+zF+TwgsDLz4bvQR31HtADr
U39mfr8hPcpap/qXT+tySxh10Ge/lN4PKjaSjjnIV205A/CGbYTOlbPHzYvvbpRX4Zh3BCvIPkfo
p8RUfdRM7JHvz1qoz97PwHtyDD2sx/YrGuOCeEHyNTzToPuP5FsBllPrwRhk8G0ghqSHRMzuDq7e
SyURF1Vzu6e1eiJTLEyxWuGOi6LVwPDEIiGiEIVc+z3Z2QFqP8uN1CrHxQ3HTN7SOoDqCWlNeaWA
sd5+pS+Dau9wBsGQEDpTBfET5n7SCOq/0na2JbzWFdfPb6WMaJdIGg/fkhvV2ccMKBOZJ2wRRhQW
NHYMi5ixMBETVEiSppTIHqOu/XNpNT/G/tbr1XOE8XQnYt/fMIwMnjxVf6kKK0but3+auH/VZDtt
e30g6rwaT3GW/CqzUCuFxzO7yBJ7G0JgIrZl2++8GhtGTGj7mFIbGdWgEQXx7QIi3yfqLUG+9Rwb
lDNNSmYa+pSTMR3IWUKNZOlnUvOgpQQZiOmeMFHMzdilUtJTrfGaNX9qOx63HS1waDi4DDFhF+SK
A2xRuvJ2QSzgo+SAr0kYXRtdy8Ve5Iy1jPyqaSLew9r7RuOYXz2bIFNbgMVXxNhOjhruFsKztGw+
tKLpsDr2AMaznmqHyORLkTZ7R9lEaOfAesvyXeMhnBxGH2RNKtaAkT9uZ7sgn9LLon1nNr/obtWG
HU69iz1T3VL4sotLutJYy+OYwgIzemKjWG8iSG/ZKJYeDWFN784IrNwKpgP8Q/pKQwOYnzXRKmMv
e4rUHR1TQGVCbYDU4OQK902Zi+F7Wk0aYeCOvsl6+Bgzgvr1g7WypAeeqxSANzEF1ME5I1scjquZ
SSKqqOSHlxHUXMxWuiH1VZwl86HOR5lll0tUgBOjToe8MBoN5IivvO7FrY12WSQybOjmtY+ZMHSj
BrtZr6+6gfpDOUa+6pIE2NakSkJ8umCH9jXYJLkNVw1rdkc0+zoh3/NKRA6hLJS/RvphjYhL06p3
Nhl863VSU6SKuCrWRVuEmlZ0TD9S4pzrAWvvVE27uumfHLMQ24RvEjDnOvQ9XAEd52FPLux2qshy
J9X9+jCV5vpi8nQB4URwOfeF/mvRgDXg5jKNvw59HRP9YsaGl/0iV+OHVjcAMEb72EOeJwYH3Hfp
Itcq5yaMIeLyNuLrA2zdgHST30lKXi90yS0ld71J0sC7JABK0D/jn2wr5JwYexFGBylGRqhmDYJt
Lp12FNpinIjtqeddJknwjMzhT5rW050TECGM6vuVgKRzTMnkCie4N2sxl+5Bo5szUHyfSnr32G3r
k6EowCzdfLe1MgpLfC2H2ugdSiAChycVnYiqBDofZMmLHK0/kXOpm2uXscfRlANUILKzp7k2AhyG
FuBMh9pMkED2eBcNVjsc2tG4ebGgiQsU9lnP27nWhCyTQvnSLjcDqAGb0dzilJMEqO60VpxBtuWX
fzcmZ6O0gr9Rm1BgsYTY6sHA6g+YAN/Ma5NzXSFTcdJs7bEO9FgBMhxsyfIcoD10COdJLqORMX32
F2UciRoFXcpwnZNqqSbNnSPiQyCYrJhpiR5BI15ExsO28ry9O1VaKNL2IKOeQPLql21kxrqxGszf
fmJu3jtVuSHMSnhawLcIbUqgGokYmSuntTZlDIaCYW/r/a+pmpODFym+F07kKOi2D3Ys9279BtJM
05vx2sdGttY9WZxSK69JMklDF/z276FUv019JP+JYqfS4ReIsTKoE6fv2iQrxLV2Uz65zEKBkIFz
O7sdwAMq2CcDNklG24J5j1ek2Vuoa8T8iafMDjNQz7PMLknEUiMeymzHLkfj5YbRo+wJ8mTqFaK8
EtNrF3HKFol0tqybfzBshBuZQG0tgGBp42yyzQkAli6sbHNXSZMzquedGfA9LY7HG+SI1ZTcKFOH
sOkhdeOGwgGXkyzVZW+MvDEfBSHxZrdg9gOUtdgsPTOFpt8M1yGG6qYjstgO5dJjkTl9DApt7Wn9
+JR0AFODdW1Kn1zvZB8XmrgLq/md5gEvOlvllzHvPvM2W4LHzSSsexU6TM22i8mYfAaEcWJqiBHP
jUti04XUcboe6iE/wRJlZcChvYlje8aVR7r04jKemNSvHdTPty7g4mKpZ2OO0c9loJ6axRKjSO/e
Tj+wdJTPigUSob3VglCuKrCamgprCCDKl+F5RCN+UHH+ZzDiZm0ZGPh5T7DgKayvogjMnT0Izlhm
XXtDzNFWekO8YqF2YC4zHZxe5KdOkLBL0vFBK2fio/zxS3MC6wSCLTiP4LbCAk0laiyTZdsY1CsP
3d+VUYB+zouWNK0oe2ptetiI0DYjqEcCgvo6e7rrKV7NnPXqPnYyRRCcoc9LjJ25x7klnqzoWQmr
fGmKeFNksfmERqF6QRsP3rOScmP0P0QfNa9OlvWXMUl/8HZrX6XfU9Y7mFeD6K+psvIz7VVLEA80
Cn35FGVcuZEwiI6WqoEgF8wYWg/67jgYfzUg+X4jtyIYN6p1vM9y6uJFBMiUxKNXnerx5lcAto0J
oK7GKIm0kGxvmjAyPGOYbxZ/ZjJM7fJQVJSQE99oF2hFOLXJT2ckjCbz1b1xk/jKzvQqx6Z8BYS7
ZwRlIEcjo96RWL57EYd2qf/N5S1DxH9uhy8GEt0lz7BpSeJCgqQKjlnZ22unB72ZpeNBX/JwJ6Fj
39B6dcpYZoGjjXcloh52W5SdDyZNoAaWJDQv1ZJt9HDKRpQpDi/co27+TiF4OJOyUOHFxtZOIxrc
SP40yfNxzbK+OgbjwqiU48Hp5sOQQe9LMSvl0xxqhKo9qQyg82S5B5a2eyWHZ1JW5XXKhM4VxFBh
U0/mKi65ukaOd0C7l+wsXQ/ORUsNO1SfwoQ+Cl+W3Z4R7MvG/PIk6LUgsy6jxRjBGq2tO/Ri90hi
BybTr6wOl3Dv2+dyjL+x1jEQ9bxhm+N73hbVsCv02j3IJK3CuJAEZvVuT4IGBIoomgrmCSPcoDr0
VLSEAw/ZTXHqGqnh3FPCX0F2lB64+MwOwb3YG40VGEKTiVBdsgP1oSOhWhTRASnPYU4Kc0NeDbIq
TopBuKHFqArorN4cRO4QaBVN70lrOCcLx8KqNJEyJ2MJJtYXAM27tHkhDXzbuYyUa9QtMEbAibGo
IhMaveMtYDwOSLwD5crizQDoyYlEvCwpSww+VPLs2wkMk3rTOcG3YUfqoCwmw53lrOSUUvQNWbMx
6bLXjZ1SLfhcRvUSzoxp9xcj16YQRjr8Tdrl00w7i9w1YkngpD9NRqwH2w9+xg9oHJCMJEue4hGz
SNHDNWLRXlJceExUGro7Olqx1xFrW+TnAfI+Ipym8cs60t8Iz9lZKegt2CmQEcZDlAvcn503hUMF
D3TIn7Ks9a6iBb9r6OOb3q2jTGgfxshWxhP3DL5/qFnj74la8VzVNJ4M185+Fs3bHDnOjicm2gv7
I6qhmGpppP10hz9AON0PI/vdTFAZAmeczrav/IMAw0QAOTTgNE8gdeOAMezqrazG7hLJ3HhWw2uT
mxggkCVckszPr6XkJGGUv8sRnNzLpGc8tITaqOLq+PRysY9qGswzqJuyk/eICubvVAgPYuvEBNtB
vOpaqEZ9TR2LhvGCcoCMeeWMm2i56QBNh8KbvRVlY3AN9DtrrzMJavtYgMwR8/zaJDI7s6KYnoU9
rzUs3ytFdgW0Hfuz7Wb//rhhbLfPcvO7gR+17XTSo2zhpWtqd8xA8UQiQDZeuB6oZ1vpx8RMfg6M
iZlaKzY0Cao0Twu6y9xH5I6PmtigBuLPalX32sqNteb1A6Phnh075Nt1XaB9JsGSKGt3IqN8weSa
M1SJMEC7uLUra9p6rl6FfVJmZwvcgMz9+VQxKN6mpg5zTWfmCfSWdY7Durl1kp0xQc/L0Y0MLClb
ODFnvKPjMYgRb6fN8J22Q8vOaIYf2VTj0aFhrdO026ikxVYLU2LTJ2YcGj5jReOUF3HzUjnkI6OW
wrR0nsBFEZKThMJpIlLpwDjMUQK+Vovic+pXT3lipfuEBQMTUJhoVvPJ8p1TxK7ScMyycuOmciJr
aZJr9iNZaBZRv636jByliWWQ4XyhRdUOTtL4u9FIj+gNxOlxo4khWBPpB0azTst7OdVbUjGNV8U7
/pipDpBor6vjlPo/qij+1jBvPhXEaK7omg6IqWp4tNZAyQjGc4bHsgHG1kNHNNkct24Mez4eAZi1
8c6be6ILG1JYI5fJ3TSNzF6TZcefsnt2QplF3U4OVIdt6n/O3Xwp+hrZuzXAL/fShqVI9YkxVvKS
CAjR0Iyvydapf8kNPhJPTv6KAZIkc8u7OffiWqoUeEtUn6bJMMn0s8iA5RTaVUOubxRQENRDycfU
wZ2xZNFtLQ0BX+RnlELZ4K0aJhI3J/4VmH9bTwH+qcmYrdziB6Rbjkh7zH4wVyfpnZfYYLsHGmuX
0xvD35BYAPwtS4RJObyWRiYupAvOTgnZ0ZVgfDhHD1hgmA7scqnSPR771ypJmk0UmEsqH+HnjvTd
MM1lfyApGulKoLfX/qSX3rffm4g328jZmM70arulfehlv/L1DrHCklBbVhXPqJT0HT46gR7BG1Ib
6axSzY1Z185/XBsVbs1ynO4RhKbZTe2u1iRcSYXwHTOIjOsmjLJCYFjwkKzTFeWS8F6JCI+51ky+
YRVB8BFwc/PU+NVGELJMKn2NtZ9sgh2JSyOxUPW+sRcoep2QN4fOdFdE815VTbMZG0TvcEcHsF2B
3+xcu7b/AqDFP7LKmfQ7UWqRMGWoY9Rq+1ovtnnB4Mocmf+4UX8RpfZjLMffsckspOzjfl3N07gC
N2Qcam26zcoLLg1ZHWejlv4GNVXJQpMlKgTEsLLMFLZnsrx1gemNpSA/7ZNMaMoU79hKCPee3W6E
27Zc6mGB2CA89xblVDoN23qoxr20cMi7kYnkkpEMtQT6umZYy5ptbknOyirPks+2X1h/zPhpUtHz
NBOt3OhfCzFPx0bPd3k0eafYCQ2D5JNZ66qNVzH8Mp1A7rUAnLSsK2sXiahkG1LIY+3IP8zD9Z1v
teR4WAnhzSzZirz+xZrM3U2xxVhLw1pDFbSNTQCxqaufSoc47NHqo+eW4dI0sq/tcS+cNCUT2jz5
3OYJlIE8Rg7Ra/aLrH4Rk1SQ08C+T5aQb9ukcfb90tdrDNaUXGIzsfeutRTXgsMoHM9txhi9pXIs
vY9EC3zGi021a/Vk3LQN1OoyGr2Q0/DEkwVzthT0Jnpr3VRlHLHfwcqydWBqEyJxYfrMejAlrpOk
s842qpxDOZRPAeHp56oiGUl0Qlw9j5rTleOZQ3gGPZ4HtyJlDpIyW0uzllyNTr5SQZEkW1mIZZLu
YPlmtrHx8rP8jLcxCJ7dDP4aI+3Kb2uCQstWXHtvfjXYlC0TKe8Il6Qkq6Oe6Kn5ww3NRPvvkvYl
I+O1zWd55IQ72pObY7oZfvWDaayzrNbWncV4L9naUZBsTeBzyAmNr6SQBVuO6k9H074bFxqyVn9X
ObmNSOzItHOyPwNBjwhk4mKfYbl3/KEGGmUEoe1HX6ZZ3aLsMbdlkD2Z7Mm6BPNvz6s60HT3YFQJ
QNeA/UtZA9oFfKWdOiejkMVauCaAweacLb/Z89JklZQv0Zxx3VYMi3wtY7DQjBdL/mSGsc4oRD68
4TBJ4R0J4jPWhpPx7PgtW1EAL1sM/Mdgtn4Jj+CJVE/y49i4EiG/sTVT1R/aKutp0DlKqCPvVfTX
8ER9121nQg3hi23VACp0Y96ZHuQYZo4BDTUC1QDbSGwtF9YyOOTF8EMWZLbHcro3lbeORducC5wF
68yt2RDO9MN+hwxrgPMW19QDacEwaMrt35HBiMbOJc/y4Oxrb1Ar14ERlKvAOjq+9lVgJNbxtIaM
HLkeqMk/jRa/nj36sOOqVsKOt8UmZuV4C6YEMh6SLia0JN23pK16LFvyxD3GpQ+IeDLqg6+5xS5j
7Bcq+4cOe/bUjjLAwEqurWdfa4YsFtS+UdPusQHmFqIqrwCz441ciA/Li4Yjxr5618y6u65ZP422
y0LfahtUJA3nvi1h+Cw3xeD8aZitMftL25DhRXpgJ/MU+Y19ToT1RU2p/y6EfXciPbkmU+uHRgIA
Uw0Z11dlkJHgq7CK6H9wnPEEd1FBr+numbekHxkJyfPQw/NhCJY1y3pMxq8SOSsFU5Edzao8tDnJ
wLEei0M1Oner8sad2XJozXnLem/NJSMhvbdA5/FbUq71wv+ICkFxPlj5bsztfF0GZGJPk/WWedW+
7LtfZt3lr+C25Y51GQoPZbXXshevFFXTYYTinc9V8V5RI02JtA4qEHKFEXwbeTltWpN0nEiDvVY5
A9PJx2APzXuVSDM5Qmtmcwc1NNRaB4N5l9MKzLgwjDg7tgANzkjmwkXIvq3IU7t3SQ14amz0cJqC
nx7CtbXuQpq2R7wHWLf6dVHLfWvW1mmcYmcV0IvJjPFbDhaBQcNgwKikpyG4+RLMBtdBr9mVMbuY
KdfgkdHoXtwg33V1QKuDv5znOHq+FlHhhllAsIDd8i7vGpMJTVJFF/J89vpoB8eCWvqgSCDAOw5v
0DOLa0Igxn6MQx4HfbmWPU+1V6G3mZJrgGWQzDA/NOH47kr2lKygxu4wNzatsnbJ6s4iztbONpYx
NwdJCE/oY/Ha+DpB3ZK+rR3dz4L3CpHWoDjNLjlUKKhuZaNdy0moA7i77goTDvRBkxSXgfdlYo3G
0SlrxCZjBAgBLVySXxNp9+uucNJzTvDxelLS3IkKDvRYEdj7OPh9RTfpaQ3AUmmaB64d13SiVNTb
5qmOs5tlMvSdbbXgytSJJ9PjJSQ5yJtG3zd5f2EqT+B0K9yXyGU5kQjzpa4Wtv+A+EjlbIZUanxV
WQO12eu2qm7tH3ArCeyaOh4S/o5t1ZbWu672Un1LYtZfW0uXT34mX6sO/RT9sEm8Y1y8O0XyXbuu
+q5r5nvOBCVYoId1NFrhdJ7OSnOtQ2eO+cU37d0cjA1ZG3mFBtHMILvXybG3BNPxfvKuCSEFYRTX
5XpU/SY2QBFqrNKj1Hzt0gCY1syLSKc7n2oLkKHCIYiS07pKwfUjyqRzUw200QQQQc0o79YuN5Ne
EjPZifHJHgeT+YBuv82oxoEpv+OTC5YeF6zGUDxNjTWCZmz+lg3Bfn7mtYDXdARFhAo9DYERk3Ki
gwKsn6uIzhfGmXdymHNufMwMjO+TbG3qVbLV4t7b0FqTv96JFBMA3ra5oe4XaGkzilp0cIDTbUlT
Zw4aPt44/2k4xg13srbDtpmEpkDkxnH/0wOrSkVey0NaDzHRLiLfzmbu4qBKur2N1+klL+e/QLbX
qU9muR301r6ljyagy4ehp/TbMHL8ZJBBeRcO+B/TvL6UYhG22H7PanWOTqVo2LLM6RlDY341jXMs
WG7X0ioRkAR3WcQEsLi1OObASTc4hrqT70b6RdlVdzW74qC39YvlaIyfceYcfCEoaKSzNmFRr4wg
tt7GKXhm2C+PyifPAovAaoKt+IJG+N0e/IGEzzY/tW5U3M2ON3xtBenGs1ImZEzzLkEGsVyZGHTH
xCRwnaMOI7Tal4ExhX0mzXs9PkzBzqbtC/c8unF37XX9QqQ0fNW+NiEAchXRCka3bpyivEPbNLDA
coq5Zi7Yy2f4+vo9SI6du8NsVfzOGU+t3VHvnjr1RDZFcQbkqNF45sYnwkQM3IaQeMHm4YN+UQ2X
qLH9H1Yma7Y/XBQNxj9UhwShE2C0ZmbZ/6rGDOmi29jH0uh+0hHoJ1NwTQhSa6tjB/eGicBr9OQ8
KxxORIAnT8NovdY+tZ5tJExIlhufBRXIjf6ecf1+wgZxN+DYEZrlHOF1oyLKjPSkpsBbyxa/UecM
IGTjgVctN7Gk39bmYdgXfb9TKjcObeBkzxHCOKjIW49zcV1aaj65DDD2kxsPjGTK46BhC2wCK34X
KWPXuOyiM896hYOxZQBt59XPIqIQAdaR3kn9Nncd29F3dtvI9O5M9lw7v5klgrtSHhtiAN7Lfume
oQsItdewDV3sWH+LWGj+ra2WS6DnPBEI561Up/NdI9+6shW65wPFkC+jaTtBidrUfXmtZ7C8POM9
StlGv+jM+iHV9y8SgTJ/1yr9SFrGO62PX2yYRGgbk0VHa6wdilBVqubS5IVYwpwg7hDWsDYyJ3oS
pUs6ilvvEle9mFp8EwmC2z6vxl3kEvWXR/wYYRd3Z/L9E3v6mk0wPEenLaJ9VQD+Ufak7gPukgHf
wadLmsIuz9M7MaNI3HvTXWi9uDyiA+6/0O1M9w/c0NyNtkBJvevjJnMM72rHtn6BxrSBg80+6LOw
W3FyIW6SlVjpn1IoaP9l4p+sAXkf2efertBUeWnSDO224/RvCS9uhr35O2KqbMf4kJZqjr1D08XG
KhiC5mtiRTSlhn5OSBeDuhM4R9Oaia2pXfSdHat6q7R++0iF3jpGOFQDTruGIy/QVAzj8zS59UmT
0ffIOOg5jUgqbyqECsFjXlWhMa2axGJ3w/jKFV159qe/nqeN48ayUHYClQFoahv9rpWL6yDNrDdn
HpJ1aqr/Ye88ulxl0jz/VerUnjp4M2d6FpKQQSmltxtOXof3nk8/P0L3LeXcru46s+8NGUAQAhKI
iOf5G81r/F57rhT596pZ0t+hFjchM953e7kAFp7mY3aYhgmyQBZ8TJ0WPaflg1M6xUuv+sHDoA1g
LuL43hlC6Rbhg12JdSFRnemm0ZwQeJ5j3Se5H74oIhfRjaXX+zkm0I35FKbzTesYFuGUZHrCVxGj
ML061ikgDKY52nGwoEQFTl29zT4pLMgFpQc3s9/VNTEHBzQbwgJ4jyU4gOoGIOx8gZfPRj3ummzA
c2ZI87MxwYPMNTK5E1Bzt0dYcEt2F0Sl0RRntUD21a/sXYU89c5RB+3AiJxXgsHGasxI8PuTxGeG
ke5abkdcERzmsoytp5PJgB8l/KFnfCcpe0fR29t+ZspbJoH6MpF7aDu7e+DEfk117eBs1+hul4TD
PgeGtqrbxL8B9t26ZDVJsPq1eZuAKLaTddt3/rEPGPBmTfeLfycBwqBpeJA6bYvd2NIVK9odM139
jmllB+XHOKIgjMfrWCSu/joZWfJUBVL9xPgNv0gpDXcoUXfrARH77TC389kYCZS1k/XaaXL3DMSW
Ka6VTfekdpQzNuSbLrHiExQOgwzk9FGbrXISC6lHX3yCA0n8gm2kyfZ15fQ7O5qP/K9SD7Se8uAb
iCF3yX3Z+EjXZyPfNIVpjWlpT7Py2DqS+qp8T5vujN1S8BJKanCLosjraGIvlhpWAb8tHG67uhlu
M3u+gQHrOx6SNzHmf8QN0L9liDpDfCVNnONSWtWNUDQ4yslMr6w1LdLbkXrX6eln7IC9HONSewUn
FQKye2x7ZiSxqWBQqPX1KWzyW0vvpVsmDICAQvwKizmuj0ogeU3Jfx7RlFdzVro9thJIKFr9OzML
5QBxTDsSsgv246hkW2eEM1Onc+464EAJnCS6OTJVDS1XDfxqU8Cdg21Wv6DPjCF8n3+muho+z92d
2YaZC/F/cOem+9mX7cNUKvZm1IvhhFKFh7a2gXhc8Bw4lXzsslZfGZM0b+gn7B2Giv2FcPk/iqb/
RtFU1eDYfuGmbj7bz7/9zFuC2+fP7Od//P38s//8fwVNfx/yW9BUUfR/yEgeYdGjW7qJDt8/JU0h
Uf5Tw1RX0TC1USrVdbihsmXDOm4Q8w7/4++awS7UQ9ivqwSi4Dr/n//9ffxfwc/i7sLJbf5Y/1ve
ZXdFlLfNf/xdMfQ/yLOyqVgWYqiqo6Fiqv4nbQCmRSPQtlI7LbPluK8NqO2MBAPgOotnEiAliSBl
nGHWE36SQYeNloTGDcq5oHjV+tkHULyCoDFuiUotaITaxcAA1E6xpU+Z120Npr5QgX5JyviphP02
9AdUYrpGYS5IfF1uikOPJ0LaKTnYPuu5zhhlODHoZ0chotBgzKTYXp0EzamfTEiEhgULqZwIuUa8
7/LsNVqIRmrcPmrdWN3Uhv5kawE2n53fbpVaxgtg6C03VvsDklayp5RYXCroIbyAX34yMDSoyYy+
as4AZ2M8OzBtMWMa6o3WD6TKEXX1oFbfIs3GxN+oU5dBzHf61MD1fWZA0WAphL51j8FHdifZ2cpS
QtDfsBqOnVlhpB6n9xh/YiSR1ZtclV8J7G1jZT46Rrov/KB8L4rmDoI9dPsw3Aw9cUw1HzxAL/Du
awBeKM0yAnsnKt2teCQat2JKAclAeXACYuziCOQTcMYxiYaqds4o3uicjRmmGZxgXFrbEZehOsZJ
0U/ujDkqd22BrqkGfy8C3ZaqBOShTTVAquDO1uCo12GLEntAsnjWcn/r6D9Qm4vWDUjzNNQwak0c
/xxhS6Mc56kxbgdU79w8udUr0gGAt8eN7gy/rGZ4H42s2pNKcgNotKDih03UjeA0YohXTHiIg+cp
MQFf3xqJjIUT/qaMcTA7NgiChHy/UPTuQJ3IrQWPcJs3iUu6F3xIB+IlsgIyAa0cbuKZzE8vKXeo
6SYnbULcBCLciREbJnVWQnQ5cDDiIaR/F8RSdEqTvt4s94aPufTUApZNFUQ/lngc1hK8B/bU7YIi
J01AN5nelXxbfaNob6xHtOyDPW6+2drsfhk4g58qpfiW41Kwa+S83+IxxQjbDgfPL+XXQG+cFZKI
MKMS/zgj7XkomXKspAD0St9rZ43OW2TDSGjRDQzQssHIRIG1j2ojOY4KelQWOBMir2Qg0Z8A95hP
qNsHz46JLLZTgb90WpzKYQOdwQ00u7BRM9dXxv5U818coo4+J1LpvSCOb8xKS/eylh7MwcC3EKrA
HWeNEiZWSsGQGlCWAsT6k/y1iOLmxi6KnHjyk5aG3XvVoRUZ5M8yGcoNgn+oEEZjs5nH49gPwbFW
pPKAsIy1HSLfXk8gQV7MKILtAl3iU9Kik7IYUmJ33bilwjfE9vs9BJVDomvyuY5IpeK4bG1xd3lV
rYwpM1oCm7IgFYBfskEGJ9TOdmbfhLqKTSSfKwSPMq12g2CW3lE2OrWy3f2surK4sXAfmu2i3yZx
aqxCxQ+Pjcw9mNQQwTX4y6dIsuVd6BfvKonPY1BFozsgArg2GhiGmIuh/zpBcpyh7d76TtLsTSvy
D1GppyctBajZkS8hItz0G6MFt2uAcNugp9S5lQl0wq9zC+ge5GmZMMOu7jEdgRcSYC/hv7StHj91
2aIITbC3VyN9jdek7RH5AI7ezHdcZztp3Al1mlbRMgAr4uwmTA3zskjj+JQb/oH5Hq8b/3Isz0Ec
Dm1762jjTwD5xmMSRPomi1tCVFOPLfm4MYy29CrZ/JikEi3hIDvy7S9wAvbhuSmOtAH723hioS2l
Lmyw5ryui1IOSAeRf/BFv/cTpKy5X6yL/dfVS02x0aodWhK7vhTFrtEwp20zKoSPaUJUEdv/aLED
pudpifpsf6p2VIL7HAsyAIDqUV0y/ypKBUWxLkqiklhcj0ksngiMZKgIhZnDr7uux1y3iaPFDitF
Sd/vDMZpFmITJE/++bN/noEkzktUuPycaOVL8XLi4lcuRc2Jj7zu6e568l8u7npif/7Sl/U/rlMc
M9Z+gVcLNJJru9d6oGUeJwO2958/dbnA66VfDxGlP6uLjV+uTvz0vzyzy5Ffmhe3AJ4EOOXrGZZl
r0LFSYtVrUrcadG+WOhm1YCI/ePOi13Xe1Q6+qFMAdjwCXwn8wsEeDngUoukBmGEnogIBlpm0oJ8
qdUl0QC4dV0AP1zbYdTB2sAlR1IKz5r8wotLwrMEi20eF7H1uquF8rEzfcn7Y7tYNZaDRQvXvZdW
mqCmrS8t+mG1YhrSeGMFsW2Q3ViOa8xObCLSoihVMFEv68yweOrzyMaj658bcyxoD0nxeqkidojj
fHyytqM83PoJzIdjJ0GWDDKHRFk+zXz6wwSwlnNEMqb00A2pPFGqdbuE9aQ1MDrTeKNmXoKHaOQg
And9RUvxKSjVs0rInPtbHGtnprtK+J8xBs4PoGzXTdP/tJqffMlh2OXTRyqVqO2hy5R787KYiv73
wuyC4l+uXuuJw/hvlOTR8nVJGpbpVXkcm8Y66Fh0R/L4LQ8d+KIEPNKVg1UZ2Y3h3c/MxwK9yU1k
NvUKgEDhmRE8g7bnJ8UqubK1jhDCfhp2GkMcz04705MdyfQcKwZ8BYJ03QXB4IlFs5TsAmmtVZb1
wV4vAm5M11MZzQ+ByhOrUPwVDNFI1Y9meBQLkONYtE/05gVOtwgWL2S9JjWLFUM3e6OnENfEwpqR
UBx8ay+ITONCexKLLpJ+lQoTQgQhCsQ40MdHgci8qwcCkZM2q+tJGiE8Yuhqpr60h96K/PGcH2B/
WvM6l0hWdmaB5vXMYLOFWLCpCKl4ltVonkRkAEZlDCZPUysvroFWyAOSiWZfvSulCdMI4Zt6uW/x
+JAp+nRA9Q6LHVx4jJVZtf56CE3/IGsAKGfFc6RQ8RQd2saAHZhiM/RD6dMDyMpiKQ0mTH14nPtw
WRvxhkKYUy7cnHmLl6HBTY8l/S45+MyRtjJOfan1nvgf8GRXLQBqmDUMAGDwLPffWhYDSlaHKn2w
iVh4stWXngV/mK4r1fZy1Qw7cQ5YMhYeFoOEdIalKNaZpzM0YJgnuGXq8h8xKh9ragVj0XUUacG6
XUhvTjZmXxbBFNrTWsv08yDlCgl13eHOL8838Up4Z7I69XsMvdbgDr8+gOJR/GPb1KJwEY4BFKHl
a+hgdcWYcUugnuda6/XSU5dL+rJuohYEnAztiDxaPi6Isfx1OcvNxj/o9213ygEi6oyMgHicxOWJ
By6b8fcGD7X8H5anzfYPemjJB5TpM09csChdF2Jbm0iqO9jam69kuRfGPrdkuWapVWES2v/cOALx
Ab/RVBvx1olHSJSuC3EPxCq9CcPVWN8bDp09mYnSC1BNuSyuq/jKvQ9BgK3MJN+10QD2AOHd0rsU
NXDYwL8NfYmOQRGvJR5o8VQviz9W0QbZZlrg7wCr1nzMhq+LSQoZ7izbAugNOx4Lzx60JZ0/qD9b
eQJQoCGCIxYAR0p39Pl/NVUFJklH54BQXRkluitIkeL+XUiTy40V266rbZp7jVorBx9/k11nmNs+
WSRRZg0g2WARhe5MdTWWgFjjQSWzHBjIUU70eeKCkABh6qSgVCv3YC9RfMENMlDTjYpSCm9WPXrI
3W1joAW9rN7aPgxEtbdML5pIqM2T2pE7h9M7ajEGuPETyfDIDZoydZVarxGxgT/aJXYwgwXlg05e
ai+u5/IqSKDbUIwj895gOrroTHSgwupgkvbi6SC7lWxRAXlKbD79l//0Uro+DBa5Z09/zLGjXdcL
DZvIbn0kUodQsuY5dW4crWUhMRmUqjbBW62pvVb0as4QgSVd4zrneCZD6z3AkG0fdi9AjjDBrkHQ
YzPiozQSkv5UFeMGGZkR/uIQHwHGwI9ryvsqIc6nz5bEe46Wj2HoaOBUXYeWmIw3sM0XBMM1oKSk
BPehDIKuBNwTq4iP5MAZk+VjAcMMDpsv48km1hVAuCsnoaslheR7eQ7NSgcwuHZsxrzyMtYmWVd7
FoT2BQf1gkg7wYL+nGZ671qNQxa45l2q66eBNCTT3kVrntb1gs0pHn8b8TvDDDkIwsHChAiItQJQ
COEEt4x0kLjPGugg9dLPN0Nd4gVZSKiVKTelIiMtIbaJvXMMO6wGwBR2fGvmOXj2/dTfxiDzjo3+
bUanxoOqD7kJMEFEc2OeDF5U9c9koBdYe44JcgqohXhrA3aOG5LbMQSxRL0pSMjXxAVcOJ2Mwn+F
DY2GVf+mNAGGwAN4imAAwWKbwMMcvFqXL6VY5MC/QGrJP1Exwv6yxp+mkR9tv4r2tRdjgOCBimgv
pW5KWs9H3ssz9c48oHZv2WPsxiFYwJxvCYwUYNeXCry9h8T8BIHbAU8aMIGFOwDMzN7LfjNcri1E
KmEto0KwQv2D27csoJuwIMiySTs+M9P8WhC+DaR2ZrI9K+sZUgsC2MkLMmepOyVkNjQrmk5xm8Mx
La213dI7iLuTYTDC/zLCpWKWCmeNi2XmMdnMPFGy7Qjy7XWjs+zBq5SwvhzuxHZ1+cqK0nUhqpnX
Y8W6aDWJ8nBXKvwDlx/6Uk8UZfwCXcM0f12OFduyeDhEOb6PufE9kTNy/WlabYYCjxpIvNIGmNcj
yYd5wZskD1MN1DIeHuLakVxNzdF7s5YQGtB6wW4MZMRiJucbiOaXmTS6O6dw7jqE4gBR9hKPHKj3
0Sxfgy7HoEdxCVnobh2iIlbnAUbkWg+9ox5BEaf1d9K2M5oQzkeRYaNWEPzHgq4C5t10A0lSYpKS
DF566GfpYVbD7wrZOFvTPxrNlhf+mX9rhUF98hVJWedIKH5adXQzj4X5jA6nvyfE1G0BrPcfiQTv
iv2Dlg6uqQwp6araf6yU7hkFLgTkwoZ0WYa1dBWUzTmHDCtCLp+hCnxBRSc9QH5gVTaRcWhBhblL
POYTII1CBu8T63r45MicHuLAytHUns+iVe4aj3pk6CcHOMItWscMs5afa23pHXxN9jiUteoZup+4
2VRi39oxrl9koqPRmd8rBexjnhvdvmqc+WUoAdEsFzG1g7QukPW6KZtKuWP2wwvBeP3ONpEnaSYs
j3x8v++xJ1SOaDlNRNc4W/QCoK2ZyVsm1fPOGltlp6Rd+GaQKhVn1U2gLsPYVMnQpSShE5s0ubg7
QdiuIuCbd30wKWTdJowSlyYnS9/3o0FaLI/bPRYeJO2adnjP8I8VR4bk4t220chKwgN97PrxQ2yX
0wgficAfb1UQ1qfZbAfQc9wZJcSjJJWrZyKDxaEZ62yrgD/+NIbLP1iveJyiujEP/SB3T1EyP4gG
h9LIIMjaeEpOpXmGiB1e/oGGnT+rctgwLUxStyF55YFHHC//QBmbw1AdPmYTolmiwrogXWg8z+ri
ac7ZzCFGu+IR63zTvxWPnbhwvZK/E41WH3R5io6hDXdYnH5O5qpFL+clKkxk6FFqmaoSyXarcO7j
gACrA17/O8RuoAeh+jrac7Vlohx4AaDN+2CxvRc1uiA/GKYUv0mRHm91tN08xIaT+0YylBUWiMX3
aNR3vhFNb12UOy7Q8ZnxG9FRpTD3jsaDJtrJSJWPehq+M9qCZBWgQaE4fnM3tTahzaUdIyrceJD6
99QgEoZ3Zsb4IQ/v6hqGn6gRgL4J5N5/bxwLFnmZDUcmBsotYeJsLX4Fja11A4ngI5hAKbW+Skdv
Z9Wt7IcQr5dfMbEayVrD/gAY7oDiVmJ4L8ShMWzoLzW6HkThPDefdmNomzjVWxgjkXw2/IaEwnLX
Rr4BTmx/pgUicPA5IJoAbjzD9DMuTTj93sRaEeAJFeSya1A9qaNTC2P2RBfhX2pZA67mk/Wt70jV
YyYC9s1uZx5BBSJq36Tf098nVKB1hzqZdsJjDLI6v7VJ6kH5Rlzzcj6VjIaIJIVnX6r9myhqu02l
6em3TDqKiwYah8YAXdu57Gv5hiQlFLI5VT97/VVUaCZYGUAM9XOrTOWN3mQmPgetfC46/j2Iz64J
3dc/GJITihxa+cEKwpK+bW722Zz3D7MtDateMasfTepARer0T5Ab0jqNaKPi+UTwR7ZdfBKkFwnl
7EtrTviITZDx4kv4RJDNWjickn7mYXJ41m3/E4+glaiaaKjHQ+GsHoxC7/dF4qdQFQrjoTBJaIgq
OY6aaErVn7o1xBuAYDV4KH04JpC2XLUvq1cZk1JRlbfnqZPr9oXQSrLFtdrxqtkOb4fC0Rn55M03
IGErfblijUntCs6DdK9Mk7pn8CTtZlOLH62AkHTOKP9HxlOJCbf0EUt6DtQjlZrgHFoAzdoA2QAE
tdRXsOBncXtM1X7p5TpCRrGttmMA0FCN8vp2bCR5rerlMjJ6FTUhC+mrrleU+xHlsf2Ah6bb9jBJ
uqp7HCx4K6LaFKRuoTvThxQDaOu71jgNchDCVZXJkflWiK5ychLXAqriTe477dkKYbXOud16SPzK
t4qF6EtE2OY7boHiBlXM5Fbo7db3ENmTQxT2065NAuMx6mfmhMuN8c1ga5Ou+gCdO4Isc0gkq1Jx
4+sKiPqoad+UTDmKqkTqPiOS6EDxh+IIWS3bKdJYHEzwe/fmDCEpxJLte5fVrurU0nvSaf5maIvm
Jkfl8WzESbRhENl+y+z7qcsM3j8Ui3rHkm61TFa9stLDrV/03SvKmSfRVtjKv6Q4iJ/IL1i7ZuzG
fTfTdaNMgv/w0kYfOftx8pU3oOa9O5vhiH9SHtxmTSETReR8xEKsdoEjnW2Zh0lZPk3isOV4UUML
Lj4E/5Mb/ze5cUfRSGD/12afGx6aOvre/q349Tc4cF32Lfr86vx5Of53ntwy/+HIjunYum1qGFSq
ZN1/W39a1j8UBZUTa8mjA5qRUXuGZixy4/Y/HAdbbNvBNNTGT4ldf6XN7X/YsqMt7nemgccSu/5I
k/93afPl578qXusOOXhZ1xRD1Q3N1JYr/2pvMCl5AiJwlKHJoACD/Fjwy5iPRAW3Moqhi/LjgmmO
EWzxlZ9GE66a/rGDViDPP1TcfNFsdiPk24Is3g/D3cC3OLptqzdFr1ZtdPflNv/O+X/N8TP4+xdn
q5mmQobf0eFq/GHGUDCQL2074GxHkt8haiSQY+5ki5SSr79NTnnT9IkbzBkaG3spo3sgaFPO58nu
95XUflOzBlCdirSK7AYDAKLUP0WFvR0gN0+6jrYUJM4CkTiovM6tpf1sSsx/Rrww/FuaqXLkT3x6
zby8W5rDTWztL9uoQUe4RcLl+1KnRx2qLZdAc7MqDL6ZcBNkdBSWn0L5bVVqNzaQu2XTUmVpsiqV
3XIG0C23S1ODwcwM3rZcftdp/a+TqviyL+e0nKA4YWx/C9lwTStbL3Vw+MSTGWP5wdz4JXULiZkh
cPNIZTwirSrKzQDWGWCNSvSiCRIXIS9SgvUqzEy3NnZVyKHs1pHOCTAtrZaqiD5iJ7+eqnxjt7d6
Mh7UDm4q/XFVd+5ytM53SM78D7OpUuQOTSQS8oXu5PkQnSqOrYioBtMOBsIGBOZpaU6Nj10PCFnr
t0uNJBruK2oX7ZSsl5+lg/+lghAEiwm47xZZGr1AJLFBmo0G+A1xXvw4YpDbvy51+b2GUaOFvFMr
k1Ds98suHUz58nfcG/K3BtqBiuSSuADa0ZlpYIK4W27Pcu3Ljy/XoEtwPPJku5SXW+gvZfaRL0cF
Bn2GJ5lTYyj2ojMLRJkIMlm6ELoDeUf4bdXpvBoQ+EzKfXEXq08+Qyw54nFAZNrxwbu37rK6VG4U
KOKNvZ+wOATItqpAPOhxDzw5w709Py7bfbQaeuaL8fyBZ8JuabdJeviN2RoQg2gCseS1A74g76L1
clYmPKq/DrXVdo0GIIG+2I0iEoCUl33V0iwaHVwZrSV6xORGaR/ltN9mHL6cwXLYkG5N513BvRuQ
6R5npW2PMiBYmwKZJnCgJvkJEypB5fD436iglmX8MT+B2K/rLnkYJf8JRTYo4lr5kTQZitbmMii/
87OUuZwZbyKC+bltEGK0js1knaqa0AOUxDZOGIipp26Mug0aDAq6Bzvyw0u+035K8jcg5ESUI79a
J7GNQJE8fM8xuEAdMF6ZpIyB7IR3gCIQPA54zjpXG9r7VC7XJRAUyLHcQe2Wj1jwP/iyC0rs3/Sh
Gn649Fn/dSf63H6GXzvN3wf8hS6TnX/QL9mLvzVdk6Z/QZctwDMcPTCtlHUMqHRgYL97zQVshmGO
aQNHM5HBWezE/uo1LcBmsqzJhmIZoNDoB/+/ek37D9cEMGvAzGSNThtbIB7sP5waigq7swJm1MlU
JHI8SVBgTLYE678UTatDixR178q7FP+soKc7YOVWtx2aZCaDZs13UWjYq8bBUzC3unVmDs5LXxjD
tiv0G3TrI7TjpTvm4AM8MPuGWcBAaFa30YWaf42FFN2RB63XzBEiRptJvC1qyVxLiG8RfQgW6xJ1
2sVWcCZj0nlDGL+H0vwWKrEFQH6IYFctUd4BAlrWVdsMYaW1oxORTysz2WQdkmeNyEuIK7EzJy9u
RZHksj0/iqKezWl/tGcg273fNoi/Ij+7FrsIUP91K740I3Z9uUuiltgomzZ2LuQcUbJBwMBackBK
QtTyTRR9dMW2uh4+GcsOsUksQCWTI8uJaP6rbfrQApkQe1IdavalqItsmjhS7BKHX1fFtuvP5OJA
sf6fiv/9r4uGru0SDDYOU1SPh3aJYssLGESU+mVVlK47miXafV0VpcBA0BDPAGpfD7k2Iw4Rq2EK
jhhKorz+V5UxrZ9BOC7NfGnxslUcbgQgRhDh4/wiGBVzFV5O9o9zuv6eaOuPnxKr4fJQSEB5EbH+
63pKjN4Ihy/roW+ra1x54BCIQHIultGSwRv0mKdTFPGPXDQ+KxKBNeogy95LxXzZca1yaUPUvlRa
dl9Xv+yGOUzYultyHZeiqPVHc2L1v94tfuLLWcL7C1ZILBTop6fwoOMl34Sszu8zBLfO8NQZpHJT
twpGN2KdMObvSqK6WJ2lMPaGB3Go2HBtiUAhjYj1dGlelK5H5kIH9XqMLXXmqsuAY9bwGLSS3F+r
kEBYGddi5+c1BCOyimL/SCx8UxqOvBokunQk9zTm92TaoCj2m0S/zwzDgC9N3kfAnFAevrGmXtpa
rYRRYzSu0d0lO2Avkf5LUVki/AZ3M1nJIqMsimJr2FpHPcZ5R6yJhThQ1LuufmlSbBS7RcXrcWIb
pBVkmGMkQapgtvkco1nao9yELkh9nMG186UACsVcixhx2iIkzEdcLLRm5KMOKoIlbtWlpywst4IZ
3FrvRnT+gQt6uuWb+3zGM3OqzrNePeG7AsO9r0lyiCyiCcI4Q3VLpJKv+WOxet2Wmxpi3yqIfpFh
hwGZQzyvYj7stfaqx4wFwRuY+7CutF0QDqNHZmn0UlOptuRnnqJsZOpiB40MXZVRlmncN5GPVkRN
FgnOH/oFQxVtxGpGKk1vuQoVftYaK5LZi9WhXeRrUCxNesbGIocvkCTk3Zwd0tjbFmWWg9K9GFr/
qTEC22ZNUB3RUCyPDuKXawQ16SFkDWlCZX70U3ttoti2r6q58dDcaDxDsn6XGrvW97j7rbXlG21H
dUiGBq/YC1ph+Xg35QJOEkn+68YIKqI2hPP2Ch65Zvev2+pJQrEe2ILIQotFEta4pubKATzFxGQO
+0WgIbcVGOodupblRioHXoEpA8kNDQzys9xv8rq7U1HWujyI2vLEXh8/URLbqhQbHKtHoRzHiKNU
FCkSqeRBywn4kyGQgtd1UarUjlw7GdJpb2tY1Vn96CWltfyHNYSU8zxkcC7WQ5tdYwXqjcw86qe6
1ZJ197tqM8lAvTp7IMsjz/roXYpttXe6Rj2E87z1h1r3AjQGmMTJJgZEix0RAmOwj+zLouoOeHjS
IS+a0G3d2OAvZuSwUYJemJvkJ8cZFWlk1CSMGkZX40Um/T0yotkr032DncSjjH5aeGgexw873KHN
C30f0uP8ku6lX0W4Q0YDA24ZnfpunfyAjJncRciSBm9MHsuRJPR+6t7c71p5rpDrb/ZquMFGqoca
7Fp95CJ9YwQhCMV9DsdpPgfynTK5lf6j8z/7bGk6rtcaqgC5m46bFjbuBrVSGdFYhBxAjiAjOh47
e58G2zDfxCR1irdwOmTzT5XQP6zGMvSiYWsEh94EHb9m2j6A1IDOP+jPpg47FmEe+Emv1k8yWZPx
bDgukNhaAaJ/KsyXUNtV6Y2PFKOK69JRT27y8FTLB0jUNoDs1gX1rSO2Bjegazeltmu4naq0wrd+
pXNa5CaqdeccJHutAcH8NZYNPPR8NXRv9YgZvUuLfnkbAsvKtzh2S93NZD/k6W7oXjMJz8zgrmx/
mNDEPPuIXk6FSFW/MyIvxvaKjEB6QHkfCf693nlt5gXJA2lqtD58+Rz0nmnvG+IX9l77HEDm5MVO
7rwyOagoUzWHvgKmfgbe0/Sg89xUe4q0F4KuuPIBDkMtw9nJxar9pQJVeqtfbMkjiKT9is2Vwnjt
VjllzUZK9z6xidCNMKpBywax6pf4ODrucBtEG+W5PaFSaCMfsk58CEqrpEWT8jBqcOsOpOON+me7
aI0fg+IEWUyJoBhszfnGVr/FM0Nqb667VTPfyM59IW0Kc2fXu3D2ausOCc848vqZ9wIVKqaGcfKr
CIh1nwKeo2OJPf28jmd8qncx12aSu89RSDQ2fMMQWF+NoVcGa2RcTP6B/W4uj8Yv3lnd+BHOLmHm
SiUM4im/ivo+Tw4lGu3ycsO4T9LiCQJJOdssEvD2IZbQUF4jY2QimdGv24+iOxojernbIt8iMiXB
EnDWeXxiToraEJoLlo1d+V4hX3NTPhiSq+hPTurN8l4PNw0qUHu/3owo6BdHhEugdtTA+IcZ4N2m
BKmPKO0NJMOVO36MzyGCs6C8EKO8b9UDxEViBzdGu53i7bjjMgMTXcN037WHAbYuROuf8YeJfWU/
Ah/bqfJmUB+G7MYyt/KTKhENeZfzU2TdRm8GgtLzzuxRgWMEvs7e0QFpeBWQJlxYC6AlooeZuNWM
+CpvbR0f5KhEbxG4/1bvVta0RgxmGI4qaVNj5SsgOTzKQN4mjWDHqpVu4vobWiQJzIJYeepsSG9Q
LCBsA+tZmz9KAjDPNtw3VzuDrkDnD+vPwln5NSNIIhnb4R1Uu2nt4iVYti2zHdOi4m3JJvLhxKQI
Mnu1oZUGY7hw7aQb7vmZh9k6OWftiEDVvmgQ2N3Sj+P7Rmp91XDDNPDHa84ElxCtcPsWwQ3MJlbl
sXszNGSK9lbqtvvuQf3ha25S7zk1UkclGZTUPtfljnNCm8vObpA6NbUV0Mnn8hX9cz3aaUiRHGWC
aeiCq4+wcVqyfHyKleFmMU+Rt+G3LjrPzqbrDtJnyr+rIrw1gbGPziiW1uoK577oOX/FhtwLb/Un
yW3nB6Rg50Vg8EPTbmE7dwVZqpwxnAtbu69QWT0p480iub6QBtBEfJ6KbWW7lnR0MIMBtoK4yD26
t4q+l9ADLVdTum/vnNeM+/+9eLGOqb4f9+AZHolIktcN7udjAvJDccdXB33baScT70tc9AQy3mVp
E7/JGtZqbgSQgnRSk9LXrf1o7YQbeDISo2DevptSesIypJuf9BkU/f3ApLT5dOSbtqZjQIhjpS2S
ssjtoMsJFmo9zaCHHp+68GmaPZtcb4vIdux1KQJ1u7x7DOJfw/TeQ11iPrmKwtcMTeO+PcHG7MEH
yazIW60HdblL7QckS9MKNxVS3vueL0uEyNQmqj6H8kZBBSjBxgmj11UNgganGsx37BU4jaZaOe0K
ZmSqrPof9idneRu+RfqR1rHA8VeoSGmIsZur8MlcE796QJ8WQbW5dYlSpR34tl260Sq3GlftN8Va
wRxHkbDbPEElMtemp66lVbxFb77efDfidflaThvzLnHrg36PgOq8xeD0ON2Ztat9+Ps2XhfGGkYm
Zlgu4rDyj5LPwUvwhM6X/GidCQFy5gT3ylX4Ojob3987BI+f9Tv7R7kPTsHpZ/3agRk7xy2gu1UN
VQDjIp5YViQXQ8eV8YB87drfZ2vu6Qpw1grS6cP31U+0O783W3NzCOWVeqed8716N/FRYADwjIgt
b0z+Gr+iEIjNW/1/2TuP5cixLcv+S8+RBi0GPYFwTSedmpzAyAgSWmt8fS2AmcV4UZn97PW4LCPd
4HTtDlzce87eaz9pt72PnMgGXTmWnn+vlygCPRgo3HVYCr57vXWTrYIDHViB18sPabQx4y0cJvwL
8MuJ4YCNF7oWU6gCQeYGDvOezmFGYDzJXK/NFuadN6ImESkt3rJcApLsz/hdNpMXHVS3d3CGyJpT
q5s+P88HhSKm5L6TG+Kg/ZG9Tt5IT3u1c4dXP3CUE0ywnYHY+Sz8ILCKDmhkN2/opr3sUFy0XXYR
H4JDAnWCU4Kd6aBFzn1rFw/FFqBZto0u5gtVam6TnrLEI39+fjd41x5JYHFuI/OAgka+HL1PqpXs
szal0QukTa21QcBqTyJHGGUiVk8P0j0AaPgCj2h03HzT32gn6Gz9TXIkb9hlZ8fI7ah8aY52Qh9w
7m/qvb99Rao9n+ZTdVY2KPeCHTolALTeFYd3BsAXaPsJt0+NmYxzhr2ZmSBM+R33wOxls9I5wfh5
afdazwdH6nbwD6/N23jKzhhz0H5vmX2c5EN+CpFhbhq+x8QRvNS17MyGNH5FxdvmLi4qgo21kZ34
pt3rpAjcJ+fyXniObke3e4vvLTu+B+73WT2iD99rNklqGABfAjzKNr74e+ydOjRUwBPsPa1du8CC
3tsnRjJ2Hb5h/JuEZTJBDGyaVIzhw818W59QwpB4dRZ2mmuctHtcca7v5FvrJneijfGChEAgPRvO
gDO/0ChwRhv9pGOJJCba+oug7Ah24OTyQtHd2QZbJiV7KDN28xjft6fhMzmb2/5UvQGNLah8PYuf
z9k5up08/zN8yX9mO5FvYsEiH7Vjd2UJzgzO4S6/665y2dl0r+JDdNGxIzK22A0HVWTfix+5yx1h
eU8PQPNH+956715bmV8W6skl25lv6kP9Mp0ZCBkg1bf6hUQgZziTzzDeJcfkKD/gzbqpLupD4okO
X+pWvuLSmV36UvY7SCxGn03j5C61Qu0EX8vBfPS87HQ74Wmk1UcMFGva1q5eae51VxHyteWdZBdp
l19zSjxUH+yrxQOBfPv5GG+aB3zyjDHtE1b94oqzU/Kx7vftU3wNrp5/I0eROx4zfq/YbVubnEUS
b7FiwuNf4Ql29AG+qn3iNg4miv94NJfIHr4asOycsPia4Otwznif3+M7gbjcxPHB3/UbSbTVaYsr
sCU35EF4FwlvZhjVNuMe6BxHyw28sd24H/lBpvP4s36pWIHayob9Pb8HqqD8CHR7copH4XreSJtg
B4uuiyXA5rb4OCjPyVbcB/toDxAG33C1mT3lIFwpV20RecZt9jExtSMC3PqZTA7O4UzmlDneJE8k
ROrWJrxMt+LWuJ5P3XRJruojUwptpCNniy+FY3n9zr/5iC4DXzU4FTwmszswVT7E19FlfhrXAXAd
JXxmt5yIaN08FB+BzbfPJ9feOx5IDzangEHWgGe8D2CyHPWx3efuuJdYqr2116TBvZNvCmpquLVI
eX5jq35BAHfqr/VxedfzKYid5rYHh4qQGGzqnfEkPtTXSekk8za7LPODV+m9euUtIuKO4Od89NNp
fuKE2L/P/Iz0ZfJlMGZgY4owXAEQciePzido98Pkvfc7ZnisNW9xQ7q0yxgrQifw6mvGUk6Tr3N2
NUzb5iG9ZshLr4crvtdkJzrEH9CntqVr+RByhDIFcqRXcZ9i7jhZnrnnwFdL/ggF1c13I8ONvrWu
iRY8FztI49p98FRvSnc6IA4MGcYeg9078ZCetkVm7O/Gi37qbUL1nPia9z1WnsQgScLfhtXYE+l8
wbvxc35Bpaf9lF60a5Nzd7yxzvkThLl9ewShZt2i/RoMryN8lDywG6aD1GHYaR/GncLwXO9J6nOF
o3QHlWPLDJVn3t6YrnbLnGL4wExZvQaH/lhs5x2wBMaJXbYj8c6RdvGGYMlLctGO+Wa4RTDnSE8I
bjlaR8GVH3qOzAvHrP9IbZEfUP0gcyOPPPERreRbeVPfJ7fZuT3ljILGD+s6vDfupGuA1fPePxA+
cTYveLbc+OU9doXb8Qh6fKPslv/0EewVVm5Hf5Tf0hsSvGJMuSl6TLuF8/YsoocibpgpFAQ5+9kM
rzjTiI+wftATMi8+6Ac6zlt6leWe9cKFgJUz00z2WvnBkuwUKZJdED14Dwpyb80uCSwy2X7GB6pC
xwwuiT7xK86ta9y39xZEm4POfoQC6r64tZ54E+/Blgl+vPRN12prz8QKWoDC2oj10Vpxo0/IvrWo
hdeLr781EL4X/f9adFpdNuuWtJSo1q2vapQpdZtiiC+sQijjrkaT9WKtRH1fXbeCCY01oBU4ektN
d30/ppjiNIX9gdX+LhlmYPUBMUL+AAMY7KnU4v2SyP4k3PHYCK89xRxpRiSV9jSr5YjmcBEcTI7q
5e0DNNhJRlLsRDG4lqnJb3EFsABeLli66KKg71ejSb14xNatplFg0SqDCwAWhUG8VPUlGqFLAQh9
/LqZtGLEWWBguExBGuQhqILIpIJpPgRmnXlzQMN+yPPbr2Cn1SeypjtNSnVTq9QGI5TqhzXraRzC
/hCGWDho6r9LLXjfmTDlOGRGXY4BDapxXCblENuS9AqhKtOgxRpDVYuOgBiLhqNh9QMSSnjGOMOx
URQG3Eq4pka7q7FBMHDynpRAwZldPI29YRBBOmXO6rVpjaU9sm52o05JIwI0nK0l3bXGu9Z11y3c
dzTrhqo6Zn6Qbb+dNX/ntimFDqF+GGyCfMI/vHppVqcN+QK/Om3EksIVcH6DhQJ10PWiFASS5NdN
3Sfct8sg6C9l2q9arYzUlvVaxCXWM2FHYBWxVou3cFy9hf+9pS0Gw/Vv68VvV6flfuvDktWimGFW
lMyCQnfzkYjNB+nDDr1VBoDF3yjgO7NbLI/S4n206nPalnyu1cYxWWJ9qCRl3MaYJjNgUx2Bf/Li
pqwWX2W5dG3GxWu5biXYL+fFhxnPI8JtPZc8f/F1kthk9EdJIQeKrv4Gql91mOUShyZV9RTcw6Mh
mx0hgMu19QZLxF8XBdTsf/nj+riv6+tmP3pWbpRHUFOUWxnw4aHhhFwNqY22GOG+ttc/rxc5vUpC
87j4vvp9a9X4VFzJx1vv9v33r2dRuhrL3PdN+pBfzI5MwKIyFKcXI8npJ1G7iiy6oAsOOqHKQNTn
4tNtF4+3v3h3BRUXryWNL8Xi60Xruf++bd0KFg+4udqu1wcoq1F4vWm9qFYjsbp4iosSP916p/VB
VK8xH0trG3F5vXE1d3891fdfv66vD1gfuj4pgD9Ow+vm9/N93XP94/fDvx/z9fS/331cXNh13d/9
9pD1BTF9Ab1anNzfT/N9v9/f2S/X//adfb80+aHpVsZ4/vWQ9Sl/efe/fLqvzfWR/vd3/MsrfW2u
d/j6gNbik9dXx/zy+63v5B+/k/WVjdWMvz7FL6/8/Tl/+zDrHf/HO/h+ifl1btUH2nQvzXImyZfB
f17sduvFb3/77erf3YUeAHWt355GWptW33dft77vsz5tUemswL7v833z3/3t95dZn+K3p/26j6HM
ty39tk23fD5z7cUG8QTyv4nxwy02veV8u97621Vj7XDihsSptlyYaxd1vfvX5vrXgloTesNu+3dP
sd5jvfh+mvXqL+/mHx/32xv7x6dZ7/f9Suvzff9tXLpgq6Dmf/W7/0Z7RAIhwp9/lh65H+nb8FZ/
/Co/+nrMX5pdyFSLvEfSdU1ULFGXvzW72h+GaTAr+BLsLnLavyS71h84A2QNeo2qIemVeNBf4iPz
D1WVJE3k+WRTkUXlPxEfqcZvoCs0u5ouSaYqSiYKYcRQ/6rZTchVgrlkVbs+KXTXxL43S6w/TZgr
w5JGG2Va4wXQ3m0F4D6KDaHXvSGq8p0EBsrNKmpIQUOjQpOywIlpJE0x4kwS3DCHJkZ11OIutTei
AbKvbMhR72HSiiYYrTLhbDMQmnVsQBemSXjq0FRuhODVBKLstlqrO42ud8fIpHJFDoToEg3xhlzL
3DaGfh60KdtHJahZXdUgPLt5SClLm83Ai6biIymyeativ9uYfERa0SyD8+ZZHbVzge4kA2pUd+mr
KtTIkdVuO46AxSFHmlSPjcdJEamghf7ZVOgCMlmiMop5yfPrsCSwBQ9Zrm19xAp3RUylPSCcSOi0
1iEkiO4HXa18VrelEVVXtUTKzIThhHi2PVGa884QcUmoTXIjB8ErkFmWbORG2ol58uMMsQTMeUec
7rvCp1ZksPZt6dSzoJgrJJzMSMeKnsgciC9AwiAjYIucZe1uGGTM1WqS3PmB8UJ8Tw2Nh370fmib
0KtV6WPOQS/GRnmWUnSYFoT2ccLFIxMdY9dN9NoVXhTgWI8TrLNFJlEfitrW0wcPnnNJ0Cm0M73d
sA99JgMcaaWkc7PwxcqgpAMh8dtvRLl9zKDkQz5qWHzOwTHUqRWZwU9NSEIKpSSxS6F8IUsaB1zH
uhbzrzt0LJqjvrA3MKnlc50QlSgGyedEJSelNdeLVHmlIrvqaDRlqn4PYYxmSMMknGS4I8zCeWPF
1U+pgOivVZPhJoi7HS3ObkJeSFdG0Y6MlmpKBeBBli859TwoQie/J9jIByQZjvldjwfPiXxsR8yg
nXEoKfglOWzgAPoty0WZVksxZSdNfK/LDPAVaH1OEgQwYTCMY34UovFeLRAPi0euZIldJHtSWS7J
lLxWGuFURlHcdQRlGibA9IRCNQETRGU5pQLgzE9EsK8GwaMivsaI1nfpX4NvuB5hNvvEXaLt5pP3
VGJQ+iLBprVVZkQMZL1MIbWaS7uD2wt1c6cEQukRqI1StiiJZgsI1OUYt8t+3BFDqW70yth1ZW2B
RB3GfS+SMEkciCPhTdsqOU5xo6IgV2IAjuLgXpdMqvttW9mhmH3G5q3VwowazMorLOnaVwXmyL5g
dwQRX03m3cqf1OvslIk6nOnyThem9lbwqc72FV2COnxUcM2D0vykY+FnGSUdkgB8k5qMqbXVdaNb
u3i6m1A90IuXWlrXeJvCKyOlHYGn2yG2PNq2aYmhwCLkoyExSPcTwwsURIVA+QClVRUd+mapYjDU
JHUf7cv3OoWkq50BdrUHSxHOBoPOhiyUCLUv8nmYczHOhKdpYO6AJe82iwwKIKwZeiOm1LwkG7aH
JlcciXmn6+tFSRsTat+gV5dqSseTMpOaI7dLXbOdAmyDOfgDuFjbrAgopU2MTj3YjcpSd1kkOmIy
NRs/Ia/A6Np5o4biNSRZa+OT5F51TGqj8K4Iq5nUw/yuaRcOTpt9prGPGJ3QiM0UAtyLDqTuSYfh
zm9ieCgEs6GilgRQhdKNUUmUyafh3E8XWcHKn0toLJRQd8rMd01f/BFHfeRmsvY4y/ldFCB0AGzN
MhlD5lFXc+MYj3A9iWyi6ZaxRC1pfKQjfedSnrPNwBtQqpZ6YyfXR5k4Oa8V5p89MLXQx9I8jY+x
hAYV8x/J2Zq5VYK2RaYRXYyxIfdOKoCl+SbnDaPWj7KMeKLsAtfIHutl4Jex/x5Fif5NQb6lnYn0
smeC6dWIjLnEjy2YyVVy0tKUovwUUhjst0UyaFsULCODDuPoZEWzaxXAf3Nfhm2kNJ+ygRmlBKeG
KrwSjlHaoBHv5Rsh16iA9XQQEyGHl59W2TFMO4CkMS8n6Ea8y4f53MZSvoPjeKWMk3hEhEXkz0z/
OaBTElZWcjJyYokgQm4V1bCOU1+VOxiTV0UsatQtp9gLaxVHQ8sybn0XWMKF47pVzZ+hQdbNeiVr
h5GCTP31LlkEj8eEPAkoaBzLpXxAd0a36muzinQo1I+aVcyHQAfRLYLEEDqI35Iub2pVvoxkWB9S
7IxhQsd0wdmsW/lCt4FaQK0rJoMXdvVnplUAXieakXL8DMgOUyXpGWnFyr7Gy2eLk3pDYEniTRZZ
UO0kHwKkV3spBSoL0mI7CPNVNdKO+98J6IpI/TcTUMOwMCb98wTUKfL840cb/ejaX+egXw/7aw4q
MdG0REmHkvFlHPuegyp/GMwzUbMbpioZmMv+exK6KOA1TVKMRZVuGKtu/s9JqCr+wWSRmauiaYYk
m5b0n0xCTeN3K5ZpYMKSRVk1JUMTRfm3SagmT7qlF1G/gzhKl5W2aBdUJzVa0uiQe3KYt8+t8JnU
yq1JRqddFkufG7gEx6YOy8VEAxUJDeUxk5J5oV6LrXlP7EBywF0FFLr6HLv01JsqkihBB8/JkSBG
VPVxnRlw652pI9XcCpgIEPM42rD10caTW5jrRO/l80NkdcD/pfkshcIFZErEKdt4QxT/YFjyBS+I
iPxnwJEKPcW4ET3NH1pXLpm0VFBeAtikdp1lp2HY+Ir0xghSOhOYKdILOesR1BCpF2u67VPrvh6I
ip/z+yXwK6z1s67F791gcU4Mr6h0nMYWQa9YnxMqueSJURnqOl10sEA/z2F5D7WRBnj10qT1dhJH
rxGxTQNeeMSydNMZyWdf8+Z1rXxOiwgZU4ukqeBrNnSmSaUGaU86yTnfUxLwniGlPKuFV0YhIkh5
6/sNZvb83BJeIEpwEjWEkVb8nPb+NpCIs4BqIrpB/lOpYq+uzX0k8rWBqkViwUPIAi+RafhotDJ0
BGniKfpEnCA6GiI78CYnOxPXUBJmlSNWvIcUmNWCid2JiwdZHhBz6KZXiuZeHfVX32h/+DWPw78L
VycG2jBkiEgzzQl9ubH1dU8RaDXq8ytRWG6s1uUmCenlJGOw1ys9IpNGvYBbmfk55d3yxBAfTXv9
tf1G+KkC2pj4HspUaVFSmE9xRzxbQ9Kgi5D3gmgV+hVR8hntRB3dVFLm2l4jdHBA9dSonGeiZiAs
nKmXAuCaYmUD4AT3gwg6JiG51/aNjvj6Iv9ELom2KkYpFAXnyGDX4f9ti13f7gykpG1hPNWt2SOl
CX74lBxtcrLuOW/mlDWvAoWOcTria4Ls0YgxWoEM6r3amiZAuekG/PgPuf4hJZFwKze+K6VWaAcd
dXM8VRVTVsQPQOLFZEM0arSzxsNg1ihMGt4ryVf73jf2IVy59WDxLQuVS4jBuJJUZxY/S4M4eWIM
LlnPMVOL1n01Bk/EPp6TiN9X4gsStUsf0VmSpeBSteQjJpOfumrW2DGRW61J2misos70S9yA6Y+R
uXFZ5r2r5zKzzRbb3q04dK0jWsZCnx8cc0kOSq0Pv/XCKLstZcWTiMtKVfFT92kszUvoXlAxAQcV
ZrNQO49T8jlaCeQ4fF6gDYsnbSC9scDtuQj6xCeJchz7KO0/SchdtT6pA7uI0TOFzjJ+qyAnuHse
gmcJZ51LFgESnwqOH7lnz0OsS7awzwLaKQT/EGrBQeeAUa3K7OQr7A6Rcm9YrBH6MtkF0nyYk/eE
M21iZrgH+a5xC3yKUvCp1sRSYv+co/toHjdSIt2YpBA6psFBU/eoZsOstlnd7it1FLjiH1sSsJgj
crtuxu+KZKDmHC30p5X/nNfhtOv4CQ3VuJdrhaQRtfO4hem9RS8kAtzhpjrjKUgXkBQhxXttSD3L
aJ6NhNfVDdZMjLWwcwn7YPRMmAk5Q3mTL+k2WWNKmyobQAcm2bvAQObEbbXPSgaW3MjAE4dOKjcI
rIIK+Q7TglIMddam0i1yytSJYcjssiYuHXlhrw01Sx9LXo7ZrqSFHhnnMWawLOqaDA7rUx5TtB9N
6jZhNbr0ApaQDX9bqMLRxKe5bQOFVE66ViD6PLKbFinYY0N5wkuMAsvpoJwiMon5PEXjVmRHoEFQ
NzUp5JwMoCPzRdhaZl4F/lFkNWhbkXIHT8sbWwH85YzSVkoAI6AAVWDqOKGQF2C0NKh2/IK9qiF5
CHSyNvLcsMPJfBA7Es5MiZWVZldXYkaZoOgQDAEKahZyHcNbBlgJB78XhGK+HTCM0rwicEHKAYYl
ZoGK07qRFHmjKtcE4Sm24COGKf0fiUzqmiShpi7jn7Sb7pCzM3XVnocW9f4MKHpTsMLbVlOJIANt
dd5o9z0nX0cnLGyBKWJkRO7DLJXZH2NJ0MiXqU5iN7BatL3hnVh3P4EMPNR6KttmS/1F0YMbI/m5
7uWjtQOpF9pxTRyhvh1UAjLwJpDxQRBVpKApyAaG21yt95XC+nE9YVFRIgxY4I0WQuPTymT57Fto
5WItelf68nqc2jeaZ5+hStts7l6Kit1AktKftB+JlFSIbQvkbJupsuZFvboHX0KiiyVoaHPCYxVb
FchLf6uNeI8Z7ScffWNArq4v60SnGVfDQFRvzHpX9FExVcg7uwjZp0EErD+LH6LePppzQBM/nS6z
AsWBmPKXqKPpthY5BBxjREwjijD0pQjT1+QYq+lZaCw+V46HnJXimzgkT3WJqRwtzgKSMYlYKUXx
Q1MpRJn++ArDJbATlSkz7B1VVXunL0/a8BK2BcLUWmtQsVbgV0dkm4POYGMl+t7qeLTRtvlGavJd
wALSrUlQElJIMkbAKrkrGXwGQ7hv+pmhwgwUpPLypUdsUXXjuJmXARIcJmKKhjMxBsfUwV1XjXDf
AgTMEDkIIuvAJcfhgC4b73EqnRWD3zUVWwx8KVF+y+mQg4cYU2Yc6TL7iiMkdgIsz4gBEUjm/Ty1
zxhBqI4U6MOJuLdhz1+AsrlEuoQbGPKETilXWkvlKoHU5whaeScMfJbQulIa5CRJsSRfAy05NZIX
EKlC/GPySa3vymgaAVm7hDZJfF73HAtkCntA7ZCEcQhzQfeMEZlAxyluo+YAu5IZOl8tNNdD7z9F
cbZLVQ0jw9kylIQdSUXBOhqtS34PgcSo/lsiFil0+EiFSyRqMFrqKP8wBwnIrKaXm0r039pOA1LV
h15IeL2NurIyHrOCqVIiMM3Sk42GKMEoIL3pZR9vWkm95StHuajr7bGVxz8vqqlojzVYHKBfdc6U
ydPH3joomCTNtpR2zMBfQvJ6N0nQuk2TrZPj4VDXluQNRfqUiiy0hWZ5tlstNN4Ckio3ZlmiDvJr
igIAs6XD13WxmVM376kiyeXsH8IivY5jFWWcIt59e0pW41VhbFozwDfS4SMb1Lo7aN2i5o9iXJ7L
1fWiW7Z84u0akrvV90ECLGcsthxIpwipSHJxukgOj0lmXqv6pIGu0im7wJ6nZijhI1WgQ8m1uVnE
BeYAR8FAVtmoZykLpa0Y6bDJE+LFVbWKCe9MQLVnJIY3aqukcDx5Lznf42HM0gecMemmWm+oEnY5
PEoCM++AQKxWCg5T54HgW37PIOBI8ud9BHne7OrkGOZngHiil8vA0/RJCtCnt6eyg4ZXp2Tp4rYK
Tn6bnoRCFn+h31qq4oW6Ou50HOh1nt/52oc+5v5dgxwCO0P/A2tXfwIR2p/mSxpSDqyUxFaIMzzw
Kg96+FqawSJQIwA46NM9UEBIBzU7jNmII/xHHzfOupkYMlMcPf1cr9HBx1hIGCoarvguxtN7iBdy
5bqVIl/MjYD8cJrYcQGseZSNl1yYISexsy7J9s+GqDebYln2D2spgJ5FRhDFX9flMZCRoIU/s2Vl
L0ak2yCGXDbVBFiokTB39HkdoaYEIQkQCFArW+DymshlmoP6AujWtsjkU1X0wrGOwbEGWu6s12Tg
9zXLLETjI50Gl4BZ4bheNMudv64O5aMS+cggi9bwWKhElKLb4UhRTfLkgX6+aOj9MRN71oYGk4Ak
j1C0+yHaeVmDQFAvfmRRO9Lv0I5VlutfW+QTGa7aCgoCAP623qWrIE4280HSY9S2y4OU5UF6DqbR
qMvR6RpC2xTtyh/i/qPkzZajWL8ktQ+5gg7NefCXEGCr649DNVD7FHAazMzCZ3W4i9pGOLcZJaUB
aEOlDOmxMjrpnkBhy5ULPdiuV7U5PCsA3Yg6Y25WDqJ8n0axdGpm6klDnxaEBSzRC5a55O0pw2s5
E9o9Gskl0YicrpPxJesomJWdpXn4QjG+5HhCRD10yBYGxGHo97/UF/6GnCItq/GvEJX9z//7fzSV
1bqqKzSodHYWqDI0p37FvKTEEGHFqLtdmzX5Vva9Za0aJRPwxpw6bc2sRkGoH/WEOagRZ6//n9cH
Agpu0UR1Iv5WLbDAsU40JLpdY4wEc1Xn2mAyyUKQMMGfTPblBndFp4cHX5q3/+/XXpgw/+OjGzpV
M1UCxWP+9tJM/gU1mvNul06sE5cFY9NZ92M6gY1TJ2dWxR0wvP8FP/wZD/Rval+SaprsXP9c/Nrn
P6O3/F+ASX8+5s/Kl6n+AVZAgW0E4khUdZMf9E9ikmn+IVqioS6dT1C1601/sR+ol2mglETD0CRV
V02IEX+1X40/DG6woDRQAaNyZv4nlS/FWuAT/7pHSQojEXU3TWF3Zun5rwdTR3ZrNIejsJ98b6YN
meqYF4Q4yq79KUwQ95IkHnbGmaJD5OnxCBxnMpkuSNklVWPZVZhfqinhMQB3A6TmuX6AZLDNOh2p
bf3WNhlq/ER+55QwuWouXWr27QNZvG+VEYabYQgjp1DN9lgUVN7TrBtpoBQB085QPDVC5M2FwPCd
N82+HZ+Z9yQn4LXbslP64zQEh8iUazchs9rOjLyzlaw4YU8PN+HUn0h9TDZiweIwNcUrjaAlV5Bz
cDxV/D7JbQVLYkEbMv/M/aaimtXdgvqza2up00U9mKBMw1NCimurKKbjy92E0Nt3J814Lch320wY
K4IS2V4lqPQ14E8XwbAVAuZkXS8VV1LDnAqMfUy2t6ZrL/GS+5OJYBbn8rN/omS60VA+HbsiNl1i
ahiYQ82z4szYTgJFFF0gTdIPVL5ips1OL2m7oZa81BoUz9foVxZlthf7t7CzPhKUp5VsnLI02RKf
fi0GqbytoFVwMqgeNWBHJSt/6L8hQNWxPatxd6o7yE1RFN5kRDd6cqG+B2rYXocqkx8j0asdZYk7
4Y4JUbCJGmaqSlbadZt3hCBJBI3n1pncAfFSdZ9xe23JcvA0jAAUsyFJXMWQf5AhbcCRxx1dLany
NEPOatZts9m4nZbW+UQz9bpKL0nMC/YgGnWSvQE4G8FNk7YGDkHhVlAw9lRF8lOvNFphM8sJS7Mq
ev0sEiIjuy162K2hJM27kKhECjp+4xJHcGlMxPepDjC/L9MffoHzkO7zVieOEiPaILuNITS7yBQe
otxHeVcrl5CGCz9dNm2iKciPQIRJgqAB1jwWYGepDE23rdJLrlIMzd43UILKOj6qsfashgFZUCqy
zRs6Mto0wDgagnNu4VnsfOaArajfDUlRPmErnprENdOgI9yoUDcrMLoPVNR4bdqiVqXFbwCZNyH4
sl4fdq0QPSZlwewO4JQ/BsOec8xGSI2GjF1N3+lLojPxl/jnoZlpambnitAdwkxNN/GCq9UIq1bH
+4XCaflLFSmQJ+ycSBU7wOATQbtNMFReVlTX1Ol7AjVKE7JCVTtU5k9SwYKCkGaH8ODBHcQsPEVi
8xbN+lPXTFh5BxaGVvcqx/11PIHxNqOYZnRb3gpmoJ3S6gI90jwncYhdJmYCqfWLY8/4IAgn3g9Z
Dzezl7cEUyguIMt3gg+ZrU/h1pqzH0JCSrQiTNt8rHcyv7cndyEjjTDhm6s1MB5OBIU9IQEXpL0k
OIoU6+AEiWPSlwRZrdNvplwMdyyPQEgXrU4GkjO0hmnPVfscT9Ux7sxwhzoYE/r8A3oDnoxOvwri
0nfzsSR6MWgvndahNQ0sctkpkaTR5BqagF/M6DK7XVaquqHeVlcKX5faEhra511tzwrh4O1Jlptz
IIluHkzntuoDN0+0jZjNu8SADx4Wc+IZsH4dVQtMTzLnXd/GV4IiM4XSWQKS63kABK7aJVxwCnvI
iLvhhKaG9PN83MUBc1Qh0Ac3zqtLmONHZSZLvxjrb6cpVypzBS+i32y3cej2knIrlgahZTjcgyw7
DsJTKnfRBiDOk6Ciu9cgU1Kpwh83U50WLIwTLUjg56QFcLW4ukUCwa9DvbgPResZfANhTxKz6Vnu
sUrV1VtQyec+CgcPSc+jOZXGruk1wQ3Jua6H6EMijfpiWXkIy928z3rB36hCa94V0QBUPCPkowhu
/Lm7HSO6C4FO4oRUt8PBYhyXurxykxF8VzfjojE/AynyD4XcPdCKINU++jDbsd3qoP7KQau8WKAQ
E6vd84zHs5n1Z6vE7C6mtzD3blux+knoM4djn+GNHdC/pJzyoqlrD9N4LYnNxpTQA9N0DhxZKHvP
NMfCCYkfWyrVsay4pXhm5VFed5LxkCNuvzKlhppNGQpbpXrJRZX8YUk4KQmUe2Ja3sYqLrezFH4o
czGeYuNTmgP8VtY+F6bKhbqIdIP4l1jqLobC3LuarxXiY29VkssdOaFaNHYy30I87WoaU3bVRBBj
Bu06tiaUJ8Y02mJKc2muzcajdK8ExIeOo3EXDNNeFuCS6pjgFKLfwNJ3sCI6AcekOFenxpzffDWP
oTckj0y8h7MFzScoswiayljeZmO0SxIz3aoqowFx144ZBdpVXeWXQaahD8Ke4C3UEHZeC5CYxfKj
tHLxVCcLGyMio0/Wuze91uvDhN/ThNpyVfk6ZS9T7rZah0grzWnEtz5eS02ZHGQxxVERh/dZ0c5i
XIHeR33RqdZ7bwRkplamtjViudxoGc64vMhvBE0/SCB0gNHNP5O+e49pq7Fgj7Hstfl0ZFAi3UTh
PJ6FR8hsd1Nsja7gE9Cmdpwqulka3Kmt4OAxxREyvfc0ZSYPDZj1yFrPlfP5vioTwetacucyzoV0
rvWNXMClD6T7sLRkZE0MZ205xld1S3KjjmsByjVV0jicnDJpaFggonBHiVoyHmqT3BajFYlJMXR3
khQ7nFsidDJO0PAvZum/2Duv3VbWLTu/SsPXLqNyMOAbVmImlcNNQdKSKudcT++vuBq99tmn3ce+
N7ChLXGJIlnhD3OO8Y15S648cOxKZ/WliFjAeybSMEopa3fmpRBAq0jza9uEudOhZk3iMD2BtnRy
1k+H2RCv4YyHBRgLFOIhmyHuyx9BTRNfN3rjFA7gL9WW6plmkH0jqt0vKdSmIxX12NEyxFIanwTi
a21VtlQ2vyajL71SKiFK1O8dWS/btGUaCVVFdzuLjKAuY+fZKA6joSnBjq+E/CWKa9UzhrV3n1Ue
fRx1M4k4JdJqElxZWD7jNiptKSnODVRMZvdOApCgPsudJHtyFbN+A87XPEPHDAS/NHN9E3cRk3yF
A9/sqDomA9HRYQAEoVy+CI2QNzIrPfqosBMIBXQqA/tsVoFdgmHsVzP6OUQrb0LftSziGga2FOeK
mVFonqlJWzG2/A4AXyAxrkm1vikFSsY90JZsqr2sVGjS9Xq/G7R4tOkRMdKKECYBl22JLXw2lVq8
JPkpEqyHOO2EnRJ39JLgfaj1iCOgJaDBXPbdHA/OsgxOPml0AubnhYF+wnI6WeXomZnpDRLE8UJI
EFGUieCZJatAY6p3xHfKuy44RcQinlNVfI/WNAa62AwCSIgJjtPj+RBEWu1PRGumRvGAbaj0fsda
Kaut4BZ+RVO8El06XYRZ5hRdVieBnjUkk/XBYwyNLA4mBGhDMzhZuEYqmWpTul1J3d0k9XKvr1+0
ksKaJ1Cu//3z7UHW2NIube6V0cKK06zmilt8Fc9NXOqEEXCgGHCFpk6Zi1wGq9zqvShgW3uU+y51
T+WGWQRPxfrdf/bjf/bYNNCWsNIV67U+N2uyBq0RWrz/41+5/V5QS/JCvj3BqqyIhr/8tpbmWGn+
PJs6We5EZkaf5s+//OXbP28KIcyyqc0mc/48WxBklFEhrSDRZDH1++/+335KKcRErVUjZlYzf59r
nfiF/zhKvz/B7U+lFd7WXBGs3y98e6xsCp1mb2ra7UoFs9aSWFcqW+12KTQrIOf2D+V6Bdy+wwST
O2HAdPbnH5qG4cZYrzJoczkGL3SKpMmCN4qs1XBxs2bdvgRJcShZzJNBwFldh7q/fLk9RhpiRK8+
hTZTJItPqNL2lnf02+mWTRhoo5iqMyGf5DMVdeRllFrl9YTSgCz/EvP0J+WmWwX3N1LV7TFVJSok
GXp/Nli3HORaK3zVwuk2Z6wAtWq2bzk3N0CUrKU1r9Ow+40K3PMRbtwhhoMulyEtwX+Mk5pXu8LN
tfbnH0p8sJmxoMpd6Uo38lW4AA4LxvQYmxiY/jw+DJPlzaVMvDzmvd6o2HGjgSO3kHAmK9LvI4m+
nnULqQrDGpTb7V8Uo3cUaFzb2xuuVhvc7bu//UgwZe8t6oEr+ngzi63vIGuRbgk1gTypTHrd7TuT
W/b3j6So0GGLiLbR0aTRvTT4ouJnuv34+zGuOyfoN366u87esifbeHNdo2/yDg+Q9yJaG5+w+E0b
3Tcu2N8jUpbTy7RHnrqbvdppHc0fZrc1tmNPt827LvuX0fM7Fx4Z3iyXwuqcHBFnSNg2H/wh3edH
uFt+8NC42h29du+obwabKFmbjohPurCjbxr3bX2xI4Mz6PZr2jgviWkfJzvdvRC082IKnn6Zv3ig
d3hBEsYeEEMv5S8pd4X0gRvbz48vJIvjbmehE5Oua9rLPt6xCr7jvdFU4sV9/jbX9k/rgClxpP1i
j063GUaIwE4JqcZ6yJfUjjgW8F74dOMrsmu1uHBYltxvl2upfXF45lR0l2Vnaa/E30G0mS+FRXR4
3G0jktRaghXccvZEwWt7e8hda77Uy1U3diT0TsuOYiSLnDOvHaB6C92Mlfp4Rc/Tb6TAHQkXSo5Z
SvTqZvjBp0fNwsgcGr+i5JjjC+8jPfamz9tQ+00zbzASjp7OpLBLRj4WyNwWVg1didDlG360VK9a
duBpMBDHZM7nrnqJCl8cD9Zs58CS5g1LAt06mWyYvxSNCdejCoTpVHofApdHNYC0oxOETpM+jGh3
a4C67T7OPKM4s/hfX2xCCg7ZaVO+LgRfkdnVE2hL9okrIFDc6aEzU9EBL3BZmNdOfeha8Y7LAuUI
sWIYJxmfVvW/az6Yl3pnmpcsuDJjufxPfSld2We8k+/wXmq1g9xj6fz0eZ7t+Fm50PkG1WKjsVbv
ixN69OEU7QU+6V5FuPDIDhOc1Wh+il9iv6WuP5p+9CleCSfigA3fdWQX7xydfH4O7hkVN5ZM2sVH
7y5e9Dg4cWrPn9v2UfTciZH1WO7i5tQJrpV/V6UjI9SwlfvUzj6L/JSMupenzxLRiCFtatr09wSJ
OLED7OEn+GKxqHG+FvtcnSL50J2Lp6w6Crsf7I+benwbdlN218lbw0OSoYEmrAIbjT5XNDAYp0af
kiuKwxJHy/bKz/Sj8M435TH54BLoNQFnxE7Fj5+4/cNwzn+RJd08SwlyTqDPdjW7nKfkWa/urJbz
Uz1KuR/Wd23xxtNXWYy8Hg/1QkMrbBzOOkIDLt5pehcyp5ovXI+cst5+Wfbil88/QgNzrXcJqTB5
LmxW7LR1uZCyZVv8AC6ayI66lxC8FBdeG94RbYfsh9Nf4WznviFDTLpTqxMXFwCmyFhfUuPMmg/F
ckLXzQWPGDdwI06s0d53K2FtvaJThehFjwt/WU6FCr6qx/jFVsVrx4OK6SN9mOUfYWAv339wJbfN
TpaAVByj8MRFmRnIpmxN9Xiwx6BdFcg99tntKBXpPjWf6urRqr565VdU276V00rblc1OhA5FYavx
+JNxchSaTxyZxL1sNPNBaTy6VAOL+wHQVUFazzhvpf5DCa4Daipu+bxGuU8S2fReF29oj+2svMrV
yXygqVp3yH04IyP6Ie5vOutUVnaE9bg0L/kTUfnrpQDrjfjEDRsWYg73HrVAbdNwT6YeGAlj12Pz
tNUvEwI1nPZdv1ytd/PCGZabLcd1sD+wqV+6zTmO7jV//uIORmXE8MRtwrAwNtuOqisYqwsh2h/K
HawzkEo2Q3l6XHJGz7VbBoXKH/YoShiDGWPfuJR4DV/a91+MqySkcJ550rIvfjR+cHkrx+KZOtPs
QbAyoTvS27A+qsiWH4TvhkLdO7fKSlj8Er3KrYCFbdWUNfl59tQH/WKcotvQFPc+LmoGeqTGnDEM
wPv5tdtEZ44BdTeqGP6ivvaSoxMYf5m9kXy0R0bO+MiJQ0TF0TL6J96Cyi9rhj24HRevOXmzlwHl
/mL0YSil2cbnSk2mxWBLnKa/zhzAugc3tqt11Czoy/N6bO77DcDXBP85n8HwzfioX0xAR3uueuFJ
hZH8I7yXTO6CN+w5WZRx5IsuOWro5rAeWZdu8uT9TX0QTt9T4IpfHDoQIuATJYc7idtx/fPJC5UU
hl0tJrmdO5/uHWZ1pi2eruS+YNgEcFf2h/EOqWcjPBl33WZ8NTfWu3HH9Md5NHwOUPQxfvGNPxLm
tc4iKRiEzOs2BfMwE7vIiV5nQtVhdJD2whPN3VVlv1GKa4UZxLwkhsNkttyhbAQdtuO9IkWx8yMb
ey6HZmNyOhQOF0vJdLd+ZFv8+uDKY7ow7ACbQ31k/jIR0vrWHXf9wkzceouNvP0u5+8xH/gvxjvb
sGPFH45Gh19nUFB88SKchCdpz0niv5fkebK/OAj6w2RzXjhM2okjzrd8fj4WFz9T6LBf71PtsJKa
+JDSHdOLpkP/ec6e5QdOY3lkeg4ejBOI+8xWGKN8Cz3+OjIZJ2Y/7Y67LD/yZ5OPqDjInD9bDl2Y
sbwicLnQoV2H/8IfLa4ZLhb2pDyToZI6q8co2r6+8WTWKDmXtJUfGCrDXbFs4+N65hggnxkGpT13
Hv2SI5+MMeCVyV07vfEplHc+DbIh5lCOLMQwtxU8Xsp4f2vaY8yE+s4XKp4z3AknfOSyz3c4RIy7
XuCCrlzOC84M1Ys+SHBsmSd3uF4cRkkuVno+vAHD5wjnjaPcMf7zLHCxaC1Q9QRu9sPbYvLnJdiK
w/dotlVwbb+4rQPD56wUy44pe05ZNri8NHlNrhDvWEUJ5CptZn07mQ/rVapC0fdlLvSjIvpBvaNo
PLFYAIB3zX6oxZus9sJ73L6LPy+ggCp61OQiPTFvdoyp9TuW142mjVcOQXmMr8lMeKLfIxPcYcIJ
3eKAHmut6XPVd2R6yZxJ4qLs3IC70Z+IsqEYuEUraWvSvrLaI8WPgVpJ1Lb8XtN76qAfsigGOsEW
ftcZHk2tGvVze8UI3umPFe2DDMYHihHt9GE+sEnfVDABQSCugxyxR5Y9TufQeLrO9WuR+3AY4/eR
Ey9SDbBD5AGpUNqxZqddtzMCwFUcfAkYFks0Lx4fXsj5UWqPZRMGq95Gjys/yNJRzy8MUQZlifFr
2q9hu6Q9oX2w6YiQDcxrNpsxhp2SwMFiVoMAA6TSOlXlswZKB8eHm9EQkZBYE0l3tiZXHdbLwCxP
VbPWhu2nsJXgdJ0jMGPzlZW5OPpyeYq4XFkRqwfVIVe4ZPBn5cr5uQ9PWukqOFjyb5O9/jNTq/GU
sKPkAg5dhfs0dGj9sKZZL7AjKQu8+MMX1yzTOetsrt18C8ltBMLhtW/DbAes/DV4QH6mefXr3O/E
HXxeBvN+m6jEoHnMgUVBWtsZSeV0N5lnCe8MlhOMWIrr+z6DXNfcC09Ng1jHLV8Zr7gCJkhY1LQn
0GKnnOVQ6MTVSY0dy039crQXRgGGFXrrFMDkHU1BdhisViYYdCagQzLPxccRFZuF3tTh2vKj0iFJ
F/RJz9oNtdPGfCwS+Js2i3RmjLaHzQjYh7VBxjqFhfDIBGUrp2neQo3Mj+3X1P7kBc2/O7p7hcbB
7LS9/Ci9k8/rqoYPHzLN2G8cOjybLI0ZkNW9oiKgo8qOJOtaU5HuArDEn1YjseGP3mpZd5OPEC4t
W5nYesiSvdY9pz5PDNmieiiYF1KwKOru8veq3E3GXtWcpEFftoE6Rx5LdlhSaE2Cy9rS1bi4tixs
G5cLsGsAqcZHkQWJcmrfOm53iJOmzaq1u9dX0FSmE6Rmi5vqDOfti1uuTFxu4sTY0F0GbpLjK1uB
ZrAoQUJi5qHyhR3ihXrTTD0ejSjVoa/uh2nKOFiFS1SGcGIw4eRGqt+leJuckDRtyQavdKL4SLOz
vRNRRObvq7hwT6eF7knkiRQQWbqQobaEG3FwVd1F843qjZbYSLlW383YCEcIaVNDoxbz7VV8qyGN
EmrHrYzWpv9lolwnMMePCCUGt8kD0RWZZNE/j3S6NZjlrwAKAXROykmoDzxCfIHwDDZdO88F/gsC
WliaIlR6JVrRlju7dSBltta3rjMKvfWaLVXgSfYAQdGRQD4E+YluWe3vuuhiiR801Pkoeuyj5wtZ
PeuOUbogNUFePd6DuPWi821hIrNr2+AHPXPjGPeW5uff4dN8ZcKDGmriYhMPCZVdGQJVuB0oBDDr
5nCO+uKYKCxDfMGef4UU6e971UkPBdPgpngReg/BVvAYbNl0T73XR6AMSz3bi4lR0/8fafbcafct
hWHVSSBBddxJHVEL9TuybYrGwwL1LmTnFDks74UW2qet3Qd3KLmUX5li58/Bu0oMhQBNEdDWQ3ii
vqvdW+Cxqk8TA0exq+BN0ox8kBYYlA7DmPQeHK37rpbscgXINwDHkgQ04zunWR12sW/KqOgYXyYS
azdcCgbZROBGCW/Z1lDzunNDo73BLHcXa9dwfFyyV+J9y2j2o+hN4Q1Q0b3RrlTktzqig6PU2s0l
+1oUp78r3sZ3goKW2GEGZpQ8YChx4uPszMHG2rdHZmWZbDWUep/8P7pkF/mpu9KIQbyf5oTxQtPF
eXlG9hCojjraE+NF4gqnXMan59ZU2hAefDBitOMmwQQNZIkSLWJv2QUbeax2uj/vOXYErm+Cd6Di
R+0YMbq53TGUGAkBgLM8+DD9U7hdHpGkjuwtAfyGHJFh1xJJrL+jXnDq2o2N/TapWCuz37OX6KMV
zKtocE9VOxX6pAU8jjGTydytn0PTMU/6E0UWF8UnEgtVY4exl7lqXwBXBpJHPp1E4Y4+quUBzKzY
X20jT2KNEji6sGmyU0xKspceQhb01kU4HPDU08bQ78JD7YdPcr+tE3CZqMLhYkYXRlP1LT1NB1B4
yhbcJBgvJ7+H6rOJjhHDmUO0r3DQLpJDxZtRAc3jdjqWCOrCD3hlIpeP3bwWu4LmjxO81b4IOkD1
S7fV95WvHnuMhJv6+hCcNSc6GheBksLGuJRueRDnzfQQb3vBjViFysf8Z2J7d0ECOD3GLmlCox0u
r/pb+N4/oVUXo33i1E8qR3zLO25BNB9F9AiEFhGNdKpepHsIjOVpTs+lfChNt2kfONFgZhk9NtDA
UczHHq2tUdg2JUoMFlt+ecIesY6JUPUY889Vt5F3htu+Ji+MouIbHbLQh0PaKRinGb8PpYoOg1ht
vD/vVfyoxw53sXRfq9e5wpmzWdSdKf2w6jKbLWsEsdlBVC1Yda9me6qh4uaNrRPTHysEAhJYi+Yl
oo9msgVawuv/SzieAosiJzmabrFf3DC3212DMpAx8xBhZqOuwnsJd7musJ3fLLoNgO84vhpIEFjT
mi/5MfZzzUSvO/vNCxqFMiTNDATRJnQr4UAzi10VLR1abSbCoJVs2N+ppoN5Czk+jZl8g5lVLLBJ
7NDGIXdsDB/iF43BJ5ab7NDn1xQ2LdBKLOuuYV0X6Y5Sv7gr1j07ShI35kUwqQse1QzhNHsfXAXy
hiHOIFeRDWryDoUus1HCnqPt+IvWH7umYoPnGzB0+ES2lPpguN2LBYdxg6vluTfgaW3VE/aet3X0
Dp9I0GW88qZXlOQv/Sea/JLyuyN9aVRPHGub4hKw7GDeie0xnd/bn4wIOwXFBOO4dcJwhS2N++IH
yTtjHOoCVhxHCa8XDkEOTnukHCBTRoncepPtaDOhD6J8gAKIFQKjPIqOakUWVw/RysdEBK9tcbKx
M1rqfWvn9ysZOfGC6qO8a1YENWKcA/onikPWGQbzuMF4nL2Q49Zif9Jsy9gEvxKQWOkuN/tjq2iK
zWEsemfax2+9I1ApUtbdS/Q8QFGXoTHYyb2AjInts1W/Vc+UVL+65I6VloAQ/gpWPlTPFrE4LSXh
ijbTsmXoSPcW1CkhsYfdeJZezLde2Pi1z/b+yC0J4vKhe9HfIkZRWuJeGWo2s5I2bcMEdDrqNc1H
KtB/cwTYBf7k2Le+NY1jqh6V+4n1xJMBU3o4pR8y+97QXbhEyg3YN+7BoHFpEmAfxNX5WX2WX9ZJ
2zfs7KlrXJALoBZQ6oeMGxqu5bCZXJYq34m11kfG+Lqyt7k64q1GHcPXLlN1F1Jf2Hd7UfoJjt1n
/AT22F1XZZfgsVC2YXcJ600ASRhPlB581/ADFhxBuc2UBCa4kJ/MuNt8dxslgZ8YQiTNYSIbruCq
DG4bVgAMwNvYHz5hN0ORZMejEKi57w7TttsSxomPnOMI+NCHPshoYp3xWT9WXnlOjdeFMponkiIN
cwLxxsO9dQ7f6VdFqL3FN2T6D8XzBw0gfR1tn6MXllAQFUkLtAGf1k/mFccD9FLQFgz7w4tx1kqH
uvhFYSQHtkrxE+KzzD7ez0/ay/QLKlz5rtyXT8GuVzfGS7yfHrkSv+vkOhQ1Be1nNdwb94/qCnX9
quGBSxvjDBB1wXVyTvfCGRRFzqUQXCGeL07tD1hD7PA9R7K4uaTRFjSZLL4CRAE4zeKM6kYq33Vj
sE3HXWc9GqVw7ITw+jvKPp/Y+9++HZW1F9TMrCFFwwLAXCpk3A0pPSP6PnMvGAi80JrfQtpvj1l1
fMAUzES1ZvJEK94JiQQFGRxvESP/ONt//iVff+fPj2pIjFsiPnZikdvd2p27Pf/25far3S0qaE61
CLVlzTjwj89P5UbaheM+FmnsdCuK7vYlXH+8PRZUayBIZGofJHtSNmc7bPTRX371b8+8PV0r6RX9
+WslkDMvS9sHTTMR/8F3olG7vcHwbl/Cen2N27dI5tEo3r4FzIWBxiB/ym+n6PDn12+4u9tf//MY
aXp4Kv/8fPsdYuTjLVON97fH//z4+7soj0T79ow//5KqQMrrlqnpzz+YSseL3H6GfAkjsqqgha9M
v7+8/O831iJ8aoSZ26oNWUByT+eVNbgooyh+rTXcuJi9obIo6NX5LhnqraYZkUdnHxyxUp9CQiO0
OKF2tSiPUgqIWRkfWskCfML2L1XUnTB0mtMjn2h0ze46pnY9Mu9h4HyaaXdqVfndMjp/LtBR4hFJ
GwELSq+8REoz2gotC0uwEIyo1H9mQU1ttLwFBlV8t3Fi+kMuSVSMByjgg7QVG2QFaWBYW0VDJhul
L9mYTLbeartuht2ai4/VTeuTDhg81elJAY4B8iaB67NAkWR5JtZuMcwO0GA5sSD9sLas02uSv4Yh
6xSqHCObN820dkI7sVQkZjEas8azGix5UXyJ2tyDAMDYpYTX5YNQur3R16iLEmGv5s1TFQsfor7c
FVrqBeHnOCj0ggr2zQw4lnxZmqK00aiYdEk1LCJ9d8LNQAF0oagTGO8TclFcHcUVqVmIX7PS2Byh
jmQHQPeVWUSz3sIQsV6lUtApx0E4RRkGCuN77ibZSSv5F0qSkxgaryG2R5iQiz+lXxImpjH7KkaM
9WOBn66NWvSr/U9UmJ+0kYtDLypQP8Ql8qM49iphu9RIEzWN7XSHKTjoihdjTuiVS/umnveISXaQ
jH5hgjpOsXzfNsOVEGwijRrUUcV+TukIwb6JVsdbh8FiBGGLv5uEJ1SNqvyED2kwH3V1STalAc1d
W3xJNw8hNc9Oe+cwfZKwfpKs7CLJyafKaiubMA8vUujKQLQrqh6kix+URPqukv6zDXGaTRgHNiJz
PLESPUds1o1jZ0gNNhstOkSLSQyIhLcF6ezGqombqKa7OqzUryWlXRRo91h0XvOqoQ5qQQUalAyd
UfEthcSuRr1wGFvI2GpZbNPa8CdSODdaz55KXfvULCyTRCBTqk5+lYSEygYW/nx8qkxm17nDKFgM
LYygNIE9AK+n1Sanxf4DjiWrznELhqqSiYuRTcEZFPaTufw89VK5a/PlPdUXhhRZQitD0AAyAMFB
G/jGXp/uU2hLMACMuAF1rKjfXEmuJHXPwQhNetYvAV3pZXXtLmASpmk4DFnsNnqNcnfIifcQT7MR
PhhRQbyYAnHHovyhEDIyPTc5BZ3Mgneb0Mus5E62w1h9UnoTI44mf9RfomL91Gk+7NKSwwWjk0l2
PsiaFHhjzR+35pnJa8BarcXEaNUTSS0aIcHCeREDD4VvcEb8erCS7lsaLSBGbB5AAj+hJm8QYqK+
nevwtAzah14gX5hgKAh0xJbcgjTdQF435vJXMufuHAAxTcXShJ1wRvx8kWoc6lIzW54aBj+BMiZH
Enw0iWGuxhimZbruSgrd7WiWTNToVmFn+U9jEPFhjczipnnXQAKyoTaLxfCjtssDaucY0QvbwiAg
QC0pk4Outy8x1j9O1thtUABShiEG08nMOnWr50zKNb/TFiBWwnPEvcnR1V5j3ao8SaAiE4s7M5zp
VeLJ7fvkfR6llyFC/iU3XeiLAjtmsicxJ8wK5aEZBHY77oAJnDST+PRYhow+i+c8ylipjuG1/B6a
6lfQ0efBurTkeyUiBK2G/4HFK7QNObB7mDWuPIB2NqCFMLrRcQnmGD9h/14udD81gbKnwNgDQySg
YjbFVwg+71rVPtXFeOaYn5dG3tYsaKc+oWsqiC+hSdErtR6Dsb7my+ILVXWNAWUAGWdiaIyVOJ7H
P+r0oJSTSmCLjjmijK6yqqRIgzMq8mJqJ5aEqRKFqS1ow96SdYjpagqqYMi+hNIE7LV0P6pOeavO
6l2o4vtn8LY7Jfo0myXZIQ2eCJBny8/4ndVliZUeQBBj0mx0D20f/3SxPF+ljqt/CVGrqxZ5Aess
iOyh9HITJ1ycwQVP2vo1nQA/t11xUa4KlRChSjdh/q3lsmz/0lXaBXX0lnWfekREqCqC1ChJ/7Kl
HMaUnuzl/E4ImnM41e0ZdfWqKqWgLpUzO5ug2QYj1Pugy5+FqP8kaZWsA3ltda21OrVxhhwQ01gW
ZDrM41OsL4Q20ZtE9klmF8K5ir5nNSNgl10hAyQ4GQaxTypt4FQgm4OKedVRBDHR9k5VeVUKel9I
cYuNGowv4mTNcPrNXVMGqV1MxHnFlvYiNiIrdhE8X9V3FEIaUpQX+avEmltiTLWguYcUayuN1VOG
uMTAprpJZoL0lIRKesfuM6Ii5pZ5gt4oyIZdoZaSPQKWV/ZEZBlKQLtJpM0QEkzNuJttpVQLTiEl
RytH9Gko85eVUZ0SW0pGeU6JdqCgn5rnHICfEw29xbulT1IU08xKR6LQXhX3fVu33qAS3ACkDOUE
BstgYUCMp8mJYanpjQRTBHGY2/YV3A59e/NJ/X+e57+wlMmAOP9LoOf5e/y3t7JJ/wpT+vcn/aEp
mRrQI4wYKzDpRjP6d0+ZYf0PQxfJ8VUJsuV/8h+kpwoHVNJwhYq6ISkmKKb/8JRBU1ItS9EsMEGm
Zingkf4f8oQlPs4/Oso0gE2GpiiaqFmmrv/NoygNeg3mISx3MxakyyBm3X1ATzgBdjH2OZtMibSa
mTBeBLs/mk7xeckQCv/Fh3f9bYn8t6LPkZkVXfu//pv0T7423gVcKJHDxLGQVuPdX02iQysKS21K
VPoyq/YqLXgYrJwZcZbO2qLkq+r31JDvPRDqooeS4IZa9zNPFcs4jaWVKjfNb4LY1/Q/w+/yP3lL
8t9Rp6amq6Iqs4AxVNlS/m7ebHB0GJUpFjt5rmhHZuSyiGjO7SwzsDsniIsmyp0lbTeWyJ+qZiBJ
13TdkUwZ2qdwHxQG+QvFSOVD04AUZMTKGRbSs0JEPGiIwuhXCjVwfP+ha1aB5pRGswUQuB1lKSAk
cnr6Fwd5DYb+BzsqpjXR4GozuaBMrI//eJBrQQRz3DbFTrQW8aAYk+SaUUnRhBR4pYIyyKgNMS6d
5K0EhTDNqWCjISkJVDen4jFmAXspZPMlkEXL/Rfv7Z+YXrw3LvTVKrzeJOv1/tcLoGu7pBmB1uy6
cLwPEC+O8CZ2QNxnPxRZzbQWmnMg/28sWbt9plHBlsd6l+lEaClBulxy4RKK8798X/90YRICLmIF
5Y1ZIifqb2HbiShMldw2FqKVHbYEg9Gd1Y8mrLIiqTiCnd3MUWe50DISXw7H5yof6bAUFJkWbZFO
+RD9iwtTW0/TP5xGoGcK5k8NH6hqyavd9K+Ham4ltkkIvbdsCkiQTALhAD7TFVlSo5WIm4csOKWy
AjlpzJLHQtLdWUP/syAy9/KGDaMINok2fWlA5RCQaE6Zup8V9AvlIr40IyypIWhOi4JqOjPRoGip
+qjPE33rQdyrPa1bKWkIb7skWGV34DNoegJ4dGL8AbM5Ke4QzJ9lX4BaEazJa8vyqLYGreyq3WlK
CbekQ4LfAmbI2J6yCTgrYyN4MBDmM4Aqc55/4oSgAtA/VCeNasCeUKAZgEri6mxQaTsuxHMV48Cy
x3z8r69ErNn/dJ/g45V4nPsez698M+F+fdzHRbgOXf+9yHHPJ3lHaZo0DF3Oy7MC4acuLOsgJwo1
d/gnKP/M4ToFE5IHdaHbWhTXJMLV0jN56x30kkISwoM1NN9NbszeXHOA5v7XGJV89rkODpAlgkMU
GF9VncR+HM8Wx5eyq66OZEoJ1VvAfjKKTIsdodz6ZSDjzZTVa2rKj9YcDbuoNcSz0PDl9l1qheG+
0/vrYAG6VaJZR1UiRZfbF6gLZykwy91YIrfr9fJgtMU9p7E/Z900bdtOkx4HtZjvouAybYz+WnQ5
XI2UgN8FCVnaNnQzE+g64ywKLhfP4rRIAmQ0BFqXJ34lamS/S0RXUoqqvSgsafwVyU5Vl/TUWVV6
krXPuZdJAJqk8CRnkegtS5/tmOAckRxYj5ubdDi5SbfR3KpHHZlFckylsjvqJu+eQhCZpTGVbzjI
d3nyMgv05m84Ipxc86FoBumM6lAW5vmMI+pqajVbzApes4Tz9ThGiPxUrTT29NwNVqmVhOaPTlUn
5iu3BO+hZPYzNR0ypPtVj9Et816guEKlHqICpRzMM8FHMQxPZlWaYDE5R3oWgcuJFMkxxrbzFEV8
0yKLKkSNkGii2HhMunKn5MI5rLrCNTCBHplVd1ZtQDXtzEMO3I7mXxrfBcIQ34kJ/epSJButKWuf
uA7poS+MgJHZRGKAakKS9fCoER5+rs1ihiTF1SKrGMn6bD7K4EDZeKj1naVj1SyVRvT7qnuPuxA2
zoQwZSak1+4NFdOFxhbCoHulzMzyiRCibRpUcE9klh5xeSRHvKIKi/jonC5G4FlSF9lRKTHMmtM9
XD9U85oUXyaRLJJkQLyy9CK6Ir3JdkOkIKMuYvEa6Oi94iTe1XP/gdtwvva5MF0HdgVWmhKC3Snb
BY7wvSrWwiUeKWevPymq+FgsEwdZKq3LPBcbGN8W29ll14eWcbl90Uja2FkmxePbj4tVmL//IdX4
HN1AZtXtMYTyI62zaoIIU5J5tf4B0Os4psxCpcwdm8CK4EJVYRveNeuXLF/MHTdJtLn9ONcMplSG
p5Pa6P7tIVUsIlzv0r5VoMuBfoh8GefSQ1pEBuVzVUR9ogr3ty9iou2jbF7O4vobkYlCOTNXX18F
n0jRr7cvncwBndX56/ZT3phEDjPSTSwc93M70EiPowzmNF+mIXgzFwOgL4M2ApX/zd55LDmOZFn0
V8ZmjzZosZjFBLWMYKjMyA0sUsEdWjnU188BsqyiKtum22Y/i4QBIMhkkCDg/t6957aIJrRYp9pO
RHOdZkQzDFX5EKTM1Z0haJ+inF4X4RwI7wlpV1bwakid1Lq+6ZmqdmuDfNoyRxoqsCTulYO8o3Ab
LNCKIoQeACZRTaLwcJq0scOqfPMriNPu914m8qUdOYn1rlnZqfNqOPTI/SIjSMgWaBMq26PUM3zD
2RU8oA9IPfOLn1ndA02UUI2vCr6R7aodbAGklBR4c+of+7GllhUGKFpUkJ7SMD4M/C42Gv0VB1rB
wUnxijZ9C9Mrc86qBoAsvZq8SjuF/+RN/Wr0kYgEFeFdaQbZLOp1MH1xYhz0Uv40ubRtg7K3uXKB
U0x7rhO16bsrYwe9AKmOlaOcG8KbSLMvraXE1ubiu8/mFm+t/GuhtQIf4kxO7LKdDi6A7qr5Ercu
bf+xqR5ckd+k3j+HA3ipPqIIimEsPFKizVE0EmQIw/iCLg2v5/xppvakHaY5bpVJ8oHZPCFXNIiV
ah/0FgFTBd1xuT5NqW89j5zLdfPZ17Xyxp3qmlkTIn9JYQfs9pPn9nKnnNPAPGQ3pexl6O5uamso
j30/fLEbG86jbK7K7MGm9lwkQF2s7SlAilL2zPIRBArfr/YGnRAIo/lblE5PbhTZZxk1wSbPrWKX
gFfWhz7Y6IHUiBZaCaPB5i+M7MT39+BHEgJP5D145YREXic4sxoTUILCo7lWUKc06B4zFN7lYc58
3Q9JyPItBKgZE/pBwh/XRD6sas34CnMVYXagNmVMibqHxHeKOyvmqFacB8s4tcLvEXJukN3BW4Wt
k2O9+zRN+zEg1BOzK1HnEquFJcvrpHzEObZOKaaau/WaONLr2Yqk+yQLUIL+ED7rFGuiRHeekggC
hhLk3LaG9hop5BNiKHbgezyQEtH04Fe32omNI9X2aOvhuuW/N+m9tT431m46+UOdHMSI8GrojfRe
z3wX9fB0ocKxikLRH5Iqc46lnzECj7izjmURnMU8DqCxPbSkObmR7RynpvNWepTHxTeCEEDR9WW8
t1R5qVKzuOrBD9Fb3TEMrc8MapxDQnS1jJFxVTr+ZK0N7g1leUdnnICLu5mzidK43yvPGh6pShun
3LO5HfttBQMzocLSDvVDrWZQUe7a76Aryzfp0RNOeudoNTUdfbuUa5WiynINyyKZNCJ2KjxiFcYf
C3YAsVKXHPTKJVgdozyYkbwpZulQts8T98GAF7LD7FaWCNfwqSI78wp/7cVUQX0vrFFCzLb5Nmpu
QIouRVRqR72ineOMhb5qldQvQZbspigztiJ47rqq5jIAsN1qZ5q6b4s9bZy3SozapSVM1OYvG7W6
vbdj0WCOk9lpEBBZg1ihqWSMWqnO2gdWdZ/WHaqKZts0WnkourLbd8OP2slRcRR+v6ak/7OcfOuu
j7iBx8gMs6k6GFidt36EEhybqXXkppZvbL68VWBQRnWjHAp+4nng2LgUqnD4ZEKpXYmRPyGRGb5u
rdAOZszZNL9GS1LBKs+NascZdLAUUuVgApJhmxHETSCcUZ84myFqufdEQbDtU/ec5ahDw1I7p92s
yKudZK0ab8NpYpJrSRSx+yOFQvRAogY8Bu9gtoG/g7SFKXD0j6rEoS4kkbaSWsVdh8UbHln6rHpa
XWQNw0upTuQreIWwnmtlIAmp77JBFZ/CCWBjK4NncwZHyYmE5x6dE2/HuuO6Uc+hIAg6Rv1n7ZBm
GY5e/FirjDc3Wu9dp2FvmFFVhgb/TWgdUqm2K0+p5P9JMYmvW5Vwa2rjq9t4jE2tLN5rYu60z5tK
ddieTb5xt/NPouUe1TnJ8KSy7JBoZHdUALb8XPSn0nU6pOVueGGYalKCTLLPBvA+KBjdD8trDtQe
Lv6M7zJtcijrGfcFwto5BY1SG70zjwPTuGWP7Hv35EMVuasmiwyHVBJrvDxSLs9S5anuAqifGRDE
dAaN1Soq10pPZpElVDLXG+lvge/Z2LXJphZ+Dwwz3fZ9qW+lk32pF7BZJKPzsrYsPNEReaF7igjY
Qqup64MvBTqD4qWzj8shjYSeWLUaKXXBT6815brTx6vmxNbR1VyCD+dFnvLtVV0VgtpCIgCwAGUO
AvC1o0P38yf5plfxiDH4ajClu9nVw0D3AJs+d58iLB/11HT2FRUckrLH8nHZh3CjJsoYkkRTWhpD
ac3YTKOoHwsc7zBAq4dlKzRM4+jOzK1lM9o7edRuOY3zdeVmcuP6TrlZiC6Ja1q3MUEwldBKBueN
paym2nKoLPoCg2sMV71vz0qPqqdodtX71qNn+NERBH22t23eTl0b1dkPkhcj7L2z0foH3+6Buell
hFxYGI9tYuiPwjXwt/EGwxbvXNHrzMBwAFCa6u9MNf98/HxjAsNgulGcfa6/KyegKeto2r3RBDrl
d10/9lNBcuay7ZU05TxcmGts33cxE6STNvoY2rIUWTtFtKOtRY80lerdZA3+qRQDSmIGdqofJiBM
LIrUp+P5sS3GERF9RDfJ5HPmljm6P6TRoAmA9ehVgsa2c0tLhR2CH9GJcXkHvEncgTqgtTvU8ckT
Ub0bmupqUi7emtL5rOkTPwd6/GvGDQBJ3JjICX+24xMMr9LPdeF+DWs9OmkprNIAACRF6nNX6KCd
xuim9/E1mOQVazGWe/OZEd4e/MV1kLzV0cCqldJeu+ut9IwC4+A7qGzjEUsUqI5VZcafNMAoxqSj
4orRt+VMvWrrYDFG60LXphVR0KHMgm/OZL97E+5Tv3vRcviK3fRGPgiQmFyirwHegDK4a+MCzgxN
REHmz13fgKFoeuTl7Y3ByScx32FSu9+RK9/oZrUuq72JVy5KD2YtHhJo7bsW9pNu0mI2cuTLIe0I
rhURqfTjofcalOHdUW/090I9Ms7HUlIhZpsGRjVG7RmH2ArJtiYlpbPtZJd2mrFPXX5TlSFPUi9q
bOPqh615CkZG8g7kFB+T538C54fyDQwq2He+39Q9UGpbkea4jqkp4W3hcrksCItwa4FHMw5+NBN/
Z6yaHQ3dg+GjMLBt5+bKIcDYR+u8MOBbwAEC2Kxv+85H6GNp2rqMzT1Yi0fNEoAcqw4FXJF+HQLF
IH4u72T+qkr8V90MtE3o+hIFBjJ+l+bSnVNH5V0hExhiMa7SjukQMT8/Qz7qsodpONGuWmsGA4E2
qd6TNyueY250dG9RNWTbuYIM9Ln9zoXjniuQuIOaHtz7WkQLp/eqPfCvn72D+CCMHULOh8B5xYR/
DSrnUEjoFEByDK5awmZ+JawX2omfayXToyyZAttBiGIhoN9pVs2pqUrvlnjz6Cuvv8gcbBNfyUVL
w9e6IiFdwrlBg0BCj1tNu6Z3gNp3KXHPIqH9xjWESXtysj1jgCoBG4MIS3HV0gCGollf2yT1tk2L
K4LLD8gD/xSPHWT5ktuXH5b1Gh5mjfosFPs2RfUx6Y/BdFUlsJfGK8sbyK6VUxNXrRIX6SN9LFW6
5q5DJlwWYXbu0hL1t3rRjVY/6z2NMk5hTIYAomJFUoo9Z6aUML9gfNRE8Gp6hy+5/ZJTOMLp2kDU
gW7GdY/rl6PfW6nhPQgK1NBtH3xshvaov5d6T6B85NmnOA3GfaznXyrGUrukI293ci9TaEpw0Iaz
gz9NGG4XgGDtOwzfzz1F5b0mY/SkZVjdF5V88uyE2IEQXfUQzDRm6kkhrPWNn1BSjgv6XGpyT3bC
r//gDQkOmA5m7nLfIDLqBfqNdWCgcC7geKwTxEZb6HQ33+3DlyJGFViOr4SdYXWeMf76qCoK1UAE
Jhnna6NPboYWcN0aSCFFVO4Y5bSSZp+umiak98s5fWdF1X1XNNdEy3DVxDwOQR5xnx6GTIuqfd9U
5irMgYBRm+jbZMCzP2GfKwdsbqrgvpl5xTb0ppcloXUuXU/I9Xxyaw2gqncNsj/Zll98heB40J8L
FNNa0tvITkCcH8ssJRq6ZE5ZInJOq6/+lH6NKVAcJ8aA2BVNdFnLdk7MzCCkOHxgARYiwwcqALsv
xIb/9eFwDuz8OLr3AhgpvXjyod8adHerzn3zkgqrtp1iK3GxuWdjjvW8yoJ9PR9AZeo4FSCtKzwg
dQABo52JAsuii0djO34XzMEtAqgZrEFdUmRhaJhD3XtV0q1RsrvlYXlOgtg/5hmY9rTM3scMSAjU
Xp/TXmnkrd43WaCYaWo+bpIa4q4r+m0ESfoxhLF6h3sq2xp9dPN2dRNmT9LrXmrdt3ZLgLHuIOUb
Itx4dW2eiNZY414Neo/0KNoqQefT8c2K5yAci+fJQ4SCx0x2/UGDanHsLX+8ilFWaweE3BqoGxZV
7CdVlx5DXYDzaeEq9Y2ikjHmh8kONSrabYaieNCyI7F6tP0j+wn3Ug6V70huzne+bI9LtuYc7D73
0UTELU6k8TMCieDai8napYFLxLeziuUstKqbghngaK+7wqesm1JZUWlU3Dtxc/GLIj9VKifhqJzW
mg7xtSvkDH4SRLshZPCn5LObZfUpzCk2hLLBMEO/7Jyk+dWCMvZaBn6/9RgjQAaOuhtKs2luP7Tf
hgSZPUb6jhDPJ88T4Kf0MN+HQuSvyOxPeR5r7yqkekfYSneFKgOdXAeoyCQAyIMU7+DKXph1rQpv
sN+6SNzgxXg/MiycXQtvjmsMmnurO+dRDABZH/dEcbhfs9yavcCz2UmnkJ4q8RgMNHQ6NGQrJtT4
TaMmOZhaD3soszEhhsG0m3IuHaOVWtxbWozmFCYLOP+o/kl/kkFzbPLZYyOUe42qKKUeWBhrzVXa
2as18ANNYK+Z7P+0qmbPhNI9uJUVE0uS35MqYTxTbDtGFBQYowTEwDGDG61CPNVtqDbzFilg8COz
1rsiBTMwHk1o+W2Fi2vMnwVzhFWsmAVHdSZXsd8VOxuXtxtiTSAPWbsN0WWMHQ89GMpxXXO/QfUa
D86XfGjbK1FZxkAAg3R081RaJR9MYNgHVH343MsO1HydXfw4l2dI5Jiw9QHHj10gOhwvnRGrm5m5
74nNkNiGaFNQ8X2I9UZbmYKblDH4d5WrkAlwM0Yi5q/BKn9vqoyA+xBPgkZxFQebyLeuTgO3rsU2
riNE44NsLpafwKLroQFpKFj6ZKz3So1vQrQM0eFXXpeyFEDSHW0j99HQ3yvLLrd5UXALa/3PbpmU
pAoI65jKyaGKUW7JzOMcG4BzJtH0KkfiH82xf+LbGg9uHjAHSroJfbSaFUhjj09MAX+I9GkLNOfG
JSJdueiyp4TqcFNwPBrKT0HrYTKgjVSNukLd1Z4pczrnwXjzVHafO019I/1HUYGO2ouWoSyzuaXV
Pclhzvg2BiDS8kA/R0m7cfh48Xnln9PJ78FGumCnYveaj/2nKNeKB0jPZ7JR+AX2brLSB1o2CRKz
AKbzKjFJ1pui5n6itB3B58IBBI9vKipxaqV6nFwS+3zne0VWeO5gagECzGA7RsqLQHKeqUPCqzSf
8XG2Ub3l7VzXidZD337T+1GcJs2R66Ybin23L2owMFkxqIuoyB9IIypp5GX1M0zNGnH56CXAwaVy
0GQZwJe2AkyFkaH2+hwNXof336+M/ZjwcRAccJWZ773VL/DSMids70fwNMexS56iwZTXeCzNU9Ii
u69sfUMAN2ZvURaXUFuhJyOb2wQXotlyhrXaR0FBr1dK300N039KxeUnrvaMwvV4O1lx/qWdDqOU
R2XZ8upq9JoZJOEU0OtQvwd7xhCXztODaLgcQrgChV1rvKgZPfQOxYChhs5nh8ZeNSrZGkxCiBUd
OC8mPj8Gtu5JFL4CxRq89ENQ7SqzDldGnVsvnj2uufDwpBJZlghV0NFRic3TEMY/0Dq625L0n2Ou
HoGPq8+EZn8mKC2989CL7oTBV2ynNjAEMNXYoMW4EvTnR0LMb5AqrV0BGW3V63p3dXHglCUDvxhz
whSV3iEYilfbiMXZacxqhRKYjJ4yxNUPF56TUEtuPi+xlv6A9s2Kw50udgg4V93g7SXz/1PTktrn
BKN7Khgzhi2FI2JP2x0z3OriaGD1B0HV1CmMixTuq57ZYLVN65VWBbrkvEAlNMxDC6Om4Wv6DfUl
k7PP9MsM1B2Cv6Ht5Ya7Axx6FQG0bwkH7Lj1Hm1pTsfSTrqdLcezwYDibM0LaXJFriN1CntGhKXu
V3eKttRRujSbS2k891mKVS/W5Br7JJXU7ETAGzbWXvsJEr+iPxGWz5btd/egQXckFOjO6DwjCXWf
J4r+bZ+8Sb1DHpwa9Zkgwb3Xk5cBrp4wWYcbQMA8sR1LB+vDRD/Pb5N1SOHslKU2duUIa3NeR/aq
Mqr8NGgmE8RsuEDjnVZCt6116rhqWJuR/OHGVYr/0bGPrp76h6B9zaKCzoERE7CN8j2Dnkwg3tSY
rNZpBFgoKctNSMkC1RUXDN4ggKSGrsBd0BjboYso+nnxaEObjLpDTF2oJikHNz1yrXXYEQ1UoKVA
ec79ZTJDsAF2W/ZXgawRfA6N+C5vX0xL9iQFhrgr+5wWU5pb/QXb4xRwSU4a7x6vY3PfzovlspPy
C0aHkuy94Z6mJWP1CqTe1Zvb1PZgNBdnuDcjR+z9mCt8nCPqGUcjgQbEmie1Oem2I56zd/fo8+iN
Bt26q1P2hfnFLbrmbMfpzmcYe6pdACXllKQHEUMk6gQcxtpjBhpYcyA4t0lbx1BthzF37si99O0Q
79GmXxKSFoImz05Bn4hDpafdnuvetEGljh2Ma/Muha4pPCtihpwFT8qQl7yt9beQ3Ku16N18o0/G
g2qY+GeZAlzEB7lqiBHeAbTTjqWefukNU6yTPjiVuZPPXXPvNUDvzHj/6JH/+ly3xkn2w3iKHMxM
Ivag9Fj+t1HYRJ2FRb/RwPMI+kZvAybyyQWXWjMkvRplFF7sIcbD7GA5poBy7BjqGV5hfE36ajvJ
jO4Bg9Dcp/qXKY3AGiCEjwxULSxJWdUEz3Ee7AKM2ER1yPOQUk/oMvIPjLq6r/TinhL9JknM8n3o
SHmJ1DenyIt9GDTjc0l5mtLCsywtue9bikvL+bCcGaGO5ZEhx6ZsUxTvWRYe0gihJCc3Z3yTvNg1
cAOfcsauIUfnljMzHQUoT90asTFSKqMP9aUTM66R+wbJtnl9jmLjmQa4vgYKTtmUuduWyhbTPtqd
OPyaxy7J7ENVUKmIB7zAXV0Mr3ng/NAafFpxmuo7xpnmy0Rs2TqfTOTt80XYKugqSZ8xnTO033pk
KZesbvTd2FXFeszpbNYxGGO8Oc5larxXURTtc64H9oUoptekurn0/5/cxJHPmOKpUOfS2Ik4QCaA
e/Ro92VJIOq8umxbs/1lWZvGoD4um2LE3+pJQqsyp+WWIOPgYNmBB5VEpdVxWeQ5MJ46AWSEBGPJ
qwbvRudenzF4v1YT2tqHfrxQbC6Oy8KZ4Y3BPO1a1nQluXsULQVwfvLxXTzT4/yFBkcjFBrcr/Uc
9TPQJQspsqmlh1DCklsi7JdF4Ess9m51MtpKPzSW+p60GUDcaeQF+tmgtMS3L2tkSrlcw91PMVxG
3DEUzSBlz6vDvCojkzfqcTUSDeBY+srl0eCmdZzmxbL5scACIzdVQq9WOliZlhdYXvDXS/25r7aD
NZjvYp8xAZuI3waG4Az963JYsuxbXgBtOu9jeQu/vWBSIs5CzPhaUSM9Fm7PF6HFAmDksj0vIqFN
1JqxouadhbM2zfNV0zHJp3cH5nBe+9gMhcZAdQ66+fv+5eP/bd/H5sfzLdo8+AH/fOU0wvdHfxDc
3fwFio9vcdnWNPTI5PNFR05+ncaltI+EhNikpArXAnWRIcgIkl3fY6lhXrocoNlfA7Mp4TPMQMNg
Jg0ur+tNOfLzZTVcIILzI8uaISAB63H7bTl42bUsSED/44gm8BsIicXh4+WWI369ZjFQ+LNn+F82
x91QwWuP8Zyks6wti+UBNWfepAnpN7J8Cmh+HtpSUMHtXLLcZtAgOMnmyLjozoywhyxfs1jOsY+v
NU223fyjWn5Jg1TVcVl08xoRPgldEik2WtQPx6rMh6NJeZ6iHpsfi2VfJiZmhhpV86QNwTClGQbu
+Q+JZuDishi9OtpEST0gF/HzlyDukDqhF0gdGsjoXOq7WdeEfdlK6q3nYsUljJzCgD5ufPD8VuCg
2PKfNWJ8QKG6uzjLCYTrQLlV1fdMihcjzx+thBJsD/qFVv4dpXM8iJGB7GDcMUAzT77DFJ+AvdXI
DO+O1uFLKs17yMj+1hwTSBPMd2iEv7gF/2GGZ6VS/KbJfPvkj9aBNHnSrUIR7RrLgvJNFRQV2CWJ
cJNQBX01K+e+NePoHNnRVkxzsVmG5zBxxdHjDd6R+jw2X6nF0SunMXqHAIwsO74ZXhAVwV3TQE9r
gY1kY2VT3cT7nJJfUDLSPoSudQltcq0sdRnm9qrCVt648T1+yZM9Eq1Gta4jSpuUgXHtNOqTndYP
VMx2Knwx9MhYk073rXQ+tW4GzrQNDk2UfONqjVmh5++J5C6GHY9UYfw2TXTv7Yyvm8asPwb+XVQ6
L2bvvWv6Tid7ezV47TfMWz22Yk+7Mw36BWGTTMD56OAIk8kCt3Fp44HEdrSSChgI1OeNogZE0p78
UskK44DCXGCYw6FAbBHTuSEF4OCGAAV9+onRyFA+t2EBlOCzgrWVAtamm0NBBvH8tqeAarcaZndK
xkzdjBapg/+Upu6dYfHJNczEjgRAEwYHlp2+ArnfIqV/HhhvhbszA6ZZVsYQv6zDbdOFNwnnrxgh
6mTJyg4UEBnGNesWYBtz2rTx4zXDLxqBLs1BC3IOYpu7oaoUHSuqkqYpL0FtPY0tBvnQbdUKbcQj
JaoLfzsko1GiKMb1ufVgAg2ked3FzmTelW7+yq/zp9Fip6VOGmN2mwf4Bzvi5DIMcx9ONj0MS+ym
TlaY8PSvTCAafrKmge8oIsCB8WGxpi5/N2wx1HwaW4vsuUJ+lWWPWdvX1ygkQXA6HiCNzHgcPed7
6IZrpz8C1obN0PIZq1o3N1C6gVzlWbirB3tvI/IC7RfGADKrZNuKdoDNpsztQBDAhlGyucsFkYU1
QU8Q8YdgRZCF/TzMLpVez09TIFADZJnzPOVGc6Orvp3macOyK0rIBFO98ajno8ZdyAk2TTW9maHp
XLKpJbsyTgAy2JQLCE7wDhGBbc/EW1d00EN9S18RQacTPg+oiw8Bk0Ty2HJ+oBYY4hyVMnIfG48W
f0Fjl/nNdvPpSYgSeCimD20MGfHonDYBGj90LeiVLNpoVCaa7nkYxvjalfELN4rueVm0w3EYGv0p
hnAV8kpxZX2vfCtgjhX2z55dU+3XI26F049Ugmc2JV50aWmwobKtVYYm16o02HveNP9MNPkYCe8o
bOtc0Jj1OweW0YS3zG7x2Wfeo9Va3uNgyO2YTt2DrsynKq+/CT0LeAjAyTBa+b1rw4LsdaOHJpFY
XDUAQ9SFMayNrAZUFdREZDYWtE8Kh0VO2ItnvjPeAaJPGZG63yAZLtr92YtfsxLz6oThchM2A2dB
T2JVBuai6wEQkDJ96EuGhal+qVzfvmDGsi+5iVxxQNewdbXR5ZccOyuq2Cllf28lI2GcbcO+VV1H
d8mFHU+5CgaR9skaOvditf55QHe1n6ZKrrMMaCZOiXJdy3ZWq2digz78x5iaTygrxIKKFXiQXlwC
PjB+PTkQ/YSTfMqMsT+HwVheYs14XFQ3FZFfhSz0YzTV+87lv//XymLjn5KwfFRXnuXg5jBcCLC/
WS2mzowD6VnlPjH8ZN93NL3bDPcOmsEXH9Hi05DhB6yncevM4o7BbeW/eQvmP7k9fN/ngqobjoFl
V7d+k7MHoWgJFG3LfQY22yfv8d6Db73WyPVZcyN7S03G5wgCym2AKepqB9DVzQwOQVl0q6ayMpRx
kTjNYlO9M7L7zo+eW5rLB6ar+nVWgS7VqH/9wZmzov1vinfeNTFKuCfQ4duo3v+ueMfNkFpxMfDB
Ba27SR3DP0RdeDUssJWIF+yd0+EBHjoD4Bc5JEybkrfJ2huY52Q/nsPGDt4HyGe++Oqa+mtBMYfi
Dxl8fuyQTVEzBKYa89AUgCYyKafjv3n//2Ru4P3DZreJP3P5MxbB+V8E5WMT45khL5hLXc7Q3dYK
QEENf4RT02Qb9QOqjHyF5KnbTqn3uXMllwf7EpNitynI+dmg7T/3/lcniev95Pqfg7kCQjjFG7+8
h5jQkx0WOJx8mcCIGdtXu03Vavkj/t8C9jyWP/7rP98Z5REy17S1/Nb+1c1loAf8y9e9fm/f/4gj
u75nPPG/0/cm+Xum2PKMP+xf1E/+EXioRwNy8P4WKWZ45j+Yrht6YDpmYJLp9Z//8UeimGf8g4oY
h3u271g0XfmZ/pEo5vCQw8jKtyzLw3Jp2f8X95fl/f2axBnpo71x8EAQkGfTTvvtguB73UiFRbd/
TE37sx7QPojJkddOpemamff0jn6MMN42/l7lKMVcYVi3Om7ig+F5GOnn7AEyZW4RtsiNUtmwCRyn
eKrrrrmR50lcSFo+LYtIIYpDNujsRDSWT1FV2hfl+A+eZwBdaLugvWsSHSHj/IxI88ejIu4LAHAE
jqVEgW/JDo90yU0wpSb95wJ7SHHxRcvYf5QaKlYc2euPh5e15Zhlres8jevBrxdZducmGgEvAxYZ
af0cFG18Tj1cZ1WtfhjJQK9RqbexHnJ8Mo57JVchPSY6cFYcaPLJ1jtSAzwwKcy/QH4j+gADFgIU
ZyazD4vw5WPXsn9ZfOyrkN40lRMcl/2adBv82zfNKshYT6tyOOXzokmi4bRscqal+6BGZ/vbft8k
argvypSK63z0svi1XQwJjy1PkH5/qNNe7b3leOfXs/CaAi6EXeTVDXqcomluUR9FK3sE/7PUWbVO
oX1aqrvJGLn/vLqUZO2SwkawmuPF69zvL0spdlmb+gJekt80MbazhMRQarRtVUSUslsgNjEAuTqp
iU5GhsC0rIuO3Hn8zyVS3Cwo34KQcPsBoy2xVcNVDAw1+9Er3wwDn0Ze283Jj5X9aqBP9/qyehtM
N997Vh1tl8N6qd+KwkYpFruUX/98ehV1SLetSOxKTzneOtcMeUT7/PBrM5SJfXVDGKVZ6HYEkeka
FVz/3nXNkB8ItiRQABrG88C/92afgjMv8MWfhDLs08d+Gm/h0TMxZM2HLgs1TcG9naJwJELpj9cQ
QTTB0kI60+Rxf1bzotMdImEz8lI0Bpl3vz2wHPKxr5kTmND5gA/ACHJqLFvsjKb6tGypaR70Lau/
b9M74CGy5rwTU0YGwYrC+ceReZ1RanWI6jh97JTMNsMKUFDXyvZxWWAd3dWe5l2zXLWPqjTaU53L
GzqD+HtnNNdRF9m7Rc+ACWwA27DJaIXMnkKzFDB3B9TjYdyXJ09GtOyKQJ0ivdT6F4YskJ2YYGgY
nUgm16rR2A/dKB9+LdIcBHVqHP+ya35Q8ysH61oE/OTPYyWZ1Q/fTQzWfzx3fiSLG6AWeUoWvVkg
qySrCCIs0uLZC7ssbJPvmYhQe/OxT0J7DWIgEmQgto+Ic9RZ97VfTwol/DRPomogNsI+B2rKz0mG
Do0NGU+SjJaP1cXtNAYlWtva+uORfn6YAqnAJyEg5I8W8Dfqp+LqjxGot4rBgeK6RyFTXNt5vxMZ
7A99G7n1mBAivhynpvCPxwl8+s4Mjm6faHcahXtQJsTjeetl/deiN8td1IweiYuJ8bjsw/nzWidh
fS7mXUOUYXn0ks8fT2pF7aCD+NuLhr9egCSO+yoyLL5GjHF+2m4m3VSXcGLr165ENRDcvG61bKYE
lT8QjZd9HPux3xnzBoIno1aL3/QRJgotErsLL6QHBStBRNY3hoCalk5fMU1URGVlycUfsUL2sB6W
u8K/P8CJ0RswrfrLeODh1zj1b+Zm/febbKATewvWhX+ObZm/32SLBhtT20wMOOl071s+fawLtXE2
nYASlEePaldl7YtmGkAjM7tMNq2cil05f+YKUMpIU+8+UnxpRucUB30kkqmeH1z2CdLcaeXns5lB
Ohcjiw+ZXSf+IY/jr+nkiBUFvR1BwO8JFtHntKuGWwnbdNlaFn2HkVZlz782SuiwYpIPrei1Z6cl
xZGAU3VeHiwzCPh5XsOon19Lr0DsuHTRvNjP79PU0Y7WxKS8TPX4Ezqrh0hk8XdDl5+TRBkvhSut
bS4Tbzsa/jkTHfqoHqGaZLK+q1NL4qXojIudTeUGIFdOVY5KnmiGZAe8R+EHMpOj2edw4bvOftQU
C4zOs+jUCw/jEM+bXUqic3RetpbDMCVU67Tkvx4bcq5+HXag50QJ1rTwrPuNvRvcWNsFrfReEAfc
u3XUfQ2jhEqLGUwPU1VPJxVE4drPhuJreO09Q22MDBTnlJYMf9rEvf7rk8Y0Gf79ZdKD3dhDAeJ4
NhQAd/bG/zYyIywNRRNJYf9D2HktN45jYfiJWMUIkreWLCtblrNvWJ2GOWc+/X6Eelrdntndqi4U
cQBSaksigXP+8L23EQ5Puio+d742PRj+bRzpyJuV3SwUBIRZOCNVG6+GIhAN6ZNapM0ed1Vq8X40
7AywtwsFUNOO+wlim3jfolOiaCiqo1hzHZBHMibnye6n2PXcTwP/NvkaY4WpI5tjb8iXZrDNTetA
pVnZaJbjUVY0u1MK1QBki2K+jXb7CPLP/GvmIRekFr+1QUpJCTkVCw5nbGwtGHLbHmgYWLu5H7BE
QK16jl4OZVQ0Vn2nB+H+Mn2eKOOu3kNJCttk30ciWpe6Wm8KLy0gt2JdksaG++bkICO03PsRKkDo
urLYpK5A63Pe4eK9ON3CHMCHtkvpNimJOHk4JOV9VIA2k/NkaPREfmulEY+52E55NFhfhzJ293DK
0qcpJ1eBkTmaU5EaP0A5ih/UAlhvnbMqqLDtezC6GTFgBtReQ7tcyJicZyqlskbJBcHg+TTZ9E6p
bNtoRA/r75A5dOmBvBF+ZiYmp1WvrxmLMFuMjecYOFM6AH2RjWmU/a1HhRtZbJYO1wF5JGN12JJm
/7fhFtfAm0EPFJzR/r6gPGp0v64onhtf2P9We+H6P8xk0I7gLqwXO0ENlNTxE6aK/WMw5rdphGxC
oSr5vnApDUM41b7i07n2fEd/tafUwowO8HbvB+ojD5dvcoIeJz8Ky6ofXSssN1iwYjOhGMorTL07
CiHaV9fzI/TX3P5exE6x5+kzoenMQHKHnxXmkHq6yDDEW+Rg5A/xmAWHEV4zanCBvulr3T+yNA4e
sWY5hXlAIssUwSOgO3cd2RgpyEHZdEp1GitNPcjedUZphJw+n/XrGnIGVTjvco0m8rGs0VP9tvRK
VMuc2HO2l8Mo15ytAvoUpsb1cDjBW1Pu7NZAPtRqlRevCybyy6a1NgJHeVEN8rimw9NAjopqWCq2
oyAlminnHktfa57VZVP5fxzP9Vmn4ZqqMSmtz9vJ2T7bmkFB7icdBzQ2h1ABl/gjBlhwynUIDn3k
1V+LONh1cQWWIj5qYYpiaed3kKNt/RlPT3PbROjcJw46Q6ExqEsPp92VfLo5cWJsycCD++6y3F1F
DYy9ycYlSMRZ/39kKKTOyJ9vHyGUOcVEDomb7mfRjzFJS3cSg/cdetChdLP8ZcBZtaV2/lYbRbvJ
emiAwjDMt0hlxwr7jA0FG+anEjufySvMNzQuwnWI5eCt7Hptjkx2XZ0MR1EeQPU/Xs4uMntlNgH4
n/napZs/QEMyyf9m/Uc4TPXWTykZqhXiI0gycXjpN/bPo9gqi3QFEbzeNTkix/mYoa2d53j6Bi5g
3znPGbUWb8JsN7FjYeIxdLGzCxPbvjTRUKNFK/vY/ZbLqdA1zIAUvBTnp5+JkVXYgO8zNZgDg54P
Gzcvqkd+Q9/lhIpfN+hOxTlPJK02HnXbFdyB+j1BG9gM3fhLXQfxKh64xV0gAq6qrjKIQrCqBIiB
X11zFP5NZOBcPXMRIy0MDvJINgGJ5xvya+3q00AIBfD/JOpkIvHTx8+ed06POoYt/pFo1Ax/VN0h
Et+72qnE0cJQzu9EdRhS9b5GouFsuA0NJvLLINSDlTV35QDyMLeRLsbLNL/uvQ3gJOQjUPZF92ZD
SavRnYdIib2HuArcndqmL2CBPeCOvfcwagXgKN/F2CrJUV5XM+wHYgEqQZ4hJ06+/8r91drJM2Qc
J8z5qjKQ+aYjryp78gx51VQLdDSTeV0ZC8ANLiKrBO8wv3BI1b/065VhlCjWxU1sLi6Hc18eyaZ3
ELTrBet/CAccttG0RG/aWrcQHlf/e+kDCf4fNxESX6aGjB/5DIP02Z/5Xj3MkrgILf17UsArDr0y
vk+r5AxIItnaVDTvZYM4UHwfhYjr5oVTrGRMzpVHVWMbt70GPeHTwFD2zaYLxrdP8RG67rHoHz+F
4/nVdT/aNznozOv15bRaiYwbPTGUy6vL2KUxuvgWar5yefXrQI0F7FpvUn46v/4j8iijpHrw2d9c
49cXU/AYcBAU2clBGQ/NJgVNUCV3ECmwP+oDmiZ2cXeQ/c+HcoInUJpEWZe5vx3+dhr2AGCg/3Gx
+QQw8sgxFlB322qwDzOI7iCP7BTqZDscrKh9DAf/0fArZ48wUonVFfazVtCMHb6MgbOXI4I05F52
R/JTKwCJWBpEaGS7StA/17r2Orm1fyYDNRzt3IZUBy75Hch2vdC6WANp6WRPRaLvZJzNdLTqG4eK
RhBq77o4z6DWN0GWalNolbKUs/7lqhpG8cv//cXVxZ/SPPPTD1UuXXWEBVkUwaBPFZ4ozzVIM3r6
naQHn7DwAHq2re4c4r5aUWaLd7KXR3qgLgOogbdkXJFXn6f8NtJj1+El5SXUjGqoYn6DEIzmovZx
nTxMvnuZUxdxuh8jnJjAu96p/WyEGbd3oYYxsTb1DnogDusfG7NVO3MfZChrsnprUlK4MTNkIPW5
KSaBz1mkpEsZk/PixmkXqkClQcb6xN+lPI83ToX3UKb11k4eXRsZEzAMVtyiqVHO82y9REX305xr
97dhi4LIWnHZzIae+fn6//Xlrpcqax6Jo0B+55/vzG0a5F/4G+0QCVX2uZ0pe3kUhjUMd0uBuvVH
HN/jnzPkXHAm6LjjTM/ShDzy9fxP83oTmXukYK3lp4E8Lz04mvNVax/pdYd3u/gtKK8oSJGtXfJo
QWuZOw9WEf7DZE4nF9+FuKpXSkNcDjpDHAJCNELrMu96Btm3B6rdOGL8usj1NHlNvFhC7xEUrbp3
eC+3qtL0L41uvRtz6jsexLIhz/BFdFGHTUSAbjeZy9PgJ6iq4t3kjM60TEZYC+gC23skiKwlUFDx
7pKokdt+tHGgJAZq8jjoPXjVMmrWGZ72fVJ699QM14VjFy9KXfv3RdK8p15evkR+XOzbEs152W3D
wN6kcaUvLnNTeAJVO0W38Ty5rzaKvU/DHAGKrO1PxhBVyNiJ6a6wlPCxz0lpZzZybar7Hjl4OiQl
UEJPCacz5Edn00XI3VexMT/R2+lcmEjLC2DoaxmDmTOdxhAx3fkEGSLZj6FaULbLC29pHvB8A8ez
PDjIGeD2+Q+S4sKso8RrGqDSsgM/DUdwvgGOgwVH1/bIAo1ayVaeO6Vs5Oj1zngdgMS5snTy0tdQ
Ly9yvaFeX+kak7NxV/95eRytNvK57U84fkBRws5APtcv/fmJPmoWNQ0NrUo5ZQ5dH//av6wG5Lzr
4uDT5a7n8idAh1X2Ta0P/s9iwfizos0t10ILzdIsw9ZUautzse53NTRF8xU7T2zjm2/MOmhwqG8K
6CXrOHUKdDHnvhsGwamGl3QzoMa0vgSd0ikOA6IYdjPGzk0QGMFpUvGPGkdyI/IUiOIeuIgJgHfV
RyTu8YrPWJEvDQXslIzJRkD1uqtDFf+HecCaG7vS/bvOmTzoLf/7KWP8Y4tlsbkS8z/dsagsfpLx
M6oEPboorr+Zlb/RZ5A+JAN91ZbRD8BBE4bcZV3gRDYf+u5rUyj2lmeD+s1XvKec59aLFmCE5QGc
2dWuXR9Y0pvU9XMd71dYLAh1o1Bbi+4wDYb7JFJ9FQaq85aBkVt3NnIygx24b43Zfim8WpyS3E8e
fNd/J63/8L//r3MN9M/tJFh4yzXRITY1VROfM6eaGzv6oKvZNxFBFK4iCEhe7M0sd3GSPVV1wBKR
uVgkCjyjRSryB1/jo5WjaS+AMurpLCdkm6u4hMgsddeuCmyF0d+D0iIRNeuxUfHE1kkeysYaMS6e
Rpj+vuVRlBDetlQ6vLziRgUb0zT3Aap3s6pE8uQEJZI6bjEjCnDMhdmCWoNnIebgCxoyqcpOHsnY
ZOrRprW9u2voOk3ORf/Cr29kUKnma4Vhd/ShMT6z7LRWthNmqwn5kZdmTDHOMD0sQ+cuCLNXRXGt
e9lT9SV61M0L9DsDYtP0wAo0Wv/vj0n7XEbmV+jyhWRBpLKaB7L3KVnpKZo6ICiufA0Vq7hrM+XD
SLrsQTaeNSQUaKITbxM8Cbt/9RCq2Ro5A3SSrCh7QCYjBRUPR0UpPX/ReL4Ax7fowi7E0bb9goqA
B62ZC2pzgxI5pQSzOl5fA44FmkfcYeX1ZFwJq2cfybMm1qeHtvBbPn7P3bWepe1yxN3wORL6OYlS
uO1913/pG22dJrn5l5P0d1kinC96L/DJtVwf96GpWXUahEk1tpvbrkJVzhT58VoOMqeSt2po8e8l
okqcXYhze1kiGt2sPSRa+a8nhW2DUWXICfZ8gryu4kD8ml+lCRINUeIx/v0VLKU8hVbfL4oyb85p
WraHKqyOYaw2ZxniR4HrU4BQiexqnZuvSKP4A+4foy32plf9yGKUk3sjdB8Gw3mErCHeKlFPK0QM
S35VrXgrg/bQdW4ENilI7itUMXAsJt4hmQ0v0kk2mTfiZhsnOCAreb7DrX0lml45XJtAhSwkuxU4
QC/uyLE/BnpnQLv7u9E909glreWiz+yjcZzgKyhjcsqISt4uqAPtLlbJFQDEa1/1b5XdGa9qU46H
tFQpXM9dcNrDqjJGsRJVaLxWLAlu+i7zjz/Pyf3SPMMyFHcBioBYxgGWTfhvfENufFIL9SPEWKgX
SrfvqjZ/FCPpDRU2WzlaIGNDBRuEvhkxoenWKTWXD4Pqy61ixOkmhwfwFgFDkPPTQLP5dRYmS0pO
h0s3n/yeGdxDSeT+ROf8V7Va0Jvq5ychvzrbks9A19Ed7fPmw/L7okrbKv/q1OzhDNjn99rclBNU
jiYFPypjfVtUFBNVfQ0/FZbXr3mBU/Q7L/H2ZW80O6xr4IihEXvnj62LzVN/G3X69CVyMcroVcff
o4o2bg0I01D6q1NmCR5ImdjAKKhPMoQTCu4HVo0y3a+YHLAmwQ846Q6ex5ll5YaIvOTaClwlm8HU
AHZBuaDfgYY3KTyDI5Fd3y/gGItq7HeXQxlFnB7F998myMMCIZYkinAimC/UzM1l9ny2C4fhJgJb
vetM6MCm4hWPJiz8dR07rBzGTD37lcA/d7KbhRUh3xnVebCXjcfE/VjgeEMhI1teY/LImUf/a8yI
+3jniafrLDmVGhlGryq2hUFRq5Qg0Z+BY6diwJcAvG2Fp2+seXvmzZs3UTSr2tOAqMyh0U7yewWe
nDH3ZKjusmRLYQIehu5FJ93ueeyzEYUVM76XMNvWpo8pKRoUsHzDYKezgHzyktik7GegHDpP44OB
7O7E4bHPPOPcVeZZxkHD9LcVTgob2dXZ00VT+m5FWEXijeBGebyLrLq+6cYggLdH02kU4FEhvESC
1LjxE9ToAlFZ93GWFrvAanb60FZ8BDSKyWeTBH20nTRRPdaBr26rSIO/Oo8GUwe6QR2LjcLCYTlG
fngEplJt6yHJ75osbs/6pLo3bNG9r/jrLUIQyj+EKF+paVevKB5aS3U+qQyUeiF8Ea0SP8TdQq9i
toby0M7YJV4ahTr8Qh4as3JEEaHiQQ67NJa6ZTpUody1bzYxBss+kniOkq5lbSfrqDha4JzuZOFH
TbN+AwBm64DKeWURkSwQakoOXuBMj6Rwj9mcuvC9zLqNG2VAI8GJttYwoeJhNiABLWUje2WR2yd5
5GBN56q5ODoJYOEcm+tYHTFUkDdZJxw7WKEhJlvcd60MZv1lQPbTacBaDabvp/tzaBnnvkXiII1Q
yuvUFDqFm/cPdh7l2Err4XPiUuht4jR4N3Px3Y7V4tuQj9vOST1M1PoHJZ5wDY/p4F7gHWXjlCLd
R564Ve3OMi4DimJ5xzzT3sLJoJgtB5TW1Y9F2d1JjrY3Turec1JtL7tOk2DzJftVLep1aaNuOXO5
ZegyKvv8PNTLKXIeX7GTvNRQJ/dhBWlOC9BPmCK1e5SNxkIf2NdZ5FSgPPihS/je6DPNE/w8wPZP
655lr/Wy7rGsoq8WwrULzSDpWTiWdy8bt4zqJWwlnrS/Yq2Ilfvew44qrcX+Grdje961dj94JeVe
V0v2nNzL0wVbQ20lg3IybhzRpooynL7yZgMQJHkbDXcNz4jaF0nlE0YaX2U4CtEeipErXsluxxf9
JuJmdi+QN3lyG2Up441j51uq6DFqNU6C8wPaEght9StH89noilz7yJXCJZfKjQDzAfeEJCiQMs2t
vngQYW+A7/jQ8rAv1o3e4/12/cocOzRKPQXHsrmBG2/MskZ/9wdlwhKoLzFYn2OpHPajot2h89Xs
tMJONm2iK7dlpGQn21XwIqyU8HuDmfvQDN+o8WID7oXtfQ6JicoqMsEGYjwvQzo8yJkhcN6od51n
SxvRLku8ZOsG6qdr+Q52S7EoTnaP4CGsV7tcyUNziLFikIeDiUNr0fobFSGMnei+tTafTO2KbmP7
onwuU2gWIulDRAGn6hlj2ua25wmyYtlaPecj+htOgHuWHHXTnue+Z6n4GDFqOwhB1iIzEdihW6fc
0kxE1m5kN+jUbN92rFNkN+MDsxNTnP0JlomZdcEP1wWd5fWQ61WPZA1Y6Y/Iy/xFqDnZ4wSP7dby
NG8PeC/fKk7gr3ttobezXY59LEcUAno315/MrNFuGrsYv9SNumsrQ/mIdXMjybKiDpzTZIz4FatR
vciV+N0TdXrQYeg9of3V3VqtiU9TZiIr4CfjLrd4wozpXjYa9b7Lkey2mp3u+7m5TlE8MdxqFlZ1
E26yK8TSb1XgnTvZkPlGBjZAf+CmcQQFrdTBzhbljbVBwuBeNjk6vXComi/XkDyalArCRphrayXF
vBY/lvEjRWYKIE781NhhuZNxf44j5g4JfURAtzJ2PZCdZeXHHmKMQX4koZyjEcMR9qn5MenGn6Mw
z37G5KibAIXpvWp6M+ugWOijah0NMdSHipIXMPm6/NpVGBYXIn0f/bZa1Tq+QVZR6o+F4X/RJ1bA
wEXXgdtUxxwm2VEeIb9lL9lkiwW5Mj4nxWFYjjgiopwHUpzbMbHrgDx5rC2YOTZ0JzkgY5crWPos
05R7dyZeky6PMRC64T34OmrW8E8u3bH2+0vXI1V/I5Ri36N8u82natw1RY8VoGbHp6noejLQGCvZ
bJdvYNS3p7qxsXrVQot0SwQfHLltcpKpdVP92YXo36+8kbRe+sVzcr7EZWo8qXoevneGOaAXCaIY
vLpYoWBo7vJEhSnZYsKcOGrxAFzDWEylIAEeIl7DLxePCtd8ycJM3RhzT4aQbk/uE7uNFiiJV6vM
ohTOn4XhNIgRj9LmP2xVHpxCBGet76a7RtjqCkhz+x6kCXAy0T5p6CLuoZbnaPaV3XtjJ8rN0MKt
DnUxPTa6ifCo077riNSs8AIDPDKfDn4HQcQseiiV6E4W7klQIO40F+tlg+WUezmSA7ms8F/nmImH
CyeCxprSmo+6Ga06hDxfE36fuxS4FR7DQfMaGYht9oHiXEb5KDU8mtE3lKNqhrmwkTpPiJ16p6wE
1xeN6iFXvQgoVu6dKMtGh1xQv557MiSbLHsfB2HcmwAFT5PiFps4cU9qnIXINqf5xivr+kVPIUk0
aWXjCEg30YcvzdhbR9nLUEZWEY5ExIkxB2MOe2gf1RSrp6gsl0YhBELivdjPNbpZu4VD2ZcNBH0M
v6s6ub1OlAOfuq2NJJdXF79d73qRT3P/7ZroougLtW8D1iGJdd9CmV8bUIYQhnOUGEYJBuihGcEm
iV9H0YrvTcfPyjRC/4Zk2n0ZJsp77aJwPxmGf+7nb2vXq+NuTAoy73mvrbRRjZG8Ic+NzHq6swrK
8RV3kQ/fiu4rXymeZDwMwp/xTEvuLdZJZ7370kDwPJUDabeiGKqvjVUe7WjwXyyvZrGesQerR2d8
qcg/yAmKSOa7vznch2OELcPUFvw+/PprBoFlAJv2kSoCLfDIQSAtSPqzGFDXlac6UfTd19PicfDr
WbzXTlZ4Rg3vE/weOcGoFG8xNFNBMdK0j4UBqDqb31WfmOsgD/FFxNwNwXGUPiQgXDZXSQ55dB34
NO9TV04uUeFbOGLwl9dLySMJPb9e7/oaOgt6kHlTsQwRNFpZ+Tis63Js3p1qlXdt/FHDI7pz4HMC
GnDiD5I8uDXZI7lQYwLDgXG2nJZiLuCSRHnyRBJuM0NREXUbq93Q2xUCjnG9u3a7ORY7CuROOSz7
l4m/TrnGinzALCuusA+bz7sOyAsGsFDWlYWSpYZ/VxgbfAt0V3tq6+hbUFjZAUMa7aka8YdFdnla
Nwpyc0rIIwsJxia1FzKhxJ/HQvgi9H5LOTlDuCtDZCxkBslxybxFdfh6ySBdT7j0Ef3f1fNkdSrU
JT/pYKt06oIKH9KN6MH8PJpjihmVf5lGgVfu6O4NYbMtmRvZvTa5D/C90X5cI59mTeaA522T9MDc
cO6t8vocz9g47OR04HwNkidzV2uQqTPHGKNljAaeROVk4K6U96gnnV8aE569eaIdFC1Wl0ruZu9J
WSEe5Inv42C/GAIfFgRJrFuzqvVdlNrqoQ1LdVmj7XnTF6my1e0UhLanYVhgCAVCZPezGUwT5iW7
ljuhJf5JDjRK39yriHjOs8bI9Owbe6z6FUm7be1Gi6xBE9nw1fiH1myLwE3+Qqf/R6g6VLcQvbkF
3j4dAopx22rq0zs0p4oz0EQsWXhAf02GhBmcxBrp1GBQ+qbWZrR0M2u8bwVAcmMwb7WwWgUohCyR
SGi+lt1KIp7D0sFFMy0RWJpRfRq0nDGf0O5VElRszUz/2kzKfdDEsLibEJqcarJ+jbXqGc31c52J
4mOwredJTfOzHXfZWbUdFgqlgUD63JUDSlWvUzgZRxlS7JTqPYXAxnhltwzuQSu+a3H9WqUeZBd7
NsFw/WGrTnjysDXEQDAcsm9mvkPEDqo9TLebxtXih8RTyg1vvb5zKZg/BQ1alnJKPYo7o9H6d6gc
YumXtrefcMHZ9zzuli1Cdu8W9E/5uiTE+aKyRj0XFn6bdeb1x0FMP5sceNcu9TvoFH/HXWeISCZF
IPxLtk0ICv89+Tpn7CkX5KMGsTm2HkJPje6ioQxeWOqpOLoF6frSdWoH42L+E7I7aVG2iLxk2squ
FeOW2NWquyOZFrxYDfiGUourgxwNG++NhLR95FYavrANPhaD3ULk42VYidz5qR+f5YmagXJ236QP
7TjgYz0/vFNKWH2Mwbh8aMsYOv5UTStxuIZkHJBcX5JNboS/YcMXNWezaoM74JpftKYDPlqOeAzm
yfQN4PC0bqHn3+clP5QyN8qXdtQQTYhr9/tIkVkfc0ArpYF1AJlkNFYt3Gunsj173rwRVIDaQmjO
di7JiztkbJsHsupotAA4XSKz5uGQPYLlKcFaF6gxnGXjYgCjgoQ6XnoQpo+VUDbYgMaXCY6CYaoR
IWRmN/mN3+qYjsSo3cyNpzeInMjD0X3r4BNPte+95J4d7PoaUpkZT+5LqGOOqWdY/epz18VDdsHX
y93I0cpIvheZ6RzlqVaCJbVKuozER3E2EusySTiFvi8QKb6R5+S+SNZZmvm3KspgnsnSZOrNat/n
o4tYZmGXs8audmNESIGyK8RPRo1yWGlyKHdznBbn+Yb8CNKx0JZ+kurQa9F40lqn20ZG+iB7cLyb
+z/jqt6PFms/5upJ0su5RqDXl2lgVn+7hozLEPrMPcoSzXOupgipsRmiiqXfdi01dFtPw9dhSi7x
VB3w68WLaQPxN3z9c76Md1WeP1U+Ww5heLu2a0GRz0d6CrxcT+DqKDHJ8mFUpnVeTtyYfi06LZPi
xtSXOxlybMc9ya9s5c1yHsOmLEqlorzSv/7X5Z0c0BvrR1FrAeuiP9aT16VgG/com1ktUq3ijaRJ
/04GHBkqCyMRe+4GYX9PfpSFUBLpB7+m1CPjRoxphlpNPNtUkT3B2SZfz9NEN56VIA13ZmHCLklV
5R1ptY8Kma8HwzXiY+jibyLjwmEhx9a8IKGFiqaed2LbI6Ow5atHovsXb6PWUChI4rFZ+zO1g/WG
cvLwvZc9yf0oIrVaTb0+LGUstbFSnqK2vtWwVgCMop+qobIeowRhC8utyjv+vNYjSXN1VwoDL89C
MR/llF8nYCgTsFWOgGi6avqEsxTSZHgR6XMvrrgn4m35FCn9hKKIve3ERNouw2LmmNqpB80oPQ0W
AkPgHNBmTppdh1g164fmIFXGZKPPG6/Yst+8vqs3MiR1yKQEmSCptQDxGVOgoYSHijAyK4o/oh6V
t9rW8IbDpSvzh2ZcHNB7RsJ+TilWk84N1UGDjjohts6D9ygbIJ2oA4gSWoHrPU6xhtSYadi31dxt
PVYsZqF8mHFjo1aPPiWrq/Ek52IjitPT1CqXq6HFRt7ZRqOJMqvyaOid/jh9G3pVVCg/5OqNMMNu
i8aGtXIrV2zM6CUDn/MXmqrPmms1b35Q+Es7E99FWJsw6lO212HcUMQwxVHVovqhmqW5tKC9hDLs
pC4zmqGxcT9jUE6bT3K8WTV/LFBFmSF00IGdvY3UX4UMTfioVmq+ZkGDnrs+Az3k8GVmqU3TcjDQ
UPrtTDnJ8v3vcd8qi4G02rmqjYfUNMe3SWWrT/qoW8kufIEPVEu0Ux1Ol1laQ07NaYCdh2wU54Y1
DV/GqQM4/CuW+VmwoUJaQmNsTCRHcZDrVLC9yGvxIKzDnTeIYCe7splyP6OslOQ3ZV6wFJZBJBgD
BErnc2IwOGIhD+WZzYr6ZrFualGuk6Crz34ZwL817e470CgO9O4r2l2AASqjvkfXtd/6Go8nDAWB
FnbKB6WJ7rse6Vsv1h7SBAl/XFlb/67tLEroWB8vnawKDuTqWFB17XQyerW/1WdJsw4GQ5pY6snK
VOMZZVTkd+nJsR7GjRxT55nzWFHF2mXsn+fJMYw39edf55luApo8wNGgjgvcZIeMitrotRtQ5v0d
j4HiMTdcZDBmOJNQ/BuTnGAkmts2Dc2vPbiom7FN9ZMyVfmuj8v8VgMP81GyNism42vrzx+5Si6j
68L4CMxURwOOAQ2XH6GxY6p6fjRVjYpraDV8QUuEVuW1cYu5H3wlfAk00iZ6r+VrrYlR3PUQNzJ8
DGqi2camTrqfR4NAyw5BibWRpzPwZ55yHZVH19MCEx03eBDRkeU6kjiGePNtfbwr4ni4G9zEextS
DfU3M/3CYwoHEy2Nt4Lb8xN/ppPgxnfjB15yU0ZT9+RVAeC0uFVX7qh0T0oUD2TO62whRzu1ho9I
OsLAUA09PKdGesSIzxb02id48iSCVZz8rleqkaRY5fOFmY8ipFHtKi9u9ynurAu/i5TZophubfPh
z03nCJzF5eFl4hyMlehF45t0d50nj8rJfwBtB9W+qF647dd/VXPOAWbDd5a8HX5fbvJUCNsHQNsW
uLeF6s4MsQ4qlOEYV/bw0Nnp+DAkFUsigAIyJBtrKJEFrjEKn2eRwR4eLqPyhKBihdAhXHy9RoUI
ziEph+31GqHpjDs3qF5kKOVWgjBiD0hopgIDULdnAV5718zNtZsq/muoolnrS0axHADXrzYrc2YP
y75s6tiLwZCXC3mBz1f9rR+F/rnUTQdCupWuNTB0S81W1BdTB4YhGq278/xGQ5gfE6rWHaxtOWnJ
ZpyT674OUgndQKycsyB9DvBevUtaXMsDkSXPUVbqGxFU9WLs1eQZ85hgLzKjurl0A1hKups/y16p
gN51y6pZTG5c7qrIKAFjcnRtlNChRCL7EbUs5zKz9ttyFzUIkYVFq6G93j5ha5bepH6D43Ud1dtq
QP5WdiNhJbtMz6ybUk2H5zxAisEzTfig82R7QDEYo04Uz4TVP/ehYx2QlPiGXlH/nJHuOEbR+CLH
MEo07t2wOMkTY98zTiOSLXIMIyDrobSVlRzLi8IGv4jSwHwVN+OJ12Q/5NBgBvGzxt3Ij8JxEcXr
zE7NJzkvw5IlqsiIyte2seyjzI43Vluj0dCK7NnrR1yoKFXCFsifp6B5VXO3PsoxJwIGrEdDvJeD
/MzTBXpD0VaOKnaYL1GszvG34kJ5R54AN2x1ZUYadf/C2aEzHx6KP5txXHZqr+1leGrRtOcxPf2c
FuHogqJ/i0R3qNdLOQe9AeZMDSZhic7z9tKVJ8pxeXbURurKC1D0JyPjbgvRq1uWA+SceGQD6bES
Y2+0zrBQKKYvG89w+ajmYF9WHrhTOckJQVKrE8nFXsf461czDb560CMzQShS32hzTw7KeIxJ4whD
HBmmfjID/EYYzjRY7DfXSeTPw9u6aucFjfJXh83AipIvSN1ei5f5IJK9bAIfYHh3wT7K1kH67TKU
ltk5RNALPY5fc+ShokTp3uaPndvjcB/bGKPpoV8g1BjVL2HJ0x2rDp98DN1KL89TrEYn2TNbDKiM
bnxk9cJWI9+jbodUAypfS0+nQB5OijHfscyHoIzxRA1TNOPcKIiQIgKpZXR5vkLxDL5ealNp91Xq
Zpe+Vrn3QepMe0S9zQd5HafgAZ4Zp2m+Xh4hwWaNHpBzXkKGIFxN2zFu/pKhS3xK0CwJzHoh34SM
oRwErbfz29ug0/KV5uILiArdT7VdfzawMz0DtYqqvkjxShVeBQmKQFONg5xqln2PWLb9M1bNc+U0
edavuTKeOmO513ChWmAQMn5g+IUdXq6+DaHdrIfWbRDZ6i9x3xPTm1NNzdpSy3blmiUuIZ0V7M0y
6hdNWZp3bfofzs5ryXFdWdNPxAg60NzKe5XKV98w2tJ7z6c/H6FeXev07NkxMRfNIBIgJFVLJJD5
m65DlS3tHwMN377GvMkIKxQdUWFU3+3JxZI+ylSVmpKoUbSzu0cTEN+Dxv7/3gsgCPJRGLhLeXGQ
xj87oMQrqx3j13YosQlK9ZvRJjHEQpQR2aQ9adhmvgRfZbAOnfapwqVOXoDcfXrLMXaUfRbr/aur
jG+yzydde9Z1LHKQltQfnQ7Ll6n6oaNg+RyVvvVUWJtaQfZoyXQviuspZ3Pus5LaXjpx3mCESrNz
jGmLWEnNzYJmOnnu6c88+ljLeaKY9WofQh2uNf1qzDujct4tFZnxpEW9cZYtX23IBTUDesA5myU3
9KrLPF525vN4tRZ/jyd/26NQSSeCxdXFHs2rjRIZz0TshCZn9i0tRLwo+sJ85CFlPiJXIPBBcvN9
UwXiMdN0/zoW4U52ymGBNpg46pKO/7xK9E85ZLWbvEYvjHY7xRhKfF40aNWj4+nRWV7j4cdzcOYX
NufX/OuFZdOPsNStwhfL6rRrJap6pcaB94pcyi8ECKefgfGcK0YC8xrmMUbm00cT+thUTgbgIx4z
m7IS0zHOPRJrCpugHITkLbSRF+5tR7x6RbrzZ0s9/H+e6vlQ+WgnuwoImSxP0ifXYSGhh+IkW3KE
Xdb2wnXNZi+vcrs0OlWj+83GtD5n2pwtc1y2ILXsfg8buFjocRBfOmfQ96ndXUFEDOqiksfQc/2z
pn7IEfcQ1Mv4ItslVSaQcepRm0Mybk1sTrKoHFZq3nbX3KjZgiRx+THVRrUqVW081LXhvfUVyoM6
alu96qHb1mAXEcYlOcgEUkw81dxCFXWJmWHxmM8H02vURTAFxV7GDHyRHyFLRq3jP0LEyx89krCg
O/JuIfvkqAKhB4gZ6Lz3nXE15oPIRLfsRRNtZKxGrO+KmIRxtQP7xsZFx43mn1BptOj7aze9Zl2A
cQGXF0DF+cHjk5TGUGp+TFYsTvKgOC6pLnmadyWnuYnbZcruCCXQfwbVQ/t7OPVewQr0n2bgt/uB
yuwe5e/v3Dd+Doj1kPecppPmBSG/4Lx7gvBrU85XcUy27K2mG8ov0WGS46vltxGdtwXOx+JpDGK8
0xXbOkVGrR1C9JRmWLV/Q3LhEAkfnJZYGUNtfyC77my0SAxbbW4qFO9QSRJvjuHZ+6jD+yiPKbLn
AZIUyeQZOI0qxhtmCC9QDMWDPmTR80R1VYbrOIiO0mNUNn3Dc1dpl5r/9SKjiDGBmyrQWySnCw0x
uUDoq6JpDH4No3/1M39Bo3hnX/lhqqBqOlOIxxI3CRmuNHgJY1XVa2ysynfcMIdFMfQWBeYhfKUS
c7960HXSiHbaPmDPdRgoxnyQikHBA5zQJilG/8MYgwevB5OncBu9ksYvkdQhjtqNtuKHMSc3/eCj
nDZ9JIr3AA94FhoTKqT54LF1MbU1eMuT6pFA6dgxnjsNqwxlrm5XPSmgsTMihGKr+JnHC8bnlLmr
MECczmnEVhbH4bcte6o8rw2o9+NYVP5KDjNg/8B7q7KriZLHbRzFu5y2zHHFQAIJKNP8Ku3aab3y
o07Qo7KtJsLqhWg3efwLe3Kfdc0ddSoXctKpwF1AgA7Y1+M30alI5WvG+BTFgbErqE3m20B3gl0G
5+k0CeoIcdu4W7UJTGgNTddcmg4KwxD1R5KrmsY3T8by8Nz4s3I3LWF2HfqTRbxXrFE5VkWOjlaf
us9hOSpX4SYn2YoNc3qeNU/mLqfr22Oeo3ZJggI2ERS9U15Rpw9b+Iuehgk0BjXBe+q434tOKD88
r15SrEDMt2Gh4/TV+B2mdYIcRS9e0Y4JZ4DRbKIzdOs+HKqnSRlQS4WoeG92MJMfXDVYjZrWkN42
QGtmEBbWAcKml0J3QK0BreJGjrphT6NPy1VsIHIg+5SgGM6BWULSpDOoY0bE2o/YHeNTDKVgw+tS
1IqNZll07C+mMjWvRYuxtASB6UP5K1PHFP0Aimo2C9yVjGvdsMnY9COkXhcYsgswb4NhfVQ5Kde6
/sqveFgnAXRybq2/dC9ATtkpUffFP8FY1cbIHTgOWQQN9kEeoG8AyJSnDOQ0Hy37UM6Hv/v/NfTz
eqNpu9/Xy6C8/N5dNeQLyky/OS15o6GIu6+2CizERrZ8EV+cEm0JgNrBNXSV4KvuZ/qi7Ez3uSph
fIOEUa+kx7WtC2MWBbaqPipRjRSwaiWHCkeVG5JT3TZwA1bMQ+PdZKyHDTFbxRqbLkO8GQYD38ME
/R3M8cptC+T5faysrw4KSw8VFIYnLLS2ATcIdqstYvWTBRKZ+561bgeSRKAY2pOn171zHgtgDC5O
TGKkAJmB/XhsAEns1EDPd+BulMeg5zdUsG56MdAc5VdTp9TWvOptKoZhoeNKeBZzU3GVRenk4QuS
P0BMO/tRhptsQN67SIOVx1rhjWe8Byjf6HayF5PUX9By3YvslCHZbPL+aML4fxmGftphAeGsscjR
PsiIndvOE096pvlnO6if48Gx8WbpohnkwIvjzrhp88Fd63MTjF21q7wshoxKE2KCclDwOZ4FrsIX
lNv9ixaQ11fER5YHb3dfkTrTN2DF8rV0GDG8GUlrV1hZ1wrywRQnLibyvElfuwu96YeNUhmnVtjt
UzcjPDMEagD4RvFxnDGgqEn5e8RrY9AD9MpxUYOpEAvAm2z1o44eRArk0indGyDh4gDOznoIqPjz
va2H71qLI2iXpV8wYgoQ9MexsNIdFXtAoS/liAJVOSWPvjdkrZa1Qz3em0B12JWtryYX2aa6tRe9
Ml2sMjx5VZ2925EWgBaL24MwvPS9N3Fl5jH00tpWd+mLgBpCzbAuEd6alai+NaqxWgQ++RFEv/zF
pAFxQd91nZR8zUMdmpttGsolAtl5GAoeM/z+xbPua/7CKIviZiZBtEux3Tm7vfb7oCblo0CTY/8Z
b0BeJrgf78es12EgDMOHMuXXFozzLy+NV5WlJt+zkIyeVQF2gnWJhHzLPlEdVOxwJ15YxefqsSlw
rdARbvlmF/om0sX4y/C9w0g25kutz76ao++ehMCkQ4mrdqFCr34NjSw6IM0zLmUT30xrC2aFKt3c
q8cocgSpJzbg06pXCrf5ytZsZzfOvZZOwsgyS5I7cy+LIXjLDf8TCsmJ1wnMa14W8U3OVLRwEPK6
fwamMz7jIDYj3ngBQ8fzqsgxxRuGrwC62l+eszfVpv5JMThdDLFWvFjQadb1aGbnVCO5L4I0247k
ecn5w6IfA5F/jZ1qB0ev+ZXig9mTaPkS4UGyzMJqusV6CKlbSZtDVgTj2VTjHIGPVn8x5lKtA1n1
p4XO+Xw1t4AfqRWrr02S2IAJ3JxvHJz4BPLtdkC54UHg177UI3sjav6OwPi7g5I9AxrVwn1p4ziJ
Wk1NTgvfZkokZlwd5UF2fTYtHY1/1UG37F/XZAmsCq10lR2Pj/xSzQesjZKVVvXdCqVKrGqCGAib
7NawgPpXT8iejhU7Y2QvrJYXl51Eg9S7w7P4fhC5z+qobzZln4BXnTuw3gGYkdX6B4JZ3h4PL5pV
FOFjkwFYnYeoYjKRx/Q6ii9YtFIRR8hfno6+Np9OWb3NPXzwZE/ZeeGx67wy2MjTf40PnOtIguXm
mvUmJDvyhqVtdqamCKRsboaI+e4Mg5uD5nX+m9rqxoqkybSTvTypsVvP2/4seymqo9ylqE9iLMun
ecqh0ZRXOWXYYrMim3JKrL8wd5t7fZY39yllE3WIrTBLe8dvUD3UDdkqHzoWImVquPiMybN+NnwS
fTWk9x4Z/GvMf4qxYNnVbnOmwmMiJvDSFCmEcKNzHlrfdh4cuFyJlU+nz7g54H+UJmAm5Aj2t85D
MqMS0Se2qFD9c6le8afRLXy/5LjhYBoUZbk/Y6gRtM65ms80J/p9JmNslX73/jXuP/UCSnDu8+WJ
f8aCc4UBj31oBviEKBHBkHVcDNKW8tQ0cbO5R+8D5FiKefjQOB0GkvOl8lDJ6+Xpvy6iXGIfCg27
iDGwU4gCOJWEHUDdNKn8hyn1fTgbGsvKCphOmbkUH/90jLHtX6DPL+Wwz7gbozHL/QK4PalqZyG7
G1M/gyruMcP6Z2Il0sNDHY7vgxD2vvFcdWPXmFfpsTscOmFmSKXN7clJxgMexZ65/uxH7p5+OVQG
7+Pvbd30dXCBgEBRfVpE6jVzsumrn1vVWk2y5hCEYf+ka827jHtVsRDjONQ61HyWeYnu+7e01pSH
zEFBjS97s6pqS2HZERj1jtIj1oP+gOjsVDbWEZTlfbS8hMWle42LZ9mg9sdVvVA2LiWus4zJg5GA
LQbCy11FDbxF59Rz8nRmyeLgkJkkeWKsUYdMwc8phprqjy8eNh23AmtoXLTjV7Moxnc0E1An3GCu
rb40L5Vndy+11xmc63HXvUis8+9zy0B4MvWnKzRtZxlZOcYSRqGzv0IoCsjSz8po7ZMeJsNzWIHQ
DFR2T2HkDc8sdf1dywp8JXuVOk/O9eR+k51JaWgskY7gEhDxDqdqoxn+1Rg7EI1m6eKKxyFtKXIv
hDei0K+4ET5Uc/uzX57ZZbtTcX09tG2stttGCb1VgU/n0o2K7ig6chULz1Na3ORp2/NBnv0VcxL8
4xZkJlmIGUiI6CZ4H8cIcTC0/Wvr9L8PwkYueIimcvNXB4QBdK5KR118dpDf86+pmUVnvi/Lv+Jy
Ti/IccQIuJPPrzBYen+qPBLJMzdIsn0mrc/3wszhav1D+5FxwSYNKpokCEkiEWNwfsKz6U/ofuZA
MPqcTsbknH/GytBfs+uBf9QsDEZN7LBwRgwR6xBeu3PjNCpgIrQjZbo+z/edE8+ntOVZhlLqwkjC
kx4U3H1sz7gg4WVeTH3y0RAaV1qnFBdr9BAi1sJMW0UKZsf3XpP1Q9+5i3riiwJWmU9XjeHbqPM1
ykx8JGUz80S+Qryl3IMbjt4MLfqpz9Am2RmLR34l9gtjvAcKjA+lpoRvYBndg9UhZygH+UNZcbsq
ddANzM/POlmCh6yPcvAQeOeKcvTNsSzqaXwnZLhORYUsLe5W8iLdZC+nfLlDH4rso4yt+EFCGlij
1DciMHiSh0+kAxj0vyK59hHFXfwAWLi+4yX+7/PcX6cW759z9ANkMejKhzYbwRSQaA6OlerNVhOB
AjRsPsBsbGZfCu4TGXZ9i05po1MKYfUkzxoZnCaLzbneBOzc5kGyP6z15vf4+yh5QZxSUUfqDGju
X5PI7vtFkR3Ep/aQsyM6xm5bb7vWfSbBqxwDcxDVWZ6GfebDsCI48oPkpgGpAbSf3YGxg+jI9yD0
yIZEnnLED6/Fh+gyuD8ax4tWcxoRI6C56Cgrkf+5KCm7AASURzkSY/hN01fZwXQHBFIgqJb6jCat
2J/fZdju7T/dtdorPc4Qv0cPITrVC6nNpqF/VK8SrPr6UsTHQYsaf/up5NYY4/0FIkGV5fKneZ8B
BaMBuZy0h9Q59TftwxLCuMlDZentOTID4PYBd68uqJV9aFcp/3etccvqxLzFJR5ECTZBy8+Yyz14
Vcc2hdd5KtmR25g0jToVxs+Yqlrvbjw1RzmTjHNfXdXgx6ERcSUWy9GDYlf315OhyjEzyrPto7wm
siHcdo2+D9ljQd4vBsB93K86z+1YoZbRIkOwo+WF+4ijWuFYKAeMnr9SimjA+owLCzlInno+hUct
wgzscyFWzSu7z+b/w4Ltvw+p47pZAOhqN0PHxmcC3+C3fnX1gDOjNjwfrP7BH8VwaHnMC4BpxMrc
fiUDa+5lCyfv6poZWnm13fLHIEpQ1X9CcsSoGwlIkqnYjQIp4rgrlDMqq+HCC7rxLZmgUw6t1zwO
fYq1R6F4Z7fptJ2p1clBR8D5VDuTvzXypnpQTIFTcRqmL5i/sGnuhPOatEN3VFoVfBQFEgeYJgc/
HdJTgZleFron3fPpRCr4d6ccoetjdDL1YKGyMVYTET3kc2ExCiP74ljdWrbkQeEucEiM5kc3+nEE
DDXst7ieY09nedaqthLzUPuQzf0wULbmODnPnVKxac30YyPAFFLSfnDDiy1EjPwjh5in8a1Buhcv
3uYqW/e47x7YCyonChB4wuZZ/cWzQoFRIePVJEluDuLLC0rXYmfaPp5BEDSAJNQVFt9/ZlcxU1v1
GYXzz1heJ8p6MvCNltPICduyHbeU1flE87ViPgxZ3OyxgctxhpvfgqsarA0s7dmsp9FfWihTnIOm
236+59Yysoec9Omf15d9/TAiIJMCmp/ftgyhw37/dJ+hP5/w8x1EpkNJJPKt3f0lM7YbAFVYPny+
ZmTbKPBkVOA+X7ULFW8NFe73J5QTVmH2+xPe/1oh1nr3T3efWxc+6x0+nRwt55efsEY47fNN9vMn
TJv7/9/9z9IXkMCxOL1/Onm1aouD4jugouY/hLwak5kvkV6Jw+f0NmVHjI2VaAUMr3wCdzTzXdXi
XFit80ip7KnWbfcD8g0ae1jFHTLNK99yLVsWlpJect011+6ElUBjYxw/FzQznYxcMHncZcKYqmdi
6idFM77KTnkoAWMYOArfx1cdpPmGBOhG1kP7KGhPThH/+ByPlxJrRlwOjNFRV62hsNYrZ5n2dBhW
deTgleTn+iPKVydnaJRzNLfG0u4PQcQXR3bKYZaHZD2r7QAdTIZ4TYAchYPk8TyHPOhNMazTzi7+
FfPieuNadn29v8oY1eT8PX0hX0Ze1ZghriBWkR5kc9DG+gK4+d6SVw0Nckalhe+YHCFjAf5o4aQ5
DzIUIfiwQ0wiX8pOGUMz/FeuJvVRtpImCs62Xt/fqQyh7U4edIgDqn18IBkzPmK/a+9/EsD+xVaN
UmD8xpfBPRtell1qRYPAOvrhVZ6JJIU61VfFTjZtgY3WotRBIIRmE63+Gu3G6rCvYDt+TiBHyAOv
4GXj71f4DFtxge3hn1f47EjK9ver5JBQ0I9nPaR2aCSrQboGykxqm0XHRheKcXIaP96znEfMenKH
I1Vnh3J7VV5cF6uEQQ2amwG6YEU9x3pWAgcHayMb3kXdB7jcG+M3LKbOldN5v9xpdoULBtaEHVVl
lmb+InF01idq8N02tZ+N7SvvQYpNoGG02YsOr2eVoq96g7rE1tQw1AtvV9taQWcfbaVz9m7mVPtB
4Ztr5La0YWHlpXnf+XGNJ6BaBT5g8qix5G+MLt3LnsFwZ8ZRRi0Zd7J0PN2jtuEuBh4EaxAVGf8F
Df/LmA7W+JxpioZhtMbyZFlmczlbu2VxbT6W6A9tQ2w9w0oLyZm6/lV1wYOAL1YQoOwSPOLTBltb
S32M1PpFxh0/NlbRVDUHbq0anEpjlRW28gGeVdu4OpaUctjQn3O9RXS3N4M9Pw1tLcPsEI99OajP
0U1M+IbiSJ3gUem68Cw3LBNJQlLxTY79YCbHui4aOMrzKa7T3tYR2qHX/Jz8YoAnb1espzFLX1yL
8lk7YI7g2FbyUijYKlg5+A7Z7LBCPUe5+ku28At3UEh3z/JKNF/EIyrpS7SReRbPByfbgSxpnmWj
j4styu3NTV6bRtOL6YfqRbb4JCgRe0F0kkOTHhBgS61iT/pAeU7Zf+75KRQqJqZ1SK6eg4Gd3VK1
M2M9heHv2JTC50LhugYoLMjzyYHR7GIvz+RAq52Kgzfm4I3/xAsxJxo6NeZGOr3GuK0Aqy6Tt04Z
deT/efLLplGQ8zQi08d91EzeWAO8qqKMHqCrT6+tWMlBWuYmV6Po+B4zg6NH8JksjZXAfEniCMr5
igdKYO4dNW6OWN46Z9k7Uf8Gh+S/jKCrbsJoLlWTpG+m5oTHqQkr0vFclHdTvrHAWGzkRaJQFVC+
IZsHHFaOqPd7Gz+eDdfnQyR9eaQxWDJbo8ugAZaQ7ChSMJNfVU8Raa0xbvVbGxsVasthvM75C29k
Zz863pWy470lQ7gs+sssGfkJzZe7lLSPWiOoeA0FBUiEUF+U1o/YJjATiWB3H0EuAMH8SxP1N5Qd
gP2EM03ctIuH2CzF1vKmmTM3oEuo8Mh2W6uemdUu3vVu8bW2oU9pcxldazGLArr03Zq9TeM0V1+K
wKLUYuo6iWzTxbxcYDakTDOepAjXaMnmL3XC1owvZf+d/NrqPlOZxfui78yvsQlTwYIY/tQ2ZL2a
JEzPhppTuYsHfxeqtncNbCNfYYmYvoWW8iO1bfEzGW73eTC9uilYrXy0om8AX3XKzUX1AQfUCZem
IXmZsLV6DvGDeO5qnKBiG/7cHIpqc1rA2gBZPXeWbVpuctLpa9nLvTE+dWYPRHTuLdBTfm6On3NR
j5uzWnFzkv22m6br1uZLpnxkbts9j126KhFwfmuFowG/CI2FbBqFsDdW0JZIdzf1GzsxrJziAfrE
PNhIvQ2Fj+5J89LqEWrVPTxYaXDM8hkdPY9Kcn5z0EeG7ai24tgrTbIwhdKfZ32KlVoH/dK0puEs
Y/IAFAEH+/kw4aG7wtKJIfMVPdK9I9hVemRbV5Fo/eyWMdmLHBzoqcw6qnUSLdt+8i615dvnJreH
5WhMzldScAd/8KbXYsLAIffqcgsnM3z3zQlvicT5qkBoXmX6hNdOp0UPmJJr0Hp1+2sWjW8a5hM+
lY1F4GU9uEbMNj8PduOdaxY6R8iMpbOIHTfeT4oVLOSQJLR/D/ZDVJdNNTvHFtSmhUWqblGKpub3
L9vsLjZlyp8nFNn4UCNodph6oDySHdCNyfdqQllJMgcaWkB6AtScYBWMbvhdtdrwItkBc18zj/z/
uE7OYooBh88qvKoTVAGlphDvidh9DETvPjo18BHHusnIqJL0QSanWck+GbOcZjO4zXSVrUTE8a7u
US4LMIHLlpZXPyDTO5yjebLc053NhItUqAvrMcBjBQnNlI2J0ViPej45t8QG5kKfjNSWUNYefPZV
kteoNkZxtDYggJw1UNlOVUXLKIqrVy3Pfp/JGDSr9mkciiUYivCL2/8yrLx6twsr29sQ3NYy7Pnh
0bVbk2IvdyusY5AySPvwSzSp36Hsd7cgbvPLaIz2Qo6vMwOpiNzuL66hpjdPN3/KuHALj3VAaSFb
w+/MdcqTjHNvbdDOTNt9JFL/PTIpzs9vR+mVZJsgwbaVTd6d+PPuMAUf8AbmXaAwc8QW+ve761hK
LXsdD2GkVKKyz3+WtnYlI5u/T1EuVlY8qGevcctjmSP22Pdh/DJ1QBTI0+Q/YYMv42Ywr62hp6vW
NDykLn1MQOazz0PaKuPW6uKTa7X/jsuxpmq++qYTvHSdedQSS3/3hhIdsiwOzqXWQo9XvXytp579
NujJ1Qsd7Udk5I+g4tI3w+dj9VWuHCNj6s+oU8AcNYP6A6z83med/0Pzii9Yc5kvaqVkG6cg+W6E
jXrp/SmcRTO9L7GCr/c8FDkkHJ3con7GjlnZdGbrH1So7FfUo4alro38iEezQ3x89EC1Taa9NyJ3
xwYjlmJBb1NWNYt+GpMvogi/FWntfSOTcMkR6PhZ6tNa5bYfLNzujOhJHi1aC/kbGCMLqB84/qbV
TzdQHzBTa78ZXfhz6gKxUyy336g4jzx5gPfy4gm5iPypq0o2oKOnbWSsm8zqCnFsl+V9fh+BXCG7
58QkjYHD3JiHj0EWudciFKCY5zOY+PWqTfJw3TjIiawDFMf4H3CPlU5Rmscr+0ZRxo/33saDlxQ5
TbiObcSLKHe3zPPPJfcYf9X7JXL+QMu1dTSEzSZxOmURKYly9ZxePyYjQLnYz6uvXfQK/tj+llSt
t0RsXDvzv2CdTYSWl9Xc0Y7fU3jIXyOrj9Z+xT7AGoGoFGqPvFoc2d8ms4CR0QbvRR93m9CJ1L1S
CPXRiQIso+YRQ2c9G3AwX8LM9HfogzqA96zqpU21JzkASaJ0gagfkLO6rra6Eur8CagXAcUEXle/
22Cyd0qSFpsKIxi7jYNXFP/1fWK6/doZVPHFGttVaGfjm1dhPO3o+IbIeKV+w6c4+Wixc9u2wI+2
mhtaXxJMpb8YDhmFIVHtbdn2yceYfJN9MRznDdtqY4dly/Q2GvVKxjXBRjWqU52c1xC8klDeyZcg
v2OvQiXcGlaiLCsRYHXGXuIoz4q5+RmTHWZQ/R9DetM14VO05uqvaweQ9gd07PEuQ+JPHqoInHIZ
Fsa/Ylna51feRLSljoAX0Z/BydyBP4GDzrb48Vdcb6DcBn5z/ivu+Xl2bkH8d7E1LmtYy8u+798y
UVe3ciYnOmj4HP+EYL3XN8xp7iGqbBVJJFixCtvawBy1VYGj3s3PBSbT5oDgSYevcWGYxdllp7eD
FTsc1Yb/T8ri3t633OKY5kG3q1H5PAsPRZ0mLqhgKLj4xWghPwRRjSaAV/lPqdahEBuxGI109QIM
IL9WlqFuLK3zFlkmPDbW97+FOu7QSGBnalnZVcbkmZe44gAz6CJbhhthmg7UqTzXFKTCpM+u91hU
pVgIpmqyCsZRfYIM7h+aqQLA6pljyV4vWAKA7m+yVyRNubJD7EFl04id/lSM+be8StWn2qzaC2KL
p8T3UO3Vo5CKroh3smmaWr/Iisi794b9tDXd2Hukeuo/N3q7kqOcifVLZbKOV2ErAvxCa2YUE3XC
3otOQWU2r6FZLePRQI7ZJlM4mV27ls22iX/AjR8fnLSLbxl7T9EkgERd01gXVtmge8lFKW5VORWT
nZrj72pbon6sHLLAZhKeWxVDxLgR4bnj4S/75MHvm2rd6kG1tixtSgBCtw+msNStD4Jkn4VeepUH
zSzjlVpaGNoZeXaPhZg1w1byA1xALeCM82AZk2cwOKud2lLg/Ix5SuCtUHvRFiAPi2ndJQO1kVmD
J3Xb9BBBatomtB+4Djm7rm25Qbkvrm54v8LkwAPD+RmV3i+9HdTXtFImYEl1cG3y2tmhCB+itWiZ
l16Dv1sYRfmqRUVIfaPsfoLlFYbh/jKq6Dl6zirV5Ak1WvdDk9oo1HXprYxzLE3/d7ybO/+KkdvA
caVdJCL4VQq/1i8ueGYoGeq0NgEWnPPJ0MBGRj8ROB9RdRnHozz7PNhCS7da3MKixt7NnQ8B6xBY
j/NpZFTPnU6F+NPoTcZ1BZ6+jN0H/xknez8HD5VWrhPV9HY4qY9bzFZH0EZW+KZrioJ2oCr2Ue2H
b0Gcfg0tt77y4A7fzLkKntSvvmcPpIbTJ3nJVNb6gZJhv5SDEnawIL9ge5CF5Zky8tiYephFYrCN
FysytVUaj/U10fRkp6llCn7BsE5llCSboBq0RxuS2LKHTvLRT/YjSfYZyM/yi6LVwoPJHnosQwLT
qJbQHZtHs+YJkpaaetLQqj1kjuLvplKdrkWQjasRI9PXvmeXXLxzz0lPpigoAUR1vyDBpcYr4K3J
yZ9pUm4LFXIh2/IAJC8C4dBOeDTG//TIOeRwOeZ+jWzrCoqtffcx1mZ6C2bpa23o89OQlVcZiuYQ
CARxjvpmK0Py0Jt6eyVXsJDXfMblmT5rYt9jjLgP/TM/0mDb+4RqSp4ujeurE2T5SY5Xp1DZeGKq
AWIZ7laQ2DpOZVQemrx3ScG3wdmpDWMDvi1+QBffwZwe/bx8FA0FY6Ocn7kF5kyGv3JaeGdmbGpH
FFsQMUhntRCtauKNDEZa5pT3U8dHodkjmzYe1VEHgqaxn879tn7q+gQkuOmRrE7VdKu2PcKIQ2Hu
x7Qq99mcmYxQZNxMbpU8FIpMZev+s6nm6dJS6/IdH+EAnVBSix3CpLA5M5bK49abN1ELgIXrri+R
GvNye2s740LMgI+uVMIDG3D83uamHbTeAr6EcoqStHv9M6y1QRc6A4yZPDB+D/Nqy8O0jGEus8m4
nM2ah4Fr+fcwViEWOIEpOcVNU22VxKG4H4/6U2hZ1S3gDm41gSiXng4poEOR4FC5if5kW5m+y30B
k38e7GBu85RB7ZmHmkWaLzWwbjs5VFOb5NAqwLVl07QbDC/dUt/1NiUhZIPUpzRAWVO4In4tfHY9
7aRb703EYpj/fu1rPCElETTaDyXrWHMlCG2Tq1g4pLmihV9t2WZgugqeZl3HaXlTlNpc1i1U8yrq
0GhqU1KHFAG+QiI/50FL3iJydn6VO7+oz714Q1R+FKkolrZSmo8GKLlNg47q2YpiY9+OqbHDgqG7
yBmR+skQ5fJQze6G4GuVszrl2TXnju8zlinonXlGs3OL5TiLFJrAovZyj/OfdkF/xaiIlYcgJbU9
iV0ASTHKzSHDYWdM1yn6Q6h0K0aR3sKmyF/KtnzJe0O/jF6XvfAuc8CNgozM3DkpOVJ3jlEdZK/d
1hH6naLbyV6qHiXqTp6FPyfXkoYVm5pc91C3FzA0Jfh3I/lwQvUkZtcVy2Z74nvue2Zas9xo2F7c
qP4f1s6ryW1d2cK/iFXM4VU5jjTZ3i8shzFzzvz19yNkm7Ontk+oc19QQKMBajQSRXSvXgtgZqu4
HM9rCsKiol1UmlW/jRvXk/K3Mo77ha5BiSXn3WdKO5yTK5U/m7qphnWcxdriw8SHoVlWnLYojhT2
McjgDnGQEExG3Tn5NWFoyNc5tIYGJ/wi6L/zRAYhc9/9gPnwBUFx/5OTwBNMXVF3CePe2FXU5VDr
YueXhITwCpptc2vqg7Pk5423fWoaCgyOpmLDI9dryIsLY4YqKsLSQ0Rm2nD5/RqDRaB7+qmrKvfJ
9brpi6LWCDMyTFqnXJeNgeTF5IxKgLkdNR26jWnoNw48zogh37aycqe586XmWSwdORU/QHi0tCZX
s266JY8+wSbmPEFdpDdGqzzm4JlpUq+9Ngm3n2rFuaH3F0CSe5QfAkgHjFUeDd2bnCuPKVnGL25r
VgvVMp0XFMyGJZq7yaPcyMEa4umjk1jwBPoDnK3hmO17kDgwnyhStqzL9sCjhg2enVnF0uOtZNjx
Kovc9DGZmoHMApmGe2GRXe/kWONeZurs+6ZzVpXMGNHtpnxaNt1kBUSok1divhyShFgxfMVV455D
4vLLQu/tRerLT5FF9ZVZ8X8fSD9tTDctl4JZSBAHhaMHh0aWT9LxwFrlsUJfJVZfLJ0/z47UixjJ
hNBBXj+hqVpdFTiHD2WWlisvtYzPQ5t9txIjuc+dSrqDHpqkt9HxPULnYYpG3pNNrr4mfvPd4D37
zI9Lg/YlsIBQa4IljM1X1Oa7u4wipnVg2yCJHQvJTKWr9qVHubUL3+SAWhACQ/J44tvylzJyg0QH
BMW7uvU2pgPCEr634LvDP0YrJWUXKaG0IwD4dSghNk90CMgL+NB/1rLAEJmqufWqD7q7Reok3ZpF
3tz7Zn6O3UFFhkzj6F8m3+QaZheCzv7VCov7TvLDfd8H5hESbxghp8aIL17+JSv82lt4HfWiWdD+
6NSNrMnbPiicT37mdutak8ujzQHi4vESl2HDQ5YGg8MG1W39Uo6Nt+yIRVItVIQwRTt+tKibyKLs
U75oSjN+USaJVchT0oVr5TmfqGGTyfarD9fuV9sOYFbpKDjjByXcmiXMKK5sdK+OCVyr1P32m2cM
29IrSNw12lOb6g5VetK9Z6a7WodsYbAgHRkidVnXiEx3iW9vIzjJj1lf9TvTlg7umKVrZXCOY1y1
C5mgB4GYpt+0gWZuMrf55FtpjcK7HSyqdAi+wst0tY3Cesv58kDljAYsNOgbR6rrA9SvB4f65jsc
JjFzKhTu0gFcegQMpPf88F40EJQpRymClX4yRZIErVhiG2tyO8q5swblLHf5p97Or4WZEo3PyifK
x+MLxM7ycyYpL7AUWndqmFfnwSivXQiUJ0/C8Bg4b6HcpCcZ0gkn7Ie9Z8GuArw/00/SndtQqehD
69uBytiCTYeaaRpKg3mZIlsPptp2d41ZU7guAWrTpTBYlXLjH1WnOSt1Y8NZPyEOJxSi79DjEeF7
lPtgpAboC4RdNBRjgacXLmLs+NVfPPSnq9YdnnvUlC5FHD7XSlbdEWjlmzR2ZPi6qn2R7TRcUGSR
bMug/W6TCblHJlg7971FaaPuB0ueNrITvXsxCWl8d9/2FnDlMfpKWB+PTjGGvRNE+eI2DlSrXwyV
GgOqS9t13tvFS6GFzRoZzHwrhqZm8vPjKPDLeiP1b04+LLuaMlCibFp6vHUtTq1HV6fSbzmBKo6R
pz+QCpaWfofsou8c0mq4FkNoXOwEVGtXr3VH+865rljIYf210432OtYJaacMms8y+DyWfA9DSV0O
TVj96PTHzrZg+Yl851SQZlrAQtWu+ojimSZEijyQGneHNB4BJ77O1wQmz2s69UhDXxM1LijixCQm
24xCqa7jXimGsqond5JSfo1A9WQonT2VkdzyGwQtlBhagTeeB5tgGb9zT2A+u4ekyZaUQZhPeSYn
iwCYAInz/r2a3DgN40jjV9c3v/yTmJzwEBMOPw97beDqvzXrLJiyhyD+Ubi5fegLuB/tBn0bqm6S
XaBTYUV9JpXJJdxkHLmHjZZrxWW0S4tiS7khhuNdnbrIdhmP6sfUJi/n8/Xf8RtCci6DSgHCw/EC
KXO2doNAfmjGyEJlqJOf8vi+LHkAneR679s2DHetjiJ86Dn1ZQim5IsTl59VNz3LBd/0KO5RWwfO
RJRLW5oWkutaY+i7xh3lHVhplMwzNV4rhlXsFZPdAHdPPxldQWaa51IKkteqXJpvdp48KgMyQVUm
y8jWSOvOCPMfnPLufO6Fn72WV9j5UQZFU9DsyqG+s/kqbSPV7ra9YQ9X2bK9FRzQ6qtMglI1k/BH
ap7JZAEd58t8Nfva+mz58JwWrVI9kGBqNkVcZ2BdSrDRhLF45qquWaU3y7Syoq9F1i/9rIzfZL9E
BCEN4mcTaOCmhfrkOI4aLC0GWF7f6RRy+sNZrXX7yXYchVv2hihX8SXwDco7bbk4uHpngSfs3hQv
4kZpW0DxjcoECN+ER6iIwzWRm+Euccx80RrG11DJvSdKEYedAnHqFtJT55kzOlSRqfcNGgsAhGky
PAyJ3lH2U8qbMm2bV3hRD8IjMGsQ4wXxObWrsm3TVzvZ8uI9nBDmXiH/cOJ/GZH6q80L1BPOKoDI
f930BN0HNRhOKWHfRR847pOh64SDyv4wYU86DYbgogct2NfxOQCoR0VNWa9LA5lqj/dyZaL4uefH
RXppwtFf2K1N+nuarRobxRlDf5JlyEdJPPBQVPNDWgKp0PS22zcN0evRVtLPTmy9dSBNr4UT6tdM
878j1p5SAO0scnDUS+r4YFhwZHOPiNSw7dsoffDUKXKdNdU3E/KsJGiUN045b4UcWM8F1E9rRYk+
20OZr8h7OtdkasAsw6RK7mjnmpIqwflRKauxBLPku6VzFY6OYwLND0liz7Zc6k2iv9xYpl2EW0xc
6Wrf9r5tFpuI6zSXvu0INkuev7azPD1LXoUAwRhD/NRq8QnUxV8WgMlzoBnrzK8eoaAOluqonsbK
OeoJcVzLsZVzjqj7chx8ZWXUdb9z4krdo0MyXPKpCXbpQMgFlEGwyz0nQL2qUV/NAT79su9/UAw3
+h0ndmitnkvi7YuqdrJ1B0ESt8vYGw9kEJa+LhkIReXaTh4AscWFqRCr8aydG0npko8831cl/uQ7
KjQwNiIwmpwPp5Fi1WWikY4OTa1fdUZEhF4eLErqmqZdRHXzCFlQshO2uaEq7JdLZavdurM6bcHT
yFknVfBqVx1hGEsPXiY2ylWbGNo1cnxn41Oc7SbGlozUeKLAKN15Boo3nVrA+BPU567UkkcYFXiu
RmUP7JXe74VNSYC+wC4LHFSyrxwFrDdFJQw1TnJk9oOn8ZSM2sQXWZKGg69n4wE8Nu+OSwYjoKj/
1IA94kEw+iRVpB06inDXLQTMu6To7XsZQVPZUlsOPSjNU/dKrDTgjOMHzTL2kuAEZjjdByMBCxuY
x6qwRnWl+Y4LuUv34BENdwyTFP4YSua5BqHoUq92L2Veds+z9FTtjGzEaPLU5IHefTYRAkDc0Och
L67LZ1S+CKJH+hOfHxOMzhKG9/RqN5OScvNsUYx8JfKZ3JqCvPSqgCFsPUxeYiIsKveuzr+JAdKu
8pqEabSyrHK8wjDlLDSl7smyaOP1ZpMNc6vGtg7+FRcxwWlBvxhAJCdL3oXRUjYQcK+lpjz1jlWc
mib+2YuhWlhnBPcn0mtAysLn1uVOxOcqlttNzC/huTTQM5ZkI98miuNSVUnDx8DZN7VF/D4dz0Zp
8gOQhPd1IUV8/bkt8gRroYELQzfCJpSQlIZ1L2y1nRForKAtDW2VY1LlkqQjqgvqbzvKabrKiuGu
gQ7oKsNssNRc37v3edVbQnMx2cIO1nxvvNqAiU586apOWcErqPMz7epHJ1eTbR3qn1u/jc5++50g
eHkXN0O+cWwXtpgABaLKhXRT9OBUhiZHdOemtu76oh8InSI/0puyidCEBV+1FH92YUX5y0DeYmHo
Uv3C/V5Z1qHrPRZ2iVJbWLoXU+ZDEUSQ9gTR0WxQI1Ybg5+WaSiaDlIPqiCdrM8WYkrtiVun3Urq
YvWqVQ+BIGei3B3tHd7gG3eTTDhuT1UY6YuRohJOveoU6kPATRAsiabwFR4LfLPZKJ6s3QicyrpB
frVX4ReaKJyEX4euFXzR5inK4BHIQy9eNZaiH+qAen0HMNeT4pvVA8fphdwn2RPMj2tgktL99KDu
NpXyqsVOcSqTwL0NjTxJluHQhRsIXNBYSdteWiPXKm1jYLoPlZ59o3QCjFjadQe+a8GiI1N1b2QR
eDknHreG4wK4KqUXH22rh25IlnpTVk/eMJRPWWJfc8iE73JPKp8crTOW7TA03GEZ2rbibklRhCu3
du+MLO/ObT64dyny8vBzhq9eEpb7QPZzCje86NWMiE0Shwx2YjaijhqMPKkyMetKCFelkfQo27r8
wO/HTph7q01PsZ+BbOKgCUBy9CFvIINpaFW8oh7CfDbiCAJvFe5wKqrM56Qi9g3QTF7Z09AYZGWb
Z/y8S5FlPCdUKQEJVeK1WKs6rbeF4btZ39Y2IIf5tddg+MWZJ7xqk42uB08aW0VtH0DaTv2XGKqI
VK5h5pc3wjntwKTr0I7eZmUvSgnd+Pn2trbv3RWEP/JWOGsUU6xK33Zvs7FZNSuLMvudcJaDDtBT
O6VhxXVHX1rqdR1twY3uDMtpL603WJskGPOTHR0zInRPqH21itw9TZU0T0nZv5Cfc84ZzAI7GB5g
19f67tLU8Z6SdudoaRJsLMJWK1+Kkcqsm6nVuuhOB6ngyrkaQF2a6keyIwe7Q19b+KdlEK84PwcI
tqNuYqUdj3gBeWI5jJGtI3eRKP23NDfaL3nuqwija8aFuvRwF8AbVZMOuzZG9NzISIWZTqoeiKm3
y9DpvdeS0PFGg+dgI2aVCtmPuohRF5lmMx1IX5W1Vy+wtZfmS1Uk3k71M0jLO8J2YWKWq0oqyi3I
ZX63bG8cDg4yFcY6NKxf3Xjq6kpSqMt3Du+6eqLkm2iq9vKMB8RtvReTP4+i5WElQQP0ovFpu3dj
hIimkWR0+iX0hgcxCsc0uytA54kRGCvjpKHQswgE73kJyZPd9/CdT7si0KltJnatVWhK2mVw5Z+N
Lu0tiYLA2cwDf36IXcCUk9Nsj3U4F/0hMJcfJjIvlBeFmwzb2Vm4EI/grGPCNf/7cm7LgdEoFeUZ
YYIN9d3DZ3s03dVYO91pUFL5LKuEuxoV4GDIGdkfIJsIJh0h0RSTrJDoxZox8WAgDDtaKAoJm/K7
F2dTkrlFnvbDhHAWs7D2Ivox7SyWofnrwaMAkcV6BER927UitgzsiaRUswDJvIqGMT1kVfCzoTYw
PRD5Tg+iN0/MfvPEB7//wGXeHrgZhPdi/3mdGM4+85X+A5cPW81r//gq/3i1+RXMLh+2rzzp18v/
45XmbWaXD9vMLv/d+/HHbf71lcQy8X4o7YC+ox88CNP8MubhHy/xR5d54sNb/t9vNf8ZH7b6p1f6
weWfrvbB9v/4Sv+41b9+pbbnlzwdahmivQOPdsH0NRTNvxi/m4oqn1UpOcLbqtu40aPs/fi24N2y
f7yCMIqtbrv8O//5qvOrljtUaNbzzPud/t1+/+76HGY4end6yNP5fMXbrh/fh/fW//W6tyu+/0vE
1ethvBpF127mv3Z+VR9s8/DjC/3jEjHx7qXPW4iZePqXf7CJif/A9h+4/Pdb2U4JdW6pfRkkIzg2
UjsxJAI2O8a/GzETDUNxULWrMAuL6FViwexrumV4FNMlCaS9EyPLpnXeQ6Y1+tKrDGqrakO6z4IY
ArW6f+IUDJHtNIpzKglb8C3TvFgzBrp5IPv+Q8wLuwtP1GYsYcQSNtFUPWwZpg4IrIZs/wRd9AVS
j/hS2FK872wHweeOOl/bjG4NDJXxOU9hIJ28tChCSU7MBpYEnM2TTzebmFYj/a0FQEXkrIFaRmyV
+z11zrkqr2+OLqySq8oIbHiSDepLshGJHU724DARU934EVquNnw3BvXzXXHRCRqQtw+p7pmGQ2AV
l0KJi4uiNNrW0wug62J1q1XDzi1ANrxbbfUOwOS0+Qy5IDuKhZWZI0tk1PfzXmJrv9Mqgpre8bZf
kBTNKUxjaHl/XVK4pX3Xn1UeLG5u+sgRzVJ3jlz2FDGjF+RN6vY3sXrokSlRfydc38jUX41DtzX4
vx0B5Xonv5q07F2DRcIols/TBTgRR3L0Q9I1oCrsvKDoNIXpI7P2eWH5t4GjBA5omMmeA8eF4Irg
1W2FMM7LJGuMliQ96vW7NTfPaijXXZykx48LR2Xw900o3X/YSwyNzDwT6Tb2SmWgVR8jtDbKnXcX
NIl3J3qAvTx0W0tv6wKZJa/N7Dwh/DpnjM4jlaWT67zytpHWPth2FBM3DfSDaEZCZweUkfWD6CGY
NuwTKVmIyeS3mxi6uu6lFJywIqM4GrFZadE6MvAy1MZ8iMeaQr1rJUm5E9YWMbk1mFptKSZus5O7
6HWjTMhb9U7Cd/Yg42RupBxKD/AaP33n2UjxHxEZUgnY/m1SGzN9p6v2l9lugidU4dNKM7I8rrwV
M/PFHDQMQdV1UJhMr/r367oNU0r1KDW01+JFGJan8o6UCQxbtnsQjZFlKNbf2tnaRSbWjJoQooWT
bwKyBeHrAeW7Me6kdxvoRU7AIO5i6bbhbdG7DcserlcJhoaVCjP6UZ+aMMyboxiK3tx8sFGnB20s
B7HlPPFfbTAvu11D7Z1NBrVdysGn7E8JR0QUkNXk6st+eg2NlNNViKCEmCDeFqFBjUjtpFUJL619
oBRgTBdiDPb0p9Ey/CeEFuSNsIMecw7zitm3FMKWYhuxdvb5MMy9nmoMp96PcvRZalIyGbkBk5se
Ro8BALW9bRE0kPmEvRatthMeFHA5nLkd/2pNMPY0o7ouN+MSSJUFhf8EJ2knOEkzAOrJx9wk9Th1
hbGeZkRv9hFLqn5j9cg3za7C/E/DQEBU5p1iebxz23q4Hx3jqtdJ91Rw4D7kulquhzJOv3i6QUoJ
gBWhswGStykFJUfup8IAuBoV0K+Fde0upHrYC7CxQCGLpq5sd2kYTrKebQK2nFJVt07Aby3FxA2e
7DpuuNVsPvrvQM9e3UZ7mBe/3hwbqrirAMZcBK7cg1M4zoGTq54uRFc0cLEbQAgqNO1v1pIy7b5Q
jY02e0J26iLDOfmQN0ImdmrEcruoAwCWhAVys+phDE0hVJdHr0Y2J6juyhzeZ9ETTT4kVNumOqgO
t/o5Ef3uxR4gB5ic9a1wljUNOejIhxO1tqpLn8YvoetYkA/HQE6lGDWs37aQVNZFTPhT70/2pE9f
4t97RO0TYcv8VDt5dIb7Pzo3pbWqHEKfkHr9NInJsehG8CSVku8hoT3Joz10C+FTdSCoyXuiDJ86
EfWB015JW1fBVnTjxnizAzXbvrOJS4U/cnjBT6IvETLtey2B6E53DsnU9KYCI+U8Fj10gtElMavd
R7vUOod/svWG7x4kRJ/QdJ98brsKqxiLNaJpB0pPlmKmKAZ5R1a5NUzlqut+/lITb/ZlgOxm7OvP
RD1qs8lfPC+VUVDvwPXL2YuChPzF6MxHsSLM7fhc5jw05jrRWrPhRqNTcn30U989il7S5X8Nnm1u
xKgbCvfoVUCS+XH/5RL+7s22Dpgpajgu6hPT7DxxWyz2ETt+uFxNtc4qrZOJE/9v62bnn2sDGRUK
K9jIfpBti1H37iW5hIW+cOJPRO8+G72u/EBc2zF0Ur+2Fz7GVlR/dtqIlE7Y+g9+aHPPNELpaNZm
fPywTwPp19HvSvhu+BCfFLmy9p2UE3+CdmBRI55zCpCXGM4NrICbNgR6CRbBLF/DSHLWMWxdC4tA
OQnTJFrDO9acmqkhWfe+mW3CRZGVdVTa0n62iwXzULgJW5pr5m6MHLTa/ralkY/vrzCv10LSEXWS
XF3DoBAqRtzBgpV8K4axnCd3ThLfAbCN8mWTombh+aht+VoNz1ePApeiBf0CUq2OxPnfmgy9XvRe
Dbi9F2Iq7BR4rEU39xJUYAvCau+MbpGZa60LQbk5VbMJlEiZSg78R9E0OgQSaN3fi5FXQIAze3ST
W4dHYI2/PHhqAv+oIO+tFGm1Iu3onUtBklTUMY/tbtavhRHqTP88CEKkeHISxj/7zGtmn2qiXRIT
Yah5OxmsHgxCufYMV0jkKvlzW6FE92vwa6aQCmmTUh1FMcx039O8bB1C5bAUt8H5rpgNMOP608Rs
u91Hpwl9cAmkT7dV0cxbzRPzsnmr2TlDsIl4bZJyX6/HR2r9+4VNxv0wRujFqInlkWulpCi23KZY
VnCV+I360E+TEGPYy0YBmS18e8k0jkE16d1mWluQVgmOdqkGFzEb5PxH0gQaczG0yMzf6V5/RDhI
fiyHdUt9TAWSDsjCJHduZ9rKbUx/nyJ0cUosWLg4E+XRSnQhFh+qhZ2B7KQMtdzUQ9pXi0KTf7re
5uelotcFEwfDwFlFDImyU83UA8KLpOzBptr4zq015Wkg6bnUIkvfg5pSnvzSsmG791wUp3OowmS9
W5pT9tVA8nVvaMW3YpRtjquTDUyjBwisKffjlIcVje4p+j6o629i1Ew5W+EbULrzj77TnvNy0RP7
KplU7mHpio991BXUr/M8pfA+XPQSwIywtQrVmrXjOtuxyKS7nDrd9VC3qM31Xr7sq0Q5jKKJKwBO
2SQnuBCGd1PTfAbXx8FL2p894fLOW4uCT2kmlzvQO+VBlSGW/K02KCQHxTALsiNpEf8oTLVQJawS
UmemnE4U/L/0CYVzaVI5J/Uq0GMkC9+t6JX8aJiWd7xtIGbmXcYUuuvV75cxtBWJ8tGLl0aQv5FK
zR/JQBWPkhT/Ra6/PenTSJGNfgdkEimrySMv1OIxC5oV1OfjVfgrxYgQcU+JlJiUDLO6V2tC99Ny
sch1YwXAEVrftwvYcXJOUoPafi3Plx2hkoUZOdlROIMiGPfqQKWQuD4KEfJ+sElLQlxttdprU5Xa
2ZKAx4qh5UGqPNZU5Yhh4VjVQtYj65x6kvz6c03bKtpZSuAZdwtHe53X8BAbXlUVtT8fTsvAir8m
YHAu2dSQwlQuvpoY635SL51tYiLRM3QSIlR+xFA0wsXXg8cedOJhNokeNaO9SXBm3ofcoX1wUyh/
f1/u5qlSa+72DljX6SWIprd0GNRTf9u5Un00OHvmsA2o9VHty53ZecPOVuoaelpMsWpqVK2IsegK
622NWG5WJBGB4hbV2h/BPzd19g8LMpmazyiQdkrDEUI0ceu5oK6mcSVL6s1IucvP6dnxg22cVjRm
4/xcLKZ1LVa3Crj8j1sbsWMnaHv+bduc0pedNsDfCC9IvIpQnPmkNE7HL62OSKfpZZ8U+xlSZOsF
orPyXIVIBlp9nH5K3SFf2x7l5RyxIXou5YWVycrKmZD5SEGnR2NCboqesI0A0YEVTzOiyX73xBCa
NKYdI4aWp5t+eLNuL/PMfIKXurkqftJeVcVwV12H4s1sM+XCO1e5uxWmjqJLWGYnSldtsPu9MIom
hBhiawLomHium+vcmI9h7WZX0JkWR0WDIs6sKh0A91ywCE35nBig2SgxXYXQa+5ystUvTcU7VIUG
ksOTEjP1v1RXu0191KdhV4NgpULYPYlZ0/a/dIMz3ImlIGAvSakWVzFn6/m20c34QcwFUr0AgRM/
KY7iPHfID8Pw4pjSUwBT3hXAZnXMXBCp0yiB2uDWa5wYEQKlrfZioje88uqUdrODSYvnkcl5nmh8
aS8reoPgBW7CFxybt2k8gCmzr9gdEbki8v3b6tucXwLHkDRlLXmeu3E6Hx6C2MsuopENpKHGGgFd
MUTQ+OdElVdQ08iyt5md02kWyYlu5Uc51HO/d4l6Jbt4vuqsuyZHIOj3hFhhdETtQsmCjEmXNiZM
23uuY+5TBdWYiZxSngT2kOVCK1jQWs7jeRrhQggvxXio62JX6RQv+9G4zcj/w/LktVdXU/m8TT0t
OodoAF7IKf+0hG7WTVEf/kHCYZpo87qkggEwKdHitSvF1OmHDjyBENDuO6e2rsPUUJWLCnBJdCxW
AuvqJ4Z1NRTX2tZ9ZC1mm65IyokKp6MwiaXCFxqbRZ2qPhhFdhOTiucFt8vMtvkyTkvFcQs3zdHx
rXZPYTbF6XE+vpo8cq8SvSEeOQ1t2Kgo29fv+1aqHiPd2nqyOoI1ab1jDMJ0GYihbkXruPGqnZgN
iv5L6E6petA5zwWfXuEFtwrE9xwIEa1g66JS0g20HMFWDMewAEWp+M5ZDJUSxKeUvqaa39zxSxXf
FqHPAvMwTA1r4ZVrhrQoS/D8YphaEHaqCG7rBR9bM89QWoAOaF/lVrrlpqs9kmzgTg6RwPfAhH4b
QvyvcAT2Swup78sHXx2eALRY8E1jVN55fFxRvOusannUju3UiJ5oAqSojlbhuwUc6MxIwK0WrRbV
EG4yjMrqQXPq8LWLaid8ytOmfs3l5k1pgo1tFcV93snqE2XpwCPLiifFwNeeetAeK8/o3K2YDXTO
+6iWaAAwcB5Q/j5GLjCpaHIuiSFeKQE/iEmxPiy+xTanIWHx8/CzV0owXE/eUg6x/wixvGwY8irm
q/YgGoqvZMN/6Iw2f6CYcySWJEN2ObpRvLRjjquprkOM+tu/brOt5hvGnWqpb26CIFnfKfGly7hT
8jgJOz5oxEszNWKiT1Nz7/XJc20Wv0zTgjS183Nphsubf2N6h9Afz42gKJ3I50Vvbup/sA2J8e/8
5mVhyOc/k+p+pcdeBFbahXFn0KkYnmpO1cpXYQyiEb02J0+yEOMP02BBg50fuCdhv+0glnzwm23v
fHK4OjZ8H94UuVB5yODC7640LxG9j68m1YkN9TzWLf7oKHac9xZ+mi8Z64K7CkzdaAQsOxtWaT61
Ub4xJm5pMYbaJAA8DKBxtnW9hobRu/G0sBFGsWZuStsKD3neSfcAB43Htkq/SZnRncSIkKu64Wxm
rFo+N48Ih+yCKOtPaWMrqORQqTGYoYq+aapehE00bWpAcmmr2VoMc2kEu1u0456YLZ//pvRfQEMH
VKgpDVqBWbrRnaE5R1HlUKcSeAdpYn5lUwLXAIT8sfTAoHv+RfQMlV+bTGlgR/77BCpjRI9d41XY
zTEJoaGYXJT4R9WRSBJ7JJntQw7Rq9zmJBMFWWpDbxsL33IgYeB+ixEmOSZ1nB2tPrwPdCPZhr9N
wl6YpZ8vPnZ7Ktqx8kbfVov5d06/dxO2P2+Zu86v3evc2wJystdK56TnKg5aiBaoNMipMVkEZuu/
pcA8KSL6wX/mkwY31uuoZPXKVez4kmUwCULup+4Gs1AuJs9oK7Nt8iWl+w7Jh3o8+Trw7E3pU0pk
VVa/emcUXdFoHgD1ttZc4FpgtsF2q+Npnh6guG8WjcvbhG7yl3kigB4WJTY0L+Uke+DXltsxdKRi
RKWEfqyy8bMYiabL9elD05VrtRqyB2GTA4hgytHmy43JRTSbVG2wFnP6ZIL+RN2OktYsZ1uS1PZi
aAGrzxv10VdXQbv8tivlYAfK5MKF2EPYUgduWTfuw42w8XAULAs1qHfwjFyyfEDiA5mlh9Yx+zO8
medwGlEmXzwMsPBvIE0bV2IoGmL4bwDlQ6KTuMWV4VxcMt5ikTDVVFtvYTZolyXE0NQJ9wNIMhdp
xj5XLzHoeD0fg7t6Ggm76pv6kWeHgxjZ8qiDUlSHYmshubUQxltTyerFVZEK0xqY5oTN72TtTh/C
RZWU4dp0pOIuyA2ys1Dz7mJL0e74u20Az5by3JokUORW978PubJMIEOhmLvVD6keZF/8gsJVG1Yq
yI4kaR2NhXXSYSg5OJWsby2CIteWesgVFCzyq5EFX8lwlT+scIu4hrfhPlNuLarnro2jmsus8LCZ
TeMsMp7NT03tHMSsKUUw3scDH3G0Rs2dDBZyHyNxs9LU0jxRNv8GpYJPAYWCpPdkmpvZZsLRvsvk
hnpzPIRd6oe8hcv61zJqN/+X7f7pqsI2vULOXeraAylfTunLemqaKfMqGoqNViGA39NsEh6eOiib
RpX5h06+wibWiyGFoA/g3Y29GM37UiWTwgWyzSiXOjTAyieZ5eSpaGOKRa2/oLJ3LhUZtqFKi12m
ysFd2tVU/xqaeU80COUpx4VcCR3SBbIYxl+90Tx2EZ9gqa+WRkeOk1P+8cav+o5qVXQHJ1HXZaFT
KjMxq6qaQSN6UyNcxomdtZmi1sGY/BjVfLhwR4PmuvfbrxSrHArKKl89yI221Je3uyJwQ2Rs5K8G
n7FdalvQ72RW9tJTgLR17HFYi2HV1+0aoaZ0K4bu2IUr2dDCvRg66kR+hdDFceBW+eLBZEW5EdRb
hSxLZ/SfwTWn0K8Vsq0+90r6c1hO8VYxdCLHhYqs/Tkrhsk119eDJ7+14+jA/GrKqA7FOljfOo1A
R3ecYEwFxRL+mFUitfJZjEST+MlEZKG+hZ2WJuve2qsmgX7CBhrlMLJ2600P6xTGFB1JIArNxISO
lMNtlq+aTonS5B2XhrrO1Q7u2d/TTmFo+UrseNuWytrFkLrSukYqZtnGbXYwogSdQORiVyP486+y
AQmD6vwljZ2x/j/Czmu7bSRMt0+EtZDDLUkxiaKyLPkGyxE5FlAIT382irbp7ukz0xfVqEiaIoGq
P+xvNuLk2Ld++Wxl1ldEPItdHUXE6fRRdacKPxy70+Dfq8okmqbfXDstLTLWTovE0tg3wx6g4VtY
NiQTBq25CkxPO3eLnAfegOi+zKEtOYb1V3vdlJG9Gnzgk0nXYzdgmJoFgVYeZonSJe6L9KM3YVS6
jv+lGyIedFkNJ16Sl9EPnYQZUQVfwAR9MWrZPtvWlB3ZKhk3IJ6HLxnb49wKvthY6vDU1jqxsKbx
ZM/+DzWPcwCPb9JOHkcyHvFH9DbP3cS5IMn08dk2XOMzGaVodxIiclBHR1UUHIVir+YxtZwmVZE0
pH3qXYNAeOn5kIbr2burA3ejDqF+usi1ldHaCDv9XmSpfl+JEKnNyDiomipUZ5qFq4HcuLtru2Wa
9qmvrblBqlIXwZs7W/OdGybTSuqICs5A5m4Cc/R3qlpozqs0qzVqrGhiLNga20hjPjUzPqmrbI4L
sVKXUeRnYnXt0v2OQ0trEBnOlL8G/rpE9m9ld24AzXEeT+lSRFhhyk1rDe9e5fY71YH6Voj0SVJ9
cu2SjMO6jQV/64HoIXUZL9iddBG1WB44p0uxkHwu9cugHpebgdYXQKwlZlpFRQt4bgbHz9hDYxQu
tYapGD3X2dx3i3aPIFyep3pq7bvCNF91Gf7qBX2XHqcBZTj2Cf6KXLro6+xluza17Z8Q9g8i7THy
AWng+BgeXOFVD8qQn5vNvNKjMr5V1ciI45tGB03mZ96rGGf0kbL5sxv69TbvRoyPgde+L+1VY06f
SZkFy8pXGPfOuiFC6ljpY/Ju+xkw40C89BMUyCKRP1SzXwzxrrbGlVPsXc5oR8jdkJqXK/uf1Ukb
h0W+kO7L5WV4TLgV0uHAc//M+dc6l9EG8gLl6rpmFHiPHnkQu7b0hpMWVQOC90hZOYNx36NlbiPm
S5vqzfRxOKmiassXbYy8XSZSN7xTbaBBiKEx63alZhBkkmCeXlZtyjnbG/h/asRf0fomJ6nOh232
J5mLP6A3r1Svk6QfldD7/dwZJlkNy4wk7vAE1W5Clt6fgSoLDKSPS4DZF46xWQbaUrKhqdmEtB1O
jJ3WZu62hmcG7do09E0UdT/rGlO+ljfoBJL3QmbFbxV3/q3ouffDrw6l7H5pWwgZ/+rwS4/k1+sy
arRSiVdX1w61/n8tc21TQ64zSgeyCr9d3k2yvJtkkYdWo6/v1YnNp8gurZWhiWaDjaF6QGGsfPCW
K+ILSGBy71WLKuYYFbl2cL2/hgZ5N3Ee2l+m/FlhbKaC21jY36iZamnb1+V5wpalmuxCxiheODZm
5CROt3PqRMHK4Ll6V/vDjaGqal5R5xXuTN3e6hFp46T5yf6UEBF6fWfq1cn3RcPPn+Xu2hF0vbwV
GB0vb8PWFxEwbYOQs/dYYHbqAwylptP4j7kI7DviXo6qT1+aqsED1GFN7I6Wquro6n64aY0g2Jgp
+/A1J7hwJehf1KC9yxj+qPcu8J6TWoW7Qv+Ims21n9i/7gDV5c7zs72f9M65c6qc52uBC9QQOiE6
kA3O6Ww7Z3XlR611iLru+TJOTYmG/HsZlvO+4D8LwzczPH4S+05YycpdVlXjrkstcaGTV1fHy0sa
sDISsrI2w+JtHGQfkYJX13tVRescIWCHVCRV9QtQH23/jGCAf4u+hHcp/lVVHapNBmmyrac4hTxI
7J+VDvkKfZv2EY259jFJ8XnZtUnG1zC1fMwU5Jn83aYG8xTsNvkArUNV1Tg1t0vZe9gYmC9z/7We
EHG3qwW52Aaq57d2JX8VQe/dDmwaSIGHtEQy1e+ORbK8QQgBHKeTiqrdwi6HOQFmsDGaaKNW+OtS
LatGq54Qggg/NKSRZh3xKMQ3kcSsCzThuzQ4kTKNkW1wUEuvh0LfXOpkofqny6gpiCBYuPHXv3oc
Nala5kM95/hNniDb8Jz9it0i5jSTVcj+isLJag0ZZrx+AH1M45iNdXJKyHOFPm8d0yLfRtg496lH
WtVcN84Rn627j+zhSbMGsqyhIq+sWXZbDlDT5wwrAvmn07sZwUTgG9Jt21xe2ku3nS/tQ2H+1a7G
z4STXMbbea/doaoIkmUEnzQ0zbkF2f+SZxyPu3pKjrMzOS+Dh7SAgYDeVixiuxYHlz2/qHijeiPQ
rKfQzXhALXObcnIfdC3Z98tYlBP8ox+FbyBM50fhSmslWqg9sOBWELutL5bRI48RyQScuU2KqynM
VZ4G2Vkmdf6M4tJ9A038gzCrcutGQgOwFtQfAZnM2I9qkv3QaMfhj2picUeKZnsHuhoBoQYRoMFv
L02RGwMowpPf3hmthi2tIDxbDVZjVIeqqqL2yGMPIxR5onhhvlwHqittQTpXw7fr8qpZLXJtG+Lk
c+995GM1b1tLRMa2mV2SFjWOaxuESJs191HBNmrpctKsOY29xV28CNJ8iwGpWP2PWcRSpUcrsDaX
RdR6l0F2Jj8ZmtXuUytNztfCrYiiHqb1tQU8UnKGY4lWwpw4L5gko4Nquw5RV6L253VoGNrm2mFM
PtOwmkY7RxbkHS4vdmlUl1VLZAf0po2V23+/C8vDFNfX/Re/zYZjFE7yGOjer0K1qarquFb/GpI2
Wr76q/5nGW0O7XWIrBaCRix4nfz/XctbxmldHe/RbD6A9ph3yejFq3ZBaHWQ/UEB+PWm1gLrtowD
0FsKtZUBjbrL8O+sJyfB2Bu2k47KJXP0ij/KNJu3agj4gQSyEgJMUVQ7+zH3PHaPrfYxDMaBzDlo
3Ho84vxa2OVLezM3P6wMUkeSxua57uyjiPvtoMljKpzqa1z4gqekpb0mqd1sRqEND67uJDsPtsat
j/TEus+nGmk7E/h9130phJe+WrXmPVQkEpfg3l5D/DEvVXRUXaoA/UBIsy7QDWQ0+4pHIewVmrvf
GrSCXzLL5PlpaWtVcxAzevFGfmR+1m8m9tobz1q5WpI9R3Evn7OxSDd+EXa7vHDls15V6R13wDfV
qYoxCj/77BZPqgaOw9sJm9zNVMcstGYxf1ks8OJfi80i73cYgu+mvsPhN1fsYRaIj4SQTczJUoV8
cuN15q7JoQEliTbwEP6txKOEcYxcAHZ2iC+9djSi/oLMiwdiGSuAVsR4mcbsQUVaEWV433RF9qCC
sJY+sdRUX5Sm90LP9dXUsevwnK7GXZjpK2L16yevsqsn9tIkS5RzuVNV1WFV5AmnqXdWTcKR7cns
vJfL+GVSpC1yqRGHnnySab4e7O5rGkT9rRqCJ8O/72Z3fZ1g6N1a5yZ5Eoa9yjw2wVmdSAdUcB4e
gkK7T9tI47BE4OcZyTJ5LgaB/1/PSVoJQXnuLI+cBTSK2l0YGhYfYijWjRPjIlseprmZwTZOkf1Z
aqpQndUy4jrsf2+bJCp8oyC5N9NuKteHTsiZ2gc3cjOlhX87jnFzj0ZJs0altfj2f48oWGP85xq9
0aBJYlXRvsny7llM2nvIezxVS60t+3g/D6Ox1jRbPFvV2D1n+btp59mTanHQGEHJ0Bm2qi+ZAu9s
j3CSItE95qlJWHNjnzmbosxdSPl14JEdO1r63nmBtRWBlRyqTHfPPTcDd/DD25bHXEu6LpfjHGg3
fk0AJKrvPjjMGbGluTNfJ9BLl6opXfO1l6H3V/Xaqwb/19wS298e5m0xm91JFYEO+YCHbgXK8Xeb
utJ7iBeYgkO8IOUS4DkVyOrqkCU3l8Z+iSZNe29fuNZ8nGvo2ArK3qOAxDPJe5HGrO0n2ROqX5rJ
h95Ya6Cf8VcCJwkHS/xX00uRSKyJwckkYFcrOTuDZp4zCDIkN/EzORVRfXPpdNPOO7iR/ikmpQFX
T/hWCW4RgTv3O4mAzaYKZuuliW1xi/tDrlTVBA7+kIgMkZ5W69eW9ckw6/5Z9bUAFjKtic+qZtRT
vfbPc8Kt/AEGjn87ZVq2JgAAeZHJne5kM1tr5Jbir57lbdkpOZ9kV0MVMSFkuZMWv9WLINgyQM3M
FmGSdoTopGaytU6+zo2zLSfP+TQMQ72T2U0cgf6eiRhuvycNOodTZ2hvrhy+tk6b3auabr6JvtNf
CanrH3Gu3eV5hfJ3H+LJNPNorapmORQ7QoHdG+L03gvy4w9N65YzUfbavK+JujZzTEP6UjjxCHPq
z9VYQMrgMDBsVYcqjDp3L+M8gB+3QMPW1/m5wImC/FEvIECE8dYrUdEa/Z6TcTtl56DXTe6YufEE
qXlYZ7Xw+dDnaCW81gbHZY3r2o+qW7dvGv9yWYR1dWv4DiZor4bIqH3rLejcGNwqpIZGwsAnnlKV
NSCL03fDsxkumuGFnX7Lw3CN6bH/WaTywQZG9TFP/GBsq6kfuiCr93JwsREahXm20kbfxAYOe5jd
X9SkyT/UUIh+eM5QrGK9bF9LidB664Vy1UYogOMflBBF+c2JyW73Xeb2L9gkFq0xYttVb1vFEU4e
+5vq9KooeOaDUV2qQO78Df3u4E7VLFf4a8sfiDhblgZd/J9rqc5Gm/1/rpUgeGJbRnBnL5PVWqn5
EuWFvVFmN+n0OepGSffLXvdXXY6avy56iENi2Vt3JuyPGR7MHlaE85IbqbdtZJnddMteW6Yt6FuN
O7BcqvpozWes1vh9qWlGbT6P2aOaqBbznPqAgsfAM49+BIIasrWK4FatpVvjf79S9FpHCY8eKwov
RWR2DqGjcZZseyn6leoJZPOrW1UvY/RCGAfiPA7XyWnNySKCH7QyJovbaEuM263pom1GGCu+wJz7
69IULthzPTamBFkmLi+ji4TgWs1IjzOIPN03Phw9Jsy468PtEFXTZ2uGPfW7uW8g7apm3fvP5n+M
VouUi03vH6NVc5ym34MKtvGo+3LPycnZZdDoX+wp+ibddvoGJORJA0D0ZpupQ3KVo5O52XL86ed5
pUaAWdwOMiCbM4xrAtr7T1ZqjGsLD/wdu0nIq7rWVXeq3hM3PixcqGD4xtYa2a7K/llG9RldGf9j
MFvUjhqs2h721F0LZ+foiV47SRmYN3M1iBfA5gNcOTF+q1prufHYPzEM7aAOr/oymF8kgS3wSXRi
vJZPzWkJ9/iPdjTU7jq71l8iHxbs4Di/xicIRV3HX9uX8XIZH3qMV+urD/Sf46+vG7HOv8ar9/PP
8f+xvnr/7fL+vam6GXGgvFiB8yO2+uFbDwV6znL0YfwVmXQJwH+n3GMyML+hn/59TG3vCORWsuF0
nD30oHQb+uH0GV4bKLZW++SZMI+bpR3x4ukzRJ61/ae9JNHu0r6Mn31b7rGedKsCwZVbYWdtu8oL
zb1tBstDwEOaG9WjCtVxraqrVlhM+Vd3lfbHPh7H/bV9MgYHS1msPyPrDJepyMyPWopXH6/qT3i7
hebBG+vnYT+iUbMewbBs8zpoQftRoKfVnlRVXalCG3CXR3YnIKHwSNJI0arn7k4VWR10d8lSqGro
jM4axEu3uba1do8dW9UjbU63lh3NKzVPTVEdUw1VlpzOFry/p3/I2ULqrY1eK99JTnLwjEv7lII4
GXMXOU0dRRLOBvZZDuBfsrw4Nl6PinpONNcuKBHuht2unTD0kjfnkYo8Wwv/rpyfx4TjTVBx3PKm
Z9RB5mcf7QJSSiXii0sbaTcTwq5sOBKXND/XfCC5bXruxgAELmEZkI+DtllHo09GQW6eVa+bLHlW
RIndGFY8P/eAuJbTMJvJbm3pVvCextMnAy7hzzx78CAZRivXJT5iXvIEwerf9Dn7FrMi7EDq/WeT
DLdhh/JcfAYBtRwxrQEpX0hc4173YiIDDMBuelMfVW3ENHKvrpp7IZvxcq3xjN04Zs5nNhIIRA4/
WUNFROp5Q2biXVvWY7Vr5cSWGaDeGufkeOeQtlXCgoL0Y8mvoajWYz3Z8G5r7SbSi+SYGcP8JJwU
5Cxguf2oO8GN38Vi648oxhpaNL512QJ87Mr4YKb9+Db5qbHiAFiiw0Dv3GQ8URDAs4tkRKWk4Ynx
p0AE8leV81F61IIGHj0soDNpUPJVeP2avQhek9TgtpFFaOIsVfLsgd7JcpOOFv8ky1vomhWxxJjg
b9xamO+1tmiIiyy4x+HW3tpEl6ANpUnyJeN4y+LdqunIjih933xUBZv7e0s3QBlGsMsu7WAHbK1+
EERuP1Y5iSmJOYPd/j3FTpoBu2H8fm2agXTudQuD9nUZ/KQI2/BkvEwVgCnX+dyXGyNECLklGOcu
m03rEyj+JtK7T5VjRmcfmOdKNeuZiYKG7b4bUC3x9/tbJNiJm8owKG40cwlX1stDm7WBtunTljNS
VdrbWRrFvZ9F5aUokDpBGBoEtksoyrkisnKnW+iwOaKf7otIumTfGN5nEM3b2o6qH9XQvVetMb7Z
nj7caGYqTii8Daeqq5rNYPbdi2yKcIOLPNkLI5nfsC8QRhO1JF8MxvQW+/1njVgT0gSp6ZHD/qYY
nu2ys190Yqf4885vJco8D/EcPKlBzfKVIefBWHkJpGWz7HeaPmbbxobfR+7L+GrJ4KTx3P3i+nAw
rZHgnCRBdZKUTLh049B9aSZS6Cov9x9HyGK3g0EcwESk9pcG45sVePUnyPv5PvKiZCc6p/tYXEZq
ACq9MHCnUh5baZrPZtK89dhddxG2gH27gF+7wDBeloijbdZ6yRHRX5IggVmtEfsyv47az8bUpu8E
lHL3I1/8KQ68ZG/VibX3Rag/dhFsb8Bj83fihwBoad/ayM+JuxHmQ+QhWy2kh+QsoQ5lJdLbYCFI
qyKcZv1E7E+xnZbQimvb5coHMu13fKEuPc4yMDb4iD3LptH7sw6fjYsQKvJqTV2Ox2j2MC3++1LV
VWHa9njUSSP5n4P0TtNxO0fDeHTShlUIYIyJEQKVoBNkZiWGPEdt4jzW7Sgf0uBLalvIqudFXJ6i
KXxSfV7QOY9xLfV9WxKTOpBSkK4zJ7ZvZOUa+LCWegRlds2tuQL7xvDAhvFY+7uigfI31aaxn1tc
0iSze+yDDTw+Yib+GwFL2T8IkRD2rw9nVQN42z/Uro+FuczMG9WmioWngFaBcUbIhKVUWxea74Wh
dcfLCOfdLKIjFooZlqgkd6si1gLtmCX+sTG9R7z36X2uB4jMxP5jYTXeY1k43RFN7WSlqpE3mveo
KWLCk/78RRjDcTSJdNGCbN53mm1v2XToHwQggj/VDmLUHrE8ycfRa7Kj75jBKgqjn3adLVu+RcPa
eXYb9iYdfrPVCEH51czSfCPCRvD6OUIARAneeYINi+eRsq4XrX/bx7rAY1vJ+3CRKwAROz33PVGC
k60V71GEbLPnAapzXegC5Hk/1qHIvqLiF61kYSPsMYBUy3xhIgaREprhyeIFXCxaWH3qPfYY/m6m
kfBD0saNbdcIsjEIPNi7pWndSja9h0jyMfr6co/Q3W5vz0N2R/o3tyJ3zO6RWuSxyCngcVrETJqo
np+RN9MxjyDINnq+A3tlNN7RT8jIOORH7QGy7WKv+W7r06EuFwh/6JAx3M9IHBTxtHKl4b3OLvK4
Sd9yqI5aMqTNbBOIqH0nAgllCKsCPmx57XudrzgLRe+T7lYnUCL5Wo3KPXK+rdxHdmSZBPJl4+cl
WFRTyLMjwpbftNsihdpob34ckBQZYJ2oTPnsRNpan06xc5Z5naBZM5ZHEwmlb1Zdfnd0J/3QDcIX
k9RHV9Zw8bvm+UygrAvqoojas5LrMYH2e67f1NZKH4S895c0MpVJqzJuicWU4PDlk7+k46qmIYug
s+TSPAZ+Xj/P5C4eEZmWq6bN5H4kJm6LPJJ+n3VJAr/COKsakbIEpiwF5MJul8En5gkZ2elNYw3m
SqsL9wkci7maRjf8LPvmHhUIP1rxqHUXoC2vepeUGZkjTZlsS6viSTlYmUZwVI6mq5l6JGZ03h1m
KmveRCRcsU/sT5dqI0Nz2zkAmXzc0vwZ0nTrZ4auH/VMoLMFZnSVm2Fzp4picd60fPLjpTEr99Br
7JPq1Asb+gg2spvGQcwj94kK6ewoPedWsXU10PcTcWD8jCv7IZWB9RBXsjmTYAjV9XeTWK46CJPh
OHm31/Yx0+y1K2S9NZIsghONYOf+shx3RGJ3JueylFoYydH+JNrhpyFm2PpjXP0ozmLwux9a5vQr
22+mZ7+dA/6l9nDkZBtshq76yg7ARUUDF7LUyxhPGCl2qnrtuFRxXmWBKO/+1T7avb5J4Wpv1LBr
UVWYMOzyQbXYflH7m3Ey+rVpB+XNGB51M5JPqoh9PtrQlPpBVSGVGxB/IfGMQj5pfAufwFyWu8j3
UZdfZqk2aJpkrxtpcFTjho7El2wOt5cJy7DKjMutmMNpo2YNrS2f2lZ/Q5K0Oqmm0UdrVor0rCYR
u1ehNhLvazwUZ2PAEDcZKFda7YAxFiw/d0/zQ4uKaGu7VnTErGw8GTN4VzVi9MRXrFv6s9D99tA6
YtiGHVrBepUeRFU7FiIvZnhuOvL9+8A5QSUB4YqWwMaxF0gV0oQbMLDtAbul/+7ycElqz36LEyM9
DcSgrevQ9d+tWHAr1NuUU3blvDkh8ieFH6+7ioh5w/Czgygs40R8WrJL03S4r7quvoE2qj9hrXfX
thDpW9MkBnyZAi69O33WEIT4JmR6qDPL4tnmT7sknEPySij6mJtzUE4mpxus8W4IWD+fPkIn99fd
HMy3TSa91yR3b+J6ph3+ys6Y4aY6pTV+lCZWaQnWNcQSgQq5hQtkmT5VhIXF9Vjf9/XcPobx8EVN
r33T3RQOWHYT73WWFHcYm61DEBBq3tejPFueV97EqO2+OI3hkMJaJl+Ei3q0OvK0wyGRg/sTyMGr
42bVR1JVzVoXhvlUjlO0VSsOHD0uK3pwW89aMSA+NbrVSzOODqH9RvLFieWdmZkcolixJKriu4HH
a/q2aM9YZux/uInF32NwrZNVxPZzPBCGMeTex2ARyqJBHzjYUKSf9SjnFAmgYK71EkGv8hJFF5V2
f8udo1+rKDqiWvv1VH4N/SZBgCr0163RmvsooDrIHFjSMKCajL2GGOrO3iUaEuGqd8w4ocWEZK9V
r9WQ1O6RWoi2n3OrBaa/gVkcfc3jGx7+xtemNzpEuwr95CQiv580u1xS1caXJcKsrsxDK9zplbN+
fYzMNL5RgWX/bE+WdhWI9s/2mv3Cf7Wr8dpYt3gkC2ev52m0LQIjRoLeSl9jaWm7PoN/4IVp9jqY
Wn10TcQvVW9l5Brnjokn0tIbBCZq6mN+NxuLE6cTX1W4h63J/DgMYAqu0R+qDX8n7vg/0R/aaOdH
1aYCRFSHcPALCIJDPQvQcYBC250/W7iRtdT8aHzu7MJ0kTypPzoUr9/aBaCPERDC2TI0/+Fk274i
qlFZCuypt8/qylyuAPrfj9qcH1XTtb0q3W43/JmlOnCI/5oads5fs8x4/t7Owt6bhpHe90XmbSrS
fTZODWVdtakiIrVhb9YBqlYk8dyLVvZscMn9I8/LXss5k/wL/0xBHWwXNL1/exmn1gpDkia7JXHl
r0ZND92NNxPv0Dsi0TbSrtp9C+h2lQciRnBzeYWMV1Brq3Uus5dXsGvpbYrQwO5k9cGjOxtk2hlj
+z2wftRVOn516tJa8zEU97iWnWOMQNjWRG73PjYyB4004d1oRcDJ0pDlm6tLsnMas9+PS7V0WtDL
md8eVS8wB0koUzycJj0p35y++Bykg3smp7t8s1OO8vyqjl3M10bPeVUx6/UHMXzgjWI7PadaUDyT
OXSv2h2/qojQIGl4RlHpwxvqzRS45Ruy7/ZtPSS/pocFiLEEivrZcvP/nB4R1PLhztVlOhB2+zby
AnPtFRbRGFYSrrMAa09mTZwF/D79JPr3AKjRa9cK7SHKcaQXfvqpt2L/iImnQ9Omzj6NnFq3uieI
luJvsgo0V+zMKURhzmrj89ihzj7Ch96LCYkkLZrkpotr521O3J91jjpFkz+SmswWe0nCIF9jlbrV
2bfs8aSUdpUe79LE9x05Due3RO+fprZBs3Ao0pAQ1rY/tHnzlEKn1nfkBHR/VdGO6Q9IRT01vV6d
46wlwzAMio1l2xAQl6Io+s85uJTDJBuEA6cuLe4NiOPr1PP6raqqcfrSUUwmTsTWKi8LtGO7Cayc
KDxpTS9jiBUhtcQ7CoQNHvLJ2RCNtBgUAG7D5M7vRh5qb06XrzIn695ty9WP4ehrazUrisx+XTjI
RKte/X0C7/eOoSU5FTlKauR4d+ze02IzibA+ikR3N5g1463MeYLDGJAueYycwDz7clkB6hYE5J6I
H8JKIvH+Z7EoDtaCydmw9/ZX3dDyfIdRtsb6mL76XUZkFlqpPwpBpF7ofk8JQ8Bs7M3PVokM7Tja
0a3tkM8GKiK50Txy7p22Qq9oxtyMNx0+ovN14C6MazACbYlswm4Ma+9A7rZ7FknQbIIpN99b07lX
L2Qn8T4jFxJpOB6ktT4TalCF6b26ckXzXdNiD0fgP9qbtgsQsEddvMD0uR81DpxSd+RJumI4qau+
TH9deYOj3eoJoeIMuDb/ayjq6MOlt5cLV8WtMUxmuM2yPi72AVJWF7fZwB/orjHTd9VZL+EiVbKa
cj9/Uc4vT7O/sFUq71QX+gHlxkTfYqc62YLkl7WaJNCOxYg7Oc7M6AERO2eDUBOhTQnZ7KotXK6w
u99ouom7GJXCS3sTmmIv8d6u1IjrhDwBLRV4Y0OU5u9FkoK34idAfpaXUe1qViZ9exNkyJGrjr9W
5wXt+yTV60eOEv2rKP27ZJJEgiw13yheNT0Jzqrmiep7WCxMjqmQrx6K7mhN1vPJWao18cyrxvYH
QieYqQOtWZtRII+9mOVrJuNpXaCTd1BzsXgjLZna817NHXVu2NMQ27vLezAgjIQS1QQ118fJte0t
Pd+q3iELHUIfF329BgnOtnCRUJRD/Ra66X7WTe+za2vuJif4geShuH4hf/Dh0g6VY5Nxnj/pY9k9
+bb5RbWrdZJJQOcMuvnBLcm9lt3sfx572+Bu27X3cZIFZ9d0XMwQBgzBrhg3YkRWsvHj4YEszOFB
W9LzWx6Tsx4Qcvan3TGdeIPj0mGHxgjVETkGYhUlBJalKap1LQDsOt2XiJXcqrbCztIVd0xn0xy6
lOBvg138TROY0yHDsfkyVPNj1w7oBHXYAidPyBfXIxkRhYDTsNQuTTE0kxbmrKql5KuhZZ4Pt6o6
hWl5E+XxtA0zYhD9vne3pcrc0eOwX9XLJeLxW7uV8bKFoa1fsnsM4nrrTZfGBOEscbjGnO2KYD6W
tad9dNxSnYIdOUfrPZBRvl1ERH50RbBHRK165SEhbiHELgq7tMMI+jaheqMbz85QVvFmeoibxrhN
2GbfWuTJ+D0WcpOb9soZxvap1MpgH0/puBvTfHopzPEbpn/3W+pyH4GX8Kmq7XzrE3lxxJiePIDA
BSfjZu43v3xy9bH/2plI/Hqhm58Dg6AAIYh61bzCvoWNIFYh+x5uc1RVEWaDfbsYZgj3Xxr/ugxU
q9U3xRb/MMzHpb9zjGwdLEdNtvdrBAnCE/Zr298Mnp5sEk3zNn3ReWcUvHvOPCm/lrhu9tKyPOJr
6IgcQcCodEaSFLlZ71UjHi3/0u3EMckmgStXI6SuTW/AO9Etd35CO9fZLcJSSHhNXcHdePyBuEuL
TEM6P0UBB04gK2dVUxPwHuqbcTmq6lrdF2xs+3WTi/ZBDQl5hh3mynBXFjTgJ2cpIhP4RlRmwUFV
LRnl51jfk/H8QMo9Zv32zYG+EK1InH/SecsfcZRlyCUl1bNO7sqNXiAxUENlOXjhHB84LUXnPEjQ
Q8L28hxHjbbih999lk3+a0UTH8jvFQXcrF0wl/oNUqHm3jYymBZtG74DYv7Rulb7EJNJgNxj8Kaa
J0vHvFLMwc5fRtWetXPMxHjhtD0j+m46/K1pl/BxNyOx3EeUqcR7WWzU/5P8NIyuxZGXdDqvqsnF
zse/q6hbaiucUO66mGaElga7PaUaCafbabmUixSQKoTReGiHMKYGgNKtVON1jAW5d+fUhb5OSsyO
ShnYMKd92eGoSvlNrhxiNF8nLzfxA83kAUdVdDO0nf/Wucs3qPqEsFhwjobk56VG0OZesNvbxHZf
fZqaouPWGpaHKNSSjR+Gcqs1xF2bAUpdheRJFQ5yx1e2ei+BnvSL4dYmBWaT1Rnyn4BoH53Iy1ZI
m81feiJJeYIV+aOZZTnu04hsxT+oRnWlgIsXKuOlh4M2u9xwex0n06FYJ25hrUu0+Ya+HB6mpcgb
Hzt6VP/oCxggqqbarSghi7SZ2IvCX74MC/K2ua+ddzXq2txNbHCc/8fZee3IjaRt+lYGfbzE0jP4
Y2cP0vusKpXVCSG11PTe8+r3YaSmS109UAOrg0A4MlXJJBnxfa/R83T3PlAWBLAiBwCjPJv8vFrt
NPCuRhZ/KXp/bfJouCT1gM9VO4YPGViepW6DQh0rAAx9kJefNa15xvQy/J4ZZEP1lqeuq22zVivY
Apr+QRc1plKK9d0YA+PVLceACE46POp9PKyyojTvOiRgNnod1edWh1Gi9+ZM6Oy71TtevguGdikK
F4oeCTMyLH1Qn+VwDR8UZ5j+e80GcVsSDkaKJ4+xicvvp9bGR0cDxpUpBbH3WMf8DaNJrnbYHFrw
eK8w8+T0iDjLPu7qYFnVfb7jKYXsYh2Zq2B+4MqiaaIiuLVjq8qqhVHDJP/tX//7//6f34f/8b/n
d4RS/Dz7V9amd3mYNfW/f7PFb/8qbt37b//+zXQ0Vpvkh11DdXXH0kyV8d+/PISADv/9m/a/BCvj
3sPR9muisboZMp5PsrAE0oq6Uu/9vBrOimWY/UrLteGs5dGldrNm/z5X9quF/sQPldi98LguVqlC
PBucRzxRkh0J5GQlm61m6ccK8x2+ckZBJnhXw4tOstXXnvMI7R280W3UYGWJ5OVVDuT6ALWqzNE1
Ewh1mV2ybhujePVFKPZiSpqVbKI1mC0rkUanwSyK13YFojp9jQ2SQcmkJUs5SY27buUSCt2bWfiU
iewyNUN1p5lesXP9vFtoRg59XHZmpYCuFngn2SKkWt1VmjKus9qNV6JMq7vc6b78+rrI7/3jdRHI
fApharpwHP2v12UsUEMhNNt8bVDOAVOX3xdj1d33Sv4kTeGNDExRNln2RlrMR536LGexm0jYTLMj
8LXsezFzZmRhdVqLp0/8HWhedc8lpz+K28Ofs6w5UvJnl+rbJqq8arss/Gh4TtCtmDzSBbIFNhgy
SvgcNEn7kE0CMi9zfMWrL5FlEhW5+/WXYTt/+5E6mtB11xCarglDnX/EP/1IdUCPU8dW8etU1c1G
M9t0Y7I23BPGTJ6iPr8KM1K/ZCIlwdJaIfHsILoGbqIs5EAhzCe0db1P0I2jQ5e64zoeSmz2quYT
5qNYVk5J8NA1UbK/NYM5dSDzByoB2W2rRBjPBEkLB/PPEZljGNFzj3usyt4zDrKmK4Zzfj9WHvV+
0p8mc7z8XDnjvd8bgLMiHcjvHSjHschG/+jANM9v7cDAxpJvaytH7XnK+zwE8oLbEa484n04idLM
XmI67//DU0TX58fEX3+uruFohqU78+ZZGPZfr1CtajV65pC7OyUsN32qurgHof8jXAiVhBnYl2KN
dom8qjsVjQtJv8ubV6fWw6ORdNl9aEXZvZbg/pn0rrmXfbeig/nhBwWGpPM82Ye4bUrsomu3stmO
dnbfF7ogiJo0m1F+uOcVJHXzsltDCfGQwYCmHJtG1iyGSkGX2YipliDqCZGKehk7WnFykwIezE/V
BsHhXTR5d55ag3aPMr7xPrF23Jv2aRrKeDv0RnjNo0RfAxvt7yPuiBVGjPGj3xGiYpfuPStFD8Vs
mJS3JAi+Kirgc0UXJ/Smp0e4WA+VqTW7CWAUYc42vtOJdd7JGlyZb5wAZcY/u/IGkcOoSZ9NdxrE
7YCi9GFmpuBC349vOmiFHmG4UOFuzGfBt8nOy/gLYRWIyQ4iS75aOkvT6vH51S1ov3Mtdiak2mW1
nkL31imbAM3NQ/OHFZP79ZdgteM5HJis3SYAwiwLP96ZYlT2JDdjFKyV2lhqIsACABL9CQl875Qo
TXck3gwBnpbst/2KNfRPVUDNa9TYp8P7nNxl0baSbVu3v0amX2+9vNmHahE8BWpbrCxi76d8MsXF
JT+8NOZgd5vOhpKJ9corJt+QPTT3GHKTH/Va8pWVPd5g+hKZP3g+Fn0CKucM5B87lzhrDdxIDgK+
ja59Bd/f8qZiaVbpuBjVCPurebLRuKRZs/AzGO/mNLm9egEt+aPIMgxo2Os6W/apk76ou1S9RBqw
PGTbN3KerX1Xxya4Ok0szmOGNfvg2cFnt4f1EY8W242utu6cAR03NzfCz1WXQzzyRAI+xlQ+kWa6
mJ3nPRGT6RZudCBHNF4Ur1L9dYd3JGlNYGRuWVwNBd4AkrRYZ6dTeZR9GVhOtC614kqk4qkv0I6o
2IH6a7Z4BHbAdu5GRIr9dWGxaFMycBHyOHmIrLlBBJEm4a95P9ckEIRPuFnWSZDwxUZgy9bm5AUr
h+XyWmt03tyoxl9gOeRHy6vsa+3o9nWMQNP9+s1hGh+fS4ahq5rpaqphajC4zb8+l4bKSxu/d6wv
g+etjdlHQZsLIm8t235qFuJ2Hti0/3SWYghWFenxn/rk7BZ02DHOFRO1kflo2Za1YEBWXp1Skk+T
gbRg026IfidsIe34UgU89mTRDVmEX4asI6ugqgjxMEu2/cqFVeR3R3mM7L9NAUL0hJ6Vj6JOramL
3MrgsxkYXf/6e5LLib88vw3bMVxh2cLVdFPIZeJPb1irjHA3Vuzii2JG2dIhKrTNywJvUYBMb52F
gh26ds+5EO2ReDL6BXO/iFBKVAtruiaT4t35lvmtL+wRn1r2Lywn6oOlD+pLVBYL2R94RrgjGlps
ZFPLsAgFwfFI1M44mcFQ3U5bagUL8kZNL5MVpJtE13qMF5Jwowtf8OyNnZceeaN4BsV+6E/9pVm0
+Wd/jMW6xxhon6C7+BKq+Q1gHKFVeuvHzbx9SYgnS6Dvh/kZ/RIw7IZKhI7DMaxE/mnOS66KLDQ3
sqmMTX6FlbqLiXcVCC/rMLyDLt9HbV58wiCbDEtTfx9HRVv/+mqJv62HeNc6JMIsrpelk8b466+6
KmtDkMUMvnRBixO0lr9Mdu3dR2npXPq86heN1fZvQxuAH/BdG7ay0J7QyNlgid2/Wd2QbEWrh1vL
TJt1HYB0McCXHLW5EGTWjrIpa7IvsHRyNY5ziPQ4u2O9g6SLym1T4oV8h1ggdrEDD5e+VIuTp439
qcAs46kZrWtQRdMVUaL8ydWt7+Q7mrNsBXOQsimC+iibaRv2y8p1+n01H1n6bNX8yXC2cjQEN742
0qre+K6eHoIZcgYGsj11M5/InrXj22VT9/UJ1B5QS9kjx95nlb2OjLhgt5DVKE21Uf+Nh7495/dS
3SY/RmzzgfdYsYujmmBKohLCiFWmGnE3T60bf+d4kDNrd3TODlJu08Iyc+ecV+alyq1xX84DclT2
a43t/MOFlxf259tUJ0ZpaapjqCabNe3jQrhHirrrXd/4POp+tcrtAkStpfS3IuYHjxqJ+5xXkb1h
SxGd7VLY9+mE8K6DwKJskQdPrlZnAgdlCzybSnXr3DPDRVaDqxl7pMxkgVZUdhEOz36/MRUWo3iO
C1SnCLUMl44l8f7XP+q/Pap1y1D5ORsqTFjDMLQPS8jYtEphaJH22dG8lxpS87nhKfNTMfSo88F3
1FjITc4iRVz6DGqkX5mZ596VqZ5vYrb3GCmhQWpluXcoRWgfVCA0uy6ZprPXDdWmwJr5DvpZv+iN
sTkWoUYs3izqHaBrUELJtBZe6u1N8HsHWSvUCILv3Jf9Wftvo+997/NIrMX/8Er7282vW66tC80U
huXOm/cPrzQWcBN79rH6HKXp9yy7Ep73zkMU2ZdwxvJIfI6lp/EKxSNr9d4na3Er9JOGwdbtgBKN
moWsRtMMIjbKcSNPICfLAZRs5uiHdxxJWo8/oN4dCgNlMAZorYj+fIN/y6o61LNU05ise2Kg4A4g
jOoAeuCG6fXVkTomc58Tttr5NgXU161pzFN8NFcWaM2OyMDW2V1Vp4+6sMyDNBvCiTi781Wr2VmI
6ELAoikLOTdP49vcFLy/WFhl0O58Zdj0kV5D9xWttmiH8gxSXnwO1AR7egEYjwiJwybWejUb3/1s
906zhLmAuojWi7sqQYxVnwcQGyIcnAfZFWSNfy0mD9HNeSAbWeM13ogZuBXk53ZQ5/AQA9FUvJgA
In99mzjyPvjLM8BmTeMCbHUcAQjR+BgZQLIy0dCy/WwPIMfLOiT4hbvAOlJ657k0vX5l1bW9C+am
0oPhVo0mO8tRXt249xIVHgvLesxYYsru0QY7xcvtK2qgznOrgf8Quaku5aCrY8PicatQzKMivw/6
/hF3ovJilZZztvxQX7YoK38F5g6jyhhfp7oA9Ydryj4L/eKxUqoXOaFTsnpht2Nzj9xjfAz8KVkn
3qB8acKFnJDrmbsq3GA8ekXm4hPv8eqfT42f3iP7APuRVYyxGwwFNzJJvBSpTdjP77m+yBxtVS2q
78e5gP7zo6/KzOpeFkil/NwnJ78fq0RdfZv33qdHKCWxpvjLuT6ev3RABbGd1Mmef3Ic9RLACXlL
DOyF4nLI9nmtOK99hG587bx1DRy6pFMr1Jo8+80psQOHssgCvgNXgsEIImf0Q6+EmlBn9l2XDWhe
J1BDXbfcdwWJP4RCEm4Tw8cuGrp/BH2uGvsjC48+eHbz5pPQwb7oef3sQhA4T2YjPgFnM9a9i7hb
iBvxp9GvOmzu8D2KkK5YsnABYT60Vzl3mHDwSirFg7XKXF8jGVblU7KQo7cib5amG033CRvHkzVo
xlb/UyhF6p18kD95F1nBSHvaYsV8994lD/hw/Ifmh9O1MPpWpaXbC3mslFl5P1+K5dhBLbA0yp1m
3fW5cWcVWkOCg4815tow98lRtXD1W+3X83I0wzeuSo7NmzHutoS7y6qfe09Ga5u3AWLT2smVCHk5
KubZslYMPuAU5sXkiCYDEsTEWgwUtRrdyyL3GsQMvDBdzmiaW19jmdPeyWa48DyvnQu1aeG3xPr1
/dDIaZWLPrXLPhr1NepGT6Zwx3tHneql1nf1VjZlMWRau+g7ke67ppjuZZ+WAg9WID3JluwvRnef
i2I8v3e1VoR+fhvdZYbV3FnZd08jVVwnOBoRah1fsfX6Tr7Rv3MVzXwYtODSjM7wapW2AZoG9SYc
Un6e1cc8aaBWXsa0AJcPY3AZjUZaLhP/4iFt9uCqyvCp9iOiDaQMt343DZ/0cjROM/9QuF1WEp/E
AwqcC0hB5na5IiCj8HLS4k867wh0+cd7tsvFJ3VI27Wt9fpaNkc3Du+zsVzK1m3GWGpL09eVLYxl
Qow+sQSEvZxqY3imcQz1jtVfn+2wiXR2lmn39V4OyCLpgX1uXMuYtaz6aiFny5HGUc9BUpQPmot4
dtlY/Tl2hHbxWgBJgEjLrwkCZCmyji95mmbbDD3FnaXmxRPWX/dywudQ951D4NRKiBodvA63Mc+D
EAOxp3G4QoFNL5ABFrcZGiuZoxKbp/cZcppfZLio2Q3IZFMVLJYrQRQhwJp8sIb5O0uqo+YjIh+k
NBO7YcmT9cYatYYSZU0COs7gpV8NBHTK2B6+YVQEsBhLzYdu8pHHSRt750XqyLNXOLcpCfecazu/
2ySVJbviLsvScc/7OEWx4qWF6YVJ34AAYJ3/KNy5+d5XpCaXcSZabkC4uYuAXO4rVn1LqRyQVg66
eypAzKjMnWug8lqWigHTmDw4aamfip5veSp6FJ9Rbfw8iZmypCnDJVUJ6ZmYiegmm1SQ38ui0crP
8IZAHwVuDpembd+g5tpJVn6eAPlvvXoqtrKZ6Idi8ICHDWO5m0az3siDkYRc5vDcXnpFQd7Ji8e1
7A/qcNdEmvVUTGp3SHrTWsnTaJVzURPChV7WIx3QojuZWLYJW9Ab3kxsjBelIw2KpvEeI/fPsl/z
wW6D75bGBsNrPByDebreKOrOxbBvLWcVqnU1a5uULwjos2EXCoqd/fA2Wg0SAOUixm9t2cfCerLV
1lkMTT29Nn4d4/YUjl+syIe3XunfjCjbkSbxAWEqf+RwIyMCOteSHXuwIM296fO0+h776b0ydMb9
5IcZjGlruMuAzS8hTHibONZnbV+l9Xaj3uSs9YagXntRsqjQT7y6lpJ5C0ODIVjxlW7izEclP3rT
A9Vlh1VWytnrNeU8OOiAxXp5lF3v/bKm9l7PH8WC88OAGRjKeuLDttVg49A1xVeRhMj2mIr3NGZG
AqLZVe7cvPDv2eGIhQGFg0wsfbbfZxdLD+5JUZ4i1eiPxqCZV7XxrSt+IfEsy7aWXbJIAdpg0zK0
B1KRRLBblgyuqgVPfQzgFuhLDIqkDZ9Q6nCucVfyvGLQ9uLhk298z8swfCpUvVqJMcXzyB2a8zAX
hR4h75BVO9XLmrMqHIq5JgfltNI0iqUFiW8t+z7MK5MB20v7EdKOdqp0dTr2blpioFNHj9NAGtwH
fPE9xDejMb3vnRWECw/pKfKt/rT2QYzdDoLAV26iRFtYQKWPjo5wrAYjrUOw0uh2itnc3Zqoypun
sUYdZuGsTfh2T02GgUFVcJtEVlo9lRAF1xiDBVvh2+VTZiBnyVPdwS2Gpl6aGImKHNHLuRk6jrML
0JJeyqZou/LAAjO6NVFUdI/wEsEfzZPTyVbPeuF/S/RHL57UL0DBf4+AaL4Ndekt/MpyHpNKr1e5
sIN72H/5JuoH9Two5UCQf1QPychFSuwCiRX8fJa2qrd3MGzjncq/va2NzQVSnrXyq1Fjk91907Sg
/4NbQ6mS5I+Ild0ixhrhuQzHYF0VQIT/EJmermI74Q5QI9s99aW+w2aRG6Aw7eeszIxD4Y3j3dwq
m4Jvyg+yJ1DAyULRjAkRUzV9cnwTSLSvVAc56moZmovo2gOJZ1Tvhh6VO3fayCZZ42jbE9BbT2OW
PqFHZS7SVolPbl4HV13X/uBh2L2EQZrvCng2axthyhc/dzXCfoWKKgujbhec9KDJH5qMJ4jlI2wz
dzulWR1hM8sHavfSoHe7LoZa3cpRfiyo3CdVAj6LU/b9qgKm9Gwio3d1evOnz4UUmK7lMUY7bHTs
GW21qx9wHMuBJpdYdsV2ePGRWlyJKq1fkEt/gZnE7zPql2S83a9i8gBqzQdZcE+2Q2BhFT4fFAiQ
Wga2xi9TkNwOskW/FFUhvvp9ikCFE9UP/vxJqR78/EmA4OqXrPJfbMVXvqdl99MnwerdTYq94Flq
gRKdk/EyRS+LKm02/7DJm2MduUzW37LypNF0U7UJnAFA+nucp828IlBU+BROFBgIf7bxUa8y/TnV
o7fJj+orwn/6c2DEIFjr6nEoWfr0o7eSk+BiY2sM1Pp2SNCMh8gEVSSbM2ByiwqdwYXjFGJQ+hXa
JMZOnhGJSFAWRUySbh4dw+gaY0Fzp7ErPxD9CS957mW7IMFngdUawh/WFJ58N8kXQcSWMg8H2KXp
gDNWYj/KGf7wguZb90mOB9iO8NnNRbZCjVdROqrJYXSDZ1G7NoIpBrtx1d56laHMQEJxglsKPWhu
1koW7eI4isAb0XSTckBe03V2smk2NszQotGPgRg/8SB+1oWdPThxlz3EbDlAYpLJ6AruhaUfcfOG
WXqUoyBG2vOvr6BmfMw8zJlQ11UtYjU2LCHrQzgrcnialLXo2eEN45YA4WSQvZ14MHop4lgNZtrR
ubVU82hXGT8q/laIdh6JZnu07rzsq66K6KGo8vihxMR6L2KrIY0YQSx30RJVESbe1mqorMe86F7V
jhdzmxrN1a8FaivFtE8UvXudun7aTRYwzgBxuNfSQHljIgR2sU0ccsCH3w6HHtLsRc2t089nK1oY
sq6wy3OPPcnzCDxbHl4XU34oyKJjwMW0coZTZGZanVLQpy/ix2e6bh0fhZuZSznLtxD003g6HuU5
0EQiqTmuFBENy4FI4J2OwtxdgfmCz+Pt8t7lWmBijAHRNtknCw8rno2Juu7tUOSctZNZ2i8qJron
H3/FXW6k6L3Ntfe+/1b79Twncn+cz/2z9uEscehaW6DT5FrV+7pTvG0UhOGSDdo079Kmey0Nko3V
dvnqvc/X2mnVtZqxlofJgc7Uy6WZOt32vc+xBIJpo15urH76Bg4cecxas7jzfHVvGYSxJqtHqboO
xQP67/nSzoL2Te+sR/BjASAcZU0HBCZVlBej7OrPv/59/y3hbxjsEUir2bDQCdvK8Z8SRpnNJifU
m+ANoZowPtjOrjayRwhezXdbtFtrrLXPqi+sZaA7xrVEU39fBZO9heyfn3LU7xc5wMEFCCt+5HOh
IOu/smOQoLKp183l1/9l42PWxHBcyzEIbtqGMIVpfQic2ZrqhwFZqc/TOKwid6qBiFCYSYHns+M0
O7bJ8aJXvR996uBg8Y2f3UJPze7Nyeoj1D7g5hoUK9IIkKfStH/zwesvUitVzz2aYZ+UMb3aqdq/
FRUXSMdSZpcGK2jThZ/p57GpCG0OJv7aecJL3naFhm0iI7ImCzkRpEKPb1WY/wNUwxAfHkz84cKx
EVG2HZOsKHnGvyaPYNGDxMhm+wGbB6aVlPmJ/Iw/G3lTdeYi1f385BVwzglg7z/0y6ac8T5X9iVW
jlZrYuL1N5/kw7z35vuxuQtxB1ZThCas2T8YiJsfA8t9gzhADKQ2RwwaHN/aCLNmdJ4CE3Q5wJy/
k12gtYY9T9IJbVoG5Ul6FRunWoTmDjm64UEtyh4xjTsryjml0vHb9KsW1Zb5AHkSxSuDBfAJ/yhP
AsNsvMRYx8lBq27jtVf0pkyUHBNihCw5gTHEcyFrTW3mC2SW2/WHgSxFq30hJ9rcKktdQ0i2agsH
Ob14WgZG2D06iT1e+EIe2rRD3WsuyuENxlT86TZuExplkVyf5BggFj3LmlOe4Hljlw1arn6g4dlg
qKdEK3/UZJ8s4nn0w2TZJ0frxnT2lo86TT/5xVF1W4IPY3JvaUVBXPw/hRycBIL3m9wci6Nsvw+r
EZLGJA0GkrQufrvKpGyM+c2rzYUKfiXS2vQi5vcwMJr4PDXZtb+9hgHJbzBrbcEpzKOzmw8SnBmZ
RFAV8iRdmar3VruRY3JWmE7VHtXVkYXK/C7/b5+qdeM+9Mwfnxqlg7oUgwVkI50mFHQxaEyQ3Hur
QfzASivcK8RNcZXNXh+VN70nim8gwHDqBj27plnzBX9h44KqvHmRNdsz2QHikmGXhck2cQKEIwci
9vnYSNTlWjbfC3lEha7re5dK8mHRajEyKU2vnAECIcamZ2ITqLZyln3vRWD7wdIvwuRA9Dg+ouGF
A+Bck0WteGO+kFVyVckGbdRr1AbJKfIzFLBEka0Fl2FVRUW1TpHZQFUCPWiCXAPEt/YPv8zRz+i7
7FPdELfuR11d35p129672AbphunlSyurCL2URYcfHZMDt28vWTSdCP4kZ58cHrKnllh4jWm8DINu
r1urnraymWMOuDCnMb6WQe0/V6xYNDcxX5Jp7CAs/+Uou7tLIcmw3Gwi4gJ6/ZW7+TAC7nvx7Lza
5j3bnzwPChQtwwc5AaW3ceEEnn03hG53tIocCeHBLb6CBp1PIApFrDKAU0eEhfS7djSnhRwAKnZP
pKR56jy/QF0GQdk4A70eCv0gJ1glmtQKQZdO4KdaLOPUM7vH3mXT6qHRxs652swknC/DCuFEQFYx
BDaWzMbOC3Xz2ayBZs3DkYhBc9vsV9K+stcisIbDDC6G94X0nBIox1Iqzg3qKnMQz5LEDL+I90Fd
pPBy3eY45P4PwoY+dN/IJxT3eKCNl6osSU8BwXyrzWmthY1yRW9hfBhd4koFGNJdnOnDg47K4n1r
nuSY7Kk0pwCdFNhL2SR2cW+apn3AUzHY16FhbGJVy1/HrN7I78Ie2m4ZNFN9SZOSFN5oWbevFyHm
VZbl2ZtmcFPjyqPuh2AoP1kYPskjMy1GAq2w4CTUAJUU03fX7jAGn+Fq3C6E7iGy1ws0Og28Oq5q
UmZLu0IYQemQvMxMtE3rEp4c5NbSvVVGWcFJ6Fb5c2hU/3/m/P0jOE9Wt9W8LHj/CMXXrX94Let/
fyvjTGWogFxNx7Ddj29ly/IbN7Xb4ck0J3GNk/aKfUf5prX4Y3ZotGxlM0O2w650AmYVmcFl3xKC
HPuVl/tKF/P1OMUyQxAPkqASAYn/T00xHZdVxhhtZe02Wtr/kJpEpuSv29Z5ZUVa0nYwyAVCZHzc
87B3qMsCDPWjWfUIb6K6q1aGtnNMxDhl7b3P/S99cp6bX3ENXYxKSlYKzZhkHxKcPnRTSeQxcb1D
pxf7MZsiY6sNnrMZW948tzbuNBv0jNFEGZK3rm2SlVFXzqF0ERS16k+RoySsyuxsHwZhyuOZZjR2
33Bf1O6gMhmQ/sJvchYRgHRtCJzMZLPyHh0gLS8FsMpNV4vKviRDVqI1FxYvesv6ow4a/B/nZljk
K9/wqkc/ncx77j/WfDNAZ3RwXspdHDcDdnoi9pJtgJLTtSfLe3K8YSNbY9y6V1mrWqGiMoafXuwg
P72QnYqdvqGg5e3fJ8vjiVJt1PnQ21x5bNLyNpad3YDreOgbsGQNzdv6oVqyVumLF0LADkiAIjnI
vyRy3QcylybB27B76pqMCC9/kY1fwRJO+YDiVuZYb0UafgmiKf09nKI3s8pNlv2Dxw9UgADFHPJx
nhDynngKrZJHXe8CmZuXS7eqXEPpY8yV1ca2XpoG/4n3hVWltYW3fF9KoVCK5wLsuO3UmulGhFO5
Zz0uHkkT3xtGaHwpLC9GMdE3LoYRFBe/rHkJzQNtMF0KbqwnV838vRNW3abseeDU0e9ynNRzsJ4S
LOnNRp29Gbx+bbD8vyQJ64pec4svuhu9wPLqkPXTrQOJXGUl+/nWlxH2wK+zluq2b5166xSu8hog
XiMnJPhHrfXeqA7oq0ePWUiAZj6h6pvVUoyTOMMeNq510ZGSmQdaj4QvSlbKve7V3nFK03Jlp5Z7
F/UwXNAlfa6rvEa+rPCfLPYGha+NL53jFKexMtFPGrPxBZpHuGlCIwORz2hYIKyqYP10kaMVnCfH
zF5QWRouFbYJbEmYFYfTtB19BTGkNpxemqiNlyr2N0d5kOP66xbptkel7pU7J8NJVn4wvJe94wbd
Sh6E6WKyajxh75E0q89VhDbLNE4AO+p51xRGxtN7E5+oH82y8KojoaWfm3I0rAg5yGOb2V0pLH1C
uim5R9ck8W8F3iH0O+tHlVdfN/tTl95Bg8atrP82Jo9QPGttxLYKJmQfZ55nvZZDXSHZgeAcQFVC
9jEJmk6390k+S9N5hYqvlBMdi9GzPsWTeLj1J65N1A0ksWgG757V9HfZX7MkWaY1ggCQlpK7tCma
RTBDTZQRu5Y0EObVnsr+Ak4WP4gIWd2uBViDOO/ayRrncKviV+McZNsjGbPFdhONHF6yiOGY52xE
xrIuseq59ZWlfQ7VSTn8BK6Z+3ztfgTS7vGwYPkKyq2Lwq9V7z84kRd+7/pyi1NxHiyK9GuKQXi0
KNorO2MrWORxhKKFP32vR+9qV6L/ivvOt6nKtTd9MgdUwRC4Gwh7L1CJR2bXcxwkBRN2EBDYXN5D
qoeeZicIcs1VOUnWaqPBK0qIdCn7lArKzEIJOEcqz0EGIdyi3/mHHH4/TvRYjwXBlK87Lx0WLjLn
cE1jf63YpXlhj6vCZtW0feZG7RmMFjJxVlB/UgLWymKqus8oxV09H7TiQln5Wdfd2E3hTGqSzCbJ
YvL9VDsGE8ifmf/UjFhT2EaaL7pqcACgURDsgyZS4Fnn+hELEcisOqe/Q0GtO/hB/arN/myycGcm
ceunZwzilaPsklPtAFFID53T1ftcJ8B5ULOCXRJV1krXR/+qp82Ee5U94kyXmOcmUru17ubZI75Y
Otxbw/9qDEBgatbQiy4uVjGyPr/nQzwr8GnmkxsifijPVPnajzPls0GrYSv61lYq60xoK7fC4Czm
RsIy9Jz2U4KwW1+Gm9pRZl8ERpzEjOAh4s+5BAlJ1CRqdlTS0zDXIq1MT35RNbscB8JbLfiz78No
7tf9WoXKDzpAPbjERmHfzNXAVtWDYlHIpiwsQ2T2+jYJZUNLx2iDqSK2tWWuFeFdh/RmIozkBciP
fhBmW690G6ozehkogwVEB6CrpXciMfBhnQfQQytWvduKQ+kH7nOVtMvENgc8UqBIZH03bmQT3Nce
JznrEW+fiHQxBLAE9e0WP1e+albfeVh7nzFtD5dpPguUKUa1yZIwOyHLC5YZ2d1tOfndveZO4zII
YK+rCckHY44w+XOsqelDcy+y6uW9S9ZE2ZurcHYzVDH80eJUnHAkF2z64c2hNGct9bkp+2QxFaxc
FnAOsYgUiPOhGHRfEQBbauTDENItkFKQ7WluD7UPikm2eYv/p+2n1YupZmh+ZeqrCn44rdTsDzaI
iHZmFvslgAZBbNoPYIXtTSCK8Gg7qX9uxZxwUprqqc0z1C9Q9v3efk2SOP8j08GQVpUunhQeewAH
/h97Z7YbN7Zl2185yHfmJTd7oE49kIxg9GoiLDcvhCVL7PueX38HlXnqpJ117ar3CyQEONWFGOTe
a68155hZdw7HRhxKM0/9rO7rR06dID7yOnseCNx8/y5lqO7CmdUK4V7gsrT6P+/8Cf17exJTQs02
hUxb2NZ1VeZ2+r7nRY8yGiy5Cl70csUfLGp4zOn14YF5E23YPufpsvmk92CuEwLW3TQ+z4JoPKXF
VizpSnzXi2lPEhKRf3WgUpGVlzhp2n1ve6pZxX5eldFjVDxmaXdXqqF2kCVdPdAtINClrDI3HnoU
MBqmDE5NmlfKM9SvKZNZOvhxOGhhfG77j4omaV43w2+jb9f52E9oJ6sNlpouItZCORir+MaUcU8B
lP4kFOBahfopeUU5q94v5QfC6GyUPhCMBfNNkqOs4iQrgeLnTf9BsheCikIGmHjt9R3T1NzFWCkd
zeRK0wOqtxjbO30miSsYsCPFUKSPkmwycoeQ6hTktG5zlKneGJBPZUWZG+hKucXqJm/HIFO3i/7S
a6LYD7RaNib9cVcHZLqlAz65ZlNRe+v9PljibIcXF63Mgm4o1UsHRC+GTjLUpJiX3JbMeFIdhnNe
O5McL9cRaHQikd44R+z52HthiojU3KBjkjYI76rtrFrCSaOR0X3a1Z4MkI3kB1gy0ii+piXIvsEo
6k0RBoUjSXXu5aGoHhPUgEgKxBmItTh3eMFSJe5JZIhcCDfTAcGxfSTBEPB5i5GMmWF0TTFNutkk
aDmS64YIsW72cPg8eJgM85Nuv8CxB9ZQOcZExyBZ+pdcrtUT8pnnMFJ9M6JmMuoyKZxgmOsD3fCw
C/NTrmpPU2Koh7CTTS/VwfdStYRuotgd2ZFGy4zlxqkuP2Hmz081i/QcAX3tcWQ0SVBdI6266XqX
H/SYUXWgHWlf34HFMj6x9u4ji3B3csetqDiXqpF8bKTMV8xxJNQqbt2SceSDhphuaDQni0zUD1VE
ABwJejhlE2cYhu7cG4cFGcRmpXluCfU995m1nKMSgYpkMhXHwnaqAlJmZZxrW3PS9ENVJ09lHozn
YKYpm8LMsJQm2PWzeLA4jzosydYebClQaDFdlaTpL+8fhAk5caoLIviiBtFVLatHdW6RyqnmqWIa
ezeiRPFmIwLfbxJDi9jWHYPF6eRzWFv6EzZNx4qiY00X+yDl0rSf7eFzjn/8rIkJbbTK26gicHWF
SrAwJ3rEjegnvaEBkBAslvAnKlkvF6YbS+qLPNYbEQu2l3maznKR33d4F0mnR1+LSR48xqx2Xlr0
BKHn0YaGhe1noVl6QJQ9Ywq/GkIdfrGsKd/3DFjVsAKouqIjBsei8DfTJZ01u0zxo33LwWsdIAAa
R/QjHqnmCRFBGXQmokMCp8Cl6tA8DMjhzgjYFhZ+Qd1yf77I2sp3h//3V0NKOMBW21YYff7oJJ+Q
nIuB2/ubTU0MhaNviJMuXwcrWi00c+ctmp06RgI3xJqsN1VKX/qum079aC/7UrP8WjapoGli7ahU
pkMgRcifutjcKlEN5XyBbdgP0ScUSfKlXaJL2poKUoMhPue9yPyeXAh9834YJzjxo1TGgSOq5Bb3
9ZU11d6E1ZiTr5XpfiOrH+OM2MFEgyGmGSkMs7XdnfR2z+UCidPXhrxRwmGf561wI10e3DlUGpKj
TEwt6z8bw8g27WgeQ4xIpBDkTj6RTQg28s3u4sjX4+6zKBZAf1X5WFqafRChchhj6QqpKnlKuYcc
xbKf8xJ0nTr38hGViLYrQpazUsoSXw9Ec0zCTbOqbPv+TZ+1O+5OPFlNtplHaKZNkPYnIXcdCk+b
CAG5OnZ1352znHBgIyx7F3pu6qSyFdO1UO5B+UtME2JyM9t5efv5+6/8bY/lTlzvR9TpmjBN64c9
toTbadZ6WHwrTHm6Hxq7Iuwp0EaXKcO1jQRFekWPV6x3Z1WX0YNuJb/wxyjfN6De70Hd1DGK00cj
FOlHbTxsvsK0G7v4hhBPfCxnFIakKZmDhEWtMyXaENj4oaptqoArqw169UaSjOlH1HgkB6UnRU7T
Q4rupI+HGR89u93PL5P422OyDksRdfCsqMwgfxycKpLZTvhkl29Kmb0Qg9adkDtk4NjyEFknaJX3
aa5ImzPKCJ8jS7iPZmXa0ANGLzyW1jbWxTMk//48kS4LS2WWjhkm/GQuZG8cB3FaRnI0f/6ylR96
e1xaUN0yTkpLKPY6PPxBz6CknL8QApnf4obnQ071r3Y/Co+kPqgaQVjvC9NAU7J0T3q0odu9hzau
fimtac9ehwuW4D527Wq8SEPl0K60D605Z05iAfOH/u8q3FbUjpZyi2tF3sxRuQOoJHtdGx4VC1hD
QOaf0eYegSPGfgqX1qPVaPmjRXNs7DLAJDkBm6QZrVzs7GMgTcXWHMEXRwx3jzV6y00dBKBLwng4
mcbMAIS5Kx5fMjz7MmmdOpmfC41hYISF0E2lud/M4WRuS92KOLiVg9cmQ419cLa3Ya9uo1JvHtSx
yzHlZ+ZmIuhqG2hawhZuU97p4Ug7bOkwiKm112hh5wYVlZ6dfMVJF7X1s6Rp+rnOKMgkibxbxSJp
s8b/7phJPNM8Cm54y+z9qMVvPYUSNp/3YnOa9zBrq13VdshvaVP4bLEKGYT7GMrui6ySgwtRQ20G
gqjKLtob63BK43xKXGRMJGOk7dsxnDYjzC/XNvTiaoMx39lD/6rDHsypAoSyU3CQ3Vctpd0dih0O
RDJC00Mwn2xRpbuoHhVnHrR4ob1QuHqduTNZ4feqKZHDWgN/HGU7Khxa/dJDXHwqNCb+RDco+ZGA
SoqpQvHC8Q06d35tS83YaUO7uB09W1lX7iHCr7lA2O/KpWt/sVP94KD541bW4EmY9KttOHU/OKh6
ObB5Ls3gm9HEEeXHUDipKdnbFMnOVpHjnintMFwMQx8uWqgQiJmExzLDM8/asp204TqsCX1Y/W45
b8rPnzTxvfbr/dXRQMfhowiG96b2g7lTkUXW5HWVvE6EKZKCQUzvKJcP3CclMe/zuBMmwWMVoxO3
ot26zZTWUUfEye/k/WoBZJXM5HCo2VZVjHaLRoFOX9zlD6Vc2Bt5icR2WY8nRTrGvP2ZutFyndi8
MvrYseT84s/523pnMlzQbQQHiiHMvwFmVDEuSzqN6esY93fIhpWrYiN3b1AYuwE7pTf3TXbfQUND
JzG4iphxpCmW4nY6C7akkurdtkr5ZbJ6FLSpqSKCTIarOd7s0nqew7m6hcz8fyUWsX+sZrjwqmAS
o6qWrbGQfH9iNJS4zVsiC16lEPDNAlJxLM0PXZZQKoAv3RqTmJxICso9nh3GQ8hir9CG783MPhSK
oe/fD1ODrJ6ldkKvV+zFSFpW2XPeUcincELUlWY3tmdVqfYJjUNfscIVWIKxBmKafWjGRXbUoPWJ
BnqZUYp9VlML4UrXnJM8aHx6w+ktHxraZiymXT99/Pk794OC7f1GtDQOb5asC7Su9g96mSXvISdM
afJq5aLd2KkRsoMH2L5b60GNq/RoTIqxwSv1OksERfXTQZpb/ZhPzQb3EgDiMTqrk9yc9Dyq4Fsr
n0yC6+9VS9qTWDhInfaE2Zc0SMwaHurF2KnbbHBpqsA+ScL6shTBl17uWaMDDlX4XD8E+HqOTQ+L
/Od/K/fP395v9D8ULcLiJjUU44c1oRlzvbXConjNdF32UNKOF9zANkHbQ2juY8rMuzxOPXQyxdle
wqvWRW9BvQg3lYW+zTQ7PL9/KG1au5B7gD3oKCuxWyV9nz6w8gb7ymo/E8E8nSTavVaXb2KpuRCo
PAGqoD2Ku/Gi8druNYBDMffWztZCMu0zSbufGPdd0uJzbO7ZpzPSLMlxgGpQ2KqjVxZ2V1n9UBv9
JmBGr6aaciSUHC1/N8iQdkkJ69HNFNjjK5Otkb7XLgiTyO0JDXHasFiHHxyxlkc9L5xZMyRCTXJQ
KRh07sA+FKdupR6FuV0TYQ8QHC0NL0zvpSdpzmqPEcUd+sXyIqZb1y3xjiNnSJ/ewNSdFxUpw0Pm
IgQX7qJ+oCRE4tmOr73RH+26IcuHzQcYuMNQMb3LKKOdBUHrJiHxxMlXDr+hN0QV18WFmt0+WkYZ
HxlilU6XavpOiYLpMFvz2xT3gqlDoRyCNdE1EMVr1NegLuhjOoQGTKeKlI6gJpeyg+03sbJvdaou
LHI0PGTgPmsrVNPXDtwwmA7RM8dpaICKJdmToTVkWq4JvMKi54ZmCG+McmyjuT1rwxsD+u4uoxhy
wIjsYb2NvhY06RNC/0PQ0CMu52crk8ITK3i9nUKo3g3SOieZYUfQG5eP+voBh7RDQmt1CoPqGUbR
a4MPfKeU+gWws/ao9f20M6GpjnBp70SMpHLS85eib86aAZW+s8L7kZyte2CpbqvkjyRHlG9myNZu
XOjtmx8LZTGcmdHDsZDFZdIVcZ2VyJ+tKr0fOWPCPJu7HcsS/e0xGokQinDSotfbGTGtf/Ck1BZV
bm8SKpMjivf5HPa0qhbLbu9D8s9+UdGbfztVmIaiqzqboWkr6A1/WIcHkim567T+1SA+xk2jmSou
x5dl2T1rKBXQnWXV3JDtVpDlXjlJCPDEUEIvIpjRN+LlJZ9i3c9SgPOJDnj8C10P0wGTZe/TZO1Q
cXJiOz+REIkZBBQeS1x4xpvhpEYxkv4SGI5QsUmH42x5SjiD78/H+SS3X9Ks2KmIPh9BBJQECBb9
GQaJvk1K5e2dmoNrxCe7RN3rEzMg8GXp57wdMg/rGLtIH3EM4XeNeaxv8cQIH/MA3tAwLo8jUK10
zfss2qa/9olQ3GW45Uy+4K5NyUYuQChFS/E6WSiNjGno/DBgoJSut3DQxJchGeZzbOj33VI1f5xh
/s931Lj2nSL3UoIVQwzW/fDP/7yVOf/9x/o9//U133/Hf57jFyaS5Vv306/yX8vL1/y1/fGLvvvJ
/PY/X533tfv63T82RRd380P/2syPr22fdf+i361f+T/95D9e33/Kba5e//nb1295XHhx2zXxS/fb
n59adfmrFJ8T53/x9dbf8Oen1z/hn79dXsd/HF4boB7/zbe9fm27f/4mmervtiwM09Y0xBJQs/Tf
/gEs8P1T+u86lRKlKQpmJOO//aMomy4C06f8rhrU2xbef47WYK9/+0dLcCmfUq3fEY6YssxnZASd
FLv/ugB/4v/+eOf+exwgT9W60f3beqBrTBjoYVgc8tgJNeXHY7yomwJiu97sWqKmmmiW0Ou1hRPa
E237hsTHNow1p2jUjgcxusHqC4Ay5PmhhW/Zp0F9C+3usQ/JTkUKl55Y6Ss3HrvOSZs1axSZv5tk
ZbJtiTIFxGF80XICW4NYhqIx6VuFY8Qh0I29IrfpvraNyqfDPebN0W7L2Slz5J0lvBBP6QY8mv3K
FBdz4tixOl/rr4GSPANrwVCriRRbjAllCGl4yVosSnTSI5lvxwwkFU1wpFxZIhGyPBI62GfVvVV0
3cUasptVLedZxzXbTCEIxIxEGll+wjwt4SKwYzea5jcUDt4Qun2Nqk1g7XUNOMed1tZO3VO1ASm5
G2I7uDFAe5HG5Eut2qVfktt5X+Nnrequ3HfZYOHzcZZ+Tg8mUTUOcXOJe26YPZZCTc5JAyq0lZvW
s9qSWMOpJJULsc++0YpbsiicFwnM2ujwpwOtXjyGk7nfhOMHiup8V4y+FYyFT+VJ+IiRjU643vkz
WGm3LOXDIIWfIOvlTtvYtwbeDP7RW8kx2MlH2OdRC0EDAQEgdN+omm3eI9QAuWe7FaeyTTIEN10x
ST8Y62pT9Dplq+BfjdxhNlBcpnT8by6i13BMxNJbkATWii9aTN4jcBGEmwk7DRkUfd0lTtthUbEy
etEJ/BoTxItZ8cPRURwz1fjMkbrwVSg0I3VzKcdct3yAxd8M+LvD1NFyGS3m+h2jQUM4CXDrEAxI
flnC/8unsvU6vb3vunknCy4H7SnbJfcqdgct9JbmCfcwb0q0nztep6qWxNXY2g7b51MRYb7WQRVY
ialSYJjNtdM5lMXBWVlMZhdpdxpHJiHaLEZv1oHFqMqAbicd8SRNGwkgvz8PXN4Bt5Y5PdpNY2yT
mT0F5fxs2dnqOuw2y8ijQZamHyvqaWjjeKMGu3SpLfIXDmW0PImJW63RMp97GNsUAUQuRhD42Icu
T0AvoIxRo9FF9Gj5oZ0v2wV/caFkDhjQ2BNla3l0ZckOV6U7RPufiuWOvqt5zOqYAU2XXVR9mVy9
pZ8ycahMbSRXNR3LTQQbwjA+VYkyXHvpo64syfqmLgeNjEOvNiQ/aXDqTB0XCfbiJ0Cm0kHl4Oc0
c2jsNbVMNuBZyHgX5VNtplszbA1/ivFSTyVvAWYCfV8qzTXkVjghqqxcmdw7JUga1DCymzfK4Bt5
91Ai3fYDAftg0trEoUZdSLdGy8oc2WsA++EbIhSBxGgik1K/DMo16wLmYcXNk9PwGyZXEozFm7w6
QUnDTRxZbqZOtjvnTbzpeoOBnb1TF/r4lviidDpjVRaSuMmuM8LnEy/FdMP7OSccvLKK9mqpxJjN
DZNXE6xZ0M/l1uIt9bCDvhrlOgKyZG4WnS/rxEgmr2TYfoBQb5nGW4auifS+Ab1EFrUu/maWxVbF
GzGg4dEqAtnG0pmK0XaHPHuOB3Sa+Zx8QwWa4FSvb2QIZYSQZZ27yLy9SYNOkXeh98yWEVpTTNIW
neAg4ULQ3kKrjLfByPsMlnE3T8phMRssnbGdURJj767MKN1a5nDNMiV0MrVaNgyEVC8rrSfJGLlF
LWV5SIvNOEqvqZx+CJe1JiLnUs0H5C5tK28KkwzD8hXQ3K4KMDYJmQigKH6WCC5xjCjD4lWJvcGR
3hFl+ky/aROP4XYcqK1lU2J61CmDq1c8QI1I78quRggbBTynU156ek8cYjwds8bEubh+0RRaOVeo
2IVLjnChzmwfy5qHhGCGC5homwTkmFN8EaqAiRr1FP5zzZArzG9WXyzbUaWjhV7PIY9R2kMSIl4p
1iynMev+nCr2xcoJCR3HIPEozINtX5hEPsYj6KSybb0xDl8Tqdr1/bqoxt9CooPCCvOgJMnQipRy
01pztykk3C2jsTYzJg2fjyZt0pCGhob52S3K8JLKOO+MQte3RL2+xaYkTgapbv5SGJ/bSjZOtdKK
bUa6vTOpgXxBHApmPG83Ta6mzmxkyimIF0506pAxpe3qe3w5bltk0i5sqofU1Ko7+uDxqchCnzAK
VXZE23nMYB+mXh72I588WWF9yJUmfWjaynQSdhWplGo8O1IApnS+2ESir8NgaH+x9W2SmFZKIkDg
GE1+3Yu3RSRgJ3P+iEIgKyLUsj3XbUFMS8rS1PF4FgIBlx7H6qZmcNmW02c5tOctWY7rbUAHqMPZ
leCnIVrc1dZ9q7cKWqbtRZunjvh4vm6uWevMA/kUPPelcYmMPnFoNMhOED2z2w9usv64KUe113yF
tEJDMyVO3hom2VnkmtCeZsLtWsaPNklVh7A/9+BQfEoz/uA4+oDEKtrmHalMocyE8P1hXHowM1Un
vGYMNlMZTZ5uwcaCREXncuKkPS0u/ZDPGVELIALsC5LOeWs3TwL4izvacuvMIcGADUuNzI/lLk6Z
Hk+XvpBXlU7wYtF/Z/hkxa46WkztOIM5ikZbluvp5OipdypS9w4Ru6H2V3MyfY14YBdJyUpi0b8u
wrqxDRH72qmjM6OcQps3TRu0eRMnZXjHaS31Hr4tGhSt8sbGDDJxviT9LG0bo7/kibIjeyFz4o72
hZI3n1W148ZgtU2D6tQqsBKYlw3uMivPeQDiX7PFKaAsXLcy+MrdQcQT2X0USPpYm97Ebg53LPNM
WfgF7p4DuJCSZn3h0UOvHCuWtnHymUCVelMkEyGOfXSztfaiznG0HW044ziFJ5RsWBuWUpq9rNI+
VhIDaTjIxDOSQrifrLtmoSdWKjrYBnEg9cltWeSoTaR16SQuzBb9Jqv2RFtwipe8aJaP7IV0wiFz
Oiuq7iTNBm9oP06ubNT0Qy17BC48kaFdxuVd04L2w6VgP85W92It2tWoAtReerJt2sR6zItr2c3M
WEVMpIISj8cRFjkHVJik1iFnbwQwRbQa2dH2rpEz1Q+7bSwnqDZjM8b7XcNhThdWVNJbtKbyiKEf
b42l2qe0Vr8lxDxc0/I047TG13pI2nC4vX8Yq+TDjBrr8h40oU3QfdlwB3o7dbahpbdswyWQ/apJ
SheBn6evcdSdVhUPksRGz9QfhpyusAbGXAjM6PsAhr0zlzKbth7c2BLLixYE8jYconqDX8EkTVeY
+1QzM9dKUiIdls6EgiL0c1cvnw2mLxsIm9Km7UflkVrZsfNcv8n6rKPgTLdyobQPf/wv0KHc5HJx
nOfK0SOCetOQh6PFA0EaOrOsFrO8PyMk2qgZTcA+AkugSDy+ShYkdG74E1BFvuhzlHroblEtdRJ/
xUuLgdATqJrOBZIfJ6ywhds5Xg7dSQZzATVyiIkC5XFF0DwS2NiHyEeH1VCAzdYsl43E++acCAix
HhUC/hCRDR8yZjxOqTazCz9oO6GXmM30zuzHwMXxdKjGJnGLUAl3rQ5bdhm7G0nwrl237ZMxxabb
pHujsHHWAOCm4K8CLyjipyycm52GHMahqRHt2OLiLdM7wk5K5eMoN44WIdfMBCeAoC8/4Y/MSC9h
K4kGseuE3yzg7UPyE5O+9kv7WOS1P7Fr7RW7+DA60uTTtuUSRDu9N/zc4AoplAu7ohE9/USSp0Hh
5wrQs9oe6Huy2TnEJMmIzDZJ1ZvbKLa0baJhggSEc6M3l23HGIzNQncMH3m4baDhHGqhPGNrGrxc
6wjjVhF0oKg79jw3XWGhGyWoZFu4Eg0mG749o6Il+RSvs3rwnNO6sNYbOnoSsFwozmApaCmSuirj
cUm+tET4PFCLmCS8yb6V0lBWbwa0ryMKicTDUal6A0znRpi3gmbRXb0Uvh7pzxTnHeBZW+at7pnq
js9tWqkPLDfHpjYiN0Wf7RoWOndbCZsTpyka2jJ1j1B3g4RjL0dIZZvpWx5BJpoMHgGjTq+Id30B
79GiNnFguHM4Vq1X3eDZkDlN5qQXePggdhYoIikfH6ZYzneT4NGlsxlH6uxon0JdO5Om0PqDYZTM
OJs9naUF6YbcesgNr3qkfLIq3pE8Temx56ajWqGGZCg8F8tEuThk16AcTlITfKEfannx1F6HImi8
du6+IYE/LyMS9Y7uqzuY4pNVc0BNKyPcLFNF5GkEhCwezC9zNXCKnUS/x3u8bHQtvDekrvfsLAea
QNSSGxucIpAxyieQkxV/XciklOD1U7wMTPAkc09kahaG6mNNbcI2SGYr5EF0svEbbCZyFpbBr+Og
cmqQe1X0zTRH3e+ysnQzS0DeMGgumrxiD7nc4AaouJy8I4LDnTKOaVrE8ZYB7gbTHsPKPviQhmRy
DmmznxbCd/Ex2MdmSvhUVFFRSvNtYBgeMAX1LKiXu2DIPXqi1dEOKxqDtGnHUvtsCXVNjBMXDQbY
Li3DuxnR/75tu3Mg43BCf2t6miYqt7PN/G5cjLt64tBnK+VXyoOX1BSpo3B+gFlgTuWyMxcMlGZ7
C1NIppRwjTdqUuVkad+5oa7wyGvSk17oks+wCgJRzXKBnogdn4hvoNIGVUutbJJUYZFsyRgBn0f6
MgFzPnLQFVwV5e47JX5BqwadOz3pzbNh9t1Ri/qzWlsYDXrKBmFEl0L0OBm0vN7boEg4Xy/Wvh/7
yaO1ROcxoKS2amlXCqq8FCKrVJ8j9qM9d2TAHaqcA9pYHnOSfU9ovFMo44Ahp+IZ7e0PiH9qtGnS
a5FUz4s0pXsWYMMVPLE0XanCxm4FAtLyd3Jbvun1i9XQgA+Wvti9C1MWPadI4MXJReGXrdH4Q9+7
BgcZbYHrh1gb4YxiHya7LFfBs9imEVt52FM1aiuIq9DoNYsem2WTfS5jv5qN0kVSDuY79IT1OPfw
DzXZLDdZY5GfFDGpk6PU6csAk9wCAqHTqLMX4pmnYVPVOLLn9pjBT3WpwhSZNiEKJlg8EGQ6r9Y4
4GWt7S92FFKnrPr9VjmnDGQfLu08+Rxcn9i53gZkB46d2g81kYBOIvdOAn8JyTO2SxXqjjdZxa4t
bbz/APJdSdaueQMY39QoyfHYKK6YsOTIso+lyVcUOmhNV1AwLK+oKiWexPhLQAG+Ri/5lCNfh65s
XTDAlfcA8umLPqTkBRQhFIyMwwTzLFaNRXsZOIf3Sd9sgEC1rhw9a0quOIwxJK8Ho+la5ZRtSBPc
Lh2lIUe/TZmH+Xbo78gXunZNiTJpwqJNKeQlWtttckW/XyYCaBLAUG6Exi/GJu30lAZOX6TBQU9z
OBbml8WUm8/pXaHJukuSEelbRt8xfH6JOtpSbfhFUfkBNnW+X0gl2qkq3NiICMxisLyBwfcycHo1
hLF6OpJla9UFxxLaWZtmtjdIPbQtJ0oAdwtFk9rK7jhJEklayfMScWQWMq2YuUyORG7abt4H+dpf
o41WBbdZX+BTxPnH91NcQh6mJ6mXgM3MX8JVnQuJS+M6vx8lrDbgp1IxRvWHrpGn7VSawBfCCYXQ
wyho20hlL7ltRioQccAMjonkSXAvUk00PmASIocobUim4y6CdsPxTCccmMcX16a69tDkpVEhnvLI
gPpDyZXFZPpE6LRWmYWRG8Mes/ZzIg0c70f5oEWckQtRIj3J92Z2lRT9U4NkxpVNjsRFndELE164
tirnoSEeVg7D3ZIbV7sjIztFJOSE2Dd3oVbfZiC/ZG7l98Fcs21Hdcb9nVdeXAV3GQen80D8PNOF
8AWPOwKQNrtqYLePIgF5aownNHlAotoQBDMHb5Rp3G7FRNPFZlrzSOrUxx6XP631mWCfCjPQZB1L
o4+gg9TjtieWBANu5kY5Ixetmq7xArqbe6RN7OIUzsWqCdKP7235/z/B+MUEg/ECQof/9wDD/ZrF
b2VDaPJfBxh/fNef8wtF0X5XCGIxwRBrqq5rTET+nF8oQvudR1lGemegb4Ne9O8JhvhdJsIFaags
TIQVMlrWf00wxO9oBi2N4buF3gUA/f9mgiG+F26QY8/vFnCR4dnLqiY0pih/zYqBK1pWNQffC+RC
ziKlvK1WJtkgV5NPHTx8KDkn7Xsttrw61nnqG71xlC6u/Djor0PA3CuXs5cwL/H+2xHU2+ISG5FX
RwQYrSwAmQDJQJu/EMOMqqHJhv3aKGaY8GFcgYxFApDR7ixj+5c34s9RzV+TmvQfBjPrHwZxhfGP
qVEhCGNVMPyFuKIVc5XaUT9cQqHm/mgnrui0l4Wg6V3UhcWJIinygBdi/IXc6qJMtk4NjdxLFWmv
Hb7Boz0Nd+/McKGsk8te6raWGIxzg1VRHpv+3oxhArIcpztlQsfdWEF2Dqzg24BSaEdU42Np9srN
zMsGnU5L7FtSAcFgauIbOEe6MhqPDW1TFAS0aop63IdDQbxiD/s27doeZk9r+vOMfYtWSXCkWX0f
SDQ02tUC2NO2ptrWoiMUv0JCbILd7WoslborNJprYdjEv7imPwQLvd8sGlJGKFugYeS/UWy02Iws
gz7DhUZmx44XxVt70PpN2JnhDa4PfchlPrz789VYiv2iSr505fjNWjNIyFQVxxa5LjMK+W7A4rHr
yq7fFAbLa50wO2r0a2Jk6SOnC4cLLciwBuvTYD0Msw5Pc2aMnH2G4hhO8ibUELcAV2T1jOXxlpYN
0gQjuU5ZBAcpS8PYJ0RTcUyRcygHrurXZGd4PHRkuZdWBgg88Khdu8SrFcg/DCOUm2pyLe3l3oqM
/GnGGTaY+cgkpIrobZZ389Af8K+kbjwv3S4S+mMaW8suiYiYER1ho319UtXsGufGePj3h8GOkVzM
SfwrZd7fH16MdLLJXW7wDKP4/P4eN2fUVlKVtRf8R2m44FcAAsGlS6RdE1HdJgGBQYOmG+eJmZKf
NtHGCFAEiAjlc5MQxKJf+k6TT3FXbNRI8m1anHUtP/38Wfxeosd8lFksA1oVOJu8fmAJ/OujqMtT
CDE+LC4yCWmHJNXPGPP1jR6tPbcZdMTPf90P2P8/fh9DYxlNmqHYsGG//30V9/9CT7K8eJgdozuJ
GOcOFjuqUX2jNIp2AVxYbGJ1sa81DxTHd0wHNpldtgzgsdfkR/NRne3wqVPlfC+PKsuZ+UzR42Rd
LD0RbcWJsgkqBiZysXmPMCiXHFa+MLG2EwP+C43j+1r1lyEzF3AVQesCb/f/Jey8dltXsi36RQUw
h1dlUZacw/YL4R0Oc6xi/Po7SJ/G6W5coF8IWYGWKLFYtdacYzrOcjX5zw9EixsGJy7zm22Zny65
SBcXMcMS6doyXEXNNnIybc/yvt/LvhZ3JiPRpZ2pAqVO85RAw92Rg7pXOi8yJ0ZDWesP6yaz/D86
ftqzmXAKTkSiIkSdo8s4lwrKdXswupaRnermwS3n4TAQlZ6GzUBWQEsWYtHTFBGmHmhJYx2gB+Q3
hKIk/iKQfffBVmLrCyaQmfhUOhe1T+51OxZwq7uv75HL4jIAf2JnhOYN+VZXPi0RHTsDnA1zKyCt
KKnFt6VLug25oCI0T/Q7zwv1TT1l8ylycnkJq3LY1JYq/4eq0V7UMv913NHTGDq6RsNaXHH/edw1
B527bYfiOlEbQPGy0YU9PHp2+zFglL3EfWpsB2y/OyOefhMdlP4xCx3GXjV8NZmrU8SynPtYwPbI
BgGvzHDDp3QS5CMuz+0pkphi+o3g7WZl5hn8Swqy1qOf7E3xPdPB6aHJWRq0ds5IVDrWl6WH7sav
n5C8EdrdSn8/9bO7NZrpIa2L4W7OZubili/OUak/D0ZmHYCiWSeU+dShG608YR5tDqU1WqcE16gQ
ZJ+PuLJIkiyXCB4872H7o8/G+p5+VvtmuY+tIcd3T9qQVP9XMgsug+Wn+x+H2LSoD7mOv9hgFuDY
fx5iTNOJ1sbKvKqCplWj5/rF9zr9oslRazYEaLJ0c7zT+sC6GYkCFVuxPKel2Nkc/nmNHopfNfqd
f7vr355iu7hswfTxwn/21ssipeIz1aw2l/2uD8PZ/dfN72fOjhBbejgWrmAUhOudYmiLszBAB/3z
wvWB73+5vsEYSfYBBcvb933m+g7++ecwtfkyQrfTzjJWIP7+n8/0z7P/3q/+u4g8SojLkVpfsd76
r4/1/Z7WR77/aVcX96m+0+FSHFfpXLW8fn1CaLVEu68310fWzbQe/vWmxSmbNbeYa/xR7/V5H8ro
TpjhJdEN/0RkRiW7a68z9CHNNMlVoOunlhIFTVzzDeLlX2RNZiTUv05i+KuvLP3cZQCorfkvbVTO
jnzcF5XFXzn9cFK+x5/1gppOuz7dUpPLtuN46Xytfg0795ZK6ki5dCgAtOW7kTBdhRR5LTuNlrMe
HfEVXbjg15uO+LtDWoq9aVDEiMOKNaVqqZY0TBPI4b0ZxlBROn0cBJfzCLl+gmpFkUqHXTNJqNeG
ApW7tYk8cpmNsAVGqcGkKBlGu559JKxVt1r6h9nZvG3EDPY7CbDTbOVgOO9AJW9O8rtJ+1sPr+2a
mOLM16YOmdNiezfuO9p4+yxFWqcpao5UmifEBuJIGy3clb6XHA2zeorNjguS0x84fT+t/NMrkH/a
EzFSSe9RypAkqlpxvU0tcm4rbN6JV6fszNvWom1hqdV3VdY4e5nEdBYs/WMeZzTTZpCZRDZHMr4I
cqPo2kx7z/ZRmTvtnv6jcQfCqeHu7CMLNfrUfbbV8/F3atfPhtV2dEGMpzRqr36DDnf2i6c5sjjA
sj4Cj4mPOeEIZfgS+lTt4WVtK5ARZdf/At60a9FYHpUO6HzEZn9vWp+Zqql21OZRLb6W2ByxrLbb
UTjlwjzWLxVkJEPfMagkxB2dRINtL3acgCv2JetEuwPbhcGSEqJNNXDTu3x76fgrafInqgPianiM
kpVlnmp3PES60M6TS/kUADcdCA+FVqjuiq7CydbTHiM7k7raNmkjdSL7nMt73Nw19nR0pj48d00K
XysrOdJqnjbwRQ36whj15y5ldlMwFGfuq07pdjMbUbmBRlfkBHUJQ3Z7d65wWZoaOrHeOLf0rBEO
CZofxviXO2RBPr5ZdvrbqboDjJ2e6jKNMKgLd57tBpWWwUofGu/QDN0+NfqfphsTEWjnW0Gbk+s8
XVv9rqTgTtGDqDHUpxZGIh002QazQCj0CwB6TLNxcz/U1raOO6KdZf9Abb/dKVZ6s1ZB0aspRlaO
A120vgmbVmCVAmFNpD5c3cg/9NT3Aj/U931avph9fcQtF+1kVZMSqFnU5hP4M9NYAvq0GFrTOf89
wy5C8qWG/YjuoqZrV8PFYdbd37oChLQ1aBBIwUUsJlttcsDDEfeBJBCLT4zHP/OiYNCnQ5m6P9Fg
3TNg5QFOvbcJnh0rO8IuS8MMJlgqe4L3AszK9paOGyepEz1awN45tdJ9HH4VFOt3JpONQzR6B1br
KtCm+uARiHDrX9w0vzdhomsMiBSmUBrMmCiBI1Idtsf01qGRoyxmtShj5UvTsx7UZx11ejVsEJ4A
hacWNTO/3Dg+cV76fEhT/3VwohTqQYVXThZnZTQ/+A01G5OsrZOZ0T+yizpCNzQjWW3sH8Lj+OH+
yvZ1nRkHa7FlFh3RM2N2R+ei3aPr1TdVZ+FB9+HDOUg5esp0W0M0ANx8789AS3DLOyzRGboXlkM/
baTA1XKkE9uZ6dYiQ09MRj8ngohjHVmKjdt6puZnEa6SpNexgcKAjl9jgCSHuMIKq02TdQFml6IE
sXdzaqWPFPj2vTHJB6mlKGmscwfHhi/AbI+OUyPZI54TsJ3vH2YUJaOiqdqp7JPOOh1CYysdJ9vm
6j1GtghkYVGQLIS5MWt3fqduQH2rRhjnMZQokWtHUuQa9V3sPCo693sTgdiG8K5LO9XdxvfdLVxk
SKE5EmKi6jZu04hLfw9bxbgURC76yn5OtPwYMR5u4zaDaB8WM0Xr4rkMqUOGyiJH3ohPYR6WIEY+
O7+/Mzr4wnT9XmwCSN2Qb3jGHuYtGqgpJMxYYrY3Gpe2uRqbrUHc86E3vzjB+mMOuj5j4NxOdMM3
cPiPMbPqOUvKbT1Y+m7MomOB5mOEtbSb2o4orZQ/W7d+azLtaYNk8EdJmBLICiyoPoxEYTofbTPe
YobOupiPXWh0B3hGh6YCd05YJblTcZ4dBuryGysRR9jHUEPEOBF27ZV7LcEah89y15nmsy4ARCXU
mDc1ID3wxOqlE6ZgZiOaHa1V9+ArH9QQVggKEw9uOj6n/bwQBK9aH/6hav1H72SM22M82fNcbLE1
ftCsLjd6DDsmsciPAKdEB3nsro0ifI3ci6UngWfNLt+dtmaQ5kdOUAX2/nYBgtnNGS6K9FsYi0FS
m9avIfFP+ED0D8MW/d7XrOHSR764laSdbddnrJv1z2xeCHhOPF5Ce8Yut7xseT0MR/uXF/G/KeuL
JzXiCCBGEtFVFuF1Vtpf6z7kMF1F1XfvDdfTA+JII4BXiOxP5OV2XvZReo9IyqhBpxksb5TxNyiw
8i7vzHBn+q340Rftft2XO5N46nINfzTEWOHdyYsjXsvqktKl3+CR+nJFDW0cho6DqvpDWDqwSUNU
OAXBnwkNsQyWr+JT4FFYn8qhzzddFlEeifuJ1dsA43Ce20fEjaTarnvrr+kk81+GiwInh79/j+Rd
kRYj+oNOqeU1rP0Pe3kmYMhrj+PjAw+1xIUZxXdDp+xrlHHJqC2fzI+IODLdaX6PLhXuCcXuM1Oe
y8iqeT+FvX/qe11/1LoQsODyNM16N63a+jlJoW1NdL73+ED1wJaKaGOtTd5cw3tbn0kT4ZYWsfHe
Rd64T2AeXAoho9tC67DKne734rNEtlY1dvvbi5J2Q1RJ+owAVByNaTJOrnLEo0X7fLN+FgtNBBAW
+XOsfGuLkT++79zKD5wpzA4omRQreO9lPUB63jxwuWrec1uae86D4dJkTXuzXSKkKs1ov6oFu7Ec
IQQQGEWryn6q0Q+cnMXOUXZJ85SbCzJzeYrPbBe5Q/glUANuPV1YiL2c7CJELvYNOWlvoR8/r0+N
uuhpSJeyQaN5+7a2q0vB7+7WmoVgqtZZXyr3/z6QHk6tci77Jz2c5cmL4vqkD0p7onVNQMTyjwcg
JODG/U0H+OJmy8LZdfqE2kiD76QQt2xjrah+Dda7mHPjqw9Jpmr6VluotorAIxbV6xNKcYEZlv9M
E7rXhK/AoUIgdpt4j9twMstffsX6ckC45NAvs6yhuk7WYNLc0OPduodiO/b84DRHT3e5h7A0dFx5
HTqQi0ii3Z/eQBdxeSttR3VVQVT0cBBc9RrCQ4HPGcmlmd+F/Wl9FlM+e6v4X7cKnRzwDp6g+an3
NYmn9f04If2qckL2nuWWuvOlbe5oncivvqfut/yjIqYfXlV+eJtqPb3TGtdH22V7ny5f1voM6hDA
5NBs3DN42peYAPG9qib1iYj0+1PbS9ecRad+n7OcvtDMrvcxI94P4h++P7ZsgZtygOIHaN3FpViG
pmVx/8NJKp7K+5gVX4/hh/IhQ+gQzLlm7Ccrj39ASjisnyUElUjv3TklqUhYGzRz0Cd4TfkxTR8p
gsd1PwqSDnk2TvZoTy1BHlxzD44j0o8+KuHG8R3BJ6BVm7bjozREhDR6hn+ecnoxPcB5zDOyCM9z
winxOMPdBQRIMy6tnG0Hwf6t0qOtPc7jV+Jl/s7WpuTS2JXxZDfar0Fk4xcnj0Y9wAnvvZjZvhZT
0nCXF+C5vaMuab/mBppreOek3cXG8KnLy/pCw05HxMEgaLme0yzVYnlwPBQ2y17ryospoNbObbA9
dRtru/jea5rNT8OgdS+ggpwzFmmLBBvCdXD/GIyFX2psi0OnxXhIc615NSjwrW9fc+D7UdYyYXaG
472eJ/ZmfZvIlz+xxWbPnTTNIKkAGaz3o1BnEalgjk8Vs5MSPBeRTsbb7Fqn9S1W5hSRdDvpdyl4
wAd8/Op7j07mJcz1cu8xSR3j0k+M1esuicBZoj7jD29UBAyKdj5qvpN9aIm1W3fZj/EE1jxh0a61
4aOaoBT6Dos0gcPjoS514tVlo+MgT8w7OstQg5fPPtbxmTLP/FaVNuszHX89evX5R60xte+m+YE2
R7dxrDDbjzXgKLIBiufOEz++3xVZkJswqYZ7LbEtAGb0BdYHJKjHLHLL13526rPyM9a4Y5d9KeQI
y3fUzYO9bwg4OMd5RQMfVfldYlRP30dHdjCCo1oylofuDYBc/L3XVu9eCVUNn119yIPRzIfvLzAX
F1D7/Sd62e5gmiU/mbFyXr02YXnKhxSE4WzXn1gXYZ9ff3YTKPVPIz1qRvxr7Ll0R3o2Br5l0Jfn
2g48EXlZnXcbhRPlDPHnU+iY/AvTbq4Q/ZmalBBknCVxts4cmOgueqGm77mqduSk2eQOu6bCKs5i
Vbf0RWYCTsHH98nMz7tP1fy0wOevlU+ChFf7hEaic2nnn86UiQcjARtsDo697SUoMn9EPU375dP1
atozeoKoa/Cq18rzzwmpORsMkCbiCe/UlqwBE1eByDNZVUcWbHVk7Ht9NvpnkVuflDGg23n2W2eA
MzKMvj91jjIOscs5Ku0askXfdgFC3OYSNm79vYlIOkFW72fLl1YGrpe4Gb8nbo62XQRdbyD6aQgR
SsIi+Of+/37e+uR1Y+rF368dOyuGqzFf1petO1ifMfdkibFSYff/3Mkw7pN8bFubzkoJ+gTxVgVZ
H6FVqVEhCTT3sycnVM5JhUJM5Ps+K99KF8FLkrACioWaj5Wn3pL4o6DDxYS4yHeofepAdlYdNMsm
6zTmunXPnB9PfqCHcggQ0XBwNQBI3kxsO4cIRt2Xq7TpLHxdBVWbk+SBIn3fd+Ds6DymwMDuXatz
vp/QT5kKskopqLNs1lvZRaM4dTIRo2X5gNMjloHS/lRC8IFiyLXBupn8BvOuH2/oxhgHH91/3BXT
Pmn6j0RG1QUBfGagdZEuVD/Lbu4L17xzo1Ye18PDWSb3RgYdq8racOMIFgxp0xO3xYejOloHJFwV
Ws3IMVQzlqmfmWKvgpXKAXH9Kzg49i3Vi5bG41ZmvEANLcdK17QZ6qp+l+iVOKz3rY+Wkim6Y9a7
GB/VrsSoFrttQ2Sxu2OiENUKn9DyvcVm6u+qmlVchZB+AT6JiC/tyHTsRWbcbUrxEBchgcgG5Ic0
2RWLwxnQDJrWQgae18mgnkwZVBEX3qoEAxQ6XRggWst2VK/s79/H997tVlXB+n+LxTOVjoTlxZY6
42o5SVqGp1nvyn3EUEWLRctZLHfdziE6epcmucBw5Iot5E657VX72Flld9RiGqlpl49HQ7p3jphQ
ticZhCe60DREal8c5nZ4S6zk4FaNd6oiH+ZwTRytnQSxlrYB6IU2aNGrM9dJnK3tjViQl95eXVeM
v6kx7fXYdAIxhr8GKX+nblgQnNtmtNfMmwXqjyQbh7j3BqHVOLzhUiJnczllpGj+vtXSOaPEL4by
ANWh3yMinNGbmm9z4jvXML9zvM59EFUTX2YDTxoyMtRp7OQqh77forSyDm0jWKenNu4NN0l3CVg2
PDN4EjsHY3lIOJfRZ9PR1nt/j3equwlYxOdo7t+U3c0XlRLsVkqrfpqnJtslmJCuNqiBQ2oKOCUd
PEWakO4hRBAW9J2O4XBUGx/hKWackKUxl4atPwmYfWZV3nsdhoaGAjHsdSBLTbLRppeIAJ2HDLs/
6uS82ttaPj/BqCOKtTLroO2o2WZxmgT6RIcjtRu4/4Oun+qC6MDY8jFN1C4atJDhxLVjlkNNlR+l
mV1SlsjBuilG88GXms5y1rjzlgEsThnu/tmABCy3Q+W3fBzxC+nhq+Z7assEDOhZ1b05MULsbKTZ
QEHE1RoZaIJT3u0/bS/TDxNhTbFpNIErbZbgXnqKTRY6+4aZP+d1j20pzjhAht4eB5NYEDUZwT+b
ykEjMLdwMERR/QzjwsdDM5Xb2PG+3/8gOQPGHhlnB49yVyNQDNYNJacuSNw3v+rHs+QEJaEgvU/K
HJKCMapgvQsi3N+3ej9Fh+Hab7PgBMzHEW5QpHMaYpSTAcAQsdeIGSVmOj5SrXko9ETjTIzqXd6F
KeVgGefAg5ffubs1W0ZD4U99YAtzq1AbngcSsy42sUFZWvlIxEImRy6XUbxE3fdm/VNDw4LAb3lE
o3zuVEN1HpZPsm4KU9hIusul2AWfeEUO1xGWsAIoHMiP2EQrX92qXnvxWwbCOOQtrBsP0db3LdIE
/r7FzkyIi/Tys1QNgSJzJlhvWWP473+uD2i1uytSpz5FjVMF68b0E64rDflvlpEeYpJHg3VTNIxj
ITO27z/X+7xM0FmPwRyKRrZBiIOISTh++dhziccwndcucmZaoCiXveWlmcFQEpszaRBFg6HOckdg
tawkF4YaxmJCNUYUhDu6bpRGPcZ2QxsoQ9MCBT0zVG9WP1OosbTHUOHwKUBwXQYdJ5yaGC+ipQcr
FDzgvF0apRyrdeMwW9/g/CRPbzkkXZHhucvhV4zLr2L9JFnLORSyXNfEidAUQKdJ9qWRWnux+2jX
TPpw6pZxah22Os7OXUXNkEZI+EB5rSOIwcz3UTyMgW1ZZDMUVUg3YCihEPlakKZFdM4kkktg+4tS
j1MNdCphvevfPi6kKOzyszGk5Q6fL7nR4ASKxq+Dri33uRlyLY4Nfuydgcsmd6PyEIcdJkCjCqbl
XFmHg/XWf90XOfwQfdXQceV30anK34NrHq5Q2FPg1Sj8FsjlHb1CX1JkrkArex5ep2g8uoWm6O6y
GDMgtWdl1hy0MfXuRwdLBcvcL3ow8DB9y6YwDeO4CMPhPDQC+0MI4hGoBiXgiPvN6OS4c3ZnouIJ
wkYekjFuPjFWXBNarLAJ2vHi9ciuia6x/RHEx+zfSjQGlSn6ICWJemfG9JYsWuLgCHV5nJJousc8
PG3xJeAJ8hyDAqHvNHtp4GNElRBTizXsO90mMiNz4gdQRgXcLgOreQyubV+ny3LFtW8oXoZHMnK1
/eihm+3zYXh0bZtllK6Fp9gh5RVt8UPRllSJHfMhREq6NXxaN21CtCnFlw/dt9SmaJbROh2NrZ31
4ODQiW10wJ8Hx8izO7eOACLHnrHri8h/yfv0d6uF9XX9i1o8U8CKQSVP/Wwrfdt6H5cQNOHqn50l
HBTZOuoLo0jeR6vZr/e7dU8XwYh1gNNZ+9YWRJtUqf3kD9UPrDzGzs9MakoNybrGhADGmO2XWrPb
d4s+/7lO9Bz3SinfK322d2NEjt/6qJdp28bO4cjWfnmQRUQIZK7H4qxVXJvdfmrfXexYTOf9nw2K
Z2ZP8z4DRXjUNBVTyjkkxTA+qVvmpPJ+3ZhgVxFPjP45bfD9MFnUv5RoEQ8U9kvUhR0LAyYe0s6n
h452O2uPtwa32hvczgQrenalkdJhrYmNB7SnsNWSudjHyVidMLNz6thY8WRmTY8xyeNbY3HRTPNU
7dB+KQ41UP8xT6dNn2rI3Oo5DNyZESjvpvasxbZxwuv4B8ythgS5rt/8PqO3kUiKbajKd4aJ6Mzz
CKxl3qBILc2Sn3307Gf9KapN7W30kkCOC5kYbOyLa4z5uYT9skXBRT0Z3qQUNm/C5TKiOyMaOTkj
+xsVwc75uHeyHINYmnEp9JV8bJuiu4x6Ff7B8VXsJUJsZpCyOw8EM7+1NDiI0MvvrTlF9DWaN8cv
n+hMGS+YQ9SLkzA0gIdNJpWe27GT9yWfwnGn4qRMVUKS5Uwnlp1AagB3E62uidfwrXGpKyG+5LgB
jPa6/qW7iPaE1tC5cXHym1DRzXCO709iJHiHaDMMRFXxc1hgYmGfRrc+H380OETuaItS+yYC5Ox6
tgGrkc3cz3d2Sh29WPODWPVtDfJlsdjn6gHt07ZDWoEroh12SehMj9jJ63MP7W0TmpCTK8Qi5URD
2wiZe4YLudigWLmJSWdyaz3+6UmmEjhx6WsTvAz2YjdKaQehT8Q30QYPttN4n9FSSqBUWd/RIOq2
buE7hzqzsbO20/TLy529N8fzD59w8D2Mz2IXeWa3I5dHHoQ1qWdVoLnGEZH8GqNk59Wu80ekzZgd
RD9ER6ZnXlDVMAVMClwIIKMDUPEiGDrNfwRYwLpofNf9yHxtbC2hgciFwIg149XGVPH95/ooHU6a
pDZTxQri0LMzMjiPk/VhmaQhNfjzDuXyZ9OOH32LHx1R+1/S1uZbT3hf1Pv5/YQY4OIRycGwQQXY
dorsnqplsXXaiF5pMlE3obyrOb/8gvY9Eo/4xQppBNAlmU6R5rlPs06qBd6/ZmOZ8/CCKcqOrL80
1f+saCa/l+XU7xDvFPc52IhN4pdig+OPPs6UpTQb2gPaxPTVSjDpZhWEhjHzvgzgX41nNH8Gp6I1
ExI6Plcnij/gu2RGMnltMyxXOSVSOws32RTJYHId5yWchwh7yxgdhTujTXeFvjfHfrhPclyzSTSf
LZwZV2t2MQKl9VvNyF6k1mvvOMNzwTlfmpa6T0SEjWzy9DM/Iotvw6v2rZYVu052KoBcZV/qXj1X
Tf6iNyBKUnP+zMk4xxlusK6RKnmSQuo7AH8Yo+e6f+c1H1lLtgH+xfi+pVW8bdw5JPid+hYuVZZo
EFve52r0NhapCtJ0Pkw6/EV5HhtNvzcbCek31iBxhB0F05h0t6gmqJEAJ9sZILr2eBm5vmIvRyC/
jw3qMmaYQ9o2NBaMvTFurSxU+6o03Od2IstDVqUT5JlJTw/rU0AMeHSmejQfzdy+ppkW/4gj4F5z
Ln7GuqBHl2JANqNJ7CZG5F9y/G2NWCk2g1lficKttmXb6zeZdm8jdu2NVxX2XdrJz7YFuZBHdQ1v
hfqm47X2l/djJAv7KJWtvww6SCRfFTr2VYw5jKY5M9+StI7Z/UprfSfiSm0cxzGI2DYiDLZOuZUp
+cNypjDnVY06Y+DwNikM23OkvPxIW4SLmBbBTxoVdYUE+Crdr+pqdUvatyWuKSLtPf3i+qluweuD
BzW2f3+DyiDFIDIAQ8oRc1cmv0gWOaBGFkd7iHMMectR0cznJkvMs5bl9YWAEeus63Jn9vb4FM+j
uMGNOa5/2U4f0mBN5VWWCgkIiLANza0dBnfzdzZXv1tbtw4F3/4+wrXAMsL9GpDEYiBhKrZ1y7i5
KUUjo2nmVzkivNCJHfzh969lTDyIM3gTgkoprqZmFbhc5SIl0i6ymP+1aaujKzryQ9TDkIYIC4XJ
1CKZx4uoprs81tPXREwusqgp/g4AWvOBOCsnxN96BeykLf6Mdq5t0xgnOm2q9Dkvzm0rvaCdHDfA
af4sAdKfSimpkDrGfKvK7FraLMUkaRfbOVTxATrcfDDixtisi2lZ4CoLc+M8QCR5znWBACZJHroC
2cPo+PLGEOVW3i0fWFbVyydE/ySuTcgEqxn26fAKjKW7UrzwblK5xC42vf3WxvGx8CdiJkKIhzSN
693cyGqflLxW2Y0fsLvXTBveExZVwE6AlkKv2Y9hU/9YOo9fSdyUOysdnP0kJ2ZoBQ0EPk1+tcii
A3uR+IEYJnW06/IXFd57lSfG44Bf8AA4Md3VMsVa5dlwdgeMncqRAbhX+eZo1NKjIgYzwmnSyxIy
RdKMj9lk/9TqwlmW8MMjEvviYjG134YxNJWokmAc2uWTh68RgaxctPP4V7jMKMV4IhLY2FeJta1g
JZqNu2lBqBOpoPYkyMV76kU58iA9eZj7pX8fih1u7e5VhIBSZJVwqQupKM1VtDUZ/8iGytI7W5rP
lkuXxUngGRsiIQUcEfYJNFMIBXTBaXJKFANNoK4t/qJGQ1dNd4u7gbTswHCSp4YMB2xNaXWyvX7Y
liYD9uzY+cUqQCt1ZuSehZZXJ+kBsgtJNWKEFcO8SQyAgVZs7Wq3yt9tiAUXRb2+VBioKeb6PzUu
FlocFc+1m963rtR2Vu/494lhqiNQkf4yVQmRC3rkHPWKfqrR0ctyALJXTUTztsgvo6sfpa+4hiXR
hx25oHOcENW32BH5Ia9EBu1zDcfJhrCf8gHOBHYjwq0OIfk5NR+bN2W+RmoGM1VGjzU+yj1vPd9T
wNKfiibVnjiB2xG7I51RiwiGyWrvVql4UcbtXiQy2+E/BRzix+ExrjVMq6ZCFtVB4TYb1V7qhKt8
1U7nCAE+jBHgtLpv5KDY8nZLjEF7ab2xvbBWvgkHTVaohtexza9N1pln5iYl4YMGZb40Ni9Ms7i6
yR+xatKHsbObi5aJax4bGTmZwFzEZMVXKl/FJsu1+C7L86NVKHnRkxAuViEeiLTRNyOQjGtONey9
zehRlt2big5JnhQ35Zn5TZDPfFZ2/LDeVWQ6ctrC2Bo1Aae1kb1guHZfenAryEv99z5pncekee/H
40jp5ClNSAgiZcc49sCT9rWV7b2KOgmWWhVXnDA1QcZmizNMMNUp7KNBu+LTdOj4ppX9aTtd85TW
SxZrUTg/tUbfmlUUPWcTFEhiqgvCeD/TrvcPDVSCk4rU+K7QJaUlRrmisPIz6RfyObP5wdL+OHl+
JGEj2iTwGIVJXnJYPnM0KEpBULughNlE00/VLctd8xO0Y4RSIwxPw+yPQYJZduqZ51Qt1mHmMu2X
QlZMdmaJxM41LoDRZ4wfHIl0gqOK8QQYJHoKGkzu+M6cBSFl2D51GM2NOsoeWUOUu6Fs/b1TOe3J
poCx1A6i67pJRpP9lpA4fJjPraXcl3WTUdqdjBZwVDG+D9DyD00apcfExMEfOT4WHEEMTtzlVxly
ObZKFDD6qCACqlgLshDEATT6+pNK1YMyww9hixNr8Z6pFUNB2rF89Tovv8G6mRju0i5KkFN51UHS
zkGQkgtkW31+BKiY8s1O2YuCir9GcPaN2HCV0m9hDf7ZERZr9aR4EX5WXTSqtWmEdFuxoPHBYgdJ
JzGH1219MUTGQiXS0JAPlnlWiPZKpevXSbLMrHK3YW5CEiEiW5vfJOu2ccgfO8dS17T37yJnjFlS
VojMChrOAlGL66LNVnVTBBqFb4hvxyzrzcDKEmbXHj0qipj+kyfV1s+jT2m6/ltH6mGQMx1BI1qF
bzPhI4c3Fvkl7pa8vEdgsscBP9zFR13D5x3FTfZqx8mu17Xh2hhLN7CQ+n0bWe658coPvY31e3Qs
F5CBUGs6p3x1YYpiaUxpyDTRPpnGmmIFmVrjFKj0OHhG+NIM0/BizBnLkOw3fSx1FXYkH1kBEyQY
+uFuDAXlhaKqMPukDdGxNF41OZhosyAzYNRwSRlxE7zoU7th8ACUpPyWCQYbR5IRoMzxgjOouLOz
Nj0xB9KhwI6Uzyr4MO6g2S+xIv69tIovn4gHxF8IUtrouQZmte27rPpR1hENHNf+Y9JmB0YBpMS0
mcXb/rEpvTQo7Eq/UqbSrgWtlityPBUMrbhTS3QKZakf7v+xd2ZLjiJb1n6VfgHKGB24lRCaQjEP
mXGDRQ7FDM7owNP3hzLrRHX957e27uu+KExTKqIUwvG991rfwgq6a/okPddx9NbTE4Z2IWn3Ub7T
c75PW2xMjVU+R705PFga6NCyYkrPPrTUW/1jIPR9U2jMjAcDXNvE1PRIWjUto6a0XnWP9Lp01mj/
5475agrkAtOMu1WVBq16r/uRLsWLK5HpjGtSnTt1MmSobYf09VrDjEDUjN5T6cpLAhSPppVzmmqa
ZHM7H1KHlW5D04Pdmx5boUlX524a9ZiaoHsTIMjvrg8lSeftqnqUBwJk6Rly1SxSPdpxWc23vSRB
YkRmeUM80HebltYW3+9b2SzEVQyNuk+J04ULI+PQxwLI5GZARMQ0OXM8dP8Eb79S8d1iVQIInw75
gXkMnFmEl2AQTIvORyxuMrO5c5FA9J4JGxS71mNPPwNHo/biru7pDtcz1rQstEjeuYghPSNwlo/C
4WRaXdSmZhMX5RcMRWaakxVN1YNnJP4ebyNYgaJ+MZeCk28p7xucKTvb9lljPeNFpGlziGPSZYDZ
oWWYCcPNB8SIbUoS+Eoq/cQcp37rn/KKlELWKflRlpo4Xw8a8cHbFF8gLRcoaMixaSPUzRNif+PB
Her8oKdFsZFxQfh4Sx2KAGIlIU2e/TBnzA7a/iFbD025aTQbBZLbiKBnqhoYZLSBa/lqVEgb59kY
d2JeyD1ht0Krm/hZ5nkZmhsgeVaZAQSzB2NXeA0BtZM078gUhFkj/P4warQNZ6WpPfZ9d9fSScXA
U3mnSiVeaKTN0yBc70xL24MakWRBly0NiXPYrZe8q29SDYxOlz3b67obG6m3H0vVPiMNoZDvenOr
9R2ZLMhM7DlZAqkmeXIKxBrC68oDKvWTL1cVTPXRReRpzeNVDDoPdyrlxIz0F2sc4FDkSK/yxtSO
mhE/zovm3k71IJ7nnvM9xSj2q64ek3nZMpGmR40Grm/fyVRfvk6CGtSJrCy83kUgAk5sQSNOi2Cj
11VyMifDvpPWDN6LLPRt5cgvVtdb90r9gCI13C9djJWhRg000IK9UEuGueHW2KnImzsVfhN4qEtI
943ewMOMYa50/Wimwz0nGpN8E/pZNKAXFW3k7klKc0kKAtCBJ+KkxoYkvHEdYBPSfZ6uh+mWrk9z
Iok+qTcJch7wccNJ5KZ+C42yD1pVvZamItqz8qyvolkO5WKJh0ZgHKjrY02q0Q87jtEVD9n0qNzm
ht2Bf1Ap5K0M9vEL40D/Nl3l5J7VnpyWvbVn+/YjyLfVno9d3UqANTFMhT/mRhlaSEsO+2qemPGb
RIo0MSVPSjpopmwSSZPxaNBQOblkY1u26T+im87IX0vsw/UuYq8xcLHm3kPNu5lkhWZtbAkP8zhX
LE2/oGaud3RKxXacC/1S66N+KRRgkjLjkmhYcfc0DV9LzUwfTbfrnmq2yAQVfa2Err+kgo8i1qrf
t66PaaPXbqDgkTatIZ/EdPVkFf6FNsr4dZlpccl5RNhEjE01tb7YxDVLhoEGCTPqwAgxnt9pjD4R
JoALv+kUbfQcA4BAsDwAYL1ziDwig3Oxtks3Oi+2t/IOatF/4X+JwVia1R9D7720cfyQcqqDfF/o
L+r9/bBgP2HMQtneR2IBujx531aXrJm5KLSTuDgWOponvUK8QzeOAOEO7bSZiJObFNOtpWM2S9Ju
dQ7UxRGTbXsyyTU75WEB0eQmK8Yq8Poh+ugBArmDFF/GzCG5oxc/lEvn1xiIUqxNBFhNoWuPtJAh
TC5V/hXh4lvMcPJcLbyFoho/ih55Qu1r8QPrJ3L7HBtfgdyIHiWjgqKZkqfrgYC7FVbiuydTkdW6
uP4CaMZNb66HdGDA0STWx7WDm6CzNLQ4DuQw/IS7R+pEfE8okXHItWk4ZPRfmaeP3i4SjJktIBY1
kzbk1SShuGmToWY3yj1KLOCyUclQd+zhbiLcocCzaWz3br/XM43+k605e8Hs6+DQ9t3mLWO8JvEp
gZhMHrxveND8h54G1wqrKPeMA7odSxpcVYeGsmGdnbU93NjK/EXY/z/iwn9DXDBWu+Xf7L7/DzP6
/FHRp/o7buH3P/nNW/DtPxxARa6jewwdfdPAs/kXb0GHquDYJnpE2zNs28Fr+BcxWv8DTbSuu4Iw
JGZ3Fr9D95sYLf7wfd0zPJ2Op0fSwf+It8DG759gAn6ARXQCYSL08kwh/hH81EQ09rJ4Emcjio5W
Vug3yh70G7dnjrp4CxDFVLCMyj1xzw28AAKdT3Y31QVzN4/ZqOslFOtpvelEWhyvj9GQQpWwPjum
XBQ+7zL6Y1cF8uD6JPkQXDvkUc1LdTIKrzpdb1nrrXag7B6bw+fDn89dH4Oggxvi82nU7/leIsBo
XbNYtgmZnCH7uR26zV2ppejhayNE2TxGjXZcVs0LBFRyyQS+Ya9LeK9hVcNUBJKhUqpJlhZAwFpf
pztX6s+kAk8HAh5Bt+G0LSAl7oQQf7JFbPauMSb2DefqAa2NHSylo5+uhy5yyWPwijeDkctmtiZC
m3U+76OMg+vn6EZVqPWetjcmFFJmgVaKnydP/7g7SeudC7q+65bpDiNRtgL3WMyW4YL5sD8ZoJ6l
WFcsWU2n66FwIHVWHuNWG3lygfxis+a8bLN1+H89aIsBKu5609EHeaBOX8lBkOpGRj6fv8b1d1nW
3+9663rg9+jDjrqRnVANPm76++H6GHy5gGqxP1RcDw4Nk2lnFahlDmibumiO3pbGVbKzNZKiLc/D
UCCI1jpdD6QUBkadjQd2G4yT8CPtlp7ydxmTp2llFwAaTwkzDFOjnU4idRsilHFIJSMsGkT6ZkNz
e1jFAFiJKaIxduwJOLjRM4VupbRC5VL6THexRvKK3yzgR41sxBJoQVwCOhzo3dhQZyynlAxKA8oj
KngUBLZE1Vg3frWrmF6cFKXfVjbGN5JsbjLPqk7o4n8fzKHUD4gIcBLyEMkyXugNySWrCxxc8SoD
uh6iVf94vVXDKz8axSMZaG/uzCxAcFZBhPUKTDDCO1rkWvtD6IHSPVQu30w/G3Z+RA8ZRAWTjlVE
ASet3uRYCwNNR1mTeFm7603/T5/ybJulMTHPCztu+evVJJYhxLm+0u5+Tt3XCB94p1uHMbMRwOjD
g42lIoSlQJTeaH7XOmvmK9pOtPRc4FiriqNZhS1DucyBlFW3KSXps4TbILVfPw5CujiXmjGuf30y
+CFlqEv5+I//90oZfAp4QPZ91IIKU4a36VehR7serreu56ZTKiIIrzcByW70oXIOg7strdE/4jD6
0Y5NArLvRnQLUwpk71sa4O16AUWq2sBAjGb4CEtkYEnRQAImY8P8AzkZW135LKZs5ivmsmlp4UXS
YaGxDkEmqRq6GOkBvH04mVF5QKmtn+CqLieB5EtvxNGsKgmMGVWouGpJzJiph4f/Zf2SY8mf7H7r
VZhXyNFsgUxbACKzpEX/66iDq5dBa6j2BK9O2xYVK0W/3pUlWq65jD/KVUnFUAo+a+sXoTbF3+KZ
L2g9+suu6EV6GBGb5igCEeSS9KqN3Urog0HG53ey1kNqIRO73ro+5imqL2QB369nv7fKhpomZzWg
Y13uRvI3Nskq+YocAk3SjoCtxjLanW6g7/FasOK/fqW8QJs2Qtpa16DrQ2gte6DIBlDC4gPVmjpZ
6yH3EF1hXbOzcgGKR0QsUYP0xyv+nNfvwq+bduNSkIvx4K9iOSOv3/0KaBwtegSw/v2MoOI4mAtZ
n5OPyrlnPr0xczqEWTzeQnnXQlMf5lMeG0Fqefe+Ic3d9aNc7cizbZ5VCkd4duIXwTScfVhKR5T1
JfEDvWjnzXX9va5vVaKfJ1sQ7r2ue7iWoD2UDle8Nq0OuiG1fR6rB3ITVoldhZhYXiB+dluZDjbp
Mli42RKAGm0puPQFQyoh5E3gZO2NZgq1F1E6nJBiUSCtt6zMmJkF94dyAKtr1/w5rkrPq+bzehdv
3Y9Gr9kgJlJC3uJHEVLJsudaP+fcAvmW0oRXiZ6fiZ9EnnByYi68U1aAA7vevB7c9cFft8wuY7fK
stnGtYOKll55Mqcod20r2saFXR/BJJTnRS+YfRlDeR6UkLtaY9Nc9o7aiaqPwR2zzEzNkB2jEh1B
vC4ofZRkp0YnKqj0T7rOChvzLQrJOUBSBL+4t2ocSd5DpdpDiydof9U3W1lXH5Hpbeh9cS24PjYL
iYAGawXiddZ5ZBgzPUDn6FY6Cq9m9AkZ44zf4+u+qwq1xjwVFyDR00GpaTkNwMjVjLV1jOwoyDpG
V5HlsNvOjSPZGYzO7Hjf8KpzJs3x7BND00y73Ddpc4IMIIAT+9j171O2+u+/1PVuwkZob7nTyabV
3S+0IeLhcZrXlRjPUzrGhwHXXrnpe6s4+V1AuaFO10OFHT60ZPU6rHpmoD3VqVg3O9dDtd7yZJkd
naqigtXRq/96whcsC9u+LH62k0KtLdWNScDZluIUCKpJSl9rPAL5MLGCjB8mqEQytmjSFONbGtcf
TNsI4VBtvlXaQEYFIXGTTfb07D6V0jf2hrKg9c6EWkVyFyELLsCXblBGZ9tcvc150e2cIboBzz8C
Y2x3nr+e0rBp0Roz4nGat3IUz3nEFDvR0Ed4yYzFV+46yenBybhZ5vTSg63dm/hWBs829yS6t1us
aq9oPQmnWuaDsCzqW+vPziTqaF6cI5aoHSUVDm4jXV5bmpkg9cbQWjKkQ23zKkZqurR4dfupvC3Z
41kgnKu0IGWOEc2mXNxb1OU3elqPIQk57+6Ke10y9Bjsn3bjAts4rcoDFSyOz0lH9+o1h4LuZ1i4
PfNknMak46zXARxCXbyFn+kcmWbTRmx2xmFiEnXfJOKlrGYGvxs3KeVdlKpu4/Tr1QcUAfhDktAi
5DE0KkTIdhXPfQ63m9zmhASE8jk1ce3KVC0hLibjteOa5I36n8LGCuwX2vdet0Q4ktDVtplAwSnm
zULwF1PcH+Sa4VHw+2cDJyGmkzEGj4YKomIGlq02cX9axK5c0l1dEy40dpx0Rnye5DHK0J3TqaTz
r5fvU2d9mWdlPIwJI1QJAXLyCL82i/g8T+/4r5Kz6bRHkk0VaxpgYMd178zOqo62mvl4/ejDq52T
3Wfo8NbMsrqkq2bdC0hm0KioXxFLSsI9Qfp4MylmDvkiE/NbwXhETpi7BU2biI1DqDmO3Mx9/GI2
TbfhS1AAwEeC03vZEcUmlJjRRLUvrLCY7CBZ3JSYteorTa4wTTMueVlCfAGJCK3rFEGZ6CQ1abh8
GBOGfqK/0ihnLiQelSPLg117X/OZGDTMIbdVAkWluwiTPopt5asti8bzIJoAk03gytnY6BamMmPx
vxaeumg+v+n4PMQPuUjPiehBb+gjgQ1Jywx+TuitICOUnX4AW5RiJamZ+Bg5FiofejARKEBEMjtw
0u7d5T+VyR5j9g6s18RX1H1BSEry/JLd9A7UaqR7qK/pjVrKwvNsjg/z2tV0YStmrekgWPZ/dHHL
Qsh8e4vDKN8jjdD3mj6JoFaHKRJ3I9JozuJBbYoSirOGtqd3G9irw0R3CL1jZJCyNTMz1CMXEGwc
3cdEV2TI9RUgfiQnPzRN7iXNccYesAoKxG9+/RZPFbnoMKAX5WFYXzRm1vxhNiSAf6tdgP3uOHw1
dJydRi8+CBbdKcrl0DOGL61PLK4AAU20XBYCN0M55BcJSbpHo2aj7ZdTeZKNoGaa13JtnLIstLls
UGI5MgJks77g83B90efd6vov63VreX3wH0//Lx8rUygjmkwnuLy9xe4oXqsaa73iGigdqJbX+9dD
+q9b17tElv/1tGDPGMImurQR4Qr5wmbveqsXujzGmGHaXFwQ5Xvh9eHrgRSkv7/087HrLSE6dm+f
7/SPp693rwdmu79/2PyUg9H69YOvb64z8YIFrAO447f6fOH17q8f8Pk+I5Intotkb1Md/+t/oGbn
vI+K/rgwH9wtuJuz9RqXrtt4QpXSAKUWgO5rtX198Hr4fM3nYzWOefgQ6z/8d69xR/RqldZ/LURW
/+1l/3htfi0Y/vH+NNyr0+dj1QDXdfvrlf/2Nxt8K6XrWxFk8Pl2ALWB56jsQdot2ttauffkf6qQ
iUyDPp32x+dBrLuu691mnpuNiuAKpde91ijXNsrn87/u//vnyJL8/S7X18POK7f9xPjPtYOIPTm/
HfDzdNRrY3sthYsqy9Xd9eZiIwWBCaFtp1Wn7qy2leutz0O6qtg/7+rNGBQspofPh663ADtC3u8m
tc3/6z+4/vt/9xhnTEomxb9e/fka3fcfMC4tob4S25LVN5C01U9NYFYbpObtr325/2th/jctTEuY
a+zi/58a+/az6//jFYJQ+g9w7O9/+VfynfuHiz3B8Og+km1p62AVf3cyPfMPmoc2EnvfFvCL1qc+
O5nC0g0ajFBlLU+4xND+1cl0/8BNwrQD2ppum77w/0fkWMdYuY1/Y7dxURWu4dnsQAzYbTQ0/yu7
jVGy4ksfJ0elke3hmfXPklHV1lTpXeciAVKwMHeFrHUi3oaPfgC+PGs3OeOy25HwEVscFZSvTRXv
02EBxgQLG3hdqW2IQw2lcD/SLLob2CvuajGhjIljUsIaGe0R784bFUckNp7lvIhg1k8mxEZcyb6G
ub3Nd5Fa3tSHsB25WwbCVYaFZqFUgcugT+lsbCgVsXagIxl7C2Vdc0SOVB9tW2NkPaM9MCv14cYg
SWxPgVGs4q0RTQBIiuWG/TMcD/y4iCPuSszJG4Ok14IuSoLwQBWmcfQxRe+rqIIqYjSI8EaxIzt0
SMo0sPJhDHV7vMCqWe4nUWu7chaMWjpSMbs+A68749WRvfR3E2iRrQPLfm8jDyWBXdN3RZoDaTen
p3xwvBDBDwZFunHs3Lbm8NHOhQ3+pZ/vMl9nUG26TFEyKB4TNeQsL63CteemLg0vEIVMWSbECEXf
BHEDdroZyNMgaCKk7s1W8U6YMAmD80RqCyEFHRSJ4+T0ZWA63QWL3cY4lNJ8lv2obvREe6a5vyMa
CyedenDsdjsqEdKz2giq/Yopfp2+LQzFwIbvGl0j98W/Y856GeHk6678sKsIwOtMLidSVpCdLQNx
77g+SxEBTStxicZY928+XqoqjqnRfFqnxloG0gQDBNCFsqjP1kRgUWpAhdQSZka9OKmYy+dsjSeq
7+Ls6ePFHPUvoOvym2U2PaZJBNIlFvVDo0O7MrUIHZXE5Eg28B7+Crx0zxmCyBD9Hqh7WI9UfWVn
4n3lC77pnRJUfOM65wHbxhdGfqDoz73rtnzh4jpouHwF0lgUMhNYTLMZ77HUEiswfe/L+BmTiwwN
ZJxAB/KL2YI1IZHhURrmTR45D2bh39U5dvBGvdtxwQjeyL40lIZ37QqGIp3lAI/P2+QDgnJ44buh
bLud1vkhbnKB4StPbjpnBEW25gRVxj5HPckn2Zy6US5skP29NQ9z0OAZ2sUWg/4hRsIxDG9mgTw2
jsijG2ifsRJwmk3MAmkdMwSObmgfPoym0wRu094llrpEXbs3ulEFdEUdahMyBTB+7Yw0eco7G6DU
4o/bvgNsId1bCGEoe1JMJj3iP7SM6DLS9pH8bG1fo+fa6HL5kRHKgVHS/OF4zW0UzaFfQRAz7A6q
TtEWW7qAw2bGyMsMsE++KOc+KkR/8KdUC8YF1ksfEZeMUZYEvyx7xOaTMp6VkH3NdGcZzq3bZs1a
sW7b+a0ypp+kc7v7ZMQkJSYCHVozdI1mHfjRrQQCHCTTSGsswUlUO9UWwFS/lv8BvW6GJ35Dsyl+
QGQX+nr00I13EYkeu9ZPeIfi1q1qhwVAWMgKTbkhC77Zjngk0MdaxHU4A12hlEZ294Hy19ka3cc0
EYfg6m4wx/qHvqx/oJjcMlCooRuh34Mmv22zLj5oXkUOXNx+H0wKMSSBNobA5dgQVH5TqHGmoooe
p8aPXpKywKb5VCZNvevT6gODLwJPzGanDvI/KpPkp5T0oH1l3VFgr8l27p1FXu5pStQrLUc8tfYr
AdaYd2nyjso7pnkCHwl0Xy4B1MBrYMbjtzGKPhz38GqdnZJQ9jznp8j+TDXxWiwrGm+GN+zk5k81
QHIudWK4xAyn19GBZpPVprrvcWqpW1RX1HJQjTYMlUIL1nfgA5ipREy6HzI5ctZCEKJba4UAeshf
vaZe9lONyoNBdvyAipYgx0uvzcBzUslft03LfeTMgejbbjNqvraxG/0md7FX5xZF+wAdhjCANrFf
Sqkzr0hkg6zlSI2cnggiwhRQmDtL6+UJoiBSf0MPEzPmM3aHS1PGL41+6DxAe6PaT1JSAJKDEYxc
JcFjmA8EfWxzW9LmlaU6dQ6pkAY8ZMcJOs0n99KcdrEi0wFSndxhH8NwZojAm6unlr7ptiC3dE9D
5V347ngo//SL/kvm2fnWLZoHmk/TkX7JElUbjLp3hX5rF0KwwrG89HIIEhtTQwtkI4C8irolbveW
kCVyaJjtKX0IONn6fTEQWu1YfHfSV64FDUkzer53tRjJd8KksOWyxhz/3so777426MJieRC2W32Z
cGycsVLT/XHT4wDeEpJQjwxIyEuHz1Rodza9zCwR4y38hZW7pZ9t3X9KOxLy6lHL77VB51AoAKuZ
IOu8OziZuzP64WlxmxfH9ul+8UWJ87ekrhDZe+rNN/haGhPEKTnMx9rFaNsIa1/GGjIDyyeeTC6H
sTuyrjbhrGGGXpo7jxHWQ+6dYRBvUZ23t/5KSyTNirA1l9e1ix/OI/AcML0PKNaYGczLj2ENLkmB
5IWcau+yVY9DPxOGE/P9Rz60LckNIkTGVYc0IhVpma0TGEOTcTPJRPWdo5ygrnMZDJWf0C+A5mnL
n7VjD2Ez1T8biNhb0axBkbS729Fuw9RRRlgrD7/fvLpxk69Y3Z/bwQNyZduPMRuQtMhG+go+Heto
Jkut9rZ6qYMJ6m+6tiyREFfntCUSDhXvlovCeHGhU5jpIUJKFpQNU8IyPjhTWd7prYfRxIzfG9Sl
jPw0NGi0fflYkpexjkijKs13xmJ7xMJc4IkS8hGhipWKbzbls5G7b84whbzxVpxqhZ/Uwq2GDrIy
D8jJhnABHXOoDWPEb/zhaIv60urx9zoxqn3r5Xv64GfRqI4TiE9srVU2lum/jBUpnei4bkxhQ9mI
lRGAiOQyhvaxLNh3CVF8ZD2qxaIv4f/Fw8ZpcCdp2vhYzv1rMYwLYDFYnXUfBe7SHGeSl2/iCXkd
o6SXxidydMEhvO2g3FzqzOJdiCm61GSnbgYMUfKbDsbl1sL35biiD6Z0yk6A8I9lmjykhnTOuXQ+
JMrwndEuD6kGptUh53iJv8zSZ0Vs3kWrPWPHtrH2RlD6KNI20aR1h9lNLrAv8JAXywP8ooEBUOY8
RJ7xZ1licSNRbcP2wTu2bJ+2rXKzo+wS1Hoo8+roLV+/qC3OdZe/85HdSgH/gMS6irUuRYodlh1C
3L5TcufFDuF2+TiHzTzx/WovDAKLcIFvnks4lqqQe4XbOje/aSBSt6MpFfhS/VsXk0UMtOrYaeld
wVX0bODSCkq6DhvtrtJZoiu1yJ02V49R09wZ1+YlTclsuW3q5CFiIrFjeMaWsrAlTEPyYQiiwRFD
hIRL36vukDSizQx0QncBkVmkBeqPNar92569j5uwRfeBY+sKIa5jrot7ZjckflI1DI+OrgzsxO2D
azk3XrnqARebkR1yIVrKXF4ixmi2hh3ddxYrmCYMbaxIw27plvZraTdvbHnZ23W0JK2Rmp6x2f1Q
zbTUDQ0yZp0cpW2RINv3JDyN2XCBMDxuOlS7nN183sRJEI7Y3WMvmfb2OLxg0SAGqsIXmno4Tpa+
nM9IKdOAoPNNPlnxsV8mFUSZOZwK7U/WmIw9Odw/BtNuYwAWGF5bHRtm5rJJtc3bEWvm1ub/eaOW
Gha5bI/zaI0EL7vTpnNgx3isq66Bp11qixd2MJSY6xK7l0U6dGY5NO+NnJxNhVDvsMBo31hanOxE
2djbMVKv5DvsF7e6zG7G3L0v1Rf6xN9HRMgRTsS7Lhl/DlbHaNsmOKopnXudYuPGGVhRoI7AMPBw
6uGzjten+P7Vkd0dhUq/ddZ41j2+o+CPCZQszG9JcaOVDj9KI8EvUc3b7Mw/zSZ/xHQEDmHVyQ+T
edNdVoFW1ZBNaMAIqruOXmTWAhZCLO2SzRTn+MvYibyXZMJ5Yua6d9+CEekG+UEV9SDG+VVpuG3Q
oAYmLNCiee81RYe+QhyWLv5jSSffYTS1YVbCABA5SVzASn8U0n90pvjD82I+4RbZK/GWpl4HbfwR
oXvzW2Pr2EYIoph9nLqYOQDpyCALbqxPyA4QljAhKxN6s6PYI/wMBDFbgsxV33iZlmWHGTMcJ/kV
n9XWEP6L7U54Qnf+5D8T9/md3ScCctYQm0RnDUuXcfHtHBYSGhIuLZ5eUBtU90vP8udG90tsnpGt
vqYoUCWmEjBL97YPcaQv3EcnW4IiWchNMrCOJ1kOdSMjr456Mx5P61tlRUlrrQ9GYZ2MMp9RFQAX
wEZ254jkRqr2PlvML1VbHzIFCWnsT1XECq1FuwKgoV7FtzV4JPwXZkMUqg+WblUwiiacYvOh1o1X
q2kPhU1iU5yTVYHYta4viwZfDokpIabWJZPt3eyC1iKysRNfB4kBlBTP2Iu2bqcFsrVpcMr05gsj
4Sw0LP0ZnOZhyFiVjSNSbcHibd9Nrf3e1PJZ78xL3ES3Q74zNW31Le/iKX93fIf9XuN8G0r/hv2v
uc3RVm4Me/g+0SOe2eLkJLRKOAF5M3EpYCMgJgL8ACZl1a0LDrnsku++Mz0UEanZyF63uuneO54I
LDk+E7WwbUqaBuufpgL26vhlWLYHP6F4LylHzeYpI406MBRcgQnEsQlqFxMJynvz1PsWSBm59Rzz
zVsGoslZ2xVXpPUz15T33Nb2HiXtcwRDQckPV9+nlTmTbihWr48bkLl6P5jqNR7lVhI445M4wxK0
pQ3ywrbile5FwTaK6llLoPEAFo8zBAz2aDtPj1IkLWFpxgCmOYegXub3OYHvR0uxn6LjctFyHQqc
0yGDXDoCEFk0ZMIOgJmXVZcm2G4tKHRxxI/N2AcYeGZr6I89rGF9RWSr1V/wvtxNAx0ALlw4pGV5
EUp7Smsz1JK0PWiRfV/1XRtQAUoMMT3z4Tk6owUj2QAzG0TcXVs3PzGfspPDM2txDi3w+O66Zs2b
AJYGa3yTCEx4kACYCGb+gCdvQYSMuVqLDubAPF/Xk4+WbR15dRjB63KnG96NFcs9nSu2cbEF0y4D
rnsrvEvbsC2AqUgxD/vWar65o/VNU8euZRuXKa4WjPKzLd+e23m2hg1TQGaNRXpYZP1Ngmk/lrZE
1u0jgjFKrIl+dy9jZE69Vr8JkeHkk+CHO/1bixnzWU/vAInEGz+qasDkzrMdexcuffejlZGYq7t7
Ql+exajdDZZ6NTtaMHVHt0qXfqil5h2TOK6L9fJu5A2QaSuxw96bOduGA9/L0MSRs5Ul4GiFFy7V
Pe82jY0zQPwk9DASt0uanDRmf2OUy23dKNpNfO8caAyY/Mx3q67ZRMvv9thH26kVwKEL54jcESK5
pTNvqz9q0sk25AAWi3vDcL++xbnWP1dpfoyAPyVJ258LOp6BoyenGEoiHgK66ABzXHigG5HHATry
c2VE/p7YGOp2Q/0os05uCxevVbJAtZIsGwatzl2ZqxtLjcZuwpVmOpQcNaDiZAzYbkVYzvt3fKVY
V9nYqOIaMTkfHUPWREz25zmhwYYI+svKrm9ajXDbXA8rn5TypbWMg9Gq2xqUFvUozcl0qSUVxZ/l
yAk6uA2VpDN+EX1OvaCeCMOEG9q2ALHApW863BH8RNc6++3C6ElqD0NhVgGvznG0U/iVjrufLMxq
JmjFjVicA9dUd0PEJw2BsaNKYHPmZ1xsldsXx9xxCKAXpxbYx6YpXVwoJFT0He2N0pjHx2n4UVtq
ClQH0rnuFd0q69IMtkdOqq4C+Bu72hzYF0Bt6iWNSoaltypr7xm8ojNNIPlO47RryNk2mu/AGUbO
4OzHMgl3m1PQbdmJfncj52fpGlWoiggltedm51HqT63fHXQNeLA9INJGAm6l2m3kYX6OyALd2oxg
JFXOhqJgwPLNDA+r4L0s7O9p52eBl403aR1fFiMKc7NdT1ELgZbLhKWWtbaNc2LmTUx7KMlGlzcm
wBCi1W2h074E3flQ1NbzoNU0B2bowZppBaWrn/rRtajGiK2Nde1CBoQVaZIUadFsBXJLdHf53ilH
UBr7NupfURzQj43FTvoZHp183Nqm1W2rks5oFZunodslqvV/aLArxEJHSmQMZkpnXPY0VNfU1EPk
UnfgMgbs1E7VKYbIJGOmZa5R4gdz2fxOg4cGzgf4f2yim8LoQHc031vNNncRX+W1ZHrwC6Bh7nqI
O2kCLwPyhdL03kLNDi8WDniesbeoMaurBNv69VYbt8tOKaI2ffKMTpwoVITUOoHj0fu8HsoEGwqa
LAEADMHq5vpg76c44y1O9Y4184QDEj4nDatjturX4sG4pSHjhHUDBQtDRhLQmjEJgmXkaq8HK45B
sfWr4HCGI1hAVfCxPHgtxUZmHOw5hVa9KpLlMh5UWc57a1XuWSMUx+st1bOp8eZjIbmAFSI5DvVD
aTRptuvy9hwRYku64vrTkxXJhT02EFX9n+yd13LjypqlX6Vjrgc7gITvmO6IIWhFSRTlSzcIuYJP
ePv08wHavVW75pw5Mfd9UQyaokjCZeb/r/UtfFLU5EnkmT93+TLLPUriObv9b88xC10PyI3w3bET
uwxJIFxvf93DivZESN2HMrS4kJb48yYkLtijs/Kk/wXABP3rjugoaIn/wstcmJdRw/gjIS6VeINn
2qV57PIoRuXED1wEY8j68D3PKrUFibjctJw1m16or99PCRM3VQkusBQtJbXvFxZ84vfDeCRfaGy4
tH+/0Oc0MLBc5/BQubwFf3ElZ83TAlR0Kz2AmrhooKJmU1bg+mKXs8DBQo62kNwRskcuZB006yYQ
yRpE8p2d+tlVHjAf7hRG054Cdpn5RyI11IMD5ilVuwmjiKat1S7T11VTARfKHBJcDrkWM31oa8Qj
LFZiVyFnPEuUHSPBOZMM/D3s8dvUr66jgjlSzFi6GtAZMp720aUdz/gsYFyeJRIf3Kn1OQnEeoXs
DqwJzMt2jHZV42SbgqqUMtyJoCR7mtktVUgEAoZzT6hLutYUqopjlD2Mcd3vjLFf2RyUx9jQ3yPB
wDKAQ9wmY3yv+WlxqcyJBZpNSFYiLgBDzIMAhmBTkPGa++2Nkbr1UZ1CIhJHkr6kJJOl9Blv9Hjf
UBryCju4mHSkY1zmcm/qWpIrWrI+skTdS/gOF7nf/SiV7EEdarGJZ/5zfoFP6Mw6ESi3WdiHFCqU
1ZMWzkVSpx+0U8CO7JScSZwI3lj7pjeFokVbsn9dmjZeK41+XcniA1vuqVavgdftS52lij7uwKWd
rcx8TOB3rJJK/8RyeFexqE7L4pimY3rQR6D48EU8I42vdF08JCVqGcxyWeIcLIN0EOZkJnSd4X4W
q8XJfSck9Ra9P/mtcetWGAlcUk8ixMhl/kgxHrES9i+WkvJhNLjiTvmEk7Z7AXV4M39s4Wi0SpAo
2VahrsMo/pCkG3RU8GnEjc9+qW4yX8dGr2Z3pmE/GaRT8TIamlB9Bgs4UoMCgV7pzw2/ENkZRnNg
gXorQAOM1LBzcVc1l3kbWbBYNXtljPXT/Os8ommdq8Sypp07Na92F9y4CpPzHDocpd2LnvlE013H
ATAj2mfkD90XPvOfidMjLVK58wv1oSRluBMQE8Ko/aj7hukV61wq4IyV4lCohkK64b3ARw/dMmu4
njkHgeQnAlnMtZFRvswWN/tnYhgpHZMuX8txFUfEQ4LXZrQ0B5zMhCHo2nhfCPfdCszpWEOpu9La
XnoJnuKTMhKC6PbYPfOGjBUlrKg47MyWMj3ue9PTE6fbl2Fk3SB+ZFEwEeJLLyPNpdzg/W+hKvIT
sDZv501Ho0h/LRMs37rycp2RJLEWPk0IuzWfFatfB411pxGRSZfSuJoDbeKuUTxfUPP2NQq+fnlV
WQQPz/sDd6rcoshyV0peX2mj8wR3HuSM1Ncy15GNkapiIPaXZdWt0m58T8juWIEADkQV7JoetqkB
GM8yEgoII1o6TceeXeBZ7stqS70GfUpsXmoU6/aWnasXaRO/jdKhF1KfI6v+aScUQic85WOWd9QF
SUKIXERtCY0Ilb241iETyBBrR+Gwe1zHKw33cnLLWxTiH8iuqlXtU3PNa0lYlESay535pQjHA2FK
9Yeo1VXuGI9WxEnqRx2nY/5Y2doJPma/BYHXbyoD/Ev5yCLLxesinFnba3lGX8UHl/DqOmFJmYGA
o6NucJBS/HV7m5WbjqTRLjd6nCAzrDumzlG0Ln+o7YSOGYUzxwm7xKmOpp0/IR26NlAgrykjxOH0
hH3iIIz+1GgALRqLTxaO4SVRe1B6U9t3Vngfh2ZJ0A3mmwDgCMeKsUM+zNwYiCXbdZ67s9pyxW6s
oRJERJ+snD3V7Gcl1IOt7zCYHxNbu6wq66VkClaboCixB6z9wrktXesNtfBK4bCROpa9fDoXxIaI
HPI9GkYgsVT8eAFOK43g0n+eD/gqnDYt7GvFCA66oaCGgZoVtsY5Sey1MsavNdJeF24WXw2OoEUt
zu3Vm9GnEsNkQZCENTzgkq28OFFusyS9LLo3JYCI5nRIokygImVseADA9JWh0Tw0yY0hVnUy22Aj
CgenB1gVH01tYo3X1KnOlm3d6Glzli3SVomYL9VPy+eODeEsagLwzmrSbWUTzVWrcG9QJWgTU25j
NmVHFmxhJkjMiJJx2xqY78PBpesaIMqU46fiNrCtBfHS1FRQEVJkM0W5idvb2uZc6khg95xKXrnS
v7W0ZK2PfbXLjFeXOi7yTfO94LrVj3Rtq/IhJq6xrkIyeZRr3e0uopCr4uDeOFST9IZCUdBg2qQL
+1qnRLKO9kvjOD+d9E3NEXrRO7uXaB+gT61VCSgUjEJLlMaei2tPUZgK64CYsq9eKOOyWHRilpHN
TnKhJQ/mNQ6yW8QUp8o1kV1CUmo6QFBdZqPMAoZHBMyF6hr3pmo8FWRAWhk/gLnlIQJPsHb5LmOA
mmGcje1IKQraMCuF8ilzcjCPwC9Na0M7EBQpJeM2LR7ibsDZdquazTssrIM5i4J7OGKcJwy0O/y4
J3A6ZM/QsjHGQzFnKGoTdUmn0DKi7ei2VwrL+JGeWBGLHRnxlJhzceVE0WZUActN6ty98o+53xC/
hh7KRjsbmPRSyGLH/vMD9spTnTSqJ6LopIdVsWri6Nw38gOWOK13o30muWlTN/VbORovWSkfQQuW
HjlApdX9MOwET4Qczsw15Jb1o80AEA1e2ievYaNvXboTK8ql0BirN5P96TuD4GQA15ojHU+1ZI89
OYgV7P65ChxvLdSy9Oj16afU11KPkQYkKF52z+RUyvV1ZLNHkZsOG9lHHAkmiO8sKp4p6K8RJpHU
UoJcUDSg/yWKAJ+BgraYvrWa8krN6BcbbBjkBOiMO8IAehH8qBVrq44lpA9mPobDSImE5Ejl9Qb3
LHLk8BAPxmvfJWSEjvfOqL1SNCPUs+92ioumQc/IrOD89nMiS+sGctwAbjsTzeRh/rg3VBv8IUab
yKIL1+vjpWnTaXMq0AeWwN4RpO0+sBvzVLcJC1ChvOeQPj1TeYT3hEwWeCoy6GplVsYT0oC9Icmz
Uy1tPJD4hD2a6b7dfAiL+lQTKNXKxTjD0HySnc9EpeSSiVJRS5p3xeBb1Ir2VleBBxdpzrjj8JEb
CyGPJyrTRdahHRLet1cArUcPiZDtlnApk4XVjZrE0bGlU6Jnc9tsoiOT0yDN/Xs3sp7VkL4AQRVX
Y+I/Nmp3tGon2WglOaZtiKlBFp9jiblLiOks42lnR0kGFSg55iyHqCrQCmmIRbb1GFWT/aqTQkVS
obm2hxgXATYTC4S1zLSNQYff03IQQCFlEJIM9X6XK+YTMMf+UNYZVTqN/qQdPZViOrVMInc+ObRY
QpIzUyA0CqP9jPAG2whUf6ZbleerkNVynR53C/pcBXQCN2OkuNq15cAlw3oZKFdsppzrCjvXgLAR
3pZlgIIfePiqJ8EEpkwe1s9iirVNP+hAFhAm1ejBhTMHTOr4qeieXOA/aC7o3ng2HVeaQceiZlWR
1+a15nf2TneGBw6FisHkRph9f0D2c1bs+IFAB0ndmqGWfNPZ/g3UcOjBfIBuWDNZ05g188u5RB0k
2iF/pO5T1+RIFJwrK/DnTPJsBcEU8YJb8GXlvggO09RHqwCPlFrqtOd72qVaYwDzT6wbd0QYkpvR
VUrdakfPWYXfk9yahf5WBGDIMNC4CYjYpDi32nQcwkA/0DJr1Ild0pCrOzBggRzARxE4UB2LiSxb
1VxNRYxWimpe0WbMI0N0wu7wgPli1Qt52+T9ZdkBdqeH/9jUebbWzWe3eLcam2jDmtA4MuFus2i6
lTpluoqe5VgH/a2fnJ2cIDJqIuQJ9UwQ86PVpv02nZSfFZlSB4wHRDlOYKVQvh9Ms/0pXFKGUn/c
GbH6YCgvaWJ9qmQk9lLIoy5nSGoXXU5aMG3cAH08FsdN1EvShtJHw+SwBp1DBwM9wUT0j5NiwbVC
a9sWwb6vm+tOG+CfzVk8AHnIkdGIlTMwKwj026tJh0fRgo8KdcYQ9hpzm/hQt/i3QoqoI+DMKXd3
1mDA75f2zhkeKc9QI7QUGxhi9yYFbZms8O/6wX7WxPBIOeKhlYIBrnSrnZJZ14MERV2PH1pFRTZt
mdJUdG0grkRe1vpExuJfLtR2lxAESJ5iYK4ZQzlM0/oGBxKkwbySa4wm20aah9KlVh848esE50e0
2XOfIn/y25c6dLeyqejLFz6hr7gaaIhfQcuw1lCSrDO9WVuXn5YE0JGQIu+BsInXPctP0DP7erJP
Djk9LIw79MYM2XtrEicApUy0KHWa+jaso10HdgeXh/bWj+Q3J6m2zgIwTKAUdrn20LpG5tEmRnyS
ZnKrKwAc0+wmNsOQ2Vl3dqW46+yPOs7WJK/D4/YpYTftsxV7flFlV6kZM7fh34RkaSa7Qw/3J5KA
wOVnAuyFFAZQ7mCfRNamcSdq6VgyWPUp1P02PQuxagABlj1EEdkO2Rz5iJqbsLMJ0EXo+a38Wcok
37gtjkInst4M0FGrBFb7pou029BQm8PQg4yvR+u5fXNy8vqSkm4SJcbW1tSVOaaUexqWXLKAFc6S
NukfHBJhQnB+O8exoB7KcW2WD5Fflzs3m+4smFz4hU3k7RKPRSMKEvIG8oqqtMXNqDs70cC2CiWE
EZAb9LfupsAXnKwns6KyrvnRq+WI6NCJ7gT1mO78gIclHQi/hNY8rifD3Lmys0EWA+621MtY0ftN
SHkFOaX02rxqvWgwkCume5o5oIPGvgNHsRdF156TgG8m4g6FXkcPNyg25Id+LOrj/xZq/wuhNjwH
AZzhnwu1r3N0ev+2fiXs5fVX4sSfb/wv4oT1h2npRFcLDU2jaSCr/i+dNkabP1SYcYTRw+X6u07b
nYkTsxDbUoVqqjaS8T912ob5B2JqpGK8zdGFCoziP//X+/DvwWd+8yW/rn97/G+yzUhxpDX2H/9D
s/W/67QNcBgGCdu64BuajqHpSMKL99fbSAbz//+fhosmzqJFcskgO9MOlhui7HXSGPVpR+1S7IRL
AoIy0wU68gqgNP/1eHmSun5GtYg1EYsyqr2VLplpVpRUDe1AnWT2Tla+j4Fx1OHStgNO6cV7T/Ub
X3kS4eUOaVrNyIflpu8dNdtHs5WcYNsFQUHlspT7aM7zWB6bArbLnFrUBiQJcGFdtR6m1k4wJwuz
xzR3XsJRv1WDlApbR5CYNpHbE22sUTMPfndKFDmsmUFVVF6KhzqY7pEYtpf9LCvjsuomxF6A9Su2
cehoTOgc6VE8PPdRfDTgCq7sScfeT9gCdbFm7bP3gKsa+0bToGSPhKxivevgzJbv+oyJF5Z9U0A7
Lh1UDGVwHtWGsEEm+sIsC34hJkhnYvKWwY1QaBSzpPMvmegVWIvdn9awzqoMp7VJTiphRho1Gorj
LQ2SrL8yGlPZKBNzt2w8mYk8a3r0YhZWukYkd0bms5b0zfeTemupSg764KVzAbcCVurB3PerbGAi
Of/BJqyfCNygfE+ZBKAtxDnqcUk/jEgB3HHLCsHd2eYwrcq8oyskb7Ega1AVNPJ9EdDE+mXYyBfA
/hXm1yDzEguWu87Ehv7tj8Jx0C6Ud1pZsRC1H9wQk6VD8STo4z2ziCtX89nuhCbb5VkwA1dqUqqp
xU5DceypkWCEKz+wLA9MMllZGax+0M+kEzIDSx6avn+HsfvuwINeAd3dBskuZFY+AVr2IZ/Tv9gO
dHl0NSJCE4FVYluHSgVWXWvItTtpcnU1yp9CWO5qVKdpRwJSuArOri1OaaN94v4jxa24zzr6Do3E
hoh09SfZR8x+rWPcBPM40wAD7LHaTvxoJTZxTJM6PdotB14VvkTz5NC28xE9Fus6wmFhh9te37tv
hZmSZdVXJymfexV5mTu7cjWOh9Vk5nfaUyLYVHjxgaYYrLQ6n/AIgJ8cT4Wa09l2zoGG7TlVQeQx
uQJUepC9ckLoxNrbulBs6yS6sfb0CbE3gIZdn4/YJpLxY9KG69Si+xEQHNM6qrprwHd5rck7texc
DawVSzV5rDT/SZfuddNa+CjUcRNEiok0l6mxUogPo1FvlPbCbsjRKRNt8gpCcBCJJp7hgCGjkk0X
uXiAF/zR4qpfJ5mAjuDTka/SO4c5IzUy6mBAVUCQUGjrgZYIPbqAJe+VpWXDmkAAYPvFqkz9azMt
96RWPAEA6b022Vd6bXjqCAJSRFeV09wTdUuEMJoAQ3IkW6wjV9JKH4smcFY12Zpkg6d53MMhZA50
h6CWnWxTFQbs0o/mlTnBR24TS1n1ZnBuBv1IVuMxbD2TjapKgY84QaSdFuNPPuBHFhk3SojNOKmi
NyMbDvQ9Nujd71BCv3Gftm9v7R1FcWdxTZsc6P4ntNPiy6gMbslQplLRd/lE5ZHfQ0OKHYX6g5M0
GTyBFN4zybTMaEvD5I1PtQYPLSh/xg3kdZJB3Oq+qdRbNygofmic012s34A4SSsbNWpan6nDPvY4
tpUaQlvZEJ+gMJNX8/6G4tOtTZmEUYLDK37pdCRdWW39rB1CoYmSozqjDEcrVe/cmIMZVxKK/qb/
VM1r30VTFTinOo0+fW3QcLlDWNSrkC+JGZq1IIUCWkYuOPBNWM9xAgwpYevfsZR/rwmxV4vuZSj4
kvokrw2BaqNR3B2/fCbi3YSuPPQx3Gq7zV6VoXrAHb/uhPEAtIbuFW06xEqlBmS6SwlCZRCwu/Gn
JuQ9ZeGdEcU/ifE4xgBpFQEuug0YTZqGkitmGjtinZ62zUrTk1Vcok/NofzSHBBm59WtfFDnLiB9
7I1KCQXTibpPM2tToavHOkr9PeZa0YY3xPG9T6MxUCtw+COwVQntGTc4UDIiwmn1N+TaRp1xDFK5
T2LjyY/UT9sXF3luKJtwMmbQmH3pi26Llf9oj5rvddl0E/nkXqgVzXzKDcJEmJLRPRHpa9hvVTW4
VWEaQjy41HUSsrMbI6N67tiIu9rC3FSty7zV8EQDKjOVZ1C1n0GsX01WXQHnHV4dnXUVnqabDphw
NJ9dA/mgUDBjCmXh52ROGwo7qIcgSNCkQx7B7Jk2gFXH1LNqd19SZWjQoa+TRMK70+1rR/rvHQG1
Xq0hWpHTWyOCx2GIbgOHcPoO/jJ4Jh1dJZW92qZnA3tpa+oo60CyH4aS0HHb7ljNVpdI/G7GkOlE
73uEP2DxwHJDE3qnmtOtlrXjqgRIlPulV1mseZvEuFIlUuW4IfIdUXiBJLo07adhIM1nPtpdUYDE
dnx9HcTjNhjEj6CPAi+o9bdMr84dCtOA1qybPQMb2dvj8EkeyUbJbCCC+gNG6zs5wGGxh/YHMW7N
bnJQ5mPkaSHarnKlvi0DPMhcGojL3Gs1y6NhyM96Lm6NKTw6sLgRvqFULpOtW1k3GlIGOsze4Mh7
t3S3dZG8Gqzc6Z7HjwXJVooa66vCyo61oqJsNguud2gzFaTru1zm80pPxY5gctzQU/YQKXQeYMB5
yVY+m0jvqUzyfKFy5Eo4N5ez9qzPVUY3jhDdqJA4El5csCJTjYvO4gsX0fTgDtmxAibPHv8RaV10
iCfrI0zEzrJLqMi98uYatoO45UTBh8TwRL9qUtqqdZm+NL2p7vIi3jm1vusSWvCqimSmD0p42ywe
j5Ep1m2LqJm27r1FXXeNtvRVN+J7GNFENVflJ/E2ydYpH/REpSBQUPmVKYX7hvmQnyucDvpD3nG6
hoXzaOcYz50H1EGUGGxkzrM/yQyrH8Ih8MPKC2wz8a2V+Z9SgtJVXKZPNlLHanyyGufCj2huRmrE
9aZvKD4Ob3pRUCkN1GuKM1Ou4Xwi98It9JX9I7vuDFqPgYaot0q5ImZGfe8YRuylmfqkwHlf6R1H
gq8GWxRQYD1y52kocovJj71SuwY3D4AmwxhAbrTw9XMrm0lJd5pTvJvuje6qL1jxP2ocCxSc+kt8
E3SIjfhqJHRF5PmD70IjaEP1prYLdRXTx3KoM8NVouGngt8hlxXgiBOcWPXSXDgAgmV+lAQ/Uj15
i8uAPt50HerxbSNiimTqlU0NCwWLetRrbdXUiGoolWxrQR2NoPTHUc7N/4n1rKOjm7GOgJFdAG/p
XZtal2DkQTQMPmJxZZvF/U2fB09mPowbmdB1KHWuu6TucPlbK9K4VwQFKgUXI9EV9VpGwzOaU+oS
TQF73cGJord4FAHVrvuYQSikCEhrndyznSv2Zpp8SE0DODJdBJnNoOWM71guPTWwFegSMt060GTG
2jwyI1cMIGsRIOb5PC97/x5GM7inBt2wH0ZXqovyfwopX9rdOdeJaYtrLnAYtm59xeSzm4APMOlk
U759DYzw3nIoxSnS1z1zlAxndf6EzyvYWuU7oYi3sULQQ5qGr9hMnu2w+xjb5lNgOmWm/UYKDBU6
lW0V+vFtq1AOQgVxUbndroPRsafyc6uJbDea/aVW+UdLmGSlBNVLG9RIxEzMHTC7c9SacbyPI/tZ
xBmRruXPsGGIHbX0pcedaGrOvhmY0E+UZrW2IHK8ct7DRoGJLfsrTU1OrtbZVOCttyYlLEjaCNtn
QwaZ5ozjeUusd9BXdPqsDJm0QptPLRn+2zu4HG86YRrMe50dF9wBFIrQ7BgcGw3Kvq1tgHrDOxec
Wz0k88ynUIVqNiAOoYFolIcJLKQ4of5VnimXUp5z82ofAt8w44fBkPdjEDD8Lzgnj4JLwGIDkFCo
KhwvsXFkQrCtWlQHpTkcIge0bt6K0xTap95XTwJF/XosUZuWA4ugmnqnk2070V6WqO5E1Yee0uX7
Fu2Io7rvRjDe1qS+7Ku2vBl77VEtnB9o2C+xEXF9UTnB0KWhIaKtXyMYnvoMRo84dBHnFMGbH2Ot
nROc8NRwZrxDdBnCOF6V7qPQiDbKa6DEeqSqnmobp2rGFDTaY4JoxHJMYoq6gdrwjLjJjoN/D/bW
XFnpPKs12hURGgyAUb8yifxu6dxtI53qtp4Pe33kGjUDsFf+D7/XmkNLs0ELQrkJ7wks0tYSQA41
L8e/sDL0jpm98jP7QTfCR8cn8ry3rwu2a1CQ8ZCnn61Qd1rZXUrxZIjuMwr9j2Dqn10b1XNoPQYG
823XuWD9fWMU9s+SwrRPDwtzTbEbwoKyFDOk0IVSpZkAyyR5MMNlFZ0GjfESL+jOySmcpz61ekSl
gsnCkFFzb/uRcBJrjiZDf12XCKBi8pETyaLWVcvKm+z0NStZRE7klrPiI5anOuF5Mb2AiqjnKuFl
EyW3YtIRwY/hJ462bRvcm4x7wtq8tzNZZMCisJcQzX8J9VzKDMvjuEE5a1kUkJeHWVYiWuVYH6aM
NDCJkSXwx+mXTEM3OIVR2R+g+JQbtyg+lvelaNZxt5LZ6jaCkuvyZD5/POzjeGPSUP7lOVjZ7S5W
hnBE61J8pY3ijMan1WkKurGRwDOVEA1/fm65oSK8aytZd2s50zTIgLE8ZyptolZDB9/uwih05wRn
6t0vCL3VjbsgPCx4btii67tuRmqQRX7CPz9sUavOxZgeia2JrHyRwKX22OCXBgRdz0yPJcFRzr/L
NGvUELOYrZlrMcs9BKF82HJ3wbSYocC0xUFL4Ki8IJgPbBwuPe7ONzmZUmvUXKWG3hYOWDIBs+G3
pbVC4MAvd5f/bS9MwmjGE37dnVJA5BKI3vJ5Q10Pnl/P07qnaRAXy5b72kqzfwrPLHCcGd+4bJWk
YcyvG/pn3/tkeceyd5bnkuVwWB4vNxCdwRq14R6tx7rp29tlU5DFxo5dNk371/ZZXqmIguKET6f1
simWLym6Oeqa0GXSQBrKHaNZvjVDvXHqNPzavoa0UcMphr7NXN/kqKMEIptDoMOYRwW1bsR4ywVW
XhjzDQVtjDbBtA2wKLDhWQMRrlW31orSTv5/ffAv32G5a6c0yTQRAmtbkD3L3otCOtiyIxBpmA+O
cK6itcAd91aN2+k2TZPoa+MOi1TxazMtWww2mz96y93ft6Behkigd44y1Vs9lBpqEyd8UdpMhcDC
+bDccIpcCNuRjHEcVctXgs1NdmSPwW/+LhBgT6kFPpS2Fv3pOuNE74XyxRNa/sTyzuXe19vnv/3b
c26LUz1kuFkvR0IXp9QScqJn5oNDoFPeG1Tlvw+f+T9APec/GEyLi2DcL0cw4TE98WumN7WzKJey
lL9kpf/TzwWeevBDo/BciRFg+ezlI5dvOxF5wtSNqSG5JoevI2n5xUuZcz6wvp/LbWMzX5FMMdkb
34aWSw/gxg4UDsTlyFtuvs/WXw7Rr7vL6xNl0L0710Hmjf31liY0dwpNQLn92quyDOqdCKrD9xm+
/LzlLctzy8NgPgrVrtvWTcJmsqPt8pqxHOzL//h+/++H4PJ42UPLva/3LI+/7v72+vLwt+e+LjrF
Qo1aXsozZlFmahywh7ZYrfYaxXBPnb0ty+8U2ONXgaAxPootjveVMzuOlj3eIw/YWPZJTs0ZJhrl
SudS0NOd0Og0fXIGgY+ypT2as/CYWuOZbKq8BoRBIhFOhTxRq72uqOgYlXavjOA/l5vczZuLSqss
DFjzkzbyfCQragBGJLdxlwhfgzNKcm1C8A9K5fn//+O70vERsjlzkHwxHVJiCYw4PPbzDRA7RoHl
sS8sHKvL3VZU1Z6AkF2vD9BQXNMCEDf/9yBgoLAI67UyrtDZfKosN+48bHw//H5uWDDIy8tfd5eX
nOWw//7//4/Xv/9yNJAzYNBBHC7NoZq232//5c993bXnr/PLs18f/csT31/w+6/8o+e+P315dbDM
F+lXTrDTSeH+7cXv9399nJjHpd/+/FTJYFtEzcPXn/veOL/9v1++6vefaSiB0X9nLfX9UZCIAT+o
P0I5wz8X9vYvdwkELi8EpIN96wO0+Kv9soBOl5tv8vPSl1kekh25bSFS7tQ2gub0G/V5XJ4MEoSX
9RAEG4rmDCMLAnjBIv/yOMnIS6BQxSR0ue4v6N/lBv8tg9pCg0XKW21zXTsvnZkv6i+6QGYHDHAb
s2ZRA9SWCzksSOZiGCuW/+j0ZXwxfPV0ymUQagjW2BuJs2G9TEdI1mGobpaGTjCPRyqyOrpY1p7A
yPwiNXz6TAueanmsztaA5eHoVi8ZvYONNiN+xXzSLvegG+96HEBUKqNgFQF6RXLTsjKvJFKlGHkc
4tKpxtBIdHvx173fnqsqaBqUHBHVlHSwmpn9u9z0QV5dfD0Xq8OOfF9CD/6EA3eQmHYh6V7L/lzw
vss9jQ1z8f1c1AuOARPTEElzEpNYzezXnMHsAxIiumrz/l8eW5V4xAPpb5b22tJti+iMoEmcbQzf
3bexgCPK6pqK8dx4W+DOy71lT//2nD7PH1n7vH9xr786cF/3lx3dSWpqM6d52Z3LLv7uyFnLUPT1
eJlfQpkOkXrtl2ZcpOazv2OevowZHRGuyZDNkqj87KIC6cK8R6E/ku/6vUeXJ2MJcUxhrtoi60Y6
EOJPsLjKKzE8XZyHpGl2OmLb5TGK1HhbZumDWaNzTDtkLscij5vDaP3wVSwgLhTfX27+0XNUYPbk
02m7UIOWu4C6l5tGUgao7UVjCLz764WSzKY4oLoMrcXA2ls0F1P0ho2lOFCDRPZWd8+mRnAN/Q96
o8Gyi5a7LZcQUjxJBKlrjvXvPbHsmO+9E1Yai1QQ496yC75v7Pni9P3w66RsLDJOxuRz2Q3LDvpH
u6qd90+fCyLsKXctO6Ww3K1RZNZuOdO+dtFy5uGvMj059rREQsDt3VxRH+1xj0N1zsGc8fTz7Pxg
InrSmYXSTEiKd59OwqafIefB7LxJHYuU++Xx1103sDtPDVk/j/MmRMHS4NGZt/dfDzWjY+1ITsFy
tkSxcDD1OE/LBXI5Y9xxcFH+zRfIr3Mpt6KDRURqWzi0pq3MGTydvU9qPFeGUNGEh6faZ1Ukkv0g
CQKXIYXm5dUFBu7LQdlYU/G4HEulUZQX+Xzz/XC5tzxnKgqNByYQy5EWzptBma82/y2tgKDajP9C
WkHsBeEa/1xZ8b/T17fX7G+iiq+3/KmpcIw/HNcBeec6whCMHeZfmgrH+cOwNaFDnhOWxi3CiT/Z
d7qJpsI2bddRdcOC/oEQ4k9Nha7+IYShu8yTLMtUdff/T1NBHMjfyHf8GUefvwahIAg05u/wq6Ii
hnRu1GjW903WuFtBXCpNV/eoRD05TMFWywq5RwOgrgLiHLED2xGOICJKf9lmf0o9/ibt+EdfA94S
fjRHVx0hfvsak1ZXY4c/a18WOUbvVDhHvEhvdq1+uGT0BiWd9qgulE2bkOTYqBAmwjmb9F98DXbG
71vD1TQdNYHu2hbpKX/fGkhO4trtdH+vVqTU+qmRbkaNspriowy0D32fPyeWf2NF7nM6VgrLuAaL
Pb3hSUplV+tdd91HaEn/xdcyjBlA+CugEFEOjivNhADnaLqtztvvF+HLQHGp1Gw8pfQM8dyqhCwZ
cXnS8tC5zGyq3cNgAFAJQ+WimlC+0hXSEJAJ2iMlGuNV13E5Ni3D2vltcNEVuXupDWl1adu7BE/D
ZY0hao/Fn+K4MC4RlP95kxaA30KKMesCdSgCbIppRBsMp6mMRgCr45NfZgVFQhJWccvmV4RRJ+R0
qJ9K6VgXxtkMAJUFrUe7cDdaDWLDicZToMmfLsJwmMm16pWE3yI339O3uaJ9WW8slZZ+VyUN+u36
o8N6YE49+mpyG67UeLpz8srfKuO7HxDDUsf5lnoepjW/A4fh2Gm+TsbuGCQHtHp51NGmtYjuKJXy
2o4/3DG5MeKeJJYkdXfAtnEplel4lKK/94MO+iN9sk3tHlWM0LEQ8jJF+bTVSM0AlrN3LKe/zCOa
/1Uo1xZwVqLOqe8JG3wNSdRQ+sjEQbGY/YT8gj6nQLurh+5nM+8QGQ5XffSUmda4Gxp4aBN87dmB
u06mMvX62rhwHb1ZR41Dh13zd+UYfcoMxf9g4yNyy5+2nG5yN7gp9ZleQqFg6MpzfMeM/a23s4q5
lcRFkrvrCkrTKanhO4IJ538RZBGg2zN1iNHAdi+DzNjVSogVv8W5oBjGVq/EzeRXe1smVG1d807T
LWtHkwVuYRhDAsfcWISIDjOkiEKbVspYthtCJdKLYijfLMhhPjDbyX4J7EnZFsgp/g9757HlOJJt
2V/pH0AtaDElCWrS6SoiIyZYIaEBgxZf3xvmkcVIf5nVXfM3wYIiSKeThNm95+yD8S74CMAuw5E4
wmowVNQJ7dVJsx+aOTEizenh1hDX1w2TQ5pDREcUzidNPMfakgtQTPFDon6FAkF8GsJw4lnVKKej
qI7qzkiHHyOwHktARGwaePRFzkQgEVm2dVwUVtxFL92kNVs37AyazoBTsjriUzFFu7HG+JDk9rcp
1ABBJRqJjtPwEzMOdiNyn2l+AGbRyPLbNF2V77QsbLdGHDqbxBTWhYkbcZxDsCEuzeInQIeMkcH8
6gyL3q9JRgPSMYaRUAxw3bMqE2Tui5xSx6ZKYpjYS7SMQh1uirPZl1kYAiW/HTbWVo7i5K4+rJmW
y225aOn5M+XHwbMM9OQpci3Vmd3fN+Wa3PfuvBphFLVeUlCWAs9bdBFhIx/DILL9+8hZrplLncec
so+6LJzJsdwQky5xup+oDQz4y9ohsXGZX8lF6WkRurxl+20mxltKAp2C5EY+8G3nb5M0pg3uah4M
8+1B9/GivMZsd+j+3yZsv72SCQbGPpg0oFDwr81KQ/q6POX9tblyOvD2PHLvJF+8vDwpm5SE5Wol
Xy4/Ifh4camZiEhWVuIBCjL5eCl8PHFifh1SZIFoXDCdWe0EprU6wXSCf5MEtwZ0+gAmzKctRm5H
PRwhLL7EJpmQ3UMfTMkH29bPBQKnYij6R6eaP5hG97MlFAHR/0JNVEiaEVHrZ1OX7425mVd8L9SD
wg87fZQlhpBaCo3bJ1Oxdd+KsaL0DmAqI4ByYDxAtvP2U9U+6qFL7GfRfc4yDz0KqQZoKSDfe7Q3
rFCAEXTNa1TQay+Kz5rqXkbhpps2wUjL7zcsEU/8gDtAP96uAd1B8A90khJjZNM0vLRnyJXxjqzU
qzKSXj9H2cGkkv+iGxgvlOZb40zkegEDqIsBQTXQQ36eq0eKWrRYAsIARUTFJzYEnjIP4ZkKCmQV
T2RbgSXcIP48BG2MD2ZQGx+1OTXaDN5+OjbgmSbXd+Jc5+d3flAs7UfF9/dT1T3YUVduYsWYt+33
1Antsw0UC8hQAf01Gju/a5ebFsCYzqa4T9ll6zYdoDqMzwC5yaenoSpwAKfl+DrZFEeMQq+3vYJ0
jxtcM0bWzUEQPiBs3uimZW3xztZD/sOc56+9Wr9aSl08Adys9rri7b2UWx2yjSVfREVMETbkT3dJ
eTJ/Mt7zkKpgAW4rvHIR9qwq7b80S7SBU3fEZTtxSUQY91G11k8RjFwyXfAU8g2rrXTdU75f9bPG
nTTXVvkCr8Q/gQGk2zTZzSXjc2l7olwQ0c+47I95pZ2wTH2nfT8Ay3d9UT2QZfhH7AGY0J0kgtHV
HXP6rM4QGx/t7ktBF/GkuVaOGqsaKTcrWGeNmj5wvjM0emqFZn/V8+qHPY46Woyq8qfZLNbIFoi/
ECfNHi8Zmc2wxubrrCBGmC3SLXSsgcNYIw4CYYOcuFvplbFlHnvQEqAgFojYbNoxxNirs4qcj0R5
W4+mrRoy3gQqIvZ6udVAX1X0inw0LA4dlFS5AdfwDv34Y6YVskoJSN8mAR2Jdvgcl+q8gTM7rcII
GF3+ja/4obfsxziFYuEI6wy2bZM6xWtAksBif3ixrWvZP4GK9t2xfcoDunxKrQPZEXv6BjlFDjcC
gxb9YWBFs1U3XauAFmi5PSRzBl+ph9mLcyEfURB7lbvuFZBqELRvakSiG4oguFRPU97/MQSGu3bc
cTzRb98qfbgEbt4Y+R3SRVA3jyVzfwoVdjg+1ZqZ0wMAEEbO+E/PhSkW6qexBJkGjgPwsxA7N1c/
j3ihaHhCtSnSdkUUKrKIzg1XVcxdLI2fBw/8k9f3xoZ4UyKEDfEwJg3uXQsqYjd6vhZS2EIPmJMY
lbs316luDV1IMGYEn07ppzEYLqrpfKhTfpq8fLHdHyu3F/xqT7cxDnmjJ/cxgNkLkuCldPuQj0dk
8jOZjWtX8Z4c7CKIGyI4ASEiZMRCJFFMzcYq9b1w+o8JFu+1S0BJYtQ1X44MdV6FHcUsV5URn20b
dEW4CYlw2UfjdLZbjNBY9s5FRm8IB+Wpnum7Rrrv6otMKhCfhYHsrjO1D4hecRyZxoszn9xY478Y
wEFSs5cpsX+4o/oFwz9gpVclso+pWV8thrRRUj6HXo6lPZnOqM+/F0P+sRTgfdR4752mriQCJnei
DXUWmLhZRkgB4ID8mmGf8uOCYGN5RO57O6wRPLAL7clPaS5X3GT2Wa//Ic8KRF77mLeI9OD2f1UY
xOx0lY8NzVskJfjUt0maF1fSr6azPpqUoPLpqiOha3XSxinaYu62kSZsZthqcS34NupziD8TU5pa
Bc3KTHG+uepPZ9+X1QQpqnIgZBZPtRkcctE4F6PVncsAMAi3nzZuHTyIRDvpC/qx3gSqGC+a8hI7
Dn/h8krwscx43oKcX1WHtw8mp++heYJKArpoEUOo8c8Qq8rDaJQsxhrldd9/GaKaXnjqZfzjJ7FJ
wQpeMKoal57/N5jRS1kSj623+cUT+g/dW9QRyvhZEQYccPzcmhGck3YESaWWtyZeYiYL81JY6QYD
YHd18zT2VUP8VBT7IXUM4ijb8IGEXYObXmtcNWhyGDKzy1cVxhEPKQ8qPEi9xK6HkuViDlpzDUf1
kQw29eDkTX4WU76JXKXhsZjOo+WfKPI82YZZtDjUynKN4mLy3aoPFp7SYarhtOXUjBTyMTuz8hB+
iO6aNtjJgJwPRZBeGwqHe22qvkINOhpm0J68ZEiP5O/g4x+mqzm6JvVi+DV5+jOyeY0eUNGGXHs3
55OVorUmrTu9aMQIMwRHU1/wu2/hVNJ0COWt88m1+K8QvCeY+039Va9V8nDwRsdiIuSveMhSLTiQ
CVyvTasIMOFXFvd+xa+0CXBeU1Yn9AuHonWHa7YsPH34MbiNuc1VPuj2/CHz8LJboPTopNstIxfs
wbS6gqC9Eur+1QvHhR3rpmenLjc5NeNDoM/f3XK8Wd5XO97wsRiOctEva2gGJ20tVxs8hnAwl71G
2LncpJjRUWgVSx1MrsHdpWF535Y7TVFD7ZKrkTzORP7X+X+7s6GZnsL3WBVdib56KSzaS8VWrsVL
Me0fN+Up9fIIuXZ/rHzYfVOu3S/lmhO/VRkSdnlleQF+v60FEB8sRWFlKQ/LtfviH/e5ZKIzaPyb
x1X88Mc2MXKBOSMoW86QC0dPKhXczJ/b+UIlkptv17o/FSFTf54JCDkPevNQweFUneTt/N+OE7nu
ab68SiorrPfry+t1XfcZk5nuM1TCei5JSGmFPMOXqxk84yzUX7NZZVQQJA+RguSzMIzso23lO7LB
tYcBDPzCIyCWgSneIQmbdl2kiBwLxw02VZe1fhrmtyghhBpDxwqv75r3Bn+encO6NMv8MnUOhAO4
LVgRguziYvgG14fdT272oZZdYiWCfRVZ43YQg3nWGuNDolrmDi3PtMososXMbLDExra7fVzUBMK5
rnF2gJnNav0MOWKIzGTf9TUkyihGDxqh6lUhMLdaZK9nqvAHt1YfEsdDCTVbU32eeHmrUIVbR2vN
aefyPPXHVybi87kvlPks11xalVulJORPbmrL0cJwj6hpMJFW8a/TQqwcZ8OG65NqSIALY1cJXsls
fYpzu7hAaEElPzEnIOAM8pIRbNx21nyVOLgaj9mxz4LwjDAkPGvULpoktA5JVWEeGUyMs1dTUS46
M5UjxH3jpIe3jBsb7xEXZDrP7WUuxzO/pjRVw/yl0kHDFcsZdaggE1UGsOj0VPwGCwyYBJEzTc+o
MIzxB0evxWV23YyxGx1Az8Rf71n6lnhNGHQNCdaReUJHbJ2Uvt0jKyyOc0a+UwnkDM9s/CWAOL0F
ZEA4FAbJ0AUtoBK1A3WTNbmA/qiePUud13pGOkNiIRNgQGXwLyDTTS838iwxeQVAGfo7xJlYpyov
7JMFQ6+oXWczac43j+n82bHq+liEqK6XLQASLChsbADw9dyp/twXOZRWiMkiRuBJFIx6gTKbxIRz
ulxz0XJvEwuZcafpEwPH9twNnb23SLg/e0Nr7NIE77RnQjoI12NqaWdnOSSPY90xzm67h6THoI8Y
BGq2gx+CtDxYghnlVLYngrzqlWMpDkMtNzjraq6c5VoWukhPjbjwvZwEypzQ5rjZx52lVPivlcLP
surj3OnHGgKlr1cDPKW0T8/Eu6Vnw2k/1cbOM0cN6Qp7Q4WAC9ugzaiUbnLGQfzrTHm6XDjuKbG7
F9Oz6AdPaQs6LfcwS3Mnjpd/UZQvSafLe9guH3q50LoY/pSmkVvZEAoYWclpjoZfCyUOMUbI7bdV
RUlAPdiLgE+ZP8gDBLQmpzLpur+cKA/Jq8njctNRiXg3UvIw3x24P6s8+b7ptZWxgAKxm/31hcnz
hNEg/Ok+AvIHZ4YLO/3tpYvQZgpgetvfXt/9pdxfXiVfedZTOQvoBeAV5I8f+HB5+Nd39/Pk2ruX
925TnvLuZdz/0r6Nv4H4uNRIkHahSTcNqDOzApESzeKcoZp0ePrINjTzuLiVFJz3hjD+gDClXJNa
x21I5cdnlL7EXUXWxYtS0qWa+RqU3gmb7ze1VsQazj/fhtrqNoWVafCpdP1M8fEGG4pGeriJpnZ+
CJOP+C12GTULn/SbbzrjXN+1PY8fKWa6iHwx6fHtNEPqsUI11GVuGX1GtBWXJN65c4M/ewnxNGNd
3aHa5hOsazuzQz5bTOoFRMAfEfOaHdUNpqPGGBPf6OgHXkS7chqGg5aXuFtFu4XzBMsxKD7n6kKA
ir4IojBEPWoPpNTldQ/kte4fSU2E3dXG3Xpi8rSe3b720yL9FCncludhHs5mRSFp6Ixvndl8o2do
Ao8hl7pPyI1ox4TskP5TE7i33CLsVDHXYZQ2p0T7yDzNOoE3I/WH1Al+zwNEyholVXfAyAlsV+ki
75mgXaINk4lfIpB1ZTRWm2AKT4z7g1Voi+2M2xMVoPnVEl67rtQBWISFNhXABxX0JQksrNOdp5Lm
IYYG6jC7irIdqAZDBTZx4s+dna7hRX0dquZzq1ra1sREWs5IBIGwzIkVPucEqLuebgMIbi/DQIO1
NBPcOnq8hSD5gHHu2k8UdPgqm0fMnaOZMgUDfNLa9aPqtT62WuF3uHL3QRYMJ2ueV0P8oLR2s0vU
4FgSHnUeUc4vYDRYkHknru3nJLDd89BP4gX647GlfHkoSaAGPBM0a4pf1pZOK0RqrA0P+HhhqOck
m5vNvO17YT1pSbgt6hZNVmlfBmXQLoEa7BKRG8eswG+bBZF7Quf8Qy/CacfC8Bln4yFDe+lTOwN7
7GG8DHKdmKegg8ZshcqBAUnpB5HiE6k3+WqutuvEUbRttDijqJEpj2KKrp07AMgrcqocmHLWVif0
fTklP83ITR9Us/RWLp8oKm0GRb6BeMWw23p4CyHOK5YP5eIrs75VMtqzn8JYPlS5e0g1SP6y8fS/
fvr/V9PXM+kM/oembw0kt/hr01c+5FfTV1PxxJv06vDKmzRWTcz5vwLPoKH9y9Wwylv0XBcfPRb2
P5u+Dk1fgIiu6tKQ/WvTV/sXDkqE/47hapanuf+Vj9423vU5VY+JnwFXGAjOgmcz3uWd5ZWDWjm1
h7NrZJ0f0wQjsJ7FOKbzUYv1+ahTgCI5IOyRsy8zhYpoaalReVtbNuM5+1i0drgdWmbyK5kXiMmy
P8o1AqKZN0dvrQAp85BlebkYFtWH3PdWf5c7lSrt8NBEB3WJ6wzL6SUi9wb34qIuUQstrP8g7OlM
EnCwvStT5NqbcEWu5tLBT6USywBtC1nvl+X9SAql36RBVsUAlLgbfWMucAC50Kt2nCm7kdpt3lf1
zPsWp3rjh02BIkge7nt+19/OTMjwnddZmkybpKdWYsu5lXzHYFxW+9QMERovihO57+0wyMNTUxxH
/GbgxI7WhOCotVFs3Dcx6aAHATlEIDY+kxKCUDGnFriTZTUcZppBclUuFE9rj+5YmUzrio4AbTK9
1uXS2Lkv+HFAnhtKcVu6vP3WzDyZ9j7oJVpzx2gRBTl9gkTfpaCyZH/bWkFiDbvlCfezBgRf1mAo
wJFwrk9V9TShcwODyzxSrknKq1yLKRsTlfXXw3jaA803DCwAyqi9BC7anLQVvEnyRLmt93KSej90
v/pv1ySCZ3nUQpHNJE92eaL7s8Mw+POicqe8xtszydX7mfKJc1JqJz5rqZIuMyFXe1tTzFY/GlaW
G2u5Kg/LRTVnn5F+BP59l1zLlwvINatSpn1B6Ni7/fcHWIDPj6XY5YpGimbh8s43Yc3ybV3uvi+c
5bPydlzu/Nvt3y4lV/GFJNvUMl7uD5Frb9d5f4nfnvd/rCbedyMfysP7Z/jtSpk92Sut1531b4/+
7fh/ePG/PeC31fuL/u2hf3tcnvn+pb0/M16MKmYGzwAdJ5Zpvv73j7dc+8d9b9+L94djPAz7dzuV
hYgrvzpgArt5/e4ZRFMuJs95EeOZ9cgMmJ+0+2PuZ7+7rDxgz49RLKyDK5Wn5O4c5Zq2KMsoofza
fLevlApVwqEJ9Hi/Kk+Vh+SaXMgLyUveN8n24hdQbufyGnLVGhaM0n9+dnmiXMinIUHkRekGrJDL
6wGOZfd/yNUe4L3qJ82s7dQBMtoiMbUXySlZewz5kw4jvdwpF26m02J6OyTPknvbeLDmNaFIzLqr
ZNiYrZL0J3loVhN7fparKvWJ8uG3y+h2SP6ggFWZp+Fig1ieu1UMxLinuo4BukNW2kwZ0SVKHeN2
Hr/GtfkpmElWzCGKFFGuEyPQfU0zjLZ1C6ywz75PAxnH9G79XGnQF4oCA4cbn2j2kiU3Er5Gy6/L
j4YTfjNm/AsFtyCC7yE9ksvr+L+9yrc/YwJOAQi6jvy7G0M6CuTmP+67u4PeTlnuDNJ49Y+bby6t
d5f+/7jMEi25MyGYySt7b5aQ5W7ztir3ysuAgqHvLp/gH19JrsaY0KZy9/uraSjzCH16eu/0ksaL
u81Duj7en3M/LM9+5wx5M3Dcz5GH3132zT8ld94v8d89zbtnvV9GPrOXpJ+gViNN9hh1jcv9TF/u
q3JN7pOb3MFvWqJO2JI4Q+7vo2bgXrg87G1VHkrkfVU+5t0V5WYu75Dy8NuZ8kGEr/x67rfj9+23
a0amspkUC2ivBnXDKZWrxXTkpKmf8UPmp2jOz6Sl9YwuJoRL3TDuGnWAT82IlLpksyndVN3MgdGt
IQqLdRIJyGf2vHEnkgq5P7e+HREEhf7X29V5fm48j7AO6BCeUPt1mrqfDZPkGREf0+azrRANkRL9
PrgVM2HyP9am8zQVBr1IFS6c0iAin3tmWoww/Ni4unZIzaEKdo0Y3WNaZ9oqi6sX1VHQxZfNH1ms
fEtyJr6TRnJgOVvXcMB0nOhEtFsfCcRANRZTj7AGZ22lEaUFNAUZhIM+K/qV3U5+U0Xf0oUSOYFR
MQg1WVsBoDQz3eYCs10/QiksHHMv0uoWKPHPtBgCEpwIfkhs+8wUIVoRGACpIE2/TBnsCouO7ylm
RL5xSUvIdPVjbqTjFcTRWZ0IxGDsvpls57kfyuQAHdmLamNdlZWHZEwZfbOdkA0MMSzembTcMEtX
X/oC0iKSiYj/pMqUHuvzOR5majrxF4rQhq8Nn9TmuQvFrTIxtlb7MlcB1TvL75wV7bBqUn+ZgD0C
n0o3lhvkqy5ILFhTxA48mna2r+yOT69e62B8Fz6cW34uB2Q0ZHspC0PUwMpuPOrG96z3jGMeRP1r
BtTGTaPpKW/tcxFXnywrGDcdNZ9ueoSddUx0cUrE+FPkWnFUKpLCLIEIzRpEu9XaBtlWhL8+KKL4
0E4cTaf6wlT9OLQLPlc1iq1JcFreeXgeiQsAiOt9S1BRrvRGd88TeR2ejV3W8sr4EDn6pz6imw1q
WgD6W1dm7W6EaHcwCXZmaDm+sabeyNjfisW2i/mz7HkA7Od+KtBhP+CinR+h6T6rgPSgn054phvl
h4JeqQLrBwv+Q+nNJbEdBHLhkl5D6ViozaQNbEMw+qvRwyDfWjD1NOJ5yCgi4pYYtjWtOAyrFGCw
5zSHKqFLHidxRDhv7WwiAtihcjmbIAj9wcqxPXjtpzDtfgpq8RsDxAhg/IdebXN/gkTwYGmnqFz3
qRdAk2jtkxti7PeyeD2K74odBtvBy7ZZDuC7KlWc2Z129Brxs6jMm9UF2hahyW72ozpsfHPGeu2l
N4gnRLgiWSPxPYEHSol6beTCI4wLGHgDzJ03jpmNaSNhcUPSixC0PAEMpYeg2VwngKuYDJ9ackRs
ikQ+aFhuleTLyUdMIoo2kTpdirK5FUEoaHRm+xiMFVSkbc73o0lz+tUmboYkeewY7a9Ek7knW4vI
qQPYlKpw6DzdPFblpJ30BDsQf0/om6H2bbTqjNRtE1ZWOInbWNgH9P3TvibtZ4OgH1xK1j0KvlUw
kfOeuz1kaJwy+Q0JX7RCuw0id3Jf56HnHl4T/yC6oCXRMNR2lWW+6N1Ynaukfa5xuezn+ZjPMWWr
qRYTkFvCrzqG0FUaNhfVPeZwu3ajkd1GkCX8k8zJL0vrlfIiiPp52vdDSpC1SShe12hLMa/xYcJv
56T/YtZls4IyGa7QcMzrUqmJnAWX1ILxt5Rg11nhuNXTAhFSJ15xSJC53BrmGfYyUZjTZ4PBiG00
Bb+nwEYUFxS9XXOBuK8tsnuJnjGrreaeUj6NBwvaf2f1m8la+K+1oKzaZR9LFSLeQPkdklW9Mczm
Ug2eubJ7MgdUPOHoprViRbbJH21L3K6VDHvBP5egObA+PTSUMrrE/by3k/E5KBCjBMLaua13ypTK
2Qp82xsGaUhWyval1BU+FEFZr1Qli3atYTz3hkbqR+wditil06GM021IkMigVF6oLxgwoizdtjmM
VkFiwNp2xLYN9G5b5vOOLHG/qsZrAAkPlZq2JnWEwq8H7aucP22mQn+qHPGBb19CVZs+1eCpxSZj
q/WCbTmY5JukhIKEc3hK9ArFaaOv1IlsY/IFX2O+prvO+KKVyCyGdoRvXNG8p/D0PAbA6J0+ctdT
i1wpaZ2VptjnNNRetI7mWOv1sHg/e1lQ7AS4B681F7Frhly1zp+NAO4FNd1wrRRpRQ0x25FVaj1n
Yt33rn5CKVdVBJbzBeObRoMwiacV4MV1NRE/DUv5BNgKd73juj4w135GtxwLvpNDsHBRK9Two3Uj
0PRajWm9qRw+e0PauRgE0kPafqxtysXcGtWAn7u2TT8zQUAcgczZI0lgSwIJnw+bjBIzRVLWEnHo
M5IGbpdsOn1qbqkLyDwxkwUYuuHXDsrCNJmnuIQ7xhdv04WOuh6W+jfIrAuErnJuvXXXQ27tHHM3
9cGH2Z7KtTl6HyZdnenXViAdu2zdTsGXuiPYBp/NZlhMcQX837zOlI0zToRmFSH1Z2YCq1Doz8UY
A5MPiEDNnJNuA4UxK3BkkOm1bRtVqZ9oMXmhtv6pchHteTWoC1J1qlUtVJcYVDz/Y1F+oqKWH+ae
EVFnx1vFsl9HEkttLX9FNoYA2i32KIsBnjSkRkTefAbe3TJbb16KzoRUaMz62jOia+qWA/VnK10B
6YZs4QLrmofQNwCs1U9qq49XOk1bJ0H/W/LdcNJgoNFGSbjtv/Qg/cIAg0CMecFwQDEzwbP4QKvH
CqEi5Xf9OKTxRAPQTHc0QT4EeZId50S5Op351QTNEGkzKHw3Wj4Z3srU1Xo7TzbcUQViEtzu0p7O
wfJOC62/wi9msoS9eD201N/bwS/AvKwMN/4utDhZfMHWqkFciJjApDdfCpIOyK5e673YdUnx4lIg
6vg9Ptqht40abbgUCYTKwCK20ERBA1zIJt8dfsukls8NIwege/WmbdubRz4jUS/GOmt1Qeaj/gHV
CzR8kj8IsrEN6PVOAoulU+FVpM9dqp05iX+b8Tha4OfnPDzHev9VUOU3VVpBhYqiBa/Oscb+f4ZW
8GSOkB+mpIWqHX1P4TQj2pn08Wc2gMmoHEVfFTDVm0X7apips0rMnLRFFLjr8acx8QOiVhmRC475
6nqRszbU6Br0rkIjSiFOHofHqigSjz4GRO84LYJDxRBarcuzEGSHAcFq9iVxco4LGE4xDl2EyKFD
YsMzQgOoiXjDRLExK0M9VA5UDbIT9vzGkUPiBRcEscgb+28dTh4zhZEXEzXeRlm8TZBnM/LpTlVk
21R87VMl9kU2xQfPUDdhgzBx0E6tNxeM56t1lowroafK2kMQt2P6APrvMxxEA+Df8tOZFSmdeWCg
Xf+tUOlMw77iHUdlFLovY34UTOt2ZSN2E11zJi75E5AdFwaTuISG+qTDatwYavFsdd33sOkRWgKT
Ek70R5Ygg3DHSD8rZuWrJHzso3z0ZzDtqzLCWI6z6ppShh5nZYWlh5zNyCMOvbJ9koHP3AcZbtkE
mLkCumHpeauYgYIwSZnAjmLuqsoDGEO6SVOBWw/Vz307fVYsIiYNSeArn3Isx2Q15AGdzHDfZfhL
AaMgbA3mxZ6czL7a6w+JXd/os7fbyFAOXeokF5H0Vyv+Xrv6tR50G0ClsyaGXaDq9OFfUVROfkyw
WtdtD5mFXnnku9bMZ5ROt+KYVExIKmCIBufRJdwzKglprQaNLx/hQ0qcMjJ51PSBTKxAvyqCa5Qt
QDpQN/YqUWwD0mLgt8T9boshIRhTTU9x24U7ZwldC6cLuHByA8PsY9TN4a6oIXd1zH+QfIjXFu2y
TjI7Xy9GB1pnbbKBcsdIoEmTRl+IsnpRw9LeFMHwE5Lf2fF67UCi3087fKUcT0O4mX4OxH1/sKKq
Q2kploHlaPiD5syrpGy6CyGMmu7tQ9IrlCYEpQaJxOvUEGzHJfeGrx7EtQuVI2LEDYRxY3NB1ApW
bw4PZHIYe2r0X6wSnc7QztaqVw92FJA64HU/hCsmGnp+pMbfej0ledC0Kdp4MbJWOnFR1n6v8wBC
KXJcd7IgnerxRrO5KQgHeqKSb1ARIAT2LpbT7Mza5o6ZQTIKwke3Tj+UUGYGzX01GwIZeibJK8OZ
Xuqg4r/avWrhyMUCVLKOml57tSEYjLZzhevYrRM/08sPpal/iQDho39bTWUPPwfSmEjj+VoCZ18B
Z4r2Pf7CXe3xL1O0x3oRPquJFdwExqFbFZxMxQMxJneRgHioxywlcnjZpzkhsqESWPD9UaEOKCuv
Rzray5XkgX42vrSzM26qtt8Y0fzcVM9NZg63QRt2rVPrgDJhSA1z2i8QqIQXEr4qeNWJUGIUm1Qd
6Qk9UNkxPlkm3ypKBAsTHyLpsoBw/1gPUCby8uSEA3L6ZUE5cl4n08xItHR+7SvsiTTsLuIr/+99
3Qx2T6epv6tcvPeuFTzky6LjwyiQKfOl0PnJb0khyHV8TMuC0qwgbARRltxs2si4JbUTAxsCVPvv
0+T+xjY/xgx/j3K/Cyntlolxho7QlP79XEMPdGDwAMzkKb8dMCDDMXy570HWg4B+KjHPL08sDwTR
sGI0ZmyYnIqN3CUPxqlanJBoPstdVi7iq+MomyGMkkdqhUCZpxu0ZmJaqvHnGFfBYdCMizol2Xkc
LfMmF5CXunXZ2tb2vi+bejK/IImtUzyTpNdRdjkbkG9TK7Vu8bKQJ3dw7mfydPwpagmLLFyMYUEG
X262hIuIa9muS6ibNaKPtZDbkbDIKrXHW9K4DzP5oH4/VwPfnc68eV6qPFjxKVw2DKY3bwumVp86
cp7Ib8y4YoZLG1McFPn7eWPae3t0gISnLI91EOaeENLecpF3V1FOYH6XTxSuNhRRUbvysrx5KBl9
PZqKGz7qKLZFEI4neZpcQAsGmeYWYi835bmai6vUqkiFlY+S+6CxZBulTC8ZWTNrj4QG9G2Gd0M3
Oh8No/tMIJN3k/t1J+8f7GGJE3dV/o7ltKCbDsLRo4s8g1ngTY01g7INn79yitu9Enr2DX+rcxNF
RI5I5OJ4H2fnJg9obdIcVMjK2Iw4Tx4IQdddUXWTFJG2CgP/qN02Oc6/HvMlphHrfD83qiocLGnj
7DK9wsU4YSqclSB6FIXlbkZzSn3Ik8WSuVIFW8Oj+tZUVfzYLQuAdO2BmlKxisZRXf2viuA36/i3
siPtYnr6EcZl8Re4/tL2/2cRwWsRtz++/5/n9kv7o/kfj/ulJLDtf3kOJm/HM72/uMc1R/8XpA7H
sx1L93TPhtX/S0fgIBawTMeAk+9qOq3/X85xzYXGr1ua52m6o0ECd/4bFQFT5b94kk3b5eoqpmRw
/LZnuO8925mW1AXp39YPaLgXq1CN17HKdLxds7fTelt/HcxK3+RzTarfclRlePt2VK8L4+0oNK9f
R//usfJS8uS/e6zmfYlDCpi4Q9GGLwsX1SIE6H9veyMZT8ztfh2WB+Q+gjkpZ72dqDRnMIojw465
Pt8XmfB+34zNXDmVKUFynvExFBn4Qttjjr1sVlMBh3uInJ1uV+ZHnWgmkNLDQ0gBBUAxP981DVj0
QIDuK2iTmvexp/SC0KwlW151oJ5nwRycpon7uFyzhUdYeBAySLlvp4FmHPseoOWkUqmCdbZqqceE
G3eYtROBQA7lGOzjJ7kd2d2DUgbqV4YRyX5KzALNaVSes2URBSMjT1WYOF//ckBuygXJgOU5FamC
P3lZFXsvHNKzPJaN4CnCaEwoA02w0YzZvSZNzQhZBO41WtbmcRzJ+bFKnL+M8o3mA+hE5daCqNql
yoJYF315pSZfXgMlZeFAm7cEMZltO4RUU8zczjeiIhLSaFtcF+18DYViPmtl3Ph6D8SyRkv4HIVi
uMDZeq1yhuPUlKz+KU0TOibR2rGt5gmqTvvE39HviziO3/bJA8t3ZeXFSXiQm4TQhE//6UHyQpnV
7426LA8DzgQK83H3fyk7k+bGjWBb/5e3RwTmYfE2IilSIilKVEut1gbhHozCPI+//n4otgVJ9rPv
21QgsxJQ28RQlZnnnHHfu/H7QfoK3RneTUgfDDFPv39z17gbIbAxtT6Z2TfFow+j67Y2bW1VmbZ4
HGoY+7sepGSkg2lnk27sNY30Z+H03c7VyvDOGhCTydwpP+sDOUlLicXXOAEs1A9ety+yUgX8MySr
qK8jFqgcJW9HNbKyF99y5Bi6viOTbG+0pApXmpOh9iIQ8lpJG8CqtQ3QW+cjOrbrbhIkP+pePDpD
nO2mqit3AGbcc1EjPtkpafRTDP2mKUX62oDOXVMzCo9Wo/uHwIjNNfhHcmQtvKIoGgXalaEiFMVN
T3GP9fCdGAVy62BG7sZ5KJ3eIhleIYUzTwAkEBrPDTOKQDvULYsfTjscSz95hXUWsFDhlQDTMLOs
m3thnEm5Ndr8lceT/6A3s8rM6qGebjRjSvcTqz8aTGMTZd0sQb29oblmY/ToQ0jnZT6qte92kYqd
k1rhJhcKMrmdErngN34oTTocY8c37lJEp9zISabnLqEqp5ahpA4OAKprVkFlCvXIew/tocuQmWvO
CN97AqT48rKiv9AkdAA+N0AwO4vhhg+5z4JGH6v0R9gHuyFqh69WXd05WTmr3/l7OfDW8/c0ff42
U/kyWWx+wBNK5CGQUy06NJ2WHkVlOms+N9NL4KsHu9ah0yYdaU4WjAWu11OPRgIA4dr0SP3rdygk
6gfyG/nXd5/CfyQEmak2FsYLtGdU0u+wk5iebfPBUuevzzvGC0dLQ0hehfsrtlGHuDBKLWRSaBvT
diDpi+Twzv4c+s7+2+Hnc+txgqOqoeXYNCb1qUXuoESb85SGYfQEPsinpQ1OPrSNoO8x7uSg2XDm
+0oaA0IEuS1/fj0Hci0PwZikq0Gp/I2MW057O2PxQ6gYsI343/2NMquOJTjyx5EdKAiDvH8IYdo7
+LaI1pbdFH8E5EACGrmfKQKGNyYVuuugcos/un0TBvEfdZrX102Yuzs7ietn+odvUmo1/dQ8DsGU
3St2Y51T0ULp4bQvUCKK3WTDi605CGlBM5vSBF2LUwoN664KHG2lVdDGe9UoXju/HmHrUAcQLIg9
ptQ5ndlfk7WhJ3YioxVaGfgCROtnf+tFzvXYoGeJerx41ZpTPyJy5o+ZsqOtzpxF5cVrAP6oiYrw
KfDcZt+YE9CmPghfDT1a/8fd585CQh/uPscxeOOZhjvTrnArfrz7pshwa1u1w5+oSBgxm3XlPlLj
6dVUJ3vVjzprhsI3zuxK+ZTn46uaoJetBE19mGqUfESgfB15YK81KrK0jfjxoTLU+JDCgXY5kj7F
Te/jDFT5J7+MHVob6IiMW6Yju7yvjIr/4/9wOelTa5CJon1wLDPfDBC4Hyj0WYe4gvE5zafgpbGj
kzM/3JZv3Ze2qX6Vobowf4d2Ewp2b6G5kzg/c4WdMzXXr7YPN7JWaGJdiQbKcYhDlKnIqAf0NzyS
ZETNiIZFjtTEhEYkaMXvo4+zn+OUAcGbOOeMj3G5W2u3etWa5A089aCM0/vBK7SbyLCrm0/+JTb2
C/UgTdvKD2gO+rswHtGIWUKWc6XPAqeq98kArRinyknp/3xa6qln+vxQJcrja39Kxi98POk2d7Xq
xR7p7YfDpf8OO8dxigOB5iaI7DBUWkpIsH40lledKRlWK8WCySMaIsjwVf3pzZq8wEBdrnzSuzQ6
abM1z0lL50u1RP6vzpvmv/B2leXvBfwFab3NLX9vnlust3+ZlSXOTVzMBVotFEe3gJh+INmxTh0z
OEqfPFqGWE4gH72yaTW9xP1TsBh8/z8YnZxPimHsnWBzAh9i2JrpzZuejw/yIEIoBytD+Yky9GMz
Ve4DKikRiUP4xuUTzZLgRwuU7oGlT3gkP/3b7+Kv3/wdSqOgFvVxXkL8GNBjeRcv/Ubg/Ej8P8LK
O3tNMpEtdFPt4L/dtZej2adONVrJoU3uUdTgHeU9JqflIO82eSQD+TpSMDVMriidl4u7mo9w0SRU
EhYsistZ5yHrvGxfzoviNEe7U6gGutuzqWZuQg5uFjLFyufBoGh+FQ6k4kLrdWqSleuPoE3KpgYm
3c9CXnH6A3wmmWR7gMIyjDZLhG399K3bunPtG8cA7d1oNousxS6M/1gNWB/pr8z5V5w3u7oOmgUC
pM+/YtGOOW1GhvtTCRLNUuClLPWN3BjmaMa0uvJFGnG8A5upfCnAvT6G4x9d6uzRkQ2Otj0T7L+Z
ha/yD456/zLrhU714AUk8fneoKWEvJyJWGxdqPrBmo+M2SePpG+ZzQsf2q+3OHnUh/1Zy2Dc7x2P
PYipD9dNWdWIWwW/BzmRt97ApvAvnwyZ+Miu5AR5oMG6qubztNkpLyOjZaAXk2P+92+e/fcnxWFz
aLo6SAYY2JxPmIDA6kLggsL4aWXAQekB1w6ws/4e7DrkTpU2mkSsDkEwGUAGbxdXmfHDJGFnQP1i
mXeUI0zg7rRtGqI+mmNr3unzIP1hBLOaN2rm6tOEnB08NMsqPdw0rac0iPKFTnKngu1Zh3r6UlKY
vbFyqz7Be1yfjPlo9uemPe4usSgXxUB+4n1ndvrTpOfeveOE+wrEJHIto3s/z5Xw0C1z9WyZZv8F
EmxaLHSlvKn7AvTgfBT14++j5O1omV2Ogt6J9qAFqu2//zYQa31cj/AAuI4LPZsFBoR0kKl+fI0J
R/hJNKrVT8q1U23CXeJdV2JU4Fkp7wtlTvjP1sXlaP50VWXtuA4MKFKTi/02H1Hpve0dBHIzCiso
O1vddvTyd5eRE/Jaoa2ba7hLG3iJqPtE+aR8s1DtzYsK3BsJkrGZodaBcT/oWfna+0VAFj5TH1UB
K0qWK/6xLNToRocVD7kOYRzn1neay6LqERFtSsG1CF7nK4rYoR+kOph+EJ9nvZitCd0DpNdl+sNE
5q0c+vEl7FJ/MylOfwuNhn8vIxIgqndJhAZ9I2/X+fYczFalHjrfsz19DVeWESTX7dvMEpjrLVJR
QZetst6oH7whv4LyRjxC2CAe9b7V16Hn1tfS9xZBt0a81gb/XM77R2sS2bXu+/Q1zab0hYmTXkM2
FMG9Me84gzc7Y6f2IAOlT/HQl55gHXyQE8u1UrlxRYb2SqOBEEiK2KByTuU7GNgPz0eOnuZ3hZXR
eFkGyIV98MsIOTmfKUOXk6z5zGo+8+2yMkL6ZZgeDpfLSten0z9etqY389/vdvdvN7ul26YLebBN
5V2HJu7jzd7YoRqN1L1/xMgla5pjg4+eAM1MKtt0W3PTvTRLy9doNYI3Np+AqQDAZ/pTICz/joPa
FGeXMmiYg2TkEi4vKU15SRfJqEQ30uswasa70KTN4KrxkQcv9tIDQ9l4F0u3U0T+ddCrA8qONeI6
yzxZW3Q3nSTeTlo43l2mf19FI4t0RVehtcmDTVHRS0PGpK0OWgQZwloeyqFWEn+fAhWdJ9XerA7v
gpewcZ4RqgtrJw2uRcHlpOty6LcoljaO4V/7dZIfawD51xScKUaSeztKnxwsMgsDquvEuL1zKNSx
on7aIDSzxMgj4TW/ryBNr7C8C9fsB+HXD2yg5qfNv6Na8D+x/WL/zxvKcD+97gIPWKlXNMr3uI43
1NnZFiuVW661vB1obuTLsnxL3M6j9+VVOkIQawYyfnxnxhTpv3hCkFnGS588mmikvet+8CaZr7pc
6+P1L380jJw/HW6CeEjrByQq6ofOOQvVLO8va4Z54cAWfPEEUM/cI9NjtrTJ8rs8xE1iPQLdDNa1
mUMa58OrmE12tLdLmk7k7KAN1uN8AqiK+nICGVdO6CfEfepsK9c2ihe3a56ZfCfNAAEalI40yLLm
ZLrw/5qVmfdlVmbe5aw6B386V6Pu+JSnlIYnmmr9UYc/QxXZZVCC7udUxNqNdMnJ1k26m0iv/ky1
OrtPwOOtB2jE+C9J86y9joxg3c0rx6ir49Woj9apHNV279QWDDRUy19rR0EAThgv0+SvEQ2BL25o
xZqPi3jsSkM8ajFkWkGjnKRrCIechWwh1r0V8Y1rZ7VbuA9B9oY0mGq5d0INxT0581FhBfBW2lNy
s0wMsWceS2Wid5ewxS8v0qKW826CXCFcoKrCYiOEM2XfVSXZjZjVXFTk96pi/2hGZ3gZO9pzHc0a
t3ZRjC9+m59s8LznWIj/eBE61HDeZyEcqGjRplJNS3Mo2xj2pxxY2/twhZTT8H2oyPTDuDNAoWab
g3VknfaQW6lfUM4z/zQ64e0nuLMeSdvWO8jNaASaTTl0xRc7m8qzNHSqqmvTcXxaRAkQWmYdg8h6
kFbrZ91jF/p/xknZ7vVOKe7IrZqXPNc4Kpu875W9zGFdclUJDUzXokvi1RJnyCyW1/qb0rPWSnIr
F2GoySjbuEjUtVx35R9Nj/afdUP3JWUv62gk+aNM7suhQDAS7tHiTlo+P8EmMaAbuFQDospe4nNt
pDbKAvXWjAbEN+ej1B7cLyUkH5Dij6/STy0UntXGd780bvHZb4Bc2I4Rera9BvPcf63kLPdvv6nt
mLYxE0Kbhkl+8+PHDZBC3Yy1nX+vYTKnW8ZH3YTKdjSMMewIM0Es5P3DUR7lcVbf2FV9x34OVWAZ
PJtpDx/ZlWecE2jEj/Sqp7vC8wSApT49ohtob5wsHR75snh0lIbpH0467OO2QGqkok3U6WL9Jzzu
0VWGLqpOTvBIEj8jwwXFr8n2eF1OKvwgdjJmiNhCx+JM2zaFbFbQPBMCiEeNKZvJA6b507MMtgjr
gzsPi6/L4DilZH/l6DAEeSzvmnPe2TcwqO5SKJyhyBA5zYKmdWMlivG1AdTv615xbpOxPyOEtecV
GD8XzslxpvjAP4VOt7fBnWCPu4q6BhWURNvJCSTrqBAhjri9bJspPH1JitrfLhttuTdfzGXf/RYr
XTLCVoqNb3XNTY32zn4Zpq4Y92mS7lI6qneGERTl1TJ7sR1Bwcr2YWSJevM02f26zdLyaMyWdDV8
dfZqMxylxTvmt7/L1fB6jNR+tfhkCDWcV60d621Pjrf6HtEht6F92L4xMtrCUPgNvqVGZqzIXY77
HDjrV40WWunPfT+/GUUUbcjMiW8G4OCr1Na8E8y49oNmNk/27AfTTrXSG/xtpjgZRaRRTHD2lYM2
7ruhtx8zIw9pB7uWiSez1qQh80fQF4h5RhrJHBZ078IQtS4jT/wHO7ahfkSzg5Wf340Och0IPKnQ
os+P3LtSwWD0WeFlE/KogucFRL57kIPiTmgwjDRqLT5TNGN3pZMIv8Sg2akeePKst7Nk7CdTxls0
b18lKf9JECs+CmUabyOQK/dyGOnON01WIovLDmv1aiz1bFfquXkJE4YdX9tq7a6kzwDsRxuKV14D
2R9WoIPSG20oPYgBFXUDPyMV3dksJrPaxY0r2HZgRsCb9loO9lCarWtp4DnMo7ToVsm/BNblROlJ
7W7nR5FzH3jhj0hNs30Knx/Sm4N/JUtg47wB+eRTZ1/8MW7xKRaV60ut7dN5reGOe6uHA3NSgm9t
nMbPddcpGxpn+aSMAR2ok9qtEytWv6l07qlaa//8GBpDSLqHGsg/WmXXrcMB7nAXnjQqL524A4cg
7kokYw8w/67g2BJ3tlWmKqqrTEi7dwdoVVSkOYCgqFfS53WWuKuUGMZwMSJIuJxHSztNM3D7HUrw
ACdjal4nx1OfAWNFezMlOSbNqujNrRMjZijNWk/CjeH2/vYSDF0IxFJdtZdmoJQvjiVotg8q7RlG
l5VrWL9aH44AWOetR4TXwmNhay/yKyZd1Ob27G/Dk5N7ziGIzbM55tQ55YZMg/uK1mpySctObdmW
yVm9JKH0ab+m+CroEC10b73J5+3TtCOMAqF5IwZYaRGyoOQ+1ntjHgIIICkYcjTlYEpq0DqLSx7J
MBkhTTmojVPvfV+rt1Tdw6sIqr6t7jsGKJUwfLHzfATZNk7HuA/8Z288CacLX1Tf8vdQ62Qraeoe
RCiODeOYNPMm23eZ5p+jKvrm1/Yf8HE7cH76w60n8vSJZuV9lXTjq/TT0j7c6qb6j36HnDos9cZ0
Jcuhg+3FG2nKEqmshsqJpWy6+Nqp2RUT5Mu1akANI3LUOmOkPmdzGbw301chzLVKM9zK2YDcB7zq
83RV6tFxCm/8ojSOkReVm4BW540xGe5xYBsOUXBffiNxMK1CYfv7jszkE5ghHnYgcGYMMDHSE1q/
JrX4VurmMeTL/uiawrucPs1hn05PW2Ut/SyVTEhkZu12Wsxlq4McDOSPIUB3jFtpshLQTiCv+R1o
mhgR6lxZE6tEFx3yk9M+wdnguNC3sUwQFBvXQ6hUcBhRwJI+y9aoYDhPXpt/CMusl7hn54MKsuI9
mON5IrmXrzQvU9axboRoarfiUfVKf56kK5dWiM4+/XtCQbPmjAF5uoDmyp//9/+QOGYLT4uUDWGO
ZVvsKj9+IZxUycou62CD9c0OcFZt79UO+j6QQBrj5dj2LcAhSBajdm2bK0tOXQLk1GWorGIb9SD3
KX7CIpVmySURXcymy725kVsuWq6LLWLbyUZuyGz4Vi+zUZfmDx6PquxfkP0M8qit26fKacObxb+0
QvR/Tcp42ROxhHlq/xRN9TlHk3vK4vApjoaNgyz7i64lPFNhqpDiqsYXr5/g1CfHexd7/SVMQW7m
mA70zsoFD6sLSPxn1aelCrGshD5VNJbgT8upT+ZyZb5T4aWKsVxUH7pDA03ayZuFAea6ZBr2Dxos
5F/Nyio3ZpQ0B0+JPXodRwHNVZS+1EZ1F9Yk+FuZIIaILzj7fEuvwJqUJ9Ni7dvr6i1f7fEFcbV0
V48V9YLZlGE6rUwHgCrIofsj7MAUQu6XezkY06euGNTby81s2AXKtil7XBkih2a+8aEXfWr7XL1d
/EusvObloVGs/HK9iDZQMJ6iAiaaxGcy0UhC1Ja3KTwrOstBT8NXOALHvbR8msrv/fhFGvIc4dB/
bDReTbMM5/zTdYYsVv9jiWXNXYOfHiBD98jK0GRkzGm5T7uWGAESALp58doIPb0lLyeOiekFx6Ee
01XM5mNt1VZWr6Xzn6blRFNY3+raLPZyo9l4p9YOurM04qqq17rviq00laHVjqo/nC+b3DhWf5W5
Exy6yoUqXLPClU/fcr+OvDZYGzTVrvtqtHcw5n0N2foAiRY08EyTd7Ig8wWUMRlfoTeNbqXPntMF
0ahQi/PLrbSmET5yeu3obeq7gjdgnkOMjUyu+eCKaSP/UQCGs2t1lm6Xu2U/bwVK0VQ186B/lBEV
bc2gd5P8RpqlY7u3/ZzokaZmAN8o45nQy5yyQwEgq2G1dGcX43g3lQ15Rk3MSJkWyLhw28xey6la
UV+9wjV3owdGJAgCAVlY1q2DYdDOwkF+dyK5cw5QPVkP81E0+3Lf1Y+KXLY7sebxjQwppSfiHtZV
yibzUJfUl6SfTd+9tKZQ3VDH9vauHTv3k9J9k6+OOodWvSsUhDCqPti3KCLfiMx/aBJQGLJlrdGz
+EZ4YK7t+ZUuByX1H+LYqWEax7VEyJY3edbbNWREGAzjlcETf7W8F+XLTtdqcWz8n5/c0nQ6eq5J
VUljeWXK96Oc89ufy8tSHpXmsavdCvgaH6vCjWZKS7bP7BtphoksOM61nGYZNxnI9wlYilUrem6h
cAM8W+Z/lGlz7yH696fdfO+y0aYLQqNJnw7Cn0j6vma2l4G3toNVRsHjtgBdvNYVwzmOeuQcI6dx
jqFV5zeZFj8A7DemNdxUvycy99EWrAE7VZk34CjTr7JOD7ZLam5AQx7Z6iN3wYMbCPPH20ESRBdP
9NfBPNVozkkRXby34UM9wnYLi3xfkVqE67NiK4LT0+jgXJcNwp5Z74QPYWRZt4U6hFeibVREh00r
WCtq7F3LxQFvn+ohGk8J8uIlTWyH5f3n8H/jmvVeurq8+rr63IBq2ziQ7d0g65x8If5F8832O4iD
9AryxPgMVqS+dVCe35QVNSTotq9kRN5q4bqpqviYtq1zZ/to18YlXI1AkfnozvSsxUzPWs2DNJeh
Kme90UTcLC5oDPstbK/h9KxVdbsl4b0h+SbudKqR9wOV7HsXdXW2VJMDO6Sp+MBMou5alKimymkA
p+Z9OIiInUdAIbOMtm6YAPbpDG8bJRXUaWmGXhBwnetWq7h5TNNc1ZbvfC0d68cwWdmvIjbgDaSN
72qalXzLavgeK/RS6G3tr0eS4ui659VjDnOFp+v2Q1K75SPgo3CjtnF8LSeNsHFOvuJdy0npQlAJ
fAAJyRtpKmoCi2JgscHvIdQgT5M8JZGRHKeyyNaFRT/udVnD5xCmlENEQnkEkSNqKPJQOuUQz9OX
I1W3gHFnFF+WGGnyurW3rjkot7EvdEgLzAreljB6GfLBO/ll6p26+QhIlbJS42LcyAlw68POhxkY
mhD0f0Da8lpxh/FF16mcDc7XotP9fTAUwFFI8ZSpGcHqmsE73lp6dJZDoDy1funfKySdz42VDXtt
rF6XeaMyYQMtBn0tfbpa/wH1OBzrVw4NZtAqom7ZB8UfjZXaED/oORQYqnOnaWO/4k5Jf/xDRBFA
l9EX5ovB9uwckP802GQ8SQsuzHfWPMdKg5LzHJlrymax5rkRpPSvlCTuPsnb6L6lZ+7yvJUJSf+B
TOhluS4bjxFZ3/smDXuIBNyNjaY8Wy5yKPDsf0FxpTurWnaTJLnybGbWcCgNWE3gvFCeowImpagU
EA7Ns0kk6rWoC7qLYTq+kpfW8yS51xrIMOalvxy6vptpKaLf/4IoMCDhDuIIShLYrodJP7epMyX8
MmGygbploKLr1mc5UC+9G4ocUQK/PlmycaWqqZAh4U7yfu6HuTiT0cq3nU4p1Q8iPmEInmxC6Aju
C6PLaIVV+hPaJNKzuJdQoVnpvZxIUm2YQ2FwQfSmABuxQ/hD35AjB3Ru28mvmuYyLfd/OakbUiFo
micLLgeQh+10gPRJ24OSG2BwrXRlfWnmAZXp2VP3pAYOfDqB+85vDkZ0zKf8exqkxpmPD1qOhvdF
Zlpgp115YV+cpRX5zovW+f4lL6OTBF11bZmDXCSH0wWNt6YQl2ylGRp2s41CR1/Lq0HhPd46ugIl
g+vX150Gh5yue9SK/co6qCaVlQoOyaveb8R3nr2HTouDJ+Cr7q7QETtTw7w8jnOFi930tq6U8Cdi
6+DR4qR99KdA2bZiHHd0IXXnZHIB/s8hUUy2hS6QV5DM/CKdoHlNT7v/yIHPXJqfF5OO6jiai/Cg
DXn2p92YQV9noHlF8hqGaMV1ZXuvGUp9jhs9vi1q5DroU2rO0lc4sFrEZdJupSknJsP5fNagaLsx
9xrl0bIhhJ9W7uAhEwYvwtsBvRXpg6FCP042ipYAx2jqvRz8FMqc3FL/mBSl3qMwPBSAs/UaHDGD
DJGmmTWcJw+Xk9+dI68zjNW3/9i9yuaO/P3u1eE7BPqHPmj6ov/2/6uu1Fr0qdF/07ssvU4DDX3T
eT2hzYM8KoCAT+gIN+cqdKIb6UNrHSmP0mKCOkC9BSoOd8fsbOPQPaa64RzizmELlAdsRm3t9Omo
0xP94hvejv7/43pUlBormACwU6e0aAi+EiaJNbktlmZgRvFeFialGZtD9M6Us0vwcm6Td8j9fAxe
zKCGcAC2XH+lDhoU1nmen9wx3qVzd4ccyNcbq9QzjC0JWPGYTF52sh1jZepq+b2KZ0UqOqEewGkg
TROziRSuGbMvMAyIdzv7Z+xf1fzaP+0YzZw0GaJbiMDqlV2AHHeHJHsJkI7cKGLQttLMBucL+N7s
IdMpxtGddwcIL30Jk7zeQecC1ECaEdzHdu+Pxz7qxmcj+xWlU/bSQ0m8N0x3vrO5NEiDEBottb6V
s6MJCl9kFQ2j6sB2gn+BvJiahgECB/wLLqbpfUGTJ3tovaw81511lwZQS1tWFN60NNatq8GxKGkU
/n0YzT2ycRl+5+H4BkO78WiokXFjI5xzXVtR9eo635XGEd8/nei32td/v/91e672v7//SVEhe08v
iIVKqel+ZqudDN6aimenzxD9p2imIV52XYvIHq8D+EC6Fri4bfh70ZUPIgjMrbSkn8oaig+LDZqG
zDttYLu+N1O0mOHdyQTSECtHbzU0Yab6xuis4QydRHGf2+0qqJLxLF1ZPnTXUFQ3a2nKCVP3Hu2q
pWFwPskBnHOoxfQkLTnAdFoA7iKr0tHyu4l0cEvOBEgzb/1pM0S0SrLIFKtKbZKDRTPC1yGkKwF9
lyc66QK4nZxoJbrOauZ2KKQLTMddy4f48sjLRzlsUAM1q33QqtBz8FnaRt5Un0yKXpehiE39ykys
5N0EXCP1SZ7hzGfI4KywvyOtY4OfKcDHdUFLccqLkbh7O6rkjLQp9LruynWdH0Ph0fA9ByqDeteo
9v2nPIA0Fx+MMxNdbAfpyfkcHZeUQaMjqVeTp7tCoEbcggBRntGWfjV59yPyhoWuZWLm7lOq++mD
6ogTZSflWW/FsFdVKOhhmFeeASmFW7TRNnVPd+oZAE525l0dPdT8ICJWrUclYihFj2J2EZXorGFC
UbXNm3Tc+lHR7RVfafdKjpaohyBtcbXY8miJcedoabLtuxMkmfVOG3aXTZwgeXEr/OJJtlHIxgl5
ZIq2hLjIo9N8LNjsBaSSlzh0kbSrWokmlgeaedJCy1rZFSsoYzblgGqHdcrM4mHu6L0dKytEM6mL
/SNEJVefwqISwbkLOk6dfHMf15VAHZQB9Z/4zh3vpUE2kLQzmeXnvNWnm2zqU/NKzjhonq01UyNt
O5/lcTPt3SY68saJzgPUUUneJ/fSKuw4pX4Rzm+j6CyHNKHENYGvYnnxl88s4NRpC3eVxp04ZtX4
s/Y74ym2C1daRRgZT5EyvbOouV2sOtX1pzj23811gKLWpF7TdVDY060lIvVWHjWzGsDiA4eJGFaf
0KA/84k6M7+okcPotrGdFvX2y7FmglOEAye7cqh537jlON4MaZscdNcHj6eM/l3bp9NGodR5ztMi
hKpINE+ZBQjb76lbDF34K2I/+cPKNG7noQEBAAO+CXI7ZLGFKgdiNQHwjvaQlor73Rb1nz4czS+Z
B/u7WWjpUw5KDLIywEj//kL9G3LXNeioYvPIS5WXKdOf2quQMBYZbP7OE1za6pX89PZFC6ULKp63
Mn09KCBVC9TRbuWnV86mYf17VtXApMvZ5Vw5q1vDTavnxcM/nb+cIHQ6jK2qQvMkK8GbZ41A1Pgj
fABlCHRr3Q4uqksSy408xBT0sF6xX+6fCljzViDl+yeTTXtLs6ui6CfTDIuvkxtCZe7kc0UWk0wh
pNaBMfKSxLQDh1b6simPU6PlXy0rh/qqTKBDa7xN0AgoG9263Fqdbj/BfnKWG0GkKQTEhWH9GPWW
tasDtdwGTeQ8KZ1xDoFK7QJLmDtjKG/VOs++WQqt+SHL3KOJjuReeLq18XK7e05r+1lmud9C0zr7
Hep0PlR8c6jrDV/zvlDWICado+kCS15rCdipKG9h4IGeBULEwD3qlGDRbOtd5Bins81D+V01yl+O
GOxvBoQJV17qT19BrQGJtO3uaXAAYaSe3j4mEbyFZUuSQlWaDt0yYZ7QsO7Q7aigI6oKdTu0ZnOw
e9NB0XLwECZ2oKpV8uHG6Xt175ZlvhttwIBemIfbdiicuyKykK1Hp+Fepy2YEmDfnrMoT9ZR6DZf
6kpnL69n/TMvLuOqTQftJXQUCK+LXnl1pumF/5LqBwuAI/y9zi+rT68h1xS3UFd1uxI+oKvOzJLT
mI9oiRbl9yEytG9aYKpIG2slZKAAITVotKQ/HRpnW9Hbdj3AGPZNBNZOJK740rengYf7ZvLGaFcA
lQYpVcNWB8PQD7NELQoa+l9jiXhWa0OLF8KCca1birFHrTM4uoGF0J5aBl/j3n7uvan9pcTRddta
5rWdR/puZE+zyo24Pc8Ml9dGq3Z7h25WXogBHJGVKB7rNOJ1KYz0u1VO11pRNXuY5ZKVExfunsK/
cxmkiexLzRrEgttxnkBFvoe8Zj5U04hDGXQ59ObTDbT29nH47jIy2A2bfgWVRnKDOCmUG71a3flq
qN+iPqFfIyybfqHhMeODY2a/DPGtn8T0I+PDDKdxpj7o5ZTtlAheX1MJ9HtFuDx6pVN+rwMUp+dz
Mtf9s9XV/KlIoTltufX2KE33R8R+HVp4BdrkPpzX0Lqnt7wNH0O5+pgHY16lSH/VTo90fv52LX6q
krA2E9X7OqCIJERaZ77G/9MnLyL/wtAlLyn8Wis7dJGPVo3gS9uV9V2DuKWuROKLdNlWc1tTTD5B
kSK+uFC5AaAM1a2cjCw3pZ2MYoA0PX0kH2dvTUeN6lU9dOjSpHdGMjUnu1Gax0ZAepLEpLG0DgpU
zUI1ZM5qAZ1Gq1f36lMJlcij3gbvwtqRTsvU+2rEzrgrSNPBdkQXrw6f52GYNcLkIM0UAbT1YFkZ
hK+2ce9reXAfhbdAc8lXSpfSW68Goiq/fZPNg04bABqt8wmsMor9v39PyDN8XKC7AEZcujwprfJw
apr6qQGnhF9zyqNMf6L+STEGoqwRNYPJ3drk3R7K+UM+edDmus1va55brHlORjbzZ334EPn382Rk
PV/z7S+8nRfGSrXtqwwK2M6nnCJlFG3voNYdPZOuPd5JjxxGmqK2SgQT26eJ2oZU9ZIodt1UXXtV
ditiCyTDXHLjAc/RBvV30pKDWYfWlhdFBW2Y6GeFXtTHO88dtyL7H9LOazlSJVvDT0QE3tyWt/Jq
SX1DtMV7k8DTn48s7S6N5ux9ZuJcNEFaStUFZK71G205gVuCA9h5t84Y+YfIiO8j5N1uZZU8UyLS
NV2ANu+1gehWvcmzYLyJ0ao1s0lHh4YV6phVmM8lCgJJMPTBb8bqkfVDshgz/XtNnPcp0txfU6uH
z7WGYcyY+9pB8xPrBhuQEMQwOm5lITBsGxA+MFrrwSmz8jEp822S2cWLjTLYyeqIDcriAF6Rp5bV
buohL1/GSY+WinawC7wslTTPVsSkdPD3hc1tLvCjDOr1pDVARhtF2bOUaNd9Bgl2O07TN0svZge4
vl0TmXafu1J/MEi2/sh6UihDASUEaJC9Sw0y6f9LD+KXxar1NX0LkUfbIL1OUkPPsjN74HKdlWr2
hXfZT4gi/i9df+varrlLYRabO9+pA7ZOWOboTmrdibTQDjGRkjWkC+tVLZVNOFjZD01J33vw6VUM
Sgpn7dikr5rSbJb4zrMEnyG/hNSRrq7ZK+voAr+COY0UVxwvEDk/7BAQxPRuUAMUbhuyKK3SwAdt
0DxMRqH/DjTzhjBz8r2GF7zogcK+uGWVL1mUJk9jH2krnz/mLo28dpMDHT9b2LxiOwSUZYz68OgP
VrEr3MI9E27EMK9GEoD/MUQZDBLKY4DS4IY1+HQ2qtkxSS+MfaAq42sy8A4oB4+YuV+fB/gHs0L2
+Gr6DUJE4UC3+cE1VAg4/+mmJliCtvMTTBlzZmut924JqohZ4v3m1Z68mHyFiCjUbwFyB2vE9cIT
bl31TaolPuSXTv+uoTwSqPaPSFXxdMMwBmSUpx+ato74sHr1khTZTWYn9o8sTX/liqifnKoq/6+l
r/WJWcCjytMMU9cIp6mWCd2NR9kHrGA7JJqTdsX4DFrHw/f2i2t0PHiRyzhYvQdjIE2qtyyKy4Wt
tLi2iwpdSF1DWoP6ZErQ4BSrEB7G0iiHZC83IrIYNdbHomy1seCrovLem9z05GsR/k31UD6kNTa8
A9GONyOb7iOJy/XcfWk51e/GLr8ZiH6/KFA8l5nQsj3Jn99t26i4+TUkb7py/IqX9APOpfpjPdeH
gPGxHjTGrz26wn5xiwf9+86/SCZsZqYiWMr9vowLkOAazpGOh4SdOma7tQo1X1SWEW+dtGdlCXGc
XKWbY/gtg+mO0FagpXtk6/KABZI6iJMs+wGSdcFgdWQlBuyz/7VBdrFLmyGyY+vVwzpzh+fWtO8k
klBiD2G5p6e5Cp+G5j4snRSJCVesIFWqZxexqjWe2GyGVBVBVS8afrYRzFU9sH47bvUQ+67yiqCA
tUziWrubIKvz/NeIxf0ZHvlgxuRwvrnLcNsKzN911D9MxhjcdqYvdk405LcNtIJFEdj5a11H7cZ1
7Gyr1E3+Gjr2W+cjhRdVU/SI8fVRVo9e7u4QT0DiZx6Uj+z+TL32T2aoti9RsTNR431FH9M+kiXG
jnQuDsr4CP8Gv3AEgfLav3Fiq3oKRJseEXXrV7I+yINbQHXVk9GOq9zD7V1Ny43ZtizBWcmfAI9/
PFzrVAe1VbOojYXscm2QRZCiYg1nyVnlohlXg56l916Ve2uWG+qN7UX9Noqz6hRUY7FPWBYeMpAL
R6xBURGPuw6NkEzDkL2HSxFP6Idn8fCQph6ex27ePCctoveDpnWvathggh6Pxjfdn3PAZfGrLpvN
mPj+7Aa/dS2wqAtjRNg9CaJgoRYkYXyn/dEF0aPRT3n8uwdMsZcZs6EhL4Bu8L06Z9MKNzr4PN/u
ZRsZnUubMZPi/7TJnNy/j/OSOlz1Itcv7AHPjGxApV64kwhMuLEGXjwh5KyZI90GjrIxRVoCdeUX
2T0i7LZnGR/8hqm4R2k6eiMWovGgGJKb1EuNg4q0zSaLdefRrcliR0iz/IpxfXWRUKi1Cq9CPVce
XA3N95bFwGEIkEsKKtablZ6Ob0UVHCN0Jc+Nmhhbh0jegsBn8BvIaYba+2+lbN8KkssvTpeUK2SH
p1vDKcfdZOjl3vA7c5OgfH1MYsRc07DRjkatRWe1rdI1oK/kxRDpF3QAul+gXDZdYobfxgTdjtIe
wzuIETxpqjzcBXVv3DthErIt1q3vjvjKkhm6ASJ34hxJmoI9lOI45yfFzFeQDSCC3s9MbRzQNyim
hTpa9l0vMAstveG1d8dx4+QmscYZiNUiza12ivc0pqI6wWuKlmprRq9dEQNX4+exk0Vvqs9dE4iH
2m/be1Ekj/rcyyuMdJe1I6I0c5HgHZFPJfyRW6K7IZ/AV1FCRrqCpKZoREY7i4jl/wFbjR1K+UhO
3coqJ3ciNN7DLbkC45gmA4SLwPG2ZtnwZFBRiW60rntK7MFeqHUvvrZBeR/z6wgWJXZ/SYKLQB6X
x9Hog+/tpEHsDyLzWcUFU4JwlOQHD+ovfmsaL2WrTbsuy8O1LHoe8v6Kwp12aeXPQozavvnndbr9
b+8+2zAIEOsg+DVP/TeGtyYmKNJ2pTwJL9fANiEkOFZTf6uKLDk0op591cLiCecKUmd65vwswQUG
LTfxte8Ir3E/JjcsC+gelflTWYW4cBeGfe2eqShSyalTCK6HS995amtmkzR+i1GHJHXnUwekPk2P
LRHfX3WrHYauSL62TW8uozbO7zCsxxmRfccuKLT4LoA1urSVIviKATp+4NZlUC+chCgoOI0J3IQ+
PwlKK4uenADN0Dk7HyJ49ZQIkr/zE0S2/SmNyfS5bR4HysX5P2RlgMx93ijBODHQMFBtg38g0P91
9UH4xjeBEzpPBqndVYIRbvmCqfQCiFmyBSjWHF1VwM2Up3VHOrKdD5eW3By9pawUaUMmchrdZZDh
VK3a01niXCQcRp59wsR8KgphIVQ9tba5gyKFNlDX9yzAe/cR00IWnW7fHTUU9k9tYvfrBmmNZ6RK
gsW8C/qVIaHsFNZPOShTIgY5cbdRDfb8clCTBNyWoWs8O2nJUj+91fUy/NnhTuzqDXdJFRRLewQM
A7vvm9Pa0ysGds0SLov1oI4JtNgkss9tbCo7+IfqPlGT8GwBF9iYk1AOXmh+CX2iZCkgmxMhOu8I
PhR77GwSTzmcON6VYvzlA29uTX4g4PHAe/Txs0g8ax159fsgAuEoss+D2LZWfwaNEilQI9VVp3p0
GRTPV5q3TZcr+boinlTfJkUCAGjbm162zgF2Rl+mNvimWa52EkYSH6Yy9ljsEmVsfNayzTAEO3OO
QVaGWiysavQuMUjkpbB/iKbnMrVWQgW/qSia/Vr2v5sZ597iLb2piafsXCt25urKiIu7wExeMyfz
kUeDq9s0Om6Mg38jq+RBFr0s3RB4j0+f6s1G15ddJup1Pj4knTEew1kAkQwIZOL57HqQdUnQl7sk
P/GEcnv2bepjnsyA49S3Ttqc2nVs8LS6m9snvbf1Z9k6dqp1qr3HoB6avZ4lxksyIegeBPajOjjh
fR2Kx3QmgRVm4+20LLFXyqQba6VDD6go63wniL+v5F2ruWO+80a3uxRla2aXe18bt1bZ/rbmrdkA
UH9DGMemiqISazhOaM6DX/w0RkfBSmh0znKBG2qbyFGr82XNq7s2ZuBmr/crgtMsZxLU3YQao57W
hKCrWaqxywxWyBWEpzIOs0drij/WT+z6htzKHuf+Vpd5b6Z+SkcQ/lkLxzbpwrUpP1GUlXuW/u5K
GL26syeL/4AMY5esbd1zm4TFs9IGa7nPHPOu3GfEh5ci0bvHcQhxKHSNeCMThX6SGRi5mN4p4St7
yeO7UtXGL6DPni7rdrBexmoyFHXD2tjBYKdTzi42Sis/bqtXq01wQSLWiefjwc5y600kQwxQ3Itu
Kz/y957SNNso8MyHNE/1hQtW5Werb8yk+Z3DdXjLiweCwQUkwr9OFOVzzcemHPRCvPjYJ69a502F
3CdTDmBf5hyRQ7h1/jnlDSkjPdKCjWztoUni1fLddRb5yF7d579zCZWgvUkjJzl1VhGhvdY4b12G
W0zaaj+yolMXnpZM9ymLJICAtrtJI+E9Z23/JHvUWcSGNUqf2zKttp2bR3sNG+yHbg6+yR4OwhOl
1Y/nkmfaqp31Rur5IFTINGqYaStXC9ELT+yYSsfGdaBz4udsiG4MPa3u5MunoMSA8k7+jOe2a6k1
gg+lP+N8nx/iP7/9PdX59/f/DLch86ORqPt3LSTDUholUIfxafIOtaIhfB5lYJI8z+xXfRHbR0mM
kGdB57MBMuE4reLGR2++7f0NxsoWYHcBD5/YxLEyB5fsufqUOIm3tnlUbUezjTe2nxMVnqHFEmQc
zxo3bYE+UQVhLULU6GjzZP3imN6X3E30W1lSg2GBl8VTEhG10ezcP/DcrlcBThJvMK5/OgDl7rEM
UG6SqR8WGQyzm9FTKmIQw33Y9g3kv+6nhVLtG7L1M3ahH19io8NBoU7vkjEQN0UMCz1y3eKm9hx/
F2ui2dfsTjP2kOuxq/rHAb+QUxp1X7VJ7x/HCr++uO2Dje2RVSh51/307GZh8N3tEi1WdpXffsdl
ynjIzKzk+wiMldC8+pvG3Z7rpfNijqa/hQ6cb+2q7O5DuzynQHnfMBNdybyS2qJLNIoivHPi6l5g
+Lofhsg++jlcFHng9QlCsaiQW5t5QjOvqv8tdN63ZGiiynsNC8zFWkOtj64ztrekxHiVdtG4NqwB
ve7EN29rnk5L4VfuBqsekg+wtlFtwpLgwfXVWwMY3DcNwMyiKIt84TtlyYZn3BSq+xJaef/ddSM8
xAXWQvHUxVu7VrUlTwDx4tkYD9Rm2P8IoMPXQYU8fGc89bnp/bZ65Z5N8a4lO78aHRgLY6Iv21Zr
FyIL3W1iYuNTDM2ws13l4OO3vNZGWOxp0y9U0NUvU94Nmx5c3OwZww48b2/1EvxeA+jwe5eIO5dk
6y9STsRsHG8ZYNeNRzb2uCmwGMn2o8NftEBsentoC8ilz5Lq8lBVqnZUEiB8c1WiKPUyQlJ+XVqF
dhbOCP9AlK+DiwGanZdPoHKftNpLbxFRUp8LRftSBJpzo8dlcx6tGmMhhHTLbJbF937Fapef1Ch4
8OB17wMnw2igjgrzpBCA9tZTaGdvwiZqXHazkcpcVEb71i3ZHtp6L246Gx39QMnzN1OJo1WtduFR
97ozME0X/DMqYpJBE3qcVWg2JWUYbLNRvNfLxoQgJuGauYssozb2VXGKfNX7Iy40aX5bpfEzq5Pm
Zhxi7qRJaAchmv6L6vKkBhqebQmS/OS9K+4ztzfOw+DsrNQMoyWCWgT0TCDoc6M6+uK+HxznUE7J
d3KM9BAoJOy9CF2ySzlCEXcxwppc+EPer/Heq76wjOnWQO95rc1F27C9pYq3xD5Hn3kTeRhiibZR
kH+xjfx4OXXMjm0SKy53KebaJOAF5eq4p4ibUoTeIW/Gu2qMrVs3a7fsPtemZ/wshMYKL26/C9Pq
76Y2w62kcOtNHb1NNUDfmJ3O2MXNb2E+CtcRz3haeKfKn+AOVym0iqSDRBLzSEfCz9+pIsJRjNv5
LlO68i6fzxxTu8t46B9llWzsiybbCmHgADb3ANyU3Sha/T0hJVw0jvVUJ2q/F41dY9dM0YmCichb
8i1WcvsJbWHxkOEumM6lsoCxGQV9tx7UQTlN8wE02ftZmhj9tg/tb9eqa7drXw9GMakNrv5npGM3
R1C8vyu/dA9D1cR7t/M9KKFDtotMLTiLKGq2YW0kN6QSx41RGtXt5NbO2suQ9hAiuPN4M++KrMiO
6BG3h5Dbf9dFhXsyUErd6KM63Q64XazxflMfuilBetoU6lOZ3te1BerAnbJ7dK3jXW/W9T4OvPZ2
jLqIuFdav+l+flbRtv+VpGALtLz5GtcdvnuOkd0ZpF13AKnUXV92CY6HOnQ7oqh7DXsKpOCU+ZUh
qqXrGNo3m40FtkX2L7fMHjXWEMuGqOCdwMgacZHytwmpLORZ+Bb0fEIRJsWdlUfdrh7bG5dbaZvo
rtgOFlgZ1XGJLdih/qJazXfdzuLfuX0GpYnAAjfznU3u+c0JjXJZ9VrzgNxLt6nStji5Q330YnKC
fqA0dzCMumXekAmoigE3lzr9pWKjt/By1iS2a+Yb6IXFcZoM66yDI1mFntBeTTGeiYG4JCo9jUf2
plHt6lsUWni4uGp1IEzpPOSN+AW3ggclWXt2xI19nzVdfDSiACW/rB9vMm/evljW91grA2gZ7bjT
wrbb2gFLJCSL7jtQuj88YHK4+2bjw5iZAoR5rW7qvO9eCE+QIKFHNC+c3arI7nWsMsABNDvVCdK9
M3n2Xpvi4sT/ZbId1da+9czKW0VilqsaYm836tF4ykvg+EPk+U+WaTZ3Tj0cEpipwhALoyLdGwxt
eo4Q4NuSQW7XEtyFNVuxskVU7SX0q0PYHKSI2yJqBfSrwYysQ9P0SVX7/EHFY9goW+to1fiqGGYv
9l2nBevJ1fI3iBi/yLoMd5UHtaMwwp/R/MzFeHRR9kq5jHTisDil2vs+6sft0Cf5Q6ALj3hl1/yw
vRoxz077pZCyqNTIea5Uc1prWvLmjvh7FLMtRDYfINiLhR7zQ/VtRVcWBIK01VQ75TqcPSVkR8+z
za0bY5xyrUPZDX6LxYNlnkV2S63BvnMvc18mS21tG4Bq6MX0MioBnkFFmZ+VgAAg/EDWz72RnrzY
++okhneODPbXYfM4GUa01CcdwVoPlnvtHxzP1c4lBJXlhL420BNE8b200fd5n463uKeOt9EuHzOM
B9s02pXsFFam3ekvyJ1+M+ph+E1+bgKpzEKF3TbOYNmiab1iLYh987jE7eOgpDyoTcW6H3iO7NRR
iVdpZWvPdhw4Oz9RckQac+5XLX0FCIPDrIvpnKGW42nyQY9khuVsYtsY0ANKio2rjs6pqLquR0mp
e7QKJ9vJuutBa9y/ujSuTlzNAf7FagRFwqZ5cRscJ7Fijb70iLqv+swy7hIvZIsKFgI89zY2JigC
EBLA9yAEKXQMTqaoPYvaYAtIhOoxI8+0gJQ97GWdhmUuZpbt7ELo3sVG5PwiF4ULwrL1A/chMFgl
R7r6TVWU8QDydDqYCkyThY92cjTOoYlKESwEk1cFg7Q3oYYA1oEDzcBllwB4eACV3iNzZtjLZHDr
tQ2G3gpxJ01xSTmp5ZDvoynnfihVBXe+SSe15/kPoyMeAjs4w40OQsSBFAIsSbf1tbq4J54GJVmp
cnhsLbRxm1UTlNr62S7G+DwQ1yAU0tbPSVm4N15iPvH7sZ+mETYPdPC/GOLOrBZzpYJV7OJWFS6j
a0kQlw1x1fg3bflDFuwwVNeFI/A6dOrpLkEaa2Fo7QAzwZjuLnWofWz11AV7MXeRDewW0EhR0ICh
phQxJkFWzgJ41kgbPKc6dV36fpYaZbJGNtJC5ks0LXlY+lxOeRLxu0rVfoNkPrqJFpKTigq1O5s9
0uSBn4G372BaGWiLnK3a5gWQxfdtpSTc/jwWWcE699o0II7CN7O3asu5l3WtO9uaN9OuiF0dgSmY
XV1qk4UfUINTMR8sqvGGrJNxp46jtTT8MLjHLbPeYlWU7hS2lpWOR7GrjHMI4RYE66q3VJPXNMhN
r9Th4sQm1rR9cg77n6NRkGjtxnLjuQRuyyhxDo3fsBabz7QE+ZxLpSzLQ+vckOUdN/gCtmvCpqQo
SpiQQknf/CRMvmImMCuiKO0Xnve4isZ+8AgWJVqbce3f2io/iij5xuaKBHxXA97vLF4tc1EehIcH
2QIPXdQUZZM+OPYhFytFpPqd0TxEZgOxUbWRXvH5gpFEQDlZ9ep079u6gL+h4XxXTsQDzASb6WhS
jHt5qEIogay2uo0WqO91ddt1JGz0aj+ktXnpJzTthoSefUoKy9uU8YwTdzTz0EZEWjw0rJ+00G4e
RCMWKiK4T6bTr71EVe7nhbrfNdqLAWL1RIDAvxStMsuwqRIx7rJljHVYjwNGifz/FgmmlFxs8cP1
4wLnACEO3GsRO2ZzuLdQ0pi9dKet5fnuMamVL2FcJA8ChqTZ1c1TMI71UwEaqTRa7aYMlPrJM4S1
7NGo5glLERcWf6v1hGb81r+xCkBVULf8mzy2f2rTFL8EWVzvIzUkI+QFyYsNW2ZtiibayVYYEWh3
hmYJeoVWbCZQuU2UR9U11QfeH8BYqB6cHt5iiE2czUbz6CgTgMHeMnaW0eCJ5Ks2jKmkQbAJ9Bg8
cPs5I5SAf4Wrrojr0zqq2rYseL0riWMRYgnR7wQmupZjda8PtqVWduvL2A7QGW974nxzZ1Z4zaaY
QMbL1qQn9meOeE3JIjAtXljjoG5k51yk5DcHEznD+bpqkOTruiMwdhk7DP7KIaG9lZ2NvtVXdej6
l9bUbjr0LXBEvoyNBIm3npSQ/BOSKVSWZFiTLWY8O1wu+9se6ftNFk3lyU2OoE+iJ6VZ9poqnhTN
6Z+yevgCi8o7F2Y+7Koe8qZiDOK2a5Ggi3oP7pAS2Ze6VvtWTeipXap6xApuTJLNvlqicxuzYwZo
Hh5c4YpbOUdeRymaJ3m0dfNhmTm5YImHqTPw6fQYBBC/Yb39yAlOfcN/WV+A8rBuM9+KdxGu5m07
ZXedlTxj8Re8wEfWD/haoGztDcFLnbTthlj7uJGtgAeaJTlC7yBbC7N+zJqivwsi1/jSfWuqLNjp
YYH1sbBqFEPw2WzgrW6bmCQn5s3IIHkl7iDr2HL+Ok3nU1PLcGT/0OHDqZlp5SYZCR8E1gNOscEX
mz/v0TOB8Q5e8MXg13bvp8VBlhRLmLdxMD7IUjzlSKDm4ocs4dtnQd/GeDUaqvDLVKMd5A7k6OSs
MVbmGx9kyiq2FeN29NX3g6nsHUUEmDT+Vc2CvzykfvAsO13rU7PT1uFIpvhTQxHE6qLyYQtcO8su
xCPY66BjJv5czu/ZMFq1pj3Dh99Eoh3f3MnGC7MF1DxquXpWdcJdYKdXLlov8N/rcBnNZifygK/S
+1lqYOSJBSrvcAf/E9mq/TlLi8xbDz2Ekk8NsrNsFZ0SfGiF7IP9ii0aohLEXi+zNo27SJsJ4F4H
qZgAyzjlB+TC3g8xS4UDDsz5QZ5dG679rg2f+v0HXa7TT3YLsk3Ofx0ni9c+1yv9B10+TXUd+7ef
8m+vdv0E1y6fpm+CGZj3qfnTla7TXD/Mp2muXf677+Nvp/nnK8lh8lNq/VhtujB6uP4Jsv5a/NtL
/G2Xa8OnL+K/n+r6Z3ya6vqF/VdX+/QJ/qux//y9/O1U//xJkXeoWR3iB4tACEu7aL4N5eEfyh+a
SEUxKk/d91GXMhbPxWWWS/ky4MOw//UKslJO9XHU33+i61WvfVTyztP62vJxpv/v9dnMsPUWZszq
/HrFy6yX61yv+7H2/3vdyxU//iXy6i0cCOwlMdr98+1fP9Wnumvx8wf92yGy4cNHv04hW9L5op/q
ZMN/UPcfdPnvpwJT361GHH4WZjw2N90QOusaRPxSFsN+lgww8wbkDq1gtKylWrn+SnGbQt+mDaZ+
Te2xopybZcdhDMDEAV45QVKvD3qBZ9NKNgf92jRT7wzmFwadrOonLz1WHqvAUi/1rT4azsokqbSE
97ckzQD0crZru5i5SV83aekGZw9JT3lqDRNG11ejN915H3itulrB+b4Ro3LcpN/8qFH2JpLPyzzL
ki05KeJRalY8gMrcmVXe3iC2lD8oRF9OltfeyTbZq+LO3Xh2PayghecPspueYCUWEmw5yC66r7JE
ylmaMqvskJYFGC4z1hbXif7Dq+tuf+dYuk8Q9X+5sjeivKT734PcIAKXu+I8gcQaFzbaH2dZxmwy
XA6p9958bTD/dLFNhS7FQJdCvA+TY+VB9vP+zGJVSbgpTMi7Gp7nANlisgDyVB6IEiJSei1/6JS4
7hn05bj9MAbk6V/dP9Qirpi6y8FQBTJ9aPjj8mbjVxw5N/Isxbui7/Pu/KmeBVG0Yn3Kb+jTgKEN
T30SoNbw1xyyhzyUbG9RgbL77bVOnoWp0++gQf76VC8nKRv3WJeTfZCNsspJxSZTR7GvNGGBmSRP
iJGTxVfkLHO79i71slHWy7PrAXgdvu7z0EkK4MlTl2SKX8fvY+Wwxoz8VWTULZ5n2bABAtAvMTbX
vQX6es3dotIIkmBqpPCrBUJN2M4eNrFXtHciUNu7Wiudg9O7T7LqWo/81pOVtS57DbrKQwYceWOb
Qb8c55Gy7nINOdO1Ul7HdYLxch3ZoJbTa1bUzVbSdOUZOlD373zdT9RdRPi8EsPgmct7OZecXcne
RRYWtEO78tDlDMnhHtTWMFJ0zausOSiVYnPuK2r9L+etZtTqUnb327ofjq2m24ug6bNVExvv3OlE
6TyX6Abs6OvBKBvEOonmy6oPXT4zr2V7ELvQsT90NRRfyOGSiI18wSJC5x/jNGLWpgFRukld+xjO
oAgcItWvWYE60Oykce0R2pqGaLDIlvr+E+gnyQCfb2SlM7uFwn+1CICsij/YIDSNjrkdkDmaI4Dc
KQ8RWVSEK5HFkwcE2TN85dr+IppXSj3puV9LNuzSD6iFWKN60iAdVzb3s0LBJmrreBUi9R4uQQrm
wEGyeCV8r74vxVjfyzptrusgdWM5RIx2I8uy+dM8gxrfNp0f7Hu7EadetfqTJ8gQL2Q5RoX+6Oo3
RVcM+erSQPAJPMDgdN9DzG1I3Os9+stBubrO0OXx+1yf6sJ5Pl+/+VRtq5GyVfThvvvjEvrhvfLu
IlrjgU4MQfvwhrm8dkgBHi99ZPnDyMtLRviRugwAPS1h+KGPq5AxzdLoRcAL2+az2Zw8pH/ORmkq
dy3L5l4klxGf6mWRHXS/Bfn/2ojOnRYEPmFNeZCYMzNSztdD7jfvRTNoFx0wkZNslPWXsT1snGUw
YRR+HUZU3V/1ZaUtL2q3JoRDaFACMUDTiCJAwFq1VpzmzRi7LDi0uSNOeZyzMY0ajHmmtNonRuqq
D8IidqAObr6Ufeq5YyIZCaMHMroj63bUhxtZ5YZ6sWQxKpAHaTQ1W3q6jV7x4Ew7XnPaLWRW/Vae
ZfiA6lPUna/1OtZtp0y30C6iq6cCql1oQ2ltHT42FD8qrwfCevwloL5XkYKI9aU5Mj2kKv9cTfZu
5ksOhUJKhqtdP0BY582pb8zL1T7U52kFOgZfPDHp+ymNKjQ+8N3xugyhSsW3f+rYeYRdJr67bS6W
NaT+O/9P38hwpk99hfNac5m0Qk850EgBdA3iaKnXEE7Kg52BXpO4NFd2REQSpMN7XQGxqhgqHHbm
EZfBch4RzkG9KnQXzdxSo2OmreSM9hDuZJfPQ+a5odZGqL4zQrYWVrVKdccZ7Fsw6/nabRAa5r/O
/mmH8ES0pPoW2jG6HlaT3lZ1gvcvZoYbC57Lk+wr5Vr+ta/aTxZpGqAPil4rC0fjlSQ5Aw2uB5Bh
EoozjFg10FWTrZJtIFsdF6CDbJVji448pOoZplcvfeZZmuTJF/XsJ0W8ngh8BX7qWpSt1exEJVuz
AleZ2gTQ1Gio/HrdwvTT5hahEhg889m14VoXzq0gOLStHcNWkP3kQaDGfGmAu/FzIsM3CUES9TpA
XuLTTPISI2onKEIzsex8vXY6fyjQV825AtZkOGa5tkfgeJE9xG/woLCDUd8CvgCShRFSw6LT3ipL
A2RVjo9jIeDnKUlKJjzQ3pxcdUh+qv45SCcVA0R+sPNwOWve5vV+IN77n83qDzraGIqCvw+Lx70l
XGur+T3MbPBZC/TD+lOkR8FLWE77oCLa37rx9FRUxXKYhdHgzxU3eodtVDD3grTI2tnGY0a2eole
8acwpWyVU8LKEyfZGpnqhynzMSdRzBxuW/wkpZCSYfAKEPRO96AiOL7v3NDeYHZlf1Gm6Ea+h689
UoCf+zJyrE3YWIgum6hTiUU9WdVWrpOnODKOppMvP62VIVWyAp9U1Tha8Xvre51siZr6Q8s48PpZ
XJbqJHx2RtE8JrN9o5GmqOiYzaFVhSJu/hRJigZneZhyZw85ujzbCn52TFTsGs2NHuTBA+BRJmDx
ZAltC/1cme3R6E0MYLIxG7ZZJ3oesgyYuP8fnCxtl7P/1rZAig6TmFY9lG3nnGWXUffFje1O2+sA
3Z6SHU9QWPVyAFRma9kin37pc7nulNyWRRFeJjGQd7wNRxKf8lM4wPCxbfethewrD6Cm0xXYJrEx
5+knxS2XA64Ij0q6UmN8UYquEY9jUOvLSGB8K+sGELcnUFE/vVnvVVZVhYlUUKaenblKgE7fJLXN
KnIulmz6HgzrVbbJ7mYMj9TLoOy0qm8exsx/QztEHL0gEMfRH0Chy1N54PGuKPha/OnwuVf1p0X2
kUW/aINqIctInUVr3Zr6y5zXPlkRj/7yOlrOa9Xj++e4TCHLZeY8qaIOtp+62I3KGzXwnkOrxkml
88yD2ysR2MFJ5VQermXZLnvKZgeprPeesmxfe16aZFcSEuNSC9AZkZ3kHP9D25c1t60rW/8iVpEA
x1dRlKzJsqzEzvYLK9PmPIMD+OvvQtPbcpycfb6v6t4XFtHdABVHIonu1WvR2e2S0CbQuP/Hq1Ek
9qgxWAeBTNRZN50dEAyu08nIAhoOXgzbwKfz4M7OagQHxeaDIxzzHzHqLbuP9mrax3VhHNqyzW3I
qWCRyb0yWY/3EYsEwEmFs/Gws7yA1L5dhe087mhIh6x3H3VzSI80atLUuPTWtC4hIHSu1Mgzo+iC
xszblAYsHKe+t+5C2c2J7/UCLANe8dVA+3fig+Nlxk+EgeyPpqsLT2Y8brqkAE6paX3Ae8ZL6+jx
FY0AwFWGVzrw1BZAEFnhPlc2twNQdZ41iLuoIar1/bmM2L4xvdcJbACEwYLQIJnQilYEzjyANlbF
A3tbHofK+fsWj9ZAwLtsqNupgGZopB8Nsbyj4SzqHmA0O/FpqLk5fyzrpyLLX68GVqQG6Uvb2fFc
ZEDdVBxJG1fploFLNMW/LI3WoFiHYpmyJZUFEPFtbO44GuXA1Y+AUAVQFA3pwBM7BY6mitYfHLch
tFvMTWzZwAg+ccOFTo7kEaRSXBSbJvDYWwA+rsXYzRtU4UFd7ybxRU/cVSrr4jcvzTUhyUOxOXej
K81Hc//H+RQRg5x2ibhd4e365LytAVAwuHwBQvdA9b+xYnB4ZS0k9FY2mndOriYCdGZEIBKwxu+t
SKN9qjDWK4ru7cTxZcynBzoIsKae6rADrb2QD6WNJo8iDYstfSZQTEOSwWqPy8hFGa3TrGmV0Z/j
zUufrviDN0dK7N3cXs0d1Z+u1DPrDrXqCB1OOVpvsrrdAy4IbikAYB+n2M8TVfBXlkpPvb09lX+T
awlqwz7IGzcJbnOiscpXcohe1yEHyIz/D9e5XXv675+nH2bd5xYYyprc4seqY9shZdZOhBzvW/kw
8KNssAxevXJ+zG2e7ie0AEMWkh/JNJJ3iaHwBk05gSE89JKoKRRJa9NQm6AesW4iED6JrJEBGcm9
XJHCJzQhBWi+aleJm2Svd+laAuezqk0u76CJEUD9LjF9JDXMfdIUFqDbuOeLCI88SExg7NH9nfzI
5Ug3qBsh7l7fa8Ip2SHLp93jBxKd3T53N1MlOLiO/7HpygH9O3TmtGyxl2DegViyCoEs+ZeBWfWO
5pOJJhj4+qzxTQEtippPjnEo3KPNpLZJiwn9HGN9BFaiOc6GVR//NCQHhUiwWtvtjNba/x5LK+VJ
9NWxwYjW2tda45pPZyZAK8tZqWx1rkH8783773HQg9WACkYy082DD9xYNGSA8WplAsCseo8jEx3a
eIjeyXDngBbkIQdtWxGdDCdC8xnqy6ZZAOM8mRwA5vTKlTks+mwvsZf2aWg1aL0HR5IGAPNcPTMD
SXhkgUA4qoLxRr+sMeOd5iF14muEZqVnHDL8bE28x0Dhwi6g97atauexC22oSd6GaA7ZDREITbZa
5y3eCGRll9Q2rSMowqeHGTQpluT9ASRo8iE0cegSDSzYTcLWzlDj5jWldnac3dcJNIsOLs+XqTSi
+ZOVpYEDKM26dpscuc5ebisj4ZcajVZBXyNPZloWJPWULdRM4deV3S0h5JBYYAVmtnJfM/mzjyxj
j9Qwv4DUdK+nsX4yeuEmfvUs0St2Ecole6GdDHu6E9zxEghpF3KfaezvJdJEsxbQ6Wbl0zVvHyaP
wPWdAhZTA8N+IHsuPOE3kPjYLkvdPgy56QOmTr58kNty1bPhZc6uTFkEwgRs7LjaT7qJNtwB6o++
LQ1b+tXNaMgZuFvaL1I4MN+IBGn9EnNb4ua42W7LQO0nXc34nULrfnpCCu0ZDZXaJ1FJa1v1Zn0n
ijb/pM3gLAPw8fuvAVMCwYs2QlqGqICkjj4ZDiIvIgPUY5uv7aZ4PzTVkILJS8G3IXk/zK1swNMF
MNb+2Fv8VGTAA02h+wX4ViPcRwbo0tHEA5avttYk0jSpeUJul58oupvEOmv5eKjE33llmfsYFE8H
dJLiv6rRoFOJztCqBYkYrNAxnw5ICZFXqhA6o0PboUlq8Xwc24nge3v4DkkzG33RKo6WozGSSD1a
oZt9KiPQtUfZUKANGgc+G7F2NzVI2M94jviD1ZTu33luFgeggWukPpOiOHRARPmZExo+Terc3AuS
vk/wblU6mnmCVjO61keJDkClkK6GYI2SZy8OoWIMUazFa+lDe5khDXBCA94zdp3Vl75I55VRJeFz
3wOOZAyVfA6bxFp5oiufQweyg1UVeVBR6LSVZqFnt+foaELZwNsbUKdd+rTNNA2XoUFUD6CheTe8
eamv7v91bp5Hie+M2JIL1f3Je8BjeJsYeFfwnJOt2E5QPgOKXaJmeBijJiDbBMjlvF7cakoxVEbQ
qhVMNHQFnsHawG21+g70KW6QoW33L5alTx1aDC760LDzWDT5iuxlMZjrQgeM3FOgXrQ/49XM+BLO
jYA+JSB1gGtlf6G7rVt1kRfeAws4P9aauJA9YkWzyUPTQmIMF0k6selNwIkEeDafkxcep9OPcY4g
V4Db2mWoxXwH9ZPmTjeL6BHbQWDo7dL+kbwwAf4TigS9mbzYKWhhXt+swTeJzidoOq5BYZGjB+pN
fp6MaDXIAymd/AQ0nnMuG03ztcjC0+ztLCqRKiVb8nZ28y5n6VSd+hLkWElkX2K8ve7wXeT3dEAT
u3lvpSFUG6EcuPrgoKFMw0tdF+6OYm8R4HlHJswC5nTIo0eQ+5VXo83TINQB+686NI6lWl371uDk
38WU+rMpp5cI6mLB3GbvIzpVIvnXCOKJytPEL5IYaqKRhoaPElSbW7DbFPgVaXp8DtWGo4s9Z23p
4ARbRJRj2pw4ahtC/jBCf4OWWAcPnKH92lMO8nq5ix9N3p6kVrdoClF7mnfT1NqoAU+Hrj0JJbXL
BiR8eePVjxLAxN3oamwzzbX2hAzWEsHR9LMqJIiH7BQtUSXqw4biW4cK+FeUno0DmHXFI3gU5T24
z+94iY/t65WsNpZk45pi6cD1/Cso7IwDjZo+mdFTOdyBz717wObSH+YWZckQYm4klCs65OEqjuzI
3An52WHlmlqgQY+K7TDkVNbU5ewyx1i5tq2f0KDo57ExaNcklDIA635lo1MGtLh0iG1d32uWOgBr
XuAuglNga02GloL+W4F7IyoFykPhqqf9P52WEUQgW7TDou+1kdMlUfdrkH1ZqOHkFrb1aFwof86h
KDc3Sc8ZuFuo+zXQCpTOHdk/qn5SSJny6ZDL2FzNYOFYUyA5bkvRWZR12/RtqQ9hmXvWPKPoki0o
V1i6FoW1FsIuH6w6x0bTzNJty0S+7liCnaaeo3G+16EzarbfxrrwNmzQZ0gRQJ+atKvJJrxh9idt
6i7k+I82Xc1Fhx9aU28xNCVvu9Hv5WSsqfB4I4heypbv6pgx1Is24Th+pqrl4l64o38/X8qbJock
3cI53Ve9vRmq/rObrEF+ubLYlJ9GOQxxkGlo9XTK34aZ6jIuR2To8kFsafQWKlQvcqsOb3ZakUZk
p4i3eLKbSiDpLZ4uSaHei92AgKlWrNV0qOrQDrqhnVc3G50p/swTqzzQ2FKM5YKXEP36r/OEO6Ip
iCLHrIGU1pg5QdVk72NuKwoQr21RjfoBvQR73zTW/fL3oCFYr9AWjT/A7V+EKtsSRia3dFAFeJu6
DMnzwYaM79cwapuVwUY96ATubMQuUHf8BwD1wzkCtBgYVmNFHARd1BRH0wRPKEXRJCcawL6gqMx/
nyS67PRaKjESA0rfZol2tzqT0JCCPPMqq+3pROMI8jibQaKUSDZNxbwPRNd1gLuVs8wmN3LCBiqL
yL8Be81BPJT+NFF522ml5A90mMXgrJ2xi4KbrUV7HUqIerQqSt3EthhS7aMSDqMDstXgW22R8y6n
EAyOSjgstjMOMeoXCnhn7gdjAzrbwifbbQ3k5IB76hxnWYMcdml4JxbhVVNdqn+7HlBA+WaezfGj
A+8c31F6HXa3xRsPP4Pa7PHl89gdGJRACaNEW0Fq2F44q9Bn7ZjnroQKPcQh24sKIBMF0CF13pso
VE0EWNlaJv661m35X9eSlfjiJamxd1m8cmzrVUUmNSoo3hth/6prIyqQIrHZM3e9novHYSi8h6GI
VY4KWjJjBH3VUEf0MkbiCrX40niNdtCO81BhK/Mx+nY9mqGr9ckmzcl7mLA+jfraeE6K+HnKEucy
jXjdazIe72hIrTve7BzQhdadqIenSL3okhoHGlBQDGZ69DKanxLV90N2RIfbbABqqrXQDOb3kM5b
Gx1+OTSDYtCB/Hqp21LqUg6SuJDdxocxRBVfwhZ9fmoNHZ1XxxGXKTxV2dLDchPpMUAWwOk/xMVw
3865PJCJDjVYnbbQw2Ygc0QYMo/gkk8Rp1sAD2Sa0+ybyUwdKAlDdvuOthIZPeLolA7gcAzXwjCM
FW1TyEbbEjq72W4zPthoARNVv5XuVn0QowEUkCHwhb0jDUOzqLNr9fyw0Imh3fWVMKySbWBZDBSZ
A8QFNxr6JzetKpDOWV1s0GaQbRpVTb15ZcS+TwYQNCjpJT76lJzgA0yehuStUXJcvDeYPMHpUaWN
l7kfHMtSypvN+CZD2xDZLXQRQdPoaa7B1BUaYPR3B8N6Cnv2AkGm8kzOXrAVSPLYp6ZovUfJ4i2Z
4wJCfHxEH+7EEvtpqvRuV+p1tiavFXVaEHkp6mjqAiG0j5cLLEtOzocLoJj47gKJ27kbUJkC9Yo2
F3G04szHEGkXGhYWAH3SYH6eDXsQeLrHPpTJurOS5FuDRo6Zgf8UQnDmZmSVDVKLKvs8ae2FAgCg
dEB2EfHzbSbkAeNvjYFNsBeaX/K5sDYQd8HXygJrfT4V4IdRmJVBgV1uB7KVEF4B7225vdm9pB03
DYCSyHNBHOzDVBpqBKZUc9GnC72ot4XlY5rgy2T1UVuveqVPQQe76pGootM2BQRLqMPNTTY5R/F6
HpEIIsfHJZZ16haFYmSh15y19vF2GPuh2w81oEtv9ghopCOfQLS3/ucULYfD3L2LqUQybTPhfRui
qboHVzI7tdqGBqCGhsyzjdfxxd4UW7KThc6EmjNmHTvh3eZmjiAoCU47FFl/WfTdejf7L4tGEMQa
yi5xHZ+hc0rtKWgDYoWuvZ2m7GXZolDhRB0+7D/QKPwFol/A0yon8GVsk6QTssW/xjpqtSZOXpYd
EHmX/czQjGsAmtxDyosGKZ2yvXY5Gvh0bUYzStE44BFunE/SRmc6CGv+hoSd+9nA/RM5PCM8zmnb
HhgHEBL6RfyKv/m4ijWh/9DEmXS+1ByrYa9zQkMLj12UQJo7q2RgjNKXRYVdMTLaLwL359UAEpdz
2w2g89Aj7L7iYn7pHHA/gC9S+nkHLkdnlNUaFZX0DOjxtLNdqW2Z01UX1/Aa7HzQh8U90C0r8jCZ
jA/T0LEvHyYZotXAtmpWF9GC98CVzNmZoycLqE7gBRL9Qa2zyaySP2XtdJ9LN/+e8QydlHh7ewS/
ZoseU0TEms6f2nG4p/zZnyLe1viPEWhic/0SXcBrt88+g5eieCCgQx/oqG49WbJr0QAWfyJARRXr
9n4Cx9YCcyhqDqgn1DA2fAJ7VQ++3W3Ny8GvKhNq2woJkZbJsijNF2taVAItSYsShgKNnc6yaG/I
PkghWgJoMV5TdGd8iPSmPELbADsQiJMtQxKpJ95YAybkTsCwol53yK5MbaqXR1ribR0yQdDTd1LN
wJ8Z9P02QI9ovALJR3ScbZadOyWk18dx+b2PgZgSnvciZz1c59hoLRGW0IdVDJCOB6Tdxu5SNFC9
5VNBB9Cdqzo34ICMnKT86c1ogQcbMpcati40G0WbZsXA+aAeyJG9rqYZ6TVZFOeiBpco6Zr3TToB
UPW7o7U17CWUI0JGbZmRDR6+xcoRpbV5ZBw8xKcJqaqi6vTu+prfGblTbCYUqEnvbh0OUv8qsmco
hRbfkenT/cST870BfNMRDeygCHsNKIckaHMNeD4tdbdS9BtLF87BlqHlrJEuyTYliBSBMoLGPLkT
jTmHBP8e0A9BrzJH690uZ2hip38ZYNYBB/r/uZ/A9HGzgxsnMPMsfv5DvK3sLPEqIBs7cJFVoPfI
sxa/UpWTpLHuRu0KZWMLgnbIXXi1Ma1MuxCQjG34c4fKSyuQhERy4D5u+3pFLJvgWQGllQa+Qxqa
tvnvkxrDBDivlCckqSrQ36qDBp5KwAuhnyHmf2zKkUKmDIowI2BPuh1IsBvXhtsc007KS6wO5WQF
XV2B3V2N6ADAv5l0eOlUFq/o9TPUrVc0AqUj+DiA7IMkcnS4mdKpLQ7joP9FJjrYvVftXJ2JZWaX
tPGubK2fkOjpD+D+BPS5n7IB4qBV74MI3UKNaayRb1dG8lAknS3hNDaj4meZ6zrwMtl0xJbJCJp5
GFeEtTRGdN/gvRweGlMMndEBLGngLciONzPoewHgrPv+dULbQWK7mfVzxhxIGWnCc3BP1hj+cn0b
BrKJ3HWacfmpG2LkUS3vwnRgueKpBnuobWgHcs6jrqOhEkLr5HVB/3QH0erQJ6+LR83Jls5XdBbL
Txa4oK+QA6jatu39qtXOzQhuMYqsLHRnN7LUd7QOa/HT6axRBuRlXT/uDfS7gg0Tnwg4jvQhZfWe
lqUIICFB2Kc1jzRKShBRYsvZHGk15Kx6kNg3EjRaNvRGTejhWcaAbdgcs88hmllR8EhAEwUl0rsR
X+QdB43uCV3ZuDW3Uf2pATnGSh+hzFbhjxYi4RNBLqhb61E63fVRCcCFyqliO234SRI3YMXDsGBV
zFdAM2QnPJTA11KbaLbRTGeditTw87D4JTB2IAIQNsVGLxuoAKsSnKZKcKEqzeXIAXnDJO7JRE67
A4GN7pnjhiLIYfcgcqL5ZLstYlg9MLpFf092vdNGSNJAMwv9+sax7Zvyro7DSzhrJqi/iNIqKhiI
rAxwpM5h+r3AsxzkKsoTdx5OoQWTbWxoB6/ICO5mhNPpEgrqyjLoe5SlIE+99rznuBLyfEsBSM1E
W0CYaHeUOCBH0pkThLC7do0bLH8gR8461Lwr4xkEGfneqaoSNz6Pbc2i9+5rAV2DwkogqBDOs6+3
TvosRrdaOXMRfm3c5n4ckZBfTfNLjQ0f/qqVQAfJ0PzMzOLJGrPypdfwX4v+ZfkZ+4FiHZd5d+mH
CgkB0zJObjzNdzJy+n2jeyNUedlvV64m8/2VLXVlLa7va1khz1LlLyjav7/y0GdPaV3oflqaw3lO
yg1IzMDGPZva1qyk9pWP+J57fcZAht26ASj+vSN6/oc96ugQFRxT/SEDoZnvdE39xer6ZwXaxvy/
QW2ESuecfdUMTX+OBidbM/zoH6I81Lbo3073SZZ2p0mkc2B5c/XJiUMQRsem8Q1CGq8fw8DH0MIo
+tZzJAE/fAw5e799jMR0q18+RosXmxPHe7LfT/g9NyPkK1CEKD6BCra6cIHbihqZno4DsHylI8t7
MuFtq1t7He+3NKTp8QysEg0Fn5bp6Ot2Ol9NRWMAesxBiuzMZrIeeGxdw8ooLthqAZggrCv0BKzr
EKkkDESQDmRro0ihfhXXFUiOr0AYFRc7fJ0OSTDUExML2QSz14+9MF8PnTrLAH+3tQHoUjWyk2FG
biXnSJwqD8h5oNpj6DsdLJVr0nUwDWQXUAKZj2CDhaae/p3MUBeFVIyKIp0aiipnKY91o1/w3hL6
SV2DD1OOZnscFIMKHZgYBrwfgww6Af3j7uaANAKi9bdoObVBJcI7yHX2Pkf+bEfFuzwD9xUYJlyQ
oQJnTV5wXns7KvwVbIYcrwt6WTsMgwU4MI9xvArD0d1WidHyNem9G8oITQV3S8LuJBZPZ+RlYHFb
CeVtBLAz/Sigug6SsPMc80+MWGrVSNr6J6KwJZ8a3XwqUn+L/HUeBIaXyJq3HI1kgIWFoyWDTIBD
iV4Bl7dBMk5JDZ0Q9bJIpXI6LNGm4OjyRWn+dvCkJgNZ4+13jO271NQ4QAqJfAGwa13nXvYsk7ZG
qx/sxE2bJR6YLJp8sbtSMYy5oXxR9lu8wcyfeH0bcQ9D7mVSjO10EBlDt8jYJ0i3wXbzRiqucMQM
sAPtFsu8iO8jAw8uIUZ0Wkhn+uJ5YbSeeMH2VN1xqod5lt3zh6jRSVVtcZ9jB3/R8J/WcxuFCzdx
zLVbxihwKmHWkXfTpZH4L6WyxsCwZ6Py2sQ155KbOr+CZSfQ8LyBZorVH7Uc+zVSqmG5gdc5FqOJ
SOnYQPalBDQ97g7kFbm1l6CteIyi2KQ1yDxAWvQYF1iDluTIgwGPlBWrIq4yKFj18bWWTQP6HQCV
Gp7E1wrE/SBrcf15Avus3/ABmoZh6Gwa0371ZthW01Qy/Wm+iiCngwa7wIImDXoHWkfU6p/SLQTm
TmU2R/xTuoWzXLfi9kjeWVXGyYvqOIJj8JvfvPRromHssPdz/xRMvzXc1bLjeCgTZ/JL29M+aZH8
7UxO7NU2vp19iNNSaLlPXTttuzLjh3hyQbqjvrTAQTzKepJXaxD8UPcyh6ohvpwt6L45di/v7PRl
Dv+JH1Nwgc5DNdp6UNsOEkQgMTnMXcwOkgl7DUl4viLbzfGnIXIJrFnRvJubl7O9FjEUsj84DLV+
jifuWrgcEl+aEZ/pUFT5J/SvOkA8/mOiM/C6eT445fOgIr1MMtZpB9oU2wUF2q/RSQywe25/u5m5
jJLbFQqner2CYwG7pVjjPJ9FcR7QjFuwrRXXaCx2mgaWTXQvpaummNKNgMontORcthOz3tzrqtKr
xYV30HtADFSlF0/a7rFDzgkyCw10W1UEOYrO3BnoIVsmob24X3cQN5PGHN5DjlSstNyr/xI1ypEW
K+JDEQ71M/TIFnsroVIEQSIzaLK2+avGu6phVNUjL0OwFRUSSGNlH9R0dEBFt+kNJFevkd0/QeSi
WkN7L7uOOtItdEa2UdmkstHZ/06cViG9UOrgmp6m2PA9PoNuX93RrO08SPHFZLE8SB2YZbJmeWH4
04g7Sh1z6FcE/QwSbA8iPBoI8jZtlxpbErqYHX5vGZX+mBVT9pB07AeZKcpNXH1bmqb8oqJ0z9ny
AniYSjOveNcsD4aFmwDq8daVbFUcryc0OV64xa1rCqHmtQPU9ZYiaIIpke5UArBXsqkJgw321iUP
4LIoAYgvC8DaHT8DLt3uwqFlQaxSXw7slrDe2ytsi15U/J/s45xDfbYJV/EU9/dZObqbjA1VUJVx
8Rk0hvwOupSeH4ei+DzGLZqWnchZaR6G6RwiKVGDHpOCDQ4+n6EY78mZ1en8mIGELMKr0widrXUR
VewT68fkMjpivBsy29WRhrPFvsbDMl+NRhTuTL41rK4bfpBDq0B3dSjYJPZLOGT7oDcDESqgpxqw
sMz1dG8mVf8s1vZkjs+61gkITk35ioZR3SuGSQ0ysMoLVdIa4gpoZaFhMUHBLLLGKyrT3sXt7ROZ
8dcFQ1EEkHudtVjShQpaASGYO/I6hnwJTSk2WY793e1xi+xILlcJMiTQAnj3GKan7e3hG06Baup9
F0C+mBRY4Jwh87I8q2kiQw46ARnS0QS7O/aQxrgZVJWt6CfxmMzhRvRxdCZTr7vQO47bH+Qj023S
zfbrJDHNzcHoxx8U//87KemBFgPbAz5a37nIkzrT2UsjQD3qbuTNN9lGBy3F2+a1DEX1qczCvw31
1tU4bbJy8TJ5Ap0gX4b2r0Py3oKRsepOt+GYoePMyKNm7Wm70FSdxRN35weMIuozHv444k5Zrsbc
bh4BCWG+VcTs4jJDbiAr3R5BBDfsxw5iOZ7jdmfkl/laA2Di89xASENWTfvNbeJdZwBvu6oA5wY/
AYRCC/4NyjvxF5s5zM9QbluWHDRF++iUr0uOMwBL/Wi9LomW8mOE724iuvGLVrEB1Iw4k+jBW0Hn
YPxSdrgmnY3K9se4is+gifVAWOpPoog3pPYdIq1ysh1QXDQgTg5o2PYthMKhtUlKYaQZVhfMOb3Z
SVrMRgIDD+MsxbvgyS0hG7zCiRni+bOCVMdy8t71LzE6AD/7YU74Jup5v45nJ9wlnie/OJCz7seq
fuqMKj3lYIheTdD1+EJhSZJpO3AEQ2fTdFY1G7y7NGPhNkaz4hqNyWaQjDX+r+t87te8yqH7QWMp
zB60IqYZTBAVgi6oPQdcd7bAMv0ILRntiLceoCtxprM3+81E9tkylniiuCeTpQAjE+x4qkY7spOJ
nP/V/mF9fMfffZ5f16fP6RGi423tkVkbD11tG0OzTXwh/zkMILKVrD/3ZQbe92Z0Uboo028td8Is
ALYd+Z+2B8mImrDE8DmF0EvqQBUmxV3696VulrfllukpKH3tqYBCuFJDMCtLfYu62vcMN9+QjbQT
ejCf3o+5vuIDAy82HqXcjIwdSqP6ghsb3dxcWZ3bnxywzH9OGv76AE7r17AFRqbCPFH1J7CG2J+z
f8JmMf222q9hNL0KI/wX2/j28xkbYygwnUVtQZOeN84l6RLzArTniP5hfNEr/ZgLMFtQZGdycWfb
3AVXIsOmRMW3cwKqw7gF1y3FSM2yV20HNB1DjWWJUVcA+7L17gr6egnPx3A+gjbigaJp2cnDfYsv
xSG9m/aTA9SKGWrFXQ4dzCe9RkkidMLoRENQ/W3bQiRXDYp010LytVQ9rlnOGbqeumpFw3k2+B3I
mPXFm08xgDBTWd6Rl5aMIbhxoqFaUubg5KMlS9Dr5H0kTlYUghZF85CsiH1GeRN16NoCMHHIwR0p
l9JH9QxNvCTa0NDI4vHAdGgWDU1cfopQN7qa+ZJKoYC2AeXzbXrXNbrvOX1gCA6Vwij1LlODVjWm
1ELrcQDthCMANO4HsD/8HjG64tBOeNR/iAByCmlxVfL4wxoO9u/rKeHQh8c7S8ECIHGQUrG5ieOs
aPeHVNsQkf5iW/wg1QfJftOCBdYqNWNrNSaqEgyspqiDNUeHhiiZLENC2BCmJh6txXTD1LxNIrQO
Rb2ZaEShbxMZ2hGOcYRW6pRV5z7PDpAfdK6ABjtXh7EntHG1J5DEOpAsb9wA+e0pIKdwNO8kkbIS
ykmmsszvKydnYKXF7Cyx0gAt9e2Gprt6Z2An2n5bZqtJkNLYAt6fPJBJdwe8VIH4eUufYBrc/hBD
D3hFXlqDoQZX6my4kGmsNXQQjU52Rx8B6trN3mK2DgDIP58IpD9Q/dIeySL0AqpP87cwTYYdJeA6
EORu56avlwTemHBxjwfthZz0JUM1FqLvaXyhL1icCbR9/Dq9K+p6HdsM9M1l5u4SPAeA3XV3wmuK
TxZLy08F3pP4lE3nqOH4jlvM9C0Wd3fkBEJ6vuMgSvBpwtt03K8KkLhKJ3DtKr3n/EqgCYaH0BqQ
3hnsO+C7zxoUldtxSr6BBver3UPfB0Qj3q6Iocbo5Lnxgonkp4my1ty1lQI0U641PWU7S0HwDa2R
dyiLGwp60V1QF7ZWYd3mGxesBSNkkL70WcLBdpqjgpErJSkl5aLsQNayd/Zf41EzPDGvjfsdWpcn
QFgzIBVU5u9DDrB2ktrnCQoaN8e7ZGFLmUBnBKtmmeAePgwVuDTG8AIVr/BiG6iy4PXY2w6Qsb2A
IwA5fxutX6PrHSmChanxMPVfZ2lZqZ97sa3ow3+GzminvqXYgVu1JMXSGrSk1bTQ7FNXaAaG5G0P
9e5wQNOb2tnhvmRDxi8SOxq2TF/HYIX9nGDngdeW38PoUTFYUND2CvHHsEatRkDmtzC1j1lWIztd
VOvN7nZRWq0fwKg8ZCOAExAm24o5yw7QBcsPhaGZWwkUwjkeK8DYK8O99iFS1w2zqr9YEv+VxGP9
s0mhd5c5U7ziEyDQbVz97L3mL6nF5V9FU6aQxsmcq2T4MddanJ8hUPF6lcaY3l/FNpM0QB2sBf3x
S8P1V9YYKE2PB2C2iCPmnRnakAutzJ9sNElRcLiRAYkNzw1y5N6uEImp9hZKNhDmscwr2aLuixjN
4XE08DjwLMgOtzO4sG7xkL4CpLHT8ZbaGu1lOTwPYoZoaWU+WHKy91y9rNrAbmyMTKYoY8/dGcX2
CWjXX42LeDwZuYpMA3M/da77o8r0ow6Wk9uJYxuLxfvn5JeYKvXkUyKaF3pHprdlelGWA8Tmu1Df
kX303HPMXWAf8vmvPoLswC29S2lgZTcZxM5NO9pQ54Ecn+oIShWQijDWCeqMkJxL53sedrpPAZb3
lInG9OMSzeptF+V+N+vRZk4s814D4nY5GB6Lj15nBkMRIr1FDgoZIbfkl/iRbcg2oP9vrVtJBGG6
vjsPI+hChJVNm6rs8PdrKg0JyE7u8dIov4Am14FEpaXtezVkbNN4k/Ncg7zmYLlQ74uVdrRRzI7f
d6Dwnx2tBBNW/bOWXHtRJ25Wv54Y4MfNOgiCWAaqi6WRG0+NK8Q67jvzPBrQFsjapNijYABGh3D2
gppBFSE1wtLPa5DvREqerlRnvQu0N4A8GOsGin7ppBvBf46hQDqkKdhOYhV9W4zO4uJrWQoP2y1+
pC3nUMXzA9PmI8mQZSmTD8pHO0zytQzfFrU5ffP92zzwoYDlfjJfWsgyrEB8FF9jHrob6QJjM4LG
8MRSLwn6pjOeKq3/WlQT1MwT8ODhre476J75alKTNPbPJIBvpxMaelIwa2r60zxNyyTIqi6T2goJ
LcBNtHDIDkljaX4+j6mPnFN2iMIJJO3kEWEqX0/JNWc6EihWMe/5hAJaqdoqKw2N4IkB4XVogSVH
LwSDhlZ07aNmprVf1V38Iovx7Fjo9VoN49ehc8VPtEz9HbuW++TkHDzM7mSeM0fPoPvUxXv8ZetT
JjkLOtN1riztnpMw2s7/w9qXLVmqK0t+EWaMEryuec65srJesBp2MYtRCPj6dgW5kzx16va1NusX
DIVCYq3MBUgRHu46f0QHVY4BsDUx6sapnTtIF2fecLIoA/XJ56M79uPxRK3OhOJ8NwbTniBB5QCd
8r5BRG9GCGn4EChZ/m5rGRgoSJSanMlv+BhLqCOaj/z+x/m8Bmt0P+su4N9AeYrJjc0SYeld8xks
6cDc6CCNcAEKLD0GqjKNjtYHGhRC22m72KY0uFnGtxrb7lPiBxV2yaYx4G8YbebmoAp2N6oiReVu
EiBcAOKkRB+oA0x24crxRLz/5I3V8qYZ8/66OHtcE3tn1dMnNwi5J9vBKxpwgb+CICa4tmXlOasO
8YBj4ISvlW2Ht7HFvmUD+P2OOWAgm11QczWt0iQ08HQZiw3wRBA1WJ5Pg51XILPe0oOpI7s7Svcm
8q7YKO1MPWGODNzKbAEQTNvZ+Y+HH81e2I4FskWUpWu2Q6bpESNboC6TTk0iPly6yKis1AWqD9gM
PYQ08D75xb1Vxhty9BIL5UFOxZ2j7arZNs/gjNWhgUybG6+KqoDchGW590k21Qcv6fKjcLzxboIQ
JDTi0vptgNwjNyLjH1/VB1ba/FvHi2FNgwqW1geVW2AeCeR452DKeVBhsis9EVzRHRAjYvOgELi2
+yAdtzYU+laFrlRgulKBDtVQrxG0Cq6OqyzgavTWHlwbMeivUHoAQsZ3P+yawFzSVjXw5gj5rD4G
m2Wi9tBHg7wx0jl3wAwPd0Wm6qvNoFDf2gWD+A4oUMykGU9lYD5Qi2kTnYG3JD9IpssT9FCahDqE
EWU7swL8joeNeJ8lyPNuY0tEUhPLD5OtcLHRHDIbhITLpZBbwqcBguZAsw1jegjTtL21IFXY+r5K
tnRHlfq2MhPxBCU3+0KtJgy6q6gleP/QR4egNtWWAXGxTcvg3YbK1YewNPz5XkRVrbhWk3NH/nQr
gjy+3UaxqrfLRCps7x3IFl9pHgSHQb8x8hRBJlCqVJr/ysqS361K+b3XQ7y7DcFaT/aWeXxtNZZ9
biIxvNhpvO9G33rLlQUla9GMe3LLkELPLWzsm6m3T//TtJNtgN9SgYaLpi1CJU4OwQIbQzoHVA2G
28Kbuh2xkFEzRWz9UzPWTaIsM5s63C69oUJQwhS/I7wWXnpoCp3aDN+Smm6MaHnJfBQi6N7U0xyR
cQVcom6aKbCHrabppyZSBsk1q7psbkajMq9RZfwzz4SMxy2NxHdqRa3n3frO/MKnaXrpRNvdGdAR
o77YcuL7Jg9u1DcAuXjfjA44A3BFMGrUD1hgHUIQrLwkxmQAUzTuqK/obeuRgTCQxklPNk9jl6yp
r5qi5JkVvyv88vYqBdZdhqJ/UoXIQMuV92emyZ0AG3YOqe1W0NIBX9Tsgmqa2vG8B2qlIreBAUys
HTV7CxhukQU3atEggQX6CgGC/kxNmpL78oFn6fOoaU/yvskeDR21FVXs7rHA6CF3E1fHAbX7N3JB
Uia+QYPiuAzoitbcoxAACAo9CR1kkbTzJFFR90cH0OUVGCYCpLIrtkrrAGjmynWNlW14MUS22mDj
yim8r/IyvEe1ZH5IIG+0MsmntlFmJyp5o146kPN4EkHE7menrMHDpcFvYJ43C8CUZHpZdFgGLdcS
+jJWCgrbIBPeBgVXwJAEkWmfPfxxPtYChUqA1qb2p7f/kIz5VnIEwavO3Kcy7w8M1UJPUez9itOp
+CnMAJkDXr4UoEv7m0PW8JdgLKvZAS/e/lCN2HTpGXJslh45eGRWCYOmvbCi6spzw3m1290UFslr
VQ/1bUgi4LS1WQoV7zMAx3dIRjmvy6D3JlbrKSJZ01Se5zfjYAe4R5K4RHkf5JE+HWQIwFvcj1D5
RUej3610Bpl3fsOGJ3GGYEOWwLaxzsnKch/mAmp4nhtA1jVvt15rpy9tgaVg0kXdrxKxKsN23d8t
0lgVH9M3r0NQIwc+Gzttie0hlt8nq2pQbKeHhxC7mYdPvtm8IOXRb9Mcq/1GYyGYxke0jYvXJZc3
anETbApTl7Vra7SA79C90lfvvVGEcvnaK4GY0kM/xgf+IHZmAAbTBBTWiAWgEL7XNSq5A1oV3CBP
yNv74IrCXqDntvlNqmfqD8HttrGdYDrTwFwP7Ki4ZRqe6zwZT1yXVdSdL26ePqNmxELcp2F/sSZo
bYOFA/yMdaku5EYekxGV+06CLPYI8JFc+15RI+M5GnNtQJin5SqxTHVv9X51A/bFAJoVqVOmqhK/
z0qLk/47womy4AGEgOAwz92fvPXbM72cZJMEN8ig7bsYb/p1Y0f9Dkx6zWZZ6ukBTOXdmUwKNH07
03cAkkZ4tE3Z8C3MqyOId4x/LM+6QLh0emvBLLDmqPe/A2+WcfCk2R9QXgrUph7EPdQtpmZ9nIa4
vJtCV6yyUcTXXFelZgng0QqSQHPrw+61nmg3hSpOwgGX4kIyA1godH0MycGuaooTdeT4eW3L3EWO
3w6h5CrN8VqDIe1V/q6UJV8je4jAkQtWtKAOnNcW/F+71FLDjpzA2vo+xma1+2r9dKP8oGqRPMja
iZ/swgEwPjdBX9WkyVPels0FT5w36pziuLqCovoqBpZfnDHLN1DGhcCibgYSb8AVndIhNFI8wnTP
OGTo4RDu1EI9bEvG3vsBSFz+4I68vuXAj666PjC/xs1gbMraFkdqZshYQB1TvWSW3oIBZ7uKwQzz
NUzrAdgK0z/y2E/PqDplayyHVjJr2y9TEcVX0xgDEOgCBgAh2W5jlH50KnVTu7XazYzq+Ip4JTTR
ogbJMKCwNqCyiU/U/HCz9GwAi4EbjUAFU/MDlR1g2KrK7wFDTF1HzFOzUUBaSf82BKK8oCKObT48
kJJACUCq1Jppj7ADpTx5QJOo/B7V73OQhwHFOXARgSMZDyTzsUMybTvVqAEZytp6RCm99Zi3wa5B
lPKOPIokdYA4CIYVolPg2eUpm1Z42oxHcnYd1GS3YwPMFYbSiEbPiXBks3VLNRXrihm7offebGhq
HTPQMa06zQzjTWF1piZEapwXT7bvzWgYk12CUuXNULfsUAkIhtFeneFbH9pSJRvayFMvNWm3vji7
nQrPCOqkK8pqdW4HquBU9Luk8Q2AlAt5al3HP5tAbc3ZsSwEJdeADCsNIDulzppxSPYjMEDzTMuA
P+dEpAiqhJssxrLHzgF0i4s+uw8yvNGGiT/UoYAJGILzYPvfFlOfMkgiuIVaR10u0zWPi3aTGl22
m9tVNGnO8sQ5zm0rxMu3LsWNpigLlt2Pg8T+UA8G3m6eP0eJLUjqhlOenItIZResdt4Pk58C7PNn
Oy6r/lw0Z7LTiC4MHNComkQ149y4BptPfQjBYI5aSic07BXZPN2Bf3+5FgBFbRcaEDpDGB1pVCDt
4qR4mrzRex5awGTG5E62hvdMFseYjqCPkPetNvWOWa/SSvIzeQhkJDZNCyW0xmgYVlQolWxrcEjR
0BhSsicUYwUraqIk1rr9L1fiTi3vE0BcGmThA5l7qJSe6uLc6UMyOGjLMS6AGZqKM51Rd+nKAeTE
zgDexo8xEblTP3lWUwU+nz9Pqd9o+noLKa1k7+ZRtiHd8GOhq8Mq/E42dmOqqwQA/+rlebbJTds5
D6z8pw0zebGUfD9EqSsvZGM++PU8Nz9T56Q9JNgaEEf7cKGeARV0oHQGr1phPCxpqqnn8dkc67f2
o7LcRZqBTJSmooPRgaJSe1GLXGngFHfzwDmj9e9cy/T/ORfZP664zGX/e0Wa2RbCOaMWG49PPIzq
DJW3hOD1P5rY7tgvaYfHytKL5cTnJvUiIR7ndnN1PUNdB7sNj3i1nTo7BWKHbPOpD4DKMbWsE9no
IFiFemZ9QJkBSEpf4w47CPB2tXx8MQC/91Pjterq8odw/FcfP4QfoIKeT4AnnU/+o8sMB/4FUhkn
3S30yP9liv/vPpAAQ5UX+Lu3nvS8Sz0wd0VED0Wcx7sGOrUzO4TDoexSVaZ36/CVv9j+czLZzuvf
BoW+3czsEP89aEgr5zVy3OSiBIovZWEM93ToEp5DK3O9WCYE4u5ZohfkWaxFX03NZikqa28l2KMy
ZY2fhuZybYR1Gc5T9ha4OsxBByX0FXRM774OY2ufhSCCJZuLDOWq6bgANaiotj1q6o8hb/MvozHt
RW0D1KrtppMFi11F5budg7HtWANf98UrsYf8sC/+/2kva9SvUfZqTnzp7BUoL6HJPM7Jshq0tRcZ
NM9L/izv7Xrfe/6wXvJnCilMRGETf7ckxaQbveWRO5zJNNvjdRmiooxybpMRZpfYqZ6XS0s8cPZ1
HY/rZZom7D9PTR2jlc9T00QmqJzvJbPXk4UKwZZNCAzmgKTc8oqxtdG0BeoAhvA29+AJNR5R1/JS
aBv5NXYIBUUgSPY0wzyWJviYRYHdBwVNetKPA5an80yLaZmzTrI93jf8TJ3AgT2mXi4vPcr4N0PB
seLWC5l55YEXXzW6SM1qkw+e6UOZj6Dq0k1arngiQq5NhdmZbMwHwQFA4XfUObvpeRlS4bvFJuzf
y7TG6H+elgYFBoJZqWoz7KOwDKJpezBaUycduo9pwxZbhbHCqmroDO9YdVjZ0XrGj4CDoCatZ6jJ
/F6hEAmpiaVJvahlw/2SXfwIu54eFcT7cJi+Bx22RBE3+wsIxbHGozbXRjqjQxIKSMRmzZ6GhmBZ
x2tDD6H2MkNYguDf6ZvHP+zzzJ8uMuZBsuK+UDuEOPrjwKMn2+3NbxxCrEHoJT8LmfbrZkj9GwR/
uwtoPFBOOJbBd6u+koMHVeJ1ycEpXw9VdRXQEdlQB9s70Jj6AWXnesNqlVyDOCpu8QTsAVJbyU9m
P/eVNX13UJS+gY6t0MvmcI8UMWIPLYQ78c4dvxWm266SzInuhWDujTqwBUBthe4wUGI3d1QG+JdD
G3UUQ33iVgxqRU9DoIZWPZJNdR5QdmM/PtaIDO6cyFB3YR7bd1ZjPrR6UZsilUQt1RnxzgBjPhSB
IfIYcW6fEFU5UlHLUuhCTag7eyeQn8+d5E92OoxILZ28hB3+tOtpwQ5tnEqrO3zy13a6QDYZ8RkF
OXPnH8NRvYv8sanmj7fU25AbIJHiPFX5fpnWBqb+mvpqXRvtcGUMCZ0BmPy7PsTrGoVmyWObBYD9
llBsGJpArC3Xql5526CMTzX5N98HCkAp8TPIQJ4kmPwtXbHJsoJDP/QRyaAUu5S8XVeBE/5G6gww
7jz7MSS/UKNXv7hSjtsYj8ZLbYrybCG7upt8F4tKkA+sosLvfjp2tDamvPgNDu4v0hvd18AYENxH
5P3GDNM8li5K9zn2ZA+p8Pu16kzr2+j2R8Ws/LfJp5Mcg/obQJsQ6AL7IZftKlb99GTaIt2Hbp2d
at5md64fRxsr6NU3IOn3Y5Xl/5hj/FXm6filV8OI3aclLoEl3Qvu7HLLe16+colwoHZ1uumYcD8+
103irasolaDA9tpz4lvTU9daT+Dp8L5BoxlqTqHbXaAfVj2Cpu0H2fFlEJXpa3UVoK17aNoYQOrE
3xgBiutAgBndjEIk19qKsdl3nP5H421ZmoifANdAJks72C0b96ihjLepnYl7FL+I+zJEgRcCDhXi
9V5xb0F7zV9VBT7xlN+RCTVcBjLTKnDi1WCUh8jo0p3SoA/8q40H28+TFcLG6uTo997cEaJaYArL
e2rFLCyvhR1fl0F5ibf+GCcg8fyYSCBhvMHNlO4MgohgQf0+Mfnw2GpXhd/8JLK3SfNxVpkcz12x
Ep6mfJuJ3+Yj+dDhU7saouncAusqLf8ECZuVx8DiUebObcYsTJDGQHAg3RHGIRJ2e0WBxhfqJBOL
ravt9O/+LRDuSJNF3tlofG9NdBRu2XwtE9d6tBE0u/zF3tfisz21u69e3r771wAArYm9Ar+br0GY
2o9DhGqqOZIlwr5953dFEuTCGbhBCZNApWoF+Be6pgP3ROje4w9TvvSQZDp0KOHedaNjfZ3w4I0k
j3/gFQb6lDYzLqP0pjuoVPsgykBBsh6JnG75MuiRbYnAUMSqeSQ5eCGKwGikA0TFnUwhOs7/HUnX
NDkgijTSi33zawvwETlgpYfai2hbRI37CIR4usM/I7ioLAHfMMSrD07rVMgLxA7UwqUJPWoH9KqO
nf2EdNFurPgUoSYx3oKjy/qZuqgsBGI2/eJNptoEtrLvShUZ+37quxOru/GCPDvEx3lZP9Z4zKM8
rxdvWEY8hxnAvav4cZINGMMqXmlVEfetNUyx/ttnm6TzX58tqsxPny0xDIjs6tovKt2Kh7ZYt07c
nebiLN0Ear47UdlXaxuPqCNpj5XKMrVCZBUUchSu8xteb50EjAGzkSFtu/WH2FghjS2wa+34boCY
2ToeQvzVydiWCd7RkXeZtIrXoA9CmnzXRhA759WwdwYuTgYgIVfF5HClMzrItARDWcjYZumo6/BH
0prhqmj4sHPSyDn6vIof/VGXtI2g+gXy5IISz+qVPEbXsZHfdF5Q/aPW0GOPTgMeJc6S1v8U459P
yWmCE6UAeJp4OzXE2PaDjW5EcNfjPmpQwnxba1hx67TdyuqADOwBC3pmHiDSbjZ9JbfQBM2pV1WI
wPXYayRJ19067dZHqOXTw//mNuDO3wtAESFjxeVLUxR7lHIjr4c7b2d78bQvdFPl1TqFbshrJmrz
lNkMsuPGZL6Z3vDPmAb+PRLNwx3YtFGxrv0dK2DrVnJkrvS0hRR78h9T/j5tibjxYSpQ2Q5qbTDs
7nxgxtbILiZH2tpSszLT9DhvfHUvKjaST03EMpNjWpvIRNeoLvUJuBolXr+yrN7bBiIwLx6hXfGS
6NkO5Rn371eEOs056hCnySe7u6DIBPQSBYiqLxDoDO1dVKGovOSD2lE/HQyefE9ZZe8HYUvUsOCQ
iKi/lm1dopQ/98Ag47NhRcakbN99HCblumpbZH+1N3VIHg3gv4TSQlYheQutdXmVKgSYEPpS666E
RKPKgOZH6h6nWHl1OzC+dSsfoclhRcZG99CZD6TMsaz53WKvLBvUH3OvdDZWBaDhgJWBh9f4uaUb
DbdQfO0yF/ccncb+U+XkKRTOEDenA3JUuUJI9992B34hAV5/snwaSe0pSyxolq9prmUMhIQQitcH
u+DO1h1ylt9AD9btTHCB3yordK6mfLE03IsOZKazKVbOmqWj2CZYqXDsQUL/MkXFmlwyso2BaKDf
E7vbZYYmMV+wO4lB0+dLsTKgSnYK9IHOoszrBJgUGIzYzwVbsnZT4wK+q7087kLpvB0P5EMm1yv/
HU1TLm3yoWZZFp67XnqYxcuNxSAo2SgkjJRI3g8popEN6uXRzge/BuFQ9M9sy6mH3L2Gl7u+MH5T
BPJTkDJLEqj8xCBP74Bmv2Dv+Dma+Udwkwb7XvRiJMYXoKCdq22AH1A58Qil+DG91mMuwL0kjQcU
odnruottxHjyaAXGSPFriLItQIoC2I8EwjVeGP8j0/pHGbHuazMib2+w2HzEgscH92Rr4v9YZke8
tHqw4DSo5ufZluHlivvBE/hbpGq8zKeGI42T1WBNJbIalUS6hw5MAZk1ghZvwG6wS2wU7YEO4w3A
yweIdTZP/lQFFxQLNmuyGxLki2UT13dZ6Ez3gTdg/aIHxOAKQMao9M4u6ouf/RJyusoUL1E5NasB
jHwXOozKKC6mPiw2akol27WX27tyAiBcifbasqh8CYCCfWz9cG3aTQxcy6ZhIn/xhq58QeQV8MZK
PpJjVOY3oKT8O2o1afNrEPU4TwK9OtCq5jHuQz1nqTe0eBCpIzXzyZs2wAK5e2p2foX0IALcO2qO
SdhiN9b4G0dfFFyhyRHZDWdNvcjEG6e6BL0F9fqsT65dhxUq9ZqD3dwhZPBAnVi6JqvKG81DYRjO
BLblrEFBRnPqsDhAKKnIwit+W+GVzgxVfQVftjrYVulNK7sOewTgRzDBWwU2hgWUmfUZHSKoApzC
BIel+Te/ZRiNIBcatjT/36daLvnHVH98guUaf/hRB2+VPPbWUxhDZNmASki5otPlAOIPb1M61bCC
UEJ+Xjp4Akr6uiz+HULtpdvXMy5NOvvzAnmHjKTFwXL4f58mrj8+GF2FPslsXK5KRtbUbrlirvUw
yQR7N/0hliHUnF3olIZUVfoK5c36aDhJed9BGtJDKugiNGMnHarRAwrECKv1aDvvNkVnabYzIGp0
HfUdAGy0bHeNzFAr8TGWRpQp0HIDt6+LfTJRuz3leBLRVZeOEfQ6iqnsJvwYK3MZ92ybVUmwnq/4
MTGiVCjcBoe3omvnUmCXXFvpZp6KBsfyLecqvpunyqVVbePEqGeXwAhuDkiI9mCYkCcmTXmaz3je
v5/9xUYug+/yHDc2xtFBfJwtNqanWWaljsVWgyV0nbq440HvFjxWPQc3VQwmdWqGXhY8ShsS2iqz
72LtUUNe7RB3Xr+mztr1g8cS8ZaiVuZ1HqQklAJRxIPIFyCiQrbiznecG2hS6l/V5N0MZla/XMlv
MceJgMUP0/bCkxzcTIEZHnkzvBAgnWDokcaiIxIw2xcTeZC9qKc7VJmvzBEbgtxL70Gg5z6kScpv
eCBtqUUHYwKbc+50v/oxypDp64DIq4K6XfssBIsBL6Jzk7t6P1+zt+7jLEutdxud9bnL3uJ4zFdm
WfC3uTfam1bwlEmZPXielz2A95pd2m46kwniENlDByD+XYhnGVTzhmhNbn3/EIOM6Z686NA17SFz
SnWl1pCk2UMjyteSCzBp6JnJNLTgrGCGHR0XW186zdpPzWxPLtSRywJFFyWKeMhGc8Y15ESjzs02
y1UjLp19NoCBepkvcnL7yK0BeC3LxwdOy8k/u6x7oGH0lYCLqKFUWn2a3apBw5vOH2H5Chl2lArs
X7fFJMLmfgh4fFk+meRhsrJAk4iaVPzByLdlTbgyDMY/favaDgEjtUFXRS50CCZwgLRWa83fiibl
fQDRvaKQ6+WyZif8g1EDt758077pjZPpq6/LHw4BUvD+y/y4fLpBeMFdGb3RXPP/MBgqHXUd7+bm
VLknMGwoXUyjjtyGSIJRFsP3tO2e7bzInlNINp64aQKhq+3Qs3OMsrtNWIcD/Om3uw5URke/qNwX
CaI7cjKZba07ZjbXxPGMjeGVxUpCgO+pH6wvqhvFVekWq4JpB6wImJPrwHpq2NDc+yC96vzMeiJT
b4HaKyqi5Ey2oY+qQ5GU5noe4NnR02DtQiktMHECood1dZ8eaXJw4mYnREWsFTVpQIAfi8Gs4YFM
/YRQYj70zZ4mR7VJcUkd8Q910sc1EuuMFG50N1+9cxTQZgnb0mQ+z9TNdKsb+dMhSNPvZcatC7UG
LA/3Ibd70IngC03GED0AqbKhTjKVkMhcuU04nKiZTZVz4AmCdeRCH0GhMs6cnshgcGi8BPVkHugD
gNbDPEVywFYSeyqVvJqJ0z9MLpf31aR+hSoIvkLafdxCEXA8RAOasTQ2IN0CRjMNgkvVFFDgQwX1
V/AUuqDELbpz1SeArtkPs7mHAp+sa/CFIEazft9xg0LtMOP0Fmx+htTHuRfV6hNQz0lbiIlbzqOB
j11F4SvlryNT/JCtLJ8rJNkOsoXED6K0wbN2oNQ21oA/3PabgSDnj9QDADJT7u/Mye+6fLTfZNqN
0AO1xQNzkn7v1/ZwCmuWIU6RmWANdIfnbIQyroBA5089HBql7u8Ew3mBYDB+ouEudHL8NHITJQm6
jjzxDTBbWBmKz/J4+AKNCnA5w764KV19ngccaUQE1GY3htp7ckN1xPtso3ZbZkvSnyERHUDyeATN
N8o7jFUx/ip4DHRpYL9CdrgGKNEqDu3QZV/q3r3wyop/oJ4nX1eAR98kt81raY1IrTlj8uNjpMoh
RkEjSxYBtu045sZIUySIIpF/oTMRsWw+U3+x/c0vMi0Tz80q/5RnM5gznsEMdviU1ZtzbN74ZHgT
O1J6be7lyJJtPaNGmclHjo6caZa8bg9kH9J8JSYkdm9VX1V7BvqBV7uoZj4rlvvWNnP85ggUEsR5
83Lms8JaGva0A4G2HRhftL+POBmq1ABT8MYSPMp2peytxs6vYxaAB7uOs/+hrdapXIWJDM9BBtkR
QGWy8lZMHhIultpQB/KE5S2BhqCzSadhAwxVeF7cwtGLd2OU8/XgoppTAahxlkXfP8fKFluwlA27
uTmBiM1lDT6SzftnqawJBK75hTrpoDgIw1DU9UAtmm3IrPfZXEu9zxY5RrTrpegQ8fLtbEWcWZAf
uijfam7Uas28PaRB0aypSQcEeUHMGbU3tw4A2NQeLQjE1q6WEiHbX+aYPfSA/5zjb1dxami/Vj24
J+PRrZ6MzDoTN0MIddJDhlqr7aBvCmj0JToWre5qiHY/uWo6mxB/3eLhyM9xG8Xrzp/cS5uVzhcT
dOkzbZ0U5QkslNUmAmruK7mFee1eLDPa+3bZo6ie/aA7pm0hXFEjZvHQmWZ37qLe35hRlvyQxbWs
neBbn4F2deqm5GQWuXjSA6m/yUpo6NiACzlJxo5ZjnlYa7NfEQI+cdypH8iWqnXvBvF95lsWxFwn
sIw65QQR5ezd14Mii4Qco9hYSJ72YOgF94drbgY6c7BVVUL6CBfgbO7VZ0783esGqLj7KBPSB5Bi
ymjfAtC79zoXSVmJJ1GHZQT4/fm0D/Cceag5UuuaL23+Z8TduGkZgq70v8zjPn2AspzW4Lr3AtP7
loNrF2KK6ps9DeZaZqmCll6kDh3rjYOJTOedQkn4Gnm56a0ehgtxaAcC7J1Jqb6ZdQ45SNRfGCot
ngVK71G6jbOoqSAbikfys5HKd9vSS2fCNNutEg2YgVw8KFGiUZzoI4cszy+sbr7Pn1h/FVaB7Is8
ilgeoFiQvgRFdSlLI3hOQfh0whNF34Vq/KbtuYm3hR3H7olxUKX8p31CImNVWm19wONvuGLBP1wn
jynoQ7vlPrOrZFWbQzquqIfHybTqai/el2qErpkBHQQ/0EEt3VxsPMvHA7BtzUOvDy2I9ZG9gI2a
1LHYypa3uzq0+zWh3Ajvhj3wA3dZeCR822I3eDrtTWCHVznRtC7KVoHTPCC31m6FxNMjMiz7TmSe
sU30WcTG9zOy/a0XwFLQ5wAruU/x6zn5SB3s2olXL00jfjmIMv5K6naHQJz6ZhVhtgF+arxJ30dk
zyrbncg5W9tiMlahX1gXnxgRKFBMbQ8ROaxzohOZ6MB1FJnOkKaAlms1QYgW4NVdyiWqlXXBHYG4
yAYCAOjfOOyKQE55C/TjV0j7zZ4685C6Hh7JlTFkR9c08JaoM2ig923kQkzHSn+FuCt8m3nfqyBO
N5bnFbcgM/1zPJXtdpBCotYb9eJQ8/zltsXvsey7Zz9Oun0YlsUxKjwopenJyGNyoLietN53hPbT
TcgnseGmPx5AIUgYdToEQtTbkHv2lpoKxXuP7N3Bdbw9KwrAxcfuaRIhSvuzpDgip4ECQyg8PEAZ
5N1W86sRpkcRs+3fNCtCB69a3TnpVDwXsbkBZFEZT4iu4a+gkqjaUO1/htTVAbleG68wqDyBSLF5
iBGMmW3UpA6g27uDszY4CBB6t7dfUAben1y70tzUPsKHDaQhliYDgSL+rs41dSIgpH0WrDPNMA6p
1i+sbaIn7nX5pR+zcE2M3uxfuyyd/FI6Wp4JEfgtuHxziBJWK9y21g/wbUhg/u38nks2gusF/4jc
S/on029AOKQftWP87tvHYDR2bBk/xhbIq2WIRBb2htM314QyzyDHV8jFvNsJiAGOzNlO/pNIw21k
TKgx6Lrs4Kok3iHJgbyeP+G5iFw52G1QFJLl+cHKiu4recRd4u5TiPOtsNgq1jP1fGeYw/6vbSKe
R74MVTKeHxxsBmq4mLVQP6M/qWw+N6kXEX91pL9/naj/6v1j7OLc66lq35D7KZpOakTSFVLo9XlA
BGAnGst5EoCEQeZYTL/K8K4aVPiPM9W/Hc/3X2RuYWcZDeEFKPBmHiOLytiKEZVKdL+Zo9vsUyMu
EXvSayCpFzxKH/Jgctam+X2pmV7qqiuQSRyLGuI+LiqvFStaCBSP8r0Se/GDJgPW5n3x4pqtid+p
asBNUzi73AO4OMnq6ooieLEF7Kn+0nDrJ5U2GuwnHlvZr2WMmUzxxgi9N8nwz6SqNSCM693SDNqh
3kEeOd7lPIou3ojSK294JfR7WfaQpovD8ea7vrrYEhuZpA6t7202OzjDkzlYK2QLaiBEcEuUWGEi
LOxWF5KhKXTT003qdXrUdlIv9or2C/X+bWzGYmQuCgECVUPcsEzAuhICtHY9+OdamlhqartqGAgD
xu6tln7p/JYZ9x+hR7sBw21UPMSRLmCQyQVM3Z77U6CGeANaDffOqKD6Nxo8e4nystlCSWq6ouQr
P7EqY/+HsfNajhvZ1vSr7NjXgxgkPE7MmYvynp4UdYOQacF7j6efD1nsJiX16T0dHQikBVSsAjLX
+s12KnL9Vo8Kc9mZVvDaadl9muTGD4j94Bvd9ntQ/jncDlrgG12sIeTPuwJ9BJdQjJuezKbzQA8M
z/LnL+s1I7O2dlFd3YfcUUtv4XYfswxjpHdDorQImq3ZBojhThgSvTeIwsDwQ7lFwQYlqgLUPsGV
RWmG/VEWmzF/K0rqIW+Hj63jz0XZGqnQw/7HsfkERqfM0hXStieztrO9Oy+wQCPiyOaUaXCWZXmY
u3j5lO2j2A5PgsWn1DOI2v4Pz8yDW6sfjHt1ii9SDEHPen0LbDTayF5jOv0BS8+/ZW177SWrtVGn
15DQa165/jUX+hXXXlldWJvWqfU1EUoAwkOlvoQ62nD8rr27LKjR4+bhf4YjQw7K6wKCLr1+noCK
Y45Y6/dNXjfLXGTDp8jVv3SuHf+hlQ3D5zyUmZRsldT4u+VitDr4poohm89v2q/RRulH0iSdCM+e
UL4kimdcF5RdLNJTHgVf5DJNbhAcWK4LR+/ig1ysuQbfQcjwxVqqeUldr3bwkrNS8aqYlb9kfTO0
UDvmeqN3lu9dZT02nQkvBrdcINg7bSHNpC829uKZcIKvqQcN2kaL7RIlQX9xIFADNWiCrxHWAKaK
9oZmh97255GxCKfbLNVfMlY2ZySYsjOr3uzMDiTamYPy7OhheNSjcONrafmQJFF3a8U2gJYeZ9CB
mMuy8lR1J1uVzmxOvu98vraqo/W9hvxxZHHErsUyFCwviZDJvvKAcN3G7DPlRpbC0rVW//7X//6/
/+fb8F/+H/ktMFI/z/6VteltHmZN/d//ttR//6u4Vu+///e/DdfRHdM00LAwXdRHLMuh/duXe5Lg
9Bb/K2jQG8ONSHsw6rx+aLQVBgTp9yjzfLhpfkno1jV2ujurKsCkv2/iERpu29rfSZ2TPs++dcrq
uo/1+yA+wljZxnKF1ZtmtwNqZiYXawrSrSN15bBLNRbBWIbbq8tgHDY/leERXwKAMO/LjCg2oxXZ
mBSDEJSJ5MGPvY91snOZJiuV7/gBe2LQs/PBzNLhrM+HIWqqTc5DD0WmP1uTqv2EmH66MzuVFbuZ
WhV4JKe7dpFjZWc5AW4K6uKfP3pD+/2jtyzD4ptlmuSgLePnjx55vFzpa9t6aPpw3JEE9kFNiWmd
Gkr5WsUkTeblRD/Bgy4do7qVPSw4T1C1VWBif9+ryjzlkAbOh3l6dZbZ0IcWs2LlYJp18JqElbaK
9Lg/21hiHssCnYyR3NTzhOgzH6/1fe6K/jQY77mr6uE04ifjSf7MRDXetEGkHwxD45kLpcH+D99L
V//1wzFUor58OgbQEMu0zJ8/nN6JSwfofPZwXaRbhQkvPzeeyVDkdzjKdndQ9Z/k4zCsM2UjH3my
OPcCrpXdjQVexVrgfiEG3K4tM81QTePBFGQ1Zg2m2XzS2upsz2tEXor3WaTmL6ZSYBlU9HQdc+NY
27eBkle3AO03JOzNh3xW0y/RtkXuIPaOsg7JsHjbFOg/ylY5oAqHjTnr8hM1w7W2Cg14e3q6JDgV
7Sc7Q7Xfy6A8Dh6aGXofV8vag0UYNA9415sPv/Q1xG1taXsH545flvbSYU5rTfcwN0r7uanzYSf1
BD1Y/qonYYR/VL2bPjbzgUhhUZkRAmAU0tDqFh3Uw0PqFtmj1opqo4gpX8tWObrvk+voHPHem2u8
0Sg0da0ZTfxBXL5r7PmpLJqNbCg1NfgP3wjD/ekbYaqqI/jfxDHbhoZs6/PP6cOTiieLNiIl4z+Y
vKKwj1OHSy+QV5Y8w7B8Fm6tfZGLMEPphpNvesNFCVyWaEqFFWQUn6Wr7NUlVprHXu1h5WnlFkWx
aGa3txAQIN47ZYS5TFwe5SDZIIv/Y911Ml+NvW1dO6BsRt1JdnY/iaNqOOIoz4wh1stFFo6grUgU
qTvDifbvzb/1uVYYVbv9D8+enx/784eJAJRlqJbjagjRudbPH2YcVKpIUtW7t4d6JBWbugsBf+FW
CxUX0Hcq1l3iZq+5aq7lWlf2qKoAll5v9CjcIjxLGrFw4B53xa4mzzA/Z6v56frhAMno3LV4udFB
VuPxQdBJBITT/ClbVrFA3lVT0zvhxuFCBltkg5oqbw1kZ0KiBMi6K0abLaOiQMvGc5M7C5zLP38q
rv3bV0w3bNW0hYbkrmrov3wqrKgMP2sS617FLvesz4YZSJvEQNhml1upiepbUbQairvQmpLVB+nl
HEMDKZcs69DPgxjrICUvpZU9ewQHN1jNqq4iBS3utF5KKGBuIs+BFbJ/NGfEYORv7bawX9571Rbo
NFvFurGfQ0OFFyGKESr+Thbbua53YCgFo/5bnexXzKGma+e5n6wba4eltqG8VrO898L2J+OBxzC+
IpofodRllXvZEpZ4bHkVNlyy9UNv16hrDHIN9xS02vwVGD/zdSo2kVZPu8wEqDLXq/lg8YwgqIhq
Cjt+BPsdwPims+hqd3jQZgJJARGZ1C07pbk0t/UjDkpJQ1gOi7DAz5B37oW3x9y7uLRNiMz81HhH
J7U/JVnb3MuqnFfXKiGHsZFF2SASKFSq+PLP3xHN/O2n4+K34QrMBVzTYBc+t394Do2uyutu1Mv7
IBBz1Dl7ieoq/Jr1gA69wVJvyfyEwPMAAKOvF3wtUMQgv++9FqSVNvimopJhW+HjzyPdqlPZwIwn
N1VCOK5osVh9VBGTQq5WFp1wWgdFOz10gY2qiJ9twtkRr8iV/IxMLFDTucgOo9k59qxyMxfTCvHR
0jGHnSxCNHqbUhaxQl6HQM3Wjs63XDKCQk+r1+FkNR+o17DFWRlV1ZU4RKBq2icGVLcr9dpMEZLA
CUxcqde4zeU3nm5+oF4X/lCv2z5tr5eQ1xkh5oD71mL7VdPs9s7SXP8m7uC/DpB4XvVWwylcVdMT
CAX7Ufjl3gsK8YqqSLPhmeptZbcoQv+8INfVNw54p44dhKy3jObL+7S6PxEBnofLaYs29wnFF6e6
NSZwo1g3jmUXPKK5boDPIVpX2fV+rMkIQCuwl6hfhN9ZPmWLdCq9p7ibtJWnDMlNBjZ01+adtpcz
mQ0ZwPeZejX1791igJyMT1bnDUsN0ziC03CTnfkg682qGde1qbdLYU1vdbJB9hsYpauqfp3DCbeY
WNU3jk8EJTPa9DMC8AfpDNlEzdEcJvcVEKO1jOwxgD+BfardVGI3hATshabr3IGTfnbC+lB72RNk
hvhG5XF4N7IxwvMCg2sz7x7Jc/nY2fn5Y55ONTYBRbeVRatM2n3dARyXRUyY9du6VjdRq+d3RNjF
KlcT+14r8+RGLe2tGAf7XlYNodesPM2bNvpcpxlljXPHtbvXJ9lFK7K9DNZiGoS6YWLtZcAokBmy
ua4ZbLDRnQohnMWSg3Tbq5KJu7AyCerl9V73qvJHp8Vf9Ghy4LzW3pJtunFbCr3eGkmtgAeakGuA
xbkpwja//7t5kng/pEW5JWDRrcsOS7wsLO6LmY0CDBKX5JmIkik5po11kvGTok4eTIwDZF9r4inl
hCU5+WH85OT5ahrz8SmKIWg4pSXItbBjZ3VrQNDIeZHO4oZmUqwgFg2HvmoqMnB918fnOsrLZS1U
9w590mCrO0WI40w+nmKN6DyQRPvB0kgUWHngfIVTtU5S3/jht+6xa8jIyOHAAdw7ww/CLYCmafPP
T0L917clqwZD1VVeDJYQgmfKzw9CwlBlow1Kh2G8IMTae6SXJGUAualbN2jFDqkwIiKyrsM7Kmi6
x6mxSgxvUMm37ELcRV3GeqAv028530rAZcbLew8w/D6Jai/c2bPEitRZaRFZZf/TuWspqtLOBrby
DAtHjHGXfl2n13WEDvp42RpjfGmDRruVDSoZkNt//hjEr+vS+WMwVdYN83+WJXfYH94H9jCA83bU
9vKGabfdmUnKT17F+RgRL8IAujahl/n+o098fWUMevnrw0COKBJA/vLXHxTo2ZEpi5b/fMuG+GWd
YwtHOA5/OYeHh/HbzhOmqcBoMIwu1wX95NkVSuh++JmYcDIH5VHbibel66nbP6vlO74SQKl+r/bR
bbxWq3obfsZq4713HTX2ygzLDI2mtQxzprYbPmkmWi55sh6DGuFgUh6rLBbBveKXb2cYIRirvoXm
kfnCWI3z2Xu/DIu8/7Adl/uH90iIyTudbbDBxkK3XEOl/PPXuR+nIawmM96NHlQvc6ljytJNWG3b
LDQJINn3/dRjqDsTTvo2vgX0Vj2/9/AUYyI/pA2L3vdwbdSgMoTDgJVTgMB0wjsHFmgePJhqWh76
uVUW5cEnETxag38KDBWvqr/GZ70ZwxMW4qvaH//5O6DN0YWf/7n8eB0blRBDs204WT//c6FapCOZ
LH935XDpxfIakSG27541PyNxiYZKNR/iya/RAae+GzM4bQhUL2ILFUe/7RDmU23C1r6mb0e0nAP2
C1B3P5Tf2yUnzKn+w7eZP5I+RwM+/GNMVeNf4rq6RoTHcJxfo1gqrr65HQb1Nmlj49BiF74EKQSC
rTf9T2HqIoEH8NyxK5iSxhAuZD0IIHuDFiMJ6DALPrlqnmB2ZFoXQc7hKSUvKrtluZkd/YCwiyzm
JrLUddSriDqGrJaHpjiQMfsK2Cr6kRYXFo28kTJfJyPlOa+z1PCSyGB7b3hJs0nVsjw1SWcfSCL3
26Yyplu42f6KR7n2Ms/TNV74Y5re5tEUlB4tkolFcRF+wAsEBcnuAtD+7PhxftD4dYs5PNSiQOW3
50l5qtDduMhesloWx7acdrCfv8h6WSUb5WHsSm8lWPYvr1eQlfU8ZS2GbtFmmb+VdR8u5tjNth2j
+vihLu2y9NSo5crsS/wm5RB5KRPy11ZLqvRjneyjmFU+e6B1BCx+v2usqNkTOqq7ZaVV7n0VFcQE
5hgujgJ+ppNkK9h+mnmKCo1wfSw8ZPJapTvKcu7k/rLxRcjqdlwnXm3hqjbF4xIBZd4oVpM+2G1g
nyfDu7GMgNJc1SaeWNSNauIVYqbkb3zjqBjpj/cevan+QATb5tFuxKwXGUkizt43NjbLcg53ngjh
dEQLWvMsexhJGe+IjROAnhtlnR4ba0JXwe31Sqk7btJxnFbXOUJWvNEU3djVNqxjlOLmcVrtZGvh
Cnt9nSH3yjsdf8v3SW0xhSuInsVWzmpMhXcJE//gmKqZL6ED4khReOMuUa/XaXzPOGHd8iK7y3kG
0vqLBiHNgyx6gWPMrB1wnfMtyEPpo6eRWNpJjvIdX9lVBX8TeVeyTtegI5Drvsj+oREizuGJYCU/
m3HwPut5HZ4ctOF4xnQbLTCMe4QejXt9QgoLPwl33VhmkC0HJV7g2JLeyS5gDHQobLiRhpqWr7XI
aLZuh5pwnXxJ+iTZDJMR7g1FK56TyWMBYidfQEDWK6vJtSOuo8O90nVfRenFX8BFsZTIGnFxfDe+
YXVqLWRDZg0/utJW7kIvj09T3SQreQEi40dnhjPm3XhBqg8Z+4E/hbxI4j3mhaujvjok26To3W1t
KMUnrLeXo1p5Gy2poZa6pHGU5thHJbmHlmDgkqdLtBexrcKx5iMj8qguiiFUy6XHQ8wTfnYnW4UV
diuLnf9WFgPFBc+E8ep1qorvcEmM5uK4rfqAIUa48TQCebJYZpV6A6Vxd+3bDPCzsQrIN16tf5Oz
2YWtbDHZNZfswsWDpgzGfaofZdu1JoMJkYJ4u96qozTZgT0LVivznesJ+ytERKAN1bw0ice+3fMc
E41I1m3lfbS5apx0I3u7595yboATZ9d7nr8OG7QN8rW8amKCYJ9sm0z6fIH5IO+beHN/va9/umc5
aKiV3+7ZjysE+8m73TTZsOmV2Ny2lbsvyM3BQWsLgB1Kx9JCno5JWwFbJSdShLa5c2WLo+SwFbME
W7drzwZSR2Q6Pq5tMy5knqMHUb3xQucl1gOMpGWdirxocJKn19qi09QFUDsvU+JVEPIC0OOHqC7h
c1SovLEESR7gXSYPZYojZe/eyQ6ABvS1CpVqLYuFGmv3DJYd5RAcwJxVH/TZRtbVDsniNlxihTru
8y5Zvg1j3jpowOW0JbrbWpc8qL7Z3IzC2r73SMux5Z/Z5js5Vzs17plPJOuWZVEcZT85tPIH7NjU
od7LumxQ+9NoRK9TObV7Ry+TFZHdaGs0g3lQ4yw9+0PFSn1YeVmxd+Iceys1SxdJUIx/BNMmyez6
x5hM39hBa89OTnIhqrwMTDjCd1NtsLHUGv9u8NCRyTot/awJh1wxgwDMstNptC+RqSPE30zpvbzy
MObmIYoGa4804LZwLOSFtMk+NlHwh95rJWlSBXFLyzHPIW+NjVH4AjYdltljXLpL1QPzoNTr0kCY
IwFl8cXx1QsS2nP6k6iNM/AhRwAFglDLvyut/63E2fWTNajx0uhH76FGn3KFDYMK7WN6uzYs/uLw
y3XD1nfu4ENAmwuC/hmUMARnAaLgp+th0Q2fL6+LjTsWKJijfr6p0ABZeQkWOlknWHCPnfgCMW/h
dVr96tZQ7QNU43YqsYxn17AOZTrPWrli6UwYHelDJ26yMCaXI0cSi/SCcnzwXFEcbMyk13JAmm0n
LXI+Qy1JMMjp6z0wfedxcq1b2T5ZETFdUfaXoCA8D7sRv/P5SqnrI/Rl2I/87Jr9oAbxptQq77NX
ba4Ddadba+2UH4RKhAuTv0/XGwE1u1AyPriYDcFZI3+zzOcJAS4d8rDNnicnGHcaVPBN2rTta1yM
C9lB0eHn4d2XHhFfKu9dB/MpeanahLxds2q49cFAnCwUMFeyQTHrjctT86V1dGPrIFW6DeJBeckN
/vLzNZG4K1dT4CSkcEH84JFcXj+uHGP1BXgX/95ScKjxZhNhOaKKQPwQSHptJsvfDlNR7XAhGZ+n
HJ+V+YOOU3QVEMBMz9akuEDwIm0x8Up6Iln1VI44eITgCXa5H2Mbdk18k/020U4gnmWRupyFYGSD
8O0HZcCcc36bVkpk3hfzwUlY25V6pKzl6zN0Oxqcb4E11NcXapGG0zZH92cpB8leHejdkeXkWZas
oXVx3eh5Dee5tmWZKw4wqBY2qJinxFCUu9gvjsLr/JfBzvlwIHteY5FVJYA5qemwlq1W6icrhdTd
XgYfQZL+SApHvcjSPKMGiuIpm2dEng5hdeKXZsl1/ySLJwF+k5BCTmBPnVNrdqxOu3LQdr3d3mhz
A1w3SGQfmpWh2PHQt/ZTEeFhBy7LOXmm9ufpGFi47EzDd1987g0fse+2SwmCuXq8DOygWTq8I7el
rhrxEjvGrdY5+qWGb3I/VWpw1lP15q1zppDwG9p0dS1rxAthaJYNTjfzZHWGD6ka3SWhm9yTGifg
H7h/tFZCm9Y66Vprar5m8kK1kX9ri0asQaKra/DOOkpcVvSS+Iq1ThU3x9iGYtkjye4FcXGSxUHX
dmDQWEXlnvmQTcU6H7P4xQ8qMhmzqRcL6fgFtwRnW6neW2uUDPEKxaZxL1s71f5i5EF1I4cq/nrS
VRgLSVncEnx5ktdJM6M8yJtK5/mhjP/9TcnWlOijvCkFhU8WC3G59cZJPUmU5xXvORczEuALj53M
VSxAdrnKCHxAhvqKR4B97mRLMYH3ia6d5Jzh3MlM02lVNv6aLf0SWFL0AA5ketJBu8cN7GBZUvuc
JRpq7LLkCH2vT2p8LSXFeNL9vL+VbV7j3qDX5dzIkuarDyXSktcSqMqXdrDFRbZlfvpVBGZ4VQ1X
cZgnN2L05+sl1CpZ8NvwTlIbHIHVapG5I4CQ+ea8NkezQCTOUbZmvOcXIjXI08hW/N/5TSUgbVtf
fbJsN1mm6rmxqnhPaix/nCw72saKKlay6Cdqc3Yq75OtWiHfYnxK/RG1MdmoNlwq12v3kNVK/jjE
Xb7JIkL0srX39PRUjzzRrmMbdFKc5FF2TTOkygnUs3CfLxq0fbfG8SEh+85ELgoMB9D/SdXXl0TH
WiCJU7Eiv15fzBKfX0A5nEYBGIsRx4bNtbIMXJrKWtxGaWfsCT2MWMLNc6gAQVI9/VT1wX6YwKgj
jpg9CLdPL2UYXFRFKDlg0YkNm9CxE5pbzbBujt4I4sxLy/xB1mF09dlMNYBYc1Xo9pjGzxuhUU4w
ClgLWl7z9GX8IIBOeQHmjrIoR2jFJog79V7WiIC13mgm8Ua2BWPc3xIGuXaXPfoBw+u2IJIkiw5h
T4T7u/vJHj4jldOcZHWjAGvkC9odZNGvSwOmEXQBWZSHvtIe9SZJzvJK7gS9IuTtBWWJG5UH1Vzh
vbHii5Lc9sagrnW17dY8acpN1uT2Sg7scqHc939c/7V16U6rEbI5sDxmmSJdu4mTaKsFY/Ygu5sZ
iVlNnbS323d8gz2Q+eLG+E0t4YvCx/eXODuh7G3r+m1sz8hsxTm8V8mzeLA3IPmGsyxdqzDcIG04
DFsItW/D0fnXgY6P3RKlg31QDPY6MeA5jKBgb7vISa8Hr3ZmwwXv4LY5MjNpjdzdMGRv/XS37Tet
jbGfGxThqo99cSaf3ZxBAqareEiCb95ehpnf21Wj+8d2OZ5Xc8rmL8k3ZLnsVUmK6Ng2cPOlO/p7
UYrovBehDiE/M3eGpkhnlt9P761ybA0sc1W56rB3yGDd1Lr4IVPClhMg0VZV1lamhFm1nUeMCO4b
VqGylxfZT2OPXrGf9u7m6qGkiaeuDZs713DLu0RPniUSpoh8Z2MXhbtpeXWSkl2MFrRKSMb59l1n
K1Gq9BSwbYnjMChAAf3ZRWpsxUNQrpDCGdZjn8fjwnazW3QPo70ESF3rJEzKGpp6dTV3w/MbgEgx
oIBuqQ4fGkLKwWQA2c0gzqD7pz/JVizGMDjG1yGJe38z+MTpCqVHTVNouXoOYnctyI7d6vNhRP3i
1k+Lr6NWxQdZkvVOq70NlXXyoFrKsBrZtN2YOlrHIeLUx9Guu0czbut1Uwb1pp+LhiLsvRX54VK2
5kbk3pSVcZCNsqroupWrq+JOlvDLQZ53TPMjHuwfZ1PFJvQr6w6n7OZeic+tlvV3YrY/71NS6K7X
qAvZJussX8HGKuwJCM39ZZ0bn5uq1U5dlF7eB1rjoC5k8ZeBemaSFmcQfLCeMMX0diU5IEozb5dr
jpNcMtYJiC4IQli+vVOUTDtmXm/9dsYKfyNsD/RXQ/SISBpRipmFADygLzvzJEvtoJhHjDG+yJI8
APkflxFO51s97RHq7hz/viOeOg+W03hho8y/7nDV1TGq2/OMTWCap75XgnsrACSVZHhATs+a/CdF
yFqvjMBykEDl45OHqKqOia4rZ1kae3i0Qy+eZamy++5U5c60TcicnUI/wFFyPsR/nZmh226buHyV
PRJRvvWQxTFJlqZRRNgSGg0StJCAJixrFy5q2Ze+TNwbdW5I54bcAMyKICw0/bx3byAbv42A7fpj
KjToOmay72aIgi4m485A/XLS6vt0hinYPNp3dUEYRXaQdf0sBqSAhb0OqnPFuLPdTWafLXNYWrEW
ApbOjIs89O6ADRseupsOQyU29DQEzgx0HucWA/7ioBNSk/1kK+DCxw5Xtp1U1spcC0sUyzlKYS1X
oLG/kA2yPLcqnv8NzCf8+wAvoczttYf3M18Zg1Ux1yk+rUbsfmx97zfk5gmzm69B35evBGdJh/Dn
v5B31e5LspGyvsKDnrBZXezUISxfA7ZJ6VBYz13LggcJTrbcc/378AyXmmMFNPu20VCsmfBxemEj
gQD6fFbNdfJM1slW2a/vquDXVsft38bmlVct3T7QtsqkQ5JrAkSSUOI/AEBZy6r3enmWW41/bh2j
3rpmPD0aiXdWMOn4Pp8AmezlCabw1xq7wsn3akXu8ZdoozY4KJW4TTz2EKH8y8nT2p0w63HGngAJ
f1NrPsgGfdKCg/vnCId/6eVKBbIxbgHjoU8rLR+abe+U4pE/pbLtEz9byWJSgzQ2CdssZLEeYrZp
rBT8KtTapa5om76PIrBDDHVBOC5KfnlHpdHFo5y4ikoCq3MxsJjYzYi1e0R40QkenVsExtZFoA0X
dyYHxQMWoarprzpYT6SyvcbQX1AMQ9IwToulcBPjRbEyorVKVsJzK/WXqqhfR1NPbn3in49/M0gR
o7rKcs06Z9hqK0oUs1Za+T6oS34xq1Ce9NOKN5a1s3TL3KSKlm1HMN7Ex3n5yqJeG+ys5pevLDb4
qS6nNCjvxjExDlriKktkoMZPKqJJy6410xMhl+4FTFpm4JkgewWFoUA3c4dProNoL4JP6UnvFNlL
Dv67XroCFyQTVkA0JO5eDOUsZyia9u2ysvjLZelVJ32+KZVerMgfppf3Q6SjB1eo5/eaVPAeX4DJ
WlaVWZxkA+4i2QXye3tSEfb9lKX8lnnPPOESZu3SsTQ3MZnPT11Vr5IZsxTZmBj4ReOcIpRgb4YO
y/MrmImRXhXFT0nZvI0UXnodKTskf40stVS/jpRoJywm78a82YV4VXyps+2AYNWPCifKRVl01pOJ
Ssc67/rwXJVKfKyUQdu4ppU/EGkht2V3xrd2ahdyVJyPr20whS8NwfgVqLLgEhikVoVJ/A4SbHwf
1V6w9NOk/Br2DioPZM5ijzeqUtSfptAt0WypgxvkIru9U+WvLPrTVTkYxKIwXkLvaXQ+s+AEU9uG
P2ajkxjW22uWCnvp5WZ4KxpP2zlObO1yXZAkAn+PTW8/vBpWjo0N71aheK8tL4RWmO7FK0X+2EEh
WBZ4hOyEm+ePKqkq6J7utCyMoHjsx169aXBL5HeXP8oe5uDs/GlMbmWVVbn1MnKcYC/7T35nbstU
JCvZShC/uSCPdicvJaucYFhhtdPeyVIT6C58I3xM5NxhWCkbC09lpGG5GcvXc0CwxWfZd8jT6pKG
JozvUNEx0wnTR0JXly7J8s96CEbaQNLnUDkO2NoJUkct8s+jN6Lm2Rp8KfDy+FSoX2V3RYBNGhwW
9rKILoOdN/1rrrflDme9eiOr8TFdNUaUwqVItX2uBeVaTtop5iHnx/hoZQ2UPN3YgyGL7+PcwLfH
ANxd2x3+VHnn8SoseVcTTb4vGlBGwdhB8sr6eGn5VbtDxUshQTqX/z8HX6ear/a3EwgfF9CoyVFf
mRUbGpj96Fk8RQIxslYU5kLWZ2KYVoXf69duVTZ86NY4ycduFoulvco6+TyG0hKcJOL3MG7cRW0L
/BKayXhRcd7N0IN+VlU3uLGsMlhM80OU9UG3deFmrGXRKk3y8AQKTrLo6U+dbzXPgV4ZlyH1Y9KY
TNZZJmTiFonDqFtY5Py/wWZfqVpGcAJg0zESrvvZ0HGTwzpRvUespdsMcaMcPbdsj5C7nY0eFspd
NCL4FsDx/mx27UWT46cYGag+rL4XGRYVg930KLTiPVx4bnaxi7HdI2M97iKvbm7SUUFVGCuSZxJE
f6RRF/zw1Z2p6dxHKbQnJ3EG3Gj47SkzySyKSrGFGdAemmDCrbXLzHWI9uejOj8o2L0PXxWrRsua
mBh+kd0u1lVvNyqVv2pqTX/KwsbZFSVBCFkcgZTtYiWOrkVMTvWd5tbxtdj7/EpTrM9Wah4ZT4k6
kC3Xs4z3K8XGjAaKVn7tbJOu3pUYKV5brcpvdjYRoevYILdZ5yUBVoPz2MIie1KPAvvH+a6g96TY
xindtTU1IZK2jooK5dzqukW484UyXlsT11O2fifUa+uURN6WFDtkjHnmyiYRgiW4fm01BU7Ppobg
uJwqCFV9qzboqMoi7zaxndoa2YJ5bDb001YzPUxT5uuKThu22LdB1Rrrfe0Uzc4bsye8h4ZhAcuy
PssDf963s0i/setpOP3aQ3YLoLwuSOQlW1msC0yGs8DENGm2j0wNzTm7UwPOqPBuePnqNuIoVrgp
fcRPZaXsJw9+Hn21Q5ClsiQbLQX9yTbtN9E8/r1rlBCLSiJyYe918qzR1Ectw9L0fe4aZ9ajE5iH
OvR448luXgTntkQrZyUnFikPn0UIezyFZX18v5iXYz9SKvltzIb8w/WhcNSIHGXRWvZ9v5itxXvT
qYvTe33rK+kB7epneeX3ucNMc5YExsR1DvvBswVU0dluRR6UEKeVwMUle5xZZX9WJ0lgNgtZ1rDK
+OvUJJWGfguSA7qSrlQAFqfrqezaFImyCBr8+GTLP0zXJOFW83xSC/Mlx3key2/ZFcmyMSoOEiOu
thaRw9oMHVy3F+6+9PmWy6Jlxjb7piA/q6brP1d4uMl6MTj6vqxUlrGArz6JGiqYVQN3BuVsPKVE
A2R9nLrDfgoGyIFycmx5yJGAKyQGwoJWkAqQh6KJ3FM1H2Sxacxyo3oQxWVdX5YkqcnxFwtVUw0i
U5F9juzGPsdJvWpdfTryEjaIjc0Nlmd3awJfvFfijHW27ChbRIht49w7mMe+18sz1xNvw2TxOrby
zYORo7n6tUzq7ThqyglIQ+IY6Vkexv9H2Xnsto507fqKCDCHKZUlW3Ledk+InZrFHIr56v+H5f7a
jUbjAGdSYAXRsiRWWOsNdoJg1VqoK9WWkDDagoNuN//qQGocAuL6WjU41YbDrNfV+V/taoR6KWny
aN+yXf78i//1x9RrjTb4QQBxjcwR+s3HaN7rqz3ivBbguv4qamWgmEMrObmxvmtV9WvMaMX6Rg+0
8WBKLw0dw0kwlG7jk1cX+WEUcf6WRNmjopQsMkr5WXT/HBEARv9/j4i0ptvOS4c8bICCaNB3BK+6
uLwzdW9nW3jtfjV5eYo4wlf96xWtmfVHq2ruoccUd6r9c7A36952KHC0c/q+e0BrHmaLjWPHROwk
IN3XekdsqaqwmZ3u4bOxLuUBQN8q5EpbtRayzZMdZ2x9q27z2WF4+MdkqGkv+mrjtHo7Tdqsb/I8
6jdfbakvPO+zXinvpq8uw0BONVSvVI3/6Fd1KdHC+Nft/nPgtL4D1aMKdUfX8P9q+6ry1LGwqzF+
2eAIs88goG0DMi5TWMdzfT/hxkhmp2r0SwM3RbcEVdXTR9Lst3HXwq3kW96rRrd1V1OQ2Uq3WYv2
qTXKpybRmUvMxDv5QUa4ZGyzR9N/V32qBcRpevSIPG6+2lwHH4+khE1nZE77JMAKPFVPargqcitg
26773uffUG220FNEQ4Q8mpU/Ho1CBwNTFPk9wbj8XhL7OApUIJqoMkZ+uz6l6lFjwHJ24LEHdJzX
0aoD7qSxrwYLybAiN8+Vkw3yJSow/HUarPACP34unGT6MAow661TdOShG0zp8hiARCnn89xAqmfj
GD8gpIlBowYDM+PoHI6FPf+CaL+BhDLGYd6PYI2sAMySjaBAnvQvWkQSb7BapDs8pLf1PEtP2rrv
grtU7axpnl5qCZg8cVHWN/zs9HknjE4JrkQIPvY8fnlRXqOlQES1qy+WY5LH9ea8Jjv0v7q6UoVM
ZHW0pYXYUxzfu38XhNbgvk9Ma0Ximwfdlx+q86v9X2OXqRErtu0/7/H1UpH5wxlPvp2691e7uvpq
W2o/uUuQzV7fwb/+0lebejPZgvSyjwvh30P90k4OjVsitBU78h5hWIzqvdjaT34hd226gN8vHgMP
IqdWdf5LXZoPNfZLN51E6ovsjSVcvC6/DGMRvCxRL7fEXTw+A3ptObp7i+3/zlyrweqlu2hAcNSd
0qE18I0R31Wng1TQU8Tjwp77rs2cGhu2mEcd73XKaJWzJQMFlkHV1SUy6eMZROvK+5iC1yLC5zuf
xquqQeV8Lkp9vH3WhE1gy58ePmuudyyWSn9UtSAjQuKiG1Ba3jfw59CGx265qcIECLsrI0sHokBb
2dh/dbQgKrFc8f1dpzu9C8N/7UFUJYyZoY5fd2jQCbilsTiUeYIZ/d93hhwf7EoL9GWACSd0p8Le
oT3mPnSAbh7sykuPs+3BLBtqoCVrYREVuS+wnjcjTiPsSmnrrfhgtcvE9pSaGpsmthm2bgJdHXuf
hx7TpFSb7vRkHrcFka0fqPA0hvujRWlvq2eFeWdptXedB9JqqqOBbY5vp/4xjA4czqX7DSHLP8yy
q84FZg2IAH5dpsCzz6R15bJJY7M6d4aLd9ekRScsHYg5Q6h0nbZ+EQMwcFb49kRwr34p2OAcWqyw
t6q3gFx4347FG8HovNv04xL6fSKf6jWpisrMEjoeLo5DHGAKAEMKW5G+1M/SiJbPIivHf1Z/aItb
IPSrxReiQvBS1qtoqcQ/qqrjX235Oq72Syxo1UuMpdsxtzjHFjjQJAQZj7kQO0/oLazYJH00nBYm
TCObH3JwX4JJt16yfrKPmWdH+7weom8aNIIJKM2PZkFytBzm7prqhXU/ke3cNO1U3qZE6PIQxzDR
SlBe6GGM0cmQGV6R0owezLXg1NRcx5XIlhLu34GBZZMuR1xj6FTDWKJ/E75Oz+oeqhBuAgg83kNL
BZcm7AVvc6QMbWv+w6prlDZJpOMK1aeHZAARHg2OuKboOFyrRqD5KiOXSATVrw6xVgu7A/pkYcL0
1aG5TnOvAdz0mhLl3FJ671YcobUsWu/iQiz+NvY/3LU5wgPq1K/BQbIETQiCOT4acF1RwBo13FFd
7Q7ysL0b44LEz9qh2lSvY3DMRaydMcBhmw0ahKFWLN4t6ECI+56d/NDn/Ek2jfZSA+06ysU293lT
au+lo23UgBmH7W3fZPademVUAtVR1ivYjDwVhk5+9y8riM7JWe0y65a6jnkjIjnu40LDQeTvNnXV
pqLZrOGM/RzMAxxCTkbDPPn8MHmtKpw2N69B9aIqVsUEERaA/k5T5f3y2rnPduy7850Ng2/79apm
fX1s1UMo58g7qA71ViKwD1j4xIjMr67YHlR8rZfibcbz/TbURhyS0Cfg3C7zwWukt1PD/IgUgWsH
rLtr7//3q5whaV57zJc0yxweECcaHmAjIPVh4ZNMJunuq71PShLFy+JzHGSY6shyXb8jxHpSL1Lt
/L+IPnTjGuLyrBvZbiLso+9+0x39XYnqpMEB3QHvtxZL5PsNv37zpOZuhwB8nRWL7iRxjDqCzLJu
Ti3/ejWf6Dvo4T+tuP/N7eL7T50/pQDordI0wsHFKYkw9PySBlQd3TDdyjzTt2ZuAAaW/v1soKqm
FKnSwTzEeuLfq5pqX5vUqGAR0eEz8WuWFYA/2xXP9WxGj1rxBEgYystaLFgybdNmSvaqClx0tVFu
5kOTLghb+v2dNLr55iwFQpZk3TdQqpaT6ky8ad7jwlzuVC9+t9OlKPHhUb1tgaLXDI5LdaommBZA
be35pmpORIwhkncRx5vS3K5+0/lqpzEAKN3mANI3qvrlV/1pdKPq0zpGNlq3UZ7WuudPcKON+dn3
ke00NYxM2fIuzxqsHg4T0+u81lSTbppvyMTm92q85Cd7wCaeVWcd4QMjehyETQCfmwWQKRDZAClm
YqNjJlfssdgCTsw+df446y67Rzu5Jy+lb3lD4yOydiYb25B583FqhxpwpZlt5mLGb08bcAno3+PO
CR6ys8tk8+jB7c7nmWxrXngHm+j63vcCd29X+Xud1hogfVfbCNKTR9KxJ4SAk8cgYnI34Cj+4RPo
tjsUmg3TttC4sKerutIc4EZNjYCj6fK1ptpYYN9er6LHwYb4E6s0oVgiZyzJox7hdiwje+tXJlHc
bEWSH73pcQ7WHVGAtG/M30cCY67Oltkum1czgeWNfMaZ538KgbH9rJDYe6p1Kz7FfvERDPF3kcbB
IUqM4JhFGrEtjsOskgm/ouXVSeb84K5oBl9Op7St+V/Rz/ETbIptJ5yRk3qoYSLuBbIHWQT6vDFe
esv4IzBMP9RBhG3tPiLaqXlha5Eg0meAP2Pcb4aRp4coQYnnVIdtF5oh+kMQ6MifkycMzUVAACIR
sQP07EE8rSe5JdOxG8eedVnP08sEbDEUVXffE46Pidj/ypwSidnG6nZxZTT7utOKcLQBmJr5sEFX
EqBT8mG4/fK9a/oD/oUnuTg3q271SyDBtrI4DbsgacvQSOY/o/57W6K+zNn3N1LYfBbyA5XBQxqU
34YCMIlZ91BxqycTtFo4tpjLm9q3uMw2TtuwrDQd9mPC/p6X7+h+7S0+mTLANG/y5G+dbcLWsd9g
AzRnIMecTjB7Ce10IGSgaePGXMocgJXzh5mYC4Bv9pRBUokNAz4gk+7qkgV2LjCbaursmrggq5eY
vJ2T4VEwVf0BtOh3bSzLlz76s0FC9wAJ7VUjOso+YbnWEwGkIlkFp6acxWPxtrphXsFj8p8sDapM
hBeASI6/8zRur8ZsYYaWv/TDYLxa3nkAQbnRIvFiwAvZVigbbCfmACKe9gl78au9TOdK6DhxZcV1
7PB8MqDI7JaML4NE73BIwJOek/gUNN3OMzFPjKoWixx7fOyNpGXz2TWHxEV0cBj6B6AfW7udR1DI
9tmofC3Uk6QAadc/e0tFwnKulm0fle1ZpOOp7cHmIrVEahb4utbrx3GEY1bZJcBXcF3I1pPtTzws
VGrSRF2PW9yAK0MSuVffA+aMa47oG/fQ9QnamYm+cUFACqQXjssCj8HGAig0otI4cyz3N2OvsXWP
2hMx7NBuuhkUh35OAwE/vGkSc9fMjTz3GcLpN3XZwHvLw3/0LaZOQ1m5w0Hq/amqCXSBjuRV6i6G
6v68QYxHUBqZYTEt4wGyRwnb2W5DrN4ndDQWeRZBYu6dXr/pZt2cAZIvPGGJj10K5+OtnAGZ9Ob8
m7XKhSazBI9SrGry7AxCVr/47JqIK5TxJqo9PKhy/9cTfk4fqc8BbvaaJCzNH6brPYuoD01yeqcY
rurOS4efteTrEcHyUNsuAr412s1k4KtyFckeglubZwn6wRivuuKlTJZml/cAkdv+d+GhWQJQ10M2
ta53i5b4t6GNTsXia88RAr/RnFwMq38tna7ao1zy0ZW5tvMiyZeHsCPqP8O97oqBFD6JakNWzzIZ
/ohbu0PJMHEPmUtCpR77fTS05Yb3m12KYjoECR9IUaPZYhbOcN9UfFhGLl6Kkby+2XB0icQhS4v9
QkD56Ap5VxQV0j5Z9TrW+kas3jD4VGIThWcaGc1s31XRXVujKpHxMOrG8FBHxntieoRqZHvROW9s
+mUYdjAXnbNmaoKYfWafcoHIRds1fwqjqkI8qS29/ROVnjSc7BRrcpljmBo/dqVlHFHobePe2aKA
XHnyWc/FW2PrSRhYE0dfv7gmnhvvW2tEXzgGm9oGxck02CRkfvbetcES9pk/bzx5V3d56LuzG4qg
xPC9qP19Rbrn2gNZbGPZXUunJ5qLHAliavCwOqGjSSn7V2L6aSgG592qYhhZhJxuQg+OY47miS/P
lTb/Djz0r5zgwxkL7D+t8VSSeQoTQbqYxXnazA5wvsoM/A1h6OnIySsnu4aaTV40l3TsmIP9yd5j
nmGG/er0aeXGG4TuCexqe2fPfrBN6wHvjAxyqhjTiyoG4aQXsqOXvGhdqMNuAYx3ePYzCBZElsLC
1cK+a/9MLefNGeefrdmRA0vsO8DYlxoWojcTR7Rdv9mig/BNYja688r8BVlx5zqx3Iddm7fHOpbF
QzGDw9OS/lH0S2j3Rb4r2NRtTYhZiGKlOHwZI1jawt30Bs7KjSksBIH87NgWfnyHLU2E2o+VXJag
cE4RO7WzSDLjnI4WDM2kXC5Vmo3HEhHkO6Dh1sEQYr4fkiJmMwutFXhMsx9GjBHJNRm7Os28h6KL
k13c3jc9tB5buCRTMYBEO4Mtcdngc5gg/rtZUZCbLtPJm9tA4h0hnBfXCrALXETzKuVx0Fz8BsrU
f+1I2m9az+lR20/QGO6BAVkzlkxI5OvfloaTk9EM1bvWkBMNsm461Y7tbKG8yrBjunyfHJg+CbyW
d2jFHeBksA/gVHH964X1zgKGsyJUrffJ7Xs8fIWOt6aDfwZxkfcYQZSQaX18J57OgS1rhncjiIaw
ACX1HjhIITmL377HFVMEOobNOxSyCVFtJN5izTpjOGhe0Z8MCEh40VZVU7GY11KDRTQl70uX1Rt4
STaY7rjbN/bEImvb58TlTBzF9nDtEHG9Sv7Xy+S3ewBnnJVZgLZ1UEC1zD3nnr02EaXgQVta7aXL
+MhGezO4vEskhjKkvKcRjWREYfrYWqOgqPkAjQL2G+Og5062sXGBjO91XZMYp8jv/pCTYkYbBI5/
9UxOZ94P6IlsQQq5G9ywrHAwrPzWOKMXziKzdhkh4NByhoNZZQGe5Om4X+rrkDXzsZdpdF34X7TU
vQOz+JonkXggkNqHaFKxZLWafkMKHUW/cnlw7ZkFu2rnDYEE0HUod5OY4iSrD2m/gczQ7a3VBLUv
0w2M+Ozmjn11ChacVpF2xIOlXv6o+gqfkWo5NLjy7eY6eAMcvO3bMYX4wvMfLSB+58YX/Csu2BAM
h7sFtLbn7qIsicMoJ9AqW3RwBJf7NIUyJCI0vowxf3C17GquU3ecE7hyi77d9miHauiwsXALiA8E
BNBijZxNHxReqBcViUiWhy6N3KexDgiqO8Ve9lYdjhVBjSqI/W2GAVwoySzvZFK729lvhzNCHe59
KoyUH90CbkESLjNsJtSSLfTNq9K70moA6Vp3M9J0u8GZ0wvcjubAxt/hnd3QTWuOBooZQpPRpeNR
RRyq/ml7S48Rm3COA1I0SZISQp49Y9d1UXWoYpFv7PRVukbzEM+TGRJR+4PZmwzzKOZz6YTDPNRh
ImPt5tayv07upIUl6fp7KUaxQbOZf1wPzgnWG2VFmCfr2gei3YAbeoA/VYsCZelgoO0ZBsr0aF6G
iNL6upFdoTfu+UlM106SbcRGMTjHkY9jauHfI+R+GGItDwdfv9kEdHaWO8+h0WnnLqhehXC9u7LT
frcTX9TkGNa9XTflTs7ZL2mB32kRFcc556Hq2/QuH8Yp1NLZCydcBjrWfVQhWFZ0tzhj5B3t5gj3
IDHAlO6jCNM1pDuEp/22J3u82BHwralONkk/ORsp+J30tVmcNTFAAbUIjM5TdfLnAWcQv2ru0By7
6i1HKguoiIUloonlBmBZdmSicC/tFODoMrF5MtpBHiDZ7pJJg7LWiOVYOLkEWlm/dLJ61HQAbwhs
y4Mn5YchcnNjtYbNE5bz8AX2beknWHJLfPJjXIvWmGg/JNkOOWh28LExb3VOH3WQiDMcJZ3s1fKH
lBZYObYFWx4KOBT4rG+WacJ9qA8+8qi0w84biHUg0zTlaENL90aqdLpOgAzRLJL73I/fPMRqdlNg
4mYq8t0yxS6H4YEPaBjE3o0jfSe8/A1DoGnbEDLbIbmq7/IENGGlxQitmPVdOaGHJSOWqMK1rdBD
Em6vpYO36Yq024goORCDy88Z0ruubroX9vh3mF12yJinD5ZhaIeaBymM5occAMdYpOJRcp6NHRLN
lk/eRMAr6RrJiVVvTXb6nOxqK54ORe0a2xSATSh85GTTWywmh+2NHDYFCMmt42WPSSAuruO3uw6J
XPLWhb4foOMdF08PYPwicsIcDpVmyIp9j/D70rsVcl4pXgzoqe+jWd9Jz29D6Mr5PgocZpJIxDtU
nj4MdHd2TS/HZ6MgLFTAvmlME6uvIMCz1EL4q4nSaYv54zNflU+Mxf9O+DPfCw2ni9naejkYmZig
HGh9r8XRpEXQzowKYD6TeEuIz8Bz3WhgAwG1d+1mYEuxbxwUzBuUIECHV91Tk0PhskgEBuT82wkE
fT7Zc6izk7Z7rMGYf34gszBeRJo/alGzbAbdiO6FtD5cmzz8MtTntM/EqZyZrm0NOFdFNqP2Lh6n
TKinF7x3twYudJumMVBEqiKocxE4pUyeO7ME5DXlaDrGTRghsHrQNc4sQ+O0n4WzgIKwqwJrJNd5
jIJs2cPRxAwjg5DaLxon9alIAQIEzQnLy/48jWI4q6uvInbt/lykQKfg1LBSe4Tbwbcf5jL3D3y5
9dnK9frsEu/ad0t1nRH7PSOJtJzTgkNbAC9po+7mdyQD+nw6NCQYkaG5EL3wQ0L9V2EE7TlryrfW
LwiglPbYHpek4IgcwGr28xlZ4n4+j1aPlrkn8cJ1jaIIHQd1FrO0T4O2GuLVh2leyjOrSMkhaIp2
Tl+9uQmogG6IK+5PqEXis1vY1UZLqoSzlB+dVcH2lX1okl0dwu77SNPb89K36GWNzqFlOjy3egZ2
MWFbGjZt9ZJm3U/Zlf3nZ6Wu1MeULA7a53O0+Ci/9OIQrW6U6pyhrvy1ulrz8X1v27qceNMU7hSN
Zzd+hdRUM9HtDKT+OV2QlQ289M0q49LYSL3JTl23kHBftsaYPRpakOJmzz9G8s1BhhIlCHbwUkbR
hklqfQPNbajkNdOYLpDQ3STZHBVhokfRYcmb4ygbhBVKXBHT5DR28BI1NmvAYCfrrN4BYh7khb3l
lbRdjV+F5S8bdSmNpOb4G1lh0gGiRCoE+vdLVQYcrUabeA2GVGeADuZZwDHf1B48tuaHv+Q/iLv4
fLIRGnKD6ficjqnjgYUNaiJO6ruqzak6t2uhqqqwEfPgZ75+lf/VHWFE/4/RoxfI/TwKgovlwajH
DWbLHxxO+o20UYXbuZqNwEiZHYemCEjqMCCu8f+u/BSx9DlsgxZ8pvAaIHcUA4i//fxL4ClBBnAy
tO4uyvvklGsFcu63HpvAfZ8Mj2VU32XMA2dUsnFIq4vvyMnFBMolNK0ej9nFvEm04QmHa/7Oy1ot
BBhNOiFOl6eoKUrm7qXYG2P86JEVi4pnfNdfW923DsMaJtAdpzhPMTKRbWteZgNrmwNEBO+5b3mG
g8EHL1lUL4GiQWI/UMYQKYfxpFVuxqPjz1cxI8jmeJpk10ScMUC8oRnyc6QLdLk7jW0VZKwLH80J
LRjNCReyzqE2AdLyLTPMgth+RvGorOvsHFTLL75s/GkArZ7sscRb00y7bUKKzBy74DqKxToQVK5h
jW1SjhBbp5XVTS8gNQ4cozYir9Owz+Pq5qRknBGyQrS/PEC0X7ZkYQJGIfhsTSjb4nFj+kv2Duq/
vURlam+wRC63UluauwzhDMuotLeaaXbvTa1/yvElesQ7k5y0s3Q/p0wcvKXDe76znz1PVAcegfIY
EUd/q8oIxYRU+95Hdr1BnnYAMSryq6Zz7pHBsKvzRHyP6+SVSNIGB277Y4jFI4Ko3u9CEE9jXTBL
zb3lEduXMk6bsNWxbbOl+4PIvE8sgDnK07v+SLDkidQgHJe+gWhFtGRbxTI7mSjOb73CXo6omC6H
hdTBFpSmtV20Tu7YPm6rekwPerPGOwIiUiWR1k707hWgP3aFYngq4ZNYaZV8RFrtwgQnmWA+Z7Ve
reSVZKdb7vIkR/2jk8Z7OXYN6uQQJsn2k4fBqyX10wAdoLHcormcPYo0KyC3ZjOT1K6bi/zSFPV4
cdbo3QzUd7Ta5hgMrfaK9fVOBBYhVRh726jPd1Ocxq8gBX8IjKbu7dbUXizd0bDP0Med3xcgG50q
2eft5H+0xK/bwAdbL6P5QuAz3uY2ckoDGeQjivxbHyX37zIYrY2XecaNE4B1autEHiTcs+fE7mC9
kwn/3SIf7ATprxZDYvbThvUYVHm9eo/Yx8AaxKPVRIQ2NFH+zOvfyAok5EiTOlxaN3gGbRzt48SD
MNwseGwt2XIjxPBrNrvTMovueZSd/9gjbJGU4Jkxmm4PKIEzHan8d86bPaucd0YuLQ+/6p/daqRq
VHVVqOFfr/5q+89bqG53idQ8j1iZdoqJfML+WE2NPy+rEbtjVVdXar0ZEp1Bqv6Py6/+r+GqTRX/
alP3UW2z0ZVbS6+nkLNdjvZbWdYsquul7rGFIZz6v1ZrsNkQrP25BmR3hx/bX/XPl36WYiYNqDna
Ps5Ec1ZFvS6zo10hPqbqtpz/V0e9ml3kkN5Vsxk/OYbO4+AX1gYQUfyk2urCZXZP7fGg2lShw03X
kzG6+2wq3OwhZhr7elGHc+PJRs3/s011lHJpye+sWsfrzT/bUk2GhjHop682TpwbxOytW2Xnxi7x
6/jg1EiNV1rjXPXa1q9RESQsfVP3vfWNtwIg8rOpa9N5iUSxczEgeqzmheNTPIdIvFUfCYiLQ4oB
5JHECKxl2ImY7G0NMxi2Q5sTS4nKe7ca5J2d5gefNfaCkydbpCXLTzDHDhlH/kuJZOsBcZfXss29
K/RDfadx7GJaid37sZtSdvj6fTZ1Z8RQigvuvQJLHYDcoKiWnRUYLqYnBfpx1fJdeMhO8kEHzwT0
78uu1T/QWyu3YnTLnb4YD6Sbe46YPTKNVTZtJOqGB7utyPToCDIZJkQ5tt7bbBj018YbAYx22cqm
IJKU4w+FBVVsvaf1L0v2kpMygMY+dt6W0a63Bdy5pzxBpKCeqh/E8ueLampjs78GeXFSNVVAFI73
Eur3Vo1XbV1vvgbO0N6p2pBUCxmm6b7r5gCcWie2VZGNT6WISmiwybjT4nF8Um1JxWYXcNRV1QJc
OS9JU/xGhuavAcuEVDVRSTAo6z1UUZh/JqMjHtVtgnpJTjrWheHXgKHH7sHW2vyk2hqe27tOi66B
JIc/V1v0EuMHYyl0TDyzee/58RqeYNpWbbGTPBYlGVTV5FQDqNu8+qnmddWUjMu80WvDPKhqOsvq
aSYq/nmHEgtsE6CSwrwqkCtw0Ie0Tr1jKplfkWz5H+j2c4hc2J8b0bev9n+PI8RfAoe0zL2639fA
wUieJ7JxnGyKcYOCU3WPZKB9sqZVP6dJplC1qWKo9Oq+W4s41YBzmvOyaj5Bzfm742uwkS3esTb1
h68mdTXnUXX/1eanxW89aNn9tEkQ+q1M7yuTlLHArPfz6qvN1TpABG1wViM0Mkyfw8q4yY+aCRim
M1EdT2sbMxS96F5jAkG7iD3DXlUNURW4IfTwrj1HvoooWkE+a6xwHZyMojimQgCqXquj6Gscg8GZ
INXE2Uu4r1aQg2+rbCLMa9UmqX40Jcj9buzd16lsx6PQ2LGp3nyS2bFr63kb23Dlh871zlHLpsTN
iM7pmiEQScvdF28oOYIF4k3VnMLIntc8gaolfuS+WLaDSlJXPKqmqo/ZTRT1cqeqIKbsDR6OHw06
D1tzaoIXJxk0JMESbecEgf9isDU66iWbOlWtkHpBf41NjhpsMV08wGC4qM4IRMfLN5Of9bAZZ4vn
qq4f9PWmWcd2twuC8k4NxJaYPd3c44yEcWGo2kZWnp2QqFAFnO+DpB4g0bDkTWphU2uTb3oR4c41
jdMN0EU2lmsuRy+Xe+ENOdjPODmUqIW8xONjXbfFPtAwhs7HVfdydJ8JEjgkf41+V4HKetWygehU
rn/r44zVfS6LV8eYZvb5zHKYxuTsxS3vsiTQndERzV8HbSLZEkRvyEFjwTEh/hz09kHVmnpsXzzr
xOyY7Fy8LD1QQWfPNAPoWxlS1GUkXuVEJCtvSElBozGPRhl7G0FOYI3yeZsBpMsuye1+TxhrjY35
bOeL57m3yo1tFvExMLeIj/oP7uoHowozP1q2drPK9ltvaljx+M18400jw1FNxKtzzi6aBS0yJXm8
id0aqqGJhiCqWdX3rhweoqjRX3AyVIibsLWD6LkgrpU17NV1reHzmQ3QRWuhrsS6x3Ar+z4u4/yz
yZii5KxZw1Mq85+161tHiY3FVTjow81scS9FU7yz95Y/fVtch6kwfmOzsc8C6XBYusl5CdmQl+Sw
uw64hJOFAeLK3+IVfy3KNozxxni1U3lKAPL+NAqE4bSHHBuTJ9OtLijzlvvKIE5bamm588e0Jumd
fGPT1xwGHyKD6AKBPn3WPdhD1RIIcJOfrfiux4t7CKSxovNLfzvrxAjLVFQYZ/sEbXWQse5iPi7p
WL6MfbqyC3NxVtW8QW8U0MQdzHv3Iepn8lD92MDVsKaHpLVXflkq96CC06Ns0AhxtPKI3RMmDrnb
Hgn6tTt7pZVzMree2Prz5xdykCQotoCgdqlGop+kVh6mZpcQvHFD23zEdfApXpiBLKbafRyZFW7f
JagvzahfTa9Ds7YoHx1Oa6/D4huPnTT3qg/p0+DS46EdTu6vnsn51RZe8FzUyPNjkfE6ONaMizYm
zGvfhBAcsWZcTdeajt7iUzMQuV9rA8nipxInXlVDD7h+kkG2F1HtvHZVg9luWRxUXx84+qMXtcfP
Wm03j924nGw905G1MI9Zky/XYi06fbwsaWcSrqFW93LYD77momVkutfJNDzOvHMREtFBM0A1WmtP
6rDGzHNxKczWveqjQW80d8vOTpIBwdq1rrpUQQITm6fhqiqftyoa6ZBUrQijFqM4jkNBWFIKDNN8
pxUQhlAOU9Vq/QMkAVxevcKeyVoAJ6I6dSajF19fTr2YXz6rqsdo6+GcONm1yId3u0qrU0HE6zoM
zV8FCpjeDl+5ZvOvjlEPpnuTt/I1trM8wwrlZDQhAHKkRda7JB3BoMlMEQywo/hmZf60FwNkSiPX
4xtPEiQBd1jmu9XDSLWpcT7WQDdV9Rv7AcYdUYb19V/tSyORL2pdDV3GuGUrFxlbMUcCxilFmXYl
AGMolmNek0Re2xKb2RMhoBg4h9u9FE75WkeNuKpaEMzRCq3EkXztHLtUO2ijm3KQLvsX3S3Ne/f/
GDuv5UiVbV0/ERF4c1u+SiWvVpsboi3ee55+f4yae9GhM9eJfUOQSYJKkCSZY/wG3w8QIy2gF1pU
wFJZHL9KIazJMaFXP1+lqLVAOSDjpUcpllMen/3BAzm8nImMZ/Y4D9HtD0uVbU3bqE6DFylZ2UCI
dUATRYoR3u9721wC0cvpoW2VF7gY9kaKqe5YTzUUXCnJ72sD/ZTaWf0kvz1bcF6jFSv4aS6/ewEW
TbpW7qVYYi5P18xxu5HfZmfIIMUIQS0luVrk909pSYiXxDKpNUvL1a1SNfXFJllAIHmqGKvNojmp
NpmhAPPPT85YTJs4CJzvAIjvavbwpON9aqz5D3GL94lI6Neygy5CUj58xeebTz1Tww0eneUDCI70
VBa2f2mNObzzfSU6kYfMTwUino96Fr+nyLP9aifnxZzwa3fc8leeFTaWy8l40UpMjd0Y9A2xn+jX
mUR8QwSfhYEWuPFDOuYxSJwguCNFeozH+c2ec2ODHCfwjTK179u5K+ZNVml0b97UPs0eZaPYdvpI
NBSJbP+7g8Ljtk9goLtDRT4tqHoAV0DP4dCpaGx2sFi8drwDLD+f66b6gW2mcra0bHqzuopuNz5p
+MG/47v2M5/dLQl6lLtL/xDa4e+qy5LHKI7QrU0d5QBNX30vrVhj0toeNFe3P4X2kZRY+tmY5+Fg
KFG8d5X0LlC8n0zX1YtZR7/NqPjRjaFJeqdyThqIUbJsLsZZCI2NdZyiwAT5wQuN5NtAkiidLBco
UkWy0uHFTqrR2+kh6aUKIMBLURyJyMek/DA9b/MY8xfUickSaJ+rOfBOlkfmE+B7uq9C5DFNB7DS
ABa+aXr/an1zYX0/DLn2YqjNBSJ6tSELFRzUgoiYhdwlgZeReK/K3Lx2jMdx/KbjeGI8F63tnqas
Q/5wBKBcb4kzKidNIa8Gp6k6wJ3XkQfxjctPoB7qQ0oEbIe+kr3L7XzxkZ3PfB6R2LSDr1Xm1q+z
zkebKv3RIXEPuNsJiZiyUcwxvI5e/HPKMV0cB7RzsVr8M0ODKVvdww0waLZWH7bPJG+1o1VZ4SWw
cqLyUenuglw13kF+/hisuPxjooJJLuh31HUV5O+QYH1RIg4xtN1GRaTujHPf8KIWWvRUgVKRkmwq
q9UOEOcJji0tZOOXOkiX0bvzIau8IKOiAfuLT2Aj9jFeDI+9ZqqvE6nVvaeT65aihZDiQxajBb8c
7EEXvg4GZOzR7q9SZcA+ODqRXe0aN9Fevd5oQXkCIFpKUqUZFoJvbZpc5ITl63M2+DIzd4lOheYv
ap9l9zr5QFrNqHyWEp5UwT51fSx0loMjKxvy1e1FSp6uda+RkoIQcJCklzodj5Bz7+U2LBpOkA2T
kgOvBvaiywmBq0z7pEpU0Ai0YFYdP3U62YfloLJsxoHAnwJp4CwtCHUPF79ABWq9ZOCmF8RXk9tv
zqKh2Ebe9DrFhDsmS9NfGx9rtLwOL2kW8qUr2viP3droSjN3enFC+yUdfpV44r4R09xOhjViTZIb
b+VY/gwThCbkGCFadYs4pXcCMWq+2Rp+hkrvDXtpmxt6cKmwqdnK0UEl04P9unX0zSe+9yVgmHrK
Ll7IDAIqWvQiG8RRin2V+MU++U+dPkXZJqg8xLttPXqZghGUl++h/W0e0zAyXt2iM16TWWHQB9Ny
lmKseN1Zm4GHSBNtsI1XPmCTk0W39nlDGnlEpfVkL6dXQX0A7u4jiA63rVI650U2Sdww2jXDeHaC
2Hlp0UZ/GGMFmrkOAK0wA9jRONIcpTERwfAZLTnWNH6bb0H9Nntu0LgH2PzP9eruT5Ep/h5mP8Ao
bFNe4NLpWNw13a0oda1Z72qN75mUMDEtjnMFwO5W1H3OmrOjD3DjUapGYyad18Uqth5V8Cp10+xf
tJwXQ0p1q/Sn1qoLWvBHZdPb02MJOOT+VgULEkerwdsYTh49OS6veYt2lj3p5obcLpliYwheZOOp
4VEtjPlBSqPvNg9R7R4LPY2S7dwsUeC6cjZytIj4yqeWTuisSeLDWmd4yW9PVfno9WXzrEWwyn47
eIuOjfoiG/oRCh492eq1zjeHT3WkjlcUfdSXPvDja63ZX9YGCesUlDea5rjWudiVtePtok0/IFiB
jNDWGu3pqkfxUzt62QPfwOyBFPqlhwRxkRJGmba6kV0vDV+01mzPf9XJaVZT/KhbP9hpZZUB8smd
Z9m4NVFCB0IADHXqSlUBpEsuph52CRzV1zr2y1c/KQmveXF0lLosyolVxkDMw7wot1Plqxv6vn+W
xqaBR2uBSrFhAv8pVeywUobZfdBF9Ws9ly8tgcJ79F7r1yJB5NYMFX+rQgfF62G4czqz5wZwMAQ+
tSORClJKs+tXdarjxyZ2z3JQqvAZ0wjeN95Zm4byYTLHO7sOe57nYHxqzKG8eGPdgQqaguy+Dsp9
Xu4VdSh3TePUO80KZoBHfnMwFcO57xMoGnHvJ4v92B4ft8+N4Rfw4furX/b3Vh+g2B6Sk4KX8MPv
4oMVIniQWKx0CmYAXqlVpzGyf81uDoKtPqt9AHNCCcF0q72+a5mDbBtmH7mHv5CebWZQwtsxUiCS
+nzNJdsHPgZ2vQkGXVWGC4iJT1rtRMeADwIBbhVIOiDlvtfv1BmtuVZTDJILsJNc5ZiO+jvrLgYb
0Au70lAfsi49Y0atXKuuhB7bD+456yHAGcanuBliln8u62TQnlkfuq9zZmmXiYw28Y6WYKJRbLJ8
auFMbdQRJ13UiUnfTrgBeGWfbNqZbySL4Xu1f9bCxntaRPgmSAz2VJnwHgPjajaxelAwRtkU0fs8
z29khHZRq5WHwm7duz7DDYZAALvrZhpQgLeN6g7Rss8gLEZc6Nr+UDohPq667j/0+S8uE16QWzE2
6D4PW8c0yNwWinbNmKtm1qg+GylXHqpsvrMQnA1CQCKZguViosPJm5JTow31pe78eo995LBrHCe4
pm4979RW/xyM+AeAmOr2wQxFQ53LZwv4x3Olm5+UOKpOGWqNV2QSwZXwTdmnjdNey6IgSqIP8Ldm
fxtUU38FSHDqagQZ2zrZ5nV59LLRO+fGVO1S5g0srcxwY+Cmta377mRVCyIw6LS9OdjJAYDwD6Sa
vi9moieTLPmWu9VvgcN1W9TZiODRb+xGAa6XtO2dxhadBOBaaEmwYu8MvvaGDdtG/VEl+gSvzqzv
BoAGZ2UJeBjNs8yotWVazRSFbtSRB0lDhFnyBMmIaGjVT3r2vbeVhzSF54s4yjaNn0Ev/5ldo7qQ
f1P5EiY1mmvqZSoq7cWE4WHS7Un32vWQgL9xqq2Rh9G1y6vgEozMMDKN93cK8eVJuxK5vWHpvWVG
yMrp0aRwok8Y9TLBTIih2lVdH0N7+uGaqnsd3aTdEgpsQ0KhN7AD3mrklmznHPQhjhABZBotx7Ss
qJdIyWeIAPl2iKNfTVbikh2ZJ77lfQJiBXmr+sAN/VOnWMSMhOHJPmDK0VbWE4ERfRODLtv5cfPq
uQ0cM7fB/U01inNYMw7Girmdh77Zlh0xgTp/QtNUvfZRpF3bZeOYGFY6kDDTfBPqgb83O5B6oaaz
QlGcjrHXavZBkrhbQFmHqAh+KWQeUGKIUBQilPGzt4byvUXWnI/2qcuxsXNcOE16QA5EHaGnekyP
74MGIM/8zIqk3ZL3rErzAVvzbIMbwKc0VkP+vGMtEOrdBLn4cfQIsNd6N5EVDl4QVuHz2VYglHy1
A4dvxtcR5OUG2yxmFSwKu0SFw2O2BK/nNDjY3qI+W/W/AtfPECgzgDe6egqIwcwBHvrHcMaqUYcw
v+k0qEzt7wHSYATsd994wPlq2yHq7GzMvFW3CE0Xe7XoQCh3CgYsmqogH4leTBD4JBZK93Wqppcx
tJsrocZsO3cTomhZ+wh7+YVIc7Ox0JM/e5MOClT3rbNjuxfF772LkvjuxVpwOlXcfW9c71pGDLNm
ozCMpVV1mlFYwkL12wAQ9Vh13Te8Dww4wXawV8pkuh/wKro6BI+LhUAcpPpr6rh34B8mZtmjzx0c
vo2s2oluBMCX4nivG52/aQpIFFlcEahoA5OsW2mdKrcqNlZit0eg6wWgOM8CdMPH4ACZ+eLkJKX0
As0tpGNfS6tzifIU2i6J42M5teaxryvvS+q9wWXq1Nb/Odv1Ds4731JvgcgoPyOj3+ZWFlz0McAf
sVKbHSt179QDPDta4EDBnZCSUnwWbx2Ee8cqCHqo5o454703WsNTOqBR5FBCTCbZt2bwlmeKfbdu
qqFwbkWbmf/ZrqGIYfP1YPnMHb3BAsfoZgA9K887+IHvbUMP9TWNoW/LknmjqwGvom8ad3MdkzZl
9vErzfV9HiTTRZ2Rb0Io6lmLg9/W4hAFVeeKbrF0RlZnfIiXzSKeY+ajdlXNun0e+nZ6aONl5Kbk
lUH7XEdMdas6PZaBo4bb1OExggk7Ky3rj65PmXlY0XuS6ugcmsWTZYz2Ycwj1t/LxnfvZ6+Dh9Zq
8b7pnlOnSS4hy4NL6jvRziggAMDGju4s23zWAwP2hjfSo7B7HEBcEd+L94NSP88YVBLYY3HWLQJn
WnYSDJi9ZKShCgNLNK3F6woE5n82Ske+qEfbtPCwyzBCJLX8EqTGmHktYRb8Ghxkz5dEgDLre93H
1hXDLTgSmIF6cKyDHjTWFAwTK06fcwmNXBGUPtNRi7vGnJ7UcB6hdvj2bkSVZjstRWQKpm1v8rDM
1AVo5oQpvJIO6clZA13kmcUdiIzTMMFIAa700Jnds9Li/5SbcbLTMdGct4KZCxcCvwX+bO8MUw6n
YHYfxlTTmAp22aNHau4SN9X7DNzoE14boA2L7+EQpZ/UHJcYr/3lFj6dW6IEzhIqqGedlU5Kh3I8
V7uXzcQnDICVp+x8aY0GOPZqpWwVwJ4+SIGpzs2LXAbXyreoDvJzFpcM2WPn7DDsBh5CSgEQXDFv
CxTTIqeweS/srcmQdz9oUHprgAL4rw2HpOHvITni38cEWE/JHL6HSMEhPnqYsJbbOc4IwX3BGwHQ
3iUaTxf931TZpn39h3VNe9cO2bEeaz6ToAITB0trNYEk1MLjrOuzE34t8tL4jIQ8ipzji54E1ikd
lJeZIMBCb1WPlbkYD8Tf1M44xd4Ykq3fefHsncPIeohJpW1THVmlVs0R/jNAjNt3rqlPVy2N30aV
VWpYBcgohlCGF5OmykfXJmn4e0CB3m8KEEFWdwebhDdYrtK+CUek059ucLRXYLsu0tjKxELAZJzW
Flx9nvbNrkht7wkWgPOoTm8zCL4nAzCCnQfNoYqTzyUTA+QrI6CVJclUKc6pnjHnKzMAmopyTDo3
ZP5kpMBfrF0edMa2Kov+BDuieOvMujmNsEW2UtQTpwFvXFv4hSrNPdNl/p+2s3d6GfyabGU6FnE6
3yH88dTPgL1N104eA6RcHoNGq8kMI4Xp9E66t2q7OpbQwI0AdoaSIDGX8fMWpoY7IBXshCQZi2Dj
zGO2ZxX9aBDnYBTfZdljFwIW+57bb5iWtedswcyUC64uBGFxNp3HaMGN1sakngFGhAuSVDaTHr0r
iuHv4/9USb00z5bXrr6UAffVa6HTbbIiZStAz0YHOa3VVbDzDxOOkCcrfIsbkAL+69gE6SGAzmu3
BtyiYXxFqBx1QzzvbroaghES3FBmsmBwYwcl70VwQw50fgpJcvwxuU1wAZdlzXsmq/wS2ZU32qrg
kp1kN5mJIMHC4t8b6gK0r9vqKAiVynFaIIXMZbNL0QO3Dhq8HvxNomhLHIHaACzWnqzKV0fJd4ka
4JD7y+wHUMzLjWuWK8reik+0tUSd9wJVlMpxzqbsJC0jp+XOIIsY/HN+u1xEWmmhOm1sJ0t38isT
tKZJwCJ8trj6HYNGPYrCiONtIbkPZzCcP7vl+Y1m5Jxy1KglByybRO6/7MYskUlpYXwnxSyrjmGp
6PjPLL8pB/cZ4J1xkj8pPwPn5TCqBsRJ+mrvleUvOS8dAzjmy2O8PWGpFLxU7pN1sRbS6Fo3lnp3
RGoFTyZAHzfsr/QGaLdkqMcpHfeqXn8XPLBsBmDUXQ2/jngqkiNZNdiYEVVOyhjvNntJet9wXqEa
fOthLu69JuSJ2kiIHtqkeZVnbyfu40Dc5zDXBsO6NUTo7TF1J71VXFKH5V8botm2PjSwwzoQ6ibY
yeOSpyF7JR6fyUZ2pRdYoe6TV+42XtHnF3wdPdBnsrtsICLQN5Rjhdc7Y8uQzAARgDljNYwR6F+7
craDIwVIZNfIL7fdOe1BQ9nRSf7e2DTEqJtd3Caf51G/yJ273SWopZvCSqed3Gu5K0lbsP5vNcRX
FgyAPBM5Q/ak7tYdpCwbI8UxpOlCIJqIPg7dizz4W9eUW7P2BjlSE/ncVGDYd3Ir5Efqfc39aYNC
3xJBZ5ZrVT/axTYEucvb/TVzp58BXhmHjNkAve5Vq/IWpm14yGeIzq0+vejL0CGf7Sy2neMczCCB
sePbqNA5UcJt0BOykrz4f/7wX79BdrG9guyuh/qt5e3poSaDQ2lv6DsZAuT73iE3frIBZI0vKVze
2829wSn+emv+AlV8vIMGabwigjU5NwcjzLV5H7vhN6XL1P16hxkEL7rjQuleBxe1f8owsTzIb+n9
6jG1Z/WARmM/b5ssvLaDrgDzWMah5bWWM2Xvv9Z5XTkjHBAmO+kJfZwemMKwdFk6gj4i7WTCsV67
z9LArmYamPp2QILtJD147KzhNOUWy5JqnzsDxkfuAq78r3/XLtKzH4IV9nIDuMICSFn73hzfu/oC
YDQKu17kbRjelmFZepIU17qC6M8yIln67Ox9pxrArKRPTqAwRkp72axv619d9LYrx+fKG05eY26l
J9xOwVbgqLy3DQkCGQtZsDdHFLrP6xu+9mWpk2Kw9EK17w8NIL1j6EQHOWZKZ5cW6/kfu6CU5anJ
3u0cKd92PxyX4oe6W7ctK9v+Z+jBVo4Ef2qeA7hymxR4TJECcuttEM7Lh0P3IJoGOgvVST/gQ0Ge
nnmBPPHB1jEGdR7zuX12mBuwPrzqRCxmtcBjO3nOAaUMdXdnLVjVeSyf88HtDqY5M5VodHWnBgWx
mx6BmQ0J3oPwDqZ8sYs056HeBVH56GBevD54+atSvL1Oa1kq127y4ZRiSNtTj/2gdEbZ1MtwLXt6
An3JjOE8yd2XixTgGScwK3S73odWv5W3BFY7tbL7V+3gGl9yCxElWbdMuAbvIdV9tYVLEXLDulhJ
z8TBoYbEC75hTPRPUQ/cHRmTvdxj2chjj5fpCUK5rJGn9Ec+6RcvNrKDOo93iVkiUOZ1JxlkNEbt
Fs5uiXruLiyC2xfAaH9Bys/OckF58rLHSN8ubBg7Gn7Ng/eEWZx7wyz7if3q43l2yKVHrIOBqqnO
mfPW36e3o7brJ4j3610sM4eRNFk+M5mbWTvfgi4kpBJ4AV/AJRvMxD3kR6UJuTUoJwa6KKNm7W86
ZjLZAq9bHSfXOU8Ac8jnHqFHolEc2dsMx7Db7Oq2ioq0oCDnpmu3QRgu9UNtJMZBri+/y7ej8dzq
j7ORtwfVNJ7lqa6PVvbyrvsZG1O0GYsCpX8o5P8s0NaBQ5Fvv5RvEzuWpyWONCwfwPjvtczOYee3
+XCPILt5AppWXYS1M0RddaEv/CnDLLs9X3kS6xizPhg+0L9T6Jnm5NU7C4I0shiOgcNJwUvgMoLv
UAjcl9wyeTLSrQOV2KMFPNgv8A35z2AuDdYRfX2Stw69jPfrTViPyp40+f9firnaCHvpfh3q5cdI
8TYXX8uyd6ucI2w/mNAizCATXaWzTyoei9JE/uxtyiW7OGzyqt12yWv/A6u/fSjld/41y7idW+bu
FljAlYQg9hh86GX+SnKE0LW8JnOBHMw2mMxvaK0QTw775FQ0Yajupflt11++oBFgkC5Ib/M46aky
o1s3a900Z6QcNJQiNWBiyyRM/p11c0NJSvmvuezt15fzCBPnfizQdevZb4CnH2yyVPMWvd6CJNQP
V36IWV90V1fPMi2TSZ3syeZ26WVaKEUSQWheBxBA1sbSZC3K3rpZH+Nat/6ND+dG+acOoQ7GMMZM
GTg7gAD5Scry5nHHE5bxy/Hbj59LrdhEyqD+NY2UR3jrefP3AKL9WbprhJIuoOnlGYRdh+SG9JR/
35Wzb0MVoJzm5Jbp7iMVJIApsi7hPnBChOAhR9cD6xpQDshmbSfFwf85aHV+vv36pSffyB7rO3Ob
z9w6s9R6et6RP/nPeyd7t1ay+7EsJ92u+lerj3/g41mKRmKjtd+0GalZGVfW2YOc+291axM5eptn
y+66keexFmVPzvuvV/1rOSOtpeGHP/VvdR+u+uEvBcuAj9Fc3YUw+pZXHA9nchXVfFurygsvG0Ip
kDOhEbF4X8Js62atmzM8QaHf0aZqDXZvjWS4lYuvTf86Iru+GYAQIgV/69Hyssh7sr4s60v1X+vW
0+S9k3b/Vvd/vZQ/5wu5v4hB+407F4c2prXLXFg+XOvmtpJdy3/FKv6t+Ye623piueztL8h1PrS5
/YUh8a6aMvxROy/cytAga1DZW7/RMoasRdlbJ2Rr4w91H4rSzu8RDOh/ajWSCElhQ+Tj5ST3zvRW
uvBtV2qlPBPKZlmdVdlB94rXdXgHTAVtfC0r80Ijl7KM/MyFAiJKVma5t9CRH1jtvJXhgeg/kqwN
ysD/0NVug4atEkOQ0aUoZ0iYiL/t/m24XbuCI4v+tc3aDda6D91FinJ0DJqUkIUL02tQZ3PXOXo6
b2X9mwAwIFyUjG9BO0SH2xsvN2Xd3IbVtSy3678W5cD66koxIJDyz/At5Q9XkLo5S8BOaAmv0TrY
3ybWt+PyfNYzG7xKWLxlZ4vAiLFESP5aOa7N5FzZyMRgLcreh3YyiK51f/3jcuTDKYNXKfvZuAcV
+FRDpcA1QFoQKTc0kBzLh6vEEa99laHLz5IsO8mdKZM+z06z6myazLFO8rKvT/T27v8VzPxrqrA2
lT15vFHRE9G7NboFuXIH0RMjjpBJ0dHKHmavJB2Dmos2PcgreotTSg8YZz1uvsiL/E9Uq1aDPdbZ
pE4akoN5np0TJIJhiUNak03dkK3crGXfChT0z0JrUy66w85sYUDGgLxGPixdC46m7t8JZ9siARCp
aNfIXZXnUmdQmfSqeCtjeCbCJ9eXBzy3iO60t3jmh9svN/WvR3Rbut7uuqxZZPf2mkckJ2fPnPZy
l+XPrhv5AWtRbuyHutuqTo58JHOuLeXw+i/pYahvbaz1NtgYYhUX5P57V8Tj0UAIcK/DmKUI9QwB
0uKMzyRHLZ3cmeEg07Mc9TxgnnqS4N1UB6+Rlh215RpqUmf3ZVC3G2k1d9l4UubS3Kl9BkhvGIpN
E/Gqy8bLXHNrewA8NTBF1zRxD2oUWvkeySAMl1nZ74lKghqenHOjB80jnCxyzYjGQjzPHNyLYvWa
+uPbgmh/CZCBfYF/U+9QjRtR5aAodRmCR1lCeqIeUYGI7Sp9iT0HZUGzu59itBAcYAsHndz+0bP8
+Smtmp/wHU+9qZXvY27iqpX63/KSKXmND/zFD1SQ4lnz1nuz9d0jWk9m1w9IOGgt6jjDsAmauv5c
z2B6WZKXn3Q1tbco6gCvipDtUovFFsAklDznVoV+k6ruKiSCUYYqwXFjxFg9jMsRQkmYCQw4CoSJ
dmwKu3yYp6R6kD3ZZEXhoHuW5wgLE4S3ijjYlRXyQ/40fDVJnh1bdZHyy9TKwI4EJY7dEgDeuD4r
t7iIUb1WIXwaPkaiKgqGuzYrwAR57cB6uCncC0gN0msewfYW1a+pn6KnYdlAdImefDX5hqymcpaq
MsOkG91FVLkKhM8Mi2yNEzw1qGE/qWRCn1JF07bTOAasIDgQ2x7QqtTmXuZYiuIhu5mGoXvQks57
nJdNnQHbs+lbsKtpsR4I9SzdaqWDK9pAdsacMJsbRx1dGP/3lETzw60EmgPlX4c+t55fRZb3iMpM
tK3CdoPuqbF3NMvcTVOTo/EGmL4wNPNiO0CdgbVqO93Wk3aDFTwyGDiAl15YXiuodtdm2axF+ucx
KYihDkgb2XDTSv2Sz2ZqbDXT0C6yKabgfyuLvlK2kwfL3QtTgs2IGrz1PoBR1x77r8mQfzFIpYML
h+7Pu2XCZwaZCFqhqFCJ6effpDs/h3mif52aBLQCgjhvwZgBu0YH63HWyCVbU2LdVW7eX/Q+bk9p
GhcPPAINyn+rvjSjQufKUvNeNfq3GtWgezdKHge7aqC+KvVL3JM4chB73EtRDpAK/YT8er6vx02P
ccdmWprHWoopXwyWazmPDDZVjgLtljFj99fJVv7NSWfzTi5VN6b24HjhCXIYTp0ZsmgHPjjVbv0F
bZD8CcM5uV23Nub2senafa4ia7P1sVjug+wVo8KZoH3RsFa2zTuIFs0L3PP+gdDxWUoY7bYvmNZB
hspGxJqWFlLnGOXHkxL3TXXR48I1EKA2tB8iFsuuAoPuin5af60HwsplitqJHHBQsjgjg5mAZuNW
6KbSHhHb1LZSlNuTperyqXLAhC33xx5HgC7VMtGLj/b45/bvpEnuH+2ihnO23D9Up0HkZZOHPz19
ZhxMlFNkVzZVMMNwX8vS28YWCcm/KuWwHOkgd+yGR4AzIPCCYQOuC0uFsmJQ0usvdR2Ep94eAjTe
w+pbWR7keDyE9SHVUW2qZsUhYK24uIUTDzw3QRRcu2UzJOieuIZ//OtA36fYybwHvh3voTDEd+WY
4WG4bGRP6kxW2Vg22CiqxVrU4Df4XxrKKbfW69ndiDng/+WU1B3AV6ja8eNl2q5A5PZ5fChVooHb
D79OWssfmYpSb65pu/AoSDuaVgsDFkXK+2jZ5AhM3Etx8n0UCyN/gLyuxgTXl8OlinL5Zm0kezjo
3fHh68gjc3LsElUJy8rDE2NSlIvzbgHFR1lKjn44VYryh1tUR08OQuC3U+Wv/XVGppv7rgSg8fHA
8qumMobs+DwX9pcUe1KQS7Ob3rVTld65YwTgREN5s8vIM6pkK/ZJEWqvahkOV1evf+Shpr4OdqG+
6mH90DHAPpCbhumC6CBfv95A/8upW/3OBlry7mZcimROeZ+iZvAeVcpn+MjBoxw0y+DeL2L7SY6B
FN6nEOpe8qXlWL8ng2a+aX5UfNKSszThm5O9qk0D/fIhrNPp2gdaej8uG8T99GFjJjW7djNvGLNB
4y1FaQPRlESO7/5WkwH3UpfYJcyl9D3zanS0NaPdStHom+Fk4Jq6K00LRfyNbXX9CzZWSBdZo76P
IFS+Nz22CCp8vePCr3wHClbu7Mw3TyOWmU+lPb4Boem+WuX32W3cz5bitpesjJBOsvXuazMDpFAd
K39CRAct3bD/Ezh2+xXIlr6bY1zE7cZ/0wCfoWHbDuA92YvDdj9jDQtf+H+roEX+c/BDnW45oGKz
+VoOXr3Hr61EYc4p3jLFsi9N2k1obvfFmw5j+gXr940cVICxvYHA+AyTV72XKttvyC+4Q3mU4oia
xFnzpmQrxTp2zaeZLJ2U5IrdoN6raL3pMKLvgmkGl1BYoXFXoxUDLbr2UWGz83uC7nG3A4uHrCfS
svvKH5yLHOlb39ub2mDR73A7mX1GHgRjovderfotHJ/oIkUnUm1gClF/J0UbIyJ8IHX/KsVZmb67
fPMfpDT12RPjdf5kxOB7/DE4hdGgPKdZq95HPjTi0MeuasirJ4A+e2Qn+ufSaz8lcaveAVYYnnW9
5VWJUZWvEvcqDaQeXcRDqdTZg1TJxkTlKLIhMNSdjuFqgXtsZgfP0jyGjvaUm89NUxzczq0wLKz3
yJiXd/bkFHdRB1luEQsu7xSVTdNVLjKz6rSLvR7RcTtqHkPNwQp8st5QCEu/qlbl7dHNLE9ShKMD
pF4v3ktzRJLS6MESLM20fvI3aPqBqslH3JXVFqB4lX4FRZ0doeM7B53cx1fbMu5yV7FezTBz7svE
AmCxNGsn9fcEWvLMp027Z1qn4UbEnrtsZi31t0TwGvC7/1u3NpE9S2l/V72uHf/tfL0FANPZ8WM9
zs3DqFTApQsX6TtQXSZfot+56n8yx8F+b5wRfaBcL65ZaNgoG1cpiLhh/txX7rM0HY30WkeG96Vu
cnXn1rF1n5YeBix1jVoKurCfoCP9VBC/2sfF1gU2dFVLXip3jL93GgAxy3CbR8/sgotiO8kxSkP1
FVWVeiOXd+Yvauk1PzvyRsCIzBgdxsk4EbMtUd0trWfPRnOc191B2FLLN0lWFyjjolF1LRlTr3YZ
7npfjy814uT/HLi1kcPlWguPBPAzMv47dQ7UeCfHQ3CPV7la7LhU2hV0wsoxz7eiHNY9LRkPvNrR
rWWg6c+WmVhH1R7gbq+XsBzzzgZefnFCS9mnWqFjSzU4Jwu87xmvm+aqGaZzsJNseprwcdn1rdp8
4m1Ugf64zjfmzs9o8yh/Gu/NHRKmpGNhHZ5f7bYwf8JJRCzSZJyn9/HSZokDSSWY93VV1Q+x3tYn
06iGS+S2Fu6+foktQeegjwVYlYEPZqZeIovl9/7XOBg/JZGp/FZAWt7+UJZrSMUV1q8pHb6HiuJ8
0ewmQ+1Ym19DG21wpijBIxRq95gtouKq4qd3fRpbR8IB6aMLFQiMc2MRP2Mgs/05/MoA/A3yofJL
D/BBBp3EDJtJeBK45u8MZWS9698CrDma9qXvwCyjU9y8eS1rwq6vtEdwGx3wHByW4F05O4Jrvn/S
dQMPqtFZJA3UFLc4rcvuZM9xalKASCDcdwmyLvjXvGjO4L3lqfdFm2Ll3uw9j3uAfG8dpvVFip2B
8lzuxN1Zj3uEqTTmZeeuBOpWNK73KYCQvqmGUL3vq9L/FNXzV90K9AcpzQsC3NGtR2nqac5dpFn+
k5TCPji2aZm+mIXuf/L/h7HzWo6US9boExGB2bhboJzKSNXyuiHUUgvvPU9/FuifUc/EORHnhsAV
VUKY3Jn5rW+mlljozX2pmeajvxv9zHyNeVXu2lFud2Y7BG+FuquH2ngr6cjCMqeq90MwFC/Y3Lm9
Hlm/GEeeMHkoLrUvAc8PEG90fag43+uWDVFBxRln3UXJMu6AHU3cRIDXtEj7s9od6sDUQjPoHn92
aLRa8yqj07cDloKXbplwYUxegzeyty6uGyjYFpdmxm0Ly+ojzU58c9BVdDdgOOqQuysu2jIxQPEe
LUk752Y1/yIL8NKV0fQ2RUujR4ueAw4UyL1UfYnnYXob60h3x2V9tKz/z/0tkEs/+/uWz3FoT3Ob
wAL49q/j/6z/v47/n/uv36tWA8ptW2xErsfuwID9Wg5TfVVNoe6MZR24jPq6bsgZ/H6vW3cBFNlc
y2Xdf32WNyc4K8nexSrvxHWiL2pLu2rkLVdG9s86GftoOxfbn93WjWNs205dozcIylspa3UEk2i+
RqUego3Jve71cGy8bFSK23UyCv5fRf+kOkpTbdQwkU9BhRCPh9S6AKFdPrXLZF00NAnR/fdyVnk9
wzVYj//auq7/WVw/sa6DbXfMIxraflZ9H+lnOeWhN4/Wbcnpeu+x/4BIZr8m6Jm4qMr8YPtoSdXR
/DUZvf2uAaAjW2gPt7plYTiawFspUjmi+oqaGOHxoSmlraba8zNEhmHXcdQVePqELOuwfkeY0c7X
V61+xgnbvvidQqFrOTbmFbcqZ+2RvhEd1wFN26pNO96odQizezHcWR11vs119LBAnMvga92wTnpY
3RuLJiuU6L15EKkogeu0/jUzE+kKILrz1L2NjVgyzzBdNNgxQMhN4RCCoIuJx3onVVm/Y/AHFl/7
qkT7BmJkeI5inOCTru1vo6ZX9nLcZgd/TMUlDFQ8MaRyfkrD9Iumw+yLD4fYwd9IQkDHwvr3ip/M
Thu74FIVTXMtlokmEx6GBbjEZQdNXaRIDS0beltelBRdPMhkeTPYRXdZ9193w+Bpg2nkhAEacJpk
8WSnZR4v2T65BsA68FVr0jugQxhE6BijaZ08bvFBqy960CW7CmnNOckQVWijmE+mRWcx6njjaGZD
dChAGR9tEekH0h7FjT3Nw01WjeNBkqPymGkFxj5+H52SxgfxNJjWKSknvF5rkiRRl/jbuG1lHBjk
emvZxYjQFegyAKj+jvpEuUljs7v60J7gBtM7yBOHbqCq7+/nDqsfzJ3Hh0gHj9wJp+9CklJBIT82
1KDdcJS1p9GyYHnDPX3Ge6Z3qmgazz4+VCCo89SrpjCChAU/jncTgg8/nX8njbXx8SN7oXrdwLWJ
Fq39HN3TS/oVGfL8W0q03yR+kZfrAYnywFK3WcvL2R/Erl+OYMX4d9AHVmLxMDKgMiYgnbSY/C7o
S1Q78W7Ta8AQMBuOsFHHuxoj9YXGPwNdq8+2PnWgkLkDGBmV+6xRAMkA7xsvMbQWgvJxnwspevAl
27yYCmra1Qg+FD2SO90f9n06TC/CYOykKMGDVXCnKFNegA2Qx5eIBsBNUA79fv2UGieHWhuUm9xU
Bo9cYnGDIihmqLp0Bus2hhx+63yvEhNAxHWXde6vlcayZV3531t+dh+zlU/IF/wcZ11XVRY6NAp4
boZj4EUvW6wcW6l76jCwvBl9OQNfwSnJ4G2TtxxQeiyLEO3szdQW+Fwui6qYEC0JvTisi35aKw7q
xNjB5AGRnGEyKFgmah7i91SKqTyOdlLhYMHcOvnZZ51b1+E0zt6NSovSkNON9f/43AwwqkSg/h/H
Xhf/+moTH4EDkZDz17qfj6zfP0blfJOlL80Uhg88c32niE39oPpoK/pcu5dt099pQyi5c86/2bSL
+M6oiv26tH5IaPZ922X2WdelPeii+WJ3DZLCNm+f+9GsHG0wg/c2kB4QFNmfQlG2ucXjAA64Gyi5
GrEDUN4ui79IZtxCB4l/V1Ed89pp2pfF7t5N9K48k+c+ykDczwgFqnOuVOEWnOnsJEKuzj8b1q0E
WP/sJ7DkKVrTlbsnWmRwbl6OsH5k3fFnsTdG0zGHmprlv7/kvw4tjQl6IdV/SulRBZi5fMnPAdbF
dJD3FL/iG88aJPPUjQEGRFiH4vgi9SESEtW8E5Ac71JjefoqBR0GIrS+16H0xVIptfYmqYKzKWNc
Esug/r8Xl3U4dQ/naJms62jBVDb4olEFWbb+bFj3W9dVtZxtxYArwLrYGlq+icDCeF08kd6v6t8R
wgW7kOtXJZiQv/Xl9GSWDNrrqfHv8znvPVrF+qvaxdAwzTG7tTSgKjEQt/Ok98O+oKsWgmNEzz62
VQc9tWGCLE/xwZSjS57K1TZjrHsnw9olY0D2OtVricR6kT3y60KXnLf1nBgQUPRZiDc8RV/8JjU+
St2/kUlkBpBw0DUldUIo/ViUrQG+jyQDBY3ua5zsk5/nxYfWxO+SIEvN05IGerqGdL3HDUuAWtBB
emZzNjz69dDANGcAsW4dzbA8hhlSwHVrjoXnye/nxlm3xmmY4XkJU27dOrVGeqkl8ZYsR6Likd+m
dXW/bouFRc4J0BIxeXRbtrJ0iXESYj7Q5+h2nVsncha8zqpcHX5WrXO4oYZejI/P96d+tspmZu5i
ClHOus5sQnCTVoPuFDio+7Pfz/fIQ3ZuRGHc+LPKvnOMKxVKpPsxsUtKRD7FEyVVjrbVKUcZHRWa
9UjZpTOomHXDOhktqEGutOxTS9JUbX8+o/jSRzmXkO3+fZi/dtHNGA3ZevCfo/XYdLi9OZXe93HX
zX4a8xV/7TkbkuRihyU8zbARgi2Hl4YaiSAK1r8+uG74/sr1B4aZ7G9tIZ6+12nrL/j58slOuAR9
s5MPTdh6/+vf9LP3P8dVPrMAbsP3b1jOwjr3149dftz3b1q3fH9pV2a3MWBXpOI7vbXkY7Hstu7g
i5o0zzq7blkn03r611lhdaAbht82FaGz1A1bog3s1Mbm3CRR5dYYWAQRUrOgyd/1oplg6NHT2MsH
I/TnnWl3f2jLnbwUsKIcffRqgnWkMPCjsOGD2UN3CNP2s858e0vMdLRAmEaVGnmKMS0oW/vDkLDI
jjtHqnmQA5oV4PAtmxxjg7uVVSdPjDP3iPAeRdPbTs9tB9djeqj9iubi7lEJRg6GzA8idnLp5eZk
xugvK7qeSOhsUrJbhVDfw2I4SVQ9pwJLxAkEQ7kU/AqJokOC3nePjphhqp0cI0m51m0i3ckxQ94S
P6O7yj8KYhHs5ZZVw9gjk0qT8/c6BRMXZy6G7PDzqYBMnpfVIJfwTZXu1g1o0N7bGcVV1fZIOef7
prpvUjHcDQRCrVnDQs8Zkg8zLSPAy2J+SPAolZis4JCD7UHVmZAd2tEZkZoKm35DPb30yogD2DKZ
Uv9aD+j4s+JoBoNO1z+Tgmyxi8Zs3KoFrLF1XQ6BYTfjskbC9F/ruplAAqSpuqtw0Sss3b/Nlgk4
Crs0q7vWANeUtnBxRmKYu3mZRKlW7q3JnJx1kSeIdhdDo0Aw1Hyv+lnfGOI50lvtZl1lSZUKl2yc
sQttis26bp1oqq9SJoLZuO7y1waIedrUfH/xulpXC+q7U5Ef1i9e1/nh4Bh2q3ntVFOxXn7kujFK
5PyoGwAIl1U6afWLaUreEITxtSg3BYLgu1ZRois1868xqvzDoGhnQOTpacSs6m6dWDOsf7BW+vZn
XTr1OSZukPkTWYolJI2+hud1d5PoiX5Hsl///mwXGZu58HE/CtsGFy2LQZuf4jE066W1+17GIana
1kUqXPp82R6Wunpcgue4sW5nm+ignytqRVUn7mw7kW716BgsC1oU/zMZ9fq1I2t5M4l0GRai98H9
j8aMn/3GBMpROvPoXQ9kyoWBd0V0h+FddymLyfu+ouYyCug1bh2oyM1tUWfBVZAku6pxcV/6wXhc
d1snhGSqgy1QuV8X130VKOueXtE5vn5qXYeiIkWSkJwZw42uLQf2XZpr9h1c7vlG07q3wK+hhCzr
VTPrcZKKHT+2UP6vu0HAPFC5D8/rHkR+d3KkaMdo5vorpqjdS4Ft3CEWNe9wEKs2SmjhZTDO5t26
QWmBe8olxZl1cd0AMEVcqpSAEecNCXJs2FJK1jS3j3j+Jr1++tk3JHeKmVlj7lK1irfWRMcEOMvw
WqKG8LBnSTaaCRnNNdvK32q2BjkcfssV1HN0FW2DNlRLyB+M5EMtLcVUaPEyWSfELjNuWbh5qvNI
tFEG2OFJmIX4C6nPBzz8z9yyCF/vOW/x8sNbw6b/brFW8TGHvlnnsGvOqF/ftItKqFtaGNe5dTKs
jZLLhEEtjZPrStC13c5WqXiPMcCXYnoIvxuvlj5vmbC7fpHVmTRLyyh2ET78TIiRkTqsy9mqeuhF
9iwW4VG3KGnq5SfgTYTyyFj1R3oF2A0aJEkBuLs360St2nHG4Khe+Bv/nlVT+yNKVBgYTQ72cd3c
9zMK0XU2BjsD8j+JKXMAzqdoB2Xv+4xZExYkCZyR2DIoIa5n8XszsJfjkpXZwT7B7gCFGfIFsZEm
TUJi1/2ZOvHpQ4tIi2o3Yv/l6cp9gK/jTdH1Lyan9RhhB7ZtFfEWTsLejEtXbcJhCvvIEyfbrH/v
z9le59b/ADWscCMCzpWES9pR7lSvTgKxbzFquzG0ojwYDBKSKq4dSe52gzAeU/5qXR9R6CPqkPkP
cwkoNTG5BZB+lnQvrhExL6K0fOm4Npd/1jqXAW3YVGBBeO/2yk0D2SKoDApdWgmJL0nH018nBoky
582wGxCKpuJKUuaT7yfhVoX6h8hCaaPpp2Kox5smNIbviSai8cZXlzOXTW+ZolY3SH6rGzuvgI6v
s7ll98pmnV2tV9e5dZKYfkW3kw0NY+mdLxY7llKrEOgQdPyvF1Zpm/khygABLBrR5c9cJ+sf/LPY
ZRpkGQXfTH/RMM1Lj+J6OopVc7rOtjMJrzwzJ+/nP7Nepz+L65ytDNhbIeDl4V3ACWSiLW1/PxO9
E+GuE/oxWXrv1+tgnUTL4kCJYztHzWldVfo65g6BRTSy2hr0q6OBIfX8f/ui+JUqTY37qJajAVtU
Y9+zZqcOhwTIFyJ5zunCh6gENgbrZF2MIyjESiR91YSUwxFjyNaZG7PHFUWKx6NpFZ6GTVdbjJMT
ZFjrhvhTe7JVMYpRZX9H7ufTTscHpVzAusQj+MYWGM4hpZ8onW/UrEc3mpyzogodGGUUSucyPBn0
wpwDv3OptzfOMGWXTOEVkduV7tlQVo9y1bo8MkpK6GQWy6o7gBtYhrazfEV9r+7nAQchw8KT1nxu
6zbfCoowdLF3PV4sTbCNWowoRe5IfUZ9hDZBjxcuD434VqiK4U7KJG18qcUWple3sP/B082PmkgP
eVmSv8OSKGrEazVUeBZO6Rb8UrTREfoVbXcKg1p2eDmiTA6LwmsQZITdCfAr/SQxJV1JpvQaxCRV
0FK5QNmi7VAtHtGtRhcuKQqK0+5cqgP+xlbjlSAqGotcYz9+NSYnxuptrFL4/Nzbp2BKYjfCYMvP
YxmuKRalkUK6upcB32oxdHxMM6v+K/ZRZMt0UrnjrFs7H9aNVLb7Vg05CXDoImFwpkWIVrwZBH0x
w5NtLalLjCCJx5pPk1f38mxRFNgxpnHIk50mTQiBJfr9u0HaEVHMLvXHN4LncGNN6PdLyUhgE9Gm
Y83EngJtjgUejfZN/vAgt6d9Yl1HEEh7Kp7yiWZa3DMsHBjknH90iUoXzXwXAAy2AkvGa6sTMKdQ
PYXSV+vjLVOP5+UKUmOjPafh/Edno5s3vCgrBtmS6V8KtfuoMuhIKreoqww9Zk3TQL0xNHHMkWPh
kRA9FUmDA66BTgwFt5eSTtAEovA5kVPXaBekCKxlZ1TbZ5/3hQfl1cGXGX/QjBKOxXcZlR3BhJh7
l66cCaKXfu4qaZsFjX+dIK7PlfW7THHVC+TgfeqlbWsxEByU3lsCwN7QwiO9clvdDj8lOKxOMeJN
rIzzi12RsCABqUh/TCwS4Rpp0UFTyOTZsXyFuGC52pR6ftg/TIq1xQiX9pGQVixJyFRbGSFJyUdS
Kd12rsbOm8K03ErWUyjluaPHmb+p05z8TJ9vdUMqTnPIAYeWzGCkKLfBGLegKadDJ78z8g9dezL7
TVffNwlWrTV+XeTzN4ZdviptD54FQJKlYXrc9k905GrAjuLQxcUzc4gGFXeGv+rYGKY67TRmTmyG
e11IstOD7DJi8QRIrBI0SYL5SomPKtnLY9xXLIihstLtFS3Q2TY9B3b/7gdVDdSp+Iznl1lNgK+l
4QfNuZnXqI9YKD729EtSdYGWOhxtkKlLbaMdO8sj1zZOnUnKjCZgw1e/SN+AMDFe40G/FCNF+9Q+
CZXdMmU4azLRP8/0eNPjOtyWzcmfOwxk82mHPa+Bu2we7qffOGeTr35I8u5N6TCUl9vpTsRE/t28
4HoLEoFYo1PoEzyhcyCTHT3DgA0Drgm3LjqAYPF7z0ly6hJTYEmTDuVIkBUKpXLbHede9lKThD+W
Aket3NaZ7l/xNmw3lHZid6zMR2PMPC3veBBIYGjT9AWP+9RTbAreTd1GTtNkz/SLInJsGUOPSYRf
Et2bRo2R8OITS2f0uGmk9AmY/xV0muU0z70Bga6KEnT3w8GK1M9CSj6zSP1oKg2zwBoyv8wYigz3
Lh+6aWtlFAsihV52K6WPKJyCF4Us6JgB+xum4l6Oq0u1JKryaSnE/tEaE+uFgR8c0irb9MKBe1dv
RslY5M7lbR/GTlQYZEuWRt0qGA+Fwksho0fIAN4H64WnphG4sXKos+jWpBHDKdPikiXFV6aZh6oy
3puIgdco7kIrzTwhp3saVcgH+S1+LYOPrt4ablrczAJQ1V5FB/qm02KIPEOfeIaEG70qtZMj6fno
+Zr0YUE2Cv2eRvRI2whMpdTWNHbTWD9g80YZOhM7sgA7fSaTGeaP+ShvBa7eWys06B+mZyXSucyk
4sWWi/imd4PQWhhiv3othDaePk1zm3rwZx7Cev4oRuNZLaZrb7hqZlRbIxjPM2jOxIA81+A/qRjG
uQBjbRUNnMFCpaImmkPi+7RpG7shkjwrwuv+dYrKNztIH4yyO40GPY3y8BS26b6hBycZuSbittmC
ZANN059CwIE0tAFGq1PdS0pG4FLtaTX3J1R5Pd1XTTGQxJ1gxsGHBhqAd0Wgv03t+IY3deaYqfTY
WIBs2kh9bbLkYwCnp1XjK/qyP7Tt0her7eY+OnQie5iQkbupXPwqO+DlERymPqGjmvNxLzAR2xWU
Aej508gdNfOOAiQwteYQdN0VTyM8BC3y40Nr/mlEA5qCNywe21i95wLkLwBlRxIDlpdyDrYpPalt
fk1A8zjKPOgbYdu70bAPr1kDoA/a0KEY9RbefkKz/ER7RIiPJm7sR0wxigu6YVr4TLDpKndk6ZPZ
ISvc6h9y1p4SeXjp+FEM/Z4jmjAgfaZPdi0defLd01xWOl1ncuqDi4IzfaGruzYe9mPhb5t9M+Tb
htPCQ4KRP7XD0aG2FxH/D6CAzfISkaXat/ipyQ3GYqN9SgpYn52WUE/Jt0PE3TtY/p80xUI5oT8t
H+tno2tPqt3edVbq4udwLdvgTc8YNyIhw7phSF9NNPXwSYvepTSDy4PA+nPm2qAiADY+J2yolYGI
ZtxYmkyDcbcTjDMONqPlIrtgPVoTB0QyuSpul+7ZaEkqz6k1OnB4btN4bJzKhAgoCxqOtCx4KIz0
T9mOtZO16eBVdodjJKLDOpQPvWz/MjWCyCmEnJ0H/VFriLLLzn/rWu67uVO3BjBvs+nPGtk7yCmJ
B+LOkFKqoZUPSpTeKZC7zzAIaXQKSKFp5A7rXuMkm5xGLE9mHuhK5nWqaSP4tyynj4fMy+6bDEZU
n0jyVtVgNjR19AsD+NaHbc8Ljkjyan/KY9edFEBkjMb0veW3D5KYwG7a3ZtoIY1PUkTfS/dWN/Y2
6EGKNhEexXZieykpgpoCR0pjvJfLEjcPQVglYrcKyAh0spyRsU722dxbB0wmn80IeA9v8K4vP5WW
2HgauD0L+DpxdBJSgcPcAEMx5nKpol8Kjx8PdRJdTfj3zFF1CqLiC5PR0BFKR1lJe/QbC6OS/LcC
uc6aa1QSCo5gfmThz5mfu6A6GgSLQZtfepuiIf4ioK7OCIieiLWfLIoWrh4sXhHq+DHpjAASqx8v
ls2rxpi8xOoWh0He5gYGUnEDR7V6TtSKu2NwjXqWb/U+GwnG08QRFjGYkdK3EURfPfns9qgXCyFL
H+G9jcOjXgwbRdVHAitMMyITtoPR3UnDWB4iKbnTAgJyPGlzVc93GpmpqpoHAtqw3yHS1hoj80gI
PRph8Bu+FezUhJ69UKm4A7hopC+Sfu9RkRx8QxtxBm6pVl6yEowZiHvhpHTb7mc9qL0GIqY9xG48
6+e6s+lN7f7o0g1Wy6cIY9acJDTAR3rvknKDlPEu7oXYynn1CmThpstniM/Fgmh+qwTG1aOtINYv
wsdSmERC9EBZJAmcSg6IO4sIzCQt6Lm1o2lJxxrSHNzYQNxjTKhC9Pe4AwHZDxOe7Ya6Fdr0oMrG
qYq5A0POcCIwlaAq+Uc3/d5LW4jD2SZUjF1kjG/zeEPnzGNKR6qDL0i1yRTOE1biF5QYtI3MjNcN
tErttKTg9WcJMt/S2+ZCD3lRm6OkbA0Mjxxbl+5FIbY9gNvlIVU4cFCRQk00UO8WuhzuHwkPNkk7
gg587UPtt2pI09ZXe2DJSEghGjI8TVPwdkSEus3VX0hoBwhMsE0M0a8Q47dRCCMp0b40o80dYyTd
r0NN4rlJClEHL6jK18iSVahyppfgcupINleJqavvJFz+4KFcHvuEqrVK4X7CqihRlV8A+zKPVhkE
lJriyUmhLx/YROSIPVWlsG8lO6HDpVXGcW8qvUUcEJcuqLkGekr7EisVOOr2KEVcbUUtnCYtH+M0
R45k3ADG9OaC+HlobVx9SVI4RhruBhzHoXbOF4MW9lJ8Tor9UWZz7NHIVnKZdlczH17NZviAJLqf
p8k1VOWtGCMdWvIAohfxhT/WOnySIXepg8iluO8T89o1FrKMODv3VkcBpZIpZNuvsd7iaJ9pD377
qxMyqG4YojiI4bgjm743hvk51cVJKAa3btDi50Qdo5bN25JRR1/kgxdG8h2GI49qjyum3eXbIJx+
hb7e0wtoXimoYOAS+zCb5xfL/mUZEk0i6sLiy9rRbduYAJsAE3xd4MVq4U1QbLE5d/q6o94Q7qQy
P+fpI9g8m2Knv+eadOsy1DZjrDAS6xV2VaN8I6mG5lo3TQCwk6QfvQt4g9sdPSe5uRkq+UVKU0ot
nbrzR5h7o48ZXgoGrTI7N+jbj7Ci9V7XDsQXTZ4SYAymoxNVMvoabuXkQCStQx1OcamKbFcpeoOv
wQ8htSXXpzc3rzTFtaz4czLDl5A65TR1mSv1sAFjW50O5vRciCjd+OouFRSkc3SoaFCDjYEPTCG6
lyQPlgw1I38/5r9mG7XLC4FaSa2QacWvTtrFiEgnI3kcR97eOq7e23Ig5OiNljJhQ3k4xCTaNm0Y
yp+lj0dGEpaXNgi3GkYiW3saj2Wi/k4lBLthDPl94Q1V7QcdSY8UxIutRI+KU3HHb2zJZGxocysN
Q3PJp60NBXiaSLfTz1V5fhJAZyuQBVYoEVKqWnGD9i/1yYVE0WfhpyfZlICaxyXOQr5O6Slq9iGA
DYemJdOpC/Vz0MBOpY+KYea7oFDeTEXam/NI/sSmm0crP4sC1Cm87k94M+9E1MO2UsPLDHIYsm+S
uLjBQiGYb+sQC9e7kbcptyKCw/ydlhhav/sv/C0vvo3FcsQzSsHoPOvNJ1sZj1MNjATOHF7yWn3b
1+I9558FEuUaJba6kxbL5bCcTqkuQ32P8m4bRYzTZGL/shyeuEdpA6GpfnkcGps6mHZ8jip4FwC+
DQ/YCj0miip5OGDtnhCS+s5Q+XQPfdrjc2Vpz+S2H8ysI9qkMVWf6TjDuhrpxDFNbIapPKJ8jYCX
e5MmW3K9VU17zatsqG+VQi9VRs8ECdtfBSfPyQftKqUJKUOhvfTULZVg6D3cfxaeih2cQl08BLOx
V1ICdBFgysfTiQgA0h5jWEuF3Vp1Go3GkIRJWN3ZYXAt//Dg9an8DCgrx7C/poKRmlGjp4kHbFGE
/BLWGDVMaoEf1PAAgDTd0sN1F5v9ibICQj8pvYg0aD0GgadhIbdO2r3yHuTWu9k1T43MhZnoT3hf
3KtG7okAn0IsgKGAYyQ73TQ1dwuyLjrE940mv3St/lsye/LKdLo1Gt51sUwyJub9b86RhmKiP1Td
JanggPMAoA1ugTcrr/4yeLWk4DRDKgSpfUpUYyZx13yU1bitTOkpxZLYMUNtcIeCwFvW6WbwuVqI
Yrq8sJGKC9nRRXpT+O3vXCChCLsZKCXtT3V3b6biqGVG46pSR0yV034vA6geY0nyxOLP29nKBik4
VvRx8RFm4R5wxU0dhVs50T9DqyZPVVMFxEkVK8Vop07lJTEwFK2r9FD2WKZ2crmhK/w9URraRVUc
uvVoEycUnuOW/jc/Bxysb/gJxy68NaOcJuHhlEsKfCdDCR1Ej/6g/fJbJBS+/zXn0oOKldBoFOGD
lLzBTMz1WXWlQKYba1AvE+wxT2uVD7NrD6od3RcDlXUUgJ+tv5zsMH2blP45ydFV47YA/argb46G
y5QM5yKmPc8P3gkh3jFWDR2z6Ld6Ob115aLLk3mRS5lNR+BcwB5X6bYjNl8yleOOKl7oaROpWTlS
MYBXySaEb7aOI0XS5KcsxU6p0H9l1iCooEuvczCc5AqEtJ2fVR7hwrR2bVFYbjYAucvbTTREL1Fa
C/er0ssPXUt/+2VJr6VaXDNoja2Z8XAxatyW9BY83nHOh42PfzxdTmi1lfKIzuhelXqa01H+orLY
TwNYwhBv0DiWSep1ec/VSM/5LDRPpqYKgytAC5IPruy28xjjlBgl2zkwjygo3w1RvaXzfNvD+aKs
Zpy5Q56NBFqb1Hl2XtCDaQU7tY5dc+hoOJZwi4rnC+KlG6i1867StY0O3oD3j4IfZepaKndXP8v9
Hk8HKPq0gY9WB2SdP6rU7F+jSfLGJJ/iaER0XMX5WUufOpF4GKje1WH7EvaUwJdLcJ6wmKKxRN4G
BhcK+onLnPo7MuIvvtleyNze+oDyGSWgQ0srZYML0TEV2X0bqq/ZaAgGeiFhLXoqy4byJFpejHl0
v7YKBDJJGZLH5Z7R2D2m2i9lG38w+n1ABdoewObjqTz7HrqXF7081aX/SnhAP0ZIiOKTqD9JFHJq
BbOVbtKTjZWpe7qMSOvFk0bIUAX4Q0qnwiylC2PN5zEjtzt35ha/7NwrdGNgTD/a22wGRTOLNNnn
9TkvJAoEHGBjJdIH415nQgshIt/aj7OEbjIDWYlJVjBawU0fDQwaISdQ25fcMtaxLZ703dRkyo2U
UsGqUCJQiTAZqFmhjDxD2U2TXR2Qx0VOPeHBNCpa9kuaGqDxZtLs1sXvdWDoY+7LJvU9EwkHIP5S
5V3VYjZuZgVeBov70/hiiQgYNwYWhjlObmVPh8JEko7I6c0gj6wI+k9NrZP2/D3bWSFQ7YRPpg+I
PUObpzmtm11PhF4PvMP6mgRk1N7jL/zetemi7OLtM0vDQSi9vTP9LxPPTndKlXf6yHjXNLS7xbII
8DlOX6UOoGqhEdobg/LHzy1uGiLszPd/a7HoXFJElgc2QNgaEGc5528yeCxZ1U00LCFbKB1Dkx4+
3/wIbfWjb2jfnngI+51/gMQMIJ2MVWurz3YC9FvflpN0rpavi5YKjGbQPjVAvretJ/h5YA9znCXm
3O2n+DTLxq+svC1j0TtxOtznAdXn1LIOdSlIaZq3iYqa3LQ+61EH4h9Ud5OeXuOldGBLGWnDsT4K
ORjcpta4I2xc4FGV3eCPkXtVUI3U8FuP4HrgttYOeS8w1NEZve21IBTAJujskA2IBIpZwkRNNBNC
Y1BvYr28reP+ZcwWo8Ux7ne+ln0N0dycW0gbAeltWWekrAU2L9hJoz6gaRs7lF+iyTzbwZfaaNRk
a/zQLAacZWTlPB7j+2x48rUIupDFGC0MtMBBYu2MLSyHsRhdy44ZO5v64FBT3cWRrDwnNk9r2LGM
bkmxjBn+UEp0FB3ZF6MXF8bYD4acPTeZlW6kWkQ0WgQvMEaQsFvqDjWT7NLowWNwaTo0sR0ic0iS
qnOXtOemVxGrq/yP1aXaOksYQ+pJssPIlE+pR41a2Fa2jPcZJX82kKr0e4orIFSQuFNxH9qRMZyE
75KVp5abGIaCoql/+B/ezmtJbiRL06/S1teLHmgxNj0XoSNDpiZ5A0syk9DCoYGn3w+eLCaL3VO2
a2u2tDJUuIBHBBLhcD/nF1qKIKBqIPnSFSWwKgJWVvmaxALtl7zfpSNxZi21vL1u7pusaRdjQGKq
ngg+OU7y0hLk42lTKIsc0EOdFuE+iLt5Aa1/tqC4LIhWBsidDNVVzTISK7r1tZhTT/4XQYRlqSUK
a9fmWBOzBCZb3QRQA1sWI7e+zV2ZFwQ7WxXeSXfu4NctwaiUay+3UEkfSXvYs2NNK4j4RVPbky/j
hkEZIdlWISoVLO8WQ5W0twLP9FWNvdEsyH8gLn8KLLFMW+I2A4oaWk9Yk7VUuY87geIHT4RQmP5S
tJF6anp1k7GmXIwOzOlowrHcVC9eaRpbU23FBoXI/SRiZ2En+TrUMWyZAh4OQWDWh554e+ICcI+T
4cnOAZmqzSNZM/7++QT0h4isH9XxTVoQVmffik5tbGO90m3QYkBFQuTRsXHIn4qKoH1pDAqkWPQg
Uy9bT43Bw7ivPyHRs86tef1ZQI2bur2VMJOmUfGU25Oxc/QCNLNZjDdmPeeEKuA02G+A4XOSinVt
ip843I21GXJbKL0JAbsmEMgPjW2WbT1laZUtHS33l0iu5GA5Yb2W8RLLthwBqPkneUkH3iIZ+Qkb
aWUtTdOc/RTE0TLj58bm2vpaY+/iKAHAxM8ems9TZfONhcVbwiciEhPYTGukZGy3e7Y8C2Bxkh2R
+hwOQXGrEkLhjsoXPn+VdZjUyH3XFds93lsrxw1GIx1ZZ1ZZDrmete2WxTIOup3Jxh174QyL1dbM
tySLDTRiNl53KkLMW+DKvqi22dxlur/u4vHZ6GFddk73WPtwPYEBVdscIxqm6OYyRBOdlO8mLkGE
dYKvpWG3K8dtbwJyqAQOPR1hlGAkbG6Xr+g3c4nG+NqprYL5tAsDpnOx3cghJogSPK1OhE7HbKTF
YTPnTrZ85Nb4IcH6L0/m2DDdDLm+R6ikmFhWWNxzZqm9DoH1ourfu2F6RXoGcwuEwi1xnWpbRRnH
Jw7tvyC+xdmmbm/UFAYFKUPUa2pIJsQ9lL479+SYbVx84rBb16Hy2atMd91qFYZrUVKcyPw563Ry
ccczyemQ9lqqGisd9jmQe1mxsq/dIuxjLtHESFY8tvex4Y83tq+S22DrY+ZAcpygGDYKWvDgkO8b
JVU3lXtF44KFoTo+dYO2m2qVqPBQPTYdGRG7b5Z6kNfLofc0ForpxKcPTmHdfE5tUmTGd72Lri67
fTbBPBW7bgBqxHagHUhAh57Cmn1XwRu/BPiRKAVm1pg7rfpaea2K7rMR4OuV+qekBVtptq+9S0C/
jAnBg658aAgK4Pfmofub2wQ/jMfOZ3sYo96whqDzoszstdAZD4ODdUEWx7eKWaKeb43cclNZLAqg
KCutY8/nzJr4dZm/qUb/telUVix2v9OYe7az6HZfpF/BbuBeifop+V52xrpT3fGNYu6qMCb8YqXb
EAlcwIarRIl3mYqhc+UbV1F78U1Rc28bYhVwkRdj6QEPJAmuCc9ah03fn0t3bYCeXbmDidtG+zKO
xYUnbMwq2FiYJfS5qsjBgZSbMZ4Juw37DkzbAMhP5WsMyYqtQnyvq56/DAWh17CwIl4ROEmDor3k
Nsxc5Rux9v6LEuzIvqpIO5nnribNNg35N8eZtVlMtkZVDbCu46+iqdM28Kb6Es0Hi+hbBpL2RlbZ
qcDKiMhDmdh823q2oPGHXQb8EUyuzlyKsbqreKj4V924KgXzsF9qD3EbxdwH6nONvMRK03VnGRg7
17atlTl5z0EUmrDciGkXddavK5+NTNbDg4gX1VCIvRjqh84pp60eG9G6q9LzAGSM3DHZOaNKxZYf
D8bGbpugIzyQqyUTxxKOORaWPjIVRIfXRlW3565079KcC5pP6SIrterceE2Jh/fG5aHvlmiyNKQ3
UB27VP5IkJ8wYxMOX/tWQ0XcIS0ft9qTYYMsLOsvpUDJBUYXS6Fs7VXOJSMjtions16yaF37UAc7
Uqxo5sxGG/1bXI0r3+4a7AtvkqodNgh/g1z0z94UnAKbvQrbsk2il+GyVxLiMVp/o+E/wCJneGPK
RTzKca+aUd2KNiEMYwdP6Uj+0+S5FKAgXSnj9wH/4Ng3tHNkGd2qybNgo6Q4IwjN/e5YYDSz5mlo
On9hIoO8dEZ16dQj87MxvZqDu6sMbLLj747NDTpl6TcxwK1VnYa1n4KJUT4Gh94oH6sEMEXDzaXX
D/A4Dl4Fwifww7UfVah4tPrC8cxvM+OEhTjqJLWnG0tfd446yOuU/Mu6C+y9B+TnBqLiozbbjAel
Qra94AI45mudQraER1QQfN0MvouoTZw+eDZ5at3BowgtkBu7GC+dQfbAMv3P4RUECrPK0u+ndasD
3e+q09gm6RZYxn7s/At2IVBfiEUk2gBUx2HMYByfs9x6q6bhZJrthVUqssXhIfHpwd2pAAiqN4nZ
cnfPqzPyKBc7Dk2Ws3VG5MTYCavZawM+6Nlwr4yTdmrBAunggDdFtMsqlriNZ7zpidEucrt+Vopm
Is6V8DDguukwMwWgp8oNDw25NGJuL7rZNEcNs9g4dMeN0jTeqp6KpWeG3C3RbYoywzJgri+qLbJK
ezCTPMoTVYffX35JbezE/MHAcVp5C6z2JTGTr00VTtz9+rYX/F3MCPNC/NY39lR/CQyCkHE80+lj
MmgGHk964QZLE4kyIgxkbC0uc1d1G4BPzLA3cRM/8ve/c75WZeWtAuIFhGkJ+teeulB6tlVW8DbU
w12tO29l2jy7Y31PFsJf6rGCTr6DcZaHopTw2Q6Y2ozeIY+q4Bpsm0CysTxwF202Cbb8KllnxzcO
CKV91fzeXYocnNiczcob6Pns1NIVtjv7brARf7gZjXHr8AvKg2KbMXH7tvLJaKPviJvlRJ7FsC1U
YG3Q38PqLXfqZ3ymiEbnxUWYG83nycmcjrqyt8vMDvXj/KueuGDTh3XrRkDqVLPElwHeaTnbzygj
ADtfe3X0NxKa7jqcvNMAJG2Va0gjAL2OhAqm1wtvBmvSFnEUnspCwbXSyI42bLUkF9m2GS11DWzO
YnXRL9vc3mr9EKA2VgosWMSdzsAorPHzT8ybik1pAKMTd8cQ4rUnGmb47VjGb2EhZtGpZm/kCt8b
V07TJorD8pZN2OyBNvZP2hR6ByIby6HGe9y1Im09OPlDWFZXo8UIAplqPka06jOwri7Rcvje1slO
2AoJ0uXLaFQxrjKSI5p6t8C/Ef0bSjJWA0mMAXMnkFNb0Sjlui8vzaRqhzzrNn2uBCuRsCgr612R
a6xbiQlHecRfb8jXbjidoowJyA9FvlbL5iZwMW4PVGwXQBxpnlKvvVSBrtx9SodqXXU1S4AmuCoa
i/4+L14DEnoixozSC5RopYz6i92Ii6k2u8xLx3Wjsd5Nm8QmHmRAFkpRZPH7axMYX0vzEBjMmvgE
OqTDvntgHArTgubeeW94pLwQ/DKF+0QGZTtgAwen5WCwKQ0DlhFDoF8grFzCXr1EfQvaQ9uXQZpt
NMIDdmZfB92boTwsR0uBkeII1rWs9Od6iB5AWLIcRYfKajqIGrl9zifj3jfiO5M5ZeM67Tappq1X
ajc+T3LIosu2IEGGNeU6jolG4tgZR9VCF4OxAkZJyQ1Y7JTgYuqMqDlc7qgIt2OnbZymYVVCsNHD
s2BRKunRHKpXP+5ek5pcRTwtNHGXirblRwPlzy8+6aH9Gg3WW9sV6PXrK0NNyy3i9+TLRoQVBLt2
O/xKSJaEfZlXBM+Ui1FMD6HlPMXOsFN1Yy9ClqpKox+R34HuYYLRaXkgWrXbLo7fNVNZC7XkgYE0
ROeZG0vwhFX7r1WObGDy1TRMfNiSPUHdW9shEpc2xfPke6tqnMxt2GiPHj6sQnifw3ZGxEfhUekB
UgC0wwUiG45Whu9poRPgztxHFRW31i8uCB51IK+6e9ERi2kCyLCFY58gjmFo55d3GUSGhTeNx7z1
VtFk4aJEFzImRwOdFNKs7sZyqzvDyl6qGq8yRXXQ2geQpnYPnkl42fCgFVjufd9oLNisFVMuGWg0
EoDhmo8JBp3QTZAXs4zqJVfblQJKVeAaOkT6xdYcPEPRDYyJubelv5sfeeQFnqc8sRZmmMNNh+rj
C+tWGPXZqgZ3Sa6RbTemdQtFGNe0tet1Dqand0E+Ds1Bb8kGB6RTKuUbSg5YPRJbXfQVCpLgUnWH
P21PvjxNNfalzp4QPHNjpJU816Ztq7VPmUoIDFWkmZG+VSB2157NooSFYg9bZU4DoicVITuhBiPB
AVa/fv1FuNqmrcxj6zjooZQ4QybM2QhaOAUBzbY59aXZnLQiak8EICbSer2yAz7SL2qlHPZZbZZ3
sakkd2yr59eyoqjhP6JTxGPT9tGC9MNAW1aWWm9/NNNRGbo1tobiIquAA5CHsMzPH4PEfRAzj7vD
2prq8o44jLgDLnZfqoh3yCoDe9ez8NTde4e5V4qB6YZPG64+BiKQDku/15W97AfYergdBPb186jy
ALdkF0KoJG3NJ5N1tV03SxB2FjIuf9SlkbvUEPW5yB5od42gXWIC2lbSX8yh+3Fgb3frmnl/81u9
ydoAKZ2ehNYf/TVho2JhHsmT6ueP6hRrtXMAwkgOKuvTYsR6KrSu7EU2pS78a4yn54PwAU4VZd/c
yKLtFcnsATetoyFuH7wqSA+6IJaYB33Lk6Nxb/FAWKbQb5pl7gynXmXylaeOlVcvA8B6e1mMUy/e
QmwwV+8DB35/xKuQoNn8tlWK6lyivXeVb+V65TNZF/Mk36mPsGycfDcgIEH3vhXZju20spTFCObp
qff0x0wofA5VvRhCq+/lOBpnEsqoxFEOZOWA+kTu+RvZ2sTWcgTTC6smLW7lwUpFtUkqflpIZYXh
srULtC76rF7KZhDNxS1vGO0qPJiZxec+WTSFoK5Ian2Mk9TjwH4g3xKk0DdNY0QXQuzhpuiH9EoK
fkYOlOUtEnXOqgii7i5BUnNVo6pwP1bCXvqwbx5Ye1XLoLfTp4boG787q38OJ/TsnNRyPuWDlS9S
pS2+mFX5hqksdMkqf3a7OPs2lDm0wdh4zSeA7KlbfG8GVhQZORUyHMWyU0smjkm9+gMrmkV1JFoF
JDdDhca0Y+AHWBOz3OnoPRXbkFzIG4mIg9FM4jWtnFsHhP/XqI8/u3lYvajsCVi91d5nndztIonT
cROVAdYoniZuMZNHVzN1mIJmw2VZFyQllMpJYfHTCXErG7RAc5gk/HIti7KhiggOxUGqsNxhqPd+
ZTCsbSBmK1ls5gEKR3fX3eCiqPfzPfB6LoBPk0ezelGEy6ly1I1iaKgQz33k+B45we0grO79o8qG
vPbbbV6T05Jd5PiDooLz70Ly/YUAzwYjfTd1CXaRpEAvuAVlu1ZYMZagZXjiZ6asG2WI7xExiJaV
ZjVfslQ561bZB+SIbyfXD7+LzHoB4O0997buYoHcQJvtnZSoiicOSl4YB0fv3Q2b147ff6aTFze6
T73ffbIKpFxCaw17gD/QlEy3uVPanwdbL5ZB0E93nhYVG8/OkNvJ6u4GdL+7xbXZv2BrWq8MkahP
IApjBJPCq1CTu3zS9bNRZggtGHZPaoJcYJuE4syNQ6IoKJJzwtZpa6C1cEoSM922ApWUNCfBlSX9
eEoso9kaOaiC3CT535padtLaUd+ibBOcNE+3t/xQnGOSQAQomHD5ld3kgE62JdT+nWHF4S2rEZZ0
mmN/C9IbdCXs14Z9+KJugvFOdo2sSSEq80fXoat/62pAc75T8fjedo3F7Nsm96Cn4iPeZ9veR9sU
tWXCGbKOgOe2E2UfrnvsQldlpZL18/vbTK9xVo79aa1HU38rD9jLOksDOYmNLGpzP62DiRsYpbUt
mdow7o6JZaPqE+z1SAzv54UxQWVX96sbkuCvE25+CFUR6Qfrf21KD9kbeErsBt1dgYsKGMseMjC8
hFsDVeEVoJ1hLev6wvVvWd2D0Udxk5wQ/WSd0xurfkSeSZb60M/OSJTtZEkOBD/N28W45wFnZgx5
sEzLx7iZ39BHHXjOilSure/bn/3If6x0pO0usqr03BxJt2pXVFioD2narFS9B11BAKXZKLHJ3w47
yHANGxE+pjIlxLL0+uLwWAAIMFcSm0yW7+VaVAjwEcd97ymLCOcTapoPH0PIhsIKmotNSh3NaRcZ
mL6+aP6o7mTgPldSPgQ35v9QGVi2ulM0QvzyRNlRHmQDPFTSwfPJ01QCH088ex/MG1ARVsa5I/5z
CTIBrAXVwC9EDWuSPFZx1UuEKqwJPk7RknA0nPwt1wvvNgog3niCeLqszxzvHrkP9d6bl7tCQItR
wpb+eXEoSlShrBG3aX/MxVrWtyE7or4tn8niOIgTDdirxqQuMwvLWS3slUPtcDct5MtmxLk0Hzqk
zC3lIKuqOKFVlt9fytqP9s6DuJZmyvff6mXxtzpLd7V9JpJ17xJDxfdqPIT6+OOgqvVt1PJdJxO8
eBY61icthnyglkn5haTdq2WW9ovi5E+NpjV70zbMravF4drLDFQ/0IB/MguN9BkMj1x3mU8DDV2m
Ko2ecbzE1JgJE1SGsq6N8eCisuWPsbECFc78lw/nUYjsbSwR9Wxr/VNg1SoI0sJlx94rN/3zTtc6
ZEVVUvcLtTeCnZ/lbK0bqF2unr2UnvYZf3LlDsHs4pDryAxGzgQgYWg3IivT504liTYqqbZRoHB9
sf0lA2Tr9rmrgvJGE1W6USGI7Ys2yJ7ccdwTjMxftN4oYD35/iELu/jON4Pv8u0m3eUvKIbi4hRZ
d/YDsgzDfML8OUBQktOKwQbmdmBukZP8GiNJepIHIx/akzBb4LWWi8SBwi5dAJA8GXpkDgvZBy7n
/BKYNhw48/Cj+HMI2T0ry+csS4vdx9CpASzYVLpm3QqoAcMw7dFt8c6ylCcQ0JwO2XtZjCtQLMBT
971bnx0Sgs2+JgICOkyNloVQquexI68a56b47EzkraMhrV+KNHsG5tF/w6L51LIefas7G0pWHuBg
X0yLwoUmsFDYyM/haC+A35INIGTcwJzp9hk88Qae8iwuVzgChTldKxcR1tJbWfxoSFIlwwcZnGVH
uPsSPSkdNuIGgtRH1w6Ft6lLIL79YNf70GhvZEkeZBdr7ieLYmYXmX1AvKxxbqNBVfa5C68rg6XO
Lr1DREGHfLWK5mbZp1J8dZmmxEQry6IPj9VvbOmVm/dTdC1dVnpgXd4783c6azhLWJXl3EIYYpCf
7/F+fu9nFXcW71EDKTgMZdNvlg047LsgyfI7f95yRGoFVudnnVu3zSohBAZ0B0k4mCv6tVJd9yj0
uDrCZXlmT2w9qNCq0Buzr2XtICkbgyd3uBGPstFC1X4FDqTcqSU4waYzym3ugHdNGyN4jPzCWZcd
4gh6PMCjgt6JeU4H1W3I7IcpBWXjFYHytiG/5r/lHUtSo2qsh4yx1gBkk+NgGeGqjFMIRCAF7olm
rgfGuhqWYd1PlU/g1NHZYUKyY2+OqLthNvFCtjoGmc6xcfwj6XkERqMoPZe1XZ0dEGuk0Kvoq3Cy
myqPrafKKB04FQFyIFMWPZcKAYS5g/PnM8ml1gTV3fAreJH3M21mrGU51vqV3BIRd0ekD30KQwkB
z+g29n10o7SmIEWSOtt+tPVDzDMCOEzWktGOiyPzW7MdM9U5m1yftZMkxm2RYn8XqYrzMMySRejx
LoQw3W3d+tO4yGYPhtYZtROpzpTAJapbc1UOgv9Uzof3fk1lFnhbKD/OkC3NOOKQ3Js+FoSQ28lx
r0Ektne20Yb3pY1mRYTQ21oW5YEOpmO3d6zsZxYQwkMfHWQdHTSTcCARkH7ve62JM20XHOw8rU59
2GfrJEubJz2Kv8k/tWZ8j6w+fI25VwmmjxhdzOe4SBUdzPmc1CGmUMVm/TQZc/qg99/M/P2c3Eu1
he5mP84RNriUJM0PUKq8g9aM3oGUJ/mtXichIeI82CQ8GyrcsGnKZdPvL1kEGyuljTbpILIWkwIT
Hh+uuouab4/KMz7qY4AIw8JSXY75XPFxaNIIA2BQrw8TRNp1O+C4XkeDcSxyPVlHVqw8Q5K/9NyF
r1bUXc26N57hLeSkxet/6epn7UUuXc1wuJZe9KPrb6Oak4rHeiESwogvepUbj6pflQ9B90sh6l60
ztbfWzTvl5bfzym9st/WlQ8IZRIdzuK1OvCMhfFPQlQ11/JloiEIEM2H0otRmHQvKrpdhyqZ92vy
ZY4GrYKn6p9rZRll+OpmMghZe6Nyk1vBAcqIuU1JFd+QlVduZD3Ed4KnslLLBhdd5Lk3ST8vX8he
ra211k52qGWtfCkPwrXIlTltvChRzvjRX7aMWvCl9arwMDLPXwN+Grt0IDCnZSK/+rmWX+UrVqFP
DcnUm4/6wQ+0nWuQuJen/rkvaNMffRu0exdoHLTIDrvBSR4shD65jzJz7YgM7ZKmhfstX370qUfS
Hb/3kc22aiHW0mEsEwEzDB4UxN8Ped6oxKfnl7oC4ku+koc64NkFPClcfNR1ujuK00c5sadkE2fo
mMmToTii1PTbOIQrSdLUtc105ZIj+2UMFk7OMh8HFXxNCVcLub7Oi64IGeTXQA3zq0hHB464b6y8
Uc9+bdg1HQJ+H7WlYTgrMq3GSp4oD0gr59d6V809ZUXdgw+zWXJs4WlkOM08T6QbT5ghiIUsQmUq
trWB0pIs6iaUUQWu5lEWIzta8YDUH0pP169JZj7I6j5Cu7Ux8ZCLx3x8rjVSvWwhnL1sVSz1gpPm
dItRtnlf59P70F5qtoc+bkv0lDiJjMe4RleI/ej8sbQUNcHCUoxzj6/Ss+7jTPKvn9acPy3LsHBD
Jml4/vi0csiET5vVCDQLWPpbqYSe8bjYNEUALnoWS39XR5/11D+Kog5honlAaGSrbJiGlJldllM1
/5xqab6TpTETB6ZKKD6ptvZi1rrQAqPoirbbsKqJZ6+H2hmBMoXZ0keo4FywFMI6ybdIP1TIZ8ne
7yc6Rgh2Wrizr0d0tZQ6uoI3C9ha9LcJ/hdHBOQPrTK4z6rO24/eAOvI866iSx7ruTr34NlUCen0
pk3c56Ex4iWB+OgoWxs7xhNjTJ4CDfR0Y2KxM/SK+1xBGtvkVTxs5Fm63hOObOP47Cmp9zTFR/mW
rtKpR5ReyQDOb+XHMYncKle2sjgm4+cJ31k0rOryoQ78tXxLryE3pk04X7ddqj+ZsMaSyD01qUHG
Q1UhF2NkdcIp2zn1wiL3Emu2Dy7UvB/H1ERu6GfzoIBh+DhlmqaRSRSJfYtHq2HBOgm7+yBsu3uM
lggdpoBD/YAikjcYyPTjy0cPrfUf+9hIT7I/rif11uggWspiNQ84Z3HnseQ5fZVZSzRFvK1nWNum
HavLkMO3ZwEA1L5S+LWqiGS2hh28hrdt2BWveDhl4ASD2WvAhG07NS5E/z5+tOz6q2co+Wvi68Bf
bPHJ0C2xblAmPBKNtE/lpAk8kDznS6yIlewqXPJ8eq+6d1OKN9yoRjxJrKq/m0qvW8j3syEppp0t
XvwSqKIiBhZjSmIdakiV6yKy3WeAAyfZtYn1z52rwkHUbY0PRURHfofC78XSYR/1x3dI2EO9f4ci
Y00lv0MFa+gxysVX4LvdxheJuUnVZNoBDshWOsIej7LYVUm+0kNVfzSb+kfr5AXGL0U10cWOpFG2
ge1MnsRQ4icVn/SVOqrVGTB8vxdaUu+QTUZHVInSlYNu3qdx7J6BQJvf3fpQp8r01gimCUTIYwjl
nD15fnWuiWcWLYILvZG/9JkIt+hlZcjfpX15JDKHZdT86rdii8gzNsNms2QfQG8h+hF2BDbQfpPZ
51Qz1v6gREfSRu4yJe66lvXC1cECQXTOj4ZVrIumxzIiaDnD8CKMX7zBfR+g3xuOiauWNtvrOY56
NE2woHNJxAEonqIa3xu7KtTWVdWhSDA3yC6y1ev04kACARX9mAQVSmCbtAqsk0l882TPB1kM094+
TJhLypKslz20jPwRSR8HZeo8hvo+n9sXeByFVrYJcb1ZSgF2mK6PJUL/91EAYLLWwFlIIXRnqh9t
z03uSaeH7/Vl6ixbTa+/oLYB27x7RW2cZxjwl9ugNP1dgHTQ1g3T/D7pSXI0itq9Gr26RAC6fVFR
bVoh46idkU7FAa1No80glPqpUrXHoEp6JHUwyhpz79mK8VCJNSc5tqXo8QAxRlT7x+DKHgMydh7c
Qivvj4be2LfWfDB1cItWcTvGkT0rirUnIJgH+H9gLSszqfb6xLLio39b19FGbdiyyTp5WheCwh+j
NtvKomxQo+oN2Xrr5qObA5LKqYvsAnnTvk2FX1/cTll+dEBZhqVZPH77GKY2HLFtJkh98iTZ0LbR
sErS0IdywUCyTmvyAbPrKNvLYlf49iaPStAQKt44XmA9u2zpDr0HCEAW63EM1yjVqDtZdJLisSHd
dYVM5d/DUN/UTWs9l2MAgc2704bYPJG6QII/UL8Dw1K3cVWypZF18hBFeX2EcwVtmb7qVBgbf6rK
fdPln8ECQz33fH2lqW5814+5dTX1ry2xBYgz2FXskTGD8jo3FlWR3KlmpK5UskNrWffe4JefjVHX
DrKElKJ19fKvsrusiSxN3bNo/XWcOC1UUBGNsq6croNI2tSfAzhU72OwuQCuLabPkF/cZeWRmY5J
/WvzBBSh93r/UfL995KcqwZULj7auj+Vfp4nJ7mfPeV55Jz6e70nVz1PgD97vr/f3DYL7vyb87wh
AP0Y9PugH5MTzMbkZCX+XZuN3Q45luT0US9fvdeJgYRZD7KB7h/VecVMv5Dleuq+pQHAfPwZTn5m
FSf5Sh5qMaKpoqctBmJ/NPiaGg2/lE0n2hVqkN3EPT6U78N8jNDVyrjW4lm7bx5fHuRYLAq6xd//
9h///V/fhv8M3oprkY5Bkf8NtuK1QE+r/uffbe3vfyvfq/ev//y7A7rRsz3T1Q1VhURqaTbt317u
ojygt/a/crUJ/XgovW9qrFv2l8Ef4CvMW69uVYlGfbTAdT+OENB4LTdrxMW84aLbCUxxoBef/XnJ
HM7L6GxeUEMze/AI/d0kcq2d613HAwZ4rewiD24m3GVegfcVCyXqPRYqmASkmyBOzHM1Wcb7IZu0
s8nUekNumGuNWpJ5BpVfbhUtaBcf/WQDOTcMNIsIyeQyIihq5TuRu/3JyrPhJF8ZP1/NPVBOyVnG
gTsN2ZqcfF3bN1Fb3JYRUFrfHH8pebm6t0Jv3Pz1lbe836+8Yxq2bbqeZbiObrjun698ZI3g+ILI
ea2wcT3Zelac+1ZNz7hbzK9hb9fkN+YasbZGnMmAbQxIh8yHH9Vx5SEbKGr/pJDcXGWmaiF4M9S3
XuRUSChQN/i2BZxU7UJYfX+Uy7b6JtKqxX0mfBLA9S8R2fAnVX9Kk6Z9NCBN3SVguWWt2zbxSfOh
GMpiqpFUGQwF8fz5HAvuwTpI6wryfms9gbVIl5OTpwfZmhfJL+MP5S/jK4a679sKoqWv4Xrq+w1i
HXV3Ivr81xfaM/7lQtuayn3umK4G5cs0/3yhWzd3WbAG+RsRkR69GK6fvMJB5nFRLaQsIPahliev
8UdzXyCLWuf5zXu/sG5hCqMjehOaU3UkrAMfNuGGy+yxxTRzruzcGT8sX/q+Ob909B+9Sst+6wTr
LhGU3h7NKmPduc300jSLsSYePmEQs1Ezvd23mek+WL52le0Zuxwi5noJk9O3zxXyxsu6c6cXv04e
BmLMD8wBvw2YAj+4Uz0DoOFySNEtnazh2jlOeGz78iRLiASO1x/13RWfZxT4ujL3F52B8iMwF2Pl
mx9dOLUx8/dTdcWsVhPrk10Rg/IIkQ5Bwj4a7lRfPIyDpmHw1hFLcpv5uwTKJ8dZj62lflZR/98B
FrLfi/YYnXM4rPeGi0lQVFgZhqmc/e9GnU+vDLQQ5K3xH3+a/mo5HX4ryrGKgrD5rfjfD0XGf/81
n/Ozz5/P+O9T9K0qakACf9lr+1acX7K3+vdOfxqZd//x6VYvzcufCuu8iZrxtn2rxru3uk2bv259
/x7M8vNAcnp/KP5liP+jTn88Lv79QH97k5/rYSzf/vn3FxS5CNxi9xp9a/7+o2l+kBi2pzu//C5/
jiW/z1+Nkb7wtdtXBjf1f3ieZ7Mnsvg//5gRuYGDH80KP+J/WJZmmhaPKvnv17/2z3f8N5fhr7/h
H1f7/a759+P81Td4v0DvV8F2mV1+PoB/jvV/cxXMf9iGx0PB/vEleW78ehVc7x+OoXuW5c2PbP4x
3fGGv9xV/9PN8P/tKvDZ/1+vgsGfWtM91fXM/83cuTW3bVxx/Kto+gF2sBcAi4dmJuMk47R122mT
dPoIU4yJEU1kSKmJvn1/i11I3BWdODqcycJ+sSkdYg/O9X8ueDrlORd6r7qh771zJn7e1seFxhi5
LPB+TMMfHnJ2fKM6FAWADFEJV33Hp5Mo3lShVr9DFaxWFI88blvHh0zwes6FYVDWogu81S1yAYNR
mSpop+NNvZ4LzikCRbjZs0UtXNjZcy7AG0X47gadtK4mU2AbI5aCVnnHA6ZwG6UArTo/v++UdUB4
ruGl4OGKWlcRF0icTLTSAilolB86sJ94xqYpdKHvlSeHQBeS26hOF7TzjVgXGkVLB7rQPp8yk4VB
8TWdbX0KIXCedVkEgyhLZcG2qvXWuY5AaLkKWRhwng2ZTrNajBq5YBupc2yU021LFtNHLhQ+0huF
LiAKRke7WR8XWLXCo5OFiwTNdjAOP3iRC32rOj5pcSCRCwA8lWmEpfFHyAWLjzTa9tp1F7mgm04B
ZVqcSGR4Td6B8U9x6oRd5HBkDSlSKnxkT1LR+9Y0qyrE+LwqLvBqPKEUOKuoOHQapb8oBb1WBFEd
aUWtkQKBrlgXjFfsmyB7smXmaJTzvXUmuIZwRT9UkRBgDo3UIFrPKVmdHCKh5Sqdo1eW3WK+sSlE
iFJXExfWJ/P6aNHi+8CWDRhCZELpGzti6ib4jJQ5VegbeUBCe2DJD9vOkRklgS9EQetOdUQQQVtW
UanLN5JEa2mcZK0aGvYJmzWLLmUhZBYs2aXIXWuEYHwXBfT1GuGw/Yx18kL3FCEUHhIswQMwog4p
w6oOUTGAAGLjSObAws2+tSl/KrCEnvzJt0732Mflqi+X1r0Xy0KvsH2tpiJ00TrqZlCdw4MymVFd
tKy5L6ldxAV2fctyuMvR4kCg0Pc2pNG1WgTdJpjn9RYh+EjDRsQnqKAMlxACgJvGmZRZVZg5dUYK
tLteASRYzH9CkgsuBHTRsQbAVJtFa4dZF2oEGKv1A+bfJR8IUHWOK2lNAkXFpUcaqrMI7JQUn98o
TQ9C7/rLkRKZE33bGE1fX7Q8EMlKH38LhEy8zMxNNHiFW+wGZchNXOgiWK7q3ALYv5dyIdTcDLVF
1xXS71tlPOkUhqLS43tvxaHRoBq8AUj9M3R8bgIA0mAMrf06OcX6AkSSBWlo4EIxZdC8ijYFgEXK
NDilB/AD/EFtdpCKuDQwRAOoI1Fl0SltLk5PhqRYRkMesfqJ2phA9cNLZYC0GQbwYoi1AaEICSi4
Mf7sGzbgxfC5OmtoAvgh9Qm4PPYODGsMXHajBDBRU5LEa0SjGH1wRTiScWChUi4AHliP3aPBJ15F
YGQaenLADpL9rej4FDxStPL6HIGWJHx+1/bucqY4WCptzNJrFuYvV3U5grYkMUIhWKwevrGxUDr3
iZTfQsgQenDi+aO4VSQEpG9iIQBRHkJgFDp4z0/fdxQYaVICW6vUAljSV2nJndMDJLe956TLVcTG
vsEl2p7qUwIT6rODuG2pCpAgsty2H2BD5MLLEJnUCZ8ZPGe46jMEQUmFhgDIhDzD8Gq9T8iCBUxw
pJFNih6rkwWWLXlpsmwbNYAVN77syhs0SLr2xvgUOVUXGIHoOXFIAGKEv8cifKIfbQkJQj6a4MXq
nIJmmalUE5zC8POk17aKwipSTKFDk9AQ77sEBtUxgd4gqWsINZW+1S1Yeox+OGTmIEFYLeaC12wu
7K4oLugJaKUiQFgweDrR1hbk4vS6ITjiRVPg6LWdPhREr3D6hioB7cnR4RUKQD9iw8Y0XEVKj/4o
EdjMD+yGY6SCl9UezkcWTBgE+pzeq4LC88ACiTKYaNvTXZULPsVEOgws9i8dHuZUVlh2tI9/3vGL
mY/s+BbMGFf/fMpz9V9sYI87NF190RBvZJEen5AwVIvtJ8ZVQhXNDqRIFNqW64/SgOIBPo+rhKxV
yIQOPJCBnMCCeEjAp0wGWqN4CTaIYep6/Swf8Bk/9DTZ9GY37W+/DjNK0/Z0Nj31mz+wjsO8JHA2
1xSMRPaDYQ4qko58DP/+IuPwMopz9uE6mrN8T/r1dMCXX51913qq9T/fTtvjeNzsHpcPHtNthqGz
P//py/34fvw4nhs4QlQ8z/OdvBjfejJ+v0H4dFfQDWIjpnuceJ9xTniJy+SE78bDaTyttxgGs/Si
7lLKb8b99ON8PEzZXUfcWUx73s/H8XY+v+sYpMgpHw7bzf20ebjPiC/xn5T4V9v9yFbk7TnlWIwR
U05Thjfzjzdv5v3Dx/c522MMI/2Wb+D6dJs9z9SDKaXMOOjxQ37LOqbgUspv4fg0nXM8gXxSwt/e
jrtMAFNpXUx3z0uR5ynXyDgNIiZ9uJ3GworEEoiY8vxzLhYRTpaS/etL2xSbXsWEIfCwuXvM5CJW
haWk/zY/TKcXbI5IipT2u3E6ZNaD8uI13Mu78fi4Hw+35+xIYLD8lk+ncbN7OG158UtOf+nEENOf
Nrvpw5gnKxHDlJPGF5zm+0yyTawby2mzwIe/P/2U2SYTW7WuQX1+OJakQ8FbTHo+3Bc2xMQuQynl
v2/fH8ciegIzCs2sctL/G3O/xQxo6JiWE/755u34kYX27FlayYUYCvphQuMa9P+yPZ62maUycQjm
GsTfbX+ZNpkbg3iYqrgG8f/Ox7uVUmTKMsIlJj0f73c3b8bjjKfMlTN2/V7nC74a70rdp0QEDCIl
/4/dlHPcIS1XIHu3JyLJs5o0QCm+Y5aIlXjQUi6XEv7n9nA4sftwLNKENAQsJf+v3Xy7vfn29MK3
xZYHKfl/8+bcy4KYRhGu8wUvBTGQB4+Wkv8O7m9Pp21muWycQpfT/iXPKm3ccSCl+/39uFtPvmwR
idiclOwP2+NHPFtGma7pKxjCHyYym0K82UgeWm6kN/2fEb9z+HCfq2YqW4mJb0/3NxdvPtbJxfSn
02Y+nKYscmPHV9gJI6b9OLN658NKaJGTuHPn1ylfQpqetsW8xJ/WXTiXfi0H18JPbPbb8fjF/wEA
AP//</cx:binary>
              </cx:geoCache>
            </cx:geography>
          </cx:layoutPr>
          <cx:valueColors>
            <cx:minColor>
              <a:srgbClr val="0070C0"/>
            </cx:minColor>
            <cx:midColor>
              <a:schemeClr val="bg1"/>
            </cx:midColor>
            <cx:maxColor>
              <a:srgbClr val="FF0000"/>
            </cx:maxColor>
          </cx:valueColors>
          <cx:valueColorPositions count="3"/>
        </cx:series>
      </cx:plotAreaRegion>
    </cx:plotArea>
  </cx:chart>
</cx:chartSpace>
</file>

<file path=xl/charts/chartEx7.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Total Litigation Partisan Balance (Ranked List)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Total Litigation Partisan Balance (Ranked List)</a:t>
          </a:r>
        </a:p>
      </cx:txPr>
    </cx:title>
    <cx:plotArea>
      <cx:plotAreaRegion>
        <cx:series layoutId="regionMap" uniqueId="{E23837AA-3390-DD45-BEAC-A8983F0D2E44}">
          <cx:dataId val="0"/>
          <cx:layoutPr>
            <cx:geography cultureLanguage="en-US" cultureRegion="US" attribution="Powered by Bing">
              <cx:geoCache provider="{E9337A44-BEBE-4D9F-B70C-5C5E7DAFC167}">
                <cx:binary>1H1pk5u61u5fSeXzpbeEBIhTZ5+qLcADds+dzvCFcro7zIh5+vV3gd1tN/FO+tzdb73XTkIYLLPQ
ozUviX8/tP96iJ42+Yc2jpLiXw/tnx+9skz/9ccfxYP3FG+Ks9h/yEUhfpRnDyL+Q/z44T88/fGY
bxo/cf+QEaZ/PHibvHxqP/7n3/Br7pNYi4dN6YvkunrKu5unoorK4hfXjl768CCqpByau/BLf378
lPjl0+OH23JTPhUfPzwlpV92d1369OfHV9/8+OGP6e/9dO8PEZBXVo/QluhnCiKKhhT144dIJO7u
vKTrZwgzQjFS9PGjPd/0YhNDwzfTM1KzeXzMn4riw+7/n5q/eoSfrvqFMLa9YYiB6E+341P+8bq3
//PvyQl47smZA0CmnfS7S0B67CemX5S5/1DiPz9+7gSccJ97ZQvFqy/9l1BQ+Qw6WpVVvOtx9hoR
jLQzRcGUKghtIXm+9xaRNxB0HIuXhq+ohyf8+vE3o/D/T2D84kEkhZ88d887QEPPVKLrClF3Pa+/
hobpZxqRdUXRCRo/5PneO2jeQtLfgLNvOoVneZrwbAoP+KYU74mPdkYxBjHGtBdhdSjMsIyAdVTK
EMiz4YMn+LyJpr8B6KDtFKG/ThKh842fPD130Dswj3JGqKpShew1ySE4qn4mYxVTpNEtePT53lvm
+S05x3HZNZtAcm6dJCT3fu76ib957pl/jgoBZYJlHTGdjhyBQGQdoqKxM1XXNEapvL2uPN97i8pb
KDoOzL7lBJv702QXQ0Qi3zyK5/55B2wYWAJMUdBz34O4OsQGbLIzhWqMqBM98xZSjoOybzkBxbg8
SYa5FVXpfTA3oSjfkWkoPaMERJWi/Y2eQehMJojqWJ0IsbfScxyd160nCN2aJ4nQjQe2/IdlEW2S
x/djHYrPVJmBKca2ukSfGNEaBrHHGAJ1tP3ChIPeStVxnF63nuB0c5r22mX+5L6rrUbOdMJUphJ1
B9FEuI22GgNzDqTe1s3dapzfE3IclOd2Ezgub06Sba6ekqToonrzrtYARWdMV1WdbXX9aCAfahxN
O2OEMTAIdg4QsNUhNm+l6jhCr1tPcLo6TavgQuSggIxNLiI/eUcVRED1E51oCtkhAXGZV0jpZ5gp
FGt4h6X8Gqm303Ucq2n7CVoXxkly1cVT8+GryMPnvvrnNtwQzSG6TAnZ2c9T+1oBRYUg7IZ3Xg/E
3w456i0U/Q1CL88yxeY04zl/RZsifEcOUunZEEQbomxbaQcccshBWJHPZE1nwGAT4+D3lBxH5Lnd
BI+/VifJK4tNs/H959H6zzkF62cqRkxDZBKCxgrIOlkbnKCtjzoxCH5PyHE4nttN4Ficpn02CIrz
p9Z/eE8HFPwcGRMNU/VocAAj9QwgIxA+mGDyNmqO43LYdoLNxflJssqncuO9H6NArobIRAO9fjyQ
hjE4PxqTZVmdKJPf0XEcj22rCRKf7k4SiUvPf0f+AHOZgnQiVNeO8geTz8BQJgqT8YuPc6jcf0fN
cTy2rSZ4XC5OEo+B1+2nvHjq3o8/ABUMIgnSNNsgP5oodg2yOBpTIGW7A2USo3kbTcexOWw7QejC
PkmElsmjv3lXz0U/06HnNUDohSkO7S6mnskMvBZVhwTn8JnA8waCjmPz0nACzPLiJIG5eKo3j+9o
Dw9qBXJjELTcJS9BpR/igrF6poKwg/Tm0eTZ7+k5DstzuwkqF/cniYr5FIFdnL9j3gxwQWAWq/Jz
3kx/jYumnFEIo1GCd7HOSYbmLRQdR2bfcoKNeZrZs7undlO8n54hGDqeMAoxyq2gmjAMlM4QcPsh
WCZvBd0kWPZbco6jsms2geTuy0myy8XT9/x93XqI/IOzCE6LtvNZJtofUGFQQgOQ7AJjE3Z5C0XH
gdm3nGBzcZrscu4Xhajyd3TxCTsjqqa8lF9MLTNdPqOaBunM57TNxH95C0XHsdm3nGBzfpp5zb9y
vxfvapXRM1knMlheuzjkJJ48OpVDtkxVtnw1cfjfQNBxZF4aToD569tJCrRtivZ/IN4P6TJEdAjH
7JTNJI7MhswNhTgM3nk1E9Z5O13HYZq2n6B1a5wkWoNYGP6m6XtKOfD6ZbDY2C48o08MNqgSBCaS
oapjlxKYQPVGoo7j9KrxBKTz25MEaS0qv3hnHxSd6WAFIKZM2EjHwEYYYmds551OnM830XIcmYOm
E1zWf50kLuf+g+e7m/es36RnTKOarrGdEAOL+dAFZQrU1yIIHQwBhOHzE+f8nqLj4OyfZYLN+fI0
sdkUxebBq4qnsizez+WBbCbWIPZMAYbxM3F5oKxGRTCRgLDJNIHzt9LzN/C8bj7F6DT5x9hE/g+R
v2sBB5RzygpU2QKDHAUIrAPIsmngINEdCz0Pjm1xzdtoOg7SYdsJQsZpIrSCYH31EHbPffTPk5xD
ua0McwQgYvOTaJMZlNVQuiuHmiiet5ByHJZ9ywkoq68nKdruoPIJ5hA9Pb0jKsoZoxARQFAROH4m
MQMISRNKgLHQvlTgMI/zJpKOo3PQdALP3WmGpVebpHjXKBs7o4xCvAaYY/xMVI4OMQUGU9Rg9trW
Jphont/TcxyY53YTVFanaUNvy7XevQ4a5ttACBS8TpgVNX5eCzWwsCFEOoQVdsoGPKFDvnkrVccR
et16gtOFeZLCDUqEvm/izXM3vYPCAWcUJt3IMGNtyz4ThwdEG6NgsMloF6SeQPQGgo6j89JwAsxf
65MEZimad0QF7GiY5qQqGj0+60YnMB0XIaiH2l2fODq/o+Y4JNtWEzyWp2mafX4qyg/7KURbqfIO
7ALTnagMEwhhTtT4mYRBIcymQm4Bygv2YbhDifZmso4jNGk+gerz/Umyzv1THoukfD+ZBtNvkKbI
8GcizDT5TIWJ07oKJWnjZ5LbeQMlx3F5aThB5P7uJBE53+Td+863gcyOPjg2CqiPw4iNpkIFFPAS
RK63iABih/zyFkqOQ7JvOcHk/DQ1/zKCCQLCL57755/LsqEOSqYwS03ZT9Y4xAbi0JjC/BvlJVD9
fO9tLOAtFB3HZt9ygs3yNJX/UNW12MQpzFh/z8oOSs5UBpX/UCF41DYbJqlBGhtm5x53O99M1nGU
Js0nUF0sTlO0gaZ513I1qp2BeaxgXTtuqmEEETWYRiCrhL7mn/Pfk3IcmJeGE0jOT1PbGAICNg+l
/1CVzx30DsJt4A2YvAHQbHlnEhYAU0AjDNLZ8sQGeCM1x5F51XiCjnGa6Mxg1rr/nnWEMjtThhpB
mUxsAaiGpkwjVIYpNeNnYgu8gZLjqLw0nCAyO01tM38SsMrDO3qbBMxiCrzAngvRpk4NgTAOhawO
2oU/J8C8gaDjwLw0nAAzP02f89wfIs/vu5LAEFnWMSXP1WgTMabDJLVhChqE0J5l59Y4exMtx1E5
aDrB5fw0Q87Pq3F9ED8+wAIWVfz9XbkHXBsEZWngcW5dmAn3wJxohGGxAabtAtAThfPfUncctOO/
MsHPNE7SZls+brz3nJVDISOgQ4nnc4pzkmrDGCaAwBJdkGybMNVvCTmOza7ZBIyleZJg/JWH753B
gaqOodqW/M2CdkPVJ9FhHhUUho6fCQO9haLjwOxbTrD56+YksbkMI+CUd00PwNRaWN0RQtHbrh9W
RDuMEeiQr4YJngg9r3QzSQ+8haLj2OxbTrC5/F+aDv33a0S+LJxpbsqNNa64ebBM5K+vjg8Pa4FO
mu6CYEf9oG18bPkIq3Kqugza5mUlz+FHXoXPXpZs/KnN06Yo//woQQLhDMFEOAarRcJvgfX98UMD
ofPhEkwTRcowwR2MD7D+gOuSYbGKPz9SBTQarNWmwx8oSNAH2wMqwcdLUDgHc7eG0rlhUIB79bLa
6ZWIOlgh5qU7dscfkiq+En5SFn9+BEGcbr81PB0MLKgVGmwfcBbAAIUwCFx/2NzAsoDwZfx/cC8X
Ya5nzQXJvniloSkVz6RZ0nKFXqGYH/TMkZsN08h/ebfh+sHdMpegtG3gbs5596OtuXovWlNE3LlW
Ep4nXPkswpV7Tubizk85/ZJa/pM795d0Flc8FwYzvHVzj9etqS0Rb4XReLyXrFJYAob0C4hHSMWQ
nZsSC6sTAW4yAfNQGZb6fE1shwscKRHF51qBXJ5mfWEnw0ZvSBtxKmmFXbueZqSlzDhJ7rSib5dS
3NURrzIlt0vc5Pa4F7h6yd02p6YnK9jMaNJzufLD1bipcR/MHIq+ZWnS2pLbtDbBfWPEQSqM8Vzi
NCrHapeaWaDrZgi1moaTZfWsZ3HKSylL7HHDCs8JedLXgQVBSZeTiCW2j4QXcV8JhT0e10Up7PEw
RfVVwrJmFrqysFXF7w2BU98guZTZ+03litzutECdub24CKsos8dNnDt4niruYn8qx34a8V7DIYdO
0k3c5qmNIpTalZZG0C9VGlplq7ncH26paI28SLLU0HpH2FSqw4ir43Y8gZIktXta+4YX4c5oWO7M
SV3PBE0zm9Y0taXA2+3pw954WORrUWJ5qRRdZsfEKyJeeFpmj5ts2MOtlJoN8luuSyi3HaTntpbQ
Kjo4FjTSrah1PmdRtigzJM9rHJZ2nJel3SvoHPmlMxtPlb2EIs5koloO878ylBW2W4Y/WB1kljoc
jafGzf4QZ8EXpQkiLmWl4OPjKkMnBKXb9sb45CMqLHfXWhH78/F5x6cc95yaJDAIh05ALExncR/c
7p9QDqVs99ha2eQRR6R6TD2psJysyG3WpjBI9w8/7mEaRQtgB6uTqsKWECnscc/PRD2vab9kbebO
dE25H69FvuMui5TwWi4ooFZIRutXme0lEdxal0t3xipxvz0kjCR2N5eHkQA2SGqPe+PokBUkLxpa
GOP58RQgzoxShzHv6iF0USa3ws6cqOoN7JUSZ0WtGa0raXapZwqnShmakpf5MSdV29hNo8Gum3SZ
5feJy1vdb20f563dUM0IRdIvYIJMuh3E9UDzOIDrvrqOFaecHYzXNNBg1I5EFUKwWeHk5yM1YiTp
ZaP4qbD1VAUyh3NOQYDjRK8s6g4GjcNAVMQCRs54OG7a4cL+cPKViKYhz4tOMqkAvFAHI9SNwzLi
SpJrc1UXc6g+zO3xaj/sTQ4Tp5O5rhe+SYNaMYuIJJwQR8bW2ETFvWalUfVl//PjXglr+S6qqN5+
K/cK4Lq2C4ycQn81BXB+N2zGvfFcl7YgvpPcp0ZYew4fT/a4crmS6ZG1vXzwzRI9SbUUL4NBZoVd
n9jjXkuDNP8y7nZugntr3B03GVM2HqgMq3AlFvL9hbF1tj+5/7XxOxKLMY8SFphjz8PqhLv+VmmD
ge3km8rLmmUGerY3gEdS21UGEYXjTF80PeXN+GiaC+NjfN5xI5M6nOsuWm2vUrUHeed1g9TbXvdk
Zvk5+Sy6NrHUgKydTrOU4Ue23x2/NR4LLO9+eTwcL4zntj930CaRqnjeNdEK57I2J0iatcHAZMd+
Zn9ObgjrDTkvH7VCpCbRS8MbhilrlMbCkbYZj4LhFBrGa+T1qjmeazCM4XFvv5mei1tQKqpC/LkE
vRFLkgs9MLRLeu9HNzz80bZjs/0VMbbbH49701sNFO7PuRX1oD59Tjq5NnIk/xAgzax6ULjEw5bW
ptFCStAX6viKFQxab9w0g9bL+oZrkSS36byWEQxRt+RhL6TO6P285qjsCrOheQWCAjZMQTckiPMZ
GfTQfoO0+vBwvJD42dMwx8XqhvugVARGUgStEQxqLmnKGFllI1ecuFVuVsPgHzfyoKD3hwfnBq2X
h1kL8ioahr3mICuh0MlJU2Cz6jLZKJR+ETRZPJN1umRRJWZhXn6D7qiXYJSuA9WL5r6qtTwBTYvi
GmR6fUsvaRiG23vWwO22NnJQRkVotmGscdbqwvJh6Qae56HVKZm2SHy/tOQyc7kz6Ms6Lhow2YZd
D4NgGjdg1SrcU93eZJ2YtU3nLNL6YewbhUiJWIgk7ZeFfBENPTL2kjrou1ArLgO9D+ZuUShW3Cg/
qoBkq8qPeNeyTVZ47qzR3IUeFt1CT8wKC9em7icvAOYtBgurHcwTXatiZNSpc+OLOpuN54bhAGXA
0SJvAyC4kHp92cjrBoMKKTKtMMFYuobU4H0Jtm7XuaHtNyuR49Cui1idK663zBRXtrFE8HbT0+pS
V9RwUZfdgoaCXaQs4Z7c32WxU8+CLrbrJr3xMRg4Amu5qUgNz51Euw5onhpy2WITKUpsj5tB2Np6
3O4Otxf8rjbCKAkNL3Bie9xsR8C466shGMFhUxu+V4KS1aQLzdNkAxV9buYeXTdOoxuaHNa87Itl
zRr3smwVzJUmBHtZBrtVrbRLtY/aeYqUGhRqjH8ULYoteTDVxg0etbTu7w4TUuN5r7J5Iuhj2uKr
JCK1HTKptse9LIhbjj0vNz0BTBjDE0TAVYDMwbGOQNgF29Oh7hXbawxER63k0Xx/amy4/Y24qsEk
K9RS54UrFKMYlFA2bKKIkd4YdysaVNzx69LUaAUWEWr0GBoN30pDsDbGL4177aC5xr39hfF72yZ9
6z9GgVxY4zkty/Q5y+lMTROQBMMG9QmF7ht2YbBjjvskNsFmK+3xnCZRuJzm67rDynI8NV703Kay
xz0hha5RZ0BeVOUuh9WFrLxx2DKplKvWUekMRgqodNlbRrnTzBvVDZGxPVfCyqDMzS05Bct8PKXE
WDJhtmLAy6HV/sL+sLlMwcKlHEdW3fK6sZhkwgDAHdfmmNUX0dwNZiVZYd1SmNV8Tp4Yjs8b0xGg
HeeFqd5FF+B23EiWo8seN+v4pou5187LwIId2VllKpjnZpffFM069y8GLykwA9fu6vtK3tS14F44
j5gVypYX3tPgEgfzuDBiaSWCSy2YlzLwzFzDK1YXXHKAv9dJcJG166pd9wF3dDN2VqW0ZLqhKtcu
4o1uuv4yjJdhJ4y8nTnwXDPVTtbMoD1obKN86F0zs+IfmWfk5bzyDE36lguuwPPfltpSCQIDdZdd
zuPws5xzEnDX9D6pLs++Y4nTwKjlu8qzvJhTbFS8DTiRjVKaqSGnZK6hmRovq9Ry/VlY8oxespgH
n/LgqkDfo3M0S/lasdMN48FFy1NgUcM3epvYihF869aFGfzoZmRTCF5bwpSuFJBECW+/6fPWYEv5
EV8nVrMMvyAzvc9MZrYLvefeJVnUi5In3L/SLFXi6hU4nTlHS2bG53iRfvfBsSwvsMvL1Aopj/yZ
Iy2LhqtrUptpNcNgYZemkLhjfi84uUyWyqy/U3uDWuG1dOE+dY/effpDrLN1C56/kVvxl0ThKrjZ
n8rEVC7ku+ILNZ/KRb9aVt+cJVDlz/u5bwDBYIfY4som7UKbpx3vqIVcSwhQWWavcDJPYkvNvpTB
wvduGteSMzPPZ2q2cGYwC5BH8Txuc65rhnrbRyYtDfRIxbXnGd1XV8wkZKnE7DuzjbmeG021aMGt
DYxW4wEEB1q7dHlQGD22UlxylH/LV2vtWofHSpaqkdyqrc1qS7f8JW5MyflM+oVw531ngYTsYXB8
qma9s/YW+rVsJufurP1W6kbxKK/dgMeFGeoL1zfT1uxuo9BU9VnZLkrdapxlUHCh3lDBkw1JV6if
fS1jM5Cvk3CRiotmhh5SyUp7y/JAkw7//IR337VHLYGRaAhlFWpcQysHTOHGIJdY5+F91hkr5a6W
uLTCs9QUn5VHD/RgERgFjKS1c+MiU/taJ0bnGNE3vTQlMlykK0oX9bfuTk/XMl2gNdhe19E3/IRK
AyIT6LueGJFdbxCMymyNhQHWzzwJzdTQ3WUENopqeK3RMe5j8JS5/DmZl7Xpply7V7/X1/EV+5It
2/MY8bThabIG9pfqJXPM5rZWeezw6tE18icd2AdbiWo4wmwxJIxnlM6BQvj5qAGn38DnxCbXSWe0
raXHiybg/hM6bzbSQ3RFLWGAk3Ynf3Efw7vM55mAYIGh8tJwLsLP2WexQtcQHXBnnlWtlJSrF2IR
+bz/Ei3pxX13o9xKC3IVPCUZ11yDZFwx0Q94i4xqtzNhZSUHQZN/Kuf1tbygK7QMfZ7fy55Zb8A7
DpeF2XJqSV+QMLSZY5a8Mqs7v+EgC7EBXkHQ8ToyM2yWnhGCyAYH4rr+Fi/znMs6PCKnPkdr1wSZ
+pliO+TurXBMeHRhxbyuuQzeb8NlLs/YIrnWv4amft9aqtkvwm/xXLGk1PDZJSk4KizdAKFpunZS
GI2pUsPhYg3sFswgSLdwQwiSwThclz7HHEJfdtxw4Hw5mPcXgWewdqbM2+sHZ+GuwfNcJIseGDUK
DXZVLtCyAcmTz6jOe5CAxEA6l83sFvp0Wa5aHoamLIwERqq78OEZajNCZgBsfaV/yZDRtVy4RkZm
jsoJjHyZZxfawlEMBuNw7kB4Z+5aoZHNg6/Nucg/ge8VSIYLv6jPlM+4NgSMvdgga2a6y2ztzGJb
vadA81zieNGGxqUWG9oqS2fpgoBOMShodcOFcKRjVIH11F2Ga31Dr8JP7rk7974n2FAu2ihujL36
Y0kGAZ9RRRIQG3EdlQsIHtmQXsznHnEuMAPDphw8FUeAv04H36hqGsL9Qq0sX2Zf1ICBbb2gaiNz
kqaVSSACZtdDk3HPHRySca9RSJkstrs68pEVRPUqpEUw94fvRKN38/etSZiBFVPI4JSUSmCKSjXC
UhQrpv3wRKKBQ+XplV29bIIcVbZEotoe98YLRZF+kwRSIY7EMq43ObXdvp95YSgvC4hcsUbCRt9T
kJTjbosg9lgoaWZqKi2oVXhgcDaZIwyX1a3tpVoU8zjxApC7EIMIxmNHg0saicwuDLuFmutgTqMk
hlAog1DRuFd6g1OwP84h6Dj3PbRSaxqZaZR3XMZxYqNho/lg2457+3NYr5t5nFdXDqpNH8PgVzsA
GNwT8HSzBKdmF2Bp7riXLqyOYTMtAhtETfAy8PJiXg229LgpQ+Ui6yQ8a4bown7jDq7g/lBuPOil
Gl2OUbZ28NrGvTxlIHL3J6la+Fzzc8+SBy9QlSsD0Z4uxnBwOYQExz11iAb7oYwWsacb8I6V2wgR
Z8Z0CE2lbR0aXQpqwqnSbJUjjGeUgDyu7tusa5aN38wkpdXn+wASYklldKE6MKNfxdzPyt6Oe4jE
kDIHqa5n4K7LYHlWtW+2SkW2h6jxa4OBqaTXzp3mFsj24rYBm63Hd2nOshnkAFob8gCtreOWzInP
Fm4/IJ5T5XPcpcyqo1b0RjDE62hIaq45LDWZqMFTGZDbb/bn6hp1S9lZJw2ObVznGphKlejMjmZ3
qCguNPB6iOaoi3oIxI0huiELYih1DVJvCCfTYogibYPH+2CyLNffFEUDwSoJyiXREjvpyhX4vh5I
1ux7V4Y68AgkTWaiIJ/rgmHw3GCD4oAnqKmsIlexNYZVR4DHzf6QlcKHhwTHEIFNPsKLB9de6jQM
jlGmK0baNYx3HYPwTjYEnbebIYaspDmcdF1sxroHJklWOobUY4jQjRHWQA5ye3vMUBtbY3Jil/7a
ZSe2WZwHkXa573q719a9HP7nTsTwd3yt2v7k8Na7/RHMqN++Lu+X34IKoaGepZh+aaDm5beAmB11
QwLs1cFP2bi/ybdt3773NxffmoxTGWTPXvI4Pyfj9q/oOkzHja126bhhthVSIc0CcxdggRAdQQ5q
l46DLDhjUEei6xTWFNNghZB9Pg4qTBgEC2CaHUxT3SbxnvNxkDsfKhnA8Yf1kRkk8v6bfByGQq+D
FBmFND0UVRIEy5XDz2F4NcPrrJOMkRdWiqeudIhrLDSnbC9peaPgJF8oWdvNgO+8CyUJeIp7skzc
tDUS1Fk+LBcwr2gDq/e+dN+xNNiQ5NrnB7fkaMPUNVhlFTFYIv01OSF0SiqnsbIiiszMLvXSWSA/
1J2WXqJko6dOaigsLrlUp5cN6AVYgfNX93+dg9vdnqrjuw7grQfyJAenB2pfQJiDrvLW+SpYXd0q
rbNQyyJZNciJrEYFs7tOy3Wh1P781/fGQ1dPnh2GCowVeGEZGuaFv3723Gs8twoxXYUQl9oIpwvn
akd43FXMDHJfvpMCd9XHPBRaD7mn4FGNIzsUQbwKClrOSeHn3PWQZ8RN0UOt9686Bg+J2SlxWIVV
umDCNFRGj8QfpFKbLKw7JOV0FTlFbgVF9lWJwHLKMgfP4sKXeAWhM+5S15SUhJmSH8+jyo3MsJZv
Iwh5LpOCZ03LZr+mi75OKI+IATdgXYaqeni3yMCvhyleEORFrLU+XXm1Q+du5rRmUabITBz9BwpD
9xNFwZzIkWQGPW0gM1ErdpTF4EPmpT8PF0VA5QUpwK2Psm7VdaUGTqBTGRAEDC4RtnW9Nmlb5bdE
ZDLvoKKSq66PV43aPqperl5X4quaFRpEDOnC77sMYtqu+AZRpE9SINMbKUyvgMnCcx0nJioDfK2i
YAZRSchR6t115To/ioTm146QBNiEjCy9QPsqqfJnJCc6lLv+EkWo7ZigCMYKU1WYv6upsL760JsH
KAbYc6rIdejKFwLNXKegpqrg0oSYX8GLyAEPp80CwxcQoWBJ/iAcLzP+XwnBGCQPBk4HhpowmhsQ
FHldR1cKKxu7Qh74ew656SsIFMrlbdeHcyXtihV16LIs42XJpPbu153x88hRoRQByiSGd6BCXQKU
PBz2hV+muaSKiq5qx/shgZumJb3RVt0S5jVdUT+YAUa/E28/S1u4pzrMjYb/QSVMRiuqA6qVckRX
BCmLNheKKRXyrXDZlXBiaRboqF/FSnAhl5AzCnvtHEGQL88wuc9z5TesI/8sb1SoMtXGeQwABJsM
BuYQXPcSJisRlmsRNmQNSZtzFkE+OIj0G8S6B0WTfDNONN+I/Aby/3VyDn4JBNb7xDeJl+JzMIcY
LzpFsRvWRZauRjcEJcpSdBAozfLQWYLds44huTgLBQhvXINHVtTVb0o95J8lNxSugB6DsDXswGpO
r9GEVKPsOGpIVw3txCrpU+cyz13CldaL522AeObobJ0OeeMMqiyWUaFUltOp34hIs5uiH8J5COIN
VZjMWK8RgzR5aIrUq5dVQyBsLEsXUeFaDvJ0U41xbKEq7Cypc7VZpBGIhalhx5W0AM9ZL/LFr8cq
lAD9xLdQrw1T6obhCssivH66MNLVNg5TGDehki2gniA2oLqr4U1SiVVWf6ncVmyNPrCyoDbpaiva
Dyt1oK7n53uqsNqpgqHoB5bCmPBHm7Jc5FpGVr6itzex63ZXqZ9f4TQLua7k+kyPmTf3IsJW44bJ
BlUfwyyJf6OUJ7oHFD3MmYbqTh3eSAi0/MSpqVeKKMtSyS6dUJr5GN1CtUQ01yBiDaEkv53LTQCx
UMYgPORK5FwuCtCERU4WTC6quR65puvm7m0C3sJvlLbyWqIOtMHb+IY3WIyVU7Cc8mtk0rCHmfhY
0+1Mjw1VijQLK2UA2ekYApqu3pl1FcQG0HYO5avFCpeVmcYOuxz0ittEMgQoNQShDyKtGsV3IAjq
L5TaJTOsZ6vQUfR5LmAYJ4miLdqGWTpYZVDNUuhWK0PDoFMolztn1eJKWbdZ5J7rQYYvmA8hz65k
utlS5xq5jKcu062kUOwyT91ZETA0bz2EOBvsvtCDko84bGdZLmILzKPQ7HpfNoNAWFiq9QV1U3TV
LHwsflf5BBC+HmnwPkNVAx0OjAvrHRKYzTsZ3QlrA9rGBEIJLo4gFqJ+Qj24y8JXIRCexJekdRpQ
2hUEh6Sy4D3QbghVDQyw0CBy7uRhYwcB6JEMQSLYZ4rHkcg6qMbpQkj9qzwqO9n2yyaYgdn1Labx
sg/CBsYOBFS9FBy9LlAJJPXU6xbqdCB8BeE6KonaxG1pQGhDsxMGUZZGbS4yN3CN2K1lABt8cI+6
nZHrTmBA0AMChmPtRhAnHQS7h5TWeAzpc2IWOsRiUU5AyaQaYzOnzw3Sp95S+r/sncly5DrSpd+l
9/yNJMBp0RtOMWrOURtaZioT4ACCAEgQ5NP3iaiuvlW3f7Oy3vdGV6m8SoUiSIf7Od/xGKyt1onI
S8tJm6etzs6rOzbLuj2O614DRBGXcGVjMYfxXKM9wCW09pdZOVLsW3pE3Whf4pl4B0W6DMrv12Hq
7Wnn46tMo1fUNX68tUV6gGrbumobuHnjoZpyy/2wypTniimOm6c+SuLcF/R5Rg19Wr1ZllbtHFTR
tJ7Q/x9Ux81VGJgQ4LCSqicDzJ3NZNeZ6SmX2dri1Qsx8o9LU6h9oAX8cbQ9whvPxARFp8JviT/c
LuBlKIjF8mYcwm/D8N6N3TcSHYc9aKtgmYcysa27GrrKYl/9r9IydlqC6McyL0M1mS4Eh7dJuJ6N
PJhkGEuX+F4+C0vOtRwVyenU0lNkH9uFxA8mg1zppL2M2hTDnCVvK9szKOpNrdJ5PmR7E5+3ffvc
je16dR05AhPiJ1/Ev0eX2trwTFUDuAbokG1b02DpyoTP7NnaABrq0h7JYPh7P25PNB2PAgbhK5aq
lWYlaOTn5TXubX9thhGIUdSMleqGBG08/0R7lbzwoNFFytB4CKEPq4vnU5uqoWzH4Y+JDXv1bPOn
8cOmWqNeVJYP8G/mGc1sNOwPI/vST7DFJWpNu4z8cW4ExK89Tb+tE3y/bnxQ3ZpcGk6nAxrVpeib
5EZkWFKybdOfYHtWmZ4Oi9cUJDXbayr4IZLcPXpRXBABrmGf/KmMcVmfgqzXxZx4QZVOj6Hax8of
wAXgWiOl1Av6mQCvDfDTHi7EmOJWGtZSMVhY9ytcjwATRIMrNcNngWr+ZK02F7nLjww6IhCiXT6v
qXxEJQvLie/ZgZGuLyLjb+dsiYPSmJ8ebo3PDfnejetr1rfhdV/RWWBDHT1MnHaXdbQP3jLUq9rU
myHswOjaPM/xXHab8VA+RFBm8e92TOcqEnCHjMeDIuutPAm2X8yQrHDmOl7He8detk79oMSZozbZ
dDRs+NGYLkfByB4tpeoZvyC8g04npyZsftCs2S6zkH88atcHtgQ+/E2SFj5e1RyUR/uJRbjCxvZs
gnb7Qps3Hba4KpYl+Ziv0W75qwwNrI8UjTd28uknA+tkj4U4D/5Iilj9ydbAexgirGQaZvVEE5uL
Zf/J/HE9j8tmqqgn8tC3+lvrI7Wtkq9G6vc2aEojI/4US4hPrGHwUdOsf2jYWgBgg2No8AOdhCIO
+hBmm4IAAG3scaF6O/ggXCpfQAbMfO4XY+J1V6m8Lxrj8CFaE1XowRQoBPKXQEuR96bPRRBMz1PP
blhAfxWybR5CDlsz3Mc33/Gmxhahk/X2dx5tpOrUluSBlwwnZWnZKPuued4twhyy0SQFZiMNeAbe
FZ7S+NqmwXEzzUOXOfNCMgj2aVjHs10KGukOt500lTYzxlAZBp/G5MjmhH1aAgiM0SA+a9q5qxf0
zRdF6W/muy1P963HGI1HYseFvAzTlOYiXrMvS9bLR9KgIoHNs+XIfXi7IEyObUJzp4c9Dxr11aFD
y4HA6qNeYCYLm33im2pxv9kDcQF98nhcOSrSUjnjQO9G2yd2dT7kVEF9Aw/Jf2xl1r9bpoo16Fgd
UMzUwkUnY5R3snPwrBqFb6fLtTEmffD2Bw3eor4PZyMm4zqcZzxlWvMph+kgD3oZk2IN9wH94ttu
Qpk7R9UpQ3V66Zscb9PuqkCk0WXr9+dx1njKwtHWQrS68jvzKY7T5MJECjurz94bEctXscPb6+Zu
reJ1XeHIOOigNLD11LnKeShOZO9xQoTm974ZVo4rsaexaXgONj3K10gt1SgPK2aGknO6VTLuHS6S
8IV5YP/iCLNEFjYct24fVUk802oah0+J54YrMdfNau+YSbWUuZnYdln2CdPi5J5NekMBJ1Zw00TX
KfQ+ZzqgYIYAIsyMwaFaJozxvcaZrxOvGhbUlFinhfM8cXZ+Qp7CtV9y0EF1qFa4T2b7ZodWH52g
ywH693cP/PM3ttG9aAIRw3PuRTkqvzn2ewNx7DZcpHQ1H1sXMhTI1r/0clf54qAaAcD+IwzhZepF
5Aom+GWOlXhKDRCAbJ4caPP0au2sX9CH7/hxGauyJqqHSfPLYKgqWaDl2YvqKXHj2eOYX8hWRf5O
6lhyD5QWuOMa/H618j4+rZvDdEnmkmaePbR74NeunwoP2GMOKMhdre66au46jddxidAHSUz/FPpN
oFJ9Val3jpybLq0Nh0Lvdj2jDvsjRuIs2RLM4xZGoZzLIcjiJy2VKqzs2ryjfD5t2HB0Ce3wmC36
Q4Vke2/ZrQELD5pv3oODB0T7bnk0TdyWTdBnlbbZY6cIhL59kgc3kjlPZ0heWJIQ4/APAY24UZf9
hrLIbJ8eGylcZYUEYWJCXXpYoZ13RMDfI233sAGhh1OovKi6/8RO8eUwxW2b99H3gQXrtWsyv4CS
R8s97KIr322b4+QNr3Q4EzHTYh636MT5mFbNEvcPDif4gcQmw/2eglMbPPgnUPrXPfudzCnMMws2
LKXvdow/pqnDuEtBzzXdXAKT/dl7TYuRRPBy9eyzFXNUZ9rh+g+zetJEV43erz6xj2O8YFCh8/fQ
y06zu3gbrm8RTL+xi+Ad7ziJuyuMo7xx3SFwLc4OCj195RW14tsie360PTxBX7LcBPGrEw7ACpZR
lGrk73F8uYlhjhN+SKTbMKX8ceMOezYUP9Nk+RqZ/pT4cR23LisnKUC9jaA21pblejdvDrdsZZKx
Ldbp3aRTD4wC3OwmbM6Um09Dxppa07HU2yKKhgcPVOmmsJ158MLUHf2xHpdgrtNPdg14rh35kuK/
W4CXbZ2398j1cd1yd0pBSeZDNG94reUPX2w/lqA7LlvwK6psoIC/+cOb3VZWTmlHCzrRo9BfvKUN
C9Fn4F8iQwodfYRDNBbImgxVF6g9X4YeYLb/U1L4a2kWqlxO4ZhPLnrcLEewQ4Fl2YY+Kshkpnzs
QCFp2KXrJmnB2fhifVW0ybZUAZmrhnhBmU5F72/w9YEOcd32FXyaq3KpK/su7nKzMl0CTkf3G5fS
LBLmNgXv2cpH2dG5mm2dhCBStJvflmnv80GF9lRmWduUt/cZL0xgWE7X4ZnNdqjt7o5BDMp6txNm
DxZVPJow7MzmuIU9DtlmhCge9dXkcVzObG3yfQIpH3SzLpRryqANvApDn5zbFb3swIsua+c83p9U
/+iR/vvS+++Ci7SmsYuLefEKEo1PHnzspQHaYTMUdExqJXrEtAbqvZQpDRA9aX9j4j3Skc+Vps1Y
Wk2/4GB4Ri/6QfdYoibh5GbJVKLvXEsEWV5Sr20P4PhroiNVj7t6HcZgrIBvqqpPeY0OPXdzfxKS
CJRQVLnEP4JF+71FGDGIBBM9T19BrdE8g5QUkRvvyrwAvED45nNUCyEWQAeJvNDuRoCR/g1TxXlf
jaySaZwLPNDDyMiGOhYfs2Vqy86AWcehlQGXS8Sh6T9SHv1eXYQzg/hJbbbusLnkU9so4DyK4yDo
mkoITsqYsSviVaomM8gbm1oF7qB5EVP/2Kbr64QmGPVjppgps1/WQ6m0GjI9bB8EHFwep94vp+KS
2OiNrADL/LX5vGryQSYhL2SBcC6SodSqtaUKa5f1VQPLt9ilROcocfyYORZ5sPwk4/M+cAduzYvK
PqmYFxfrPkLfjYgEnBCtuZQ/B28b8hmJrGMffvR2BQIibZQP+wB6TVXBNpqrTFm+zsF3G0a6iOfh
Cg5agxS1xzHJJDIQU4JK6/jX/TAr85g2kS3AgrJioOYlDPFves3Ebw/kFDX4LYwfg0SyTe7hn9tt
3dNJP4p4wLSevIyWA/8jkcj9YDhH8fdIB8ClqXRPmz02XRiAwYpE0Vnu5Ss28ee4dFM8//1jaJmo
dIBxnEKsqqig5xTTBErFz/Zduszk1DlsZeY46jN0ymmI02UhGagz5NfQ50cChJ6mS56qBBMXe6Xx
ovOpJ8A8Nx4iBhBfOyQTahFEh35IvpJAF04dLNPBMRxFnsRgeqJvQzh/eFmP9mQ+346w0G1LyQy9
GNIOBaYchMz24NpqpEq4PwOmWvozXfkxEezL6E9/AobyvLgJTW6GcThCJCUdHhlOuSYUoICy+Nmb
t6kmgGt2yNPHJN5ZEfrZ69pO5WBGe4UEur6xTAYVZou9CjOoRGRXGrzlKHH69F0V+LfQTdCrgmxZ
0WT0HYqnD8aT2Bp2QVNyQLDHgKVIrljn14s3euWwNcBsVLLVydqGByfV7wjL9h/iWF4tyvA5aNFo
l1lS+1bHeejLuEqp64AIpt3j/bPBgbTkTDyTje+nv75uZrrm3r4BUYhli4kK1Bgicuwff7x/DUPJ
5ONpxok7EfBnQHCH3BkLuGpQ/HEiBKzxLO2GzM56mm9f0/evbTP/4KPgR+k0e1xD78h8MAqJ4uzx
/iH6P5/FpPER8QGn6Vj6mazxNwrq+LjEDqLTYNbsxJl3heeDPyaruvZThEuoL6YsgE+g2rCa2mF6
H2o5LRMc/kGAYrcrxkRwbmNi02Lx+qYIhf+OqRicIwJ3dTaNRR/jJQxY1Yrpw4ydyNO+mwvT2Jd0
BZ+K+SeRtK8nz4O8EqCH4X5w2QzObz9OzviV7GjqJeq3AtL2g45WQCZzVw4wD1E4BQV2431Ekb7u
lBtwJtDHIhwzfbS8dR17WgbuH6jkNf7ZJ4gyrGh3THPYNT7kOVzavm47AGfabp+MIj82QEslxpM/
yx6CTaYKN9BNY+QE3T8wCRFBpS4giUJI14k+Gbrz1zSwVxMS/rwAyA5a/rDS8eBaKKLExPZ6q5Tr
thGc3Axt7diRCzKJgLzAk5yiHtOg3I1AJC9LL25a5mtqlJ/vy/hk9nZ/nNggDzik3KEluHmarvVe
oyU40nANSwzRwJJ8F10GsX9sRPI3uBcPSTjza5oq76gnD33B1mRP8ZKPkdEvfp9kR43WIt9FkLwF
CECVDQssEl+9uJhIPJkowmHNhvXYiU0cgShlqNizOyRjho5mwi3KFTv7bdCdHIIZnpdSVOid5xbb
xg46tPLZh1SWuwT0n8jMten2KgnXr4J7rIS9EV3NCJZUqaeo7for3r38FiCIH9ap5XUa4iGPLAQg
v6v1EKvn0TdJxZs0eIn4az+kCsBoywCoiMd0CvhPOdVzCtC2jduknFRESi+cbYW75bv0EMITw7zn
g1NekWyDPsrkc5fMKO+r2x/ws4Y+kLV2OAfY0uq3oTsNIZWXiMtfWmnzRAfZHnebAuDccLqGEfhi
m3zZw9DBAArEBb86P0witJVz7CxXckaj2h90SmNMKDS+uHGsEwy3Pc3Yw7o9hzu5Be5A78KSzHJw
SkvRmqABH4OSbSK9vU5o72fEnC6Sya+hRBijdUN0TJLeu6ZqfMu2vs48qeo0xvk/z4O4SgH9hCGr
OruMfdVT88NLw/Ycy/R1QwDnCuDiMxK4wSVw4Z7H0OjO0+599jcuXwNCThi301KqgBb34TOUip1m
Gz9AKWLPi2EcHFuDQk2YOgjohw/Iu/oPA+2CB+MPMocfm9XG+PuW3794/3/WMbIP6du4o3sD+/XC
qc/f1rU3dQsPGIIVWgCkjtGZjGJ+sRmdTzgKh1y6QapykTS6ysaRSsRkyzNBR5tbByeALCvUkZEd
kvRTMHng/DvIGLvcsO9KbpXC+HNc1/hT1pDsqLTYykTqPIYsephWlSFfCg8cDx2+Vrj6p6nD+Dw0
YcEjgMS4jl/BeH3z3bdubQAsDq0pKOmvxvctXgMucRs4r/BYw0syovVEwfIxh1bgV0mLuxGPFkUu
FCXrGnR2aQs8N+4LIflHSyQO1a0MKQBp1dBctdFYC5qVi37KMJDliAgCIVM9/0ViZG52z9vOXRsX
C4+zY2q88EzDJT757Mtkl+18/4D76HWn3S/qpaikqVMou5Ba9huduayIotw/k+6m4U+3WMYI3SBH
OhYgMIb+MiNg/10Sb+jLIzwrQwpJk+9yPdvBuwF45z0w7QVsGkw5zP3rnEeL9Eqb3sIwNoAX5Pwc
XBuQugn6SUqugAnFxUdp9pnn6owHJ6SHk3zOhuFkNIaQcIvftjX+ZVgCnj++19fg06pcdLDB9LJq
oJQO5bpykXtqOwZNyua8MXiaie1yvMfOiHES9csQRBW8pTtzYtDjkdlUfPktFHWnhJqLt6/wqtCq
l7GITn0PNVox+SfSvXdB9T9ChZsQdaXbsU8P7YSRb4vJehgXPSCqkn2e9qR9aZMmTyP2e6FIacgN
j9hFXlchuYSD0pDcHzR7COJxySeRTUXndeiyxk7mQjbkiCmWDUDvFCpnPrXNdubKUYxVwwOEpr7y
Z4HmEFJE7vfZF2K98LIO3pvT/k0ByROPxVWWQNxP2czgk2VPfg+BKhv0u8UseepaCOvBgBJlcXF3
W2PzhVaLi1S+G7+vlwHB9rADc7z2ClALZLAt3M4YO3O6dfszCU7e6swBKv+BxfR1gqVVRPuiKm8B
WLIg8TG3WbV0PoUMEvOD8OBjRBMtO/Qk/uYNRZAgu9J45HsbhP7BG/TDTLUAEB+UMG+bA5+GAywF
rBwQU1yF7hekOQ/TGiS9GG0o9MWEYd5Jd/XhQyQSQwIJV90kHyfmik8/kj7kj9y97Hyjx733nwM2
zQeQMwY2cfrYCkpOMuQN8oAL8MZ1AR+tYWMHXTWFmlUQQ2w+tqLkuy8vFnSyt6QcXd2I82aKfysq
ljrJ+heCORuDT1cMnvwa42Co2YqpJ6Bgs5vvIvPXSgXZWkAcYMi9IJUhUZeKfXJt5ZLSbTcMmQqY
KT3SGdEkX2zfNHUw/TQQw49xth4lzxror6+MAoOfw+ZDx97viBFEi5p0ABuv3lvwPLmXobmmA6w0
lWAOanly9tVEaxSIzzwQb36YsorFzfdVxHvZ2XSsnYZKsBpwDT3K/kGP8GlmkRwB0FbZSL40jH3P
NFmLiWxTMcYpK7etDUqZtagKmFbxfuM4ExuYqQTkvqcsSBk3VDvmdmNI+Jhs3ZeZEzgevX7t9PJr
dzMuxT9ri25BwXYK2xVs7jglqBR12kEUaZdq97/tuoWE3yrAtj1DGUq3es9sW3kyLhPEsS8Y4GO3
/sqmm8QBRxrh0b7otBIHTzK06W0Rd/4BjjBOvMEBzgq2awCJogZG9jly41Ai9fslivVUYiEDpqEI
TXM2If7QiliV/RC/7B5933zkLG7r5c5Y8lFtMZVVFhJdQHdey62hKBbkdnl7f6Ju8xGvUUMVbzQ6
QJyG5BFcFG3IAeYravymPoCI4fZIzYffmLB0s1vzueNTGS5B3QcQgVbM4xkCp8VuIWT4aa3W/bMn
5Eu2pwfsCpiPZl79s5qsqia6uWfrX7pbIwnxS+N4aOGRQtWGEYeVFwcWdG8OI/xllSUBO1duaL3P
SK6hJ42zvgBZ05Uoq1HhxYqeo1bjClL794TN8+eu5dFTzO3TYjP2EhpkxBBl/DQUKYxV3ej4ug6o
CY03dYfQg5+8+mjiBd3sZUVvFybIEC3iBNByuhp1GLPo85imP+JBTsd0S46qn5OnSS4IF2leIwXc
If6PwUKEGJ8CMzy1u72Ihbg3AcsQefL508685sLpmF7pwtFf0XIlWXPYF5odpgSN0iRMB8mJYA4O
MR2JKcS1qCppYtj529iCEE5x/S3B56FZHfKGfTn2wI4tZW/R3v5ePAIpR+7jg5DuMVrS9bCFRFX+
JH5htwdGjM6YI/HSH0C2wpxNxP8Ssr0p5pYAY+7NcWrbYunT2/oL9zyi4cJWBigvNPsqb2ZHE7J3
4uRXsWpE5JOVHdGV/golfhtpFxDkQsAy2neDpF8yVkjOE1izwbPPJv8wJsKV6ADnYzt5dWCrgfdt
PWZ0BLlACzFOWZFBaiqaVvqwguESWfygTxEbP2Sy/KLK7w9zEzxEMk6vpLVHZB6Gk06nqZBkKAYu
ySEMEBkiEU5oeEhpaRBLQDcxseOIb8/HPh2KcWGkWP3UQLNaggO4mJ/wo+cC9uBLilp8IOnQFVuM
7SK+0eAPx7lDUGd7FIOHhA0SCJWGetlGExwuR19YIA4xwSQqVA94AdndFtVtoWh+tkag26IqrFim
ZjS9wWFps9dFR/65YYRjtUsaVwBTC6PEwxit7LBt/RmsDqusl4hcjgtsSfjhARdYy8Bw6DZ8S2rS
ht8bi1eOA44YEEsHZ9CffFTOIm1hikLQ7aN5OGGhS5Y3OadOQ4VEDw1FsDSdOTbK42dSAZ73B/iZ
nVPI8S0qn320IhLOTeGDS63s3kMvSOyGoyYmp2hkQR36einsDjwq2+PpkvEOkbT5NFr9TSdiPNib
N0j9NS2iBqnFdlOIf5GfLur945LuZzpsmNAVY+VstoNiarjqHjtnUkeRbGs5O3le77016pD2Uanb
BI4hBTsSJ4kuxt+JNxbMTRS7WlxcAlGh+eiB/4yjEAG6esSr9OSNaFWJxuENeqagXB+9JWnhnq0Q
W9es2uCszcaogsfYQyL5jLbQtB3yAjP4igCsmcJ4beLmSGS6nLoeA5WHsYiFsMQ9cEoFtHEMCAlv
61Zg+GQJrULdZ+cUgvEzICrkF7AQSbaIra/Uq9MZHVwXquYQqKCKv4VOBBX0GXGl8Nc9133HlJ3i
dM38utHRH5WOQdWlQAaD9ihaweCAtLdjw4CkztYzDtBHBJQOFGPpU2Qs/NHAXEOtdTHEDAjtMl1t
rB+swloSIrcLtXJ4VDvW65g9wF6J0INvCJY815uzZWzdLf1mOA6vLSgbqz4nG26V1Bs+T/4y1bxB
KCLwzWU3PCwluIwystH+uOCZA08znxGS0sVkrM73LN3LZmMw1drlBC7myML5SDIVYsJFpAiCBOKY
E2bXTiMJm1CsXMkYsKsbNZ/zDg7KplnRBUJWW5dsz2vko+lsTFqli7qCWpixz2B/9uLRVARTWBGG
E8CGZB6LzFDxqKdgO9gtnnIdJq6cuxkjKEmbc2+/dEVs/PApkV5XusY3deJAkHCbIDOIeFpIIbtv
Dk7OZOGZpMK+MqCCbyILL73G86aCrrmt/Skmh5CIZ7+2ePoKn0V7PiFI37Hssrrsc7R3P4OFH9EX
Ljh6u3/9cP+a/fe/uH/NG3yFE4G4PPV7r0Jq5Os9d3JfeNQlEdZm3D/9K5GikhQJTxOvxaJHfZBA
NP+eIbn/+a8vJrfdCwpn14BOG5/e0yamwXXGZ5jsIkkwf6+oFnnT6w3uPXbIiHG/NBLHZH/fB3X/
8fz+cO6f+mIUJ2QP/pGDuYdh7h+U3RB//OvPyXZLycXdr/uupXseZseeDL1uqqaRjA5eaA73v/vr
f/AVAoNzOCFWd4vO3B9twHbk9O6f3j/wEIGZZLFXq9oObX2MYGPo8OH2tK+4/QeB6Nl9TxJs1TfV
E1HfozxZD3YvjiGF3tZJ3L+0pkTWhtE3KjqBCorMJOt7eWqhsM4Q4XdxkGRrj7aBzaoE+xHv0cf9
2++5r4mm+hCMnwwlUE8cmmMvA/JwB0j/f4Tn0zb9/p//498WCv5zbe59n14EE+r+VP0DfP2/Izw/
ILqNDLTDf/Nt/1ypF8T/lQVgO2/5BxJFFHjuP1fqhRRbx2Pyv9eO34Jkt3V62X/5KINpgveVjQN8
BI38z/gO1i/CryUZVlsllOJNGf+f4jt/Z7jx7txpgG3CtzcOAld+j0f8C9C/gzFYPLPEL70fteWo
++1kZuhSzL+hMmKsBIkKtPLQcbIAeZIVbLTvy1rewnNmQkYv09mxGxb/wRv6P//yTP43CHH4d9wd
j+72xq3glSHjYS/73xBiFjk6gJOjL3Egc7VL+jBkHtoFcBCndgheJG1eowAu1ig7NOpQI4skDoLj
AuME0mjaVj0DYAdUMudp1F2bHa6evyU8J8HKn5amBa4y5nKPLVzB5ud/ePg3ZvxfMy/3h08AUoMc
TuA//Y3tBXHUr1oG9GXP3PRd7xLLIvZO4QRH8zgB/AWXwbNn7ucLWb9vzJ+fsQnuIuKEXwmn7TVk
w1nN6fiYyNuxiF106Rx8ziZ9aqWXlqNoRN2GSp+sNa/hjQ+G1JwjCgCXdfKTq/CGl//wO/07a0vT
KENvg8AJgjwZrsG//04hadmYgUd9wYU+HrTxkwIRSlb7KwDLEJ1iwoPo2uP6qKc+vcEWCjRIwLcr
QOL1ADDxc4oJ/pIIUmc30pimn8K2XYqw6+lrPGD5BTZqwWtn838A0u95hH9/OfDQce9Q3FG4q8jf
rqZxGpuFTVn4EqC0+7HXvaIzXoXS2OrQNojuWg7wX/G83foHtEnufcIgDEYqijx77Nogq+6hH8d2
V5MFnfbar+0BB3mh8CtckNd58Cxriy0B6xHqkT+lHsG2x9XHAJaZMkkAKXUtGrZGJuALNQa5mPI9
x9sSEFySxgFuDLNKtTsI8JXzWsHUOnjrJI9AjCImffijkh33ZucvU9OUaLSmfPGy4KQ29thCwHy4
f+jBl9oYbF3MF+xl8h82p9pT1HpzHQh4mg10ppXJ7T2T6MPTtf1qPbk8dB4dKpQKdzBI0+RpB3eK
+rN9un+29vYZ7hLUNOKZV+wfl484Kk8ywOoZhfkTenC+xj0WdcDq1a4PKi+gMzwsjX0MxtdwEKeP
/0XYefU2zmRb9BcVwBxeJSpnh7a7Xwh3Ys6x+OvvIvsDPNP33hk0IFhqWbYlsnjq7L3XkdboHrKo
eddyuj7T6Bj4V8u9mf3XzIP2fx2q1uIL10xV0f/OCDlcV7vRDrWH0Lpzb3fQO5y63vlcyHEmwqCy
teugGw5Zk+Y1jEx9k2TOhAcAasCkseULC1ytLu3ZBIdN2qmPQXhBUrMldeXkTbV7cc3cffsvZ9js
Vv/7MLVc1g57CX7OE6v/NVdkCcWOaYqpj8kUaxbu8ClIrJtuYxjTLOwVVa7FfPAYDciL5hd0uWMk
kufG/SAEoZ0sJfq9ePIHh4Zdk7kIAyHWnyqfPBl2/zV1+H+8y2R/GN+MnMey8Pca3btunlTJqD5I
JVR3RdJDlcm3aEjPYVd0awfCgRfnztHJjTMMouSsBvFrlDjt4T+/bzOX9u/3jTQYQ/LgRju2+Xcc
CXBdy6WJT6nLewou1TjXb2kYW+eCPkOoiO5L1n8Fp2g8R1NyCbSR6mrQtNvyVsqm3UYw6651Pvu6
ZLcO1kKJtUNZ5ZT0jWp6USzOfDjDKszzfT9m9kHDpt0nRnHN2Q8PvuqSiFObNRtp5SxELglZpu9x
Eoo/xdj/G61ZYqR/HSK6rhiUFHME7n+tZBrZAhfvoPJoxuiH0Q14lh0Fa0+t214am0+ySX6jSz2E
qGjO+iP+eEu/qLKnMRzpE3ZLHGnSmepDaGsnrc0U8DJi3GHPFF4lgFD+58/G+t8XctumuOCawT+w
+H/l1tQyViKh99pjcdVqWdTvWKR3Ew2WksjkzTENfVVhs1h1Ns7NzqaDnNWxcaAh6nWJeVfRi6A8
jj9Mp3fOKrwIz3SKb4YCpmNJMumOnhyoym/DpIuVZvX6wTHeLBrieyXUa3Ku7L5zfsK+a/Rj6FqG
N09v2qIAVKtetbNzhxp7VlAqSDKfKKSfErq/5zbp3Y0TY9YQI62RpMduBIyqcvoDVwXnFo9T6ym5
ds+bwPwt4m6dR6X6YOd/1OMOuTJWn1U30F+zUdRYEwpahnMOIM/Gi08f9JiF9caY/ygN1WX7n993
Y14r/jpQsLMQj2Sml+6yoPz7WhKT1ewc6aoP1y3J5dlT/4R/ojhNbJz3lrDGJ1wtA8a0Ij1LOXWr
cJAHq5AujaCs3meK4W+7xkDdUndGLq5dpwNCMJC/YiXoD3gjvcBho18Gr13frH0o+9uy6jD76x2N
w5baMJfGc5DDIurj+JaI3HpxHLFOc+006Z12cQrMGZX0h4uWGPgF4RE5BQ69atLXbgtIOezouXMd
XA2xXW4yM3EPGkmB/3KE/pURW+oaWzeIczI/0/7f9GQxal1v+Yb6IHDyZlQBLr8ufKcLhvcIzdZz
LCFX/lBXNAqz7GRKugYdLJvEwOgqfeKveikvuY7y+J8/w3nM9799huj1rGlsHJQ50g7f898/w6yl
/6PgXn0Mc8YnRtu9M0wnX7nJK/0054wh+TwK+pmCeJ2nWmm+8ytEE8cqxXo5fEs96femrE12tcTb
EM6JCne9csa4cJm0AuiNb6U7AyzN1mhpjybNlHhtF0o0ij3OLeVp0N8Gi+uiGCYVY6Bl7Om+fYg8
HQ6qTytsIv6VmnSNjTxYj2m5Q6RxV2EFdMKgWWI288GvW/la6Ut9neE4Gv2wWyF6hVsV6XidG3gn
w8DF/ZApozfQqcFnJK9J8hEnsjsjcZQpSzO1R0Gtrn1JCAhse0evV31ZZls3GOp16BrBugk06LyF
MW30qAg8PKfpf1t/yU3+/aHwOXBCkRw3NPJnf8fGJydx7SqSwUMkQ3HNBJY0g/De2sxDe12Is2lW
PyN/bNnmS+fQxtHR1fPwpZ1EfSCFk65D+7sz1snVlJ1BAs+eJo/eC2WjqhxoOTrhGltru8XT0qDd
fqcfxN4m7v2NdAflWjTRtmuT5K6oX9u2Up8Sf3zFTKBcuuIeu8lN6bGC8IYpuzCuf0SdtctWo0KT
x8TjMfSa9Zy14ojXoEO2xFmRG5uRxBRyEvUvIaXukkv+JMz51Kok1jogsh5XnPjU4fuBy/dkR2nq
TRh1wx7ZHJlrHTvo4GVIa9FyZL5TamL02WhA/szt4axj1ceXMn+ldQ+sRUd7Nh4Eke+fEfg3SjIm
NxNwblYk1UoXtb2bc1klJg0sG0q+KZ1RhSelPbnT4D/kWre6c24NaGhV/KYOdr2PQXUizxWbKUH3
rydMQVmKLICJC3esHd2C0HFXVVz2Oztu7B0vq5PzjBuvHXw2Y2jPmLyxqCoF7eORovdape+yVtVD
h9tvjdQboKBpx74S8uyWhHhJPTQu9QBe0vEBeyZYq3EXX6VTxKvRd62NPmY/JpK++7wO+TtN4zoS
wRAmv026zrqgvukRyRklAZPa63CdMAnkq0yBET+qzhqJ7VesDelJGZordChlZzlk8eqOtMMkuocx
cPTw8aYYZOyfaiz8Pz75aahohCv9Ne5d/Y6l61ujTx+5k4fbeNbpZC7Jm5gq4RrrbtT+ex2H0z0q
hi0KQuTVKgdETAtZlE2B6mSlW7Nofhqpph1GG8MyZhblpW6LQ4Eh5cTHFq2FA2bKlepeN3V8nA3m
VTGCRi5BTihJWp5Sad1LTpX9WJITB2leI1u7OVaqooPlCK/arZv4kqoS3LylN/R/wfH4mMauae16
U9bVB0d1CDO6i3+tWqc+11u3ciUq/JBd/LK5dBGpVsVwxocNIMsjy7Huc/4sK2rlzUkxbpM6LrdR
FObbwixQ9IesXg2ys7zeZxcWTNjY1eQ6pL8Lcpz3McXPpSrV1eV39im5iqAZL1L3A68zMSBFGj0d
RESMTjSJ6Yjr1qm1+m431Fhzeai+hVPQ4HKa2tUEsmUT40A/1WkJddA0Si80LA41Zfxi8F1noSg5
rQHhvI2Cv7+f9mUDjB9LnHJP21a5kzIc7jGaCNCgqOVNauIyX3WZrq3wRWAIBB9xLXv/2M7eniy0
Pjo/iTamPe0jpIsbub1qlxZgHH1TmFC0pnJt2ajNWu3+kKGxJtf3bfQdsUO28wf0VqCmNkc+5qsE
NOQUsNaG7S+7jcerO9/grsxXlUNTiL3dnBP0k10/pj8lke/71A7tQWj+vXAADlWT8cI8iEtd+8El
snTs327d79Ww/oKMpT1bgXYKiS1cIwXMpmmRlNIQKjhsv0cTBjxf2Lhgs2Sltm5/nkqV4QGslCqw
9FNpvoYle6FkCjEC4Sw33Mm+L7VMEEe3ZhTR1bfraxD64T7ANbgLEhK1tDKo7/rKWLMQWJuw6cFu
2fa6snz73hXjt4rWblqN4bORGBvftJpNr0/vZkgDOatsUltdlXhVbxcvg3EDwL5i+VJvrFOh15Xx
vtFM2KnkirZ20ns6Qbx1SxZ8pfZjvQ978StsVf3Q1f5dL4pw1bid8aqq2qsIJyJRDtK3jEDOrv5M
Nfj8kt17DaRv1KBcsZutjgsZnm3RP6B4bWFULf+D9nxjVZ7g6OFWgq4yKZtpZK3+c18JLYi0jbNG
Jf0HCF/NVPhwFBfNbuztKHhbl8EQnzdkjJWoNA9/5hCMrLIb29F+LrMJDJ26yAIFhG3clsdovrGD
SR59LAu40vp9pUY4OABUhUPf7zQNqmQg5IZZFB9/Hg6jc2hpya5s8xlfy01Ghu7YReiRlgF8DgQL
jHrD92y29PtoxNK1WvD/y02oMg1AKNy0afjDQs8Fz4Iu4LsYybRCkdshT1+BzbzWuLV3Tp9QTqHh
IX4BEktlygUohNOg92p0snNOlqnuCVVO8lkLWagzLUsphchLErDrZxgbfoh/bv66Ow1x7k2iMle2
28SbwQBy2zf5F9R/TIuzBrDcTDPJ6/NuLQWMTMzKywSFRZpYZicsd5evgmEeqLDcj0f8lYh0a93O
b/WoPsepgZzZckm2U1vsBhZ7TwvlqiYy5JFImnagBF9Ugz5oH3SN1yfyrkRoyMJpT3VViI2t/lJK
DKNDDFBWIcZb270KSdLCe1FNJEtx1kEGsIhNVAMO52FYOwMOwdR9ads62ga2n2yEln4MbrMjBGTi
xrfGVdcnlucP5da2fLEKSziJpDdXDSEZ6DEgRwfIOohzYXYcauW3cMWHqyVeJGxOT7LmKySkQ439
rZ5dWk1ieAGcYJsS5+wkEkxsER6c2fNHhqvaR/kHGu12AE7ngZfOKCOCjihofwYsvezVcVXhAmOS
SAJcu6WdGZSmh223X0u9OdEa2ucz8Rxko5vQFQTQt1D7uXwd3KBudstDC75/ed7y1fLY53P/fO//
+9+fr2DO0wvaXoTrv39mtoxJ+fwx5RywdeWIKXn+vZanJ8tztKpPkYLsYymx3P/5jZfvK+eqCBbP
L3yB2rRZfmrB8jTh0m/5RCb2essrfP72nz/vzx8TlBo1f+CpAWMezBo6S5qP2xgjzQlKgM7ZxwbJ
KdqfcezvxKgrK+q0iRSeD6zf8qPuuNxg662hYyr62oxbFnyc+5rs23WuOuSHXVVbOybpghjozkmx
Eky9Lu5HeuU0w0rtR4hR8xApoXnMYegfk8GMc4zXCNiixfjqOJzJy38vNx37INCLuHagFRhr7FkM
flj+h6ugCbUhPpFknHbL85aHlpvlbmbmxl6YDKOYX2R53Eydf74qUU1XvRK73uc3UMmnXIlRHrIS
qgKxlVXsiPbAHIzpiBlyOsKgb7R1OgksK5O5j99JWT2bGTRr2k8APgOznUhB82WeiWbCJzzDHZcH
lpvBUkqgnTORvigpwhCPXTKQXAGWG1I4/3y13F0I7LZpcIh8Pgdk9r8+5/P7lmd/3l2+GoMGIk/j
MKpmUHAfdrZGE2EZApCApJvmmv0laIdoqy0YxQUO/3mTVxaejM/7QH6yPwD55bG/7i6PfTLml7uB
DB25/n9fYfkPygGwjyRSvLCj1/Hn2VkGzuDPl5M+8lt8/rAmStqdySXHJLSjh5q/ZwwODMjlxT6f
9vlDxUz//Lz7fz1vUcM+v/df/vDlf/76lsGtxGbSL65e3jET0nD888PHztbVcr28TulPTfsMrCg7
+lmSZfvlnQHLkWf7SbFXQMvM/fKZfX6iy1231diAZcsUhj9fLw9/PnX5avl4GT0QTDRZ5m8ARMFY
CcxS006PkZoVjbp/mNxyMycPKzbiy7CHWg4mwaB5URwnLW7ex3lRdJelw6rZHakVnOSxaRj8gkCf
zLo4Ke9/burGIfbxed83A0zeTWiuSgxvGxtZ21heen5RnOLo45oa0JfwT6nIopUp6m2kOPCoZ/Vx
+VxqCl8i18VLya7u4M8VjDZ/wFP7mjIFYnkD/3r7l8f+5SMql8P0z7v++aWflBw2Udd9c7rgBxgr
VCwzKk6ymEbSI9hy3MrOH+SzT6MvBi+dzPGpYFYF/mN2XLgQHUHOMYJIu7N8zPDjrGEaCWZk24bY
XrZts+txnq0LSkmcBVN9QYK4jJVWvZn4THz97OQPXzWDQ+LKQ6AENok9TOVdqH7HLG5cq0J5wRse
HbT2SgirPuHffxDA1vY0Wr7jEWpMeTXsJN0YLMFc81CJGtJchVZZl6gLX6Za2JQIxks8VDE+Ged7
wWJF1jWG/z304UZEXOvHyP1W1bl6LboBT4uh+7MhGY5fSWvMUr65oWNtey2eoPeqX80kINZLOqXT
MrEugra8JVO1BSYwrH3FH7f5wIZeGPIjmsZvuejB1sR0oBSFzRMKk0Zt4FrbuiGSpCe2thr1YjyA
f/0xIQBvh0y4QHWb4A55OrS9hX0XBxJXamEfZG7/zMGXbJWmc3ETY+GGRfRU5UH0ZDdTtSv7+LXP
SM8iDqeeKsvA02XhbOKZmKj1NMwYZRbsGqj9AyfDLSjoVkVh2m+rqICMpLyZs1FVhQ64jrIx8Hjb
r7l0yJfU+Q8oF/mlL4Hwp3kMcre7syBVJ5zxzEiI0mscW/0htZIHhqsMbsqMFzOM76MmlS91uld0
szgVwrZJniiF52hy11mYrFr8dAcfI/IgEy6FcYVriYjQms/jx2RjyXJL8xSR3839MdmiDv3OCvqU
CcFhvIQzdbrCDnzM0IHOkALyLw5RMqG/jE3tfKQBnIhA67Q9k0pgYhE9bcfunFgsCqbaVHetkSRk
GxWTi+qeq8IhXS9GZm3504ZRW7dedtXeVkf5FOF4MztlJZjK99BazF2jLtEoM4cheS0RDzuN2ehx
oROOfZ0MBnLlMSJmjL+PfNauax8tYAWv6w3nnPbll6C31YNRRDge/XTbSXqIilk6Xu0n2drppXka
B/Gt26eJ8ZBj4p7TkLl7Shb2p0j9LoQY1kxnM7m6BnJlTKDyfasyD7pl7tx7T75Xg1SgReXVpYm9
8Qs8xpkbRNfYVb+g31DBskPfqip558ksYMpwYMkB/lxW5ww3sp/DUtfO2ceE5Pyldb9rpXySUe4/
1Mj4phOPuAejDylSygsSXnY1baK71Cr9oS5GsgJF86Uea/NZq5JLqtUx+ZfxR17TowrIolykyAZY
3+hIrtLCGsi7F6xxm0EBlpFnSb3Pm+LLoDvlgf3pTDhU5gzbuZ8BdnbUH0p0E6vI61OvTu5G02J+
O95gfMiG2Kdyeo3hXL8k4yr2tfGe6NvACpqHkzHJp7BYXs2UVjGqKMOXKJFSbR1PctwxO0thcAKA
fIrNYEXkTDk7oVXsihT9oMplcHLxP+UmljKN6yp2O9PTsZ6Q43LfRpAQZ6OZpnWvdZOnQAbypMIk
Bd039BOFF3jYTIv3aoVbFhetr0KWJmP7Lgd+c3b7YmXW7TvxA3sFJcK/CDv/Jdv8HcvtlqfkWx2O
H9JdV56qseuesB48azWJCZu7nj+VOmqLANRuf3ehRV3z0rl2Ib5xaYuvGMDLa1vCqie6i4Hfio5J
OmVnZNcfmlK8gIt5aQPpbIPS3hfmdImz8r0Q9dUyCRAqZM2EO35V2gS7P1aaTezWvjfLj6r+S4kP
A+OHPtR3zc8JxoWCNNOhtDv1JQJyYZMQK3rjG1OXrH0X90+tGf82kxiESIpuYhZ0c0FALN5kxsuA
cLZlfcjkkxNVyqYfLRynVj49Dz0dRp2xBjnEiZ3NrjW1YvFKZoRg1VljZMxLqDtAuGV9NitGPKE8
2Iw4EcFKOhjjZaAcirDe9qZ8m4yq2ZRB015NgkcMyahcUjLPypx2Cwg4rcdw9EZSETvhswOUwg52
Mf0oIHQBSZDhnGNOv5gdYzK68llrHFpaenkLuyHznEjtztn0vRhk/XBo13Xa8EwpZ20G1IMxHeS7
3iQXXU/PjR6Hz25AKkYNY6DWTV02zJUKX4VOztVWaIRNLvafyeoevfwRaUb9XTQEEkCdR6s24aCl
Gwn3JIaQb9sjwLU+GOgBJeVDtlzTnLQpMaAj9HFC1PtuevStAcl+fsTXg/qkj/mvJHbTvWV060wW
1g5QHLwWU+ynhhpKm6LQAx2TXpikRcSJn8Mcu/ISxGO3HcyB86Ij2KrGSfwqWwsWUcHAECeLb63f
1RzWeNSHGeoxjPltzMz0WEdpveGYWDeWduoaLgy2VTZe2cqfltleZaGqq0BGH9gp7UOQz8s2jMyN
zEG01BSVlF4QFtN2pHUvMT10zEKhhrrbVrs76kphHkZH2BulxyCuKAYMtcRawVH8nctu+FKa8TFR
LCB2fho9NWlQrJoo2CkFUabQTT70UBaXps+VVYNOfWwfwkYEtCpjG7PQ75Bd2Mob9o74QEC/G2xR
S1dUsw59YQ2vtFY4fAWh0drUMdEHZO6BBVErDR8055VdGrOFZ9CnezFiF/PQhAl9TMZrPTyC8is/
cjqQv2i3Up3eQ6s2VlIJgWmIvkG5JxnoG7RMfd6ZdZkzEabASK0IE6hD7QOJSpK3IG19FD2NKP2g
NdvakrTmFLTd0icqqTQhwT4tfTeM9LUfDCpYWqyuX7WejAaLemB8Scxcw1xGtHpgZhU5smLLALM5
l0aiInLS/aBLZ0dbmOYK0xgU6wPxTr0qdrfjjdSzbPiq5yTtLCJvQY0yV6AzPcYRoE9FuNh272PQ
W56Wp9BdOZQZMdl78H6A1/UxR4Wcbuqkx0eXvfLQ2s1tUs1mQ0jwS8SumQ7yFL34VncJAuZdVKZk
qgZuUsc39iD+fkbVmO6UntO1xUC0ie3mKpK2JloFSasx7DfF+E1Vl+5dbbC93ITHCgHpF2IO2WhN
+Ul8h0aya71x9WKEj7Q9lZnAjzK1X8Mpmz5CIlMwzQilNnpFzQh152QkFok9rRI76NAAnUxC8U3A
BAfiIEqVf7eZRkdEajj6kToxlmcStNn87jwFoXsureymWjZ1Pe6RTZRCzGsSdho1tfSZrTiULfsh
mrny8tN953fJLlGdx0Iha+d2iTJFqGwqVn2QZuUWSJ4XBoxHa0YrXIXZgAEiTtgog1756gbpNyck
MGimVsX8td4bhjE4MW4vZOTIoOzbpCICFuh3J8+cu5kPO9+mg5EO0QlJcE8rm76KMX0F6QldlcWg
QY7x1I42XKGrNEaC1j9Wnf4U45lZpybhlEoAloVmlR4Qq/juEcEupdjH1D8y9kQ7L3h1EhWwK15L
e/HRt+mmtRWMSK5zL0dXHpnn8HXMUmgOKheUObeQj/2ZUqHlNyj1PfSnn5Wp3sCyl4PFWp3ZDMVK
3Dsu0Jum0mwBkHMAG0zKiWlCUWba9youvpZqcoq6UuwUVWPw1URUM0Z92zUDvw5lVYwnou0PBOae
YsmsHcZqMJ1POL8peEjj1w10LZeJrKM6HCyubTfNcg81Ka1dR6KOFu74YTUIMAYYnldTSW6Z0RzH
0adsspppG9VVsiH4RHdJNznpGbrUptY1D4G7OMk3OM/2r7yBnVd8jXRlfCLEdks7/SvAA/dmu+Vb
7ibqsdUMpsaVjaTeBG5Txaa5F2oHvHggiRth9QsJ1F6sih0wFxbsln12xYtF6JXXzMi1rOHmVK76
0qfMexF+htI2OUcGCSJ9Kc5Twvqbyo50cgEyJ5Z45zAXZjul7LWdaozOBrftb3rjT6CheLMKm48P
FKBVWnI/BerXYvAvlEcM4NWtXR0H01VhbnJUE1hLzgT4vlaMAr1roQugrapKzyyK6QZs0lqVeu0z
Lo0+PtiRQm31nS/bO/jWDlKDfywMYACpcVHbllhtoBaQ9PpHyhigpLCii+un4B9wTW1TlbGirgpa
xgHNu9gzgwjGrAEybMv6uqZf0iBymDVqkAmxM+xLr56L8USM1++9jn7TxQHgHC6jGVgkh4ng10E2
P1SnWBsI1GeYc3tSUNOhsxivw7sgkYCnnFeOvOUYxybrJUFWHpgz8hsb4i5UK743MVD7EWtWI3M2
mKRFTakYp6pLfzEVk2jmOCkUR0VyJBZNuzFTn8g5fQkdcUalKa7B+E3AYmbaiB/dMUTHXlBxdV9u
EsyulyqTb0Nid3sqv+w8ZeY+c8CAoudn5NhxIqUOA0kNIphsb14ap6CweG9qA6ukS57bt0qfAVIk
qIaBPcgiOxUak28GX7/EfvXln9ZAKvRDQC664MExOfO8fkv46jKZpXvO2Y8ALSTWnnCx2Seu8xPF
f89i0J2qJnlUSaKegpjRe34Ma16HtuorprgY7gBNqNIIJo3iyRjkL/bXzV5I87s2pzZjkYdEpAsG
MAk27qb5jsDnHJwkdDHkKj+LqRzwBuViqxhmc+o6gEucN0zELKBSNaKZpRWoUhqjXGKjg7Nk0Bcq
6MEbdequDWh7q9TNKiJUUjtULXfDkvg1ESDlKGw34uqWFJsmL/p1jPCxY0fMPCdOrjVtm/SUF8o8
om+6W2kmvNlo09VoN0RZGWfljpiRNjnuqw3Y7z1ChP5mFj+VifpIFsO5ZTd2oA5/45hpoOU8tXQ1
HkniXkVJl6ZVlGzbhcp4lwwFBHForTlMI0ahGMbDdMWJ/gLsuji/pK2+zYNM31sKUWC2hAQsS5cS
wYdIptF5PWqxIIOWkkZXsXVtA5AKXmNEbw09xYtZM/bJJAQ6N7giYoa2uwulkqzxYQ4QRqgzS1y/
J15MGnAebFnJvdVYuN1qDa7R3CBJ2+ZnGfX+ZSyDuxb0tzDy3S9jq2JRzgG3cN0lNVc6zYrk5xns
oHbMgcnicjCyPYhkfaPbKT450OSovhXZwaLatYkORAQQxEboMePr5coSrfZELv1XMaCxBk0+7iBF
d2cXAtreRCiDbaT+Fo2iX+wm20xdXd2I0cNYiqLjxFG6Hmun2+cW8nkyi9uhn6pXAcukKcJzieSF
EVJhJKGljMfCdod7OMVHi/6MCIfb0FivZSkuMBxA4dpMD+hcZgOOqry0sWsA4Q26ix2kN1HVytqa
NyRBBdM+m7q3qQu3dg92aiA8lRGQWvlGp70OLIlua0Uvfd0i/Pb2tWq06pub9dvaSH9omkuCtNKe
K1NE+8THRaG5oJIzvcsenUVF0vYBMwhLf1O4EyBSqAQ0K/I79kv94NecDWk5T1TC5RW3Vrwhmsiw
ncqNPbyU85ZhgGyC5NloGOjs/kIKB1NUoW0YI+TvQYUY9LIQzoeaaVaEHdmtz0VJrKrxMSDUtUW+
RGkv630VYr6ESzOzioYX3QTY5iPzIxj42maMyWK0ydEf4UlpvuPBqfB3cad2KBhEGIAhReh3yodL
BWVWNe9xUr73SSKOnanFUEgQQ0rQSjUThOdIguOweWFEgMX5GkBeC4LvZNH6oxs/BSwX11AAnpTa
2tTZkjvJiJUndLONnCkVTZez7k8pMz/Z6q3RUcQW5OUxiJtkbedDfHbkTciQQG4h4ZKH8J+dhqEW
OeMOnUgckOB13EwTyAqf2VBOgWbfZIZ9TFpG8qZJp22ZeESqNDC2nNGAmGpO1Botzxc3LR+Rrmpj
E8RKd1ISZ2XCLXNm2N0YHsp5mR2kAYrRDstd0VfPoLdgZNoXHQl/j8+b+F9ubP/015TmKXapqOvS
ZdbmxHahFmm8nXL/TZY10zOhAKyMtGxu+nDnahSdRWO/Ly0Y4sjG2gw1dZ981YtURcPFEFSsW063
yRgREXvFa4Kk24n6V1SbKe3Uwbjnff/TzBiaQ6R608QKTv0UZpE9ms9mkzNioDCxTVSS6qBwwbao
8pCUNXtWUOZ0Scvf/NkPvYpeM0g+XkPLFNgecJS8JFLcwvpbM6lV7EJf+daqcew5QaJ4WsbwGSLW
HDthbt20TjlG0tiOcAN2JSZuz5ryaStCv9prdkH7z6ay1vUyfSLf/Or00ZM7glgKAhjgRk8BYil9
tlXcwtgWGZPtYEOfSkQE5WowfOZolvqvDovFWc1Mb4QjCJsQ90SkgPjCfzus40yMJN24wkVUKt4U
Mfu56lSY/M5cYPR4HJvSvISw8E9x4t+GXNk6dmF+DOVFm0LS2Bl9pCwmfWLG089EEODMlI7jqZ6q
QxcBVFC74tdihvdH5zsQiuZtRa8K3qLp+DuFP3ITcsLfrEF6pgbiYBx+T3qxluyYMMcZ/b5Xv1Nw
Rbd20uj71WN60Z3i3lsRzcYi1bdxgT014Wxe021mcE5XX4rBOZuBmj/Rt9XWKiOtPaqp1zauoh1y
M+6ByHTOGI6+GmVZnyqInbiejWhTA8hhOmjabmTV4HhwRqQPkAGWb62lkuFJiouT33cKyjakPNsN
wheJJIFVF39IXsx8dMv0cBV3+0ZRz1NaGhcfWzTDSAdDPsNtLw9mWAdb2kpMTZ1bj3EA3FK0dy0Z
6dILqEdGG79XbIbPsSW+9D76i4Pn8xQk5a2JZvOiKzzi/QiwgxocBxeWSWyflptUGBxzTfaU2r6O
c9P4FbJHxTiMe241iPxDxleq5OKcJ9b4lkQMS/TDTa6GxBvyxH0pDfc55UQ4BYDn4KXOZ3VCM25M
aXElYXvDCdfcCGbuXF8hWIxp0KHtKgjZ2G76u3J7BTrjxIWsKS96kiknRBaQshMArJC89dHE868m
4lylXfoajXHyqL9rM2chKpJXrs7qOZfQL+tqZwgtflZw1m8yVSLZqIZkAk/NzLSk2TGa2cHEUcMu
nHsLav3EFkXsFfhauynCYRiifyhOHe2Vn2MowlPVs9onunjOW+5pYM5lq7oXmSUHUQDVqkRdHQnA
fYuqztmoGYOcC6eKV4NDlzcaNRAXKraIfNyTcaCHFWr6OtGqNQ2baC9jEE8mEPh9b5TYhSQZcZk5
zrq3CKSzGbH+h70zWW4caZfsE+E3BGZsSXAmRWpWagOTMisxIzAFAsDT96Hq2jW73Yu23vdGVmVV
lSWSYAz+uR+nSbZ9Nnt72mkBHDO1/afan3f2gFdPBuKhqovPYbk7aMamf6ohNNUacH7OXe3USDc4
5DVCocjkcCLAv5OTZV4hNLzxFjQbZ+EIPtviZqe8/JoJ5Rpze7VtgxykUg1vwuZEvMOj29Ftu23S
SWLZ86zzXBrfhh69XR00yxYPcL1tsrchqaY9we8ZwqQ3Iqxml7gu0nVSjsO5DKh5jSdF3Lr4DmUd
ZYFVfeWspgAeu4jET3JpikFvgLLkW1fkrEZeJiPYJc3K0ML+cEfE4WJ4p7AoPpa98WI3Q/PQJ6xb
viPiHcCxKJ3C5bGbxvoWT39rhvIg87ldIPnMNy+N8+tUENr364/ObPqjJDKGNc/ERgN8A49sPVxU
DURjdLk/UGgr9OheCB25F/AhvyvIAwcZzMaVYf8z1SJijVzXPUyaADbMVcSgZ/accDUD7Tz11ibu
iWAbpDTpI3xC9y6eDeNvOQ9yx8xwBETKVUc3xXlCGbmUZokTJ4GOWoAiOXuFfc0dKa+h8KuHsn/9
92+skecCS/bayDDseU7tnwwbw6pRa2eTOXR1sO3Il8zSPCQiGc/24ILFUHOz0t3i738CF5bmBGX1
3CgZFcldYGJvzEFktCMjKysx5FnP+bu6I4dMYd4kA6s+Vd7mX1BcIzqUKGv/c1PkJeD6zY293w93
BB/rfeAOGGw9f2dli1r75hxzR0e8m/LpRkC6YuV47FIxXfkNOKGDuim1VW6KWE4bPL87yYe15kwj
Ityh/sVb2q+lysftpLBwtInwtk5X/Eru64nvx/W6HYzHpB9heY7ztMfHaEQcI/39OLdIwOqxrG19
YW5A84CeUsYcTvfY9Gz7mrb30IG6Wd9PrDXHYiwxAL0VmwNiV7AyyF+s6gE4xdgDAzM8xCf24Vb0
eLLAleRxf2pdFW76BtvcOJI34zXhSRzGXaAQ5JJJvI2Sa1mrfyNgFvvZmdNtrKtgLZrOp8oXO79t
Dfa50eLUmEt+5Z7ccBXIoCCmLrOIupGERRME18EVLwj6I0o3Guve9fX84uRO/piwZFHngKnFn591
7/JvmFmAr0ysx+Z+PMvEJl6sM+ICQaPcYEQi5yCKOzi/DRGaWaTWi0/RzICFt0LM5KSBzKuD5h/P
LhzwVz6EajhiCHFRYWTep01G0femtU+mhIVJBSdxXzwr31R7k8/NaK1118wehz9RRB0Irr0lKUsq
K+BS3FHgYLh4pO/xyQyJkCHWUSZtfhvRM9behNTbQ2E4NtgtmGl6Dw04jGjhwnUGiPUee59T4g1v
fFivmQ6A0WedXrlw75DhJu6dZupsU8d6HW357QB1f4iDnQVtkfszF6AfYDtuzqclJZA8dbvaVc0v
Cza8rrLnytL1xlDecFtkdXBoRKM6oVz/TOaKkq96I3SwHwSdBY51J2S3lniwqJ7w5xcF+JQocxmy
QJbzlR4NDFqe/uUGNi8yjKk8tvcGN6Vz6Xwb2HF3YDcjhhIt26by6fdMkvVceulpkCYrx72moIKt
HKSkR2oxMCZuF73Junv3aoKDuVwo3aO5oKH6HAl20FSWjvr2AuzUOrkOWML8jaNTG2FmztmQO3Oj
vGVP/RejkjufBYrtK1bp6RQ6kz7NTIqm3rXB4hUtHQN1tYPN8e3bSX0yLbs6/fyVBD590oV4S9qu
2ca2XI6Jw4+fv5oWm2SoAaA/L/uLbyBsewRtBxefQCfieW1Z2MaCOxh+UvJJEx9ikszHDAgYWyIt
aCvp1+QVCopkwXrc6V7E2LsEkOZUp9OlY3z/Ey+rGa8+L/lvjFhXqFPer577ShqKX83kqye4hM0J
XCvhd91AfzJ8+rPuoYIMMbAHBGqNg360809sie7z4BQ7Zw5HDGbKXFcn2fQqEtKyaEn+K7PqI+Xk
v2P8gKpLGJ9NefG3nG2PjMw4f1XZMUumD8esWOZSGK9hYHOJrPKvH38EcFnkaZ21F+ioCThA6Jih
rhEyg6DZBen4koa5dTZSVkpkqC/FL5Lj1VvhpvgrBpeGcZevcWeCy4yN4UT3yFslpqc7wBGKovyd
Z3AmRGxEs+UKwBTuxYkDGfUD6d3QgVKXzVwMg5FCYMc4hXF1blRSRLohxutITt32oIhrhPLIzPg1
Ifd+5JjkRQNTbtRTdofBX1Y/Ptmxsx6yZra3P226NYwbxoHlsKaoqAfnApscf3ew7SvUk0zbxnqu
AX34zYu6w0mTgFWiNmOC50yn1jklu+tCVcmqnxDMu5DG+FRTbzt28Ir7CkCUKqT7mGVeiT/VPeQX
PJDxq93DLQNgNq1DD0dK5pdoo/X8hTW83ZvuMTEM74KUxbHfMjYZAJdXOE1QD/FFsW/uKiYvlepb
XO9BRuoSTXdxXfaBWe4xVum9xoJQpwjP7bi3tWnujeqboIvcjTK7pgiyK5Il/b7vvQ0wlV2hcv+3
3lO2QjGAVk/S6q5Bqruocw3Aawr9E7CEt8oKinfSIhSctC1xbcfhkjvEliv5USGpwSUEaNSIBh5h
4w9bHXPL8zFNzCFw9H1YDuRePH/aTkk44eirystUq99TLtAl4+Jgz/5rK+7NnKBQV5OTkxYfKr0Z
GlqxmFsQEQTV7AWhuHBBeexi0R0bt/uV2OaDJfvqNrgWoCidXKg2vs0qXRBqyzhiIQTKmBCoN2uT
eRjzJ+5/d8+jfjAc3zx0S//0kycYHPGCwVMehoFzkePkz3knx/1Se2+D45dcrQFJOxIssWanqNIC
iOIcUq4Qa2J6TJ3WXinscz0MX0nXDrRQQFxbcO385PL+PxHl/0pEsT3iu/9dG/p/EFHesi7J6uzr
f/JQfv6j/+Kh+O5/LMdzbc9yCTbe0Sf/zUMJ7P94vu+AsqXPDdiETRryv6Aodvgfx3Udgnf3tjxy
cGTy/guKYnv/4U+zAxNsZmBZluf9v0BR0Pr+Z+aS34r/vw0//wcfAL/jf8srByPnXzknYj8s7aMX
ihbnHvuafwbT2VMJk0N9UjWeErI0i38aNPO+UezgnwI1+okqzLkGBCRmtkf/gfUgEtak9z91brLp
ij0i5oYw+3isGuO17zJENeN1EbgBXKVQStJVaZfTWplzVHojLt+JxB1sDBUcW7N/9qzXJejHVc+x
buVLQlNwjvz0ofi7LN07ke+PmFzO1g7pAZ0Zfuj+lr112LhWnT4t2WisfKv5zPvke8oU4D1a4JPG
e8osDz42CYfAo8nIOMx/s76LWHbiLTIxbFsf6XPvB7jf7q122kzkOoHksIoRlGTtW8deOtQmUjHH
4Mkj/Jky0iYZflgcck4eoDUAgMscIbdF8NL+Qn5ygfB517YLGZuEAkKkar/yqYxXY5E/deZbGf6x
3fAF9N4lz8JXQGkcEu+e0h/qkuuaT1k8whC1rfaY3X8QIaiMHHoXNPFNV92DVoqcozMYAWbLhXS4
WQODs4hKrejqdaIpPHqEISBR1s5Hbuhku+QcNxZk2yLj97ds29t0PPavWOg/KF1VTlmfoHz8nUK/
OTeZdypbXnalFH6yhWOkdLKbpfqODB4kw9GFmCpSNGZ0m709J9mVgN+fRo9ql075QuUvMj/HevE2
L+IAsC+y2jvbSlf0VOk436CyV/QPeWIf5PBT/XvYS3PFTh38d118YPsk/tGpYcs0d4ZIclSGTdOh
jWu7qV85RQ/HMJn6NTIsv4qTnAh7WmLdhnrVTYE4dJPBf0d6QIaRk84gehPxyRxd/tuOWPXWm5sR
HvTMFtwEIcvD5FFhxccflCbHzwCGYF7+w1D/RadQVRL5B6/Wd0rAZautQm/MGJI9em1eNvKI3WbG
IMbNvz53QndHS9SS+hYoEZQzZEtPCoOXtRrr4gmni70tMEOsDFwTbCawW7QjD9OcQkdz+tXYlYIz
e/WMJb7fSjF/T5OlN/md0BVC6Eq8sdj5968aOCEd4Y8cVvbdZvzzo6uwhZG36/+FhhnJTBC0xao7
imI4DvcfjqJJS+fuPryb56fyV9aFvzinnWHm0RkYrpxq+A3rZgfvBycvBAmmQgEn8W7Cp9SZGKbd
8u8PGeznkc365MzykvFGyz+lX713dBdT07hJFJLWxKxjlUt2RB1DSr2XRP78iI0SItiidy5Q1OMP
mYxo3GLTTFHFMvINiKR5ahggCujLCRs/su9vjFG1uNS6V8At+xz9kqQpRpF89Dhr1zlAyCqhYaUm
YSZpBT1Js3/siAjtuMs/BF7ubYfCfWgZnOy8sIzglt58WnmJ0qQ9xhPsVUmij9oGZG0hYZZDuRwG
GW4BSN27nNQ1vZ/LG5BCxLS5OGOfNDel7jZdbwC1Ufc6DwqquBrBrMNJZm8JWl3bu4s889BGsErv
//09M/c5S1K9HSUNGLV5v/PKkaT7ZABXTL+CtFfbnn+J9E5z7O70NQ7L6+UPwOfpaN1/xFwrAv1U
6GFYa0X0V2DaaJf+aPsBPQA+by0B9Xsh+mEq8dhM/rwX9wcFgGAZAYhlLqmaY6i7ZOcbyHAomroC
7Abm+cb9GRIPSwHjkP579q1si6A4R72yKHwT7aMrWGkMn0+pzQr/6NuF5B6DJ7MMgrOnljRyycbu
hgN+n+7mWIH9EDBDKzFfnkAsezy8WxLj/nFpkpcunepdSeCDK4H2WRFoeNezOLaOs/NSTDSWW/yx
aDni5sRgx6WG6DSQsIpaz9ymtJr+2yvaOZc+yZtoTmpKBafiuQakDCCneCxkhyYlTPmEOgUTt+ve
5o5za9X2v37+Lkl72lDtjOPd8K5rS1ysuyd9cTNuW6WR7KQoAHEpLqM1JYEE1D1YEaGJeFyAZhGt
9c8wpseKjuDHIjgTY87WYzAsX1YqH9KuaBjv3TNEuusBAob2O28tSIZ5OM1mM2FqGdaTVSC1pRlj
2wV9sgsbDr2lndGIg2yNBU/D2krCMApmiytSPjrYdwaeuonwbu0Y+s7Ojfe9jU96kdRh8OD3NBNh
KOxx2t+S9NuJF/ckW6fczl0jNumkbt2y0AOdtRmPHXoJxs/yIqfku4nzYO1Mhd7jPDq4rqReIzS8
o0eWsXPCYOd3EIXrqXhnTGee3Vi6W2iS9lkOcLPV0heMCZwsMqRBzrQEQdgngNatPn/zZoy2ud3j
D3RjdWRPb6MqLYNj2KbvnlvVtOsYwwru+bApcPbspzmwCAAPwWoaw+HZnSOMfP0VZvQ1DaU8wFfx
dsVgjcSFF4HJllxoVf6paSFdDyGfaYthS2eOOogqfMm0MPeaExnrBHXRSyAoWsW4vxJoXheTPyv6
+Qe8hTX6u9qxKGkoWsUtzawbdPPxucaRupNUkVISOqyyfJgfPGLzl4bZapaZ+RMAuWxLevQlSWxs
BGC0hyL+7F0LOMlYNJcOGWrMi2eyt0fhO+MxmBZu15NAmfKz4YuSydLUxjEl5wefs2QsCuM0YzKu
dtPcxluzy0/D6KBbjY03PWm7B7Ng3HLNfM2BFAW5t+1O/Sm0EyDII9VZk2/3e2rIgzUDcI5xItzr
YHgBzUqHalXAPJ7LL0OFT7aBOw1321q5Y3um+mY+181ZQQTkuosqpfzp4uN9iVJcUFuZONfF7/U2
K65qshMwNWNCiR3/Ehg6gypA/UstQXJDqtnVFpZbdwjWNUmFOh7tZz6i45ICNZqT4Ymp/rL1hPEx
wiSJBBHW1yoBkpfnhJsJRcYa5ZxdaDmZ3XNK3GOdwhJ4wH6A67oS8mT1zrNregkA7864pnRVXAyP
pTX4xLmZ3DhEmPQXx9NeOekuz/OZZiPMoI3hq9cRhioI0FweaS5QrwpuLmumtmgyZqZESBVDsWxf
K/GxKNTeRPPxSGfFGNe/CMlVGWWUj8PynSkq7dzb5+7yPGSZgLlDvcdgSuudtiAgXsxJByxCgvHo
GXP2yaDL7hyroToT3mM8MBpHtNhmPTLM26qlYN9v+RVsg9lv42T2mSyLC2I3PJuTyTzCHezXludr
HYbuvEm9hAImN6ACAdWOJluSeQncfFoP6p2WmTzgrggep7G7hvn8OC5h97Kk1rRBVFKXgu6AI1AF
JsanJp/zrUUG/LWzrU+WvpXdZAODJmi4yVzx0nniOIUxGp4SQARpVp79tvpNSzbBE+wqCKvK/Si2
hGg+raLG/8ERkfgCZV/MhKgDZIe8zhgHwzl0iYPAhjUk9G7u5t7WzcD1c27udkynEWQXfLXJxDzY
cIaOSibEmqWwLdTlWTzLhj+uwDX3OMnhfeip3CBg1LyaWBdW1eikf9yx4avXBK8o/vSiF9Q/+t1r
nTMEoxmQVb1d8OLe4QO1MJITpmWL/BidI/Eov/2qG4/JTF8qAQR3W/fta12sA7jd37nurq6sooxe
FAbFmJbiuSGLk9FTpgJqEdqyWVbTwEWHAdRbWhXmISbrHLmQ/mnLhIDBascy1WGNMPuFJNM/feXd
qxd8Dk9E1W2a34IMr9nP+2oYaQifmUNy3L3PyBVnJ8FDytFj3I53+dKt6DugGiuy8tQ7dSHom6Sq
6dxSfvCRVvEpKz33cZ5HlKCgA23YB/SHVeWuIFLwIMP8iz8lPpEoC6hkYzw9hol1tdORWXcIW5t7
32aB7/wxcDdsl+QpmQj+LCPUEFml0ClNsz8IwfueJ/SVDsCHy7qm1Qqi1Dpc0ioyG8hQGIoELoHh
L4al9Bm5FU+Jr9/rjjLNyuZwCLEvcvj6HxayhYFIB/gEjJZ7l6CLzuIbaYlH4tYu3xzjb93Y+cEz
DqqRhyRn+vDjZiB6uuCYGdAwB4NCxEQ7YOcxgsU9LACYJznbZ89if/XzmJlHkM5RDXXzlGZVG0Em
3uI+Ni6cvgAgpNyMYDqtugAoP1aCo6GI8tSu+50yUIZb4fkrEywVaANYLLRdgRBRlbxM4EkyNbxg
6ikw20FgnsaGoK2XnJsWIWsAPMifzOS/S8J9v/An+639143xVrdgwiPY7vmV5YbzRiP6py6fGvIc
mP+qnLkKq+SA4wSiMrCm5l6MMK6Zj4aRF+NVrwL1EP/6GXAVYY+JEREDYREjRH3vvxhm/zHr4XVP
U+2vkpHIOr58MH1jURKuwMaHqMjOROGGIosep/7HbKe7qvPL1zo2r7Q68yymFaWhreLzQTG+tz+G
fGp5k/PaXLjYUqPUuYhxK78zcXi1kkarka+6ZsvXVXEOFyc9qWLhTWbKYeSFwoDPg5mLTVab1oaZ
5j/w/dvTaBX89rX31d1HZhrTRuTXA548KiUYzeDAFoy86NCpVx20lMcCTxBznHldNrjUE9pkcbo5
JYDkRG9Gii7pekLipCxgP8cQmoJmnPZAqyhematblo7BppHS2govYPCyBL+HOaTpCfcgk2DrFDOR
hR9Q6LMf66tTDxvtL+FjWObqgtXwxaieGMCkz8CEskvriJtpJMsRF+KT0Ulwh2HSk50wnMtUjecq
56CXOv5ZQr28pi5eQRysuBCz3Tw4zsnw/5hymE9WAdLfz1s+SygZpnzWCgAcsff5RLEAo4wyOcBJ
zQ6Bpbl2W8mpTxjSzb0dvzgBcid9hZtpaT6xRPMEiVvd+Sm9hitUnHY7pdZDP9LtI5hfI4Ca9POY
HYgU5iRRcN9x/Vh4rJhMtYfZlOsyAX5EFhGvSG7u0bJ3Pb1NIOGxazcdMnrtWKdRAmLIM5vxAUom
ubSXOZzHTTLg+/ZKSKLmSLWgBbJ3UxcV9Vx2ue9hkeSEhj7Zqi1cC8TGPKUjM03UIe0pkuEWeBCO
95qktdoVwHJXHpObqDMpPPJeaSGaJsnJpS3L7RRiiiywFdFqnr55XcmxpuT7ZPF+b9kCVs23pgvu
cVpoVVzwMomJ+YNUzi4vXMTulsxd5vzTmuE/bjlZu0pUv12v6A7pMmzDJid+miugMRgUVi3TuDfb
wRAdhq9WWH8VWJf2C90dq0k0yTZQSCpeexlqUF9O1dcnJZjmj71qvlLRP/NOfDh9pQ8yO3EUTB/r
ZS97th+khPIjHR5aq57f42RxD3znbDpvnOqpsoNDKJP5YPg5zcnqjSF9uRFOyHaQStj2TEiID1pk
aegVXYYgeJTGnc5iHRK3H37zI1oaqurahhRgbkc+EVGDnq0Ntnue+FGDgYQAM3FcumYZvSXOiNsx
QXbyjH5XOLyjs0Y2jL3ul+eTNUgpI9iktrNK/Hx5glvxPI0cPecOopP6mPscAm1HmKgTOK4NJCGE
tn5t1M3WNLall+ltQkgMhb5hdRuyZWMUcp8yoFpXiCtRXC14IRZNb7bEgUrqIVyP4qtd4N3fANa/
jxrHlz9JtkJl3TNQJpYLTexbB86Npd+9lZU3rkTJRump5jHuZXDyyLOsLSPgROZOEZO87BfO8gMX
qvKzmpON49OpqrI2vVT4LTmpYw3spxa8apvavLcoMf2k+qsw0V8CXlaEv+IPwe9yvXQexutuHkia
VvlhzIdHwDX2rTcIRdEwXUWTjexhhr3aLzkv2ssM8x5r6znWiHTf8ci1kJlMH9KtTXYFZ+5aJMQw
nJ4aVATWm5MovdNlN7D725q9KHMvoScIos8Kb35gfZUw7Lo2uZR1Oe1mNnTlsioHNbY8q5IPVhGf
szshMA/qXY+Z9MXFkWETnNoqBWZU4xJvB+vUAa8bQ/dFtksc0Rde8P636dN4/5F69WfrD9UjHIjD
wq3PSxq8DNNAwJUSRdWLK4YrXx37vKCuq40pNgZwNM4JndB0HM0FSBbg3qte2jXWFr6kXlitu47w
pDR4wmSTfRswHt2wfReK1Liav6bM+uwStetit2d4DTVG0+HS0KqwhENE3Nl+5V0eaUxQV9dqfk0x
vL8JrbvKHhf2Qc459MLUgX1xl3mFlPHtUrhbcVZ0w1sTpC+epe0VuB3UZyIcfx2qA2mOTekPxltS
cuJZ1bN1nTxmo5a7U1qdkK07WuOwANaEXfkevyYanmLZvtJWnhCiNF7rcgw5dqoU6RaKDq2AfOXU
L3u2kwiLjZ9xaJIZPoaShO92DDOqGfPqXWMYQ3SW7y7aiMF5w9XVrp3HM60vuHMm/qtGLr+s7Jam
nBSa8oNn8tOBQoj+SJNo4/W/BmjctLzEb2Gc/wZU5+wKw8TsqPSePR6zJVlX7KtGD5d0sWaiRrl4
cmdNKQDhG4/WJdqR6Bm5P7xOirxiPPkM2fhVbP+E+PaWzBAuy7RuUAgYtnaVxSwZF1AS5K+O7A9W
ifcYQZtLpjRABfJGRsKYNqo3CIKjWcqOj8+s818KfRAqJQGsZbTXg+bFDtXyt4QUSTQ/guzEgX3a
BM3Zw2pWuHdzfqP2fl92RBrabxVM377RIBsjHxQNS+08m/uuMtyTEJteJJRJDX1IJzRL3NT+42Xx
50JMJ4L4zOdUPqg8oLRgck6cGaywO/phuxeOe7KoN1g7S3FWCVAvd64Zkgv/JgtUGpy8zBsGvQ+0
mzIr7D/jInjE90Fh28LtXeC7oC6YK2Cxd8Jjq8diI5FZuExnMJIkxmScz03zO/E5yC1Ztu3asb4I
/0Q04tu8xwpQU8KtmasTFdDfiaP7QwFJAv3ultM+chBt4INxyyNHsUYFvk3o177ZnkiimIqfddH0
/8Stq68LJohKJL+15YwfnFR+rGAXN/N3OtZvPmfutWMkKYI3Jztp89Z2zeSudKPazyI2qRI3/OI6
zEgOrbGAieC1YV7HY+CieM8h3wA+uDGyoLxPi7RWbg6WUCeBjVPbegBaVpxpvdnSuvQWtOIIUsAn
XfoJGDOPKgMErUV0deGJK+/qgmvbWC/zLDKHamahmmJ8zR19kL4YGX+r1zScpl3bABWleHGVEc8e
6Go6WiWmOjlyMgM7F6wYb7Qvd7zSJKgjGmtus/gbbhS8gIXqR/gHKbdP6o7euZJ1v3Kv4d46Uf4U
u4sduUbfr6cYR2OF5LXi1Kj2Bkw7uCfDJbDdc1g3j5zuxFrdjCUOI8vQLYRgVJieOP+qDQOMDGl7
6FMunjjziG3PT95EYuNug5y5e0Z17zzSP8kyU70QDuG2HQYZexjerFQHxsYyUNhhW91s+SB6Fl4L
s6RS8rro8mkx7zFITe0QOYOuwixh2U6UekF66vP0mrSJd+jH5TO2zG9lkZbpJi5J3GO+WW7EEFMh
i/NuZfffCTWB2zG9ZKO6b+ojRR+JK+lLIWVW9uSDWnwz29BLGcPz/EHoLe8x6fpQcz4IVB9uHf2O
iYOPr6eOSS35wdZzth7gAhwk9ZxWF/+Ns+XvXDgEWEzGOWE+PRaKm2RWsCncVSvHmyk1zFgDzKV2
oDUZL377OTVsDO6SfKRugurerKZ2ehQzloresr68LnFPVWbcaOQ6DJPMj6VJNgPq70rErf0QWs03
T0RFn8IYN83FMRbid6ASL3XIiYLBEplvsCsASRg5qmU42yUhriGMNGiCNYrpEsGleMvD4clrpbcO
WoZyWNLBN9F37XvlV10WtLkp842ENRLA0opIZbO1HbvZO/sNDITBf+1bU6zw+Q0bz5T9vsusk23m
O/a6emcbIbbQSn+U5ifZtHFrowfs57ZWNJkZYr8sQE0QYOI9/nAc6GWjt1bhv9tt9eKjOW8AxE3v
Wuf0YjLijLHzVtanlmRomyV9FSNw1FwYBSkkn4bVjGIy0QUbb6qqKz3ce8aS4Fl6zBZdSoHzx8ix
khpVer0MNNjFK09o8NU6RkZYKlpRBSe8sJlXJCHUprWZEuqAbKWwngzWSO6H4gVABvtRUx9B9B7n
tBXMdKdu20xoCQ7/p0bNHr1A8p/addRWen90QxVl1ThphDdZIpFy9G+rq2p5x4Z5RUSP+R2WmYpZ
0l5JK1m7k8L2CNamihuD6Y16Gizzk/xisI1Hnxmur/9UXtodjcqcH73Bfxwh2wTtRIUO+d+V66n7
MER3D6UgTD+fzNRSj7Mlkaq6Y0zL17YroEqny54augOS+hJ52tolzN6I0Vbzwe0bmORYoYRW72GX
B9ji3vp+xAQ8+S/jIl+tQT17ub8hpwkD1tsnla4OyWgWt2Y0ilvOsfDomuFz0ozmKXDQ5VLcwy7L
qrQ948rsy2suFcDS8ziwyZp+dvDvzr3Z4iqNH6H+qA0WJsHiXfTBbaraG0dtmpFSOOJGQrqpoAcu
a9irquytcO/cD1STDsbqje8wB2BQ2Asbzbp3Gk4XVJzZ3nS/0JN9gVjBcl6pCBeQF7nNQ1ATg1q4
dbOx0nR78Mr2ccRzD12n/VC/M3js+3rxPt3QxVJtVvPaVOUzxizet8zEizA1G+Pus1XIkIFEohDw
zIGtFhqvQIsJ7RgsFJtUNJLGZIgeO5Ft8zpLopAo9tqpsJYafDz93ovDl8KZ1AUn8qrqlIlhKEZ3
KJsjmU6xUdTFZXmYHnufsX/eRmXDeKRNndckzNZsaqwZhX3KfY5e5nxeDCaiRIaZplKCxRCy3A2C
pS5175cODISXeVuxrD9izGdtz9IFkgKWttCCXH0PGi1MARgfcIbnwUyH77wRIvLvrNZJkzXGPbeW
otcPOvweIVNsQJK8eJIHJbE17lkulU5h/VPOHGOLhfFkanhvgDRUbv8D5O7c+B6gY2x9myCpE14M
ol6QdVxic7InWviPfkJMDVxOtaDQhu0b+lp1HOzhzW/EeJxc95pxK2XWUtnXsIIxreM/hW8NK6d2
jUNr+HY06eIL3IPctO7TPeFF/3v8GizB0xR3M4N10zrDMj5YHnbASlBQKjoJIzjn6rAUyX70A7Gu
rYEiZZtPg+NuH5rpJlPT1yiIeI5NFTX+1+Qr9PaSrNe8nwLI0Zro/dqXwLNHZbdrlS3AbZWw17ad
uRHdYw8jyQDqXBemDVfM5o+8g1vYVDfyS+1uLIb9SMqz0wvwBPIreGiDIsJpfqNPncmVi8l6pHqX
rL3FOAzw92I/zLP06YhW/xjFewv9uPaDBp6C/bAUhCAVWV48H8xc7Ee03w+BBzz2uVz29iaYgCOE
1ADuR/dWB0P6MS2d3nhjAxa8pFTT5Fa/C2qTUI87bQcwPYR8/xgS4J856z+8IHdl2orESfckzfop
fFyWRL8y8Nq6XtBcvMF9cBkhzoWL09XhQuvG8VNR+QFip9zcR3sUv7WIPkW74/Eh+t1dmda2UTyk
TyJLLgGp/JWgFp5wlU/QGydMRT2hlYUl8aL+nRDthjkHrTaKD2jhTMKkNdwNIwJ2WrdHhmvUicSU
7XpklIJyXOFFT7j4T94qp8kjlmW/EXC3NmhAqxzMOOoYKS8g6xy6rfY6yvSDkd//Yu88eiNn0i39
Vy5mzwZNBM1iNpnJ9KmUUr42hFRSMei9/fXzUN80bhtcNGY/G6H7q1IhDcmIOO85z7H9KPpVJJ6G
zca5poF8qAysnrp16yqiCCh0FxliYzBMtCCckHBqfmcZRTTlZOLLwA4N9XdYE9dqN5Zn49I0uN9y
liOYb11rlW+JAqa0eJvYu1I13jVD7xc9MVhtqrcdV8SuplpjYy1of+UMxm50U841ygbA6gz9ilgt
FZF9sUU0cTec9pIzjZFvjdteinxIT1XWHceQ/re0tY9hZOxjg2OXGEcsKGlxMuy22RKhHFaGIe66
zGNuwPxpjZUXM2fe/OoUhyeih6saxEQd2IcxwJeUwOAliMqqOVLrVOYfy59Gw3gRtXOtNO/EwctH
2luFxkvMK7dBEpU2isSA/Z+OGqmGh7FtXnRGm/i4n4q2H85paT7p0CUyVvL6YtAmvmkSLz90MSD2
xr55cL+eglTzKaEgRW7mMX3PahtS20eomFL1MqQ82+5DlNnW0DZ5zAt0pvIydwwCli2wCUWTWV60
4Wg+XXtbMRQLPyoO12sLwyRKxibtpLttx/6RVEe3Cj2h+0KHSotvOAVmI2tiTDG4GoGlqUnCejVl
lEp0jS58Y4g0H1Flvk+WHO2AKBpEhOtN81Fi+/DRxKtNEeSXQDWKeZFpHCK2XZnhrswfCzUGqSEp
rrqTeCwpE0ePdD6bwXhK+E7Wkj4kN0TBtvLhY5gYO0uBGNO4Y3Ho3eKA9r1JLNe3LFD+YvHwW0a+
b9KE+6zea27ibCJvJlP5HiTjaxekiW8BGmdPBJ7Lro8pGRFWuVOYuxc1eSMCjgp2y127Fk6LJWgE
BQ9i9Nrm8kNv+BokALN5OTRMFWJ2LbcF4FyQML19qP0kqbs72zirWs8OkVt/jEairzivkxURSX2i
xf3axSi7bpB+i2le+o7GL0WsqeeoZkFP36UhZ2Sr7LsHW9uXmKT2hYnJOjbSfcwQpqeMYk09HCUa
aQCExhp8x9ZxHcGhyXvnpuM8jdhxgaeMYv52SUbIhX88y/aKmTE6mEHE5tudNm19zS10Me78R9Na
pBuV7622PXWWu2tShgr9Evzl/CGIdKSxHxe8Mseknhh575EgSbWzq+duhjNCydmKlZf6xKm56M30
7GXyOTaRC6e43WEo2MBWgw1FvmXVOB8exd77/rOdbEBbOW5ogX1niIxbmgHFlhO6CFCvT+WmxiYi
lu93RfUHMxG9Ewxv89EiT8SWveI04hTZM0VWUKsuputXrsGsLmwoYfVmIHi2nzNeZqeVz/IjiceJ
mMRcHGMmXr5qR4H8RY8w0AVOGphbrDR/SxLK0vL4K4eFWQ8hHnybqZPHJnBkuWrQQX3OxIeC7eLL
VF0aau1/SUUaU090bJaHJUvB/+7n9SiLC3W+Z4Emj8L8mHvFAx0kVJgu9NWaNyDCIlnT1sLhE9YX
h2TH3RcdlxPbrnpFoXfxUWtRtSpqkwLdkVb3yNt11p/YjcVJ/51zPt3oHe10ssS4aWemWkdYEHgI
4OVKzHkbKlmfFYCE2TD+RGMQLYPPJwM3+26wnbdOwAfKbOPe0DrjHnXOgNCMMGwxFma0B+WBkdwO
fZ187IBjfuzlmx5BJ2R8q4ccuVXOIjXI98yIhmtqPozeXdTm5ivrBO87tsdVZEH6onoeTcWlIdjB
TZVExeCLlt5wfdolBd9rmaDFGg2cypCW1AUkPK/S2Hpp+18BI8PTrNfpbhrhbTn0EPcEa5wmOKda
zebUWcRaBk1NeR/1s+27dduvKs53q6SOXp1ybWht9lyP2bVFJ4YHGWxzlhmfYComVLuFThxf+Aqq
R5xR91MwVWsvJUqUpTes9pe+yt9bxyXi49XrRNL10SZj7tsVW2LTZhwFd37VlilYacvaBCWGq4zU
1MapfzdxynR6ooZZP8pGSh4MCiV11h76MWELWXoMuxXomsLaSkzvENUIGNCPwvUqmpRwI1iAIhv9
JoBqhCcsrZjysBWimTWYL3OGXZM0PZgJo+LC1nnuTXI/AVU9ZHQZYEmElsQHTsoKwyHZ9OKzZ8E/
zi7VZFTRr7oYeVeY+SuMggRtO7jiRqH5RlfTHtWgqbN9qqp8by/ccEoZ/MomJxHn8cEo8L547RXw
ZbCxZnr4yDAzWqMgEOfVJ0jEapeYlrOqs57nMh+3BYR/ZXJQX88OBb+lshUG4thZig627txQhYGf
ajO5JQKL4hacPHHJ4/IA0EHC3bZ5EsAeoUL6O4hJ1nGSHvV3kDhM52YaKmpQUdSa105Nkj019nj4
2d9ns73m2eZTVj3jzXLFPsUYMyHgxn2xKWRvbGQOHNCO5Z1qe0yM6GgsqRzg4MmOXHardOSyzIAf
MQLiNNayc5mZm01jfCthuCPCBM9m82HU2v/1AxOjKmEqNNBCIyagSrBZmUoZrEqnwjuxeP7yKDpE
Iu18PTa+Z3K5fkiobMVkNDtO6FTVZA8HrWzlIasVpSAMCDFwx+mq1uun1DPTLcFu4mo618vPQK3H
QAj8MTnq1bgh4k6QHufKAp9SB+m1f9HvcUYVlCIgzo3qRUSPjmHAxSmDmwXQf/tj8cyrkpaLxtxL
dwTFSh58/WO2ZCW4ihkLmecmR9sye1iy0XjkDrsgPSOutOVT00Me60ka7xXpVIl26dhGswtIqsNC
bwf9WANfnxUczkoA4w/ogeBohzkuiR+HWscTNoXk+JypXSAhuL9/WgOivr0hdpMWX2i7mlmXK70P
oO/08L7XFpoeZoQ5SDYaGNAuKKedZBNAqfK6qqAA6d5ya2Z8qzZZ67VteEjiSzFBmJuUH2vVVWAI
2BZ69JsmqP0A03tlazKiaR34iTc1le95X33Tk7zpsYwb9n4g60rDYLyeEy7EJstuHetwumoXU+lP
ETKUyI9Cz0jTEohMV72gTsTtYz8MpvfFicGYxnmadSoCsww3J5HuUOwcWew7lWV+M2u/DBQIxiv5
Q2sEkjhO7vjctpA+2pixqPkrnz39yLyIH9VAd2/FgFgVzUYQs1l55mxAKgGxQJp6Y5tUi5VAZwWJ
aAaHf/2oEnXkhqOEzU1pk0uiNzvH8mrod3abnIYJXbsLxyM1lNtR5szq8JyE/CdajsYrfUHPs/Nh
uZRy2YtlOPVolJcQnkohD4lh/gm13mOZpWc98QJjLVJafPAsx2hglfChQ2VsMxM2kkECf8A1YRVL
bNutMbxYpmERe/XWntPnhxjd/RgkgXskxAGgztFWrkVKFE1q8dKqibIik5qTIM1pOp+4JNqQlKfZ
lh8ccV/d0RiJpzsXFkD4gno3HYuUKb9bxGJbtdUN6zTpxMy5eUsekxNJNrS7LKQ+JCVaxbkoXZJ1
FXYn7j4KX41Hmi5eZiWK9VBob3YDpaSLICn06cePc5iGcWzOi9cZTmi9E7H3wMGBzdP0IZMlHNDO
ya4Q3VXzvPA469u8C+9wa8Nyn1tI9OyFwxCQZBnAHGHQDA8wXwce3xu2060uuRM6lmjGW8ZG85Ay
SynrbW2ljz93lbG0Ng+mgqSpq5MmKPrg3/Z/Lssf1/PPj5neUzsNruFIDIIsMuVSTAWWV16UVbY1
3eklNbx+y6bjdXDorWfpCbeTVAF3IA68oNN3Q5MZx45YLwObM49tjMnLq60L3CvVcqX89DeJKVQb
PUYbH+1hWR2m97/qMqqQf0ISefmhzv90UQxBdZUzx5WqCN5yS6OxDji4xTPJ7qE8kE/Y/lWMnSpC
mmUffnv5wDoHvGw1YXDGNZptextRLTa1fVstV3csjj+11Xqel5ypQ7E3Jw77NsOfQaQIZiEp/Fng
vLSyg8d+CmEOBF7QzSAYYYjsfyKEdTd+IZCz7kMJCW0W9J8bMLR4JGgmvQPg2xZHO70RkExXs5k8
gsnxqQZciok6Q3YwFEeMYVF46xMGqh4wW+wfWwezz8qjdGeDDxLvlUO15X+oD1viTf/Q6CahO1tL
WtewUOUMci9L+ugfSpdDb+g4mI81DvX4e5a0mMQS3HJuM0yalBQrqF8m6AApoKyXpO0cpmaT/eEh
4/2VYvufqyRd+W8vRliGK01hORxFzH/t70wVpfVSh/au69in6Quot+kEtxDB82KW1SMnEsoxaigh
uK+QgqDwkAHPgVG6M77lInwpiseEW+vsREl+XpzQSM23korGOxulLIfKGZNYR30aA39QC/DPVNpV
sJ2MnQRZPIoselpgaREsaM6BcDBRtkw6jait6d+NJ7pD2TgNSbaLDJHc2taky2G+owA3+sPk/lPv
dXdvmCCa+gyrEUtOxw3PPFbPYHK1GpU6k9wSCQgB1UX6A0V5PN2HXh7ShKmBLNjbC8n+By5o+RSK
2l0N8L24HLV3mvKkVR1AGKXrodLuzJFhYabGCPOTHr3OHltLKvd8rCMkVFR4gIHQHzrRHgIaVK4i
Kt/MesjOodIgnVscbKYgv2ll7RKQtokV1D0QYpfrvKwjHpNybCgYWlbM2bWu+jJfzMfg7MVa+IKI
kobMzDl1W1v6rO8Gx0GFaZhKYLm1dilM9o1TxO5Bl8XMVDv14CdkC+a1bXeYH4xtoelvqZyzmybd
m6jS+VIgRm/aUph+FZX9Pc8lsMEYh9ls1J9JkIenEbcvGQlK1Awz1c4oh18sFQZdKLzMJEZEHIwM
wGdg7SJnGM9OzkOwgBB9wSmo0cUkr/pQFZ+jIvrsPrBK5B8YDUjfKgVIMZYfHqZHeOflC5V5yVlj
SomrTXDdB8lZiZmFHmmxyEzzydTIOaVz/E7sZO+UqevjamtxCIr5NfPoEYzK9I9VmuYOYE5zJo8y
4Z9O6hfPaX8ZKSjvukcKG6ZUvwi7JpwfZPfd8v9iuwc68vMHORfUxTLbdOuWhb4K3CqtuF6cGUWQ
ab8+dgTyQsckP7v85s/vRDmTrI6g8l9/UXc0Z2P307QPbFQJ7GfJUbQlW3yybLQJmWxJJZ0o4Fmt
g5LeeGtGOGLCwOY2Nkg+7ouI8Q/kDKKV6whI+s6MZxYcLEn/S+HZS7w9BrZeoqXOC7Wmtek+4Z7M
H5vhhHcouydKHu5L26JvxaWvzoNVkdqYx1RrH2yjqrcmUCqILiYre9MctQIVo06GfGUWtbix38RV
HVzTiku/6wJ8v8oU27Cguifjg71SmkcD0ZC4F73OY3biBI8lYuEN/3lBzZoHtR7U96oLSO31OSwk
aH+grP9UYT88uzhppNGGfgMMyMeZCcM+1rdpQPAlccG42SkOX8eO0QInyhLDot67Zi/OQdg9NlpY
XsbeZo5pjNsIVtq2LUG3uN2MlFfU6YbPrN4GYmaUi5Cj4akgSjT7wWivGHXQbpVbd7GtD0dqt/w0
KbpTbNU/GhO4hZ6ObBDN4MPGYTg5HqZShtP1FsNotHPs+ROJt15j9iPFTNzbTUmAyxBZ5h9ys/d/
9bT+V95l3FRgMf73/zKcf3s2O9KmlNTlUa8Ti/2XhSKpDTOwG73Y4yhYs/Wt18LI46NuZvFZDlAD
wzj5rrmOScykWAbcqMD/PiYbT+rR2ey1q1FxUMpzQiTMWv6gJv6Hl/jT3PvfDbPLWsZLpC2XFK9w
LfNf1zK3thH58EDtIXxZfhMS1BhcBnh4vcyTnjZc8VkWfwc8ykWSVZBbTXan0tLu+3jYGPpfZBV4
B8W6n91219fjgmuZ1hGtQmt8SQZCN/MqNMNy1bChR+oszP+wChr/XOe5vAuX0mj4Y/S/epYn/6Vz
u9Sw0oPlK7CN5dVFhPKeAN7K5vCxkYbML012LOmNgvi4QsOqdtGYCyaaGPJ4+gz428tnUUcQTMcP
xkm45goqXjRQIOV/6KkV/9yk/NcrFSZEUhP2oPdvnzcxRC0oghonfGxjhAJ+umlK3d6b7rDJw4qE
TDP8HsP6oWrd+q21f9PQ0p4du6l3bU6www2yk20BhhqDXtsVmfeaV84py6fx7GLi9mu6zhlYVh4b
bJP2jQB4tw1W7vgDL5EMQFdl5li7fqipfM+yncmZAprK+N3P4P7c8aEswwXZJfZh5NmkZbH66y3y
TkLlfY+yH6Em7WudSd7/D+TnLbWU/ymQbwiDTuD/OZD/WHSt+q/1R11QofbPsfy/fvXvsXz3b0u8
3rFtm6phwvn/mMpnwuXa7BG9vwf2/57Kl3/DZ2xI1yQELUz+1n+n8s2/UbRJe7GUtrEYZsT/Uyrf
Mv/tLnWkLnXgAK5uW4b1r03IXUQmBg4QdynsWVglvXMGmPYEbYjkxfhaD31z65uqwp3T9+g8hjzH
06mfM2DkjAR3eDS8Yiu4Be6c6iGAor3xMBrjHTFYBsKRQG4Q+MF0R9iv3ve6RzIH1x7Mt3hj0x+5
tkTMODxCGxtgBG3COzdL40cv0X1WQOuZPaJL462lbY0ZGW5Ey5RTYhFlCmGQhSDZ0toNMU3gPGqM
nv4sTCNLU1K8N9mrbYF4bx2AYydPLjWHKHAmljuDF7qqW1Us2aT8UATR0R1HFDY2VWS+Q2+XlxEQ
duFtgzZkTRjsu4acQdOUKZIStr6st2xKXGkAJbW3qRhgn/QRZFo1uIcsmuTOVOMzNT6KLjlSYxqO
zNGNTuVoAh70huZds8Zx1dTWLoxjb8tETdwFbZyhzztE54f8i7ILckDY7Td9YRq7JumIdxkLRsmW
4KOj5i2FmgniQL20aQ4iC3HNiiprR3nrweSqOnXQ947pYH3WwHTXbgOI3AgPTmTIJ69qBOfl6pCb
gPF+4hNIa1DezfBoEJ5bB9DDxulj7ptzZj1jmvBOtEQboLWGG96gnOoDMEa2nroXhyFd7/CgBt0U
tACyEq0RV1Ch2aGB+75KFKF/9nb6SXYaE68pPSoQhEuN7uiTVnlmXEeaq5sqzi1KMi2Ep6uUn3Z9
cGYmyQ4ygORGAHILTKB+mAvjNS/n6qzXzstYgIm3JNHBKdCd25C0m7SnzjrAk8tqgiGJvDok5KFS
a7stQGUF8oWc26o1A+tg1uFNTKRdqzTGPMVpp8ryex3CLBORiuO8SY3hpOz5NCWM/sdWPtRYc298
oOgS9n4emuGp1DzQRZ7eMheFnJX2sY2RfcDpmRS05SQhLTD1Fzkzmqgd27kXjBmx0LyXmVF+0MgU
n9Ogzx+0noOM0Jsel3tvv6pIIsKhdeelnm+gHKM0svHGphJy3WMbd6vp8pN+a/onO9TLkxqzm0uF
AkGfR6oD5iOOKRBVoTqVhg2/MbCOkTbIPRk75yHA9FOaWXggcEoSsarPFH7itmtJ5JBfPcRp1fmt
6+rrEVwRZ9iuObXa/EA9UcKcJ6lO81esQZdyIr3hAsoesQ7emWk00eYbfNGJlG1MRweX0eUusVuQ
nqryMGJl2JYN6ltwCdAHL9jwa2XOfN6AxUwpmaH9cibvqYL+eE1wdseV3PFFqaHDARa7Z81rBmyq
DQoZxj7E2eRZz8Rak94C98qvPxII+cbraI7pNd+FdwDRTuDHYqjUeOaiUGfuG5MgNVyaV7SGbZDC
sgb4HQYwQdukj5WP4FXjJoJj1Fbbn5bx2sS2QujEhSIFNjq6C0MHOKhnrnFvOvdBYT/xCHLuh6H7
oxqLU38eNGy4cEXYGVY7HaAHYwLL97ouWitd2DsOMDmHZw4I+BXuxjAid9N6wS51KVmaopQywrbT
LgRmbllZDciUxL1dmkcxeHWWr8UVyYvSi/h8zF8EeOkZpnhgp6vuq7GTbZiG5k4L02RPzDlfhNtv
h7MVQy6qdFpdU/6wHGg209IkMdTaMxUh5jayEnxsJSSF3EZM5GSE7yLU7mcVT/48qp5AhftHeMFL
zcF7XRo5iVzyrbvilUhSREs3Ec24CgJe93jlo12raMpuVf7N+aZ7rjtjVSz2OeFJ5jpx54vlDEyS
asS5CQSGHicsF74W4Gce5GK86dNxRUpro9w23TjTd1DmBHwqPL01oLpt21SvsYRwG/W1jSM33RCC
fmPLVbFfhqVRifE5d+j+mkbqDhoZnEm4mMyr8t+zWx070P5QU4bf+I9BkiftgfhtT1xBAZhLU9/C
McvRzNgZgNY4aaKORtVI++PiLg6nrTlF3JRKfyknzNuFhbs6mpn9L+iULS99P3rqUDGiPwuhjfdk
CLECUNtQ2zohZtqJc3yyDI6W6WM4ZDzmmX/PIpv8RnsVUfg8NZh+INlbh8mD5DUNnyBYxrVtgbKF
/ZsdrLl6N8P501WEEev6YI+ivy0FY5h0HlwdagrmEGPjtT3YKWZAgPB4EzDWgT1GPOImbs06w+/f
zRrRJwHOGW91nzve1kjCcl1bEC+sxDumxtKqKLzGnxdlSdcvbi/na+tA7gnLXN8T4vicZxluBgPL
2izIy8TertAhATrVdAwbmd9lAjJFm2XzKszjzM9s0zw6OX3YMo8ls1bCKYAl/cAR097DTrCerfrV
am21N9vIIB4fYVUYwN4qJrXUZJDMTCTn9Flu0Hm4SrjA0srkAes03qEo7207Dp/HTNtnY4UjJZyJ
N4ovptDqMsc4A1Jr6axo/4B3NZ7yZq8X2ZvhDOUt68NX0iW/c3rJiStxzWQTR9JCNlf26wsNG6CN
F2jaEcLQu2sn1b5KwwGH3oCUIeN47ZD2opllzh6ZdBySAOdTxPN7W5Fgvw94A5yOjQfPtv2YcNIb
CIl48dFCY0p8EyvBFjptcJR2CFu1F49uND5QPafeehMzG0VTq5Jo85MbaM88llYlH8mrY4RfCirm
2k6S5s6JutpH4Q3XIeDCfVLZ9EBQPv4oItxnLjGdTaXzzNMrKwN00gRvoz39Mqe2vTMiTM5efAaK
Jz56PXQ3gzME1LAbd24V6Sel8A42dut8SOW+BWXwofR5OOgiE095h0ZJ852DRWQWT71Tv/ZC536B
e7p18SjfOP4CyVGK4s0JuH4baWJNk0py7OR4w0rZX6y+zjfmrJV7O9yHc6AQVSqGF3YdPzLJ7Xa9
axiHAOnnGg98HlIU9pb8MuoX48AyGcSfIox5NKbnwZy+laufHeWUh2pUi3xhbGesdbtBUYmYREBq
68mgzcqYl6BSe7ZzTG3MSioFm2QinO61XMSgtfrfIzZryI23yG30dUVaGrZQ4KcItnxUJKabqDzg
/+pwAdJyZqV1eHIrgIMhyb+4IgoLQpRkCYYhOUakeuL7ZZ/VZ/PWBFCxw5cpKVmtnll7t/jHE5II
UbfpdHnrCAeYwyEoavcXrUMW+10MF3APLF8Vc34BPO7xrKbvFvzkWkTBt8nivxZtoZE8sYBDLRdO
Uruwj4pQW2kOWESZ47RoBrlRrbD3Wa7fu4pdUvOK46H+sjrvPTDL6E2HB8tYv2SBQ0RMZjlsLTWt
7bB4Gd244ZhcmkshVAQdMC7IjM3qPbinG/gSIF9+ExU6MSOe34mAPlL28dl4eXHLrf4w4SvmecQT
xLWwYYnqbA9uRHoNy+LYMaayhzc5YKTKJLtSMMelX8xGjfjB9+g0kX11e3Ei0a35uvbHwtp5qlzK
qWM9Zg5MSAhwJoR0Qi5iSwH4sGLCAqJmprIEey+GPu3F7cSRfZzaAFbVr0hx6mAMyVfpEjxqwI3t
i2B8rYrGr9A0kIxm7x1M/gUDf3+IHUffy3pcjZF4wbvYwtU1/wxZi2kdAyYCmY7Oi4i/5ZjwZeXj
KrHN7pQ3hF11DK8r04xe+ibKjxw95pVe9NlGLr/z84sD2sxRCRi2RcbfZYf+WA4YC2aMiyvOWHE6
nwAZvOR64ZCXHr9c9E8sEXRIpFVrL873F1sHYMjGA3zVghX6+cHz+aD08oHOCp14EUUSiqyuwxVn
gigqDArk2YBdRpMBV7C0IotuHI4/P4ZlJE6w/N0okMhFZISE85BfpScckpU+lLeBYRTw/LQH7z6H
oLvoLyRH5bTgGWvlMBRf+ttxQjAZL+NXg3aAbddWdyAWoLnDlV4jatMpbZIrG5ruhJ+mwVcIlqqT
lY17gfmm+TPQZW/pW7jW2Tbbn+2CLcogPmJtYbTYB+1TNU7xpqHND+U/3IYmNsxscvoNrVMPlXTg
O4Sde2B7MlfOrQAL4ahPO6EZqP1SEAc4P8TXTOIJbiNGtYEBy2kk2hxoUpzH/jjlkQ7yheIldEp1
MbRAbfMk3s/Sja+uo+erWDEPh6aPRuR4l35OXwpVwLZNRAQziV7xiuqUzmODjPHxZmTOrpTVN9Zk
/VGLA1wqsZb4aU6fVkI9zQYY9rs2aEviBG5/Erpvubk4p1oMTJ7Eg8kt2cSNOsbAPdvBauGwet5a
C913Cu33U03aXM/Tty513jEu7drSODuD+kQsx7CRiVetviiBa7vFFhpURk83DYtWH8zXrp3e28Tb
zjqZuQFjO0ZeaxPawdFdnmxgTlYeJZwcTE5Q/Y4CLigN9cFS1kWQSEhcUAOn4lr12PBHbwBza+6a
yQ2OAWsW1nAIXR1nQLotwZZ0i0VD2do2HPWrAB19DOSZnkZxtCDZ9fBvmEfLm9bAtPJ0CrxpBqdP
S70kg/thj9Y99+593iWvgVXaR68lBTHqd8KGocfG/ucfKubR2FfgEKqgPoqmZOEoLXjMzK2kM7+a
YUa4vuA+VhgB/KqHfjoUxJPlcvl1STZwCkI+UF56CjwyzAE+rSLLpt1E3U1apTbGOg+gRaJd+2Fc
txJ105tQA4mzkSk2eU9ND73VSM0e+6bLDGHqHnnwPESdxR4nWwykgRlt+prjiG+RbVgN2TVaHJaL
gWm6UooL2K6xaCKpwvBUM+U9aO0XjGSyVB4p4h92Hk2Fdy7wItg4xAemDErBz/vPKOri1OM+cbKS
R6Jo8hizeTt6qrN2kn+vLAXafUi9hm5ojNiWZ5rXDY9izt6xmNN1EbXrbqDmgRi3tWIv80SPR7bP
PQcKVEh8OFDhb3ZDDBzptwBbKHe6KZ+HEaiG12s35oix0d0M11iqyAYKsx0oLm56p8/t7IdzGdNu
jJMYT8tKs9UldNKvDLfkyu2pGaGZVdPZK5tJilk5VTEw/6Q8Jh0ND+CI8O4Fz85Ah2RnTN9D/t5U
Y/Zomt/27L1kYxQSUmIk2QMiTjorwYfomrtUXbOJiZVpOwNla0CdUkhZajQIY7SfRmXsc8WWaTad
XWu69/HC8zPoS+7kQXT6e4sGeAQzsKIb0Fm1XRfvi2E1B024Ic+O1dvAFGqzj6jaXYuNzQ8BV6/q
qRoBPn6XWuVd7jqwq79w9faY2Yggkk5HGQvd8GQ3LpOhBoxgZbbbQk76Si1WohCPYZdYw7UdFc5I
PTa3Eqz2GDHPMNnqr9ua0Juedjy1mxJakC+p/RZT4GJZNL6GMVVIaMsZAGWE69I+BdpiT4xd7OqW
UV3xL3zFsnjWyzb2Z7tcVRlhIwwicj0k/bjGQwFHQ4TqSrGRiU4zJKQlTIphE1IKSUHQU4smnBec
gCsu632djn45p/dJXi2huO+Ks+5qVCHsw95da+l4LZ+VA7+caRlkoxdPE3Q1qfS+8fD2N9EvRt14
M2VKJzs2E5nRkNjyQCOH2MzmHff1Np4wWo3Zd9lyOZgWfdFBNa1lPVyU1o/cVxgSTcbk/UQUC5O7
Ts1JVdmPFeMnapMJugSkHExBXlmK7mOiJYIBsrfyrObOZC2BMwTtk54pGjcvjgPPbCzYs1hEEzh/
ROLLjdUXuqGn4scxzDo/sSy+oPotsZP3wR6+m/Ygar45AstbAWRFEkBQIW+4xmKD6+XSj+Cd85HZ
CLHFRGkHjNr7UM+/3Lo6jAXuzLSVTOSbtQ4mmcYIjYSaTmFR3+oH0QblmUPVSY+1+7IIVqg917CO
n4APPbqKkSlP+C3ljBs2RzfukTYsH/Ko/7aZgrGttF/DHgzPwhpFoqjj8obAdIxM7TMKGMmLVGzL
hJmZ2+FN5TEfUlsW6ASZ8cfwUNNWlrDu6xYGh0eEggEj2JaCuX79ex7Edzw3z5mw/TlkRukOL01g
7718/B1Rr0VuZ7pokfWpjdXjPGTrPo6+et24OTPcDa8/zEn+3qdGBs4R/Ugm+abr0o9RKxeu3fhl
tNA1TfIvLt8DB5U76pxYhjrrgNe6WNEh80yQ/TCVySEE/eo1xB/K9r2o5NPAKWAo4i3Ww0NaJPum
hwa0UIWUtssyh4wGARdEObUqKEdJKNfDzWlQA6ZbX67ygMzRENU6kYNsky7d6bzGoLk5nEKohOWP
8OFtmNQt9k/6ye17dRDZV0GhhVbXF6seWFj1pAAsBD87pRulaKtPbBkgXqZDMUhklTF/GSWsMIpO
GlrCAL8QIMGL/T2JQ64BcZdYWVfSzegz2I2G+1UDPhM97rzYYP9Y5OQqy/wKZeqkWfep8FuNNBbv
vUjae49rKnTXwF6AA7ZQlQa+2ATTjKSFLzR5A/RJr03MQLKJLB/kcAHLGmduVTfNqu7YWytJHYvi
FBTE4iWxnpMEnp5E/yj49RkNus01Ot7q8U8JeBVHNOZgTZDVdOd3tYQ9ZEAPrRXrOMRQW7xB/WmY
KbfSmbg9vUPndj6ewXhjqVy/VMU33C6fSRrWVwX5tHO1vd3dKnAKBzCPEFoi3LF0Roth+Ua6W+Ph
w07dPji0nroESaM4leMzJTboa1F0zfqAjSliTo5vYxtpPHoNadgrchm7utetA8DZeg146vP/sHcm
y40jWdZ+lbZ/jzQMjmnRG84CRYqiKAZDG5ikCGGeZzz9/zkzy6oqsjrTet9lVjJJqRApEnC/fu85
3wHF9IaOdFFHWB0hNeF1kLo59M3OhKmT5uk+ZTQR7hCBoiMlwYSzYrDCFRGRWkVbSpTcdWBBljr+
+cUMjG3tYF6mQIYPGwHLWDR+MT0q3FZ6WuH/IQowTjXsaXYpHoTECI1ZR+HJWF3J43crDAa0vFWy
zDARKlz6C3NM1KVj42fQI9N6HJOtMYJD0xXAaGZGg9/2ssihBuoYKPfma6DxKg/Ew2i4hj8ryHiv
TsiEoEY7oftqvAdypqFsNgcEi0G+SQM1ZbmuN1rX10Sq6dQYGn1JQ6zDnEor72Nj0+jRGQJbQbsc
/U5Q0fysENe7dQBj1A/DBW7XXd3jKDGf5u4TLJdYDnPhsMtBWCSCB0HFVKyGvr9MukoYuHImdhXP
m01LQrXdcB3G8SLJXTnYGRZJSox3VCYj4NgKGdzYETrSJg3Te1Tyhp9fJ7pwdRBcShfsUhhH3wjp
lfwK8dSzaIGl1reR5Z7USlw0qJ5IxsLoYNWhvogCBMhtb57LJq4fppCgYuKsP+owuLSWz2GowWiI
j2c9wJlfq03zgqHLYTVw7ZWNrp38Zm0Cd4Xjx6EDROggO0RJo35Tz9ydjNIJ5xIqtYgRuieRN6Tt
UK1NAFaAFKmPYNQkr0jfIbCiRnGcLwIasmXOWmXNIHX6ytqFFeGfUfytnpQSGIu1wEtNBGIOlCmN
yHbK2jWWsmXkqlcK3Hppl3bi6fREqEDSTzgY+qLQXwEiVA+JyyHMdPFkqsEMNjKzuK4x+vckmYN9
esUB0GwMEyGLOeHTJ4dkpWT+e9mRPD9oBEP2BpPpckoZZ/NrEzSLq6q/0u3HtNv9jJvJG43sx9AS
wqwDypkV0rus/GkOIKwWGH5JCUG1N9/yJonAWOcvo82TUp8du2DloatfI7+OxJtuDy8IrswVpGt1
XZo0FAIwlQohQoSYLRAaLbKScGKBjmZTB0SV1ZOKwBr7rshT+OHNTrPJWUgA/YoWsP3kL5v6xael
E40s3HbMAU4l6CEb/GfFt1/AWD1RFtD6n4k7zeNkoUpcEfe42wDXNCBdE+xBQ4E5xHmqBdoRm156
o6bvIT8MlYgEwB/mVB9s1ddXSHgyJnflWY8gqcUU32KbEetVZvVbPbRcsel3k3LXGsfHCFgD/d9l
qWBxN/GBsir3p0SeDYx5TTlzaLNv1sjkMEwsai61+jmnPceUjFMK7S5jm6jdM/i8b0wX11ljrGrd
9hS3+5p5SXpT/HTGtF6pJb9lwHzPtRcZ7wZGCz3JfmTaioiD52JCfIw2cEkM5aOuytwfKKlZbz3X
5qqFuordh3wvKziguH1r7GRdE1hBlSdIp3COHWoUxcLnV3NqXahaeum79oZ5wJO/qzahHxQ4f+jx
tcatwpHCxILD1uhp7K0R1lA/yvdB9lThMHf16TSoOAi7hgzDrTX3N123H3kn3SFd6RNKxBhDkykj
fVh9DNLcNRk5g5qCyqQuzDUWnE3dyvMJhItFMXPUKaeDUbJURpn24kzzJWryGzKfZUu8zmiDSbPK
vTEUr6lA305msDY+YGVao2tnSu4+mQOEH96vTqGhSx49D3nEh64W1rPfNm9DSVdrjkGBWB1n7XEg
ZkIgp/J3cId3BHjGCz3FAFBn7IyEqBIFVGNTmKpnK+2+VU7Ny92wA+hnlCz4IYHHWcS8xvCfjWLD
OPt7bBrNooir58Z9zjXrWE3hA2a4jRXit6EsXgyVeY3IgkSk6vldfqjqzoBCqlzGHHisOzzHMZ0q
UmYZ1oR1jAgyvo7K+IOp4jLNSIcq2+BkdMlZdXLk8Gm/G9t6L1LmBo0C4yNBMF324gny2ybuwh9F
ysA1BDRImwxTBiDbQat7bHYt8c+q/mQdffFGY2uP7gXqyEjTuo93qhts80HfFZySs3k1sDyK7hSg
bGu5RhSyTSOhbaM4xEcaXrBoMIgyNnOL36opd76vwPysoYExdYH14Jf4Vn1t5Ts+Sm+ze/FpArek
JbLsbkcB9plF8VEvonUW5S/ywm+V+L1I6XqwpxU9kcvIqYxqVRv2DajGvlbcY5qY66Z1Xhm03zB4
ojke95ywWa4q9Zs2OLipp68cCwGbdfM8ccszvQ94c/pBWQ5avqf0eKx68QBjcZs1GolW/kWn+1BS
vyDOPI5RdMQg9M74+nszosiN4U2EeoYi8jMXOZ499xFqyKqmcFFYUZ1W+Zi15keXoc/VndcmpO9O
M+JH3lqXKbHWiqI/WG11ZY75JoV8nf+mmv6zmJuvpApf8zzZJGbyzMz5YZCh6RODVvQVLvhHtd8q
RXWxQoIIAGfj2P7QVebAlvGSB9E6MrtP2jC7uSVuIMHTp57rtPlOju4GpNpjF8Y3KC/fh1Yho1AY
qz6xCQ3NTjMjWPCbtDf1elMBV2RmSjar64V2vGKPeXCs4FU3tBNJVCvDcX7wXOEKhMsQ/RXGSJVJ
msX+WWnZKR4vzJd+wsU/VgEUwTR5I2VW8t8weQWP0TwCYEdzouSH2RD7GohZ1CcINPu9qXQ3g5vK
AutvTRoKK2amCVq6JvqeZ7qHcpJ+HgfcjsWEG+ybqZiPJvo0VfoY7GpB3vkRsOHO6BmmqO3wZMzl
06DXXounX8k02s/sl07gNShwO23AGj2+1OwpCI0DkPxgvaZ5TfrhQWH1NHGSTo5kyeunruT8dM7N
ATL+EkoHpt6u3VuFPH3V9Tr11Nl+AklRsYAjfnEJXAQJ5+x8PTv5QI/9ehNCR1hE9K9YZxRaJQ0w
AD+naZWnNOmMCfVEuYFPjvD/SfTpzm3zC+JEZNOE+BUmKOeiWrdq+QSrbt3ZL0Y8PJiTgTiBDn+g
30BPGdtspAVkTy+2Jbsx5HYienuae3GIJ/3kKtWHMYa7oC63YTY/+kxRm3k+Iil+y7roDGLIDUN/
QYTIt8l5893pYTTHz0IpmaRo+rFtkjMJ8vP4OmjV+9BBsGkeh6a5hWL6DpNhTdAy2eTccrlYpAKg
4KRHB0EXnLHItlSBKik4i+hTkXPQ6qtICXaJbZN61zLZQBcDCX8/uPTiMobRCWHigDT8hBqJFWMN
jZaDWZkt7BHEKpobfQ0yURJwymUuXjRF2u1s7ZXp1sElThJ1gMcZZ4cB7gqmsGbmG/DbgUbTfijB
CeVazeVH48kUJ2ren6CF977m4MOaNqP2ZEHPKdIahgJAyOhbM9QvlmluXMoIpgO0y0MgdIQYxiV4
gJAGtUm6pya+5OMmk/WsGu4+hBEYavSFa4AsC/mAmdBe7MyMVjLcbQy6sxvmHscOgGvRq57pm7Yv
rjZ5YPPB1LCH+iPy4ybst6np7GH+Nkv5Q4BcvnV2wHEv+qk3IZyhzLoUevksg6TDpQFmqchfHCQl
optXSeZ+QNWTqbfmWZ1ndnKMYhzgFn4R0xnGEtxY89WYu21sNptSabZN5CwtXLumUtPkpthp54VO
g7lJlAOyeDCaJJ0MRL/Udv/kkuTqq+LBJ3ZwUuzDBOw8CNttPBsP4tZ3NLEncDf4AaNp5zgd9oHv
gWxlDsXPeHA+6LY+WNA76bljlLY/KveVEc0uwLvuCwdHvw9qyKoeHLV5hyV49rN4PXThg5PTwenQ
gWuMcpQmXWF0f6JuSra08JbdZL/lTNOwCM5PaYqbKBl4KZNOrAnrI4MBj9fKZqy6jNsM6QKyASZQ
+VLg8GGv0L/LJTNoxpuVVTkyfTIQlOYJBKwBmg06Lz4gV2d5RDVxMKdw11JPeGCl7prG/8tj+hv5
JzIs6y/zmM6kiPz8rwdQMPmPf81k+uMf/kP8qf2m6aquWQZqbt1xVSTQsrX33/+PeMXfHFcgjNZs
BNI2stA/tJ8CgScKROFYjmYxtpKK0T8SmQS/jkEJdyz7kPm/0X1aNmLWf7NLIX93DFUYPAeel2FL
O9W/2KUqSJV15rqFhEHjTQjCN5LELPUyOS02D7841Q2ylMmoaShKF8bgjtamwBRNFpy2YX50hOgf
ZCen6i9OMe8j3bw5AXMqIyLsKGZMQvB4krzTaT3Az9kMCpml8SHMioemOBpm9FzlNuHLsG/MYdz2
Wk0d1tN1Ksh8sf35HI2W42nlM6OtTSYN5HPBhEDzEQNkzJYkdqV1IMrrBnwodJgMdjv12tGNrR2x
ikbiAisFW5yRTkslppGjGtmi18yvtlL3uQL6JRxpKqtXhYkn+GpACzB68pZQ4BjIJSq3CGBQ/BVP
FOhOYx+pcmkGjNopSdMdtowf/WSvapemVdQA6LcasXON7KAHJOeR1Gkow5ay+tIKHpsBuWtnP8m2
OCtVLVUoPydzZRsER/oyRbBDIBMp7JvAOHy9P4BiI3iSV9MegZ3k/fOgpgcCEgG/iB2p1PyTciUq
lQTQ6RTV9lFBkRGp875w1RM5ztdQARlMtC4qSHySyHu0a031QT28bpqJBkd6qNvoS0M06yrRN7+Z
0DN0Fz00b10SrDNqlGZtF87RJuA4G5ODlcTvmokMEnq5m+Qsw/05VP0HPXhwk3YjIlT7enLopvmE
x2YfE77nYs9hWuzVsbLo5/gQoSU0tehQSqdssrH7btMCzI8Ke6en5MS0iadl7nGgfVjY1q2amo2t
TCd1tg7t9E1N5wTxUfjFvDfBnVjsRxqLvqXtffo8Aw0OMpsDTClk5hoOKSk8ctH4yDFHTPVtudI4
TCY01xloPULRdB3tVIbmrmzltBQkEcJXtU4wHwOKADrZNbQs5uRDJOmXGYRfVTue5ctYKvMVOdfB
FjPjrm2dqJ+TCmBGo7GoArTlPISoB35H8lAl3RIG0tmVbMi6ICPMKpES0xlpDNcbteE0zow6p8jL
jEWimcdiNo96yCtYjnstROwfTMw00y8nYBaAQ2oZjcZGFcnBMOervCbnChGdqi6FGTEgHT+dUj/A
TxqTkSp9Og+luIVG4s2DtjTK5FCjQ7k/BvX5YpwA/zI8DgYalwwQv/zGsRZwR7bBmL7b6ri3RLOm
d0YdTm+kp8zh+munUw/XN1Kjm9nFX5gLWSSg4ttMA2g+KCLxDO5zlFI7v0jQuUzXcWaMA1eNUK4T
0rhDMrSbKuZaVeoXgF59PG7rqj9DCrjUSnZgWIq252MM56s7d2eYt6jIzzpvSQ3OsOm/u0jE2mG+
2tV8le9gp057JU0OIsze5Qsjr0ctGIh2G+jJz1ekcKtegw8Belr+SXAB0adAHrHFztR5a5RqPg2N
emr1YVswFxyh4Bk1v09i7xMvYbwFi2QxDCbUwGbtziZlnfPh0gsNWRN80b10ClFDXNsysVU+tzRg
LRv69hLhzI5nnZyPnKQ1lgIMU3vLJB7L516X872sSb9GQUZ0dENrv9ai8aJr7UZeTIi0N1Wkk9uC
jTa7trxSRm/fxpKZQaLOV6qeRpF8voauSewpcb0pEB6Rnn2y6/EUmuOFKLhVm6/LbDwp3XS14wH8
V8cqU0TvTqB8Q+Xw/NiM5lHU6mdYE09Bl7rX4VwZqnU07PHTNf1Xjh4LF+QbfUeS1uFLcTErHPla
jOaBddQAICknfygejaJfWQNHHUYw1Zx4hJUehdlf5ko9lSAfRvmpuTONeW98WGTFqzAx29rYVYD+
M/D95KATaBVySfBKW6m6rN8aA4RYN+/dsr00zbyZsQ/EoJNmbgT5fxr3m4IkBIPLi+IcTYcmw58/
G388jVybtegulc4tFkMR9PGr1ba5k4tV1HBbEQ/IOS9IScDpL3LBFiPGNHQfLjtbG89XLc7e26p6
1f1rB6XK8DXsCmL81MOfTYTyY7SO8paUa4Lq2scw5r3jJmp07jHs+CQwIdMg44pRQs5O44pb1Zk7
9kQapGp7tgT3PAsV/dFT2MbvLY+Rkm+HZ/0Q0uSkr2dxq5HI7g7cH+GjZGXwWBCvjvc7ThuPkMcQ
7CvirVWUo5b7GVKo8KmPoOpa8ZAyJzZeZ505ACKt2BtxugIpQaQwBv5SNdtvMAjfofv1OzPWPuPA
gl3BqYGBY/lodAYG2sHy0FwGjyDNUlAykwqec0FknuWx3b2m0TztYizJWVg1BM4mN8JMTm6RTPup
yPat1rwZKGYWhu+QpZRAfvFzVMzss62CjhHOmNCBdKTqZZQpe1pMymNE/f/7Z/fvTXOEfiRDnGtb
z1HIjJssNcPL/Eh498/uH5gT//GlMOTTXqh51pCv2zXeiIjPc+0AIeKEptjAvtXh81fRb4KJATJl
m4ReLd161rz7h2GCA5zFooWdaH7TnGoxTx1iFSffjEWKOl9v6MX7g+e4ZfCQ0UToUonPUKOrZmsh
oqIB7f3MEtKpO7RYGw1e7pz3q35O4DWRad2BCWdiAV/Bab6s2tokALSI8FvGU7tCg2NXq8nmOy1Y
ujIcaNZKpkZHl6ycivb3D7Aq2z1PjlOVjdwzrMcNRRFzQUKMQ+C3qRKeaKaSRqeIq4NL03yfTXeH
XNBcV6HzXuccOauud7wo796ikVAkBfk7sQFwc2gud9bIbpyKKxKcdlWWQ76ENpyw3Kg41k0YJjkX
9hzrnynErD43j45A+BH2RBzVYJ7K6daV4C5nbvO4ZvHgFsgn9OzufA7qiWyvej35FDrCdL6nTCee
1HiNNJTA4WbtsPyNegXAObFvtmIdzWy46PUEXLM4poB4K3QOhKO9RwK8H/1HK/Hu55//0cmv/blM
dnXsWZZwkHyYtvaLhzGKuQxBGMMssZOvKnkARHzJ7eHiO+OxDpczedoVddRoV+u/eWTtTwW6q7uc
HgxcqkJzLPnM/qVAdwU4FGuy8x3YyNNkEAk0pdZDurIy1hcKHSzlSxnoiQuF/m6z+ZuH57Tzy/nA
5Tzu2DwDVXfxafz7ww+2PRrE0RSoriniWWsQvmyUqty66jnRhrNlRO8NccLjc2Rm+1qwqlHY4hH4
Oxfpn1JjHZ4IjHqLog14lv3LOxAYOSaqxs938s03x/6MJ2CfKsRSqE9gXs962p4h5zPrNzmK1+s8
7c45KJJcY/dBHglhaYeUeV3a3/76JZJntD+/RC4tcttmCGz/aiQmhWKY48nJd8wewGfme2bQz0rD
LBiDM0Woaa1F0n3cL++yoT5PJ+QP2iVoToUZv6sAJY2QBeBeHjrmfAq2uqV8K9P52rJ1GTHyWkZE
srbDQbK1q3ErSxCU09skRobADSCrdJVAOycdz1kYe06mnmb07DXvBXRz+jDgYsL+HCMD18QtddRN
xebnOx3D8mlLitC5moYdShKydn1q2IhbF3SYVSPgQu9qYErIgisBnp/JrDJXEkeXrHbbqE8Oyi2/
zL4qt+PXxxglmW9SJeoCOxiN/QTwGaPBlPMfRrIEbSJpJnWR/4139z9dHvgrdabwmmrq+i/XKX4j
F+uyyInlaDaiUE+dmxK793GvrMer1tYPf/22a8Z/et+Zr8tTuyO4R34xkLuD5nA25c4MrAn2dPwS
ZxtLgjeKAeDAeNo4InmfSANhogksvOsvHHc9ElI8hkr7FEKGNr+EDXTyArxZf3bdDp9Z/mTY8mLA
9IiDbDrBwOUgoT/h+I5aositnFl0x9Yx5I8z62FHKSZ/L5rlDQQWs7cAHUQHeSpAC4eKD8mjPoLq
R5Juz9eeU1WGx8SNQ0hBbxZYeIWkDs73wHvSA9qfTdRgIRkoU/DSuRYxTmAdsXCVO3DhFq4hh5h3
fB0rUSoLBFCBXq67miFd7fgHWqRwx/3kU2s76JL9RQcdl3XBU56M18H2L1HU0WSl8MAPe9NTquMa
RIBpfK85juKxfZdFa1sO9ADTYzY13+pu+ux1yrEcHgmZHlX9gJrM7IKHntc4MONDomaH0BE3vcAo
R+azmB5HJf5S9HKnB+bKCbrNVKbvWup7tr5qjdNYGjuYrLuJVbtvnZvVayd53KNi2YOW43Y17d/P
SQXe725m2Q29Kn9Gq3OUf4eCCdS1giOwMEITgB9o/X5w1E/fEUdbo03w11far85ch5VP2A6jYdWx
ddP55dKGIEdIpmLgtOT4Jo90I2+7drX98pv8k3Or3OV/s9r+p1WfaEI2W8eGOHcHE/zLpgNBA+Cm
mFhsEw5kDQfT4u+31P9wy8JE0wUJ15ru6o58Ev/yIBGkxjZVAfkJdJx4vBqaOOl8qdGnVAEwQFpB
z4lanUkvAZpFeK+m7pFHf8kqGwnEPm5h9xp490zMDDrtCEU/Jhx7el3cbBZCO0+9OOTfQC5p4vjD
sXiYqk8AjWjoktOFXIiTbLySmXEFmMClWANR0ed1OWWHxnLRFnTg4uZT5yfvujvtW3ihBQln8lxm
G/M1dMUxKcVuNCjJm/xg2ud5GHcmBx35JE3qkMqyjpNBW5ymhUXmgFO+lnQYHGT70XhKjPgAsIhh
iXkLsnFPKPAhr41DSHgWUzykQ9axRXbCXGeVALfk8tjPwZMDQmbR0C/Q8bks6O4RRVoQQMPwyUcD
2I2UXqoefZG+t1UmziRRgo4QfQd2KBRtnpMaO9lXkA+nyllPH5u33MLt3UB1reybSn6IPJRImZTC
c/H94SJXcMF57a8vbtybf94+ucRcfOeUFwJK0r9fBrleov2cspw4YLbPnMS4oorrRdRybqptAfgn
UfdFqpAwFPIeKWMEjKt8IPv8RcdcsBJzf6w55hHnsO+EdeyE4zXtFUjPsuKELo9ufX9qsvEcKsFj
4+iPlRN/d1vSaHKEl7F6jI2ISVPyHuMIYcviJR3y7gHfzKag8Zeb3aLTWfMqWgA9dz7VqCwquno8
d755lKtqNfefhY8AS232kT98okB+z1jMbKM4CNga5eR4ijApPsatRnOB7p2vjGfX6c9ah6kHBndW
vMlDqo2cslbGrUmYV0lzhOSjLY6Xs+yKWeV4rUL1xAFvHNAk0iyT1Zif9KuAw9wiMI95uwm0zkMY
gG1t+JxQvcoiyGxky8K4uTH5vYCaLZCoXTFcLZO/uAu4JQz/uaRF1zofiamcqd3b1V+/0f9hFaNw
k/8jQ57O9i9v8xBUdtoOfb4bgFQ1CIJESSSKPQzYXGkwtONJWMzmg7+5vnTzV6gHy6dD+cwOrWlg
vX5dPglXmQxddPmuDc1rVqcHuc8RidVDpBxU3ow0O/iDtDFyVolx7BliV1Pw4OPcyg4nuWw7o8FU
MaNIIAReFtkJbc1aZXpDLaZZHxaNFFHUC1kvOTRK7fEkuxt54tx6t9kMVezJJWOIDp2ibJsewwVs
4YHzUIr71c+mTwIojqFOxiTNvZgpYVWCHc/Uq1x3AUsf45wWIlTvOjPXHZkicXaYXHQryXAOKHqo
J6RDUZebUc67GQvcU8iAWiQ0BufxeD6P6bTPbNYNeQ8HRvIu/2ZjVq+zpl7jGRUlyqcm+VDs9CD9
Yx3/NolQidn1Wsc4NdapJwsde1T3LZc9dOhhFquuSo8taXymf6MfyB3bOzfZoSA+AnA50kZDHMs5
+5LtEKcfn3Iqc7Su7rbPxgMi3ZU2fNVpvGmH7GAJqg5ouJ/EmBu+5EsrSwCiSjQe55a7UpZ1s5m/
z4SUNMP0FIQ+8n4BUymstMUM5KHhuBsnqTepYoHT71DKaDGwq91IasBkH2XXWqNfJ7tNUxVslEms
ZROOs9en/KPx9V2I0D5VSuSpqNrqGFsCL2rEvQHS7AjS8iS/LnWCODopBPTqLjrktJP70TqEDV7l
cGbAnmABBtIOkUfs5OorO2sF50XiP5/gZN0PsVN3cabhUytiBM7pQuvUF8WTqy65NAfVB/HM6ECb
43cRxQct7zhshu9C8KwUwMQ53dcM3u7kxybD0b1pmjfZacuQC9bcvblq3tjC93HK9kF1WYYvcWU9
yoJJS6cr0u1bjESx8HWCqubPPmSro5ro88xTenxgLn1EF4qVBUrW9iKkH7LX1rYp7cVqHQBmoiVa
ltP+fsEz9JBlZMQ2PA68nqxegq6AgDwtT+NpCfoWNT09RCbHA/JZsctFywnSPEIbxTX4qUICWcgL
TnZfYzbVcuTs0EDwdceMEQTthcbur+nMhCec2UkrFv8ZSW1F15nlWPYJ59L/+derlmbYf96eOG2a
pquaFouI+kuVn05GXOnCzHaNPcGg5oXE3Wr4r/S5aHiQB4m8tj87XfZIG5MZDdJTbiTZe5YXVhO6
JKvjWl60Li3igjgkpEL3Zfv+C2z9o4opcOvoq3CnzxhpOL/vyOYN+cRdqRaKoXRI6kf6QcO6IdtM
J7WrwK0dkSwpevacHOU0tg7kWmM3SX4kUbpdd8psDukYUfFHlJTMzoyYLrppsotkzdwmo5Uh2NWr
97J2CXON0c3DM7nUBb3QtqC3qRrlsDjm8KrIH8KDqRfbIQ7phHcvaI+uLkKXvv9Skc4sC25wub6E
jNoL/M5DqaKuto6WaPdrncVJrjkvgaIe1QppXR2+qw5VSA/+VB3PYyx2LYKUUPP6AvUce3gaAQoz
ANVauGwGSj2573bpweWKlPdfY7svmvHSM9dIY/Ukf5sskzBTcTSOvORJqe11wUxAXhWJTTAfv8Sl
31/TXpadAYVxQqKPnjxpCLgZGsRzs5g+p4wnQN8+w9JH82mzwxRwdovurELDsdWVNg2EecwsS1D2
q+YLlMHFQFgmb+jW/kfp/39z97+buwvdZR//n7FLTwkS2SL7N+CS/vs/+mPm7orfBGhc20QRJltY
LseLP2bummr8pqqWbOTJqbyQJ49/EJds+V9szWbq7jicTGgz/TF1N4zfLI1V1LF4IPlvnf/N5F3X
1F8qIr5h2PT2XI2noYEJ/WVlqcFt5COoQE+J7H1KziCAxNKzZTRE6ofXoZ6X5TiT7pWM+qpTXhKH
vBlsRSO6SoK9snbYT0gN6NQKwgKmpPUqBvRqLPAXShqBKuh3C4i6dVAb606HnZJHe0x9pWomS6PH
xDHU7cdYoQycGwxqWQRi2iEAcdJ2+BmTjbBcx5sNJHgN8ONVHIJv1QsLRZNlXkscFcu6cdnzVcXy
+gYj4/2zf37AzA84Z2Q7hpdguwpkMn5SDzQK/fun0JyRKWUSSa0kV+DVuldOhGjdPwRNqZMc4Gcc
fWwDSjZfohOklzTDYPjnD9//w/1DJH/k/tk/f8GUY0pxzXytjQEZfjVQFrDJipMRlEqk1P7+QdU6
mpeoeph86GtrgkXhNjK69/4ZVUqWIGjCn9wvA80GPwrZHZNkukeeqDI6d5XnrorsTeE/CmfWVn1j
sewbQc7u+I8PsdZHS8siImrCw4utNurNVe8im4IbW+7JdXnEajGvm2NGWb6sGj0Gil9Ei7jOsPs7
n1YJJRwDETk+anpL5yxdITV8c2Bty+ybZ3+IEWyHFsGoZKZy7JUj6MBeOY7yvXNwWBg9kLhKSZbk
L5Dja0ElwCe+GEhGpvCs9EPQ6tphHCb0xknL1uIC/90AHN7ByE8eFMfgdNQE6NY6LXxUpi8j1/ID
SaokGc3ZYWhy2uOIKbE4PvoT/vNW/6A3SuD5iNY+p8F8IJWxX2p1C0ffLIxDWZsInnsQSVHav0wF
vabEnR6t8R7/BdsnUMzwoPcMzRftnG4G8pkhGRu7Bhr9UYRuvQiBvG6NIegFDSvaSXj7pq2oFKS8
ABAcIpoXVByPue2LR8OCnTqMzR4iovkITx7MgjNf7/9N+lNXWOTXeG1hKskfsGLLgQylbDX+9MPk
TMZBk8+6bcJrr+gTTslwc/9vs/wBtKdPk25iEFPnV3DDQAFFS85Fks+PWICnx8EiHHMw062rK5/2
3AabWQ6XBmq8rTl1B6uruecbkZDZERv2prGaf/veUBMBkJA5EUB2SFDyK7qr0sWiSsuD1qvdovXQ
+c646+Wn92/+80Me4s7MsICxALb4OaDCawSkb9nM9/ev9LHGNqtiKRlnW5LUg2mhRP66grRlBq9j
hN2Ra0PfF/FihBjqmSM3S2VYpzTQfnfjA4hVKEb7I5iYEYYHqCy3rQXs50hPaV0K7cGh6xHioSCR
ncwVJ3sLZQ4AaA6iX1wysfHTyjpJy3Bry09LW6xqjcmL6tMRX36mDnDwO4FAlyyCIX0XJu8cPTRU
O0zBvAwYiVcjC2ow1e7u33IRPDCDFT3KeEYDLAnwx+niYRDqoT1Y+M7VIsjWtexIEUzW1B4BBOTl
WDKQtpeoI73yYvlhiro/Prt/b3R6YrlTc9tIa3TjO+ZqBpqftVa0K3t3XouSMtH23XejdtNNE5St
d39KM6lEWlRrwH7kK9kNYlE4o8KQmC9RWOC2QNdIYmm10s1Zo+UkaNoSV49fQRBxkAKWVdsixZlI
QKut9KwN9FtLz7ijv9XKerCw60XQvxq6OV4bG9nOIMlaNfHX5sQNd264YYZH7ljcvhrzZHkVWvCN
XuQX2gNIp6isF5lC2Lbqa+DLJrKB2Cp5G1uD3MnIquXwmD5dg+kkyB8JDQjhWio/oHm4D9DfGKib
O5lZd8daWMiVcXZLwkWnVLlHtu4fnw2Vg1InwsoLQDncuhgTvPsFMJmk0tw/a4ri3KpdufG1LOcw
YuSeheR6XrpFj6KfVgZoJhKrSRAG0mSDyovidvAUzseeyEW3AL8y4pA2AEb0OudkG1IANPeNMTfP
pAT4XjU0xo4wqan5bjY/A81ovCoLcAXPCruovSS6TPNwtINu1kJjGTrWV+Rgtbj/ZFogYycBFM+m
/OkEPtvKl2h6H66VncXlzhn0CLUDIoTpocon5yHKBpuUSQW33zQpK2UW3/T0PCCMwOLJxf/Pv/3+
ZR8RGYUOKThMTUi4mXwZiC3HNOjPu/tX9w/YE3JuS+sx1aePIdc6svcYj4sekIDJzB9bCyEKeoZ/
JoaDl6pcHYm8QIk3X83SrF7rbrf2KyylGKRdbz6O9LB2Fm7Nps07YOH142AWyTbViWxnKpyuOzfG
TKFxcLnP6usACRtsj1irRw/sG/m8kTdJWIjahy9guZRNl5EM8P/ZO6/lyJFsy34R2qAdMBubhwBC
U2vyBUYmk9CAQznE189CVE9nd821ufMB81BRoTIYAnBxzt5r+9nYbiQV1oPuEKu4xhtcLojBYACr
K3bwAhfr1g/czKfcp8ir5OSgFb+wxU+jQ+EyF8iWMGVilxH+y3+/uNzXLcO9HrdE1q2D3eXC+te1
y019HfLIZYUJHYuW+HYcZxxmh8vZH+sGo8Hl6uXCo4oZYHZzkGr3V1kMiFfqRrVxJ7r/l4veGLo9
Gue/xqByYUhPehTXFTajzlS3mnQR9tv6x+XvXsbbP2/jz80l0rV9Bd3fdTwWhH5gRD3Rnrl0OYEa
ArBhI7x2jk3ddg0auVx0WmGHXck3UuuxfWWIptmbvfNTsv7aTomWnE1bC4nRmw5m9aRFLpbQaj0y
kzVewVScS5dz0+8S2NFQj3Gywk9FFsI5SFSBdpT4i9Rqwxzjd/hyJGzE29Rrxl0nKNsHjZXDmezy
PUzcioRjrzqVC4EX1PS5aq8Xl0f+PGywpx4QXf957PLUyxOyyJZHoT6sgqQUMdLmhIdNxZNblPjk
KSPE5fTn5l/XLDc/WlSDhsaNje3lvjqPSQu9fI8SJ7Y6Z029tyvh7C0+cWVW04lyoH6VQeC4cgb/
qKTm7WMBdi1tq99pqYyToVnGqSHGnFQn/37uyLOCqFefLtey9VqVtpALLlcvd/55zn91n+gm4sfw
dsCI4rX+XJSVaA9Go8I/d/3t318euAQUXa4NU6MFGj7bv049KUuCqS5nYdO6lRF4E/t/syYafGJA
H6Z6B6eqoF1R/xPic5lC/9y8XFMLAjoMVkyul9uX5/y5WeJ8KtUyn6AYEFNv6CBJ1inHXCefFuMh
IUHr7XE9jxzbC1XZrdIjA93N5cLTJ4BZXj94B9VAi7fkcHW5mDCSwzFUjEtuSmiSQQ59ZJJGtfHX
IJd5HtQpWiizH5DJR/uZxvTQHABYcOLLeFqCy9WJOgs5RppRn/7+0L89K0XNodPT5o1enkXTRK/l
cRGMPrRWGYC7daa6XLtcDCXZ2389InN3ac+Xe9m1NIBO1ucv64liJLj9wf5wdbYmTtc/r2J2TrKi
zVRxhn6OIpLOEMIw1TKu//Xi/37Pn5eMUpZHl1e83Dd1pof4Kbjc/bdnJXPiEYy3/oO/rl7++l9v
5PLUy23qGDzrcvuvv/jnpcC5NoHpu311FmJmgPjXB/vbu/jrbf95+M+r/z/chxQsE43eqh0bIcKM
5rljP5rGMAXckNq2tJaDPs54EO0JTOto0oBubuxMX8J+RPqkluolSz0V1r58yQFasZhdnF3V6jbc
YnEHOVG+sRWmAzx/9iJZaX9YJJpFI+nW5OlGbZN7ajr4LbrkmcAfPRyyPDq5PiF1CeihMnIswu/c
eYusoN/1df9k1SkzjYcDfmFG2bjY0JcRLPiAv89dbZs9lnihBNmKGQ6ZtN0QCOgH+foxV2vLjMwL
FRYTH8rEfpzzbcP6FHJh1nIu9MR4dFUSqFYWe9pSv5FCpZy+YxQkunonsSPduu6bl0GuFDLLt7NQ
AZav3TwZaOowNqudqlfERkP2zOLCJBSDiyxugWXeodzV+N6Kzj7XdT8w9KVQFvrqJkm+x/mrADWa
WZQEVaapXVwlr70CWSWs5Gg3bEirejrFlrW3enlrkBbGT9VoK8n1242KUOo+jOOIikTmViAd2LkN
bf+qCfcbjQC5fxQwypm5lX+KbmF+yKdoZ+U7pyVwqJOlhgjc3SaFRR5GcU8VNn9R5RdqiS2QL4OU
6+KzbFnrNm0eWql+18xiJnzGMjdca4NirNhx2IMk3e5j8T09tCu/O9Y5gbB6YRMZYoHjZJe9n9qG
X9YlTxN+UNAWmMF8r//Uly4JpzZ+6SY/O+ekUAUUTtC4sX1EPITVEULFZqLvMrV2QRwC5hzD8j4z
jvRTxkwd2LZadnqSPgGceY6EGbEi0a4XlwVoyTKtclwiXfuIERHwTSIn6zDG+IlHXM9WUR+TsrEf
0BE/erIgetlg9x7nOccT4Zldtu+baQxhNWx9ChshQOJixRLstRFhBUCZqyrNom8NOjP/QY3JIahi
EiPZNWWA62yjQ5zMMElCPGZJjKl1tuwduzg5i37rp61+zOO+pdmRXekkatz6M2ZlQsZuZGNvpo7j
1SBkCUqFS6UdKsuaqmuPMwfnsFio8oAuD/54Z2aABmO7ofPaf5nrIsvTxXQc5atmewyroAYKS7Zh
BkoKa6LNmqh3rr2lNhG5gCox/Tw726YiC0uJhwoW8qzDwobEUjn5W2M5X7QwH+gh62+yq18lQ1Qw
K9JGvQaDx0i68d5cRnUNizTtbKyKxCujJqXzPyti6wprE0UtJJsqtN2hh1dk3GOb7O7m6gfbJrkf
nXtmZEVcnzD2PYmrRvehO8v62MSTTQFL+yZT66WiJ1wQrOJLH+Z1BpqpjN1+nxf08+a8wymiuu8o
KZwwsv1HRzTdoTkPWWfvbRtWQeM2kD8HYFWQDkckMBGnm3NaqGqxzPMQZ0oibIFddwUZYcRT/2aR
C3QPfUEYMTgR29lt+yLbp4NAxgP2uPSSCQZUdtMAot26cY6fRWcO8CdaD0UbWHSwQ9GwCO2p+5iy
wkiXRK9ltKa50rAAFHMA4Pko4bWfij7fJQIDIcSMc66DcdcmtAUZLDL60h2EBp+EO8aoQJ9BGaU9
e1ybzI+07/Amj3exstzd4ALPWWFihCf7btWHNGe/U9c84xIFcjKmnzS7AttLgMNgNwIyZCA089V1
ZLYv4G9H0mXnilQavmhkGar4kSlBF57figPebILAOXzlJ2UKPpMiL9028nc/mg6LWwPqQAHY1fn3
UAsgkQs+98zG65nYVvlYut6O9nQIL3S4g0naWaW77+riQYH8DGOb9PKRGOUtSTL1DnlbSKIK/U+D
QN10+hzi8YMocLKRxudVJk79ClhVVzz6qXrWZmbxElrr1CVnwCK3lel+qWrXFww1KZ4IX7nWtiFZ
jiYgDgj9Z0ykHmKe+fFI8M1XnSz0LLWrFg6/VII36OSCnpsviPyiHMQKGJvJ7zce+rythj8mGHJJ
2LRVkRTB+iichvRLIjVG6rfNBrUf84HWPkgejCYpfkfMmPsCLXlBi2tr+XAOCGpqAr0yvgGRSETY
b7bdVHBtbW1Td+pr6Hoapb7kvIBAlwJLDjuF/+BDCYKHI4lrmzoUyR1BB7/gJu5SmHkAbfR5higm
ArdHjO6XLuReLXm3HTRu0c2E/ThMxjrd29HwjsnxVLMb3rWjcx6ITkC0nly3OupAYpnVLi88NPH8
bFmJUTOOfSBPlIfB4sj7hthLZmECC3t7h0TZ2prZ8lonGVyyVRmkXLMKExaNm5Fc4E0KT89Na7gE
1NitZPq0gXqFGb9I1xUvJGtiAtPM32aNpIwylF3PgN/smaHwxc3Nc/cpk+wZuNZn76fNaYoGIrQW
lR/Zrt4QOmWyLEhuLWXgFjFgTcjbsjLuvAWwbuVnAKC1aQvbp8ZkHBuwThmMk4hsO9A6iNpIl06Y
lykgPCD0ehYRA2SeSv1exhhSyf8hZz5GlQFYCjGdv1GKyKahJ9M6qW21mVB1mImv74ET3+UwSE2R
rgfEcpXq5d1U6xSr+clKIY5zPDM60PzdGkKctSpOjnUtsUG0xQ5/q0806i0rP9zlQjxLCINDldyJ
tAF4qewvG5qkIVvYcdgZCNcwtxMx5lOSgZMaShwwBmqutI9+Gcn0NCx8j/SKG7SfBPAxj8H4gbMV
+g0rWGU+GI51cuLsZgHrYGrkluqJGLYwdeLQoNFoq+qrqMd65xDbHiREFVH8JVjB8T6jTEFcNlkC
Wn53q89tuUHTB5RB7DNodbFTx7/Zc1DFt+PBf2216gFxvtoYdjpTEpZ3Ou38in5mJYqTmWF+Urru
b0FN7eQwPrDLZaLmrGsNQqkRyVH2xGI92bEemMb8xGbvsTa7/IoQ5+2IVrYkRY/R3L+G3Ebka/kA
m6sIc12Fhpcv16i2740UrL1GWK+stHNHIhNAHjkEugBvviyNvPdVS63ZI2EJqxi4VDkFbVMTxxgm
TZSzuhXsFLU34sIK8kVJcMttOBR1Dhy4mCvQ3r64Reg/9bX/wXCEzZrF/E72hk9+wmTcqDY/t7p+
8ld2HrTWiZm2mrbQgOjAoEiYHXq35vwg8UXcCUtfvSNGG1IDT0Fs4tnxqUwebDfLwDwhrKT0VQH1
nLv8RziQDwbmpFAfql91Zn+nGmutQgwrt5OC0IiJ6Raf9jYfn4DnL3vAtC6unuEoRx0De2UsB4uh
gQERrM/YT1dJ3pi3C0pT16a2W4z+lmWSFjgKkAd7WCSs3U2OMYu9F03XWlGg9AUmRgRY6X6NTM5S
u0WlD7PEckEc9MUaLjWFbgFWqjdTPKx0bpg7vga3lFiJGJVxcpBIRNRyBo2dhVbyk3bXWWXsSuZX
lpER0nP5YLmP4FCMp4hErDEeO0JiV6BUHjpN8w7zzguH3nzBVlTwjqz7MnZesfmHFPDuUfeX7Psq
ItWMJQ6nzo9CvV4ealNTwVSi3tX5xudklbpFsY6nf8Cbc1ZDDmpN6BSTUZy5CHm1eiQ8cTphXckC
GzBET6Mz6PXpl1ORda68kUTXgbtgPKA8bjEJinVfgNZjtGhs29j8N2BWPoaYzpwhIXUIqbOEoS+W
mptymJKgwgi0AZf2REt8CkRaAi0WRggAz2U/BqXUSOEJ141J2Q6+NG4EaOZT2Od4dmb/ULeuE7aC
km+e1PJgRE0RZELKbeFnW3Y55DAO2Y7e4nXh8peL2pGB32XMDdatjiOGVVe+lemShVC5E2an4WNg
7EfakC57kEbvbZ8NDHjeNqphExjt8EnuxFM++Pd2Q1W9WagxGFgzInxeHbQEa57AN4LtKE3/VZVZ
Srlc3yyycVF2SbZryUzg5jCS3WGfBSEjnKklJX0KQKStHfNWWz8lQAcnu43kXqhLJqg61WeVpl9O
ikNLQYTZOObLmKFpWpiVnMnZubH6bc8r3mL9AV2Y4EnGts2ugqJs593o189ew/wxkxaVL8ZeCvUb
f9kzyO5jDQCKZf1nhN/qGPsslivffdBRmiba9JRnETluGiZIBxl/7RDcvuDsBRjjeJyQpCvAjLUm
IFjjqY4i0EHi01wisEZj7KOVMTGPxDSa4xJ0HHUy42rQTdJH3Qadj31DaygOXTCLyG2Aq+S4FBdy
W/nJSJso5lv2LlSCHO2M76BnFPYp1+j98LJUVn3DLsXMI1gGC18ZXHSwYMTLzEn/i77tTzIs60MU
HmOTQ9u1nxklvhuaZztZWntDAXjRa0hrvc+oHTnQ/JcpvlKaYhKNvTCjs76Je1oLvgPTCnYhWEq1
CzMAxw+cPaMjc3YpEYm7Hg29Iv3WFwJZIF6814CRCZ0OqpzIaj/9Eq1D0Y9jshMggCba1ZtUQRms
AEVoBsXErq1/kgWcXkJOOBEWX0YFrKhR5O9F6xvQkTQaSTtsAGTmjfZGjvCwYXK9YY3wavXWY2uq
O6vS7j0jvfUzfqUyiymlluMvi3gk+JuvLRv5ZvXXpWnyHIvI2Mja31lx7lHHwcTlagk75CS+883a
gJmSsO5LgMcNBbQT5ZcVK3CbCjOj2kxQ9lR5VEr9GSszq/dhqvhCIqZIHNHhWDvEJcT0bpKZ3AB9
rlGxebZxlVNhIHIct4YYP62me/cG0iUX7H2p7NApjtnLbHwmpvEel3D2+s6Rm2pmdu4BdCuju4HM
LgqIPiY6ONMSznmFmk82ykjkFAvt/jPVp5zkdL84FJ3e3JCJEdjD8ExGUnTdjqtFlHnYNL/qAcxr
PmAL19jGc218mKXYGT2BLSrPf/yW/rTWgMQhz2nXWUmMSLFgrWmNM58IkE3ZG1QSseUXxC7uBudh
qrXnYfzxE6rervE8Os2AQMn70JxnUmGY5SxVsuYTh6hgt0ifaCMGRgABl3eDOjENaH4dE0RsjtSb
YKlj46oCwCsGVqpNZrNygBIw1TINDFJpNL0XQel1d4lGU7DJbYaH7M5PZBgP+pcRR+1+5i0E0mDk
4z0TpFJvG3rmBsvR1l/DM1m7R7TVjMhoOCH5SJM+vQ5Dq21AC+8yzTSDOHZYfrtYgKV3l/Z6SiZe
EQ5+LLfEATznXfvTl/XPqikB9HurqtrYsFOJ+I27Jn1JRt8LTQAreVqwOtfeyGRH9dk587VIf9lF
eUeevHNsltbelKw71WLBGmysa73TngFA0iV2SbojnHxjvJQR1hW2AgzGSxUaffJLU3EKxOkwsbsn
5kM+MWkCU1vuRczhWW6t9Xcy8swPRlhagVvwBarGbFlHc7SsDBZNpOY2ToDR6f6DNRrvUO59wDdT
aLlHmblZkFjiMaEAvfHs69xBYlBENAfj5I56HHDlMb8TDu1TZBZNNz6584q9RQg7pfdxOh9hAcAS
Kndte+Pk5nvNR4hIFhDNLwkRIh6BCDsLh5d2NaXwfqpF7NaN6QKWkxOXBW1s3Fp5/El81POCGXqz
kmuGrPnJkMxCmWtOquy9naM9e/58kI5+DeDdABQK8K0GiRw4jfuBeP3e5NeCqLpF+qsnpHssyxNZ
NdnBeKepYBUsENmVBiJT5a4vOWJau4KL5bQQ9vwtvLmPRYgP8DCUEIxr3Sh/hs7/QAL4VVVfYxcJ
gsf0qxIKNm2ke8IzgtKtfkzebLHInzjJHwunfqqUtQRULMngqcSXz/G8Bo29VyywcSowJGXNDJCy
rz9JMTu2rXisVtipXVAomI5YRSDaykfHyc4AQ16F0T2OotwlE63i2ovuvdX8j47jJ/fyez9+Ge3h
1uy0K5zOx0EvfkmdrlIrNBx9kK4XRRBsnNi7VjUw7jtfhqbRvGrpnVzS97zvfpfxjbVmpkkpDb4e
77o2J5DLyW1kIFjQLLLInB/HKDsIY2uxyrRulDLrgB4aVSRW2oncgug9Rf2rZXeHJH5rp1g7lv0M
2JGtIKbCvABY+s9I6P8v6PvvBX0WvqX/i6AvSev/AOjY5voP/inm8/R/OAZBorqpC+fCvfmXmM+z
/+EZCOhsHJiUkiDi/EvMByfHR//n+hZ6Pv63WgP+t5jP+4eF3cTwbGJV8WEjvvuf/+M/7MDd327/
e5bs/xEcKlDxeaaDMRh3qnkRFP67lSkatViR1+Icq4RoKs+eb6nAYTFwUCOwA/gizyDIvC9PGQ9s
8hHHwpNAJOZBtcRH7lBBDvoxjratrSg4zht5YYVa2bLLPXVX1CVqCnD5p1qI5VB5RMb47b00AFlL
5VUbYyzNdXVPhZxcgZiB/LhkN3Vv0mIsjG7j6O95ridbUXkkTDyx8y3mJTmU1JdIeDFPRjeY/41v
2fy77YKvBEon3jEHBaaLw+s/bT3+4LXIRnz7uICPPFCDsoK40G7Yh+HzwwXhViSgJp2MthNYPM72
g7nkHxqZhmEmy7DFVoMq2MdO71d8mvjKlzqlJhLzzJyEH09pTNRkoM6CNfW/HXn/ZTSw/zdtJmm7
1BEM23Vc/RLN+TdtZpSYhXQHYhGjOHorm8gKpFXel5Ors7jw6/28GLfV+Fql1L9n2fgbXPrjkXDz
1zpbVfttjCcrLtxgHIsGcB6iwnE+4KnYEkDHYCpIqepScJbNl5JShJaJfqL2qFnGTD6dU5ytgjw0
xA57w1zuU4PCcUWgdOnk3UZGPWEaabGV9XSeSadigQVNhUpQMnlvpoqfhWRZVqfGUV+gHir3yEyb
nl3vLk7WEpgcBqiN+fNyhfRlORAHRJ0r8kNU4itebKtsejUWNeQ8TQJ9sUEbg4hMXPVrRrPTeDYc
l2gJxuTWo0ZAMLG24iyVjzTo22Shytoqh/IUsWkp6NKCqTwUtvvajBPP60AR1RSHXe1FwkMIFGI4
vF7aJhG9c5sUw0GYLMB1FrabPlpxkIN+1YwcLUAhUMfrVLFs96kykfe1UymDnhfRYEIG6WDf22WF
mQbsoDmqPYFk7MJZt+Z0E1VOUW2yPz1SfdbtHWzzuxScna1T3FhaFqp52Z3z0iMwL3tfFpfALKDm
pHXb0JjnGQpsd93YdD30BISUA8xFVJhR8hlIHV6dgDJOOKj2TTpEzgGll0EzTNMW5vmwoQ/et8kZ
3MFCljfrJidzqQwXxNCb0dAEhhkCFLmK52ZA4//oWV5+ADSJSobAo8VYuyTTCWHTV0Tz0UkW+o1s
MBMiaTWXEDi0wCKM2Irslnq5jz3WkbOc30v1TEeeAlxTvcjZ/mj77ksU1Ift4U14k4d+pPrusvTe
TODMwii5bfNe53tUr24j3xcn0OwI3Y2YC4q4RHF4q1UmOsuF/uCkY7NM0+1UI+sEmRtA8dun1EI3
7JXjjTTivZAGBMxlyIO69uZNQz1VT5od2Cv0pep2VsMeKeBVUiOV1MjdnMZjl7e/hHkPMfo0+OVz
Z0TFNtanT80AVDEMcLzInmj5WTzgsfXCKhTBARo6Qv4g7SWAMkItGY4Onf1NXScBUIVXLxdPrC9P
8FGvMpno22TKSpI4Yh0TihsM5QwjpX7I3O6Tst57UuCFjoudw5m0qZLho/dgaLEJgkbFPtY70LIY
NrnPokjX6K74EQOr+4QyIWcL9NXB4454L20xI+SzPrWO7EOzZ8AXXQaO079D+PuW8XtS5STaMj3n
DW2+tnkG7XtqVMyq1fkVOXyAyv6057HdCwzYURU9eJm8znxCTfU1+EVzHgpEgb1NVAMGW+imdI2p
Pqp9GRu/K868Dd0hqsV28UzjdefqaDAzV0ScQ+zETKLcN1S1aDUgYe5E/SD6gqS/nNegx8SoMVMq
KKxbdMRhPZDjV6r7WbDXmPL7zJ1vfIvqqPCpHyHRmHFkb5FpMFz723rsbuY0x+Qd1/gUa/PYRcMx
a5OOJfoXjfcrrUoe4Te1kA2mZ1m4JhwkUEzRqN/99XfzfqHZyfZSAXrDA1XkIlzP77lDfdpyKrVl
eoyKaEtIwNbAMbfY8btqCIxd1PQbMEYDFUTxJVks9Iy7SBr36wOZL95y8rXcCRhlHz3EbhHSLiW6
kpBOmLIf3mRdxd45Im6t8+Nd1Ki35UhHCsiIgeVFRvgFl2kLIjhIGupUo0YLSqc7WpsIptlLIipI
HCr7bvIUjY5xoHJ1NDE/Bwn5UEFnxDvDHqmWtMeqN14thwzSlloxBQNX1K+x357z1Hnr1xwbb7Gb
0P3URZUSLDxdLWmFjNrHQTfEFMQTD7Nfh7l08GzseuKpa5XcwOsMRhCUR/Z3biCY3gKnTiPmrxd2
eIeiwH42VSaxbbZ1W8j2hVibOxflAv5C8WJ0lB1p9SVI+Aj5sb7XxNC6Z6+2ambbKIWdVwL5Xx+a
/YZqsX9V+UjapYdYNLE+zAkzgSyqMGsJu/EX/MM2KaZTSe8O/fzGzRf2sIv6mayBhoxPMaL8cvVJ
P01tNh5S173yR/Y9cTqtECsld+bs3MY9MSFzWR4BSD+RxzNuYn1mfGHumQ0+c278KhtA0hYaUJEr
ShGW855PUM2JMv2UWvRKnAJ5lvROqE5B7on1vWUTQBvp16Ug/8M0qeUoYPkAOyv0/LN9Lc18P87e
I1W8UPPEW+nN7I9LzFIfmUw/53LZDq5jfTosRLI+wZVnsmlfDZwyhbSVt+LG9swSjxiHouzdu8Xj
A+pWjMhZMrLAMk/Svr2zU3eT6Dg3BM7hjSet/jYxdQJhS19euySLUWCLvxdPf0IcuhBh4k+b9YDX
ug5sP3t6lEuh7vjA9t36d6pTyyyMGmiw1W2hx+9jwz/28arlJbdj6zlPMM6ppUVHMaGRaEtxh4WS
H9sev5cUEXVjzntzNp8THO17W4upZplNMAjxNLrMoLF3Mnt1gxPETuTJrUECRxrvlnErWvrPwqW8
73BIXO+cIrumh/264LNhLC5xcptXY28/ggcPRZ/3wOwLpvgMKDa/x4iBkViI70XjJC4T/W0UbOJJ
ZKWzIl5jgwYuPGEOdAMZsvEmWlPuBGWv3i6+VaX0ULLa7lMHhbTfnP1CuxsHxQYbH/hCHWyMqmfY
GVOgCrpRTVO/eITRjVZxkwB1HWb3QTPH20y2C+7NJ5afJ22YniiUr3LPgaFp8Y+Gv8EIQ4JJ7Dxf
Ph3TI6ozwuSKuTiuf9ZybfKk/Ecvc393GTng8yRepEjvFZ/QBTo35tjuoxt3bm6xV/LG7TFM2N1H
hb/pW48GDg2au0F9LaqUxK4gKG07YDu0j105CjbD47Enuw7ijkvHayzvrdqtTwz1Bu24ppLPIwFt
SyOG0zAah0lDQwX60tyYDu2iakxF0LfpaarZj9uplh201bzst/VO0mrZUTje2rIEc4Coo8ALD/Gc
UjkFagR5pnWiop5uW5wnzqDkVW4XT0bvqV1msoPJbeuX12fGeSwn6nzLuCfN4tnU4KqR745Zxfae
sjxxKaWQ4Ncjw4hy/RGNcrVmuUZOhiU95vQ3xiPrkoEoIP93GrfRlmRckjIyvvgcd9/VbOLEprw1
0iBJ4VBF7Q3ZtfpDVU1MhDFE0TLX9rkP+19WBL2rkthAaVAe6o5TTI9HK7qgi1oa/J5LkAHMsa2+
Ci+KUT82aw3CdkCXK23ZVLFNyygqr8lqe0wSkYeIk/tQJcl5QAG978gNpBQJ+9NFfkCjMwEJmpoZ
dZs5pddDNW3Tj608qfVC99DF/Ll5uWbMxFe4Y7q/PDhq+UiKSwVz/s8/sO6KdplYGSF+/fMSl2uz
vigAmtpdM9hEeo26H84NwSGmtU/ixT1qgzAQ9oLaOCWyzlaWAz2e9YC5XJjrG7q80OUmmfR3VZap
XbNqH6eLNPFyNdcj9hcRGivPe59WdWOVWBHItlFuRWaiDTaNYwmUDpaiaPYpyr2jaH17wwYuPjF9
PAob8Vc2R082wNL68vLry1yuXf5EbHhIKC6vXazOAGrSSFgiBqb4orGcXUQgRqnzezXjVdrF4qjE
uEWjj4o8M6qjT3OTaIsBv2ziLTcZLg7GekfuLa07eKm9nDlkkttWM5LbyUPHTJNUMA50BGjJxsDX
1WU3SRSvudhmG8qYvET4s4/jxKQwRb35IOK4CHGEJztWMKzmioZWM1mGoU1KSWjAd7h3TAMoR0mu
NlooE+COIhujJAsnxb5e1rN2XUdew7odflqXZxSZEm3rqvqD9Uh9tGM/JdijfelLsmlSVW2JTKSk
XzbXeg/VUCtZPHhltU2W2d9phsT4bfD3O4fmCPb0d+oLv5Z2QcBVskrt2girxa7oCondgHq9rUn7
ITFQo8w4HQBSp1dux/hQ0aDcUqNlFZg4xcfChORllrcppGrPzTrOQmhBvhK396Q2t2fTwF1rQCIn
e2K6HmF4b3RQPbt+qIyzS6kjIa/21phS9uqVc2SPD59SRdl970NhjzllWGpUX6oHYKT5qAmYwDqt
rM6gydc8+Lh7jucU1Y6GWscQNHSiRBVvQsT3dUTnx8wzRE+pip/GpfqxUFUdx04GxtT2R38k3X4m
lrSB7LIXo1iuOUQ8VEgoxsYxjg8u/RjlCu88upo4k6IH0PJhxoAcsuV+owrDdk/6M2mT5KlQoN7n
Q/zlADw9ytr+KiaRnOlsIfVxuyaUfZrd9FGf3mjWaG8i2t3hYLqneWnmJw3bRJgDBwidwnwgmN57
ijV4T5oayqCm/cau3r2b5tYi/V3SElMZK9YqA1GyuqOulG7f0ShQQeKTjIin3nxOhXuXy7E8oCK7
7tZsH9+PwCcbxcGz+u4cT+MzmqOaWnAYLYu487CkD9lDC5TjKi3IBULqk7A1eZhn8PhZ6+A/k/Yb
bh5QCmWudqNjecBVYpq/5BhvK59ZVW/eIlYjIZOYdeyczD8Wigy0spXIBHGU2Sj6ji79nNSx7uIx
1w9aBwo3x/JPr8eEXflkdBQeFtu9duskviWahRYvIrf9pOJTCiZgl5TRd69y+WBMqy5Hif0arASW
0+ELM5Z3BRcIbclem3TiGKv8bCm9PpO/QHvXJQTSei5TdUoSZAwCix8A+uo1WowcDNAQknzQnUeS
chq9TEMpOCDoZ2gs5+JzTFVG4PXOp5WWON5g53eJmgBoNxs+2rqF/EU7h69LkX9jOBKOamcCztQS
7RzZ5155BCG0CHLigTCjok9uh8l7J0vhRfmsZCakiXKc2/u1OZw0MSLxGK8N6kkoCGDuAS+QJ76w
OLKJglra9MNKa/VAkCeZgmANyiq+J8XwJrJKtU3hUrMBKYOEbCWaimfpAbU1LFD09vKClZUGSVZW
ZKEg8PQgU5KHOFFQ2MT13J9tNGFntLNVe++k5V3KksYg1MCe9u6MdtQbLBIZpopMb22+ZT2dEQRR
YTzR9gt99Vtdl8B/q0LbxmK+ifLFPKGixXFMR32f9vAHHXdklGmreU/o5ske3OrZ0ca3Xhn6dfva
tFr6NCBSzqlyrLHnULRZMEKmfdBjizZDjCwJi+C2oZYPU5SlXbvyAFxyJEurQ2xEqkjYTd43Het5
v4xDc56KJUR+sgMi5ITUSncyxoJn0lGe/ZL0PwfBDVYRCImZf5CoioO2r67a/Lk1M3oEBLrH/Rjh
T0KELc8llInTUnRnQKz6PTXLjddxcNLARjaBL9D3T2K9uFxL0yvZMCVrjYbosF2vTu0VW+CI2THR
TjHJNSPq08P/Yu88tuNWsm37L7ePGvCmcTuJ9HSiaESxg6EjiTAB74GvfzOC5yl5VKeqRvVvgxgA
0jORQMTea82FfWlBGkctSSMVyAlzDZjLYg2UbbRaO5PU91YSYrPrdBzHGfXiDdZx5JVioVdvDJV1
fl9NkQ5TUWjg2pFCUE56dGfmubVd/QVBOuMS6ovZfprFerYDJvB9kRWg1TyA7h1ZPN6QMcudSAGT
u9Ri6YLneaDUIXoUJfSscAuOnjn+uSqqJj3pEE31gnygRS7UmunMK/NA6T1S2/2Sk36S5Ri1lden
xdWi1krm4YzwpaHVnWOL+Q49cnmXIY39sJozDMpy4NK4eEfMzAV4UbW0QOW+SA1dLje7XPt3cSde
Oc27oQOM+cNj1ROoxeUBv23qekZrd2ozM2xj5qCXhzQe49m41GlS/3oz6lbD13nIh1UDQQrVt7jY
Xh794U5qp6+5BE10yF1+/wTq5t9eAvp4zRQ4aUN1A1Ivd9ObsxdeXuC3R/zds1zuYsz8cmkGE8vJ
8ciJMN7YNiY9MM/09zTXQXCLRnKnbm5snFTmFPAhs/ZzGns6Qdcy9UYuvCgdzhRPcdSqbV/unDsy
k9DpV7sa1yLGqqKA8zwOXEUX7SEv/UcXDGNoyiOA39X3gJLPDq5Gpe84xKszbQ1uiKVbCjl2tfdN
9LP9ilFhbg6aVSQgz7qWogCNBUoAWPoy3HJzuZ7acfpBaMC0N5PQjaObwazPZeGhhRsjLpCLA6Xd
s9INRxFecsbpzvhkCwJuW1E/pKn3hgrpLqAdHFvBp8qIv7kVARvGKG6pxL61IEXG9FNDWgBh86m3
rd30xLT7ZZStX1oFoVHAqe6QiFDwAa7Wat8GgnrcFZlxttZHrZlByRWEhNYzAldtsENyCXn1ngix
SnuLXAbAgfFQTvZThgouaRaoiUQHqw5CSWbiJs9RhEwOzGlmRq5Zf2llBhuVXMcf7wp9PJrFCV8G
1aZ2QieV9D/tUqMHPl95ibgqNKihRvxKOltK0SusOwuton/lvcee0e4cpm3P+C8b5v08kNkbx+UD
boeraQ5o0Bcb0dApduw70xmeU4phCcX0vHkeF+ezg69vU9k22CrtR+cjnA269M5s5gffWJ9ENc5H
Q2pDsZ1f9y0eRA3vNGM3ISIYQT1ZDUWAspBM8NsxevOqhWFRQwc8mZggR/AZOte6aWIL17NLUCIn
NcyfqHdae4XFZjAbCPKnmcikDRyXvX/VMtgCi+EH24A6RNCsoEg5J4V2xvA/1prPffO0iGV6M5ma
EronfOt10aZ9M0cnY4huG2c6BmNw05f4wntLDs9vdT97tJEfbrwqeEApmC03jYNOqB9BejtHN122
Qf86Tp1NeVP7PgXNtRgNASjefq6zZ8y1X+YoaSnCQtjwa0xAQ1eAMJ4Ir07Sz76JL8R36z8qq+At
d8Fu5ERysDLLC5fBSoGEuc6eo2faTGZDT5vcoy3BOJpseYVDTROiIBwLapozHy30qcL3DUCnDORj
OZFxqyraNsWPViNjfDXxW3RHC48Lg+iSloMALL5m/AMhN1N/WpgLMlM/+2MQLp9JftDDevV/oC29
sz3s5eYciTBqsMpU0b3ZRkQKlyIOKSk++ha2KA8WPHkNh1LvnpmUnZhLuBgX+O5sHRd0bDufUksa
YWZyF6MWxn+S/6xSvAfiocqDN3/Smx2y7HNAlx3hBDKbKDBfO12GCnfzdhVkfttUVEMzL8PVQxmU
6fa89ajfm1/IQ6IoWXgUgvKUjgT6c4wbMoR1JgJT1DkZmswl7QGD7tpcTR7/N4IIX6ClnIY5DSkU
1ZJEHaLFdbZz+UqKiNib8rdWuwWTlnPtGLfyL8oQD+QMXSlwEvXbc33VnPaRA54zjYuLL2iR9IrB
37YVJTs06RSnVy6OlVRZtsgoZ90ijDtzwwpoFSWGaptO9UD3huTE1oxvC1oFXM08T4rnr2F6LS4q
d33RzF0ec+XG30Sh+CuKXwwqZJXsVx8dDv7heVuJLqB9O+1aX7y0lEd2VtE6odU2D1HuEdds53ei
Wyk3aYDYMYysE78r16Ng576aVRDxfvlHGhnojNUpbpmt0NWKHiCjk/IZfG+ph/BtGK8YYtvZ3EUF
cLV1/tnTh8Rn9Dkl9t6bUPNE5LLJhjTdLiBdPV4r380P7dRgWpMZ955YxhCX/xxGEUN6cGMz3m5c
qcuUnSxiVbcoLREY9/Ljo8rY+qiHm9ZyqOR5h7xBKJ/YzAdny+UFHSvsHP0TiPsJkX/z3WyS7pCZ
S7xr9FNHI63NSYaKTZuen/02+syGG+fKGbW7WRbse/mLBO9YEhC7NYcUfg6RrUmgfTeT7JrY2O+t
rKebIyq3mlLh1Y0fELU5BkS0WhoiYjKq574+RebyHSSA31J21rAGjSmlm35Jv0bz26wtdShKPIRV
ezsZtHcV3IyDTqd0qrtvgpLBvq5pHVCRQZwMtthZQSNiFwwLJjMY2n2UimtSAOGhBou62vmaGnSN
M/EdSVC+c/KVimBWe2EQT/dr638XnENrKWgTxlWBohxkhHmnFSMab8P+1neE+/L7bsO+4z3lFf90
zUrJfnPvMlEMEK26YOPPPQmCcp7kohdmBIF8X34V9iONtRpbUVtwolo4ICKd8NdA++zzs9wUyMzD
Xuqayig4oPkRZCYec+1nmzc5dQM6O4OjERVaxPwG5uZZ5Hd5FazbZZ1MGDWhZdXmzTCQBDfX3k4M
t7peNrt6WHalNdwEOl4fO2OQhBot4JQQH1XD//9UOf9BlQNMHb7VvxblQPSv2m8//iLMeX/Mn7oc
Qyelyrb8AG2NS9S0D9z1F2Qr+Ifu6roHQwgoJxXqj7oc3UATwiP1QJeinYsux/0HUhqT1hRNTstj
ovPf6HJ4G3+l9+no2n2UKIGHwsuxgcz+VYWiF0mtR9pKTbcllNWLgbdMHegA6rZ/rr3vq8ly2HCy
r5kiqHV1r3+6jTogEZvL0mw+3C6fT22qRUW35Gz68bSPp+ATcngbpNOU3yej1+9LOfkhbZxOcdd1
TAAZI4ZqZyqpCWrByJqb3++E9QfYnNqt7pXLx1/u+uHpLve53KzWZo2zYTtMX0eE5zin/v/L/Paq
k50hDL3crNZ+u8/7O+s0dPNFMBMeKJ9M3ac0ui96NgaI5/sT5ZXxAKkfjs06YS0FAIlFU0TANNRe
tfDc7i/bonJawqZ40Ir209Cc+KQerXblIwZ741GtX+6oNtXics/3u8uX/fACf3fzb/visvL3nQDh
CQxtcPWajjXvJZfPpNZQk914euNSu2VWMluiWbHYsqoW2a81tcnwiZvtAVyJ2h7I0CHavfPev8rL
t6j+eb9tlur795HBbhfo65vehRrCxZy52iIPtQzvJOJ+L91lCTYjRMocylVRJ8Q1wl1Ud1T71Nr7
49QhTYvTQkVt3KrjlMwEHqxuLgyCcqxEHNRWPrl+OKRUaj88Vq2ak/3JHbyJJB3ezPuPQ74jtfn+
pHKTcvBsaLeT3QIiTk2Xn5RcVYsUy+MJSzeu5eG8xOAYN4rXJCS0SYGR1CY4dHRVGnz1VJJ4vCrH
6qNWe2odaH1iimdFue0h6DESBgekFkOH9l7nO6PgN6RHj8qc2q+AQWoNG8PBhBRwaCU0JqrphGRY
j/lH/NomF9Ta5W751Zzp2agFysM/1xRUxJAYEnVDvi5fVnrftFW5hx8zpAxgOzPq5ccUaTpLP01G
ItA8MDc0PBRjJfZ6xqcfVq30fiY7HW/i3GxFJdVTiopVqFVfwn4UGcgpPrlx4OC00W/UxynXgJdQ
qz4CDIzORQFbBAwSbBPPLO405qfElrvHzGb0u7u8fc/IPGgBOnNYeewqXg5ai48MHVveoG4VdCB8
yR1StJreq9HcmEQugZyS/yMGb/1+Xbr7C5pFralX0wdtOc62FyogkAIBZas0wksu9TxhLHpnjcRp
w6rj9GJbi9LZ5ML0zj6NTNrpBA0sWYfeS70b21ipHwAUdjcVkSV/oszkd2JrbThEnXlU71N9Q5fv
KmJ2BR0pj5AnbERePNcd9oH3zVziZJas0sIWO9Gm07EJEYB1UnQniD/PwQwteLJXKODVeFCUJ3Wb
WqMNsjMBysP01tuzhrbjrNaCuR5z2oPgxJoEWZ1hDT98GnuUxBIISZbQGg48uaq2yzV7wC9Y7x30
d0B4LVQXajXK6N+pNb8rMD628bUC0BiSsyJ66TlUTBh/BYUCnaLauBOHtBPEL7qWdOdFLtTaZdNf
g5qacfKmdg1DTPNoxmVCljCnFMIggcQXgBri9WYwQEuqXQmAQOgD1XEW/pfazjnf//qwPpgtPuyv
7VlPMaLOWr29fML3j2klHUddh9iJYaN50ovrWPABL59SbarPW9sUZO1x3M+oSQ9pbqALtMEoqk+u
Pu47+cxR/DO1o2qwMHmkhSt0DhHznM9NiBkfjld1dMjZE04CKWrv5Jnw/Rcsf8bBoB2QshiHyy7b
Lm6bhF8eNMA/8W/ZLyRcvOYp9Qd4QupbqXyYSI0+fsocil2TRPwowpHazLA10S+Rl3EEzzEKtpGc
IzUgGH4B0XSf1r/WNFjgsb6H7oiIvjaJLvTkMa9IU4UnqjAD8R62NQwjtS8ql1eP0Ke9OSDDVwts
FSgFK7qmU1KQRbk6eMLp3J0VdU6teZA9UfeIdj4h6jdQvGyQCTNflUSuuihmDge9IT1LLojcoIyl
A2SOL3AsdYC/b9tNT1s4SPh5gwR0a4x+7wd4K79ItVgXOBeUC2E+mrTewniVLWpFD1LcoF6TRVdE
XrilAYfJf98FeHTZ7FvX2FX6NOzwVW089LhntYhj44szpiMmHX7suCH+XCCuAaPza5/axKsSINmT
t6g7qpsvm2qfBSQbOYx7pbZsLtj0pOTTvK+qvR+e533Vx47q9pz3XFQE+7Zrrk0ZQDbL7DGzm52T
3t1XpjtuB3iZWwAGhKBrMeJfKNRkD9BcNmuOs1wOJXs5DumMkrMGgSsANtSqup2Tyl1UgGrTc7p3
peyqI6Ipzm2s8S7VqtqpFrW8Wa1pjJq5aMjD7fIYtTneWwO0tssj1V61uVCY40EmXcq6c2uGJnIb
ny+X3l/PREQyKI/UQbPDAAV7obylUuMZtZqo0afcmck1tSkUF/Cyre542Xy/uVDjZnVP9aBc/WIu
z6nuf9l8v/m3V8suj3GCrDr0Q/3+DtTjPrzL9zu+P4fXtMANI5+mgSyo46nkoodgENSV3I7QvWzj
CMqn2qcWg7z1srn6aCzUndXa5bFqc1ibhF4MRDfuZQOmATgoV3XHRSms7qzZ8nKrVt/3Xp7n8lJc
EXX09TnazV+vpx7yd3f+8IyXm397i+rBH55fPqvaN6ecKfwUihwXH7IS/1yAePn7TQtjawhMzMEU
Kbs88tpGg6/6sICu3qL/WX6o/fqQcnkP5NDscr/fNtUN/3Iful+BWBQ6jLqfpcYLvz3X+6v87e3D
CKUeUQFAWfWOf31Q9d7Vvk6dpC6fXv0z1M2tJdtMl496uY9jxM5pbGDHTBCAUuxQ8onVQv3zJq3n
Kyf7iQKQcB/qmjBaMirAXKlBXjGO4AUKbw+Eozo7cmzmqSGf2r4s3neS54eqq0GD8vudLPnI96dU
T6K21cPfd6ptAiXnnVGum8n3EOb7KDhx6mtMZNvg3Oco3nTN6XdNi3TSp/RIYlJrrbum9rzQJuOR
wa287M348B6Mudt6CySc0dazLdFsIOnVYE1SggY1llzVSDtB1h5ST8OHbujVDqGjfQ5W3aYVyFrS
FM77mo1B98BUn6gvGK2dHD8FalSVEYWEC9QE+pPHlLS1K8Pk/A8FiyvOLMGtSUlBakNpuoFoxULt
dLUO7qrZQWD1jM8mUGFCV2PyDtPEP+tzvxzGwXfOs1wMNpQ4CBcUrSC5ZnLWotYA85xg9hqHVsFW
5YK0K+iaAGcJS3D+sAd9OI9yHnRZqH0uI4StZVDUnWg2b7S1mXYVrkMuFCskPFp2odFkL1T4/F2h
Lse+vBKrRbc64EKrLzqnYE4R8j/hyHGV+seoNbVQN+QAMKjRRWWYFu50fl+YeXLsVnii6tzYqzOz
gjaiIOYkrVbVXr1Mbxc7C/aLTOYMXCNgrpHyeQlvpMv91zsb8mytHqZuUWs0HnHQcDVo+/7Dovjr
prpV7UsbQFhagFIUNRzcv2AZz26Gaz6wkgkVAvsuN6i1Wf6rAuST1OMZzavvV61dFqM8BtR3rvap
zd6QRZ/L9vsa5FBEVsNevM8W5BOqG9SD1eNol972rm3sFZtvkFdXxoblO6pPbWrqEomrhQulIu81
SuN2uSvtcCRDOuKDD3fKrfSQytwVyTjEZwruEHXjePZRFpwJqURrX0kyopCMRCYYqL0lN3GUGEW1
GJop9HroikQ3A1pE/tue1WJQIEZbIhklm1GdeRoFbHw/XcnTUSF5jvVIrXiAJHHOgT1OkhaJWmE6
G3Jx2RwUKPKyrdbUfdS91WYteZP/V6wtQaku/6FYazm6iYnuX1drn3+2BeljH12Ufz7mz2qtZ/zD
9iwrcC3dUHbIS7XWs0hLsHEDcMTiIHfcDy5K5x+6wW7fhjFiGSYl1j9NlLb5D88MSOO0SUUgddH2
/ptirQzwJDwkrsrTj//9H8cMHJydgccbtEncxpfz11KtbxDglVa0WmM3+O4P3oaqyGpMMzg8PO4f
/jF/4/Cz5JN9eDEbYa/FJ7UDX1amQV799cWiYWxMq4qj4wJbfG/6g7nxxtniVGulO2p3rf6j6+gW
gmnUl5ug9F8abT6hVeLqMRavhYd2FWbJpp26aTv101bMS7y1RUwPpUyfiLh/hHHi4N23yPt05Pyt
ARbZdtTnSACYZ8/fZE56XcX+caLcsNPGhQh0rf307z+o90/xNXxQx9UJV+Ob8vh6//pBEzfPKVb6
wXGJqUv15F5ZmS+29JO6jb2Gwsjz0EnN77aev3FCP9ZzCx2pLELmHXDPavLEouKY6MVbYRfXeT5O
Wx8BSOi2zk6UZhEubtrsTCbQaKZkPpXxRQxJdTaRTeb2yfSt04juHaCRbe6qHmM2aWN5Vlvky+yU
uEkzdXBrXvaswLX5mnCGS0rKWHVikWifJ9u8NUgJ8ALeqc3bRnGXc9LTaaPLDGkv7l+WxgWoFTfH
xDeeynTRUZhS7/eD7Aikjykrdk8ekr4Z2XIs60kJQHGfgu0xMVOsP5u8+ST0+A3WF0I0kT7Qe9qa
0wxhu0Ixvtjia9VUMV3q8dvYOBke+nza/ofvSh50vx+UHiEmhgwb4hf620GpMz+2Ckz9R+RjPuLQ
6DGzxCvz4A2kJp05OozOthxIArMzoiMafSOqFjik6xwpyldYQ/qDwRU9FpYfeiLRj63n7iKsk4Ae
pjPMEHfnNP7L3OE9lCEnG5CPgG+yQrZwD20NOqzNiSXwl3vjy6iDMSQA/g29J/r5lGpFAxN0k1Uc
982o7doJLNNqB3/kiT2faTu/5El5DefQJzbAybZ+OmwSB2mKWT8PU/mpqDjwvJlZ5DJep4agyVx+
ijqEw865GqfTAv7VNPLbLNLuBmyBhHDmoOAtvZMDF3ys3GHeDHyLNuFWjEqDe92gRR0tWJyTjKR2
JBMeloQZJpXfEkPdOARMc8T8h+/pb74m33NxfKuEGPO3PM7Ohq2weFNwTElI2rYyb8GPnQVfF1AI
8wG528u/f0Hj737Evi8joCk5OcHvSTEOfJWixkwNJMu6ql1pJQK+YMsfg1sOX3BB3FqahPT5w4tY
OILTim8Y17HYcRk/tWn81jEMbeLjOHz99+/t747ZQMfSjqaSU4zFdeOj890kyqUEFxpg2r0OkJYd
vIS3xpUM57vjEcVcIYcrUUT81y9r6waZfpCYaO3Zv30HQWuaUME0/0igxdvs+I96zfnAr7K3rhmi
XTyLg+j8x3//ooYun/a3XygSfpqaqCSsf75GZTGty4kf7lHvDWJN4rtYWpqTKb+OpDsdvytVmlH0
of0UdR6EJptS12wSaenpb4YRXEHOHsOAyxI/OwLvsuqqwSUURrpYDilPkxvBYSGeHhU4/QDeSB7i
jiRfxS0+kcOKGGVJv5D4dY9x9VyO/KsXD1eCcAHI8Lq7fMZfg9d6n9XE+7X6J5fR25Ze2IDwsjgF
LheA2Loq9Yri+Wu80H8BokNiWDJjU4c401QWxVm//d7rT6IWcEeH6S6ICF+H7kVxovFe+ynbCId3
NgkMMaLpkPgQVgbT036bB+fKkCCCLO1HwL/zzhf5sKnpqTGph7JKes+8XtsoyysqucQW8bXVzV5z
0SYRE4N8JV8erbF6Ggx5Xy6tm2BZsKZyzWk0QgWHNHi0Y354UcA/12msF3fBGARWKHQWVOVTA8TS
DPY62MwjTiWoIFLUZ8fVJsec+R+OCNP+5/hSXTe4xmJK910a0PK3+yHFNjKjfEjWdj7GAbkxk7VH
u343kGJ40KKuCsfg3tdnGD9GfWNZCHpRZN+sEwLUnCYWHLBgO+7y0bfwAJa4zHz9aPjTQCMnG/ZQ
yh5qxiqhMwFKHwpBfX2IryvTeAIqaxClJzB37wdO6Nt+yOBd2pjwywazruZ8T3GokPG8okYFD+H4
U7wt8h5mm+fsIsMLO2v1uYLECdr75a0vXeKRU/jJTvBHpZ/aZPocVFOzh+6ElbrrAXrZ7U212j+E
1jlIedDX1JG24Zy1qzicOmou9fpg6cl17pSf/QYwhTtj6Kgr4WAHN19IcEO/aXt73NnehgASsesz
bQutLArXgSEWJr9TvxpROBjLHhvUsE9G7YvrIgRqk+XgF9ZTt1Zfo2pwSJ5yvrQLsjbwXg9ZBj6h
ianaRBqWT+/azwVtgE67bdbhNBcRJLTeu+d1uzCSOIqhxUUnLenJ9GBlTIbGdIfaN926Yrppl2yA
EuuFXs6/yn7uJwxjczN+LhvnbWnS6oDzYV/WLX6AOsi2rsf7pn1xnzCwpuDSo7ISxl4EWU1Wlclj
kwULkcnVaUW2VblbKiioqjU8p3a6krdhBScNfXRdi9M8k3CFvDkLTXf5xtDMp3MMXBuRtRydovkz
oi2hjyPWCBzAPp2TAWHlXdfV6X7EIkyIabttMqs6zR6mcGbKwYaaT8LhbyMzzFDaWxbYBLwt0mBo
XrWlo59qeXG26MD5edLvfLtOtsIoXhYHP/DcJM+I83HCNldpVp8yl/CZRiwxWD4oItCl88ba9lG9
nzznkNgcDJhLtroHXAz3LOr9/NjoAaMnvxpCcwkgAFGpKbTxIe6IcayN9gmQMS1Rw7pPJk87jZ24
Mjpz/UbkiCt4Gi4l7gEf0bPTOLeuTvxEZyQapyELDSJXl2ZuOAuasXnQKQ/4UNYwPT8R1n2VGWMX
TpVubaq8fprNxtuuEoEZzJUF6dA4eIUJ11JwLSVWDW2k5s37BBdeLJD/lwtnlCWBzL56dyDgr9bE
ktyCXa1p38izv2fQCqsQAwlFJUZPc0FuejR+Hc3yc6zz/RcttjSHKJQOdbVJ+S9xGK1AOyz2JZlu
VsSZeS05xdpxeezAbUAbuye+i9+TT4w8VqFwGDDW2Xhn1xYIgWvwq+6N7LgIOk7NZv5q8bPZzADY
6wifpzaRiJ4hXhPFAZfr19Yih6bDk4hYe4HsG9VkP+bWt6A/R8nwg5rEdGonfscAa/AzRrd50zyU
vnO6h02Y3NQLpHVfK2/o9JJuDxfdS55FMf4EeJJuRj06cma77Wbwvc3Xvhkeg858FfYZfcQZoB80
vaDKdmLxENqiZkHLOX3JHQdIZsSguz84orldZ1q7K+EXBIygm1wgbNVJ8dTmI16vPPgm/CbG4z0/
5IHUUHpW6IJuRqhLYzDnVF9qvnnXt1hBljGBGSakSH02Dpppi73uUn7M8+uxjB4nrYAVXq1kjsao
+8z8a1by30lQ8OpTcV3IcqbmShHFNH2h1kKgc6aL+1oLyqNXdZikjebejl1tXzE7EFly1Oa+gEmM
VhbteeYtWLlNt+YKDLaP53zyJ9TNpMp+bqAZZjY/5pqeNSSM/skLynsNpL6w+mxbwrLNJuzpPWW+
poOI1q0eUj4N9k2JNrKesfCvK7rVoojEofOHk98n+c4IsKcESfYtSh/bLoD0R9EqSaz7MtYRfGK1
c61DP9vJwUiyR6/hTJq17llII14KR+YIaXDZ9ULf9cATto5ne7txsOAh+DScpukJJxzAGHOg8LZi
KTZO6VRxuV006fJMsXgtf2jpK7/ybhdl6NJxuT3DH7ufDa7VMYyZrm4P9owutteR1tzrbRGf3K44
CPLydlayVNukbtqQmtNeL/Rrep9TyDgSO9QAuGi1XurA/ioFmXUxMMDjupmOw5Xjlufair9b5nbM
4++FTah10WgwRufxqa8hI0N8zba1M51REX/RteB7VKRHLNRMIyLtmQiPibzTilQIsHO7Cm/ZoNsv
EAAeC04vmyX37zJvLmGf5FIqvhUT00iShYfAe8syYlUcHypxR+z6BAdj49GNnMrktrKSlyh+6cyr
vMTgpAubNq0VHKjYYS9L6ErLx05LGm9TLm8dBLdlpv9jBQwNJsPBO+mE0CYhrsbTl8SV8kjNB8aR
aZQOPIre7bA+aQNBBNOYHMsgB/TM7SUCo6UXb86IbcrLxXQ0FuMLAPR42+jOzmywVel2h7hKFNQi
dPLVff9qboO3Wb7Y6lf81OL8Oal7GT4d49+OnxKT6ZqVhUY2fe01sFWR90J4o/OitfdZqn8uprXd
aV6vYYZbAfnZnOLLtii+iorMPK6505JlB3f0Z8KnMCRpgfEzyZBIDMu3snc/TZPEp1BFOGn1/NJ7
8XWfRGe8/Pug1MACg85bFsM+zXq/W6Ya0DUDnh2hdTawXQfWoWdjhrzC2Ql5idaoxsy1s/eR6+gH
JWtgAtjKWSABa7LzbcPP3/auc89wdQUuAXHTF0sRDqtGXWcGo6KbQXPi4w7nWda51dplEbv2QP6U
GOAcj9NmlgX+0Y8PoAz9g9IIKcULnSN336/V7SKtWEmDvyUrUuDa+WrI/yUpWr1J/jrZ1A1hbLYf
XMV+IW0P/a1KyBHgelq/SIE+UyxPI5Mrx4SBOPFIShCZcRgs80YCBQmB3paTiaOzN28yiLGc9J84
xLns2tBX+ljyEmJGI84I10Gjr6yb/dWKTa7pDLCCmvg5tOmnacW4wjXnp2PkN15CEDxzj3UB6BDN
NwyTZkjGyaep6p7KTjxg3LgqhupnO81X5D2DuDa/+QMow7Mvp59jgMSgqH6i0v1k9mDtzQmzq+cF
CICA0voCDKLLdX14mof8J2Ooq7GRwxQ72ZLwwqWPYhiI7k27+Amhc4KTac+rrDiYd3VQvDLvW86O
PixUoodyN3o0TSrXwMDiOPxcTaznoMHGc12/J1EpWYWLIm/nDNWzEhApnZPgixadcxUX/ES1FD10
t/jRWS3KKSc+NcUbNE3RXml51oHTWD45aOSkkkEXAbrMgrZ701ZQDfrvKh5NfbtqTR0r6eoYqCQj
xtlWPCQHldGmlF1qzbcHizKPWwB3BQ3TBo8uBPAt3M0/zKowQuEmp7TVv8YZ1Z9pLJ8jnzwMZcjN
xFs2Ro9MmI426XNhUDrXZh8/BdaQHrAQnNdBd47pzNWt1IseG2F89hfqO9gdmbiOPbDLQJyygkFc
WiUECjJ0C22rDzW9dHaOuf6APHRSNcw+gxqHoYQAEi30K4MJW4pVpR1emLUxPJKhme5640Ykl3CD
xXlzN7lMTyL+PWCa3zAUcL50tJ/zCL6tbRlq9aa2ceoZn8taSG33DL2S6WULB2MzL5JkgUheXtZl
6U9NEiMcIbWLR93G1+lXtrFRU+515LmN1AUZMvZwCArSFeTLpVA5DUyVgZ9yfFDCU2UurQge0by9
NusqOTfIbPQ8+95F4s2e1x38o5M78/my9jbRMVFNcY6GSYech6Xuc2aSrBqBxD55y502YtUOKq6u
LsD/cOB8uAOkodWpQWpvvO6Hsg7H3li3hgsyxjU/RT3CpYn4Pv5L9Te/jx6ctjxmC9K41hJHLx++
FTBKqS+bp5wS+bWZXqNL87cEkm6g/JnY6s3pCPfA7b8R7upt5BEzrwmhSbKO6a7mrkj2o0H1oMXN
v3MA19gtBpZY9x3KCJSj/YhvPyt1YCVSbzjIsuJUwX2Npvm+99ofkUtFoJyWK/BdjNdHChVu1n2J
fIjXCxUOR6+ejQFLtN1E1DDEdNVi09nmPVftqcUaZTFoouZekrTrmaHQeFOu1n+a6VN2VwN68p36
ehLONCn4m9CNsteeLwK+bPlsYsIibkS8EjF4lwXQpoFmT1stmj6vNs4omnH8PISF2d6/1zFqh7QJ
eb0A6rOkhGMXAfXOf8XLqGKQIvY1HVKAnhTb1VEn5mRHhwuk9MzoZKLFy9bbujJ+SKD5ykKIaDl4
VkJ7ObwSpljUF5PIf8wzu+Ow4DZmbQ0H1MnHcSi/ACuRU2pZiQEvfd+29ve8pjYU4JmikPQTSPpt
aT8kI4qmJQn26l+aZjR5MV/IQiUNEsY5ZWqoZ6vEN8a2FQOfMbn2ClnHldYRt9OBAY79burFQzHP
t1lFdX6smMsVqe1vEO2ZZPCu/SYujJu8FseSYsPG4UKxWzngN3PP96qK2yXFOCrbUGSAxOuCCg8E
uXJXicE8FqSSkree7cyZwnBV2+nR6POeohPUwbhwTkM/oTVestfYpgpjaNcIs/HrZiTiFfZn0BYE
yPg5l+PEu2omI8H1SQRPNhK8UtCu7OyyPwbRQ0I79JBE0NuKlGINFP+hKrZOVhF0MjFTWIP5ZIDo
bTXnJab1wKyghm0TYR0Vf0yxGE9iwLmX++tboT/18gCGiTeGWiBe0ylaAFUxPUbcdBDUzVAc3E+1
dygsqnO65O6t8JipC1Gy4MCjfuGAA79SPZlcy94or/A1T/5jmpu3+ercdxGHLQOoLi/6nYd7C6YN
ujF5jK12SU5Ihq46wiiTjiD79KG57zqbmUAlCBfiTDu0Nxanyo2eFuY2WhyqYYZ5ZZoEMlKw1wuS
Gk1JwgIUUegddTWtPi1iFBKDjBKm6r5HEYhsqriRuO6b5XMC81Ev+FHPrqlt8wDVw9jJOhqj4Hj0
SX51ki1OqpZP2P1syPEIlzS5cowaLzs9PtTAFEhJ4DxCFue8kqwG9QdabUU8drg4gXJO6Wfhzt9a
+uxcYokzWk5M+GFzQbwmxwrXv8cokfgyyUZEU91rd3FwLKr0VDXHVjebLfZeYU+HuCZEiU7Bl9Tu
7/VuOlZUpAwT6BNF7J6uG4GMpL7wfTy72FDDIY4JxoHvb+Q0OvLlCY/t0Si8b6OvfUfbmiJzJ1fc
ZATXWCfXYFiYZimlKHxhLfMbacSs84RAuWV+9ZyJpDJiWkYrvxaFwbyGSK9NQObUZnS7W0yHR6c3
Hxvg7aCPbvUmv4Xccz9U4LTzIr1eA/zEUd4eg1aPr5rK/cMY8v/H3pksN85s6/VdPMeJRJvAwBOR
BDuRovpmgpBUKvQ9kGie3gss+697j+PGDc89UYiUipJKEDJz72+v9daFHBZjN9t4CIg2Scb1KEUB
gJF0nA69TQ9m0sJtfdY8C9PuFCdMZCXeGr3tjdUxLc2FWh7HiW2K093HFvVMtFC7aUY7ySzNTzDj
cUO7W2ML1flWA7OcD9c3oah71OH/PGbilkIiDXqtLZmLrfUG3k0I7oOtqQ6VaiWZ3lkpBtKOhEVI
l6Q1YRNqruMsxKGMSGcxcdhAX1see1Fwx5RPSRzCzakumsUtRuPdPLjo03u5gac73ESxESJCBGc1
oNUipK8fujSFiMmKqTM5GRpkjXnv+iZNmRKPWbs3GbqYw/VN0KN1xX7Hbi1KzT/PXT8wR/EtNf9x
EybUCRsmMpLQfAyZjr0FnV4Pdc5fXoru2KIssisC+pOUTDkat/ue5cg+4iBImM4lBx8UCXz4f97Y
XsWYqdWPBJzr4qhZzeFaCP7/E2T/XSjB1C0CAf91KOHpZ/xs/1Mk4c+/+N+RBM/8ly3oowlHBxPM
roYX+2eAzPmXY0KCES5dFdc1aD0VBICi//k/TOdf4J7pkugCpvkSV/gnk2DY/3JNm0aZJZbhL5r7
/y+ZBPrH/1bf1wk8UJbxJJV/ggJ0Z/9zfV8wZ8otioI4nEa1c1r1WFM94mzF5hEg6An6NIqDoHrI
4frfePN0W/SQdGd7oyY+BY7wrYmGkSkFxifc5sG088+mZX+hCUn1ZfYRPD55ZICpAXD0st3HodNv
mxJ7SgSANYAPAzDNek41AGOpMNpb22w+C9GvNdhm9cSNNjbuYFyTl8BVm0BC7atg17iZL/v2dS4o
vlv0ZdOKvVVQ2/e12Z4pSMLfKNBLQhMkdFbDGOuddlO083ZwkTOOHQHyLlyHRPIa7TvxYGGyfZAA
NORNTi3LkEza4vHi1Krnm1nSZIyYnY/1io7PvO31/mVh1QPgGfjBiq0G+6X14JMO0roZ+oS9VT3A
GIpHSrZAyao+992g/aiZau8b6xbeICA/I9qT5We41Bwkx3HMU7g5DnFW50eG8PkGDFLTwBSNE0QY
cZSJ++eRNdackJfn9cYx95kQJ1da+nme+H8uytjbIgamsGlY7S2t+PHYaqaznsZZZx/taXcFBqlL
YM7hpaxRMZfDfDtPkGfpjo9rKBLiEs426m7OwX8e9mVQXzAzpyLG3GFMnBjs2HqSqjWAdjNgbecq
OqkyeA2DQgP/GVZ+HxJTl5ob3F3fNO6k3VVG+ajML8brcFHMsqP2mjnIY8KyPyKv2VacftB2NPVG
o5ALXFRDvEg1n/GytC3Xpl2aITQ+PTpWBXVSyeW9wvzn3qK6krcNtTzMMRXT0KNc1vIGQ0ZQrWPW
w8vYyPhMDxIaEacO7s0EDVjIxy0j6BfPEdrJSaf+sWUnsZ1CdnM9nY7HorGte12clbePLOr4gg3f
sxAfockk+fWBYTe+NZQKrC32sCFxnhXFjqTQ4jcBqupoCkUOxWnJOFaCYDkh503Smm+cXaenwOxe
VFCqr2Sgsj7OlnWvnEA/cBfnXh4IyKK96I+wLs9SC7Wf2tG4gMfqrGrdIj6LWIOyY3Hwit5+Mhzz
7FHDpoEwMP7cGI+gRKdfbp3vw6ECHcH4MqOHTvQOwBaOnLdtUtBWTEU7D9GQJh/oODSqdKX7OCU2
+k0hI78dnCXzo+Z9lnThDhZgdD8HBUeT1LU/3DncVyT5vpQBxQwxILPjwzOw3ZmQx6hRrzLbt3Qu
NxknrztarMyvgaPdjpodrL1pCF/S1LWw4pTWxh0RJ+RkOzbKDgWGQj5KN3qr91a6ShiZA33QT6+y
1V+nVCsvrWWyQ2vadO8GNiPsbat+5YCUq+AhncGDjG59zHLlUb2HGRJyTt1mY+zeRroRryzIsk+R
02/ZlVubrNW1TZ3M6smFpHVwlPHsGdaJZHr4mWv405rQmi+UBqZTlFJNMPLRAsisp8e6MuVhdGeg
pJk3PpbgKR4hv+96gKWroaXWh9VjfKTaxl4H4tbm+hmSk9WuQWh6o4jxKHTc92kDyQrx+nAq4pg9
6f95it9lukVjdQQdK27asaheBTGaLSVN8srLQ8oJIw2FgO8K3FczqOzV1tO7gAmgexs49fMEpou+
34dTu/NpqKPiqS2yc1y04d310RjSOjUixs5T/ibGaeQ8WC/yPaont3COxWsuwrXb2PbTNA79pbG9
F5uZGymc7IF54Oy+K4ttATpkZTmTvVlQSSfoENlJS4kGmIiwGPfEBg3gKT4GxhNuBJRNsSv9Ugb2
Y4WOnYp0UP9E3paDj7pVtTTWjlbBf8jS4lTUbXPH7w/Ol1JEMIBw7+BwvISW1j5qhZ4fe5ZLCgkx
yNSqQtvpmHcYk+JfQETu3Exo36NPw32fyXDC2IqTtPcYKLg+XJcqstZNXxv7prXkW8ZVlUV6+mox
d32URJBpMufu2+BRFsAZt7gWgWVI2M9v/YYlv3njEB8csxgVoF51v3EhOg9YGe7g2KkXRzM1X8R0
UBsV2Ag6iRNYoRbcFzooV69lBjTopFy7qrYuNHyLFXvu7lwXFGMghGOg6Ztg5wCjfZElvxQg6fFx
JBETlJV3N8yg9qJQhmC29ORZ2hnF0mx6M0AZENgJ48dclP29C/IqtkT0WA+AVuzAQV1eltmtkXS3
ae2qi5XSBIKK2L82tuYncVkcHK2Pn0cwpCsLDPO+quP42WjoTMaCn+j6URoktHDYEeTznmMN9SFH
NvPFdvp7PZz745/nloeFSmAq5eIlQMZ2cpc31/eGgu8HtGO06cZUHUfgXMfre2k2hqt0rjCyRcG4
MUNW37Hg9iQawgAUvUgDGUYFL4LKaO7l9QXw8w6L6292//rWUz29acskWkYwwrCc7BAXwRUvyaGW
/wSuH6jnIbMbXPgmowTvAACGfRqHuygT/Z6Tnj9pCQv7wHnWoHB3W1G7Q46VnOGnpM0l17r8XuMu
Swmabrjm/OgzGyKLRWGbC87+RO3qI8Q/woSxeBwCSuR6Eui72QwcJBoN8L202ptm/R56+VYPFbUj
RWfDHpovbsIzPQrNuwsnKjO4fF9rmSYnZWH2pKWMELqnE8/60KcOI6TTYwz31zcUdEez6/iy1EKl
ZXUHU35LzEBzUnNHTTl7R0slZrzXbXqNbVP/DqjoYV4SML8gP7XAxLWOUqdpqF/mOO2zZqQII/XY
766VISupd24iLbKK7dvSuRfJklagQONLZ6z9gbYbckl6U171Dc+MVExQvGidPROQ38BZKG6mEHBQ
7L2YtfGt59qpk+KsiWBc9XTCqmg76C4nVBL/STb8yF5GYEwheMSx8xz27UtKE751Amdb9wzeV9NP
ysTWjZ3Btu7GVzuovtUSyqKXemSrIVErrcUk1jglMSxE9+G89Nt9MQh0Tir4KD2NIvIvSClczFQz
vKZqt2EPdUs0+pbaPDMBU4RI2G4hzYbfRtrQSKEWVtHNrLPvOGneZstez2D1i4nMxBDnqK6yQz3A
1qJC/lp24jGQ6UMJO96nBW8RlhqARg7TSzCZG0Dc4FjtXWAsUL3uLpi1A3zmNVcTskwMJuoyti6T
I/nExao9KFP7pF13L0J4MDRrEs3ZTRIROnfiG9cYnwiUMWunVVjvFoFX1C9t9Rn1Bql6lT0Ucngy
Yqpks6tHazOpyfUSuIdZ8Q2oNwJaxp9kk+xrg0I2+PnVOEDGAbVxWzPIB/j1uZQd6jrWetB9VX1X
h6g5IKHdsn9Kt9zVZESNatTHs1EM3jqzhnbdADELKCl6nPq3ES5PpEc3JmRQSKnB0YCGs1q23fES
fcjDN7sPinPmqXeZ10eGDr+LTlTbVpueBH+PuCaA3FjS3OXGfDtUS3oLjisvrq84iElGNKeLPlHb
NBN85x1lYVg3agsk/XFK82MuyA8ULjCayaRkhOrS51Knl+Q60XoOxYsozXMKl56K65KXtvFl1OAt
24yfG0L2youxNHjGyEZOvbS5+d4ur6Pr9nvYUGHpg2E1ueQrpuintvgbMbX6W1XxcNP2OBKcZ5l7
H9LVvxL3FyvAJWgYGjLpOtzUCBha97ebT1+WY9DyaDsUxnkDi6G/0M4BIJQ561ibPpXpYqyzfpQz
/ExxfWtVP1TlqPiW+S2ssr3d8iu3s+g7suP7bsC4TijjU4eNfCsjCFfORHOAtUjF1YeTcC2zDjAR
PO7KKDqxYX7TB/Ua4pZr0Ra7lXefGdOlhO6FyXF8F25/KhnTsWrtyNbIQCMS/Yp0E00FF2BOyQzl
ZeurPsFcUDl4N5xjP0+oa/GiCACbGdqs9hIwl8u1VnCRzHZPbodH2nDR9OSSVNYHHgd0xWrloFNg
4nIufdX2t2Fr7WplRpslL8jIVdLkF6VwVvazJBLAVDk92rsQvY2/YOsbgqNavzSKh2hduR8W2NYb
GiQ/PeEF8Hn1sXXOGoRRGlfBik0DgaTZSXfmEN+1mdFtHV1dwJCSr2k+ADDvS00mvqUw12Vt6xdj
fOprKERdp+tbh8a3btViN9X2ptXKT+QS/d6SdIIKKutnzvs+1bCG/cZS53E4HzMSv5yrx+hkIbyc
GJa+yCZ4iktkYlOL4BBzGZo0P2Cy5Tt8SB7hmD4C0Yqf0tJ8DQKW9rCttKWLcFA2wjd2We0eXhWJ
aq/HG24Ud8wtv+qRld0ODSG+IJ5SHycuLN+ao9zO04ZTWyfiQcueYtPFVmxX1jqDkLfq1R0nP2sd
TtxNQjVO69pDNLJU+nXHZYxQJTbIWlqZveW8RF1cbmy3uIOIlfjK69u1COQx5bd21PhJYWftJ1OF
m0pkd/CtjHVtu3fD4LY7yuDEbzzku1bDNIGAQ+Ny61+Z2vjhNJI4SObs7SgKNrPr5rvGTt/jpITQ
mnOKL1rxS+8aamWZhmTXK8kKmRYJs3zyM72r39q88aHPbyYO/o8QBKmeB86nYYLZC0vufR82WZqV
G1k4mVzOzQ6//JvaBJlZxvI+mvDYB4DA6sZ9cHI+FDbmizAclssmI5JEHzDs3Dvy3vcwTYnIZeLU
9tg8iyRwj552HFhe8R104LQAhBXVhGIwgFSuvHjdePGbnWWZ39jDaSjE72gyM5ayuNhVaR5u9Nri
YB16ftszWto4DJkmWbSMzP7z+PokczGvzC/LzfX5AUHMAQjB//151w8nGKI5jdXb6z9tiLCWILz3
//aS1w8KNKC+NYrb60tenxpqBaYcrfXsstAGdJOOQpIkS3Kgc9TEW9PeD015Tui+dsXwE+VsZrtJ
vFHwOMV7pktbKp0dLbPuzuqaPT1xMt2Q5oreebNj9QUt+kcm009tktLpp2DdeubeHIafOQVmxvzr
E4vYMY9WtdeN0B3ZK9iGRWPLMn4QgHOmjNZNpZ/KKSai+mueS+lnGauAsvXbunLWVlwUqxJuzUp2
XrRq3UrnzkkaIV3eqAkixPW9OaMNqAYoHUYv+10/iPX1g9c3Udfl/jzYz0RMtI0y4s88ypyD6LKd
Gqya4yop0BEO7mh0HnMF3nAjcGyv9WVYvjZ6GsJECtrD9TFBNHgE/S7tsvvS1sW2TXCdFW1JW5Bq
0uRF0SF1smJj2uzOZiN/zcBb+LMEDlPPeoHJJ/mYXUI5ygyNo1Cm/ueN8c97DOtYbKVC/ojHPD26
ykj35E5uCiN5zBaQXUvnUdq/DIcanHjsjPAlG8IjXaR1F+snz26+ozZ4lvEI6Zb/8PGcO+shzW8H
U2wMDWaA3m9VMp9MfYDRYRm3sCo3uDdvjF6soT6Tqao5z6yziEMP1waHFLruxjEosb22Ff1di6O+
jO9VZarD1G86R246T/uo9ZCVQRbnePR+VZO7jwnGLlsE22Y72wRIirL7XrePEphAV9+PYX+qCvoT
ceh7MUUPoX10AZNM0PJS5nlsbC11H33osziZ9QJqmpkerUjWC9F0FBvExS28eh09FKkR7Mx+OHuj
QU2TrMmc+XNrHZXvgvoGM1DdMve7zUcMtD2c/YmmvhEkd2lI4nxMeiICxbBVHKhvtBjGZCu5gos6
eyLkS2IHjjWnKDd7mhg/vaHX/KprahtoCeeLkXlIeJXN4IsMM5YLCqdJApsYcnYxIAsS0r+xzOp3
Wk2EbzQCEC5o564/MP6GNLTg8AN2/1xx478Z2bXYbrk3CsLagO8BQNn5ZnQrKNz9bZ0HzyjLxVpY
6V1SS8Tr1d1kFS5xkPcpCB41Rl/wV0eHMrn0dkRrowXNF9mRzb5RJ43RbfMC7GHaQmgu89egd5GA
M5SUxREV1ih+qqxtz1jZjao5BbDh4NJvCc43jzPbfVrcSIcbJzSXdttzZHPzthSGHa1+jyg7uPOG
JndzkzftNxrbQ2elWL7i5DspCURQuKUyOQ20fU/wCz4wEzcHs+XiLNC4W0O16xwirnllBeRDo18T
cOpzbLF7NCuCpSxjmeu9JikYv6Dvn5IY54TTA7gqhrca9knSZT8EPl51a9rCK/vu4GPf9HRqfNtg
INwIhn0+P2ZGY6w9cEAra5wIEuBFlam3thgWi6aenBujAyLeZmg3cynuQm28KboJcUql7fXuzbLa
nda9Mv4DYKraDH29Fxk42wKtiZBArfSe6Ygacq2L+hNC7ElDBVrWyV1JZ5Yd+ikLWp3W/mRSQzm3
GRHWOSZbczFRi5KhqdYFuBN2k47pDw53NNvufDVEtx6Y8Pe+Kr91J92bSEtH5KVBiFM9vjevSlPi
mhWSU53pY/jCme+gP61b8WrBYbHH4jE04JZnA2t0epwhQ7eQVnI0qhY61XTxqorFsFourlWAce+R
5UXbara+gsRBC+ROAFxRtEbAU/O5gmSstsZc/65QuYqgu89Qu0qp3wJnxrNTfM3x+BVwU9BRwbqe
flpAFyBiP6ak+ugJHHKfWjrx5Qp9IBFevYTpqHNbSQkaEJYx3pvFPoup7ql19UfSxhZyWv66nsGt
3C/W5Gqx17axYtxhMdpKqmbuOO686blfjLfhVB6IH3CxVMXvTuu2wuh11Ezmc8MS0KPNtRZ/riDm
qyPULRHrAt4j4j6HJ5Y+uHnhfaaPywiDwRLGAMSKK/jd1M89uzdnKs7lTHxhDO8TdL6OxaZsplLc
U/aA7wwt/mKVw8CPAvGzyw+tbQKTsU7xYgqOTflYJ7iDm2lvm8Oaiq9LdVp/R53yECEbBshnbCR7
Q7F4iIcaIzFxyhhSIsIcsfiKjcVcnG2ckA3PTAJ8+S/uERx7Sx/e4Y5AbMs3FgUy57L1tFiRC36E
6D2ZdWrKLdSyxZ4M1vfZGPXT4PCgQEHTzA13z8W5bCNfduNvhT3mZMVLuMHW3vA9vpuxuxytvLU7
py9NCONpeB4Wr7OD4Pn6h9RlXPoVoU6JDkGWDEJl62RxQ9fupXZqk+gpwbV08UdLRNLUzkBrifFV
Lo5pY7FNawwBUZFimUznk4EOjtLoLe0xXkvdZCZXDCs68IrFYh314itAa62n0QWy21cmXW7yXn0J
9Y6/e9C00+LERmFM1x5Ntrsct0vE2WIxaBO0piCYeqjiqr1CArRyF982ggdUdhZlo4XLBs5/N7F2
rByJpzvAu4Q1ebRrqjv6cxBR4FDDb/a4L332aPeq9OPJXQeDU665tugDm/i1aTuxrsSutu7HKGQf
OR2CxuKmgEzcHhyxqQfXZ4D3Iaz4+iA3er/qLRZUw/jKXdjD7QCwBku5TWpxQHORL/7ymZGjXbc4
zVtxNAjfEDjioO0NIO36yabkyr60pfgk3JuICb4zuu45rks/wpTM3ykJ9Bid+qx/5gNy9SWSkKe4
h8FPka5q37VRkQWCHYDpEI6u0hlqYR+aufmiieDbGxeXu43UfVzs7mrxvJMpAUE+L9YhYIO11Fe0
vXynJ3nZ2MSp4ImgV1jc8XriEgTuIn0bI5aXi2E+XlzzVoh1vgP1NmS4xZjveG4WM32Lor7pvNdZ
TFtz6L57JKAMVc0Tf3Phncy8+9agStqZj109vlamd1YhvYys1t6o2Nqi6G/GqCx2uUaJ0oli1lkW
tDievuJo2sUknoniNr9nZ0aloDiz0udbTSPzA51kIRi8ZEN93dsH8Rdle8mf0EwxvVsVpvEOu4Il
O4t/ja5ASiL5xUVpupnJ34W6fCA81Sk/MsqXyOoZQeYbUJGQN6qhqjwjWtDzMrzVbHeNO538Rrl0
N1VYr+vc3NaWsv1O977Z3jyHECHYCWlo3Al6kEP9PUbdd95YfhfjKhMeFPdAdzhABj7R3PKsd/2L
7nF+6ts7mFn8eo8ypJ40lcOdRvhi3SsawS2x/wwlhZyJRESIFLa9dZZOPR6VMKjShqV+G+U5xwfE
pi+iQhxTD6G3ocOWUyD/tGanXoWqB9mvTsVoxWuLLAsNvJHyGiIUl9+SPXBOpwd1cFumgbTxSaQV
o9jc87ySA1oaTXvpVZ+WQTspCpmNGiliqR+3EvDeODfpiXEz6PnzOCCSjGtY1ypKfBv1bkFEb1Pq
03kq259Cq21fa03fos6vVy/QJkGTI62h6Bd/VcexzSFZKLHVMI3YyZ2Tp3D7J/enbxlTVfT1IEHf
aEtOhlwuLehhw7eW+3mdNzdKMfSRFsQzqzBmU+69OiP/402oiBNPuPy6jac30aoze4FwVGzaVt5z
oH2KguHTSF1JQt7dmIXbbTthvje5nLZBh0pRjc1Hm1Hf0uMesv5oETJn+IAE/Z1No9AORLWKXO58
DNmeSHj6aozAsXNNpnRTNkbAks6Wvdq1Ep5Y1aAwxuy6qwCoTT0hzFxpre84vwZLcIKR5FV7k0gV
1IV14ug6IugE9BEa16FgRiPj2GxQCVg1KBNuHIqAfGWDjsAa/U68HrX2w4YoDw2bjbEIcMRKILJ6
M7+EmsY4XG9AW3UJ9zkQPNa9GL97yVN2blxcELBYVg8hnZc1hTGeHR86uyf6GhEziMqj8tpd1Xho
Bh23W+l6s55yxhsqQ1MrSu4PGEOYPtPncF3VRbcxXCdfD7FYQgVsJu3XQJr3FuLjVRBTJXR1d+3J
4r0M45XXv/RJz4giAyc7JCn60WwIfsnat4yeve2TrAyJlUdMh3zOztwe/Ji2vnMO0NQz7cd2NJEa
EabQEn5gKpOxRxaZymkm1h/9J+bwt4qwLy6YvqYkEsXAwZBnxNam2whMwy7P5mzDbCxmTJa4pGj2
7KXvy55mTzJEJ82k2xBn4z5OPXp0mUBerM+72WUb4lj4HIx5NXptsCX8R1YRZH/BhNpCefdd1cPb
R+a4ShwO5HOrvZWNPMR1kPpVtW7r8ijCalyhuRlWZuPqG2tKjIPKFMbIdOZeVHqtP3XTl0F44gSO
fk33LFuLHCsHdMdak6egTwn3EXKlacS8ZZLeYo14ZDqXjYfLdzZFVO0sG7+3ru3iKPWTJdvdNf0D
51i/F8Lb6AmdWlXIjBmLEjnfoTWKi13QWKg4Z99obvYwqNB7DboDNZyysrVfVOc2c+dsM2WskE7C
6vTau8BgWklLVLzl631Gigge8A7u1ISAR6sqfVMVXyKJEL0l4XqOJPdYzWSGg4qIFSZnuzAOLKEP
lXT2ShYkPztsUSPkgBvSmTUwAssBidNTbJPf5H+Knb3Mvg5R4m501iinRAaEb5WmAxWfgX5kKPWv
QgtJGFfaXZ02x0jKZ3cS9NyDLL3DLWw3mV/xI+1CBl73HEsIgaEbmkPKIUQj9imoLCJH8yoR+WXq
51tToiykuXMjuvaSNymtDtKVuiEVq0MN8FF1Ic0lTkyNnDdzGj2abmGu6rDot1lciXs3YPLC1szn
2isfVNT1HDsijpzKfI4h2s8WFkSLpuOe+dpy1XjDZqbm74s275D9zhdk6ZaG7onr7mSm2plQAcmP
sTnD4KMuwRmO8E4M8WnWPusoeXbfKOgfM+1lIKtplhz3hpBxVMNj6RE/5qAYQGqzl3QxilALouPQ
fwoOX05FQoh4wz2J9gqkBr/J2RzZubq5s7EcjfagObwqw6X9Vpj+NFc14ZaZ5Hp1r6YQiXtI3DvN
u/HGLB2XOpJ7jjxL+WiFCwRw0SlvMnnWUnkME5sQlJlSWuvfGSRjVKFyRy7zgELFiZGdd6qDnEQ6
kPDkUlOjd7GWusXKaqINnQ/rnDEPOZCobV1nJ3PGmnOayxpzv6pdo7vnFu5VR0WTblW16sspLcYM
LAbCTfXGvZ1IdqH/0lu3XiUSrWVuCqBaXn/Kt26g1kMTgXAFuzam7H/THm5vVtbsDjdTH3Okoihf
mwUTZ2lVrDnTeSsvtYKNnnLHtoGfNorCt+14rM9MR5/ht0rW7Pw4VrrySSyLFVGTnSXb36GeUOZi
6qBk3qPiN+KqRfBZx4eeSAzrAPoy62uKmQu1IYHpyQZNxMISZritTB7BCsBIGZJDMA/PEz+NobqP
Kf7s7K7aZORQNpEw1pEjCx+1WrYpJ8Glrobl15Q8dAxPbnPyP7qOhgtNS8FvjeN+/phaY4cyI8q2
qgQc3JUpOne6PMIpn5gF2hGbeO9pvxMr5kbk1e3nzAwkO2khCelmoaLfXZa/aVS94KXkVs7Xp2qL
Fq9/kfoirHMZp5ko1w0KYXpREveNs0+HGVPunMbRMwQTCAU7Wvb+7G/dJ+VsI2U6fpkMF7DrZ28Z
XCSBtCNYw9w0RVxme4126+IsTvUh5fDJDjgTsr7va+sYS9vb5F3q11ILFp7mY9ftYKClNApFwqId
vNKYanyKFfxuOtK5pZHgFq3QMLB4WlQ0VvGYfziu7Dblsiy50ch93zskrOOrPku2Fei3jcaKaY+c
J4FzkGTO2x9acQyLmASvQpQ9ijpdMXkZIC4TWCud7YFmFxVNa+UoLjhemjtD0lrb5ujImkqH5T1q
EQCWUrW/iHZxiMq6xTkyddvJNFvSPMx22ShIcTv7AApeZqH9asLROrTkrRvhpQ/urfukj1FxbEOX
KY8EhqkKHx3zx8mS9lImiOL7ulsx+RSM0XgeZzLIy4kLBTt5OxuFvDPD261PAebvU4k3YuuaDMfG
bghZ0cGnWLflq+0K8ea09kNj2l+lnb4xgRBsrWQSPnc1JR/QqJtbE8g28Avm1zj60w0rOvvkYA28
SS13RZmpWQvJiFFou/uxesVaMu6vcG5h119lq+pDXpmgnftLVzGjRHLA9OE6oHJptGbTgMYNQybP
OyKSU1uFmxp4Y6Fl52DS0r2upulOlwnQ5A4yc9yguZrFHYUDatjJvG3KdQLslrQ9k+ydpbecSwYG
YqnQI+lM81VIlHt5c1vGSYCFihYbtplN4nhbzQmybUB/aS0MbdPXI1yKNN5iqjtrTJDDg+AycFVy
nibnUcde+cC4FpLKxtqOof64KN12I3l6tqbBobQdfVsAyVM09g+66500yXCNGPVnnQqhbakZIJ3Q
UIsM+sEw3U9s9sVqaqzMx85G8zCF6qErTi3dzJxk3/H3XmEaXarZnohf9LmN1oHL+BBmoG3EnaZw
tHw9NVTIArQtqTm2Kz2zyKyluKHROLd7ciCCW8lHRqRilQ8FPNtJMq8b0wbivYk1TFzamtnCYNDB
OGSfyq71O71XmyH/CoSdvmRBdh9n5pedORtmczWKsQxPIfaF2uH30fAA3WRJ1HbNWruefrV1IJ1f
XdO9anXvbWKn8AMZ5bRMDXtbsy6LqvnlhDkbU08yi8QU9QCZmnDMYSireaNAa3Cf4jRVRK9DonH3
NYn25V7ATCAnzl+x2xVnK47fq5J1OadcHYObQBCc4tZry53pWgdBMmlv1uythxJpYbORJtunKZw/
TA7Do6TtWsGVFiVdjLh7C4wm3nhIrVt8SauAEt6KHfLP0FQZKJoiWnld1649YLM8zwa5H6Z0I6Wf
a1yv89BDQSJIkomGb9YovFUYx5BlioQ2hDxW3Gxkac1Uh8UroykgXZR6EmHDWOdSJrZAE6z7snvK
Y6/zuxZFUxHY5tqO+ulGcnNSSYrl0C5Qa7bRc2HYxPtLi+ysYaJEnLXCF0AjiXRG9SY0p08GyH53
6VgRlJKXshHW1vFm28/oO4C4r17SmC0g9tUXwE4FRfZ+XmeyPCtRU+M1ZgZrq+FJKDXv6nWur6cM
xSkxhNZOV7So9pEXjvygVnT0chBPYqEWX9+jnkJY879/zuD0nt78/cRpeYW/L1OxFVo5ddQVRz0p
6tX1E6+fU9UOQbvrY+r47rT6+xWDtOJD18fxFPGh6z/4D+/+ff0/H8EK1Rru/r/8Lv58k3++Iutd
O2/+4zOhFTD9XENNPzoNkqjry1y/+p9v5PrVjMgp8z/qgOvHq6sM+fpuzQx78+f/78+LX5/9+yrX
94QcG/4euEj3nvq4DqW6eVvui3w09p0+ltxmwLBe3wsWL/S/PefOC2v/7+ckhKyoqv3zmdf3woXV
+/e5FlTPGCTW7vr8n1e4fvTPP/77tf7+u397GXuBYc96yLi087/YO5Pd5pks277KRY0vE2yC3aAm
EtVL7vsJ4ZY9GSSD7dPfRf8JfFk/8qJQ85oYtmRbMk0GT5yz99r00TdJZxjUDdH1nzdS48Ga17+/
618+rQhc0gk75P38/vKyAfFvjvbjXxjpPtOnrdfp17/I598Pf0jTf3vsz5e/n5XKPWNV97d/e/xv
5Ok/X85Uoex9SvUXBfvPE3/DUv/5ff9/qPWf7/nza34f81UNb6S1YxKtmL0sHNbfx//6c3+//n25
spMpfuWFT/r74feZv77pz9d/nv79mWwm6LTt5O43/hHMlwoMjDfsvpx/pkPaS0Tk377UR4Ut7jc8
8s/Tg75Nocym/tJx0WHg/v7Qnw9/e0yv+nBljfhV//yKv73Mn5/920v9u+8z/JD39Od3oS/Ewn2c
fx/+/QEhB2aAf/ul//L8317k98u/P635hdxDDtr820Pw797Xv/01v9/4573+fs/vY/GSpTm41neX
kC6JzhcZ4S9QthwUow+jsBp1g7072f61Tg3Wk2a35FtcYlM+/q4GFS28YwzA7yCszI25g9N9KDYm
Li1aimzZHBLOuImBjTOMd4XrYMf0tzlNyJBO9vIZ3bpGsMV2cJ8amb3jb74yM1pncDse9LDR98BI
dtnYP9REyOwcAibx1ZaMEVvUf50TbWXYX7dGdSHvDGVZR83cFtPNJPsvEYZBhtkWUZpi78Eclh5g
vch1p0D38HuWph7ucOx++fn4YEgfs2mNKKIYK8RFjQ02Okw2Joi1LYzJoqoJpEx0ArVnGZ8dVFAX
shnX8WKaHabiqjDQAjDEtgPfKREEUAozRccPmqnwVtZgo/TJXbnDrN+CEzUXF9zKctiuju4zpQlb
G5UZSNgpdEwYk1vMzFRizMD7gq0+xzSo2Kuw07sWpuGsmflom1BTzHLpx2BqQeg/P1oiP5RSXlDp
ynXSildcbseqmvItBVSysbm3U6Gc44iJVEqCYMCOvQrIEJ/iDl4NEaZhShtQ06s2iFJjpVtMAUK1
gJ5qjp2trH3oxfFDxAxxluaw1kKvDSQb89abrrN+/GldDozX+6/M1BmP9v45mrJ0nWD7/fXPGVKO
O2ZnZ7PXQXFaKfuWJn6u+x84W/la16kIxtn2duG8cjWp9spk/K013i4RDkda0E6X7SA21MZP1JLj
tq31ap2r9stNbgoYFIsukJ91aCXvLA3Ym6nh4OsGjco8h4geQors/XjD+L7YS40GgeziZuthzt4J
lW89NBobE2vxOkLXuM+8W5Lnm73X8qbHGc1nhBXgCNYgoL1ixZAomEFaMBs9nbEB15Iy2dnH2o8i
TCFoxstyBpmpoy55PH8zwqZMbhkP1OJNaW54VZndZ12Y45p8VXeNDBAwyYRULo5duRZ6KthPuWfG
FMAh8YaIlkDLHPmWJbIlSVtH76wmhiJwp3A4qecwyRDzE5OEZo081AIogsdrOSjJglJha+5wYx+b
zkZHp22LqA1vJ0Ot5tr7kDkE6UiP3idyJpSnaevBoC4zrAv9hPgUl1i5/PhLW5Sv1RjT1x7nF7/G
xu6IvaF9wyBCfJJYyQFTaLH2U/12VqG3tqY8COP+YTI8/Gn+ufOoviuNzmvWw4fRss+sNrrtTGBu
QONRbjXviaDRkrZqEeKSInJd9CW9EK06z1zSazh+NMUN4zoa6U4UTF87/d2uBWXP5Pabrrlvs/oR
MX2+9ulUOr58NYhKZIYGxdVS21z1T5UeWmvRpnTGQ+zw6OHZb5AWT7ZnFSKfYtyRuvHeFppOnWzc
gQt/0lKaotjW8pw9UlvUelCm8mh5RoSZtdsbFoLLPJ+eI7iuYVSDxUmqr3R+mc0MijbqUD2Jmd2b
j14dP/a4D05looztcPKNre70/rsal/DPiP4rYrwU++LKCc2fMkdPrTuv6WBfoct87nP/LEy+rTCG
i6Wjv1OzSDc9khYl23OIPoTW1LTLYvCNyVzG++nD6Xd9mD9kZfdmdCVzITXdENIWDB2eQYdOIiYJ
1m5oOKgMS0RSHQ1WcLAR58S6qTrUcel7z0FaNRIhDDaLA3GsUGQEU17FHjHWqdld/D5tdbLktins
8BY1CpCBEPrcMkJ2xoKUeVAhJfQhNHgvQ9TlgeHnizKedkTbFs/SNqy1raYgH7MkiLJhDhzytbwM
XoOOyn7TavmTk5q3PZjOVfvcO0x96yTDSokgIjG/Ki37KiAQtzVEBBqua8glZPa4BY6ZjnIN3hUp
YAhpvJypVjxFLwYqhbFA1zlM1b2e1ld1O62LcjrLjkZnS8PKHHjDsbn1W6x3ujKbzagREjvr8pq5
1YJHJQzHjdi3RuOhMrgpFOB1HblFL0J7VDmkOhuHhqm627qYh/LqqshobFnuoa6d9xYcAVEgN7AO
igByMgw0tyYmRKmgG0L0H95wVEzWIwcMHu5sY9NZRMCKoc8CR2N2g7hvQt9QjkFoaZ9ezYAv7Med
lVhMBgY0Sq6zY+oNYmHeuaoQu0qYO3seLllcPgLtAAKYI0SPkYdMdf6a2JxmWvXi61V67NdR7AFX
qe/QAD/AR32aZpUHomkf4mb+rEbn2azQ1dAaLpx660TjZfbAMNFwNVqkrIbjXCqJjKZqmaRWDGUc
0R6yEIVK4uyGRMNdglLtlan9mx/lDw7g+RFEY6oPCFzzfSvy1wyUtp2qdmt21AZWf45BPOYTPje9
oamVSfMm0ZrAarg+M+S08AEXIV+fM+tLBgeJfTWtuTbfJjW+RS0zQTdHEupBYFYJE98i+xzc5NGq
x9e+nr9ThrR9ZO3mPjl0onhgvspETq/uJK7SLtGYjgMzXHE87sWMIKWak36TGVYXFBhewVa9t157
iDpsOYuhv/QKpB/K/W5FO8M1ZHDeKSQMpWD8pCO30MSwqsvF8b94hFR5m0WAGgyEERtMUbvR8Q+v
RZsuDTLvUI2M6TGpRWttghAcJ9ybNfNU5x375RBBu3DN/aKjrmUInsHNTsr+1AuMR/rw0vGmDrp8
TmRWr0jlePIb7cTKd580AEaID+LQR1cGTIrKNncKosNYhdt239JCbjksSxo2zhAsV6uBMeFbPDEY
JHTjKiFSe09HYqO3kxOM/jmrqvu8s1AzmCUmFa7ewQu/oYcfq2wAkDE2z6hCzqavbjr422433EoV
vYHUZAzi04ZKh/yVKE70B5g9wdfR1AKhO63AU9Plg0/GIvZcNwbZQAosrKWfuSR3AlTqwceZXBVX
eANQ22AGwjPD5dI9O4q23Jx746qNqus8pUGCy4ejKdBzWkX0AOb4Wy7GlUKB46797jGhEb9vYqYq
CHpcXAt4DNCdl1F/QroVr9AwvmGDCVhyza1T1Fu37S9W419UJbOgDtHS5wmeL0brloauAAt1kaFO
9SKCUKwZ4ntvcZBdDqPr4iAgOxEAoOn6qxYPO30WJqvFPXpqyTmHmAkN9cpum+RO9RsVOuqBGxyV
5K3/pY9ddzYmtSYqxSakWT1ogmBRw+/e0PyupklLsMt2b03rb4F6MNVIJp5FMpfTpGmYiuRVVQfI
5rl4KMJqNIF1xPiMWR+C1CID5wILxJvzZ7IifYiKSOUlOnBq42ng8qx6bobJWeDH6qPhevRTTpc6
uTNYfoK2W2jnoAaRrJyjpPqBs0V7HI7UOrOAG3tXCE4+jBFVClhKSm9MQmEC58UtL11UnxyKxYgm
W+9HV5QgsHPsi5lkT9TaT55jybUdQXaazfGTrhTDFq8frzyfW40zBZnXvUcAG1LXudWilPa4UyPd
rrk6yNVq6N3afcG0iXQz6LPUYE4uQEUkP4DjhDrZlbHkDY/ayhiHR7saNoZpjxRWGvdWl32w091g
Q2XYq2U3Fr1xZq4ftMTKHWO267qemWLOhDaiy7Va5tuGVz6iIPpgf1yv4VUiezWY+LucNNqPGZrv
SZUdQofpYBKrkxRXhdQhcsWIifOCQnS2IwR3UP99TDnpbF+azn8otO6b0Y7li3MCmwzJezDhlF5h
NdqoProhlFsgIqlfxyY9duV8N1s0Z3r5VguIGqOPaIwouUcpkIyC4QU0iYC2JkK8yjDlo5XFAO6h
5dBBCCBOYbwy73soWUlpv6cdzK1+mNagLM2tsKYHU8e8lHIFxhzhTCTgNsF12QhKQDu5K/aIseGg
BBnf5vHI3Ocxd7lKyZqs4SlxnMQgrqKxuExYmZdNkkk51l7azH7WYAwIbGTIVfsXsz1pxtYhq33F
XOteVGLbC7ZjLFJwvXQPH+j05C3e3SHcyCxjYdOskxW3r31sfZiONm1Ds7/Xp3AzgUBdTxHpBUlD
RWj7nP2VNvkbCpOIKySjoIKAlyDpqzLrx2JcAY24+2ao/bturpLaNteTqd8mqOtXce0Gmc/sXvM5
S1zbfLc97zthvoRVsDpY5rDvJ9Nn8mDc1baPdMrwERVbWOcIpF1+YJMktgoQYO1HL2Mwbk5rA1Gk
a/QedQAkWMNHwoO44yU16kMTqpOGQLGuEP21gGnTvCR71jn2TR3MFfXzoHxm8IZZr5x8sfylwapq
5ytaAS9SfE1IkiRMmYCBFT6xtrt1y+HVbYfPBDzazFDbMY039J12IK0hg8BeA71qsPXNAwMBTh4p
7vvMve0YhhKuWVx6HEsaM0qi9/zX1EZ/gv7pIVR3ndAZhLJ1h+3oAVByw4Ch0iW3xVkYTD6zSIF/
Iw640d1rya6jBywRxEwFfDE8mr32qPtduY3i6Q6HWx+ANrgtQp9BeBoe2Gq9eP6dR68dkUnhrkrm
yGulUgpsCkzHxZeUmlUwDfYR2diqb7qdcmP0Q7ie88caB+hRT8M95+S6ITBiM6YAwZDb8a1mUm40
06HzfGwjTJdGi88vSuaN3+E9Ld3NUOsvWp4fvaYzd+E47aox3FZ9jumldoEP9eozrttgsq0D9QWe
cAqMwV3ZVJXsvoZrPTtQSdsHbVGe9BCcjKp3eBlnQ72v4fvwX0qIzWvPS78mN36JVbyZJgzJ4Gus
deqbiK6m50ok+SY0dzkYklXZl8WqxdXipIz2BDzFkgl7yLQzCFP+a77ToIXxQRw3C2TM3fNt6SK+
crLHkaCPlV0haJUDJQeYuLXvtRI0FpxE3/WPovqSIXS4LJZXCuy3ldkJptfxJDPzAxDEPoyBjts0
wWmGfCbD9EiGfbXVKjKVaq74DWxk9oY+l9IwtFfltPVz3KrATNF6qprJV8QotArhcIcbkfdyRUAW
g4GQXkiSfFVhftZdNE1swWy29bZczUm7j8dKrTzq7FVTmV+DhakjfzSYXe8Qvr25qFmgZtM/8YtD
ZsmvihnQlkDgrzTH6jv0ZG2a8dUcIVSt+bBul/m9Pl83MZkENyN3Uy7FK5zK74kZbk27/wHJsoCf
4EaxRhlusyl698k3xtPUaCg5anbxldVc941AV8b0z2V6lfnmTvuNnZUTeHOApPnCb00QMDoMm1dS
Dk9co6hBDInIZRDOpolA+mf+qpi7KIAVfCCK9hEPqhYkTP+ehIl2ZKjDWxV/+eNz7VnP6Gce3KKj
2oS6YqOzWLdhmKwQdaBIQkvpslug4OXaRLNb1bu6cbbWq+6Y+D+sp7HoNA5oc1dx8FblYN1qeTYF
SlgvPdwPIxr6YEarxX/Gj85YCB6i2dkbi+5NRHFLKbyiAnA4s/h3mGjO6s4iBqbC9dibN2R63spv
Ft4wQsxXW+cx7m9BCkYrpwEYlS6geKG/xE1rktNRXdn58DCiU9hOcXKTuv3ZWjC5HjNZwRg2YBN4
HrB5j5N1b7wjpX53cS63OidmZj+5sXNvOmWAP/8S+/MuU1hQwH62DVdLhHXaG/etpb90yv7QXCQh
/F0HTFWwJ3WaMSn3f3dOiJgx+0PdXWW1c2lZAHwBpa9Rxmu4bF49LYKojVbDqM6Z6ZAw07efsh4X
rcBT3kG3pkMK1RCgjq7biEVCzhaqmK6s/P2s46aymSBXofooRX8r426GD2Czp+nu3VycEFm0a4YU
1FRI7SGa0uxJNS0QRfpNAWAwlDFB0qbVZ1zE+9TOjg3eYj2zv2IPujwzRhmI3Ii2Y0L+qLzKHDi9
TZ0fZD8udE+AeJX9nhntsTGZxPo2eeAZ/ttUWR9xWN42ib3hLZy6+NqFhtDOw7nUoN9kDtKNBPzF
YN2FSsOdEf7MpfZgLp41HDsPWvbWo3GwZ3OtRbqk5jLRdhYysJTx6XbqYPrJPUSc6FCV2ZcKl4Md
52+T0T9nJVaV0sJp3Fb8zclwNYHTr0gxwELxTgnxri8yZ8DdW1tOb52MhpWncyOHy5mt4xmQ6Wy6
yJu7307luBtZMgNrojWrJ+YR1TrdhPjNxxK0zFTPRR6dUEHfFd4gVq6uvc7RcNZr/xj75cVkCQeK
slME0jC4NlHVqE0yJC8JIPz1T23LT9vKP0IpQwr46rbQ6hUSNhYXB3dMiPnDqU+g2TfA99YOHb08
M+TJyot7xJCr0kVDUqJ+mQYsTLERPqcpqli7g/wyD+4pmYXFmBoxvVZFO6cuh7W+VvOYrlw3ybZz
5J7yqnx3RP2GdPy6L0Jvk3CecoU843ZwN1oX+GV1SToAw2aTrt2hizauVq6tdL7SQrJb834GIGxt
7A7SD7c8bWPna8/k6kJF2e/tHoX5oqcePSx2yx8lLf9udGnegGliV05Fx1lcXqz8CYJMEOfVTROr
l7hH+7qcgvNUm6uS8mgbOZwo9PKvsPvt6Ii/hK66onN7HYJGZJdgDqxOxsZO5SkXxT2c69diBIxf
qZiydpA7z583sVDcGMvkHvUC92GdpgzNY7lnN3avpuJFqvST3e/D4Cl1cPGDWOUcBhAEXmx5bmT4
SnnQHeKYEiWkUX/WPLFp0FGtEdtnoJjMfaMJ2nrpZFEy1NEZ3P25cqV2xV7zeSzo7c6du21IywlQ
Wgzs6RHiYKihMy5yiJnNpaw0BgT8AhhW2if7Xlj0/YNIQm8/ztqVZFd+iIqMJqYXHftkYNOoNVtr
gosrU0T3crJ3U1sYRwDEBq5DMsOjzGWj5sX6rgiN3TT59cHWPOT4k08MmGEVd9pESl8CmWP3++Vf
j5G5lXJdMr4J3DzJ0AJLk3uVstnGF9UuJ/khKscXTyQXBj/d1nHxVNX+dKjcgmQJz31z6CMbGKhX
rtVpe/6e7WxQqHYipNNnkPjSOk9z3rS7ngq9GbiHAT/fZYm6l2P13ikQUInD3WfWhoMwen/nhj+u
OwF7yRkN1fSN57YGJotjE+lr/qp1k8LCRGnvDMY3bmAuGirsIgw/rFSAzQGQHUBVEj4WebJO+Jsc
liWvPuIcWZrnGqJNQgtD9zP2TcwvYpWStcGIKDxYc3LWBR0r5ZvPfnbVIUXAI3ypl5dLlgmM5Rg1
AtG3wfeePAERwyv3Av/Nup/S86w7d4W8likYBpQ192WEwx0j06GRgpame42HcdW43lcz2i43Q0he
dn6bLqMDX4M6TzzpSejRgAvC4orwy2nT6erY9ege66geV9WEZA2hG5e1dSh78U2+F7s3+CnoxOss
phPqhISFuLLlzLJArU8Y70BIXTdp/zIWLeXQmGJrtIqfIZnbi8rULqK9rdvslK0IyCMnJfMBC29g
rL8kk3vxox9UUOlJbxYvAhtOmUBpbLX0vhieQgtbSu+xR4sj5LEV1u9RVaiEK5QZfsreGTImOPtx
B7fYeM58VutMAanLaLFAg7J3RnIScH5XTi+u2GM/OHrx3BYgLzVSRILeAEERgdsvPALhFylciiKT
fyKRIK6+F3QOaVKh06TtifF3Jm6M/7EpgbTPmnM12lm2QxnET5kni1nYVvec9xlDYgFeOQh7his9
serrdmG8qZE9nGZBWIKzvs4cUPvh3D8YeUWhatU4iyH9rCwaVrb8ytL6pvHLYZ9Pi7uI6L2DKQ6q
UB3SHQZT7UzzyXWz944mH3ebSsNsSscsr+JDlPZLAW2+2g7+V7qV0Y7vbm70As3SYCJvW0ZP4VtN
hwXjkkbtqs4YBzANYqiMcmh6FCO3IZgXIHM0Oztd83f9Va8tCJqikxsw3Q01P2MPpx+8hVpZ0u7v
SBsBo7b1rSiDwdEEiOeA3zVZd1sXDIFamyAhe6hO9OUvkQ1XAdz0eYRNbQy0NamlyGTpsdCwm9rF
tQA70CX6RTF2x1HKIkZ2ER6b5FIK/dqXwtoJILVbEgcPc51i0MjKTWwKkHwRN4coEu1poN+eeVga
0mx8ckp8oLp6ZGrG/7+cgc3RkQ2TNj3mFW119q3EIaIvbKx+W+pWsx7qMjkrl/lp3dC0l9aonX5R
pbkPLFAh92QD8eL75aa0l/qzUvZp7g92xkqaJ9VT6cwWiWIwkw1RTUfRLjOhRtdWnVHg23KzhrqW
2ISqo60mYk4LbRDmiXljobjQ2GY59lOx5D25RhmuPbEuTSgR9gBEXHCJthIarxNe5yMvkU1cwlbe
wD8XwkJFV5/x1z4rh2MbGsqBspehoeGyD4rxqXH4i0kf8EDQYjAbI4dljZGM4/XPtm8bSMGLs0dT
8hRVMKpdrAZMW2FEhJs4a6E8gkTYhLy2IaetVbOEGkuV5TLr2TgeSvA06veCjTs81ULbmJ0odwyL
rdgutz4yzDjueb36XXeEuivMcNOn0zM4hrPs3R5qQlqhp8RaUU6MiGYAAmMy803ajyg0joAdfUjL
6QLX647EJcw0Dn3TbwBY0DZ35Jepcg7RlN70i1PXC72nPO69PT6lngA5KVcKDWpg1vW+K0kO4ky2
Q1xTXEiQWeRFTIrlZiTSwTVxdlJW2JxzQhpfY2S/6+ZPP85fXVnfLqRW265v5tbRj22CsbwN39Hu
8dPCdDB0P4SQpYJRsmTmVDyONvRXAzNmB/9UGvebNtZe/UZ4SBUafc16h6RAaO4mn73POBPMdBh7
rVHGUmvM1CITFSv72p1J7ti6GKcs4LZ9SK1wOjpYcVYJWx9RdhSzUTVuNantcpncKy3Xt413YwqN
wlCfnvoRQFWr0xUem0eI7g4YXHx3EcFS4+CD1xnzmXcfXeJWveak+LTWD+FSNx67fTbB3BX7fnwW
JtuBDr/aKvY1avZ9U9nxdVThSqgsxgbUKkOLnrfqSfeB9J2Hl6zL+pXovgaPhr5MacH3kfagaApU
ZOSsIpNwR0DUj33I9jAFyL5BC/KusXVvYneCHJaIQ5Gmt4S/A6Gxodu4MzT9yqd/bfTs+aDG0fyX
5bduDR+q16lYHGJEWHt2WVnB+sw/cJSH/CzmEs1jZ2y6zR1/UcpZha+okXa+iy0wnnMdZFq6L3TY
Qk1o3dStnx4rdMlr4oQjDvJqkv6J86gk0QqvTayG4UpizRINQpYRdFbcvU9Tdc0dNqUKtlaYShKY
qCU6ELmd0qo94yyj6++n8kaf5VfaogVRcXpv6n64jmtar3FlQ+iraZxgoOuuS2edFNonvfbhTYv2
TF+RsWuCJCDGbPNYfroufFBXsDVq2qt6ceakhj7vIqh218nywab7Vmi+e/x9CJ/KZ2/TeZCZw1/b
eg+AC8Z9gUB8lSGBoEGUbT3NhyzY9FMga9bhUBoPaZeknAf6cyvjITBM010T/OWRcRaI2X+Okhio
TENPu2qLYdOEbGSIWaEWIluqqg/12D70rpx3JgakTQ9MacwI5mSRw2Hd5PWOiwcXsYdFSXl4fw0m
cZRwrLEOKnt2Xlm1sZq2u+qld5eXHNByxq8qjeZK+UqusgQkJT+PAF5TjDeAwV834USTnzYjjsKP
oTNgkrqM5dPOeLKc2kXd8SaBs+/iEYN1Bbqsca8LJmIBFnbkxCjnQ6lte0asRq61QQW0LMW0FTo9
1vDqmDXduC2KGnhYeAWU7BI57FXYlqGDlfBiNZLcKgM9tC8lRc74zZILjM31bgyrua27jDaMA4lj
Yv4puC9FuWIngDcz7G/SENd4YlvEvpRFtNVy8G+14f24do/3UD2NBKLj4KLcIN1g7bZY8S2L6IuR
nB0LOmv64zqcoHORf9YjJA3dVdR+Gqr/copOgyUfmwwxheLkMtuHMWtPfoPCB5/mBp35owFUH/mt
+BR9g0/eMkDL+aa1Dk3SHWB+58xfNn3kHHwkP0eZjo/GjIUvkhrT9ooD4IovuAG7LtbWOEXy7Rh6
aTCk+QOECOamLk5+ZOTI6abr3mJ6YIvwNb5BgcKqsg6HedOZKtD65gJ4LN8hyzhMfXgtWwbELr2I
zCDhiJ5eyvI/PRel/d3M40WAN6BKDeIwPmFILlecnRqCoBaeOz6tbKnOmKNcO2mMpTtrMWz21r62
1cGAmNQV4702zcalQwtkSpvbQLKHS2FTvFvfZmaBM4YVoVVqps+VcTPguJn1uqgRPTVefFLM0ui5
vZtCqTP6T1Z7jzRApfyA8D/CM2POluQ2r+DyRaz1VbNrhXFwehKGMgDJm9yQb2Q/YK0bsSuZ2ndk
d++ZyD4URGXOfnM31PxfRDIQgqtnW2duwdXShEzTYqNpKRM0Cz+fWYEEEbjY6DAwsbU5zD2aZYRP
rLDHVKWP/P/v3I8Gv2QQ0S+gTUvTv/V1fIdsq+zoe2zHu9Z0v2Wunr2pvWcKAYU01SIOumLujLus
DtkOCGNR7zBH1fBcOwK8kR6TvNEVc82Wn6xbZEfWSdbGhxEOYJZKdGLLNKtUEcKX3AMWVspDPzqn
vjlO1rRzuYJK1HsFC3foaC+kwvw0Jk5sWNbjrgLUPIS455vv0m2ffRnRjS6r61oQY8CdkzU9h1+3
L0R/GQFK4J0dGJ5sOi9BUqcLuY0oVGvp5ht7sbmw+Hy55jcDTW8Tz/5lRJIWlAZJGEV0i1k4PsIQ
Oo72/Gsov0gAYRTuxdkBFJiVdbFTxAxukM3ZVBcQG0tnZwxjdG4VyaBRW9/hA9vodsXln4ljw6Y0
UjWBdR3ogcKvFSs8RrL0G7b7EqWhDhaxE0EITlE4dHEob9mEOdFGmwYsELF/orNB9ka53AcTYzO6
5UMsmxurs4IRqANvg+gqfLSBR7d8TXII5GO2QjXj8jXZ0sbatbJz6tS3EazblTlKJlYjQwwSpGhW
5btaaQBK5LWadQNqc7/FNQFeLaMok+2+KkF9dPSEkxLyjhrLjRfPlwR+9TqM63KjS3WMvPQQRjpC
dRRHBgDGDfya54TNYj7id+kJDWT4DgeOoh8AxFfEQK9OASv4kZYE2mS+O6q+FrraF35OvptBvZsr
3CHU1dq6zCtY28ONiqwPKU6Rxao5JoPLOOzHR+NQkfeOdcf/dif1TvNL1N4TE5TdWBIi1GQni01p
HFFGjJF57abjdTwgqR461B7GQUZ5sTVoDziFczOamOFoTzU7WetHuDKgzRrzuR3h3dQ0TO0CzIrq
ycYqnatytu5DK70TrClbz+12WTPvfGkcQ+7kwkvXXcWAzAGZlKZ0I7HApVgkzHq0AmSUfOVFFDsS
XUwLz1hXxYFko93UG1tXKaoSmo1+OSIB0PKzGMm6SfuvrGVWkc6kMN3ldddx0UxYYaoXdPdfyWh/
d31FVqoZWHoud7o2Mi+bABnW7Nqd+IOWLAN7DGQ0z7RrQhkeYtt9St1xr5vWAVNmHWjKPCfkDoKX
RaPTcUO0Ce9bnX/QUm9qXXLDaJt174utXXOH1YcPJOs3efYhrAVwQERTlt9iCTP5/1XPc+gHDegD
rE7Go181qJH817jDdc6k86yBSVghtOsQzo5nu/Du8VrR4C68R73pz11YXf9v6kGpEjX9t6kHuvnf
pB6U5Xfbfn//1+SD35/6Z/KBZ/zDsV1Xd00iLWxbOAQL/DP5wNf/YRm25TqmZ7jEW3tkEvxJPnBI
PXDI20bkov9r8oEl/uF7FhHEru/ZRCx54n+SfGASbfcf/+e/hl2bvu8QIKkblqP7qFd4/vP9Limj
9j//w/i/7tRYWjzY5QF1m7amCSaP3OAxXAtLHZT+1NU2QH7LxBI46x7S4rqiY7M8+PvM7wetmHru
JcbwzwdHLW7/5enfJ34fK7s+g+Weh/THcdMSWHtsQRMf9SjC2P779V+felZzYMOjdiWI230Osgoz
XHF0DXxzv5/9fqD/gT+o61Iqh9q6Tj0ocMx/ERv/fjqEFR3p30/r5VUykS6pNJbEmmjT0sWJ2x3j
QTvUAimgOUbZhlXpyc65Z9QFQA8b96WaqQCzzVhgaDB0F8PcHA7EApqlAT60ZARAT7Joa/Z9fk0i
n29uszh6N0bmp9NI6WjQs1KZ+8nSIfTXYnLiq8lMj/YChs/ETLQqm7V1waKxlTK/Vnp/g5w62+TT
gM/RoNExIaJL2LPmHbdwUoHIIGtSeEtRggy2OSbRmJyUcrf+0OEjLOMX2VinaYzgc3oWcLRqBgKS
JyfN6m7HvEWyreiC7Ebwn1tzeMzinmKLOW03wHPXB7k1C/EM1fyhHXAYOkzxE0KS0F6OCKGL4nZq
6VW3LjEP4v+xdx7LkStblv2VsprjNeAO2dZVg9CSIiiSyQmMqRxwaC2+vheYtyuvvXqD7nlPwsgg
GVSA+/Fz9l7bKJ2dHzz5Cu8zrVRmdJb/lkNCLUtEoU6oJaj/4DJx0FxZmW8czImg2LhpqPYZj+0G
gkIJptBI+/e6MOcXI7oNrf6asmHmMbQdO2VL5uS+SSRLfEAXDcqdvUYlTyfYZ8zceQNVtvOUeRY4
62Wr8OP7JOzsncdBBCUAhYOVNhvSP3LE9f7VbsrxYNvWLyM3YKPFIjhVafkgk7p6FJjW+9rbTimV
NY0SBhiQdQgrrVekqNuUOxZ7sjHfvKCpd1GD9GDyCUlNCXdsaQKNdYz+ivGtiEskVBSvu9HykW+F
7rdheRV3IrZ3fMvDilDWha0FaPSd7McYAOpidOIOmp9oU2LXFOODmcPTjR1lI7QYUEVH9nfVIu/p
JZHsqcdlExLUnMe52E8ZBXKHJ4vOzcmy6TBmabA2zOEWmBSgI648zAI+mEM1bTOMtQzdAphxfnJQ
PZOQlloS6uvOqYfj7A5r+CbjJTb8bBM+BhASHZyAxNdih6ydJwGcMuWAtKF7+ti2TMSsGZJXR34W
y9qOzX86RpJQPBJnrZAJtzQIG/Di5pbXA1ryEdLWCO/VICJYL9QU/hq5y0hfdymVWuGsE8rgM9ba
5xqvwzY2oDhiMrTtH7HoOEUkmXNwC5P+wELWAelOZdNPK18W37g68pXqhnhrxi7JRaqINnlF4h5k
dyEngtNHj6N5/dY7nTrbKSITfGQWzPIwye2zZS4jo2nYQfWhgitGqse5o7FI4xRsB613tY/n4JCS
BGygnd27ZhrsuIAei3oZDU1vzQDquLbJZJuWH6zKmXd2knkdMa3NMbOfM8t9TzxytK1d7JCCVeE8
b2gq5RYjhCBESQSajhh572fneO3B9Tmhl3XIoFzYxaZOmi8pl9nBk0Req2FmhYJKYOQmjeNo2C5V
URlcLSwKUF1WQQ+xgVHqXuMOBDkdNBtDjHof1BCsvMH6UU0Mu+q3RHUO3H6pDywgqFS4NSK0hFCk
7t3lmxQU8OhiDPzELuQK82paxCxL5iEPnWn/SB3WVNUhwx0fxj5u76YUU31f1+rYBE/hkmnReE7I
HwhsJpzOY801ZnaTu5tTmlSRYCyLwmQCnIkQrcZisEggh95cQOP5iuSFD2Ws65gx1CJAD5ckryzt
sS/cJhUae/D193Sz3HXpePGmTbeYtbkaSb5i9QBLA5ZXLo2LEQcwBa3Cu0jW4gYtKppPmlxG7qmd
l8NSm4fq6LbCX09hGqMfI9MAb0ufL5KgYWLOMfg/7ZHlBZ1depg4Vq3LYzf1CafR/FiG7FR+nb05
9i8jW8xGBuTmNo2PYYGApih/+QVclCTsD0aNNUEN6TPB9WAQjJqDA2DyDVhb98EhEEPnZOklRnic
UceY3Y+yUjNxMfJ1MVNsxsQiGR0FMKfCQGy5qvsdVhNVEmFHoNrR824aIHFt4IbyLezueP2RzPsM
+vKpLVZMB/vLrL/NJYoN0qmdc6jXGSqTvq/wPmvacRbkYuQh0AESUtgJavw2BsPHOO1IXobpQM5J
1pcdVTOgBCRUZxncm55VEAufkJ4pwq81LMGjH3FkGCLrGGbR3nEgDNtt7q1TOacHIyVVrk6jw0AD
GQjqnD3Qk6Vr79ir0KTtnXmEMEYTrewIV39AhI/FLSlHN9zUkX6cmKetm9c662n7UIPQjMIqhh1/
PwbjyJGiQmflBAcJk5dLmCgFJD85BxnkgtFzlbEXzWII9xh3msVvH2+H5Jej+nybDZzPp2bC7mF2
4oijwS6JiJ6uZVey0EzTHgTqFyZyZG5WsFxtb6lf8l95QBclcOp6m0eVT/wM58dmukcy+Vy7TbtL
XD1deto/lA0Vjgdp35SFqMOYnXMSzWfW6bvYLRUAleqVjD4cAiZgbjjSDXM8o+EIphf6FYL4rSy4
J1BCxXtQOjfDcA6EFi3JR2K3lC9EOIYb/PNnWpx3Xu48cee8mQDNTnT4xz1E8BOwk/73Q0IhAbbU
33riVjLDNWCLYiwfKB96ZLUwbRr4CWKVVUMB5zMgVm55kJF4z9jSadn617FDbuckLOozx5moJJzB
j4J3wl0ydJ7FgeGABKMA6QCRfcXkOXOeTZCAZG9OsNR7vR3sYGP4kZOumMKT8e7nH2WsSSS3qb5Q
WmPwbLPsBqGx300w5JV21TGG91P5WKW8otqFwY9wamDbWiEw5cAifnNAsU09cRgM4xtrfrMLjOpe
tbgJVMXS7xo2UfMDTv4EMtDie5lWdeUXy3yEy3RadyLGdes0j3kM/iAz0mNLf8TpZ+QqrN8aGMGK
5mJxEnlf7aqmvskAt/WQCEzUWU+PGW2u3AySqjqRGJYciK6uJ9kkyupkRqE65nzPxszNU0bnmk4b
d97edYb72CTWXqYWdjdKWzPPn6W23DXr/3UI4vHkkU+xH5nQkQFN+2qM7kcJE2vChQTIqa2QOaTi
UFTluo286oQLvdqJ1L/lTTsfZfw0Ra+q1vGGpGswHsuP45Iuz3USHT2yPHcQvDj6ViO4tDA56VqA
khDixNSJCBb8ZussECldu/JZg/4g5IJKeteNxnUOEudIc2Vg3UMhstTuqowwkE5Ltre2flaO0W6T
jOzjymUU4lV641YWvPwQEVwb99XGjCEARmFXsjF01QkfK3yQ8N2GvaxpOe8aQps23CSm9G9ZK+vD
EJmvUrjNjuFUDwnwNCzCig4p5ooWa3vQFpSrHhh+W7tvvmqYSMHP3iwUo1WdqvlUmKa7BW75nsUo
JuY0Z4wNmBorISEnXFIqf696kK7+T8ItcB6ZxV2uLRScIkUuLV9Gmr1JlTzHlSHWn/DmrkGsyXT8
AyIEOniH4PPA5z+PtrnaxECnYZgWR4tIdhCFFj+4vSaM5Y06MNoFQl/g5se7pDB3qeh/EjBlbPF+
h9iv1pMZ/WrH9Gx1hTyV5nNJ3MVRtZIx6nKIsAsD+xjt2HRp8nfQOKlGzSUSAqEbl5FjozPKcW4h
ES69TT4mj0D9qr2T9aDrzepgmAHtedILAO32tOTyZjpmwa2eXO9ULg+D+g4IdDrOcGN2qPZfpUTn
sjJnC+ZIog6xQaaPoaIa5I7T7CUHN3uI5M5Ly69UFOBOMxYbz960LZTLqoQyX2dYlNSYv1QstjuX
3nQ59ec4rp4A9Kb7grn72SCnfCKy4zh1KEbBPTdx+0H18Eo+Jj0xpHBOMIKh0/YuS4g3iaYTWW/m
KgnKatNFjn1CSLSPqxRtoUNSZO51elVmKbqzpPCOXvElNmiCpqzlv29qe8geRSXgPo/oSfRyFYoa
hYNrF8l+TEGjhChYd17/7umKy73MyPAwjXqNie6Sji1Lh2sELCvoJ2nYcHf7mr5Zy58opA+6CqaY
MUSgNlmXxXtOVtc4HOLT9ICnCwpWy8t5Eg/MpIib1210pl/sHlvmOcZn8KWrs10Qea+KwQM4tZkF
bwEEOJgz8lmfqpxGYMz37kp71XaTPipCWBCZB69VzHCNaX/z+zKfkOusWHgSwNRfvVi8RwmzvH4q
L1pYZ1fKjq76fE7xUjqDwyi1nNEwgCElJ52S2nMw6JQD6SgEpUb2ewZWZkXAeb+p/F9Z1xmnzwfT
xEG6glryOGQz1+hydrVV8ddDWnavfdGMSyf+r6fI40EkBn5u+/kQul69ylPVXUxTfBbp21laj2yk
EOQrRdJPAvzUaKsPR87BKohjdz0CWeXCRLif5STdxq7dndIZWx8yyeKAXW/tZnYLsbUa16lR9bv2
S8xiBHfLtMH7Zc7vt5LBXasE6EzOPkRotdPUW5UTf5gbQI7lGBH0q4bugL1uwQpxrLSrhyBX0d5k
gHaYK/KOqiA49cvH/jx8PpdqWpvAsBGPLJ9SFVl4crW+5ah8d+NUJCcZPwqb5FiVh9N3m7bLeup8
50SaMhto4QZ3FTiNfeSa7MwB6v0W1iRafjj+du37+N2LN/jPLXsD7UPSwJO1FZs/y0MZyq+k4mlu
Fx/lTFpHXMy+/8hRrDrRgip/P4TLLmlFVLu6aufT54MJmZlQZ/qmGGhYNlBZjB6RtJ8PxvxYkYd8
/NzW/jwtWkp07iFIRubJXB7mrnzOWzvYYggCmhrbH2GTKGYUYjjPgE0gRrP4zizFB5WhZZmT4Zy7
fVYQvq7zbTlihprcdBfk/RE2JmO3ADv0aLK7YLOVUWY/fD5khvkNGvWT0wITagPrpQok6gg33MZ1
sMINH5+L2sE/KNpyj8D5NFKU7hud7j2jAq/Albe2LQVlLrHsi6mJQE/1a0K3++uY37A45l2LqD4v
1CbyrPjD7juS6shLOodz+BjltfdUlpQGJumVUcmtDrsHMBsB2OQlgEEy9mHQ+0QJoeOs7LnYuKOe
tm6SFEQ79P1zF8mz4zEKSkjt24yiIOVOvM9mdvSToPuaYwQkoRygo5aMnTWjL4Fsc5RxcU7Mij+W
YoqgGyYv2POPju38bLv0OTKzAPAixJRRevsISyD+gGK8zXF8hN3wEWaZ9T2vihNNgS+TyOStTl0F
GRPPq1AiOg3+IpNV410ZVz/ASM2konK0LFrbo1eo+/NQBEenFd61N9uChPCJAGp/CC5x+c0iW/hc
3o9LrDgnELGpi2zY1fHCi2dFLKAQHrXg5KtKtIyw4FCnKOqJCZTDDjUjOQuY/OoqJ2WC9CC05mN4
Uba+OcPHhBH+XdjgEE0UqXqUz27gfvhfUmUFd+yKalO3jkUr30BNFAiAZBAWAG1NlzaFpzsbgbMn
zSO4EPDNYL4BNlhnchOozNv30XgqSwema5kwhpO/6iifj66jh/1MOcIBxDdIUwyfi3miikXUiGDO
Hq9V00xb2br9JvIHvBgxeoO8+RIVSJcia9lwDZMWaqC8DV1L6sBlEzaoKE/kD2akwzQwUTtrHQbW
wDCF8OOkd+fF2dLuCkM/fz5FLTSdHqo06Ohr8YAXpT9pHBerVMzmplt6TP3Sv22XB6MA3to43Hyw
SeU0J0zhuQBTyyx22lYvZCGSw9UHw0HJCJMIHvRgeZhEje1CDb+fEp9N11K4L+2IHBZ8Znn6fID3
xgKCAblA4gtxjR2nih6auJigc/IhyU5/QuCYpSR3UCtk5gheXTQU1+4cEjivqOM+H8SIRyfk8jXN
vll1bgSm1KGDcPosesKGX/rzrdTS6Q6J+uvnSafgWONl8K/H0coPIxcKKN4fVuWD3o8zjElucDDc
RaeiGmjCPQ1DQtbXDINot0y5PpSKf14/pi5VbtAd+PVoikD+MBkQuWHE+mE8jFYi1yhyrA02Spy+
o/uzn0brPNn+GVeQRftvLqG4d9u0uEVKnyJwEidevVvpMHlmWqc5vNA9jkWmQehbJKEVFQkUfK++
si0enAcFi33bhy6jpWkIyfWABYYagiWyAAK5NZIYt+gc3fvtthzyfl/I6qz8FMknTXbaRwNcjGWp
UQ+d9BbjIfiXBNlMJVBxae+WKP2Lplay5/+djOOujMwamVUcraeyf0l0duDMprYTopMVYw1jVfMv
WCHBIApxysXWb6xpV+uXNIZdM5ErYyLWWg0qQg8W3ndq3CdBQqenCdtdDXlA0Fxkeex3Y8UW7TUj
1q09TQ1JEBOiHbqL6H0J50ENNQ6nwBKs5f6Ub8qYP7Y3V9nGa/DdtDLudpIMkcG/LP7jTTd73/Ik
OLZBekFtMDDS4NcP5i/O4J0guVViTO6rIKVH51r45pqowmO5KWnyoqdgCg9ej6/uljVsns8d8aZ7
r5ufRgvhFMUrSfAx3etmycesZHkRBCmR76ut+2IiplEYXKB+fJH8cVzLZil3xbBjnLFSSVBdXXql
qaF/jiY93SGoLiPzAGDB2Xs8BM5BZJiRzTTdzO18ZzUGkbe+ZCRtPNHof9pWJKoZpfXWN7R9lzI2
H4C7MtfVwmxu2Ry/KaqiWwMYjRENA0+7zWg4L7yoVD1xENDyigh/oCsePTUzAhQ7ZMebGQSTivHs
CnX1qIn7po2u+AnwWk12dfHARBT4gWxXfPcqf2bQ+poHqN7SzHth9PPq2I21jaB47L02vQ4erZDA
DfFZ++VdpXwyahiNsmXgboxC79hEliDX3bqmoM4pnhIUtebOr8cvCF69o2FNzz4qGMudiMBizWJX
qy9Vj0xw6oYD9EIMmL5FsrIVrSMDW2DquDchGAjEfYDEUMHYtdyrSyuuaUzGJllZQyJGuZil4WMS
XrvJQO4tamtrMjUxQyxTk2vDwoXa5w7Y+w2HxFbTarHOMurJAhlshPxpBO0PiRZM5GgUlAEUQIuv
KnqIOhUeJ+SRdA0RH1IeYMbDqhIiM/cdF2hFM1zQ7y/khWGLVBfEeD1X/LFMFpXw5Bv1u1Pbv8bv
OVPCVaryqzGZziVT0Zdcf+ekij7KaZNtm3B1o5zGC8aRrXyYYonsK6BrZRs79OXlc2NzgXjzU+WY
PuclibfKzs9d/L5IaHfj4Ibr2X3T1jDQHpAgBFGL6QTjckdi06JxM8ti2vUDLQE7snK2LryvIW2W
elFRIHyoxVuhdU/gqHyxW/EtlugWqwEuAr6eVxJQuzUJLSSMkE1dd3Wxa0ekRQndxHyynmfa4fVE
ihj3XNnZz+FC8AmxjWVF8ozsCD+1Jk3D7Sl+MpLUMWlELBT5hyIopC8dl45UPa8lkxM0hTePxshA
1dO0ctgRbVGsYjYsm/FQXB7mvOgJTzNuJukpT5EtvhRT8DUn43HhjAT7liW9idw7Eca/lMZXTNAy
uKASZ6avNTOjnN2I7GnYvg3JSH7Wc/dTezRTdGpSZgoAtYxjN9A3DiZtbV1ZxGujQJ41WMgh2Nj0
Ko2Nb43R7B2YV6UFPUrHkOSJwUNRhcB+5fXw8Y3v3OybqCa+w86xQAL15XCNFswT9zI79xZ3WqVf
Ks5nqAzLAmEPw4pGWa8esNg9Z+bj7JcXlTtHOx6XBl5SYBiuL0kwt/sh3VHT3EMwBNhTu2sTnzUv
c5053fGHSJ6qEulqDQGdkQnXzvB18PCChxERfwSKXaNnLJeshmfXyZkAVS5/hoCX6KMSZKxBlqOR
vpvwU8l1apekRGddSXGvaQ4edWGcEYzFK3vucZRCqgJvez9GSJbZ4LN1khFINm9LJy5WpY1lkru+
riMMIF6OxxdFKF580g7T4DtZrPxlyFC8Kj0f++WGaugRhQYEhgA1bwWPvHMw1SfsE41LqzdnvwSd
qxDjjZxBp67hDGR6Wx8l90BUC2BXZg5wU2Exv9Pd/F4VIILtGIjZcPSswCR70GMcBN1ZLkWikt+J
zjgnU2EeWWs285gdXZMZUeCprf/Dg3IP7DiFMr4y9NIyAn5K5AeyefM+FfqDCRvmyRYiDN17ZKBY
OOoCrY5DJCrIISzXIwO7nFt6085Tvk0XYDQY727jNuOz7RWnLKuJkK5G2GQRE8ioNHFzwpDAdcqi
6vkEMeH8b8mrYW50UjVhb14Ia2CirjQXRM2YHah+CXNyuDQFCOOqt64xA84hzT/s79pJ5Z0oe0w+
NdYlp7CPThUtPjcXkIeL8YMctq0zYgHp/AZrHf2kyvR8qCH9uVVMF0bWjL3V03mN5g6zVvCtoEXl
zYyC9QBa1fPvmOW6O2tpHRY9uV8Y93o72odLjfvnATVcfdJC/7fn/nyKMVu4RTmOYUPOG9RsTkIe
UStVysCUN2O4CbRInBgM0RCWS3g1H2JnK04y9dkQ/3x+HYpFbJi+lJ9f/vk5f3vz98stn14szQQX
bgYSV17Cl929NVszU7zlGy4Pn1/7593fP8Sf7/e3l/6nT//9/TDRkQpqQdWGrEmGwPJdhqWbA/OX
dqajF4za8qTlRhbgD7NbZUq8mLOM954ygdWp9jtNsQm7XYl2r/CLQ051vS01qbZTcuj7L2TTsBsC
YYqwDtx5Xn1Kq5zUomF6j1KW6cjzLr7onIMhoDxwWGLsMixxN//8JpI+8vt8Djht172Hy1GF+umv
B+2j1MRXxfuoDvDBfr4ZiaBizLM825iePmX4ncPePhYZ8ZA8+bePf76el9Ox/v0qJMc1f3t9V+j/
80qfXxnYM7WlW1A5swf/fmp5xT8/1u/X+vP+v/qcf/WcDczv6DX7ammgO81UnQZajSvPxoD4+S5E
XX6d//ro51ufz31+9PPdz4fPF/jz7r/62n/1UllXwPWQ/C/qZTjCoI2+Eo16xW/LBb68/y+flCVM
4r99vFi+KP7zRZ/vf34lBlihOv84LKODuuOSZl7Nm2HhTX+9+fmhzwcn3tAiM45/vvzPj/DnOWkO
cvX/VWj/Nyo0gakRZdj/+M//9X38n+pnsfloP/7t5+dX3n1kP//j3+/AzUX/tv4Ak0gl9Hcp2l9f
+pcUzXP+YTvC9cBYOp4QruP+lxTNt/8hheXaZMLbru3bEhHYHyma4/uWpNNnSsGX8VUN1WL0H/8u
5T/4VADlQgaOaQWO/H+RoklLiH+SogWWLaQMPGeRxJnSk/8kRUNnSYhEow8x89+9i3jK8ZkP02aE
nCO6Ry09gsv1cMozK92brbI2sjTlDX4Dgxdqz5MDXzMZcveGBzEgaQPIVQz2+jJMJWkEs+084ATw
Vdk/uB2uXZXrJ7y91NzxkF2g4JZfZH0NiMlLYnN+DzusE3kwVHfQv8oz56hkpTRYFXJAvccqmIM1
eWHZk8cmnSgkZKi15M0XAGxaYQkQRXFwxv/Q7ayKgbWIiE0qkQ/jJG3G7yR6XiN/GeJnbnq2czc9
zGOY7XtrGt7Mmhi0Jh6/xkh2jKp1UNSmSKQyt/gyIQ2ii+L1R5kWpzFT3QunSLWKjKm8du3cvmDh
BBVWthxv/RI5sGlBA1fphpHCPs3m7NyMxd00E9Mb2cferz5QG+bU9MmeWV+6wxnqo3yeo33dGbth
2MJPt+6kjBGRRyOqt2hTERZwCbJL7yfTuQnFJuSP9WrCdk9LVx51MEPtyiQnqb6Gemn/NAafPBu+
HYDsZpPMOEowpgJYo6iMyuiQz8MN71NA+fo0eISGKTvDZWg1O8PGmwRhUjdd8Gqe9aOJnOVBdeNb
iKRql41pv50ytsuJNOlDsE8GRSrJ0OSrYGn5jL31YI89yqPeuss6XLFuBmon4FcQLvZy/IVQ17Zt
gem+rc3sMLW+ODVeTLilXetXMjw3NrDGB8Ov8TDCkThA5uE+oueoM/vgTS4z+SDE0FrI50WvQaHT
bAmDbu59QXYJshew3GWPapmw2H0p2nGHyh2AO/mPtjnB40WidUzHyuCgBaM3z+ByYlCg25SQrYrE
Ljpbg/GraMxvpWFOh0lV8tE0TqoP5ZFOVXBxuqA8jrzoOg2hC7amq05SdOAvmHRtehkbOyPUHHpc
gGK6D+QDgRg+4iDGmFCT32tpJpdyefDm9hwmfXyIoEmfzSTluo/WZtBIhq8UIV5wm1NPXP14FFcp
nSXyEv9fbOunJC53MVfWyQ9J5xv0dPKBnz/EaNHdyncfR4nq2opy3m2I1qlRVBL3TnAJoQUhtkNO
6KU9jQ+EqUBXMzzvZPSckO2s41wVMwtmBLBpi+k1x+6x4agPnYtMub2mSUQe9dJMI+eBFjXDmMkl
vRQrrlXSZHsexrw7j3X0TYZteqwrNlMHbk7uazwVZu0zojT2s1fXh2m+DXF7rrA9PHhmlkN+W379
CasXkJz6MDIKwJTqEy62XKxl2Mbob+BMNlaZbFEB+ed4SL6YkV0/kLn25KrkFIdSXoVa2KlhcU7J
X28aQjh7wp/essLaezWWjZwV+Mq988VpVczKZXk7K50f5xEpnekx7Kljfc5DdO/SIPQ9ygmOcrrQ
3cMsLDeaI8CqM/uZyXLqb0hD4kazWSZq8mw3hBmKO8kc9apltNd1/m7b8M2oDvUJ+3QzvhhBugUn
3F0Loa3VVNfw7ju9NUzZniI/JlkumF/zMS/vPbvAbVuY62YY+5M5B4CdOIXOuUcXysm+Whx14W6G
u8o3CsLJUeCZ3q6jU3ZVWZvfuehybmVMOz/1ADZ708zp1o9otaCSJsxs8Wfixr9vvVo8cmC7F1Wb
3/uD98jgBwVYgb/TV25/VxHvlfmV923ooy2QlKMq9SuhojPnDlyGyKJ6rY9TEzrYiZOYCCoPOVXm
BVvUE/E+juBMxQIDoy6RhehieNKhuC9Sh7wC2dGoc4O1Tutiyz5UYGKRj/nUfTEnVn7rp+lFAgoW
2cGRGZt3TcCJKqfZsFJj3y1uQsH4t843cW+HJ2ZJmCu8DxWHwStO1PDOrq1TnQDFhuk2HDpttKtB
I+Z3M0PsaP0EuJUYyHnm+MCYsnjXzmDfe9J4mUx5zmq3I7Zv24jQltAG/A3JQf3ObLtfOg66nWEK
yFdNEV2cHLOBYc44sxJ7Old+Qr6o9aRifNp+GJFwlCKwnL6XuMW6SPgvkGvewG+ckQRoNDwuWdsC
5LGIiG4TDn/aLPPYaeeqvhMRig6sKMlycJjN/H1y+cw+y6JdV1fBURErslZqoqset/Eh4IqHsRnU
j4FxlLb8gSyTCbSqHCA76iH205KYLT960lOCbXyKb6OZVHvkU/s818Y1I0YxG2W4scqgP9uNiA5x
lb+FET55srfpcKNiXvf+nO3HGedeH5bgMmot9m4kDs3sFM8d3EsQz9m4d60iuPdlfzAtojm82iNg
s3fMS1CVwC2o9/c+0y76NNl8ZMA7bPyIJnw95epuMMiYTQr3XVhEO/WueBkQpJ1ibT3McYaNyHad
m801RONw55LScgKdQ3/TEc6enbrciBQxwFCJX2KaPrIusV6nJaE8D16ndLhRGH3ABUYQw+SJfkXz
omBiL46RrrnMQBDKhCg2expOhTG8lc3JsOhNunQ/cKSVyVXY1vn3RuIx6Y989PqImAiiq2C21w17
Yte1QMgyZhXonUtwLU32EKQQOWfxISrTeUwG0zqmJuwnXHzxjiGEB0y4AunR5AgVWoaatRUVz6Tk
wFjz2dY7UctVVkz1IZVAhmshNSc6Gi9dMp3MkIxEbnfsY8N3N71Bqg/PFcfbfWv52F2rxLolqdp4
bR+cZQWkcpmONw5DKk/eq842b217NxL3c7at+FRPYO3LpJWrjuZSP4bzzkLnsnKasnkktRCgXBhe
SOCB8JJkyb6pG/fS59HJrUwSzUvYc16akgldURUY5LV0w2OVcWWXqhlvyuye2sZwnmvI22nrEl5l
VbSmW7U3vKK9ZPo9lWZ+9NvpBwqwYpsHxFFGjAaj2NfXcY7Jx2vqkp8nUTnKvaJb9T40Hf7PgEJV
9g4yzN8JE0HvoPwl8Ni8i1Ou/aKs80M0wfzlP40cW331A9WwNBb0rWRrqOMwa0DYfrDpC7+7792O
4lEPl3CqrEM4hAur2bE3to+uru5FdHGd4mdXL6i7ERgjyN5VY9v5sRl8PHCG8QUJALyT6qn1jOJJ
7z/LiMSkyzZbN53lgK+rKiHXvsvf+mrbjSxtxvxgOcl3D7/t0RZoQ+3Su/rUhZtSleQEz7D4PXqs
zs2I7OGeQOkPx45I3pkPkP0bOuq6eVwGOSNuhTM5t7uKw8/FBPdrp/k57adf0pHRpQ0VaDM1syl4
sSQLGUGXzkk3ai3yb+KQ2BsLz3Bb6/Yho9Qa7UFtle4eqFkzgEAjqTAeQVe2rYA2S3BxhM4tqnll
0RJzXzPGlaShzuYhK4jrFR7ReCPT6XMCWqlf+rjEN6nD5E8vdtPFeynCZ8+o40NbEV3OlPce7TwF
QT1D9e9oqbfc8y0/kSsMrN8nEfr1Gy1JXmFT9rq6L+18K9WAkD6ujgkGm04XB5NUuQ2ET/PkCMIA
qLCJrGaCBPl7U9cI/7FOj7fMLkm0DVYJ3c2j32fsneV8SyDjwiyfrgWGh1GN40Oh6GTK2Do2I+gL
YwxQ8SDZlwZFeD0UDUOdxETikv/IF7RHaEj4t/lEt2yCDxC1nn3X+n3HbufOe05ddMENRsZVZHi7
xseRq5cdpUn6L3Qh7eNnMcTPuyJd3N/2bfnUxF25nALE/azwJQxzQJIK05MOwMK+FuWTN4IMjK1Y
76oofUwyW1/5+CnFCYUPAVORkYiMPt5cbxmP0omCk7v+LMoGbxgvOlLEILiQMkFIBWdzyN510TLF
M/L0UnW6IlwaVrNnxMnFGXCPcCaChziVdHyraQv+Qh66UQPL6pOtrhTfakydp1piz8BZHWzBsJZb
B/Ydc5piQKgxWXc1mbafH4x7P+LHgmWYldM+R4g3Bk52U4HBvctyjO6mPRYgfNYTkmg055rMKycn
bE1UqMTn4GhgVyUHj5raqIFVxhl62IyrsjLsGKCCOHitf82R5RM/6jQby+yXKIR8W3TvKFK47DgH
rFwctNoef3l+CY8kYE/F7/kdFxk3pCxpzZcltwpqbQS2TIpVgwljmOt4j/Gr3rDdAxA2slMa9Eeh
JvIfmlbcFaXFqJAgjfCAT4NLIBIVZlv9phNfbYEAE1W4LAP867ZES2q3mu+bWTj0qf362GJOxdmA
g4c49oNbW/+bsTNbbhtJt/Wr7BdABBJDZuJWnElRpKhZNwjbsjHPM57+fFCfc7p3dUftfcOwK+yy
RIGZ/7DWt9CFWMGDN6AyxDT57tVUwEXvIXVnDm+NnPU+2oyTM45PGXD9XdGyq0rJeqW54qYbaViw
Yap91kXPc5MQzZewR3IVCd2dN8IwfyolzliycjlFE9DfqpbEBkuSynG797sUUooXV+LBbxV88GbZ
fC+P5QIwFIPdH7MkOZcTtO3Qkzx+gCp0bkeQdKePBrbOqndYq8eFL7GYQnIbZixYoOzfO8x4d70n
o3UCM2nba3kmmg+p3QIPrJiWbVMZB0dnTE7YRaqDqNwvoet+M/rQadig5nDWUgMZtD9wrzZYo3pY
QwFQxqXhjvSUEOqRPU1Twjveiz8F9QvglzDehEH/a3JBV6dAQAhU0PctzecqZN+39rJK7zsZeffm
wEctypgKD5NBAnqloDMkBBMmSa/XRZgtRnmNcLXWexxY+d4RXriOcC/uYbVT2LE1TURUnNF6HaWi
WgGKZm6JmAtCZPS/IiLCfbMqNtYQ4Djy23ovdx57rUXwKe5azu2t71Q/pDv9auZDS9+5n5vRO5c9
XPUiz71z5S/5BEmzr6GYrPEMjzdhjZKfIUD8qWxoy1sO4ZJ9SG7N/hm8wyedK38AKfJx1u2bVr08
lJbbXuvimkfDjlu8vfjcRzuHUc66KnlfGFrt2H5iMfDu56FXqxYxJAATckTMOgHnG4zeOmrm3zqe
xXqsxphSnCYsnvR9ahniWQbS5icyp7tI4V/CZ3HH7ZHDtq0Ptmu1F/JPyXKEr7qTOll7OmsOdf4w
FpZzbw0qPUS5T5ygIp6QEr1B6TDNzQYRKNF9OHTAxMXRjmzakUqdffzk5uLBbMut4Y1AvUP/NRQN
IpOSqMvY69bCptopyCcBK34/exnI0TJ5oCNod52X4rZLMQXqiAjldtL1StpEQYvlChxry7wHKPUi
63a8LwX3HGuAeaqvU9ZOpwwK7hz7zTOmMkxh7UqFnnum79jFba6v7WjeypSAvNh7TYh8gqak5YF1
N85ylAVQykS69uKkeiOaoxQ+XowuAlfou0SwN3Cwo9rq94o2M8N0cTBm/SiyRlwL/dmTedOZQ3FF
2bUVTesRvJm5a4Pr4CBse1V3zsmBWLmfcsQMmSXHbVIypFIOPi4BCHSCPUE7fI6S4T1tjeYVZQID
g/xnaxjRk5NG7zi/sxO75s/vGytG8eEj+N4IUeVAi4yXnkEMQoH6KUw4X+zaPicIpO5CVuVodivr
wLFCyf6Idyt9DW07XE8KFT9Z8li9oKgE2S6LeusymGzdi8YPdgUPebsdTGbysmj22hPsvKGN0IiY
yFp4qLmrH6DoepvRsE26ZicCiz+0O5v9wQGbgRqp94JBTPvBBwMIpU6z/LWYNYngj5zVdE1TuTdt
o7mNlIDWdMvcrvyIISHoNmZ2ZCOdBAnDbMopTm4e/4md2jy7obtxM7buDiPeQyzIkyHqniFGY4YP
5P96jP+rEQ+CjKHRVrtsccU20ZycohFSEdKVdksapoKdWACi191T4Q18/XUCgj+r965l57s+JDU8
TmK2z/gDzulAVkGZJmyOJrCF3ug4P7seo7pzKF24YIKMekcw1SSLdr442Rju09inxEf2T5SPdzaL
Lz22KLeqaVU3rV6HJjZ4g3dLM59ZUeyBMeN2u8JivJlzgqyio5uhshmu1adGQrkdbEDbNdYJUqeK
ewBv7i0MQ9IRzbewb+3PwHj3faM7RbaLxEj6B5QVwQns0pFvZrjIxjkwyK0JOtXmHmRZBa4SoooB
PwTkg/loxEStlJECWiX6A9TBxUqlk6e8q3YeCgROzRI9jc8zWyzDWntobm5UM8zUrMdilm2bOUZb
XjjEFyozf22Sx1FOM6MU+cuyw+HYGyq/OE7BNHJ4juBMXpzhEDBDv/e4ly0x+HuX5M8VYZC0Nov3
cZZwCCDnx5tMa595Y8cUK4dPWcRpdxzZ2eMahDKLXJgIcYPamlS5YJsnBPiUYCLvrBalglsSKfM9
sehnWMXZoLKdES1ejnRqodkY2baqa4LPo8IDFhqvwJmvGQKFV/jstwKt9iqVzkM3dv3r5FEpcz8/
DI4Gp1R4T0ksvKfSYUIATCnRznWQBiR1AUiPkXNMho88GJ0ZrAztV08h1BX8jfl5CJI3MOrNkeMS
AwpzhkfmI3hJi2QzLAt5dtOwRALwYsVk7/NkWBssCI6TmHAZ2+AzUHPv9GBBGQ2YF3Zy06GheJOq
hJ1Zv1buL8IsQSbOWLewLP+RCWJpsYw/dEDlHI7eQcmE7K6yepByoLCFF/4Yj8WTnFu1o/oaD+nk
PFDqBIcA2xxBaSTRhGja7/0UcTLZpkxcK4tIdAPQfNeJoxsUNbNgCPF+H9d7qLOAoXLqI+4KlPff
rOuffcnqeSiJ6e4ncR2zBcBl5D+0AdR+TrCkIpPkxsG5ZHAkY/HJj+2opn2KZSchbPogF5dNoIZd
HKgHZVbNsa9x4pv2HVoysnbTmzHbd3bijUexvJhfI6tzIlim/bdQs43cJ5MRyrb1/U+jGo2NU3BM
dtj9KO5Ra9ZMXA3+0LcrQXfhfsq0uapBSyH2MAkh07haFxuXapxqpTscEohGC7TH1Ua2XF+qATvE
Bta6i2KPyl92qAapqseQNPEY6KntRJtve1MXBMNxXODOvG3MbmuEeXV4pa1AC+waeE2cBzPwwODH
8qHpZLIb5urR8S0a3nRZmhJ5B+Hw/8lnBUr+jZ228HhwERle8aK64oz4VaxGNPtpD4eakprDFSg5
qnm3WKOLCle/vj1VclkJk7Q47LIJUnw1sxRfXgLKdRwl5mGqGA4OQ9JsAL73Zetv3T55K+r0qyyw
rMQNDNuGsMV8MbrZbvpHFR1Ip6BraIs1gQU1mYxhSzJMMqndMFa/RpfLmsURmUr3ce19zP57GPvZ
0ZqVsy9gJbiGwra0vAToVe6A8qPRJ5/vaBq6uWMERnDX8oh8vzDybUGmzHxWvKk/Oi6+Fr/roWWz
155Ga9gUIai40Ku3gZU8YUYRK8o90kCmZS/hEDOIpD3I0U+SDU5HKAQ/6Ty55VPt30miKNZNhHSp
kyhYQuQ8PO/HOcvuJz3aO0pde4TNAG01ocmCq5AMG1iGAOlz72dQpV8E4u7aUj3PcfqbWOQtuZFg
dmYWGdySkmflMC24CQGGdWthAfPRHB8tp8aH2k+fbsiQsvRgovfprhmNazMu5qFyuJu1JRjcZMZx
gmmEi4dU5GriB1HlL6Y9O2v4n1gIF7OIHq88uVyBBWDwJV5TQpLY4kQ7FUMXrkQMqo35BA9PELz2
Tm+9FDNhXGGi9i6HwEERNLANSjJ75nJ68VI0Pt87krkp6hMAZP6th3sBdOgB4l7yoYsWWzzVh6sa
41gK9zk0RmtrGso+mvn0ag2j3JhRawB9doFewo5OjIEzuwuc90laId0jGeQ+6VcJU24mVlCHStYn
9DJSgxHwWh4CAomFO2YbImCQmDKnX1x2w/IyNSVwDNe8/eO5tEZcI8wZAenJFyfqzwRCP2fel9u+
AjOHbExG5QyrUqFKZ3JB7kKey4vOCCWZu+TPaE5rxyM6TJKVjQufjCDLITBp+fqbpiURL/Fb9jqO
vS9zZR0N/nJokSvkNPyMyYlXy2UM+7GgKPr2VDrMELcSs4j8RZniSXvjNY1YR4ZzP6TOjYkj7FTc
K8Sr/9BW+WmSjMTXRMYHBbB8GpvrHIyfjic4ClRJgzP070ZevjW/dEhgpOw2hn9vNjE2wm5pqq2X
2myeHCWPxsBYZupvpSZUysIWyZWAGh/uXtetTQGjA5TrS1IDhjP0C7bW/qhCsRnsONm7iyl09Mth
P8wGbMqHoKrsA9uN7piFFm8xMWIM6To2Qh0V78yErKp2Yc5EmyXzSrYRwO77Af7hphITqY9T8Uj+
mlhZbJKQ11qZt6ZhJbAFSuIcBMzuMPngOr8BXmMakYOuyJrkwSELkPi3foqeAsZPlC+4Dj2uncAm
1S20e1bHi7X320qkXOJ4Jtw9TTd+xYsKKd+XYbvWdc3IwMj57snuKCc7O9Szsw9r19sFNEREhgx7
KFmrLgycvVjOnm8VvxljwKtwH7uxReSDYa8CDKQy9vJ9P3Bvl1VFm2R7X1kIDssKYGPfZdZAk8/o
i/nAypAxTaXnnSOp3imIg/XoVxe9eAW6UpNiPLpiH9SBSZollrAUZzGbCVqMmIhvFzjwWvhmfGKH
EmyawoSHnQ3OEXNgBgndvO99hxBT2N6W35m7gDSeeTFtZhVl9ahgMMpxfMuE128Ro7+Wy18jF948
6oqfTmM8UiF0TJj9i8n5833dfb98m5idCLtS7OprZYan0SLn1fKL5h8u4MZOEe26HLG+TUFchHhL
Fsx5gaO4mC36QozaBRvq5auFJzyC5gK5a+fZBdUCRAyfoq/oggcTjrvvBcfS6S5lOyc7mfBBT4rp
hyY/M4jYo7V5TdPM7Yey2OTjxq+G9AdcRiiGzWgh9jbeWWAWKzPPXsdHOyfKkje2LJtqO1H4lpQz
jGeBnFp5s0srYuIXg0umbtxX0Czb6uYV+C9pSufjt0UDPiuI8UydvVHAfI77N0tlP7pAosWF2Loy
IO7Q41kOHbL901uqE3fjAVJc2TlLNb0InyhPj0kh9BG9MPiIwVs5lrB32FleXZc7g+McEq6fMI/3
sLXWIOohXmLFAwEeA1qM8Tp4PldXihc2NHrvmArrT+WgmnWZY46zvfu+txlgdQej+WGbxjN62ku4
PCna9k9BIPeVcG4NOpydggO6KluIwZIzYKX66dI1GPT9eDvi168W475jV69THwc83vVDAirYZiJ0
ggmymewaw1MNDTMmsIJid7znJwnEzhueg364UNk+0q3ptV5AAtmCFHBgC7iCA4Jeee0t2AHcr2+a
T1K1AAl8yAQDhIL2LVlwBfMCLiAchJ/cAjNwzN/NUFE9FVED6qL0d1HPMG/w/aeaFhAGdFNfmIgC
3aNlafTet5BBeykMgaEbd2lacQougzlbFcE2ea5iCPr4dR45J0jzJT4O/PEJU9VRlIKTUQA66WrS
nZrFOtUqDaC8yK5FBlHbkCS+2pW/AwOd7mEf4LGPJ4cQDWPbZa55MHWzBU7FuCDTH1Gqk4MpKGIU
8EtWIqc60kwTUNx00XCBjEjSWr1N6+4HAX4/YbFQckBnWLkCeAX6DftugGeBa/3TiGFOgLkwS8wr
ZvwzXwAYMN1RCyxQDGjli2IEUAYibL67NETCeytwsNPxEO0InN0zCbOPALtwP+ZrLyF7zF9QHFTO
r97gTHvRfZmwOhphQbMv0cLgeco94V7jmDevVbABRabiu6CKnxUL232DiznpfYG287df+AabtuDg
0kuuakk0r1f8qcnTefdyxitNdrAaPG3eDvcKNkwqyP3g5M52tt3fXkkeUdwQr7MIjP3MP0VhTLLS
PGqIq+XBhpux4RsIyDNlQOa4yR3DZWvNAjRZtcS54VoCj+LDSeEhWDkzA6FwQah0izCAMBZ32cz7
XgYBMA32Vnsze6Q7BhyWCR5LEwFmWabOcFoAKaEEhtwiF4SLyW+GhemywF3SVnPg+lj6E5NUGwPY
Ps/9wXNBEJsa97+PCJ9J01Ndx3AdzHlaoWRoHrq4vwYKPlYCgMITX4zv3avuVEYrdW5RAq/7AJTz
EDGu6xqG7ml6ETTYbiYlaQTBjgMq3uuCQCJa6fesO5Sp+eUvCJzABoYTLVgcll/lzoeU4zMY4rSi
SgGhk85nDVza98ivVTOE5RFkjIPr26hrYNAOqi3bQTa2oHmKBdLjLriedgH3WBB8+vO8GSPmf3Xm
A5t34G4WMmZZPq/HjckCbevHzqdVP9sK4hlugmYdjbGz7K9Q/qD+gJhN/KdgyEXqwsJwf0Rcobcq
SWsWykgYMr1PsH8wddgwfKSDWnBFbGVo4xGn9y0oIwumERHdzmkEOP9NqiiiXayIVZFm8a5GgPyy
8+44BVXVsyCJwKEmrHGZWXBoGEsMY5NkP70BwpG5fGFuCeKomqZ7K/edfdQsJJPQ+tLMgyvzZLjA
u4IweU5LIE4TNCe7Mujv+gSUl0GRzDWnkMwgByMAEftTHNfdOg+qG10el7SJobckwEs4xM1G3XQg
ZAo8Nx4jF79BmBFtFs3ZI0FIgDghUSmIVHNbgzj3u3VZwtS8SNyTDE1ZGzF3XOGCPJg1xEh4kMei
sTZyMpN92+UeShlrG/sD20MXUK9jN9sx4b0LxHAz6sBbhTwdZeIeWYymMCTLXewYYucDMHJHs8Si
YSXrQFmEmDfiF6tfSCIlrI8mzhjELAQvaLPr8UaHUx/daF6hMYmgss2f1QL/KhYMGIGX77I4BxDF
2N84P1Osmms9KBOYEp/zDDo44h/SNBbAWAxpjEUw2PI622DZ5OjT463Ox45Kb0SGtPxfBmk62woq
SQUZddUWqWIUdIhto3yUWX4FG+4d2d/IteNPfwozHPd2Ls/2Akhb+CgUjs0aoxMXb0J2nxWEl2Qg
WM5vnX2HPA/uEm4TDYra6YFJ8LSWVTmsTQMMgmRvsQ5m7l8GKeAA4JMbwUdtPeZtPr8sCFWeKGeg
tB4sC/5VjJWqUdxFLsyE/aQGHMvw4tCN2Wt24uMmmxf4knyHkAJNhhCQrTk+BVlMcw+XG74rKDqS
G3gaGsUWHkydC6+uXsB1phk/d1K8adZH+PuZryAT1aII+cy9pOgQt0g0aNN5PhCR2c2jHQImZk11
HhAekoUGe8MDfaCl/xZ6hb/ucIvFC7BALrCczA33yxS/Jf1sky1ovpj6f4bVNy/QPtI3C84HQH7o
sq4VUA5fjc1WCB4b7dQ+4r7KgNMTHbN6CB/qcvqIH+BK/bJTPq5TmWNHIAvT7L3PaIEKhvhDMYpP
yOAADnJsnkAYiE3et3wmUINhP6N5OwaL2r86taziI4t72WMVRj0fvfqujCk8rGCVYleTptseB3Iq
tmqkhubswy0RLWbbChZMeyrli1aqPYCcKY9qqa6/X/7xW8B6gOwc3FgR3lJjqhKGHPhbvy0W36aF
75dvp8I/f/u/+G8ZU4y7lsZz9lL8kZrBrb+YjfsYq4k50mdCghJYBfUT6GSIJv6E2qjd+XUyHOO4
RbO+/Cr8/7/6/u1/+m/ff+Sff+M//RHHGWkWIrdbA55OOGkqCxt4HV5CD0wSLo1xZRaAFKfJn9dG
w3gmnEkVDusXguG+gi6oQTVFBEvJBPZzpU9A45mO4ADdOsiRcRo6Xw55gouF9Y5aCQ1RedRWz0Bw
Yu3aEcaUDn18z5O344i1wEBQk3ReOF6GJcQKsMGaXA3zDkUpm0rGHDBnuZu66BQsNLUQ3TE6llU3
7xm2+Z+fIhHe2Un/cGaOq8LkmOuayd0A39u5jjfcWUS0xaQl47IO1vnAFEnEnJKQqwd6Qobvghw0
60NzdBCEus5H+7O0/Cv8NUVsEDMqlthGN/y0SilOPtxF0bIElSB2QFlOvD0XfL82M0OYOH2PosiS
Gro5FaX0jdcu+2M2XvY0iI9WTL8Zrobr2fRfgqqVDNWnnd20JSnFCd7gEV3NXEMSq/UuwUi49Qc6
+2EsvuYpPlO7cA2azSt6aObSuOtwLacPlAtgDhFeAjrFsyy6W0ZmSG/cUBHZa76pl6GWO7p04seF
Wa8sK/rVMKAglCcat6PXZ3ur1s+5EZI4OgzTGqNju6Jfvthz9qG74Wkk1RJ0GeSYASAzmh6HYUsQ
nCCg2UADIaXYduUe+4Xb4RT6OYXzRM1LRzdmY7uMi8Y1CU96O9b1Q7oY7ytPEZbbwcrz26/K5YPb
VvwPi8Y2jsVIePn0GDCBrVRbn4rxYrGrJkEAPChZEla0jrKEEMGCAJZwzB7nqXsCON6wXrf6dd0r
wvDEqI7kIxcQzYBsNG7uHGLWLQCgrtXgpbuEU5Cvjll6lk1AA00OFGAJOvTS0+QV+O2yYe+Y2PCJ
5yE3pwd9HsB333jEP2PPyqyTo+Y3GsW7ucUGFHhDCHKkBp9AFtdMzMb39y/qiy0VI5TRfGBbziRz
knTe2ZtKkqs72td4QPcWvjo+KiBt4pKCBAAFOXJvXUy9AxTyx/f/yHPvbcn3ZAyMnEMJcJ2ZQR/W
co9uY7pLZ2axnhIBaj7tH1vD2mUw7fZV2Pd78hN3tmtOLK0stupgM4hnsdOHOCfXIuv4dwGMmBPR
IUquDNc/qsrgwaEeRuNK9594W4q8jzqkF3Sgg0C5IEerpHxLkxGK9Vm74q0dXcLdPP9HU4p7O5b4
UNXHnKfvY92jaRyLPdD2D9sPCbgQcfdEmvmdOQNX78KMroaVmWM7SJ7TilGR/y5IKdoqewkhj6aP
pCRguEyYR/VYxTZ+7PODNUPzqXCr3ybgijpM4luHkOHOrOQqHtLdkDjRLYepDqY/fVVaeWcjpV6n
fcCvBxFocnVM0ANcSMNfABBOeI5bHPJjHpk7L2PqMjj3xegZ+y6q2TjW3gI4d9F4hxfRCdqZH9JK
k/t8/pGjL5oqdRsZ5QRsHGE14sGdwsd06aIGVRRMptAtaDYP7B1jUIjDs4ZBAPkWFFuzbB2K0vsZ
4z5AzUXeqVhodtby+LUuo3qv4W0P8rlZsV4G24gBKkiYbplUpCufOmPn581DGEj2VmX8FpclcVtD
TL4X69fjrGBUcG8HM6cfZCZXSCCMATrgTmKHmqBCYV5ZzRNpK0PsBhz/3LJhP3z0C4vNXjgF3y9e
OTPxt5gblFF9zkXf7wSbCG0jCkorYG9wmfzWMlkjlI+9cA/tstD4fulKBCquaZjoBv3XMRnlHb4D
UlzcCPxSP35lZqGWcK/XALL6iZKp+IYgJC100OA5B8x4h3NiuOsZWB9lZ3ZHZ3mZi54RYctmsWsi
/INW9DoDwGCP0HOrSas7WfnS9NRfxHfnDFf5OygAaKyWM00S6QM5ul0NkfPqgJONeDT2XmWz8yR2
QqNv+ihLNnglQrPcH9/qZYNdaBJhzSH5Qi4VHnpdmheMu+FadQ7DwMiAG7DOZj+6IjIGOmc4BKip
BDdqIxtuzZE9gEnOUanJSWYcF55m48/EvJ5OwiEEKpIXr2Wlnc+i/q3LDWAFtyfLYRDcKvb70LEo
Nk3EWO6wEIEBGTA/T3coMnLqsu6c8dWTIVbcfOX+HBv7KXDC+cMoipOnhvF3Zkdn7zq4c/hRZ+y0
Z7ykbHBK1Mk6btZs7V6tcFqSvodtHzPBn7AMzCFLVM8qo3er8z7swa2/puZNhQXGYPMatI6kWxpw
/+b2H18hRo1BON7FtY43xKHRG+YItmy8KGsRBnAhIv93MsOEC9p5FUJuugtIuztPColoLWbvSS0S
cAjx+lMMh7Zsrq3p3has9dqtg+TQaA28uHphRsXiKl3cAtm8RRn3w42vpE+Fz3ktGKOTHx2x1OeT
wckGiu+HldbByYXsdt+25A5SZZcHN0BUkhTFE1hJjA8mXE7dmLSz1W1ANkriX/9Lt5qsT/a9zyCO
jjGVLUkNNzl17b0v5k01ifwYR8JHK4Cwa6rKAAeMwBTFz1GGqjwEmhmsNf327PQ+D+Id6YzOH6sK
D7pG8k3zLrfRwBvldbZ76eCaHjgKu52DwuIJzxd9Lp6m326wJ2IFBgAV7loFc3cKQhfHTCeuNRiK
61izVlRS3ltdsZuKoTqTPD5fO9mFu8QizW9k3HbW0nxskUsjX27yc1AlbFdjhql9bWrO9E58NNYc
bSNyPI9qWVN8v2T0hMfkbQjb8pwncXnO6gj/dMl09R+/ZZC/a1rouDa1yuTMw1W34Xs44fHKYANy
oFqQW30yZj2opn4VEQxlVItNhLRpoihWvuEqzrsxwYvd1qvEl4DaVfOu1JzcB+7ynpcL/HbBVFWJ
8eJ2lrdhDpBv2vCPUHK5IqdX1kE9PSpRW4SzdwjgwQT6rJsoWaELlAki13TG1+r6pCcFWzsdcI9O
yVU/DTCpiLsH8aKJOjhY3piuamjoDbC6O8wblMSWwyypxDRTcBjvDfKSNtonSPBffI5XxmpBkf8X
5r1rEeUtNHrX/HfDoIuf0cI2aIH3tv7Cru9CEL1lG8V7iEGYeObGOveteYys1nvk7dp2zKagvtt5
e8fcZiOdqeEWZ/M/55hSKKUQs6dTlKJoiV/7RlPgLiTAKImMPfKVLFtpmSV3Q2n/XyuUnYYY12uV
QqRq9nKM4uNECb+ELMrnNvUavB+dONkkk51IdTcZJJiEyrVoWyyyTdPcHs6NV8UHq7MvpU8M0j9f
dJY3+PO750BU7LUc6qQeBZw5KVKL564pN6Upbp0i+urv30aHUIP/FgGA71Lbgn2Xo7TNW+n8d9/l
EGKImK022LeD+ir7QHzAlwcYacf6DtONZMLRR+/zezk1aH5USoCKGO0bakdSRNK0OHROat/YvzYX
5YCUR0CwlU6G/YVh9xMfXMw4nXo2J6LYEmgN6EuC65jEEtpb2mwKKX+lom6OiIPDRwsbIpKL8DOt
UzRF45y9imiExlQA1OCIJmNRNv6DEt1Bj1N1QhJ6bS18ek5THVr2ztRnjXjVDvvzv3+fbGy3f32f
PFtTAlrwdB2lFv/qv0Ql5DbZGiG6gH1n+WTIgMqUfrMrAZwx4rcmSkk3huVTtafeRMoagsTnGdgN
dhcdGA8/+Lln3odsKNSU1vtvA1vsttXeDVwPJnscrL7cMgsuelON8/SSjdHDaGYjietoGQ0/+zBA
rzwZg3NCw/P33xv/7n/85iTfoEQuDB78L9/chIs172dk7zJND8hLGZ9uh8KOPsOywQIZFBUfJX4Q
bK+crV01411pwDfRRAL7fUERXKfl3gEisck1y1b2p4Dhps58qT0XaH+dMermsSKbs0C8wsb2Etgq
/ZdfJW74oCwbdngXE1hlJe0vcl1xYk35G5FK9VbvEP+MR1y54mEuGrBwgak+IG5CVWcbl4/mq0l2
QEQS3wvVTbcE6Oq9ozrrBqcTsEfXI8QE4o1E3Xhj6iOfsEoQIBFHhAzTc0AAg8NesTfZT6k8QCDl
kyNOVnitNRyiKhD6iUvviLQcNGeVhvelJ8MHmlkOBB8vZR2P/qmp8re+kf3vnmWX77TAdybQUBIp
qOXe2h4dQ6JcuLpu6zyVzPJ3ZTaCk6ChXhsCI2lWIedTXS/fq7G4iHp2f3O07pl++icpSd+SEWyj
ttPBc+w7KdmIrnzAZofjwsj2mC4j7glmkOGWe7sGZYdFZdjCe2o+sL0hHG8OfHbx7w5ee2+RrUy0
OdfRUJfvuZJAMxEpoMVyoHq72R607rRzW6SYfWwplFWtvUkpM0K/EB9//xTa/34SuUoJV9meZYIK
/+snjAUP2Fg8uXuPgSkkemhojDbPqn9Le+saKRBcTlDLDcNE65QK0IhhBEgVCT0dvx5aGDfsHCPT
+pm5zHkddnc7ZbInNyeXTe80rWcPe4fV4BToFlX9TI6baptslU3MIJuaeEIyQ1atH34gbEO0wXR0
5WTz2Wz5k6ke3D0M0f/hw7fY6/9ysKCmwPUmbQdKqyn+crAYbmUQhq7CPTC3S5RM1sUChr+SEAIf
iDU7ZbkFfi3InwvLQyZPaOczHc3FGDoazLrpro2Dx7JXFtsfNzgbfgoHrWUOXc14lsse9XeQ9SgH
FyHkPP4QuP/uiH1hbRLHL3yIStBnd9CAmwdph0ercPeMo5NtOoJyqVXlrlOLyPTKJYMtouVlnfU/
vAVC/vuPHiKB43oSvwfTRwFn4F8PV9WbJY7gKtz3IGguUxroc1fb7Musd6na9nEGcX2sgugXIEX8
q1H5NkRA4CFPEottMpDLvPIjTUgBEE/plKBiziz7OVMBWYAkuGoukZNb1f2bF334yBSu/dD/rEbT
3FvVhM/NcKBHx2qNIoVPWhPjVyGbsrV95PusscMifc1ZvF3mqH4zgjZaRX4SHxuj7p5Ii/T9vHzu
mAitq2wk7bwrrmlpDhcoT+P9GEyf2mxAGSPbA86GOtyVr80Uu5fWcpwL5+V76kTmWlqEd/dEF93Q
D9n3sAYerKpzaQ2Je2gH49zhKoKD6bhE3M/lpWFVs24n6/ytLeHMPkC8RiJojhp5SDVDchc33ZXF
qavqm223+n5EEHXLaAZLb0ZxjF5yx66VQNISz0mbRzvdgbDqZ73rZu/UmhWrgsGMOPL0oyu6ZGfI
1lyFkKo3g4EgFZtiALvprlSlvrfcxkC0hPxlRFq2Zf7xpSbP3OCmJsRZwyIeyP65ppm4MHFId3Gf
1ptSoyRucqKyI9r3jSmyaj1qhfhOGMk2In/3akYd2bQG8r2IvtyfGXa7Ikju5nCIT2i6IVqRdAJ1
TfsbUQlrR6QWR8ErxRX1X8pEzwgxPjc/XVEy+ZonpFxz/2EqG8x3iAgFZyS1X4fBscwhKfQxfUM9
h3+q1Lqi2zwLJFuXgQh24jsRkCLMuatou6512nkbqVxoVRMDl2iBBUZ9jhZQobaYIvMZn3nxmIYk
ngySvwlFllp91q8oxe5sRd+HwlTeZ93Egqf0jZe/P1DFv8U7oVpWlnKk0I5wpOf8pUQOhcFgqFdk
1JgMrBcT4QUqlL9C0W0Rfu189TTRt7yM/fUkmnRTKgfmUCg+e6Cu0BMY3BkxXInC88ZrY1jhAZrP
CBnNe3Y9He1rkAXbniCRvW3LtzY3V2M5ZWe3cJtLOxlI96q+gaCVtg+evyQj6IIG7wqc9f+wd2a7
cSPtln0i/s0xGAQaBzg5p6TUZMmWdENYss15HoLk0/cKuupXVTX6nO77BoxEzk5lkjF8395rx/e6
3ffAghRvhWX7+6RE9RvSnJemnR7l2PeQWUdeF1FOmfwyZxZysosguG47euTIKKzSF4/EY2JgLYvO
cPWdtjmValldhjiuUfdzPCae5d/aOTB8RyTdIVbkEc4W1u1i7r8VyvbvFexMB7eZ9ukdiviqgPr+
Afv1nASoby3j3rbfKV+MJ6OiW16lh4VFBCmy4AHsTqkT8BD0J4LMTgbkvRr5XyJbePSlwuXkiOi+
L1MkN2zBaM3NZ7gX3m71wXv+tSMo6+VhvZwKKjabnCCCr9hoL8RVQ6dwH8oFzRULb+cqBmoM6N5v
CA6iI11EAcmH2LA3S1M6d1nJ0hxh0g06zK1FiIaWuV61OcoYYrB8YOCReUDGrkVtWgmBuBq9i/eU
4ryh8kXOzxiixUyzajkFMmtuE/QgC9iKvRthxkMlmUZp8RFkCAOC1N5YULOubcCYu/WI/R+/4TX3
vzd13Qqz+ahqGpdR3P/j5n88VQX//qd+zb+f8/dX/Mcl+WirrvrV/5fPOv6sNCOn++eT/vbO/O9/
fDqN1vnbjf2K2XkYfrbz488OKfhfITz/tw/+Aev5b8LmaLfazl9O7v8N83P/s4Sxn4/fy+TvkJ/f
L/wT8uP+S2AicrGiWY4pvYC93B95c9L8l2chYOFhiPcep9S/IT+u/S/uEhI4qIPCyvEIifsT8hP8
iwUZ2CALCFAggAP9v0B+2Gb4/1jrSJ8KteNbpu36liV4v7/N83nhdHgozfk05fUXlZJeGxbpF5cg
aOrGW2QswSEyrLsyN9lJmoJykk3Yg9aSI7X3KDr6+SMBbmyXqF70ysVn0bO1R4CyLwRbe3+CyC7y
cbqp/O5BBTa6a6Ovd1PMwlmSuxzfQP1FkAHZegNzf1M4Ee5hjGgTDaRDYH0rQ/QuIdygTeXO+r0y
pAOOwRgS91cuqdFeeF+9p+2YnNsM4rbXuZuF/JBTQmV57+YoGhBbpLuugczhZoM8zgyqW6Dm3yhr
WZvc8Eg0CUgXapVIr4euf07jR2Jd6uMcQITs0/EU2f4r2RfohUgjnbvoF0XRY+dYxMvjiiUyiR55
ZeHssxEhGXmuefbz1teWhGLMTaizSBkI4AQIQtYYRo7SRmblmptwsFgExxkkSGPKSOlp3505+UXd
EiAIhAnh4/ZeUnPcDDO9yTGXQJJjd5cI++KHBPfR/EzPicsI5VzUBAsvQ7JUxmOClCegT4XkaEf7
Q57J+0UYFwzNeUGAsm+DLLmd4xkNA4D7SowXdKf9tSXeu7jLbpzRvUA28S/Cz4vtBOxn39IjIhxI
0eDHjbUbJz87OOuqHqOZPxOuNCPj2QTsqLaj6cqNW3qI/9Pkm2vTKImnucd1Sfs7qWMCqRcGxsXH
6rbUBOgqhrlanmIIFhIxlGn0H6HF/DF5CVpAcTcEfnHnkeDOl4rty6Arvu27/rLkuXHGHX7nVZV/
8pG93AYoZabKffWtAiNiVN9MdVBfG6yxSHG0SNJwcky48oiHb36ijk15bUoZaVVwPS8wYlUG/SeS
Po2+8JluFFrfyofv4cYFQXTO5oB2grThLKZFK5YRK0qDWkm446mQ9nQa8grIs688EHU/2pyEsCSs
NwWV/aPlFwevNH42iKi22YSUoo14KIqcxx66qjL8c7qwILLT4absom4TqqlGIZZbFA5xaQQ9x0mY
88X5Rg+I0o3ucXAtezXZw3mpQTulo//Wx3F2gttNe60mf7dr+mi79ObLhOB5O9pEablTczH95gfc
TV4ydV8CAXY86sK3wlA3hVl+QcrAEVcmF1eyYFdUxsssQ+TONnFnjQ4u4hxgMWk42JaX3dC15zZk
k0zJoTtWs7hU3xMtWRs1bXa2v7DyApdeKmgj8mBaDf5Y2951cxEd8yR8ipTxUybIXbIJYYvjzWcL
UojfZF+QIzX7oje7bW2VvwqcJUsHHiReQrjUFL3pUBykFbU3niTfURLuCFKEcWsuu2s+rPPAt/ye
gCirSoKrWUvC/Lb998YH20qI8Z0TBE+t1d50revsWDiSehMU/XWfPSNahV9vHt16QcQHyOAhe7Mm
smsVBsJlGnoYxZLtromKH2UI4mWYDCndT2q4S/oSNpa3jTzMUFtY9MCRSwky14aRI9zrUGoYaT9h
/8zwRM2N++4IqrtWE9MNGJuj8vHIIvDJD54dPJUCnq/lJx6mMDhEJhnaSEfBebDsTRrAJ0MSkfQI
u9usvIfWicZbKvi0xz0GI4qM2G0SUjBijH9HdGhB+ZzbXQATpDlCWs/wxsX0kHD6xDQ0j9R37RPV
l10SpizKZPPiSYUIKXeaI5bXTWM636qc/n4/Dwm73Jm0MIc2vmd5LY7+7OuYjOFOdcQsizJVgA5Q
oxAwNvVe93VxGehU/9R7gl6NkroxwHCxFPH1SNzQVjjFHdXqB3+0KXYpOlhRTY0jnZ/rnHVpgin/
8WXJYfoTKbkgMiZavc82BUQmADV06zE2z3CztpIsrDQ3b0r82bin8fukt+wzYF8PUXXJRCJ2vfcB
fFwnWhMjQA4SPWZSQTX1uyzCo2EXHL+tibq0x8JD4R7zg7oyAMctvvfD1R5Hz6dNG6bGvvWpJ4kF
ekCVvLNVhOuSlN/6fZ/YLNf9EoMzsG3HamHuYKgNT/5gvhPvCOcMApRBfBJCOXTyBA+QOIjeGV/z
xgMCimpw50TOL0KZvmYeA8bcBgi92gQsSJ8eKByAdfHodiMAuIRL9mhX6LKWHi9b2DpfHDthQY6I
Z27Alxkl5zELkeNoCndD4uyuBka6W4YZUi1QLTR6VYORti5YVWPY26f9bT+GD00bHtyCtHgn4CBC
SU1V7hV3V7uf6BYfonggzdEez72pZpihVr/3oNOqHFVQheCFDsxy8HqDtD869ouU9sFhe4rlyUVM
sZNc3yYl33EkqiNdnWorwuiBftq5tOO9G9cPU76cq5RDbi6HfBuHydtoet4lQsWYDkiaEQWV2xZb
3QamLokBzm2BgcHoMtjUlqWZ3KjWA90LC5T6kGOTaqWKnYbfo9l/Dmb6705DeIxXYLQDRpY180dm
yGgHgBZbOF4yAnt3IHU/VOCfB1GIbeN9S2b54cWFtRvar51E7pr195arvkXjMpPN1t0ZBEYNU4jz
m527SBGcEZcGPWlLt9NwSVkyhHNpokycEcgWiNb7fclYQN+HmNuun/d9SNma1cYxr8NzMp49HJak
0ihBT697JwqzoM5maC4USpgbq25YjrjRYbBTPGy9c1eN49dshpQNh/oS9RxcveNcKiwix3Qq6cOn
9jmqqm/tQD2gZXTb+pWPUaN7DgK8Ys6c/bCnBv2LQXekHJ+XFBdFim6JfWO/U5NvE7M6Hzm49zKm
cUqOHb87qV5aXl3n+WOZADpsmh/GKA4ZebWQH4RuyQCBl0+upnRxzh1Dk1wVSgdsSzn63Kw9JBSz
WVvVTovlm87WZhDUvzGQX5myfKYpqZwTM3u0X5PM1gvVe0S95kW1z7KeCVcZYJHDJifRXU1X8Fv+
erHeJ6ZQ/X6AA4AlJyASBnB8SqtZab1Y83ZaXPZn+A2zhhWvnpvE95Dnrbc5OfMzJaJNoYG4a17I
MgpqwDpdDfn+fE7rL0U2uMi+W1xP2rxFqvsfF5k2Gq431we8WkGH038IAeYy24QWKV1rvMfqJ5x7
eEEuIIL1fqkfXK+tF+szuqH5wMlDu14/uN61Xlvf4/d7fr6dVaO+uK7njFCX5n1JhXNVjdDIzOBM
DSM71kZGB7r0yM8KE/dqfQKSa5w8Mjz7SNQyEldRA8ql5Orv/0LfDod02E7MWdtMKwZbDIZXbaFr
xevV9c7Pi3/ct77jP+4LE5AcHV7Qf9z/eVOGCRzFFKFJVTGQxzHpbrVbN1etvogyAAC1UP6yXW+7
vvc1r0HMKP2Lfv6sqdZb5qv0cv2Zc3RfC6t9noT64WuR5SEYG32f6UfVqcMG8/ni9do/3pBIR/Yr
fkw5Q+s2Py+wRP4RyLLel3RwG+lizpv1I6xvRUuCY2x9w99Xo1B8AyUvKG1BoF5tj+u1bJn5avMe
vRjagB+j1pMEOYalRSnOVlH6dPY9rwCBkJ/xidIk9FMkjr9/tihqePXv6+t3nwpG88rrdXL1xCfo
9c9X6zjF9ZrQEtP1QvWXrC40fN2FKWBOLX/RenVNccwxQVJGz/izYIR4WFHWC59oEzAx+owqkb/s
ZMKmBoYc1kSgm3xDnEQzeoWr9eZ6zdQ33TGFL73eDkYqXLbZ70OaIyenrl6NQA7XVQLLABHBac46
iFqawGbU7ZNnXaGpACLUz28dLpdsXqZHq7uBwp49ysQ7em340oZtfuUbBDc0LKUPWd+0h9oPCcbW
olyXPKzK8Q6ZLB5Kh8QtggfTY1zNTJdoJ/V4yWZOJDPIDL3ysKGCux75YfGg65IyTwHegQ+wkG+O
g8AECp3fWpAWeKl52xCxvAsSR2475Jhni04jIinjLEF3QBHosms1oDmD4l7c2nbFDCkW1i4+W+va
ERn2qxmPXVTfIara0dawr4dpfB3tEl17naMCjdpuT+okzYdozq6EKn9xhj+5TPTIbdiXgeeIT4Np
wpkdBhT+JDDS/b/Hh8QAJsjznI3ZvQTYy5AatjiHxuSWGiHl6RYsPc3qqjhldt9slpStZq0Pv0JZ
BRYajrl5bJla1qufd/7jOeujQYJh+vN5VSdeoV7W29YJLutjeSNI81qvkl4wgFGjFFyRF7pIfJyW
vlhv/r5gW7IN8ox5fnARvrCdWbb50ohzbB4FwBsWCQNsG8FpiPXsfjJhvK9v1NF1+/2WbWaSD9ou
01mAfdTvvz4WlmWzG41MG5a5r9FbfHMW1+uDg37151t83gQVM29oIoFnTXQMaRbG9DSjbp9p33ed
axj+evXzIkfWdFRCgbFAD+p6JW1+fSpwsHOO4NDTW1BgOfq+zwc+b4pWU+LbMqqPQ+n/fsr6KB70
73aXmgwkf7607mqXBA/m/Fp/X+v3ktY+rpTQva4TZGAbOvA3CGSxuuhfav0dhEx4YP1dSYILCFbR
v7utpx7T8b6BjZm2rWnYV+vFrJMx7TiOtmO74ILSoXiDlrq2KJmuVFrbJ8nCadWwsy6v8Gcw1GDc
++Pa530YDeXWVnYALRZmW2TxZ6z0+99g/DZrrxufVsw+XB6qIkkA3SD0TlhEqvli65HYHvkr12sQ
MvFBGTpOixQ8V0AT80b7xMY12recGhs2OZgt18+yrANipT/b+mFaRaOlKk0daM64BSjEO1S1c+vo
PMo0NzoAcW9zqgZce6hYa9M+rvJ5WyQkW5Dp5+i/sFvnR1Jf+uv19pRP1QL1JSDZaIoQZGyhaCOi
WGb4AO1EutzPXnve14u0D9ziNOgZwSyMtruO0rk6BmZ+pfR960VHI4quIV/36gBYX7c+MHg6wCBf
5490vRyyFkMDHdXNX56l3+jzf1z/r/Xl/8f7ZBczp3y+w3ptfd3nfZ83P9/m8+N93pc2nKxhRM2s
8xGVfL7z+mS/UCw9fn/2z9fEuaR1axGE8Pk9rX+eQYGcMZJGxqrrRIA9XqGvEYe6ze7snPO9mv1k
PzD1ssXnVF6z6ClexdXJ1Xbx9c5qmZ5VT26tm6YCTVuE9RNDRkVqJg5Hx9qY6yGzHrnrcfJ5MZG4
gZ+PsLwlRTStQKgDdZDAtK5Ars7wAHyUjWVBg7QkQA7vBfNwjTWM/b/+POuHMNvxi7JFeZCS+El6
mCex8iVKgmOlrCEFFpA5+ROqlrRJp2gS8j9bBLvoFdIzNvn+isbYvYXtiNb7wqZA51Cu78EsTpCp
Wrz+2Fo541I8HpO++AXxvvmt3vn/jYX/prFgBd5/GR/wn232vey+d38NDvj9mj9aCjL4F315LXcK
8BlZ0qdz/0dLIaDbYNE4ENTyPU+u3Ya/5AZg2UQes/YTHP2qP1sKzr8wfPNsGTg+smFke3/2Vf7W
HyLs4I/bfxUBwlv6hy4LyxT/HKofluV5LiqCv7cUGpw5Lpgj4mrwem+hvwTIHbrrOGHZ7frJmQDv
aK8E1iqyyzpqPhbanqB9xdJs7gcWsKdIzF+Q+r12LGR3YpEtMheQGJYRPQcWO1gyu87OQjSa7STi
CpvZTkaXwUQSntok3KZhABlw8L/BVJyOgQGwT1dYokzSuoes4fnLBTtTOh2MwkBGYjFw27ZDwzh0
YBha74Qah6nZ3ZglyVYxIYib3mfdXFhQEZvK/5WNjvjSJWqrbPCKQxrf0YQ45R1nKxUK4pmDGaP1
ZHpHXPRoHcidE6bAcznH926JYSM3921WvJ3bOn6u60XAlpDzbmgUzObFvS1ktdynOJB2GVXWXfcQ
C9UDx6e6aPqFxillwanKdQwlxf8qTe4Xz9gmKoB+aacTxfC7wCKAqKcgCc69AEpBM3rjFuEECLv6
WXr+z1Crr5u2egmIEWUWRyOmFirgi7eNmdS2JoS/za2FRPxcDVd1QH8xbrsLMU8bYeMb8tP5qyqw
H1LF2JVF/A0BQ7qfehTjc6GLZU6P1kn9CvPprm9RGaRZiFgto6Q6xrSBx1ps24K145AgH1fgABsz
uAOZ1W2Xjv37AAFxdK1vYUU7mIp7uw2zELpDcmgFVKnQGw9amHVwg9E8VorOM4sT2VDaCCTuF6ch
MhHG3ATEjILZFB0tFvC0X/AlSPoeFGeDpxobNRFobXtMFBQhUadao/xWmdljRU3b7+q3VoLthyKy
3IYg8Dddby6IllqAdwFqkKi5greHP1gAO1rAbjcGLbE6eu7So18ulMfLD7J5wW5Mj0w7pZzT0wCa
ZpN60xsocRKqhLVVBeFjhWndqYHltqAS2AtJ5oQ34KQHj4pT5we6geeAjX1QP7WwDq9oy/B3Wf53
d0pfkdslWzHw6zZe9d0fc6SZKit3oTTCTWIY/olcogtMaKKVlzC8xkid1WFGZBrIB78nWXBq3Fez
Tn4udlvsbDZTRAEg/TcggLrbAiQy0dI9VAmAE3zc6PtoR945C+8NDJh7QmRfSOI+2YU4zlQsVUPX
BlVp8OgX48kxfqLaNx+7CZxXkrvHrIxOadn9CONYQSuYMZYF9kOn5BfmG2f/tUplfYDrBkJfCuw2
QBGnQdxDaN/i4YRTl+wMH/FKk6XXo4tXwUmrahfGH5kFxdB1JeMHDK3Gdt7QP6bw3pS7rQJyrohc
9FGp7Vov5EcFNaDKx0qo8UgfRxzHIfkaD+mO/AAEDpzQsY1mxXRfcewC6eyvo4Qso5pGA1N3pS78
TZXKLlYiH1POuF7KGy+xb8MWpIDtjfArAzgb0zjsUGu3R/jdO0Ma5zH3H6Am0siHBg4p9zS5zQDl
xMJtw44qNosPm8i/DRFZ9zjJJE2n5Cky4nEX2QpfckrvoLRsZIkBlq4xQ/pYql+Gs1DDz5tXwoMJ
CbP2jtGmZBm6b10ex7du257D14Y6RkwsmLhyqdE4PTqeZKKfYfXerxDe+waLKmSNR+Txeo/SGF9c
+8q3/R95mcpDkabuPilyTp2+oJXnxnsTGf4WDsO5CHMW1G0Phzd6Was7zAEc5ixzdV6kh0Xcf1Xl
/DhNDp7iPFXnOio3qQqdSyqNkr+mxeXMAeqM0yWytZGzXtcnFdVy9CSbYiEQWIwWUaWIuDZFMr2B
VcXR4kEAMPx3N7m0+DsyjwVZhGZ58Wt0zl1eHFpq0kd+tSlY9CY3vXOw0R1ImCYyNuraHfBPA95c
BMuD2ldaEnzFqUIfMKIlPBnJTY8UlQDN8JSRzbUBgUXrE2hftakieW8nAtBJTmMsyOitNbk/bmt0
J4YI5PWgokdb+0cIIkF+HNp4n0gpNi6zSd+MDAhCeNEiRbUlyMUFdz+LLgcwxJFRTTdF2EEVj+w9
hrOaNL42IRU6NY79PENmcV0OaCAP0N+TLTEWEQr6Al9xaTKZTds+7qg7hcrZTiPleAOw4Q7IE0bU
Nj/YBKN+n6zcPk1lxRRrSnMfEOwwTvVrkvgSLWp/OzVVQ4l/ejGG3DxPw4vRl902l8SzVsCTyaen
lIOAFbhHJjZJdtdGkXvNYMCgXMIMRRxG1GILWE6r9kEutlN2TOlgYNmY+l3ueF9lFX1tWHrum7E1
dqlXRDuLnS7RIRXhJbPEajrc5kg1CE4kHVetot0o+14n6hnixvJ1kboOJ3ewtqOtne1HR6HMTIeT
Lfl++tIDETSe5Exzjq7nHYrqfO8F2LK7BtcP7e2KlJdBJFehdE5tyUVWJyeVqARRffB1FPFzQvJl
5Dmgx4KjiZZig/Topk0TPuoQ8csSZoDBCZVezLDrE99yHD16XyNwOmYgBEgNLFSmFxHC46wXnlgv
hr8ds8LahPZVmc1fstK+Ez2fEYAl7QeJ34GoCsoMfXvBD4xhMZwf5kK8Ua1bOCbVeUms4NqLiKyo
2AG15ky/hxO5MvOjVQ/xBUbvTQJT9qbzaJSbhOSUYbJTSfOdslWR2mSXaNtl7f4KKGltyAqu4rh7
jhusoIC9zXyimqaCit5iQIPRiO/sZcwvFvK+iJMPDyjtJudkJYM4S1ZNsuILTYbgZC7hzwAhV+ph
ByZXh3Zfdop7ZxsSK34GnBHuDX++9+6GmQMvs5o3QbLEBl7a0VIGbk4Gsx3ai2XTF9B4hyw52hxw
CvEFY4v73uok29wcXkajQoqR10dBWOpueQHg8jZXbnFjhvK+YvV2nRdzd1CTi3UqC96stKkPje2z
AlLZE9EaAVICZm3wuc1ZmmYANRCzQugCFqEVvnOK7mXRVNjYrS++BZJ4iJ6abIwPZvHTboBnpBhU
K9qbIbgml9CLXVczk5ZZhDrAZ7Dqki49+eZylm7wYOPLAXvESjBx529ExTY7v8PLVy6YHM0GYVxp
ThMLHaCRUQ8UFnKkVoeEyHAAeNmxFW2DZjovCt9b2sfIK6rwLP0FkvNC4ZuCaXBmFagTDs6Tw6+e
AZ0GuiFxn+qg9DEZbupuSeh7WlSb48xGIx+cBqp628KBq2Y58Xe0NQpTGRiLRd4yL5EuVTkzhhPR
c0RygOZl+M12AdkMT+M00mXslHkBaBHGqX8YSw2bjewXGqMYAIW3kRJfwrrmyoxkNyvJV512HLUh
Ut203sG6t7x8QDkhyDvy07MSTIGz2ZCtELOyaONyY0GAYr1ErIFJs28X1uDg4rtAYS50+pmP1AAo
wOuAJeExThzqswuWw7Rbdg0/Qtv158FyvnVDr2UFdX1IyzDfm45gKaFQkowNFOEhGE95TzU4IPVe
8GMChBMBfIYIVKdr7rPlJWftciTDhrRjvMEXf/HfkMa+D2EE0raM3hMiNm2dtWmlsiQ5m65Vmk/X
8wC2ZGbLAVBr/AWc28cRS26n7zAoz4osT5dQT5ZtLstNlpqhO72OlXJu1S/l1N/nWIAOcS4Ql1M4
OkR0YF5/aWR5GrLe3blpzy4d1pk7yQNLRHnVVMEWKWmHNe7Qqdo/w6RFQDwM5k7pmFKdV5oXJJfC
jrryiDLNxnrYTXVDB78nF6GdpMOuowko3YHsEcShdmsuKgGpi05KTXuQRkHPErwgRjUxzbuSxYqe
DaHhBtskD/zNBHdmW579H5IwVs8cAN8YJecJzHvUxWfkYNdV8WOJUbl7Iw1+IeU1O1fzaVZnSm3E
JJH9mhACy1rpjZVeOQEqqip30CkKOy8jN7bVCbI9CHtSsq1NpdNle50zGxseQEPR7Ediiw8c1mEx
1hvU3pxvyXwTzeTgWoMAVo1JUqnwYxGqOszMOYNOuS2JdEN+fACNhOkzJMPYORBlo1UmTrGddVZu
QWiuS3iuRx2aIY7eXwYNPOMEPLdE7cY6czdK6XrEiEGzMX3TWdd+atQXZ6GtX1BdBX1Oem83qOuU
ifFhwFZjxFBxJh8BVyTVq6nTf0mlPrXEAefA6Eb4MVthXWScs0UMRtziFdFJBDJF3cFEF3F0w+6m
FDXbmNaRewpE53Fub8IkPBuZiY68cb5Gfg2EZlDVEU+RuWEOXdiFbfzxWth3Y8RaIiLsGIuHABpA
/vFMEHJEILJTHc2epWzZjS4MsaLeVzo9GYjzriVOGXvee6pQv1ELiDahzlz2HNYkbHYAdfkxHFAT
Dv++ZzPfE9cs19zmBogZi1pMOFYMm5OFGBjTDGRiA8uozBx2q4DimE5/Senfxh2sF50TXenEaJp3
r4lrf7N0ljTN/UdTp0un9SnXadNp9Iw6mXk0AewfsWUnoAxXwaOrc6qDhUgBXwDMiFBI2Wb93dLC
OJFok1zHKksnXqcuDdu8yp7ATN0ECanYOCufjIAqWE1gNjwLXNxPKTSzTiucmgGkTUzENpU/CuI6
dTuQwOZmhy4xaHKqdN670XnPtc7q7uyXQGd3x2nLvMcyikxvLybdW+mcb0snfjdEf4+QHrI1C7wj
FTz2MHllltqO1WvfGeQXJNDPbPWmkri6rhgKklLKYxrbX+Q0bXOTrpVLeKFpJ/tECIclwr3Zga8d
dWL5kO0mD01+oLPMq/SjjOJvqWy8m7rKL4sxyw3z5WT9CohCj4bwShKN7rZku0mdlo7Iem/r/PTQ
Gm4CreTBAYtfWLnMISTrDDaZrwsB7JQgwnPU3ZfZm+rnHBJ/h11CpQCP1Y+h/GWrINhVCpmLOSAF
0SnvniLvnVQ3GsgkwC+hGneQnA+lmCzc3tquRkiuUOED3OxN7AOQymwHzCf4XWOQFzOZ9uzeDDSm
NmeolAQcwfbBZL8tenaVsjHZns6DOs104qq8v+ldb2FMpUbVxeXBl+aTrRr/LJ3lW+EfQPqG2yJl
cKlC65IVuI97VjwiRc4zKoN5FO4igOj6NtTrkihk3+Tk5cXyDPfYS0B1LS44wgafW0cnP/ZfBVz8
gyPsD0UCxQa+ez27zY2SrBxQnsYXQVXLs6NLURdP6HS2KgmoWowD5ya6XIzZikxgyjKEoUVfckrz
7MXmS99QGupr0PwxouLHckleMtvsHq0YVW1aqu+Ld1RdWp99x3kR9GUufdB/SZb4acFhyS/KAJa4
xBXoZkQ38Fv/vrreTosfqGarM4ni6Qlr1L7WheX1AkHxEfWze1xvrUjRxiohwrvhPT1aYp4hLodx
GVzZ+WIcgHjejWs7CeZbV7jWeZUneDNZCRxNNI5QDR17am/H2EoYyTJMilpEQDw7rIZocrax6MaH
GJng3KhfpdNl59gSaHcwBXa+/RUpIrImOZYnIBzsjkfSQRmRMfDei9gb3lVen5s8EJsRuMp1x7Wt
OQii5XM1bfD3SzTIEwNTk/N9Ru2H8On/GdgwU49+rLS8Pd80oIsCeYZlZ3f6dN1AuJz3xhdS6NyN
aap7J/QvqHRYQ86AEZOoPpv9QBHIStjSmSfIOfMjckniAMkBMvP+0fCaD4aiEvydQHJZXGUqfxNK
3YIjULvKANydRbe2D23RfVaw5Y5EW5mbCgJTUXNo15Lku8BGmGC+JRZDezGMJkcIdOlZ4rYMpE3L
uH5leiBCHaRymsJDSReihTzvJqzJHxBG5h7b2gp2fi7BY4rXoLZfAMs9ourBMVKPH8ME80pV1wng
yK0rrOGY0lMGJ07iheZ175YaqZnYZRy05v0QtBdrpimPpsiiPgvInpgoiLLdrU9u3snLkZkae5Zk
D6NnZMeqB0Dc++NLAcvbd0jQAmCVodwbznmCTaJxDi1oz99iCNks4THKM/h/zq3r2DfzbDSAvGnr
qQBi6zTE0Gv+rbKw9bXf8ou186dvwpEFvulAIllptWrCP2xL46PWlnOyDO46DiWsoNwKm+KZDNf3
ZKRq0nR5t1tyYmo+BRGuKW0GmW4rc7DaVZI5V/3VKolAg01VRsmdMzUvoMT4fOSFMOnpds5I723X
uSTprJ/cmFCaoXM/USuhX40Eu0Z0MdP88VUsj0nkHKMxewPA/dBqrcunrKLIIjjqn7ctfihg6zGZ
L5zP68X8qeZI7ZNLOf1csTPqNQSliXat7mqmgbYZj5PwD0giLlFnp8s20ecfu03c3PLbejI6dNEc
e2xPuP7+eHcriv7Uiuj/28nous6RhNLT8J/kKA+P61/s+QO9rfV7WG+XMbRQeH2PnjO8ByPihZjy
ier4dT3U9pBrgKK4muQyLS7LKfZj5kbxidiMwWiBY31WSdaTR4vwaP2k6yiy3qxaZ9lKvW/6FAq1
Tv7SMFsxxdBFD+wBlszonui39KcyrPbSZ/iNB8Wy0R4e+i50D9PaJZ1WmNoquDGCoDw0ZfC4Sm3G
GcxyDXtfa1OZ/IOgPsXpQllKyx+KCQW86EiRSlLzmlxV99pq4eqPU6z2RDGpKzOC0tC3PtDHtUcZ
a6jz+v8sYJPZMer4b92gW/nxHua4yuhsWn4ucXgUF2dizVhhrONvprnVAUidfl5/wpqSf4O2ZhVA
hTqafL22XqxHnJkYvxZzQtdexhxmNoKEUJogNP8uV7LFzIBZ+/5vMdSwgp1XqVLAizcyIiJkRSpX
iRMiwC5JSkC0ciVhC2bkA85NzA7D+0nIg31V5N6tpFJwMHX7db1wfHI9aXUyVuhWqFMjmtn4zuRv
06ClbgQAjXo3o02Pmbhjqc7mqtpiXTxmU5pcT0xsmCXZ9Xyqk1bF0nozTmBc9lGv4agIlVZr5ipR
Wi8WfYJ8DGJglrW0QiGqJ+dqEM9mmQIl0b1vW0s0fv8iVHOQ93wYo8dWUCTvjQrmG7Z6y03n9qQM
RvjKInN5nmzPR8mAltmQzgXKPzrPhCROw54PXRd/JavQuUxy/uMxqzWOQI/JtZ8q7wZU2Ai3kACh
mg0Twjn3RkgqXXkiyKPhCaWaumtbYMfTj1mFuulE+Eu5QGkcgnPdVqHJzMZ+Qy7U6JKL044E2qDd
QQVZ3IIXOY2gMRAl5QdrbCsGqNCLL41HDcKbMFCqTP9VVb2jevWF2gIV3JZFkq0/tNnqjrSB7QF4
sH2JJ7alxshNw13eg3lgenSGm953r8euPGVLccFZQ/mitMqLplsOFlGIdkcNiYIbhlEyGpIWFmwk
zEPas3tWanahuXa2dWHIBCCCOHVnSxoKyMygNTTg89CVbe0xP/RssTa+NF5J0mA3BTDVqAqiVEuy
oIY2bHb15D2QlUxmyFS81TPVHmimL0OzqD3pXTTVlfxI2uK+yCqqDt2YHoeGNbZJ1FS97GOR3Fj/
i73z2G4c27bsF+EWcOC79CIlyjNMB4OKCMJ7d4Cvf/Mg8r7MjMzKO261qxEclEISSZhj9l5rLltU
JyB/HMypwiaIfo7tSURYpImZbo2BK8do8O8HVwpnZXpkWBXBvRjAaUWe/0zhFtDrAJPxlBtADfq5
Yw0SDus+ZqrzunJjT0BqPOycx+WZRc6YZgiChfQsP5mzl/18cD2KnL7N4qx3f0ikChuAANvYh1pe
TohoDOLhkTDwrFYPy7Pf/0PxgwHe4zxClggOT/0I7AhWfxXyw99/bvkryw+T8Hlpqa/val1zjoMl
HLzoCamly1PMNPCurGiDgQohrb5evvv7AzGHRAWoXyoapFuljazcGEyWaADhiq7TkR2qmYQ6+TEM
dO8odZHuxlw/NIEizSrpJRfnWBNIOTTdB8UVREoDCSz5uPfHIEK7yh3jVyYJTUfOSwuqERCfzsR5
VzGq4tToMI9akGKzEZBSmI4ng4hFKxnlhtQNc20EI8mZjGudpjKnGAVwnxiounVu7/ZT3GU/qK7A
VOo+m2XN7eV1u75s3+KUPW7q+Z/GFF1cZgIX4a6i3NqfiyD6nlWo2aULHtIcK1pvzVYAFV9qmEcz
zYBDPSTTSB2DStrgEJKmieyb1Osa2oF7zJr2m+/S8/a6rS/Nt8T/bOGU2cS2law7a3pnygYNj2F4
PY1Uusrm1UUtuPKchMpJxz47J/y5tPAfxW+RnqF86zx7zfYI10j+KWuTXWAKKo9mzyTLiEcaFZTx
iqNgU24rkicEPMcgi1SHLXob8q9xPniMa4/mpGFt0vPHUmhE2eXBe9Cpm73c6mAvGAerOwOa1cqv
WSzMKogDxXvjFtXZo6xtNA53fTAA1cy6kyrLqlW/aVY3V0PbL9yDUydP5mTZG+Eylc5Z98HMMO48
8Zhp8kgf/0mWcj8m0ed6osfmZ28djVMuLNpZDu694q1x0c4HMCjIP+IKYKQkalE6K7YO2BeC5BEs
/SNOEypKDcdIoZ9IkyYUN1o1W721TlDcKfavbEHQwlxN5zwVNPbf2i5uNoMpnmYGQO7gYNuwwV2L
mhxXfdbJ0QvAZFKmxNJR1ir4CClkHl8rOgGEMO3Koj5nJd0c7UkTKBXpkzh+9lwHmw7956oLSOI2
UMLG7l0k/e+DW5zJrKSlMMRXhBtb2aMoB0XnxM+B56UE4BGyURYhtijzpJG6o5GoRJoLhv4N1YhN
7+E2o+RXJtrK8snRtMQ9hUDEdp7+MAbDvh9Zfpr6li7EPeVzS8hzdsPEAQ+Ns2o332Q1P3hFtknH
8NSK8NI4xqvh3ANn+96Y51QJ96j/vUroVGxuSNqRfnKaNEdubMfEgDmYxom73Tgtz5aH3gzFafIY
S/Mo+VrNcKwnl8Vlas0RSYj5J2FDS0icrKDSH0V01iN8pQwB9Bxq7nESILw2ee5rHNGs3hb5IpkI
7fGn1HH5um1dnEukoa1GqFMYynq5RslIWpdVs4dj5CW0yvwSsfZAMz0xUrJWM9U+k1oFJ7OjWnps
1IOIRspS1ZRwd7bAEMhpUoRrePP1EQ9RczR81I+xU3gUFP6ttXNd97nNZ+TDWEcg+KrF3OSZBDK1
8sOZdZzeRO/9FIwNAylXyHf3gAaUnKAEeB2w/l7UZPIxafMMJzg7FUM9yGWFlusDhhpKzeu8BnIn
Ftk790oRwbyuLXzoLnHVq9RoJFYlnROvfAioHNZDMecA2FMf/KY9CupgYBhGqRd0dPE1heohZ8tz
1L8u0MRu1l69gk9SAN/I4Zrz/0DT/UNEclUkkK21CtLIZo1IkOWpJDzhDqyXoXTyrRd+AiPIx8nj
RgkolUROKil9z6HBAYMqQ8tcsz/JkMWe6HNK8WqFarbkNw1WqXKh/vfrAiijPobd3u9Gur2/v3yi
3giNPTrdjC06QlCi1b21UweOyq5qjsv3lmfLgyZK4JhNzvqIUC2WKu5BuqTDZPMX00IoSSv9Yg9G
fGIuIPIDYSgCT5cmXWkG5LL1n/WWSAaT8CwscgjhFZdxATqGrjmvJpVF1ToGs5F6gGlxdEJN7gtq
w8flwSZhDvIaHN/lE8JeKlBcj5Ds2kSsu1CjjGUkQOwq8518ssrYIgcdMf+VzaZqdMbpfiCsRkVT
sfdiuxErh2fLiMpTvpkpQ8nY+a//nwKwsAT+g1hP6JgD/4kC8HBt2+u3qG9/dN2fJHu//eZvmj3H
/xc2f8/wPFKJAAT8LtlzzX/ZOvVXF8gS3Dx+4o8UAI/StusR4mkL01KYot8ke5bxLwH/3dddj+UR
cDDnv5Hs/QUB4Bmu7rusbGz0gbr/C+7INyeKPxV8Rr2h4mTpm4DwOzeqzJ3GoLiKsVv9FH/+CSrx
R5Hg370iVmHL1F3HJBbml1fMCnIygA1Xh3HbBhToZ696F879aA2M20HUr/9wTv5Gk6hYRT/JFnff
wRSiMSE3wzF9U7dcgf6Hw/9HllHYacHcVGl1MLIdiXPFmg70pZrTK9HJl//6pTwTBALqR4dP9yu7
b3AzAxDNzKa8TW8EPN8CLb7FJMin4cc/v5J60798KF7JBixBq5Dm7i/HsHOiGRokcCMq4aSLKwZO
G5GKkMr4Px0/g2v+L6/F+sMCN2y7UDx/gUGFlZ5bZcSnIkxErFk3XEj5o8zqEGFB4ZpuH+EJBMU2
eHHLqd5hXz6bzNmzKB7++VNDvvjrO6FXLjibxoK/+NOpJHbK0zqfVbXvEz2XBtTLp5cplBdDmy6y
ki+gt34EbJP++WWXT/jr0XZoyTquB5qDpsafLyHNYPPrGiWXkJbeJcQgUlKEFju+1J18aXqMAkV4
nxTzhTYKzQItvjYWq4Bp5P5BFL4iCfMtcdK3/5e3ZZm26btAhUCN/PltOU3Zg8EoaH6DW1yFADkc
l1frzFEBnrrvvQ61C+VsB5YVbMOSPvE8sXrD6DG8ephSprnfjU4I4+T//KIK/uMN/renyXYFw5Or
6wwvf35fMxbAiTJxBYC+bg7VINDc9cNmmkigHy3uCJdsY9F9qUT5m7D8/zq2GL/Ij9XdzoD5+2ur
//8DFtLzfGtAsVQdpG0+jiR+rHqWfKtQErTWyAt5FhyKRB5Gx/mI4/eiCbr/cLX8zXjzp3fwy1kZ
U1biQ8E7mCNwhkhOLo5MrnMJcTVhSPjnQy10469HG76M53FdIo8Vwv3l4iyD3PbyssoPpV7t3Bq6
UJneRiJ4UVIMxs4iZLUuWM3E730X2CjAtA4Z1/hiN+ah87G9Ip0+efzOlE0nP+DaMTX/iPxnV7V0
r8J47afDOdT7F9C0LwCXpF1+kgxwfpxcKYnQBh0kBaod+OZ7GMI4pIEVoY1cqZ/vHXQ1g4ljB+jC
ZJKnTlRXSbOi9cgtmU+1wwWapvyQ3dHUMNlDz3RGXdvgWrHXZQCwSt1QchhfLIu2tnBgsZNObFAb
jswB579fPOCyzClCGeWmnq5jK59inNRaaOIKk3elz3ss6KbN0Ms6lxWVHqFgy/PepG+Z3uU1nM3A
3LXJfOlq/WC1dLySa+bqpxSHL2alXWylBMGN9Aj85JYTC1qK5KauJ+FzCRsFnyEunk2b0EI1FKsj
o6essyNBThKbJEpD3zQXSbU+RDcnQtXkug/kGQSrkc9lSOdASO1b1vVb2243DcdzGTw6RyK7xl2n
NZW2llN+ZWkP85sDJBjxRuXTHqfpBREqJ7u/jhofzpshdCe4XIaO3TAY4hVLQrathmTF6HJaShKB
ppy1eMAApg5/YCe3MUUQXGpvNni7NYW0W5O3O7+JbpgNH4Tp0vRG2L1OIv0UDNU3VRNj5a2kWww9
9qwr8MM58X9ID4w7zIhLNDJPCLq7nc+4WPnHOjIeq7IHGWfxTgJvfpYmhjImYd8bXnwf6FZunyLU
9ZRpIdk9p0hPVk4VXvGbQxanolfE3+tBktqWXdVLEJP6Eo3qQov7nXq9eKq/Qm5l8Z9dzVk/2epI
sfg5y8o5u6l+0cZso1naLS3Tq5Hk18G1aUjIS12DAxuiFYrEZ5OYMUgLBtznZmPpFOgIuAL0HPbP
yLz44yaEyol4TTIxg3ybgVArqPD5xNUQQFVv2NRBumAaLqJuV1exBis/uSaE1lJ1qx/JgAN3wssJ
k5PVOP60r9Nz+SM3tsaT7RLZ0BXOkfvqfnn3bsrnk8bwouZduALlKr6KChRwXV9H0PIUTO/9zs0A
9IFSh828yiL9oi7lUU3OJvl3kLaJwgnyA5kmXKcMoHurRi8ZDBdzEQoB97pLoWwYcdHcW5L31mcR
ifDKlZjeyIpGOqcH+C1KU9CkTB6Xy5EEjFuibtw55zpotOwzeTbPbkeJMXB56WUoIQTyNjry4mfc
K+WB4ZZwpvFiRsxTBEyrGCeS9bR52oVlQNqVH12hzHFG05Kb00/30wRqhjXhMmwNaqqPCIAeJZdQ
RZiAlBnthm660NgsN8iS9W9oJAeSFSHsZave7V/WfRoR41vVqwyw0Lprwq1bpe8uVhyttg513H21
4yNw29s4cLmAMrx6GmJcXZeoC5myCFcfmcINaopkTOyXH/D7fViP3GTucPHUmNlpvC3p8NapafFX
eBWyzMlA1sxz69UaepgTDKR7pI0lWR8NYK7d3MiT3sTaJvVBS1OzXvmz1u9H/WD7w1Y2rtgUJnEn
Y8a4rYFj3dmNJLiiLzdEAV+AxnB3OWhl1YiJgpRIioo7XTYR6YEGuJOqM3xszAFkD0i2wcMM3Pg+
1TgwlecNWyT9XmmNGLzbYq1HBCaY9Z3bMYq2kHBJVJBs03Ve1tGhS041jlBCPCZNw4DZtQ/1pBGC
GhU5CmbrNaIlstKgLW2zKnmX4UDBobDyrZ9x4DIDWIfGfZVFHCtnnC7o+r3NckEuixd85zc1Heh5
drPJdtR0Dg1DXNdhR5w6/Xsd6K8JRclBN57HAFhTn+xI5EH57xCF8PMUTd0nOjl7mYfH5eInhKTc
eEezx+ZDXDqTQFJcDYN2vaGSp9sp3aEjKNY2l3Ukh3ILPuVHHwz+1i6dV5p8050yzWGqKnZxPis8
OTIOCZl9Z4bNe91zRMI2RlcCmt/X3E1TGx9O39obYCz6yvAJgmg70ClOAjJLH7nmzVDDw41XcIJ/
vLaFRtMx56asZrGuJH4HAD5Hd+T2sTXuQ4sknyEEOwVaqEQvWW3ENB+S2UBXqbfTpja8Dn66fxcX
NMairpa0jCi9KsJYQ45ZUcE/8waW7d70o/a6s+gZtybmTEIqfzh6XmzzmoOEj2AFY4dEIw/mlGnz
YgODOe2ceuXFw9ZOlQ5Znbsy4x5CRnQrrEvb9I9Scrl0eeNCyBfXNJo88qtiDSNTvRGNB7Al47TD
Gb7yi2focfG+cEfCAyCGLGsiio/ffASeW3I0QCoA7vBTs1tX5HJQ3I1CQKLsL6LR3Fg5KUyUjjLY
XFGy7n9IeNwEQBDUwIdKrPKl6BzA09wC0NpeZ4hTQo3ltnOeCQJa2y23aDian4kG6MCNcDrsntS+
xEA/QfRn74o1xqRvVWtf8Gr+yCS3renp7+7o6hgz8YCZc0XIQuwPSO55xlkhSdKT9zXbg51VwXis
OOcmKljkbOOu6/v70BM29JjirXOqeEs0EyZUshi2FvPihmSd8jCH94hXDO5wFgY99zKOYmnfA+CK
VsWr6LzhFd8SYzslZDF736Z8fDZcb/xIaEQBjzuG4YQ4fNuDw2o7bXxLSut+GMzqwOabTPMx/uy1
g37K/WTERmYj9qF5apbJSdTDnhy9mDwFiYOBjinq0RBhaYZFyozKb7E/Ye2vk3RfaIRcGxc/ZJCe
Yn8tZPZOxrO20eOdK6HXTrjJCHrK9no911suaExAxNLskU6QidTQMnDietpMAlIC0Jsmop3Yitdi
dPSV+3XZk1tc9jDjt13vUusNjF2Yy4YGy30RQ91vbPFkS7I+jbJ8TB2q97YGIhZvBEnphCplEd2w
yQNQP5Ug06tNndITDfP+STcGfhhcU07v8WTlNbqEvt71jopO66ZhW4CAWdFg/o5u59wX6DwkMV6x
Gft7WeUnrJY1N0X6AiYQP/bFG8McKQv3ZyOZUVO91dbgYilNAuggdciDkhbdbPdbJ5k+9H40dt2I
UycrH3EIU0UHQEhfGglystE91luDtD5bGtiSKWQk1yBAIGNkY1KbHbe+w/0/+dZhyPHoyDLauyYv
6NfgG+bK7tdxyhQwCPTZY+xBQnG5Lqet7WOpIR7H27sTolqovUpRhZq/K0f2fGBmmkS3D5FsdiP8
vvvIaFXPsGdGkrueduje8xuyBod0jZB/2hSoDI0udbetC75bH4YvbcydNpPlvsoG6rKml20KL073
vigOrlfpG9eNmsM4JNsWMkaNHnnth028H3v7UGpgbxtmmE1HMPfGwWgFi8Ig9Y6Vn6EFH0Obcjmp
mApLvbrTdXtSheKt7UQ3s3GP3INYZdRMV5jQySsrXndOa2A0CK27uSFrOaROwHDmEzNUvIjaEiBZ
I2QioYns3dxEzAp7iUg+lCJ68J1+heroPUPts5uG9iOrtWA3hXlEtDiqG+zSW6UecQrQ3GLYYTZj
UdTFRKaQo+51zpvnpjF0O4xmAansztS++x6BOQCY6lWETHPjBnKjC9YGc+8dPAm0rUBlgO4Aah3Z
XGj4GcU8Qwz7ocfdwfZh5fnGpRBpAPGJZbrGMtmOAaFBWryqCfNndambCaIhJIz1D6YYxuuWtr9u
fRpscZyQRrOE5jyl7owkc9ZOpVYzvwvWWVgvsAvgZwO5S+8Kee2ybE0jWqrVxDtrP9EkYYZlN5MM
XbVr8vFJ+k671l1/T1oZ79TkBI3aKmWNt16OCYrCt7IonxiTPpVeiNiD2wSIJpgZgeGhjZOL8Fi8
QTx4MZB6ix/dxOdu9PrqV3u1UibW7lKgYgP3CHW90BHXqNzaWPtiM3YwCNJdDcJiS9LuQf3zBR+a
MIPb3PQBi3hyvUMyvzXyBlZ+wbfIhPBwmPU7wdKuKVho5Dah6DXAZG1jek1zH3lbi43pjoSodULS
IM1sOFYmqwuvZ39HnjcWh5wbl+63ZtTbTOM0Jmqz1ataS6+OQuTRyu1j9z1ok4+51C82Jo51aKZX
gVAJ2HPLjpN9Gs6w5FhzxmiPJOBHif0SBQe3zJ7cQZ7By73ihzj7VA6BGDEskQ7v1ecSSg3t6fli
M0+vqxhAaFJhgenrV1ttQ0aZvlV4LQ6IF1F2eBggnLY8mUNB0pKV78Lak1tASV8m62wL9peuTZAt
UfZq5A09tqamOrJaysPPJVVXPLv0fqqCzddU62TTt1BgZiZUtS11Ov+r6BTsn3NqGT+v0LBvsSP5
8ynJMWVXARrHnHOt3jZmzmpVIscaDHYL6B4PwtQfndHEGgUCAQk24YmQb1+xEODCYqYmEfrFzP2R
fiFwPHN8McfpFDcsjnuXA8/Kng3aDsLHDU0W3u9+eElr1j15FtLQKjF39exMAb3PQlyWc9DHeQCM
aT5Eis0zqHEV/xt7C7U/1qPpk+VM1z4nXbpqAPp4gW8gRJoQGKtdspnNtIu0s64sao5OsXrmPiTZ
mItLvQnRlhtfbW0LJ39QiymOE8OT2qxWyXzq7XcXQRMilelYCHHv1NwTgGGea624d93plKXdo6AM
MRkzMZ78ZlrwE+pPq/qHHQ4fY/luoVat+inbJFwjhRk9+WX2bCIWKXvvazUglKkMeW/MLHZRiFwR
0SDaVJGiwael/La8eUPNOZXF9SpyChUJk5QRi1vnFJux5De1NKfOiyOByrPa7+JwbLng09g5k6vB
xk2eoEw8SyN2KMHIBzNhxtTsR0VZ5ci/qwGjL6rPoG9TndHGlQYOQbPhIuXwaIo042XtPQsNFsHs
9YhgBMH3ulST65BD3dhfNc+heCbYXqbWRMSKcyYTZ9XNxY9m4J5Wm/qhZMneG3Qr3BICLyDyzuki
4iIQ5dahh33I9LcdO2GuYH4jNGNE5HtDl+vlrp1VdazWs+9Vh990ueY9sz6Rh6hutJ0nj0Xffk0l
GxA10FafwAF8b+rhRQ0l6qxGc39wSvsqs+iaGN+SAlto66TrLCsYZrTHyRQPul9C+I352KoEMbTc
PaGUL7b7lvbRt9rYwfvQWKoLojHMO2xu2npWxwTwopzlZ/UxHU3VlBkUq8452x7FTFfj3KvCZd+C
oGHVykTyLrg7avAm69Gy0i2KxWiz9AbMrnZXQSdVZrBZrzVjvtRae5NV9gI1fzejhvEjbn9wX2zu
o+IO46eG+Ca9JQaygqYVx0Sn6DUUnycHRaiVse9QBR87jG4IgDTAmLzriDghWj17g0UiwdV46dRD
3KjiFP1jMkJrHaeSDjDUyZwzhJ2cuggNJhoWW2eUT66TIaNWda7oLbOnCg2m167rkQsPKh2Djk+k
S8UFrtyKAr2iWgn0vWGwMqPOnlL1yDMQsariYfr5tWj6M9rk3UDtxIHztRTlhMz3reYQ4UpxTi7l
MxU4TgYqaQUPY1fxwRnVfQ5OIviYfETZjB8UD7d1M26zHokzzGbGJCP/TLjFw3I/dEiTGqdhZx+z
oUL1twES+R25AXuhGsYy+8BdKDHTeJ/Q/h/IPeUSX26/1n0zyZrbLFvtIK5X0syQFiS3oWTPNsks
W9MYDtT2nvmemNabEzJwowvd9iPbIsdL75qxf0G/vp8qYW41iv8A9VUA/ABGUa2oEde+LDutUJXK
MsnIUJDF2HW5tyHND2W2QGWpaqQ5SYdWTNGtsO9Hje1REjEaOCGrtwJnzVCFFKciToidcUnWs2Ag
pXKXR4jg4+rA9lRDx4/OhCl0X/cDe1AfGQaJHq+tU/t7DH4mNosmzXBXsUHWzRK2BavJohu0VQBR
AT60DUCfzIf3LkTYhsgW+Y6dfS+awTgve89idkjn9RCetRyizs3fm266h13OLBX0xPR2AC9ouF5d
I2fFcA5N62zJ/LZUaTSND91kBINUZBNgfPb2dqyv7YipraA0uUx2LBXTbV1z2dpsjfEE+lu874TZ
ud/dCFG9r0pyeWBx0STeDy9ly9vkGjNlZK6XSnZFmCPsMo5d6hMNmrFGXhU+tlQ8JWoomVQvoMJd
tML488mSzq2XoF89RCAlVQR0gbekesonphC4CxTYys/t3D1WGltvgBhsojKbAZXpzQwnIL9mfFr2
zASaUXJWc1vqsIzuXOcH1lJEDBSrZ1WaEjb3ZGGm2MzKR6oMK5rVaPbbHieLv9NaFiTCTpiz+vwK
UZ2iwS7SvP5huZcRKLJHrebHZTW3fFCWXkSc2hZjM5s8KrM5Km4+OeIrx9L2QyhiInHrl9arPnwa
jPusxhWgfyH+mnoDTYAgzL66cYVAPjIDSg7Gz5qAY7G6Hus7NE7ZWl31Mn2p05TFF5ykDVfIvi2m
L1rAWgVO2Xn2n0cXH2AVBWC0MvahnSOgJD60zKUMpQ2pgUUOvTNBKybvdK9iU9BM3wPT/aRZRbVj
e763w57BDRHruvbzz1XdIQbOIXDwsTwuLbuAHlDAg6m/VZmGtNN+DAZcMXr1ZVa48AnP7z7oWrTA
OD6K1NVw8+P3sqfsNIpYPEhsPK+Tnr/nKQ4TPNTwBKjXaf5utuVL5UdEaVK+W8c62I0euem6LzXY
svNuljZZz8R+lbNZ3xtmBky2tE45tYce9vdOH+rzkGbKajBUu1QM3s7pPXNbhb29rusMP6PBsiHp
5WMbm/o96DOkZdG8w7dAUQlR3iFMxremN527PG7XI8tttkfXYjQx3HrvtpXu7LxduW2lfe1KFP4I
/mGlVJ5PCl76KQdPvh97O71HUUnci108FcCdDSwK+otT991u4ZvmSp2yME/t2a7JKsU3KhCDLg+B
yj7uv5TFYBy5FpzfHmwUkV0ysfzXfUSoYWHiM56q50wlIS8PjvJc2Nw5YxiWdwtNFW/JI3LpcDsN
2lZ5FjaRAWGmiagXOxEjjVGH6GR0Rrsg9XH8ljp4/iz71upocPtc/1KQV7bLkhjXWVSA0hoh2y0P
cRp88RvgocIkO1p60R8flu+RSeltozr9iEsEbhkIWI6mdexygqWXZ798aeLo3Yd2c4zLujhZuB22
jl9RSS0S/fj7QzUiKDP8Cp5JHVDCqWXcKlgFCwNkXtrQA1pJS+7+esRBCbAEJMJ9GpqvOeaR3Uh4
ljSl3OoRJiQlfFse+girStOq+4qCP6T1f/9HEvBCWUpFw9AQFS8PlPvRGKsv+zQ1CTpRT13A4PQP
BbAYwE9PqKxo7lXQXlIDPEqdhLu0oDSognaionDvUxG/m05T31sdYZmjFucHLcMeyll6KSHV51Kv
XnWnIem0kYgie0S0aZbc+Rmh515cwLnxfDw7RWMSgKSJ5zhC5uYkQFbxZRSbzrDbHV5Jm0EHRA/N
X6/jglJfUmivn0ZeY/lKjraxpcKvbUa/IF6p5+2E41S9zGZevUyW5VIap06xfM9lG9b5vfNkaY8y
1cvnuT5TFJt2+O+/WHqZPcKLYGvo4PjELQwE3kpxkKrD2faaipxWT+0i+m5IeB4OibFsAQzzuDwj
ffW3Zz+/pzvtbgitz96IiBZiAtE6wv2i6W5H7nlanwBXhKfcBmhCzvGgHpZncoheKZzNKzStrL5a
XR5DJ7slNNq3iyJw+dbysMjflmcYR6BWZFW2ZdDL7gR9BkFNEnvUV97MczpwlYsSLjPsgvP07HcB
jlj14E3TN6YjnGMIFl8nsS/H5tXWulXQlBOpd+ZWqLvYVXdnR+rUvreSeziJIZdfsAX50u2ouN/b
k8F3RIiFrLZ1HN1nt2/Sk21SDjcblK0xQ80mqtX6tMGRbIRHQhOgJiucstPBrcRsZtxZ8fMigBtS
YlWw2gO5W7RwZVDu47T396ZVJwZOmCDaEITqrHT2lPtMijMcsC2tRHEIuh25WB7i6PbEz0KncgYU
pOpPObh5dknuPfaQF05phjsrnmVJFVwDze8U3+oa8d20X6SAg9X0eMD4RghfKWNJyFPds/CuemEC
OQi6GDAO6+jOunVcni0PgdX89mVsV2KX+x4zZ383uTApwX0Ox8ixeJEx+u3Z8j07fB/DYL6jekw6
SCApj0fxXHAJoFMUARJyodnWqjXar4RhnezYZYqehqcqij9nUd2uTWJYoqqZDkbYvYvU5czLVTRN
MA+4mCk8jCEmcu8oelyjxD5WZCzaFOkAw1pseQqwXpu40j8Cjxh099Qm+iEq5VcgWBcwgp9SyYrR
mMzDyLqUna8goVWwhA8n891OAJSSUp4wkkSPBKPk21bTqHtYX3WB92kY2u81i/KOWK893tJqezMr
yGGYazfj6Nl30SScreEiIzMwjjsw5csUh71P+C4omY/W8T7YmJBM4OLN6cMPWQfXyWrW0m1fCmTv
q3K26YdIEm6iO/UBdIg1rMs8bgkZmfs5Za2XTCxue69iYSTctw5kFUWWNdjIXcyA3CSSsQ1agmG6
5wwGT9o4X+PM/NLM/BGVWeZJprkR82gcKR6HnX8CXF6qcLQ34YcfpovKvTCoez3H0LhQqrOCwzsm
CEVoPo9aej+bx7kWNOME/V4nb3b2XLCZnTpxn5fxZ0ahh1SPmjvNoD3l1tVe9P2TqCvScmU/HZDR
r/JGs7amglOMMRPcjDmfXtywap5lYY9bVrPN/exQAacVdUvEIH9WeSyt3xSlflIfA/IBjeXkbSA5
dIUgkRV1tvTrAmVESMpDHjTPBiSo3mX7tFT0Ej+8qVKQXDZUOhUWMnXXnQhg7kLYSOzx0vhE2tt6
hV+MMkQXsIE01zYbHaGxb7ESqBSt2zyl9bg1nfQKi+YVSCrpDyF7Zi/v1rFL7MdAXcBeSkhICXrK
QlmcXUXtaasD/rfjP+ttLIUv/JMUzNfZFSBrIrRJkMz6i76onQn861vlkiOXsVDkiMrQo60xNytJ
j8St8g9WegHbmIzpLKc+oUpNPg21HtCeHyX2tmXVTYEiVlQrdgbLoSTQdWV5UJHGOzhfAfqDQpWF
27NMsHr1uH7g2bPfrmwUI9PNMbkI+oQ1oe4e4tKGmEe1p0wcY9fWXxxPXJVxca2NqnSQ7WaGa5b8
ySbvtXsHGcs/HxTj17haTx0UNKSGa9lK//gL89ENIS57lEQOTW5ceuREUHipO/GWVPaA4Z5mELt+
s5Gy9zb//Nrib17b0B3BiyK5RxT7S6Zeaw12Tqk/O1Sq450HVIx4ISO62JQZNGGfSwymDmqRSRoX
zxV3pECA6o9vtEVfAh8Lc2NBw0DXQjD6Q5P5d9Ki5PPP79L5iyjM1w3dxazh6SA4aRr+WZZWNLJI
LSflsvF4l1HHBtFrIYMwDLOZnFR5rcDbVCkTEpC3q5KM1WN6U2KOOOYs5gXdkZ4cx5IdMVqDK5Af
auoZ6k+3LK5Jk1+JVrxxTewswaIsTKKvZRuzuH1aJIihrvbtqhzY1da5/pxM8AxlyKZw0WmwTbjR
CHbwf0crAaMMnBZ0pYQJN5zlCTAQL2aSt90OtOJkkz3IxDqMk52tc3t4mfLoR1yMj198J3tRGzbq
PFenGV+wMw1rS34SqsgYO/WdXbC+ja7lTOuxMafXTEaHfz7Wxl+Ca7kcDdsQpu24ru78RbBaybjU
iJxOD7GT2gDqrC0aVXa/Sm/SqJHMapUqKq/uqNGQOVVAxUrgjAFWsHaO1EumAyrKnhuzMibU6ISa
fDy0g7bP1Mw9kfWxm/PMzY8RfAwK3sOLBVBrVxnl/dz6+W7Q51s+a5BeUKXsnHraLcXmMKJiQTI3
gY3XUGE8iDWi5cypUw3FIqZIloyM/Q17FB2Nygp66nkSqvaciEPlUn2jzFA2lNscplBAUE8k2/ss
7+By5GX22Z3ZEdPTvuYCtpIyilQTI08TuF+zzmVVqP4fhgx1fqr+Va/9AMVX7ag5aAY24qTovuXK
BDdf8lywUiBbGMA5qLcrIdtYT+BhYeCh5aXn2yJUkAHTVa2RONyNhf7OQo96FRUfi9JcKhoiExtI
Vey/iRbqXpZae6WVZ8uF21BpP0rB5VMUobEpA/sLblRiXC3YE0nKBktHV0YKFkKWsoQ9M+41KEir
WnG8aJfgO4VnUV2FmUzHEdnUOs3si81/0iE4huX4YY1Rw+JsF1j9gwkJqVIiASem1dD4JAc02tdQ
oa7VW63JQYl+aKN86YmQeyRz21vhn0IM0MuLGdiINYhiSceuOWLjev8Pl+vfzCj4SB1DxwkAYUp5
AP6oWA17NCYWcTUHU31kNRuA9/8f9s5suW1k27ZfhBtAos1XkmArqu+sF4Rk2ei7RI+vPwN0nbtd
qh3luO83wsGwOooCAeTKteYcE9tTJT+19lS4CZtWzO8ocuBDlcvwbhmYlYuSzlo0DLjQ/qDf/afi
W5qglEBb61xF3Fu/vCQM5INTxUa8z+zwW5Unt5TPh6X1nWFW0dR0CBbFWTn0z4v0Kvey90CvX0zP
/sOx+S83dzK46LBhkVicmF+l513c9YFTlPG+jcYlMpyrqoNtAEgGZUu7Rin+XbFV62f7u6OYv4RI
zpulv+Es+jH0FOsGdxaMR+8ROs+jsKLJpxMWrONq/IMSV/5DJi8tnXsOCnlyHU3rqw6XAttiDD5E
+zElv1Vjio6yYqP3TbL2ArEMs9nWz5nj+jZv26nQT5Egg8bVLRyi/CAN6qspJd2riwF6oJ9w12Lp
RsUAIzzTijf0Wc2VjtezKzv5vCLpLPd1cnCPHCGNYGnZHIZ0fCI8u9zoM6pYkSuITFDTpGbLZ8le
SOj3Qj1oKelNl554qMWsPpCmfuFJsX/3A4217KUCELSHd9n5VRdHWy4LAvdAKzm52Dq5vHaiaT7L
fl7FmPgOmjlsQqtyjonisjHriixWw5i3sdReVNVkmxj5Lmew/kp0wdnVzP3Sc7xIRQt6ap7UHiMG
uDprRATKpXe4Ic9F8SAjtFGhmU+b3NQOUrdviy78aZd6t3PIAEoy0EwNTnJwmcm2dhQkp7m+qmVV
3WfTgjVJuVuRLDvuVRz/aIe4/FV9/H+O+R+sUeSWepz//9cU8I+AVLKt4iZ+L7jz/Lh4rRYvzl8/
9b8oc+//eIYj6PuafxmjfkeZ6yTN8U+CE7cvlqn/RZnDKxee0Lk/OcKVQuIu+ssXJXhCmsjMxJhY
6Lopjf8XXxQZqH8v9Y3lKsZ5ZdiuTU6e/dXNE09q6MrYUITV9M0mjhq589T0WM/plp4/rSjhaH4R
pXI3KeiOYz5soUVU67rf6FE9n4EsbicXvJl00ivgQdOuqM9j29l3xJ0+GUm2kcXA2md5GirJttm0
LfOIoGK9B9dyyLFSrqyWQQoEbkeobxlS/i1Dj567l1ZvOpV3a/Xi3TS0G3cuhdaqyVGpl6/E0czb
IkEcX3QGjVZgl6PNcqEF7tUsB3qBs7UmK4DgypqC3FustUUpV1LxIur8vSabbe9Y6lHVTUtKJX9r
qbd4Ry2PhC4SvcPeXgU182Oj0Lofrdvrhy6Ev0Yh4Luo6rNKm+iYuO0qKph+5zyBqqbjWE+Ia5g6
Mtmqx5OBy518j0p6w42amr1uQMQepan5cT/sE2f8bLxvkaEQeLlauMblza6vFCD5SqaZNHzgYxkm
Ah6E25LB+DY3CE4sCCknJs2DFOHQaQrZ/See9TaltvmnQvOfJwiOAwEeBj+Su5Sbf1+5k8lTzKAr
6hBTPuotWK7LA+AlNKVOU9Hn6CTRjN2N3vGiLEQt3NX/Opi/XV23vzag/2K54Vy1LBxupsXmmzj2
r7sgwfZ/hHtcHS5zu7gqvpnG2uL2qHW3ocifNFn8iK3sT0fgS+2y/Fqci4gNDRIEllrh70dgRkKH
D83JDg2gZJ34vhUndjAzfUyU37ZC7UCGLxLEGdqsqqnamqHYBQN8JK7vQ13Oz/9+HP4ZP8ArsqSr
Gw4XrKfri3HuN/9PosOny4smO1xqo6TQrHVDjwLYZrsbL+KGjpaTQzAwbWPilYps3mpZSlwa1fJI
MUQbWP7o0TGvyXQ0dugrdpengvDmj6ZgBxQkD//+or9uWC6H0bbApVkkw2My+1JvhVwBDKgSXrRU
rJrNtG8T4j2Yirr0mByDXb4db8yBrT1NljXihmoVB7qzsqRe+kp81s5U7EwJQ6vTyjsHOHwU14jZ
TL8e8YbD2g0E5u+sTj7akuKZCND02AdE147a9CG75rpmprzVRPw5amMLXx/jvR2Je+HVrd9l8vEP
f/FyYvzWRln+YskQlk6KqUvLsL78xWMaItdEKHwo2uGAfMpaKQodNHtPkTeLKxPqgSS2Ga2dlUA2
mfU16sCAUSoi84ph37YyERf1fb51HWIpdWVvY5I84xGBhRjlY187dLmC6y5Ie9+puAnIqqs2RRYg
MwPVYHd1erSZUmwLu3uvyxHYpobwo8QSXwfumjhk3+qDP10vX6yv/Nk2nRLceijkePxaI2YG4kls
R8mhVfKxlN3AIZ9vVJB9aF3Q7eqfBXo7Ou+aT7hmswmhafrKd5tw3sqFbTc6J8j6zjrHzHv9h7fk
v702Xh/VPnsQy7rU4r9dOaqWmdkqJznUE17g1D3OWflaeqhI68Z5rDQXYo9m+5flQPS40Z3Kwvfo
gIfL0LLTVdLa5TLvxFvjRh/WPKHkDZ07Tstm0/U1Ou3WTtZ0yn7aINNIQ3yc5cRY5OR59m0dGmqP
Q0D3S3oZ4M7z2yaBgq3hP6sMlNVxEr/FVuD8wVJq/PMWZuNDNijacVC6jr58/bc/O2X0ST+7Sg6z
E8DiydjsNLNcY5esITXEd3i7YIW3u6E1ccfxwTwBKSas9z7JSV8qYhLz/v2dML6sK0Rf8jIkpQ+l
jG3oX9tpVqwNCIglyT3kQOFamW90uv87lReHInOtQwRrbM/2+ySkh7bcVdexO2Azyo0/vZLlMvzt
Mr28EjopnA60PC376/4ryVtHQ7odH9o4WNvWZxON2gGBXbclVnlYC+5D6RSFxxmIaojitywj3Kh5
NdIkyRwIze5T5gmCSbvZ2YJV8UtH/OE1ml8bgMvRsk3mfg4rH3eT5Wj+9gYij26wOozcShr7WuJ4
OSqCASxZPmsoiN5Abc+hnp9cumioxT/cfmacNQj9GkTXNQXlZ5o0BCJWhAdIkCaMfnDCo0Dx8luh
ZSHyVxESIAEd2Zvz/pQI7anrohozl2jOeAT6jafAhLjVH4/+slZ9OfqGZGvHyuAKR/96RfZsKeMa
xPBBt5B51C15fnWPBtJbwmmbBaW3IMTFBVxSU1Zk5L0E5pQf7YYNoXCH44ASO020P1wz9lfLKYdc
sMpCLsCELphe/f2QE5rVl3NAmM+QyJ3bTsmqScqEtX56tPUhITE+hXmXzvfA4Y3lAEYrcnvFFlM0
goWcIjRkYXMLe9OMgXaAyrYhOs2FxjQZjCwaVHHG2mG4fKP3+WIod8JNj3Ft5WnOPs7i7tEcddqh
c6K94zM+2GZPNMHUfo6pVfnWbMCTtTqIAgJipZ0DjSlhzJQxo4kSbX0tsDdIJpYIf9vPoM9ncrAx
norUICOA95G9b21X7bs3J+eRIW6R+WVLZp9EdtbJEPFzOiebtqQVCmI5Pwa8kLt/vwm4/+UmYHMy
L65eop5050vHmHI1GGZX0/YW5QcqelIe6pxkspk/POts59bM+7tAOgHdhR4kIdQ8mpI0wBxouAht
xa5R9IFlOtoHl3xzO6KPM3n6ZurL6gBj+0fJVHRLjPxLsADhuJ69NU16+EuUmatBDvHBaxGSEX0B
JFKvboiYt75VwSNZcg07p6uSmEuyzORrEkYO1H4RrxhLBIRymwQzNhZlh2AopV3iM5b7w3gaUgQC
HXDzxm039mC3q5BybuPoErBjbbF/atR71Ew3M52mtfLYL5gubPFGhvs2xYwUa1G7DgMV7c263YMY
JurV0XoCyuWbHSIIKMrphlfcYjlB3KiVyRHWxNGrbPkHm7fxZb3k3ujpnP86OzdqVefrG4TtuCVg
hKMEGbfDtNncpEGh7ysgeijwpl1ityQUk7GH74pCZiwenYxkEtdD9GYbtFZdcU61MkPhYDV0OJvW
//dT6B/YguUVso5TbwiPx6+bAoZ9nERaE/+qheuhf8iDkNhknbWdQQVRbwWOi3jaDkE5I3Wi/gnr
8g3vPhrTycR4XYV7a3bJZZjZgP3h1dEv+HJ383T4JlBPbOYi8utIZPIauyG+iLNMCWsXx7oki2N4
yxI33QaL9r8akbRqVjudijxmMJjsc2JMVr8WvQhs6b+/IPPXjv7vN1zPNHVwKDZbKV7al6o0Q30q
+hrmFzJMsbHhC9/jQGJuS2BtX2ivfGnbRnFxFcZxtMurHzIT1btZfjOSASCvaarvHQIETYvy/TAv
huDyB+VMdwoIttjEgZNtySi4DfJ59IeIbG0wtFzXPVdFb8w4zbNnBgrlsY8Q/TM8v1VQ61c5V/WB
t/KcjM1nWZXJ2UlgUTTtfEtfkes87IOjy5HcRiGOsFn25o4ghQ+VRNHVaNcCRL3qfZksg3CJtCpx
b/EkISSgv7bvFTnGlvcdgb/oi5UFmdYyR7mvi/DUZTxVAmFwa1vYpxI9vJcEsh1KXNfrPLRANwV5
fKySYFibJCPuor75yduNbjfpza2YvE9TVYWfock79jkAO0+HlRHN/Z4IubXIUTKVDEI3sJOTR+F9
42BHZ7MY7gPdCraAb0HQtym5VWygoXN5xpVTtTbEpnB4JlB9C3XXOshCbeKdE4qNJyp1YkHFTjbM
d+Zor0icC317nhhTDZF9hLtosytP4p1RZt9AGI6nOIPIOsQIatg2Fce5t77lhWVT68X4ckGbpppz
nkG6nXIPRzQpC94eLRArVpeNtJiDaFeqwHmdxS7FY6Sifjq0ufg5zam477Lk3Z2ngT7QpOFpA245
Igrp6G7t8D5Ym1dugtc5TuizkdiHZmiDa8I3sBOTVbNOxoF30oP0Lpn/mEFekdwRtH7lyoGsNaB2
FtqJ20rkNZ7DYh8Iy9ixuxG7VnBVz0WnHWYLPKqpBfomKt3nkFHqZqqK62YYtW3smMm61kcMPbbz
DVkyhIqwgFkWS0yK0DEjK2PaAjMAFyO4BaNGDpkno3pk25wjMkxdfnKCtK2VKGd6zuWoKNsDg7/P
we2xSGvkm3l2hY++mMJNU1Y3NC/Olt0ANHSbkzmm+V5Ow5OFnX1FURWS99dtQPS1iFYMw++Fa2+y
yjlZsqEtNDTORjXuTljqrCdZdE6xiK8EkdCdU6Apxp9GPJXDvrjKx70TW3fC7NutWzA8SDvYhHPZ
ETQ0xvYqC3AJj3l9O3fLr3DcKzcr9Tu9Nk5Rz7axFYjllqJbFcE2kR15IkaOI4uRIwNDFBtuJA5l
VuXwkgw/1GY6b4rhJgxh4SvwtTsyzz3AEdlLYBS45poAcB9yrduMqBEMFSxfpvdc9nV8pzC8rTqE
Rdug1PuzNCaDsRMXZCSehIbnXTSCViBoOVjtI7OFKBLAf0OxLR0CGAhIvVoYNA5Inm1m1uxrx4e+
mICJd1dVkgd7+v/zzhmtG0SU4ZmIsV4fnNVsMdoaUxme3eVFx428MTIXS2mJL7Ih35FQuZpep4kO
rY8IOpGE4XBX3tVmFF6L6buTG5upro1zihQKvUaJ6tlCN60lCMgJZWBo1RkhUOueNALE4mWSXPWj
afm6xlIu9WjfNt46Kxz9qjfGc+AMCJaKSL/Txm5jLH94ieVsZ/Qedlnkq89eRWxBkMxPqSGuqB+1
PXG16sYjiW9DXlfwErXzszbjbnY1aZxnr+5A4qNKEWR958NsPjNEjcBbRP2pN9nlshrGETpcLqtt
BRP+yjGRHrlxar0UIiStG478aRJAQOAu69/qwGpXSercNnK2dmzdOU4e/QnDavbodxrfMMSwNkbv
Oxku/aYILYhuSbvw0t17RVTxA+RmWh0TEUyGnbwR0R3uqNRaSsnrJXyWQoOtfz2/WopbDxL6TYbc
DCTqj7yna8Cu8RNmTrOtEfUfcIH2N/GsOIS5vOuR1nL2jeiaWvQgNjF7nRxh0ZIwwGW5t93oMR9G
daOXZbuxYrNgP25Wu3Q4u8ENb2V2MAb14coR6opuVIes4z7Uaz28R0N/hXxE8FPbHAfMjGcyak9Z
jKMyq+/siGsQ3DZeOmmP3OuZ+KukaY6YEjCndjtTDe9FaT23g16cU6KeN71yCWi06mNMOHFFZ/z6
8qxjw7BTj73AT8dB+TqCg61lvFmj4l412JAHM30nJoUvoNCr89yIg8mIfNPi39eEkwMykEdCQDjF
+xE0gTEUxECe5iRRd/WEQt1DeDkbAXlw8I9U7oAQCPHE5FI52K4Qc82lc1/B/riJaIe7ndetmVIQ
pzxjssTApMMCKPV9GAKl0fTBx7xH+e1IKLBOdsJmu+5smq6os+W6K+rpPJTqKXMramizf8269zan
ecOOBf+Hl16PERz5RPEGxzD1h9x21vSg1Jb7BY5I9MdUlckN+GWiXZzkaohyRbk2CESKFk+TRqxq
LIJ1XpoPuGJTy4AGOhH5WatDopX+UOTeVdPvC+RpaKEw23DGHrJIvM7ge68iV8c3Gh1Rlta+kVMC
4pshkkKWLdvIrt3LIj1V3qOM2D3IaaHpNgYGEZZbZtn2Kkk8TLPt6Pp91SNsyDt10uFDEnC9iAJw
CxRTZe6NBofskKKPkLP3lAI4dbuoOEsrOs5kdG26pALEDlgFeeaEUqhROw3PsJ6CIOkT22Ef0wHh
DcebjPRU2L8YKfufTasnt+ms3WeWinxM5po/pVG9ydJpXbl9iq7ZFqt8nJM1uomDlTH+dJnhLMPT
aAswiQQHfagOMlHPXjy8DdrLmDtjiEgFec20RnpoP0CThN0TpAeuAm8VSypDnERP1YAqYaMVrrtv
TL4Xy7xxJXLf8+KHuKPNyCVHnCG3ZAzV+TLWmXfmQFZZ2r7rMSRMVmJgPjc4cYl0dQg4g7KMJ6Te
Tl7h0IVmQNI4z+Ewl37dBDY9s+DORcuW5sgWnVbDZjMGDG7HcNu11TVIfsY01E5bZRCAY9kPlNTg
QZ0BiICGfSr38DSTUBV12cfkB0X3UYWKEDqaMVNjfiMZiD17kKHbTR8VrZGVrnWv3WAhKmUZOAwZ
4sC+hSJlm0XGSB0LsBZQton0pMgNBV7vkgM0E/c24+BRUyFXYwoml6mAvTeFHq9d1NbjDPpe7zfV
y9BXKetpGm+qjKU5DsXjML+Krs39NOwI0jZLzMqpRXqhm7f+UE+f1WCOtG+dT8OqnpOBUa89NgGM
lQROIeVEgM1gSkufgMJvcWQSokNODeqjXRIjMqHDikQOQm4kxitdIpSdB+3VIgM0xvLJ3t5g5+Pt
MLHtrYyU9QJ5ZJSmGCwKoVZogp8iNnCUFa7P92174uc2YVR9GI55cp28Af4JBb2kIukLWnaJs0tM
q103NSN6lchjIZ2TYoYez+G8SkbtJi18OQNdJvlu5bp5jD+75rB36JXGPLiFcLKCg5OskzYjJXUG
7ZrQ+SdIKroxw92Io2/C6zayceoi9ypbmkGyEu9xVy1YlmzdpuWV0rLvophOMryayNPhakQCZJBq
vKJyuybfpGW5htwdBR+pl907bv5QOWrv9NVTS78BZBBNDhIEID0V1yrFM1aA55YhNz5JW2ZFti8X
dp18T1vySAeQyXP3FLXA1OklGhszSNmaaPLgpCh83poyL+5yD4Qst4IN+gxufUs3UO9xvJOE/IAM
OcLCZaszI0AuiRpx/jSrN4ojluwey7YTyScn1lk6jWLXLfHuzfJwSWLwimBaY7+jVGniv75w+ZbL
h78eFlAv7LllWbv8FxSy33r2++X7nEua/OUbJePDv77n8vGEdXG5C0G156l/fSN5ZXIrR/3q14e/
/arlqSGDh/O6joIAZGDPPWdIdlWd81b8/ZlFiwvK//1pp0ZsaMRDWV9+1+V1Xv736yd//bLfniWU
IDTmJMMS2cPTvrwMWCcos8IEDfXyWi4//uX1/faUX77nckT/892X//12aH59ZXnasCuIJKYZNYXn
0Ga7brV6frCbpr9hKrzvE9QBgzu+SwL+qFW7hbVgoa6OcDcrt9sRDhOvZ70EWsQdbZs0kNpDoyc/
x6PAT/LhNY+geqXxe58W50zRBm0qG3V/u1UWYbqk0j8PLWFlbQrbXG8BtMX4enywBC/YWOXZxYNe
60NwIFipYGmzsMzlmGOKtCKmz+xvQeQpSistP6ggOuJRK64IRsHRUBG5QPyuiRQUg6VfmGzB2IBE
vhcFxsoR+s8mkuF9on+oAX6YSGMPspVVrkgeH7feYQbIDAppfod9fJeOEfTqfm3o1Yj+rFzXdPvA
DnA3JSHwnKGDP2QGlmU16KcEX4ualjlEQL4lYJkWgHMVZ/q+7Gd3XU8ZWymvRf7iql1kOY8B58qZ
6HMcj0npI4aNdp5224muBqxRgI8iYm2ooLdJc0+Ym3Yf+ood2zosrWBda67LtIuD1gQa081uolLN
bjP9IabVvVGz+93rceK3plybDcQ3Zzg4nDorV3xm1Gzoo1mNomFr2FXtg3sPGbm1Z4QTJnxHLd6N
RacQisbUPT0Qqly7zsda3mjeoc6HM32Nd9AsO+Q8mzAF4ZyjiYT0A5fSbZ8SM/CuIsSUseLomXL6
Vhny1maatFMJArg217b9AE2HUlH5QZfE9GjTu8qEIu6GErRzMN1aGTdUKwuRWpVoMNX1UNjZoQiI
GVPmi+hxOJEAEx1rNy15tbTTzaS5UuyobzwwKWFNWFkQX1mTCS2Bsx78ilfvgtzCXNMQozZPsBxc
eRDcQME2jwHBEPpTKvKJXCEt3s850XBFzSRncW+Qdk0+JDZBY/B2hSINzZnUwetoeURMMidZbNwC
ln3esQZOGpByT9egIC31oqMRHKhNRrPJRBlgwA5jFM/xJ/70Ypvr5mcwJdEOdpuxN8gPv47MJW+B
V4zOhCRyN0ZT3lW3/GnNOWeaUDBXvtYSnYaG+6PJELhoJJmuRNwZaPPtbg9iCfWnX1Q45CCZcWTg
+hvxeCokJ5ZXh8mDO35aeqMf+CFgB2Oeoi8v/al03vq+Hk7K/UjmBzXP2b6ePRr4ZnOevHXVx8qf
QyKZLTG/2xaVZBEPN2SLPqah9ckUyVLuvI7c6ZDa2jGIyIqo8yzY94R9rCMLnjgeOwa6gY1EfoZv
z2L3OnYFp74Zews+L6BrVN8gmu2WztGKSXN6FRilHykmArrtshAr2A4gi07CKg0/mT88ndZZQXB2
johBibTY6pn7IhpYf0C4efd167Fp0rtlPECC3Miq7cRbM24eU0xNtv2hm+Rx0eW5VTO6lihH5gve
voIZhhANp1kLRL6/Ubjn15nI8S3oJL3Xtf1W4JnYelZIDq+NDNglHWcthrzzzap9NdLo1LrGuOvM
+RNuKbC96UFUJEX9JHvUgH9HNEdHNLzjGj85AYf1MGbUEIn1bLjDNqDOx5Vq4UNA8buVpiC4ap72
AU59jHn0a3CYFyYNfrbJEU7tJedRZFANP6gxxjaMT2VmHWcn09ZxK3G5sX8JhbqXhL2ix5yeM9vM
t2n8LHWcEKKojo0eYKlPjHPpjrt+FkfQG3RRrf5gT/GjBvdozUwx3Lh1oDHPIaZQfdqoHp2SwEdk
SvOmSESJ0Nl0/S7vHxPaFmYNgEDz7rxW50QLiNGdZ8LI7xvIg9usxudXTtldnubnyRZkWYd7eFyf
rWkKv2nbqzysXyTEy1USogbohvyxmvVgl+SJt9EGeuAyaB1/nPEcu1q2dcuZegYvn7JoJhit7+Dh
QPLVlLco1sKzpl/HevJMMBrTCXN4D5BNkJ2OfH/qEC56c/icpBYpwRBlmqX1NM8oIwtKiiYT7r3Z
RlvXXOvjUPt27Zrk99irSGkfTcL9YXBfiSpiwwJh/ty3sFds+9k18JDVb5Ouk2MBt5Gb30S0onar
47rcQfU+zov1iTK8hr3I7CwKVLfTCu85Csf4VOv5N4dCr251sRUd0t0moF02jM4jBpS9EZjOquEK
TWesTI6WQDgrrXUEaHmNG/baLuHl6niZHWLe2NAH75EV6Ssobf2+y8pz3NlvHQ3crWxTRh/ujqbo
a2+08Ql37Q9n5HvJgwIJyyYxDuS6qZKa+pu+sBdzZkbShrUi0GIjyCMwBYFpsZiRAMJsh64ptj0e
4IAc2DmAokSZX3sEmaZxius/wD8DcADWYt3eoyImtMTKHptuqzkaqnnunmxVY8hbvTpkiTBOKlq2
eA1Qi7ZsHwEjzSvCFyGCVHaPyajXd7FFxc9SddQbOYJFmtgPoh4lRxGVPKG4ewipP8GqHhCquDtK
EW7LA5PtuVFsIlqrW+t0EwlhEMwfg3wrSxZO4DKnMQHRG/YI0XtU3vmKG+diXt4UKUI8O42fAhqZ
a6zS0BXj8VZY0yPiWJrCZjxsS51uHrfvwSFsqYbJ5YbmUWuiJbCt3CtHtr6dW/aKhOpNv1ykuiTn
mN84BUm+Y94a02/DuuWF+zSJcg5sUqw7Q6OmmQgJ1Y3Q9nObDgjNCrXIzwvGdFd1+KOIM2szK9fz
EwG/jp7QfdItjlkDKpc7PkCaKT7pi2d1pK+RWVTHmQHtS5iGL53VwuZMGoojoz5pI2N0MmICEtPX
tcoIh5fzTQajdomAP3ERfdpl6DEXwQ47EYe9qk1xrQ05AQ1hza2hF6+hAWwRQ0pu7dnt0Khrqre8
wdcsyuo6lnZyXbug5ZKwX1HND9vG1YsD7J6tR+ZC1SfHDRs3Z+PlunuSIjlD2ZH7SZ/uR/IE01Tz
G6V2TqJ6tjMRi8SbiPFigZWrJg6P0UEw0hgJtbLfKLOr1lllPddyuJ/K5rmOGGfXkfPSVaPYavNN
ZwXItUV71iNKEuCFZyR8JzA0txppt+BEXMC80Y3D5U+sk3Od2Asy0yYVxlv6nU3zEnRYAsvJ3Vij
tYTWsDTWS6IbAqFx3Y6zbzeI1lyj6I/YaMuxfWROgNpck8inreR+Nm5blS+STRRPdSvDlTUtlAVe
Tle5+1lTV+gDLZ8sb0ouOS+leH0d6FV0tvPhvjN6ep8l/Ugm7wbWZ5IlLib+YvG00rqlKQ2ZL/ST
xXH865NLQEWtEAcJl9CKaYmvyLUlySIh0yIUzKi6JeaiaQi8yAfcBO0SgtFd8jCgvSV7h4yMcknM
uDy4S4CGFVE6Je3w68EJcLRES+CGveRvuMtDQxoHflpz3xRasSq77hWlH2yIJbxjWGI82rYyNu3Q
xKfBeWrjiDmBRuoH6lw/XWJAjCUQpFqiQUKzvAo0neyQ5UHTCRW5/I/lymHrQLzI5XMp8rgleCQV
RJC0SxZKvPwvaJeEEmMJKylJLbGWOJNL4N5w+Qv/87G5RJ5MS/hJmC85KLgeYZdVrUnnh5gUZwlM
KeIlO8UcAIWt2iVRZYlWoSU0LVErl98JAIr8lf/8+pjuW7PEtJBjPRxpWcPvkkuMS0eeC2gBokm+
MWhWx2j5+uWbxiUEZhQayoKFRIPKH7or8g0IHuTGOEuATOjisc+WUBlviZdRS9CM6nEUasQVEptK
QvcSR1MsfiNwbeS+/soTXIJr9OUhvYTZXF+SNvNLys0MsCFegm/kEoFDO2j/64u/4nEIymnHj9lb
knOSJUSnvuTptEu0DsPuu0sc3+UhWQJ4RtpWK6G0msFVRyhNkmxQ+14nuGX9tmqTDVUcGeRhqY7j
8pBqDZIZxuXtXpH/c8EexEsk0KB54luKJ+wAxnCPlts+umn4Dv1L882C87dtc9CIaXu8PNDP3hgY
TvfdUAMAyYiPTcgx/fXFy/+y5UPlVUxSWhmhxmboGWkTi/jSWwP39txkFaMcEEfG0sERUUVx+VQ6
5kQrrf3GGveNO+D3YlghgEJE02c2hadALgDDRev1n2HJp+d+uMu8Uxroz1ZmMc0Merq8+vPMvnaF
ZPVWjOaLIQzCbcB7YN9fy9y5B1O4neYxonXeHaiJf5QhdfNbaHevNSRuVH08tV0UN6423KHAfG7w
cCDXeRodKhC3f9d7ye82asIV6w94xu+IL+9GBcRWVkC20Cwdcq84YTHhnjTQMheCqDyzRcBOaTYz
0GLUl1Myclcqj6U7XaURMcGXT/3noaEfxdChiw4FTMLL5/E51zvygY6Xr3351jhbwiwvT3n5st61
rq9GeIjLr7o8/Pox0PesnssnLx/Pje1t9do6l2nOVKjIiz0eO/Azhf6ztoezlaF2qWX8Ch84xlI3
rfNq0sBIc/K5uWyPvdI3nnbKk8A7qU5Ddprp5zEgUZ654J3WeDeBIqdMgdlqarMFWMIbsiRqx31w
b5nLJMzWtmEq2cPq3N1MvoS5RUCzrhkbt5X7wCVn6D+7vmxvyEGPi3GAVEzQLjePK8c9WkMMdi+N
NpPsk3szLxMqeoqbokyTI45SvNj5eG1HXFZq6d2FWcEco2o/amSeZKu7x1rkexoJYq+V9SPbfpea
rt7ZtsXtjhRwgUYZ2F0x+05nPBhJPe6tLqToDliLPWqMieV6ZwLgUnJPWnVzO87Zrm4IHY4CcVB2
5G5ssKK7xBuJkmJvIiMU1xEic4Irdfb6rfHTveR6W9OmSZkkJWbyWo0lLRpr9l3W/Gl40Q2vP7oL
wj3O2q1wnO9N5p1dp7lr6+zWacNPGDQErkbaJgyvKpbypyEVpD419iHxzDXoF1K7ml1re/2B7exT
rjzBbJhBnZFPn1iKnmthhtt6GQQ0pXvN1fEUywi9AZyEVQ623mujj6QZXrnb8yeWB1KI2UtE0aMl
QZnZC6NPYzo2zus85TprcVn2ZT0wc5m7HZKvH9on+6zhCozfo+GEg48I1d3gnXjEcdIebWvC69mS
IQjv62dVDsGumc9B0SBbU+aROWYuMZs3Ktja6fxgsVnJbWHsjPzFdKzvLqZKLl1mH8zVJn/RQrdM
Y0dAveTgxYuWiuDojiES/rpqhwP1llYvVS6bczPyB03su6a7Ksa53NoaBBzNwsWrx7cwX95cM7od
wv4W9xVYEDaUgxXJTRCECtFYTes63djkl2rWstP8H/bOZLttbcuyvxIj+rgDxUGVIzIbIFiLVC3Z
6mBYsoy6rvH1OQH5mUrFffEy+tEwDdYUCRycs/dac60Jsz9Czb6Gq0JoIkoSVccya6rDg6/QBM6q
4KcE7YPqgnTMyhphUnsa0uG7iJmuBlp/E+fmbWVQq2j0O7nvnokl/ZYFwcmEoBRRs9ejwgbTkL5g
14XP3BWOJnFYiJ6sryz7wa+PxVn4t0YSvDHXmlZwWPZwBa8Y6GE5Gz/BZF61Rv8+KOK9pSXPAA3S
D0FbrQPrC9sbEH3VSmnqZoU94MpMx9e0tn4VCM0LhAR2VckcncqNVv9EA/PaKcaL+tC02P5QFJNu
VOZvowwEZggIR4C0anp6v/KH6Iy57TsZqZQCVHoWdfc02iqu4xBeLqwQDtGGCoVmOgjcv7NfhutI
hnfAhPs8+vJTYxmBG6ETpg4vb8r5ddCLVEzqQTSPQ3yEbHoPHnxLVxUAtyWlK92rZQetziwDNJnr
yXijMwiCJLvhCJiuNFOjSc8Hj2u5cGUBSbpsCgLMMlr95TFom+9NIme0/p9Di7yIltMqIDyKfR1E
9moAel0VTgMJMhi0cou5mTJoSY0CDbmS9bbbK8NZw93nIDCIxjbedqCADHgJtKHy6wDA0DBeF7Nt
SJSPFUVeA159M1K7MucxS9Vrx/eCPbmlDh5dn9KaeOtlZDiA49zRUgJX9VvmvnL7QFbgXY/BvqTy
OhS0T1p4TJlE6RcnD6MVO2CkMIHlD9tJlbXjKJ11wvuor29bTfrh2dYd3/DITIRze3cz+gw9abGW
RsNtAyAWbXPdxt4h94EZq1S+enWdp/0TBSbNlH8hfs5amw6BGd/l+XjfNdNz0RdMx5Tk0IXpVZXQ
AJH4eTod/aNCAUsJ3xCGxIl2S84SVJ7GfsVNUM8u5GAV9OSThDKKGr1bFVlYb8Eeo3KtkZL88NHS
OXbnvUwwAdcKnyPhqCRtUvdAwckTghr6la32SmniOOn4lIRXvDXN8Cyo64CRNVhlvBctMrTK8Ohd
mfpWauqnIDQe6VpQRGupIIdJ/97kJedMxbqVIR+35XePWIgVq6yznEqnSJnerNB+Au24tugUIohb
ew3ZwcTOPklQ/6AMFm9+EFEKBLcuYQjadBaY75rCPokaLE9F/Y1mElSfyCp2WBWweXUdujbc4Ng6
xr2qdj89AJ+oeaabypDhDQUpkWUYx6wh+yVTFuXk2t36lcdBiZpgjEq4dsHDVL9JIbajNq7YW5qG
dEqPnQhB/yZJ79NKwThWImrLg6TFysAUOO1+jL4ZnkK7evYhcYDJk+1rn2qqQy/5VaEpsMP9FJKg
mKf7gLEEYIq1RpiQuhJON3eS+D4jDwIdFLpkN6naVT5RZ5WhbbtdIJ/tWUYvF97BtwjFHgxxX473
Whej1MuRVyio8XSviehTGGv+SnQ/c3mpNY03j0nNsZxATkElk9YEuWyn1i93GguxNRzqwEk0eHhe
gXw9x3W+kmVZof1c/wIVsEtsZE9hnDK+qmrhmmgZnalCWpW1aXMIG4vYc6soV7piP3hWUtxjyKeE
IkCCM92EtNW2FKCbODxm+nhb0s+7skVjXsF3Vzd4SwKEYnpONLVduL6inmw1efXBYl15+Cj2Az2x
3jbLq3a+sPKwWQ8KPy/ePQKGZ98J2MtjPlAil4spO4YaC8Q4nitLqCUP0IDszWzDHJNU2VE/uzYi
1HPLhdVOTGZTWM+6vY11cyQvXEMTRFnfN3qij1pOogpwQ+QINfUxTiXn5UIZUe5JNkpzMd1YNO4J
IehnVyKiT0dp7Csv8dCKGAPOwigNdh2qX7WEsj9wMgT93laOyIdxNbS1fM9ctbs390UgT/eWDlwt
kXX1aLS5CoaV7leX9tVDowzpBlcEs8QoUrdWxC7nN7pE+syj3+bmzXLF8IGdKnMPP5fgKwq9FxwG
SAqEiqI7ruvpHEwB51Vw49tCBmNqN3w9wA/FVdBl77WAkq+plXFFVMhjoFThzqBDR0JmPQE8Rvxj
etrZNgdkcy2QayPGFpFQCV4JsxfrqVebraqy3IOiazjEowimlhLN9bTh1cgYF1NOl3+Uqbk09nmw
tr1WjPe8ypxAtBs5qV/HUam4olNyZHighSAL8JpbLwyVK3/kFFerMWJGVSr4kQnpok/CkiGY9tPY
yjuvw1xuYzEKmE4kkRId24GwucrYRXZ5B0c1oBCobAh0tVeY6GhiTNJpqPTWtQLm7kaL8g55TONy
mMEJbrydNEQTO2k5IhhdNyVnprDmyZrsb2ADZtvCoBAP5RIAQw2/te9QXyAewEQpDl6IoLLWgO5O
YAsTcZN3pINQ+GMGJdW4l54smbXHYuhtZyK9DL+in1j59VqLP48T6FoAHAPPOu6xH5zIJTZPQTQk
26mprotJgA9Js81gVt/jTvppi16gJQU568/ylhwARE2iNX8H4sHKi49JhvmYSWDqWAMjzNS+gjE/
T112D0gxpudJgEte+5Y7Uwy1nNNmhqklhNmhV364tlIAv0knfsVeX+0aqnlInECwRd5x/jfNaTGR
2a8gXJXPASIx2ppB1SeErKsPxRiO11ZPikfH+K+BZRrGAHRAfpfXkjMokL8GLUbhReY2J1fyo+id
uWHIUC1yoboIoMgtzmBuNq1wO8t/TaIaQa02UhoY8+kUhW9Jptt72m4UUI26ZpAai63IkGGGHpZi
ydBPcVayIgb3v/FtimBVfKDwWqPViqBDzfxu3ZPpkRnPuGSim8bvv5Ue04+gbXeZz4Jt6qMrO6rT
dZeK45LJwmkbIjJTJkNp8h3ZcT6zmSbYaQMr6yiVsUOm/kYte++gGQlHpZw0d5qi7iLxE5xkwBwc
xfVAa/XoRcFNq3fS3qMn3QBCXdHTx6cUKJDSBnie1gzuT7p0nVIjnPdxeQ1oDbbizPkbG/DUGSeM
cbD2QVtUe3CF+0gXNHu66TZRkpugTI1dZtc+cw4lvMp0AGnxYIIHlR/lofjOISTvA+DZhIJV9t5U
fCIqqOSpav6k0oUi36h5zaKoP7R6eIeqeHabDFdjJE5GG1qsgplf1BmkrpgEKYPorpGex2BQnDV8
Ys/zpiPbhg7JNL2UXQWZotCvahn7gChYUaktxzddZA8rZXRg/wqp5RU3c4T9ULaYf0zIr1Ym9u2E
lMa/zYpO4B/Xjxb8IR3RMl0J/TlBEQHsiLSgqsPQnYlXZVKkTRZb1NDpSKzDoXDhkL0u1vjlG0sB
Cq/j8DrAmOTV2EKnx0LfyUSyOYVlHmu+Wjer8trNBVPERIHvGDOzQmGO+xOFCHVgihQWyMLa1m+7
dmTGNKNWFrOf3Df60WAHX3n60Dqmrk87HUX/uRB3y6OqpkKhaeNpBVOA2DtjDtIFNQqooLT50b2Q
xTRCBNXamr1hb7FhMCuIrLOizQj5UpDlnEUnGGROWxoIR2JLIYPPG08LpVlnNAuacrNYM2VfevXH
9IG1Pj2zKdjReznGSsxkEzdNHr8GvS/vFINicD0p61gPXzOBiBVJS/DhtVdgHvU9DdwsRcLktUwv
wwWk0WTbYM3oAK5oRglgAMekiUxPEmTpJC8aSNJVgGyU1CTiJj0anFaGec43vycU41asMB8iwUsm
WtGt/NLbJxrfOLqoA4kailPjgG0NNLNh8iDKgbcmY2iumexE0d20GjOupObpgUf3mwiydW17rbM8
0oxZ0C5DaqyXpE8J73vUeQ9+A4k5oIeEfI3V7kzJ723pl9Z1NoHZxFR1Ex2aGAN1hTUEndVqQmIk
lepPxtPZwhbfKAW1OLWH6kbKJKKsMnKDAClEDyg3jLqrUNfgSjMexXJ1zgNm1HKBTVdlnA/oHyNn
5FgAhN8LfiRVvyNmzRv5VFYtPQwJnvIiGr83LWsxo6DrI4X82KKQ18EYMTGSUJnVtTt/MzQjI4ff
nZbEIIVE/w0rCpxbE3GhlpI40CrB63I+mUpzn/jZfoxuOlV/A+aIopbwiNVSvqs0NEE8dGAuOWTd
t2Dit1NyScKpmWGHRoQS8vMB3r4WipZtjWJIj5EdKQBTxk3dNsMmDVjkWirTeWBj0qMRNMOhV8hN
k+XzVBv1qYLwe8rpuaf0TPdmnEFYZg5sJH15k2gMmuEovrd+L25ImaLtqVYY/pK1pKndTdzMHZ7J
pddG9kA/RLusNb7XfpUclwvAti8B5MTDKBU6UXvhleS3sreiMte5CouQYzaZz0EPdxbZiHoaBznc
eRNOcMbRO5rt3XaCeQPNxtgwluhHrfWOiFGYDw21W7DE35VW+UJGmUpAjXIbtOyizSite4OT5LxT
yTPWIWjFN8mkmRg18/dHee2gjzjThHeYBEVQ/sqrwd7T7LG385p/HBrTQeAk7xtrZ5aJvaXIbzho
EWjclbKb9HK1H2McT4vsVmkJyFRU6Agtvx4Tg84hO2bdzys1tVLJ+KYB0+S0/jgQ/X0uh9+iDiVo
bOJmYP54q8fF2Rx8LGWTW+HuqVMTtWkVsi/10jlnJoPEgUlTYsT3otEzZDjvOOzg1GsIsBVW646J
dojPVowrMmTWZW88NYUFNDpluuSj7snq8qliZrwqB0jxy0BEeSUHrqDZJINwOvYSSedgf52yeTXa
mqz9w/C6KTn6TfoS9O6Z3JYO5GIWt1q2T026/lTWurWZXqcyyJLeG8udDCWCmSJ6EWhNW7rAzPds
RuO27p4VCcO1x7RMwIVhqk/LGGR/k1QHXC+obTtOqsv3ZBjfpB5tmlDwzKs4hpYPXEwDWTnMtuTe
f5yYCLpMXTnXw0BRgCyFNNE3AbsAwhTlfRyDweWYdKVc4MZqEUtYvcekdaCQiauOigLHaijr2BOz
iJoBA5aqMNTEyH2aBl4xtZ4OkSg9U3MPtR2wexEcKjN4nc3/TZ28phl7E0JaxN6KNCe7YTu3untf
aZ5Gdis8SpBUfu+CckXTO8LzDX7ygXD6mBErHhkf4eln5Tm2R86P1j5Ugm+46GsXAjf92DFjWsKD
8sbcjjDH8WtV9ora2ruMgZ1qGQDJiiHfO6fTyJhs9CdK1+PKBAezClF+6j4iE/QBNXlxNt8AVhcl
vWMdfyZdlVqKgmBuHq86mMWIItDsM5LXIwu+mIeLiikfBhFKlWr0atfjaSmpYyMhbIBVPDKJnBJc
NBLKaVyZc52SoX0CnDVTLuL0pjDbU8ggAzD9tVEA3gcef00Bfm7KBL3+CfBoHbg65XOQdvyOH2Ni
2x8kJe43dh+9JjStVqWGWSZR3FDttGMSIaDQe3uVDBzt1kgKjRGcS7pQTkrd9rnrghK3SO5vEpMU
oxTPodyTk5Rr7XtIQWdXDrp8Y+Xy+zDc+3auvlCoQPGcTdNVKIxoB74YmjRmdVeiQJXLcnKA27YP
dbU9aUO3TzsWfwS7q6eOOU6aTOis89Hb2sbMtvYgpGTIN9H2szsXIA+c0kxmPDUcraou6e9mrzq0
yEOXcDzOe0iltG+NPT6q4M9gCpz7HByIV4GexfQOgFzsqX2zyGkV2nrUmQEYRo4ulwxSzBKXKMaB
BAGCYBnLEknjkOKIE771MrUjEGd8zoaIn+fxkOME1YG5BiH8GpjeQx6Xt9kkvjVj8DNJjF3QZ4xq
kd46VDVWiGY6flLzvmR6rfVUCLVwruwnTHfFfBCVA29U5xT2Jn22QqbFtV+AvUbx48QF0w58tyQc
jhTfZEZkO6lCNzF3ywnbY20rq0dMc5DkfZ1MHBoebXTsjmplvRaytY+FjTtQ3QdKiD2rKd6g6LPP
snPJrf4wWPTJRbrCz5zZ6egQsucYI2aWKePka3Xs2oJGCie/6NXATO34k72bj101gsqf8nEGyXoY
Goa7So4ItiHgEPgpQ9U8nRg0byNK3MpWfu0VHAwyCQJVTalb98U5R4fnLJ+86nBpR8Z4DbH2vu2E
RDse+xuziGKyz+rsDR4nTgSaiX2zIamjC/BaDea5jNn9FxDVcrj4ke1gkDhJaKepLfL7+pgQ2jaK
VnrBsOQhjsew8WTMN3M8DE5XaS7GEkYH/LVuCvgjV+zVSEAUGVJ8C8Ik/MCXvV+hmDKCWMVZHpFa
MXUFVNshFUIyVHmwSZlQ7q3xJGZW+fJe82NrBjjwSE7uFzBz5uVOYcrqStU4ktrwhCNqrtJz0gky
QqMsrUFDRTkkk+iWGAy2RctOYeFpSoyKHy/lHNamyasK766KLexjMycrCrNdYlJR9PxZYEdICmsn
wu9GQvvmPK5gXtun0nSKc/1NL1ipeOTzOYSOOGZACkQikezCzOepsz3CZ1jcsfc7CYkjq8WaO8Na
2YHmSiGhyV7sO2XNUjxNmCKYlu2awI9o7mDIkHrtvpzZ1sjbDM7i1VyuIFBYYikwnzbZOeYYxGmL
RUNaTyXusxjXRla+5Pxya5CXjzXGGiWUbsMagFJIWiMrkJYlI+QtD0btVilD/tC6vhd9+9TMq6yk
Mo9Np404KDhNWzLt8qC/ifB2u8kUvvYqB30ljG1rT6zYYqa1JS4ODEjVzkfij8ZyQlJC8Nx62R8/
wp/yjuhs6dcyduOlo9CgoGAf8l3XZCPzRn6yQdPurbKIzuYo3pP0FYzZ8I02qDyaV7joEOInaHpx
Mu+1OBwPpVKBCfeE7epmVKyQNcTXEbWHVUJawppfG3QR3FFfya172jmrrA9Ul5fYYBRGHoT7TuEI
gjierHt7eIzbMXDtKkaEM9a0+OUmXFE87F0kPWu5V7yTNDFiqeb4YGloojj4cWt0tFZKQqa7ur5R
+IzHyETINuoV9Pi+3FTjdU3Fa0K3ZEXek50p1b7AloMOxyDIBNfgVMDTgBmhhCHpcYpdbRqt5Rzr
MwHC3JCviMKdNkPZ3IA9wtQyxsmdoqG8yRm+MdJ0iPrUNjrVrOChwKZuJsnZzcBq8W5CwNmiJ/lA
+vwPnfBf0AnRnWvgNP45nfD83v/b6X0I3/LPeMLfT/uNJ1RkSIMy6mMNrpphwFX7gydUZPsvWWd6
b4M+ESYN5n//t3/gCc35STINa1szoT3PCIHfeEJN+UuDZ2hYGqBqWZ2ZV//nP96G/+W/5zcfEIL6
y/XPwDfL/gJhkWFdC0W3dKHD5bF18QUQguSGoi5Tz6sa9otfQi9ytKKdtnEyzG1lhP/EcSD1Ue2S
vdRm1h6YCkc2zb4grJnjB/qbSAOkLfoVa47hwFiGQGi+gDY6HMjfEmspHV9SRS0PsPfLg02HFkXS
vJlZdodaet5svaz6uH+5Sk2ZmDEirZ0azc0hVwcYf1p5QyOp39B+zw7LhVLXWEqXzcI2s32Y/rTy
LjvYSvr7wvyztdzWphqRLkgWP5grrObSAwMPySwK2ZvOstlMoqCQYY5uMzuD2tmo0s5GmsvVZctW
egoLRCmHs7zIny9YL2efLvSW1UcLByD2EZcNsyhrucCrlh96CaXGFNZXy00FdaAVWi7WRt1I/bdb
5E8GmHu28/wO6leFOx7rnCM6URw+NrFc9/t4uNOLCmeVNivFSlH8vliuRiFRlpwQflVkMPVHP6Tu
MNVm5466FA1HQCIu8yiLEqfnTkX3E1HwjdSCYjVgpzq1nZ6aoL0m5dXfMA0D8Yga3ZRoSFRt2JB+
0T14QbRVvIoCkZU+tAHnqyKozr0S69vRLNdyEfk3SBDKpjpOWVwdxbxF+TPfdoryw6MFbHJuW1e9
6DYa+kmSA6cU6MmUhOhWoqTO934EH2f5bSIDIt1EFN904oxKPgS/nz9N4SYGP1E1NyLvDVcxZnsW
6lRSKMUocCIbNB0zSp4U35HjEa6xbNl/ti63UZGCSHG5vjzmcvXyvOU2BLKoJsqkW1cYIwgc/8dL
/4uX+Xr38rK+GmAEWjY/7scYOaEHvLynvny4y/XL+/33b6sI4SAdcvI+3nF5gbRCB7lsXS6W27ok
mrbwfze5ufnyVh9fwZev6cvVIYvmCOO6cZcnB71SbKvaOyTz4RLOx9dykf25GtcB1tTL9eXuKovi
iWBEnrPc8/GgyzNFOG3HhuTyQEXx/ncv++W2y9sXBLcSNPg3n+TymMunIQqyoXAwNO7lzf/ucZfX
o+Bkb6rYvrrcdHnq5bbL33a5La7Va6QrI3v4/J2ohvmYVxmyhQLsKUJkxsU6r6j5KwyRlSoRQPZ1
U7XCgjRQ/zqakw5VGnfyLNZGUCghSFhe4/JqX64urxXD/+KgmN/M5mAjoGh+c1ThYteQpL485u+e
t9z28eTlMcsH+XiFy/XLs7/clqdUSeIKkn4/J9YU3otYg+UsDs2s5gvtZJA/roc0VSes79z1aVOf
BYHJIuT7elfR7lIt3DbzoP7h5RxRlqzCEJfN4l1crI3Vckr49CDfnMeV5T55HnguD12utoZQsA8j
Gm2T8pDMF1ASi4+LWgkZoRWpajfTWN8udyyPW7b0eshRs/x5yvLky9XLy/SzOHW5Gsg6sN1M1XFB
8O2Aoe8Oy9ZyoefEy5fWlK0+3dHUuksrDeG2gvyUEfrzxd/d1pDtewD/vRg2F63ssoWolTPifG6M
p/m4We7xlWFX0KLdDhg4qIPRgz2MlmUBIgjPXx/88bzlVoQVvEQzWZtITYIP0fEiKkZVxqcvfISe
szTamE9uy8Uikl62ljuUmJUmxOJnuaIsIktBfVguVFPGi4YPyFrrtv9tmL8qrQZDUtSadPBlAmEG
Cx8iKzcWcj2D06IF7wVj+OViuS3IsWZlg7IWoTodBtOjAT9fwHRWtnTX9rVPntQSS7dsRaz4OgEh
bWyR//bzhTI0dIsJsgrktJdXqKSrjS+muwrOgwNsnczJ+ddfft9x/pETb2KHWW5sl31Hn0+CyXFK
SDKlmqZWjN4GVIhFLb58Ex/qcWHtBPCHrTeRDWW3Ni3neSvQyYZatkZkBOsYKjVQqAyJoGYzPKiT
YKbBDDA/yAP4JjXIYXsJOaK2VdY7lUq3Poipv+eLyg/01XSnKkwEYDrtgbWNXQINC7p5IlTRYkjU
P+spBKSRtiB3LKlfDZYJTjDDKjMgravmWR3LImZvc7jeYbneXG5cri/3LBc49HhkQbsRRBT96I/r
l/s/PWh5keV6MkcsqngnPt5nYmbo2l5ElUhi5an0NCGBjaJhmOXlGhObj4shxP8EKWCnpGhzfH2v
zvcvF9o881q2ao10ame5vjzz8piGXAsskMtr/nn45TGVQbdGxTkG4aJAoz9fTG3ImLpsspdhxynm
6e7f3j8SpEpsgxW5Xx6zPPr/47blIR/vsjyFwvFP3/ZB+f/5OMvW5U/tBlQvYkwxFM5/1PJtXf7c
L1eXPzSWtvp0izolP1wulPkkdLnqz2cQbz6jkLiz0arBYIedTy35cja7PHDZGsiAm1aX51zu/njZ
ELP77suNZj1/q1/ednnMP73NYA5Pz0vbGDL5WmrFnr5cgDngpb5uLtdJ1Pn9oK9317rOT/nP7//0
ol8f+un6x+an1x5UtIS61GIkmd/6P92/PHQKc3IscS/+7Qf/dOvfv9PlQ8ej8jCSGLn59AmWzctD
Pr3Ecs/X68uNn57+cf+nz6ABx65ZgkVSTEz0n4vkzxZ96bUopXG33Hm5/fJYU8geaRfJy+UmKEvY
RvUEZemyudxD9pHy8Rb5yAoxDbcjU9XDcjGM2HSm+SKOBGa0ZXO5cbk7wfuVOJdHLltBEkCvIkbP
iS53E7/EYnm5/9PLqVlaH9S+KEDWzZvL/R/vtFyPqulhIp+FhmlLLe3y9GXr02tePtLy6svd/Nx3
Ei3ljZIO1H4r9Wk5Vi5HxHJV+IYCy3U5LowuomV8eZScFiaQVWYhnE5hT0BXIpp4mQH181zncmFl
5KPbGVUrcygFpyIbrfniVFkuJOy6TGVm00o6xTrqxXnTfq9QhxAyOa9nk3nHXcwVwzxnu1xNh00U
HVD/USmW2hqcQvDCZIcKwgjQ36rb97FFIMOJPMnL7RDnvqsr96TFV4e87b6hL02PgM+VTaOIl4D2
FwRsjuGYl8nto91ogFTmv25Zvl8ulhX+hGBhLXxOMxJiiyOsQLfCSk5oTKwdDI2TudGYczO/YnXY
bnthPCb8Lbo+HFHIbWSZSRj7jlKlydoy2hWYa5ppMWLPf6xdl1LEsopNByLzSqipKATJql2qUP9T
sPuXBTu6Uv+qYLf7kRZ1EFbv/2/Nbnnm75qdKf+FxZRUEap1KjTl/r1u/ve/S6b6l65bBvgxLMC4
Sma+/u96ndD/orqn6GB2CfMTukae3+96nVD/oqxGFV9DPKWjwdf+O/U6/SvuFGMarwTin1ACCvDG
F7aokIwBdJA5AdCB2RcaJw1nK2pa6bG8SnamsZrUTWlSdVvnZHs8ND/Em//QPEEVIdd2JLB6JLZj
ZUrPTXFsva1iOEBwUJTo0Mih8kRuKmEldoJHQChlti+8u2Sbuuom+6FFjqatlYiWqxs8Kj/LI42L
PcX4fwku/4riXv5GG+CZTnWU/76guCsPfjNQz2knT+YTC9Y7FK7b0tJuol68tVX7S5IwYxZx+F0P
lbtPO8TvAunngqiw52/wM711fve5Imrq4PWpz3559zz1cGT62rSzHu3+KP/K76pr1EvyS7NJf9Fw
nCMTf5n34g5+hjgGdOrvpY11su+J756uS8DRtwpmqqvyoP5Iz9M+vo1btz6H+FpuMfuiVDqPPyym
/Phe7s1oi2Um3w1v+VNwpd3I28J6n9mTa8menuJ3RK3kBX+v3T4nngjpoqOfiEWfTMcBh9a+lI/p
I9BqSdvrqZOaa9N2scQpxUpBaVeu8HDUV+lVv5F/0qjTduhJrNKdLej0ytzqvjyDG0BGuLUOmpu+
5I+K7ARv0QN/zmZ4zn5R8rmjtBaevJ2BEgET2Q/f2sEDu5579JvofdwhJYdlv8ZcERfOL/VIHOxs
EY6kvYyI/hUFbIvGwk1fa0gQgPj31QtygRS65SPKu1ndphLy6/gPOdlWj169TaLb8QZKDTwgPG/W
Q34bv/vCQc8onfIHfQsOHAvGc9o/yOSXwc9OHchU37IfxqaPV7Mq7hdgAPNkGHtG1thfZ9HK93fE
mSPM9yMXxxpumJhm3PgNq7SmnSZ8JImC5v5WyJsRLd5t9dIfjdf8xrtu8rN632t0FinC7kK0as3K
vgu3MGgO/dk/dNPOvzGOHaw1tEqrWlsVP5JDaYEhdYLb3NV+RWt0nu0G3xJWpP61idZxB5CIZq2r
r7xvar0uCFd8aIKTdaSpjVAWeFu0btbZcdqKDack7FoRIkqHcLuf3gmnJyTZb6g1bTe9hhn4EpzU
EwE2iIoLpAIr5GkpwToQwrbm1QA+D6T60XoGKJYhvKba+17dYnYZzvAmxLX8Xe3W+p2/p00bmPhw
V+R/9ygFH9CemLTPm5VpXlHuQpr6o91Xq/RavVMKx3r0X41zWx8b0nSfvUfrdsKDeB6LVde4Lb7P
vXFOr/s9i8FUuzJvaYtJybrYZa/9JitW0a7cJd9sl/EElle7ik72jf00ldiut8ADhjU5gRwdTvLe
nQXf5lGNHtAmltf53riuYZTrlBNJ73HM+NDDfONHE/SpOwdWu+cm6+aHsaPHj7RnjXB6WtfSKt/Y
tzrAKSc4kfyGlUrv9/OC3jHeqhWmUHVnbLK1uZ8T5Se+SEfpt5j7d16xE3DmV9U5TVftHlws8ROC
MVBrXFBHKI88eQWBofPXLM2Un8kjgscdpiyat1vQeLvhhmmCsR2Bze2jx+ZldHfjLnhk5iTRZvBX
/jUYcxyB+oP3o/4l1QeMAIg6uv34XByGNR5f+xa32zA4EhlRe9jHw3bwVwjIrWutfbRvu1PzPTiA
/DG/j3fys+ymLiJt+U65JoLgvx4fv4YJWJai6oKUVri5nOa+hhWpYIX13lDLXe036B2mrZqazxYS
sf/6bf7TIDy/jW6rJsAXIgS/UtGrSkJ07CnlTlf6h/kt7HHYjz56sxqC8EhorzyVnOL/NO/+ZuhX
gV1/Hfst5DIyzTBDmBZ9OU7jn0MgNL8UxmDXNbg1LJA4xtY6letdMeBKzAxNelFQEyRM0T3ogb4t
QHr/yDWg3B4sw86UjL0oxofc87rdZCH2TBJwmK2eOU2oyVewg68HH3JNSRzKhqKTvgrlUKytQbU2
laoUm2kiMCcu63MzMGQkE9leuTjKWhJdZ5NG3n2PChTw9iE2NsTu1E8q+gYiDkLCgWU0CgkRfmvN
mu6Q+0ONKTjR++MOerEDt/Sx0c323tdrvDRJdiyjAkBFTE2mEj4Ey4Y+lJmxHkJytPLk4rvd0XfR
rxPQAptEf0N7uSLJD/WJIZVAe6gGp5u8JIMpjRUkNOSHt3SuDdCskP6gbxoeHqiqggSKcKHvia0C
MXETZvwJ/OwNwwHpLTbCBmRrh1xOkSQF9jPsbckl8blw8Zn8aqsGWWlfocXP5fvY8MQp7KifZNMs
OMF35OTAnWJrxMNTYc4M45UM7Z8KDk4BHaUCSOlf6kOgeIypGVI8djkPxzKtfN1XNEeVIPAKpCgb
AAYbSY1RLuGPPDW1eULyBklL7jnxmeIaGhnlO0m8oh0QBISsBcp3xwODs+s6laTVRq/3MfLsoY9u
tFx6s1U+WaZPD7r6w+fzOrmV/qwApu30wuB8NqnXUdecAklPsdUa+kYNjac21Ke1wKuBiBH7FWAv
qs3M0SoxOZNh3ONMu5cLBJWxcpatYCeN+o0y/ERKdjcVEvZnlGaDUTwVQ/IjuG5lwJH1UN+BiL2P
PP9BDeufmKZLoIzF0yTQker187wt+jXpr9Z6CiFh6qnm+sOkuLos8SfGYgfRAUFWCwLd0FYqtguh
QpYCkaDB6PXPQaE/UhdFNCS3K2HzS1vqASm5tCWSSdpVeYUIFuCqFuPQqtr+KSNYXLb6fDUUvrWR
hveRXV2WkoehUH/Ccjj0Ywa8xI5TR46JyWhHBGdtxYnCuJGxiFMvdZLm3PELjB7mE76dBE/WWLhF
Acy0vy9ATDf4NS08lUWbuGIMthlikvk3kz1pMyRA932MWu1KC3S3x+BTwS1vrHInbowi4ww6U0sn
TO/lqohLYC8tTjbP6QfTiap9W4WAR1CrKi84M1Ym5l0A106mv0fBjwmeTae7aPQerbq/srVgb5ny
RmCWNuOJsugIlpzz5BAax9SsjKPm+0QXpOn1GGCbx5xqqmua0Zw0qlaDIwJBGHzGedLQpo39Xm+E
R4lQp4ULEmevGhmFkbTd1bFH31pXhhYPdHUnQWLYitxHuxpH1SrXAwXc3KQcCkY+p9AsVIud6u/G
DvBLWwsnBge7+r/snUlv42iXpf9Ko/f8wHlY9EYcNMuWZ8WGsMM253nmr++HjMyM/LKrUKheF5AQ
JKXlsCTy5XvvPec55QJUQhN9IOjEMxpBPqw3+iTLhzSq2bPJVhtuq9a899seaIegIcdnNk2HUCnh
7ojJcVSH5GDo7zFugwILKU9F5msOJeFQkEN6XJ9ZgM+/7vXyT86IGKcQrBADuDw6e7V3g5rJatim
LJ+jlfqHsJO/qkAW6Oj2kXuPzG/aiHfzQzPYbBfZAoD/cJpzccUCGm3J8GPL6N/kZ2JJbzHCf6c+
kzd9lt5RpTXHhjgAy7HuZ8xijZ3c8JshEjqN+Bm+6y3MeHYIJ+Vi3jYEbZgb8SaM7JbC9+aEr/Hc
iRv/UnzAobjHX8HQVn7jO9LfzGPzGO5UJ8JeBWjRvENBjeCOlR7IOYzpWCLczxlU+PO2cRHvkQlK
bE8Tp9YPbGd7nDXEtBp76QoHINiIUL5vUmMjiEJzycuQJBh4ZTbah3lvfgJA/Ir6G/EGSewAilU7
Xth/V4qrvQwnsHU5qAfLzhN2PXbSOumFnJ2X4omNfHCP0+rF2Bpb8S4i9hGtruPnbDSU7/THHG9R
kH7MP+J5YwBecDEdIoqcuDZxydOd9tjupIpSxUMkOWJePqQ9C6hlm2i5CIrWtrp0HBIXtew07EbT
U9hdDa7SHCV1T3jXxNnWEo1gi+dFpA50ipY2g7dqg0Q8Gje4wNifL/L5ew04HW/vWrE2HTN3YJTg
oVxcjFWQ7nK7zu2xcjCbB6UbvKbttkQ7uDGhxKAOZxOKBLN+k8utInk5vlyAiskGsh3yD+1OPpgY
MA8mQgKazuRabmB3oAnUneGNzxhl2DRtwQbWyk7m89BPY+cBZo9pMvUu8MMWVqgbXYksytldfmlg
G+tj/YE6na+H2OkR+jR+/U16R1xGAp0l2On5w9DvR+smXFjCrIumHfSbULr9jsMiE/Z8xEawyYJH
46J+4owUE5eSrC0Zj2CflCCd2ohFjUteYzS5mNFR/9Rc4Tq/+HfUT82tzqjaH9qnEbg2LtMfbH3f
8lO57z+pyeA+qF+KF130c/beFbaobNrX4TmCAaLb1oXThqi1YmcONkL74rn06kdAPchFyM80N8pH
RrGG61pCmcqXRrlpV89V4KqOdkmeNbaqECKlox67wBR9p37tjU0w7Er+/gN/r9id8SZwTrKFQvPa
ovPbPNWJXVUbo9pWz8hGpmDP2+RX9/19IUFfsnNzY5qnYJlaIm6k+bYxKCQvSW1rJ6lyMccdTCpQ
k7qGb8rjd1SJwxeUO6L/0iUvwbyFnKIn27Q7Ch+Eb0UPgbRjkoC1t2IjdrHuJuKPZxDf53HfnxLS
agKPI1fd+GRlbdGpJN54YLR3jgOHnU36OVl2/CZap/Tk5ztqW6KTGBpDCCs+amjGVHMAdmwcTsYb
xxXTtREBPxGrxUbYyawZ3Qe97B3IlOYU7nIIkBDz3tJtC4L2vBRgDCVfIsh0dy2EUAShDopqQlmF
0F44CKY9oD2mZtBdwGoU5LlDgjJHDSUqfQE3/VHjNWbYptnhlYqcCW3y1G/Z5VlPJjj514Idzrg1
bWXf2NIbYoAtbcwtzZxbRq4ol499eoZI+ZzTV3CN0xGu5fw4ZO54D1kaK86VeubWevEezId6TljG
AodoVRbuzzDaBLvsovJ7+zd1a/7gPVypdM18Fx56KI6boORdp6AVXGtfFM54hwRhqpm/eXnhiRf/
AdlGa+PBoAQcHMry9qG5E27VUXukH9++mVer2PwI983Rp5HCNuHqjxjJKbbtsX+MJ8/cziz6e4gJ
H7KbvXAJbe8xrUqn0SsuwaX+ORPzbFBdJZENQVYh+sRVn8sPFMdnVlj1SblEz8mRvCL5ECi0qF18
nkRfTuIuTU5luy/Fe/2qno3H4iWDn6RsIvC4cMM56rRd/UlpENJQqffSmwGF5I6S7sIVhlYINWL0
gfCaEFErcENO1gXUgh/ezjIH9z6fOzLyt+oIWLtU3fqNbCdF4TAwLxqEbckzhC1JkqGwGyWP78kP
Pd5LkVzF8VSoe4BtFKnYjP3Og3NM8lbBZuFEVSl9NtUHuwqrcor2pF7DJ2EDhl7yzKu8tR6hXTA8
L/RNwFiCdNnIRonVbeo94lml24ynaBexI7Au1aUmIVO9VLotcVZ+k/ij7Dnsgtf5Z0YIAcuc6gaH
7AfdlQE70I8s2LEtstzpPtvSgr8G0UGRPkJQEeY1GM7Rj4GNF+PshXzG9AS7ZseO98zij1sgSI7+
8ASFxA6E700PnhKgW3zP+mOBDCNJFN/C4+SGP6VXwXKoCIZzeqMDobxJdzRAeqx3d+l+9qorKviY
/dw1+MF1icVAUd6t3uvO/V3xEBFl9LP18N1lryLwB4sMMdtapGgQBy+8uTagFAww8brp81g+Bya7
cBtdm8W1pfC4qEisdrf4xzIYuJPZl17HN99/hNmfsAHdKxyxMRFQtdO5RM77P3CFE94FILb8qJ6L
H4V/Ul/K6CG+N8ujpe20XXxbNp4EVbyPGIhQ/gGJkjbJIQZ9s5u5ULxKu9KD1w5GBOesjdNp2+4p
T3G4JE5Yb4EndF9LnmO+YdkMKnLuN93NfBTni//I7Mf1b91XW25KdgFPCOuXIXbtcKIEF9HNng3G
OffFVbWDh/KUzXbyrhM99q143Q9E1sH3dMjeZeWaRSjKMaXzsffHgdB5NuFouTfRFen/PfxLDffS
IXKnH2rnVM+s6krGMmkH9MYuqNoemSNzFVF25otOmxKgyR0NpXfFE794IGnbIcDJ6IS0WMetDwq/
Ah1n+08y3cuj9lDSLAm9EFjrlzKzi3WzL82AZnadLWyrHpMiUN3GhRjR/r7X9z6XxUn8odJuSdWP
fgYLCLJYDd5mHT51wgVKdWEKFZx6EYUtoodNNYCh6WoH2Rts45pC3TVg9TQoChE7yhv1PFGgv+W5
7Z9r5bupf9ahU9/zniauUVih9sEXe5j8DtdBdMX2CNsKSgqAwdYFNG0ldnmLO/a4G/XL52vMiduh
/Nh0MKaId96ET/2p/zR+Dj8w7iSBPX9UX1SNFmbj2va/G90budAM1MwHesnaK0YMrllibktbYtnO
RN2fsm3G7tLBtj1cErYZmF9zdVsInkR4AoL/TXWJ3FmEK+Kpn+KeLWJEOKgdHNVztaPhx/JSucEl
veX7eBsCaPnoSpcJW/hUHQuCErE8n6M7c1tdTPMobsev/su8cFSS8ZY9kVt+zn9aT8Fde87ijfph
7aOX+tRzFPibitwKb8q/pfl+AtucEm4NYmWfY9kn2vGnYW5LxhQWpQz2Hw50gYDhiDEu9n7ZVsdJ
PM6yyuc8VhqhoVSxoWaIxyFIpSNZBvwPSWzPfdYKW7GZkPYvgLJu+b/rzfpz6731ZcYQLCC8pGFR
7qSjNUYSIVLLTxfGjMx2uk+DdjdkcXiFU+8E2qg4iiluopB1pq0a1THFWsaaxudVYogh0I2o5XjM
2MubC1D9LghHTuwMD1MGaxv3QnIFA3bU8Za4rdXSuVUz0esFriAzqXIbP69Io0lKtH59AipQk1k8
9MJD3cOOSjAIVp5EtzFMkB21SDPK0njLfogJIm5vUqKHbtU1w6NE0CNZBvDmZDrsKMF9iHk6gUB+
PFIJ149No4AP8M13mYguttWAVibFwSVGGnpNdB32yNodUnJJRxLawFSP4UsUeVql4u2IiWKJgra2
e8WvvUpDH1EBDHPwqLUPFbsjcnccy4rNTT0GFGsjqWViMxzVjut6mcw0UszhGMbpVfCr2e5FHBdh
o9x0nIbQIMpD3CULrY9OpirED9DLyF80jgYXJz+sCF4CmzinLftHdshD4V/TCH2gkjSHVib3oBgp
n2PWPwy7Xpp4w8JsBCe6TwJy9OT7thRTR1ZnWuJylrhTlFGJTGwqslbdE979HGYISeOI8IDePDRG
cPLL8Q33i7zvBzy8Wavf+/F72tXwOi3pSy1TyrLeHN1+iuMtvHeuv8I27tT0ppoUK0RIL16nUgCw
3Nau4I8Pc3DN8lx7y7q3RoBoMYrtLSeO1JYGfOL+U6V9S/CNNkqQvvTY5Tjf4fANtfVd5cZRakYm
0YJP5wTlvJ9NkluNCCRl+OZjNr8KLWyhdlSiDS7979nHwrI4iswgdcKhD3c+vbyqm58rA8FYFwvE
7QkmvW99YMIQDK/T8o+RVB4kEuE0FniQESg4JAbLxb7tqZIFzTuWRZx88o5YghFehrWdFzNmkkMr
ruVjN78OlfCKlP2icw3tLYVuY1+8ti3F2PraLNa+F4vdAk8osRI39NMiY6TkT827VBeXHBjxqRXV
t3xMdl3lMlgXVLb3YJbYXFsvrMrhpgNILJbGT8lvXgttOIQZBTF8K/zrRfucV0SZ5CpR38ZgfdQj
9ij/Q9XZGgPFOhoFG+YyY4JA1Kil3nBxv9UdHceE6XzTRoOdDNOp6LvFwFzbhL6yswLvAHEg3TLs
D/YPocZQqZio6MgO2hZSRDEDI02ujKs1GS9CPFA2GTX7afGWlMNHPHKlIWoE7Qn9oKzdaxGAT7nL
GfT0SK3iZ1R4SCgUlpQUN5QLnxVabTS7baYAw5vkdmdG+AwtwLmHXuICYARPHWiRLQjEnro0bnso
hIII5LTzGqLrbSFadPrv5Mcj6peMxDXbdi+nSrJVGjzBKRGyttLTt8CRm++bio5exASRJdJVJnyp
Na48UWHeFnTlnWnl12ion6VqWtpkkwl5TUIs0j6Qq4QdUxyeMxX3YiTrVDIG8Gu5YWzht3Y8FIyT
RSPYAX7WAl3wSqm4Kny0HJ1yviP/IrkiVCScK+leIVixH0mZxbCGZyerelFMSjQpj2+AzRhfxf50
AeVCTon51ANhmfWGjHo18cxc3BYFtfTYh7JLZAXG5mSS70rmgIJY9J5ugWdKIagnFrQvlay7mDQC
kHLWO2p+g9TZ7HlExBj1fFfYdOrFjg9mJqku5K1t29b/Io3BUfrulSzN2G4mNQYnF8duCQqbjTJO
mP5gNvKPcGQjW7Y3UT8GUom3kwBpg3w7s22+yBB6rkA4iA3UKCE/FxOOhyALzvZDYWp7wPSPomVe
xrLe9oPOpK0Vh31W159lerAm8T0I8OHQlYeBH804/5uUZpOR3hLBa8gk38DKPKcQ02mPYhsJKHGm
2zvuVBjNFRv7hgBqoorZnQnyCaAERF5YCUxdh4eIDKlNEkdX4u1sLdWynVIx9h3Bxc2F9RjUceal
3cSFNSFEtJn3aLIPflyLx6IWCjsW04exb289lHZyFzAOgregWGZPlOX9FXbE+9h37hQqd0GfH5FO
3A2jFfBtdMgzY0pJjPCmQKZBipfIVjUe6plc7/xE3IYGNXEeBA37qNRwCit7hvTFUyVttXroj2kY
PIvGSFQkvuFGk7bVkKaMVuERiz1Rp6xmGzJZaHeQSyfN8kvaTzrM9qTbzOlBg3n5DuLiKAUzqBxR
umYme1D0X8/EIlBE6+3jqNDB9Qfj2i04ikllgZetraIS50G+J3UTs9ZApazqoeA1fuklZL77UblT
FGEblTT6lNSS7EjK90paHnsyvwTe/wt+RfiWyRua+ZArcchukQuZlCsJ07ZB3Kt490ULjJesZLSQ
Y4V1qlZh25UU9pA8KTB9ncs++tt9HFN3zICVxQBitp/3/V2CIrOPTYNcTujmgWw54TxInsJc5xc6
L5IpDQmzUhOMo8OYpXZRJnvSondZYeKdbDvXFIiGDjvyVHMo6Po8OgOKDWeAcpjMcmM3cFNs+Nqe
ElKXSYhYbD8W7ie1JdinVCGEmgTWdWSaVIWRb+NB/h6qnjZuCubqqRdEDfmUbldTTOnQdOdGDiMm
u6E7E046me0jMW30Ndt673cmvl1gxEatXYeMS245d/totAAZ8DdEvnEqddgLxApFMUOrNI0eq6nh
jGm0V3kEFygm2Q3g8TNJYNNWI0GhjaxXQwSpJ/ejBzzXtyOryfZklb+pwKWxIAsozpSEIU1ubCTV
8Pi6AetL8hu6Y9JfdXoC5tKz1uT0YRaEI5zcR4yrKjtdVVNdqeQ0zoBimnmhYe+XPruMeBs1brb0
8aEh4d7yer99CJp9kRofuhyJTpPrhyCbvuMiCD1MeebG5xMqVNXtwLlvMBWQhKqGso0oHrQGZ7VR
/TSqiiubziERNj75cSNsvgR9YFLZck+6A/z3ZxCAwanvKBRU1BHFwu0hMPAxyeLOY0DTQRBBFVQx
yk56JBCzF6U++R1MNKaBvkbQGmeZRFlMtyWkIaJRO+vq+01ht9M8b6O8vyPAFx42c/mwU7ZznauH
JhvIAlnu/ePhmBbTPgSwGVTJR8RkyIXtinreDP9+sz4Hus9yIxHO9CKuW2+qnjOABUtys5Jdmy/J
N7ErFLDM+U+tEBvPIkfC6UWBgLQqAI4b9nT4QtKkAolCdrEQOmMvAHwC6aamVG6LpL8PArC8dJ00
QhZo4qZ/3HRTeV3CRTx06fqhiac638haYSCbVwAQLjfELkiH9mZJowFH4s+bCHmBOmvVPm709pAu
NxlGooMG/8YzNPEhG0y6YoqW34v+IG/7TktOKS797Trt/h+R4H8lEpRRlP1NGOC8t+//6ytvo3a6
vGdf/+d/X74+6vcmef83feCvF/2hD7RQ+6Hy42wlUEFELMDv+0MjSH4Pnl5D0xGuSYayGnf/1Agu
RmBFZrlTLF01VQXNw58aQfG/owmUUEX8u24B/7AmapIKSRu5BLgD9d91C6nSCeLkh/0p79UWgJ5d
+fV5FZr60Z/i0/Xh/+dz6wlmmdGfBtn/9NfUaih4RVB0MB4lJYu99d8vKp0u0vqiXkVH2BvgO8ol
MC29+ulQHFNrSaCQB1R+rDT4WZ7C4aUwC3mfzwPBoAovNyXplgnynt8FwobTkROsfs0OqmF4cUm/
Qn3vOiEn9mEzauztFL3rt2I40sfo5+1glVBIw7eyA7FRE6zVCspzS984a6ruXitZ3KDMBBRXxXTg
UnkG7/Ji5uS9pLV+Jt6TWt+KtUM5GHtZIUk29OkmlYXoSmB8NiIsZSfIXgxLfx8GkBIqs1SHOGm7
nECqayKOn0QWbtmSNE3yh7THYQtJVPmUSDfJhp4uSK1vOkVOPHVExIX94GwJJqUU3KCNTx40ibs+
UIuIjo2Oh0mdiF5h7gr/zjMgciAJUGmel/mLHAc70kC6vSr031C12YgM+WNC9M4GYXlHr5rUbQ06
MqxbOhaExfNFuYZ5SFRfdpCzmDsgX8AJdrQxS03QmJzll7xP0SERkpJHoI/y6dMPBwvwLkujiocc
QVZwMjTzxQrwiRS6WSFCf4ILggPBgtUo0pGZInj+Q5He12GFK7r1oE1jBFKs1z6WHme90DxVLbeN
kV3n0rxBOmdghRfYzoNqsRv3cB0BH5FY0OzHRDibsbJXKpCubM9/Lnh7d4CbsImQfsdWkjj+QCBp
qr+IA73aIhcJ9BZpx3UGSPzQYI/axY5gBIy4pAv25VOTghdB9cEcrLRmm4CFJKaAYCBeidZ7r0u8
+TIkN5ehdl22Puiwn0XPBCbW3gUjbLwUDb0T6TBm6wQobb909DkhySDl6tDRhGijorwDug4k14zZ
s0sh805dvZtHLvCZRjGqZOg4W2XfRUO56QezcAO9eMkLo9x1MjuDru8Hr0yFvZ4pblNl2CJItZFn
7WGcaMsHtIQx0akbRaPoUkaQVhU9PSgp1AWk45KQi60+0xfGkhxesgAtgpQKC9qvs/lTQ0eqjI+0
zj7CqoNrWPXY2IwH8kO/RBGiU6jtu7zUXV2bMJSq77lBXYGfQHN7eTpZAzlD0/wZ96PvKu1V7RWZ
RhGDniQ1r6CUNnKQ/kjCBPMpyRwpo+uxqnew54tN2ebvZjlRSLXUoIrybGKIt7uB7wpCl+YyIBCs
j1EqH5f1dWOi7edLU4GGEwJcDeOu7XSoR+w0wOaJ23z06XH60beeZA8sjy7hRfG26IKC/HcL6Kfe
QrWXaaG6Krh8OS+ZReaAXUU80Ysf7dcN+ik2a69RNnVOHMn3ca1fk5aJQ0wPCvHMkozXmeJBl7ex
L0T3RtJjDLBk9l00KSOLWipQSerlnDDikTF/btLw7M6xkjy1Wfcz5uxSBZhlPd+YhGSDKOQuszO4
D8cKKdccvRIkQj+sbdiiUMUQ7ALUOSPAMcL2jkiMPSpSyJgWRTwPW97L5xz0KrLw8TJGPocGWr2u
YpPTMsHDOcjwsDF2Bu5XxCjPAPFKpCUlcEtLOweG+QFYbjjVGlP7JN6JPqrdWDcfiohkwmBRzwyV
4RKvhsxWuROjkbCSXp9dghcnV9DoVatzM12jfsjv/Ir9deuUIqwYXY5vUJAOZBDSYRYY4YiMz+IW
YQQbXtJ9TORqJsm+0vxVZtpO77th26BHc2VV/VEuePDuXE9uXEEbKtUEoc+E7zjMtHsEnJ1EDHFU
S74tD0hAm0TLyI6IHiSaRSR2K7bZ1RpBlMJHp5ok0pZw+mQV52cKQNiRe3ISS9O6z33H76EEItqr
N1hFKKjUkc31BDibhprdI/bahORXzGHLbEwlZSf2veXUGmdirlJNn9wk/pQzce9r6qGeZWaBeg7J
qRC+AIO9sSDxbNx7ViedirD4pKl5x8XgVC8RPnHIoksj9grus3WDAqIsraZ6+I5k/DSkB9BwCDPq
u4FLZfs9+RORRUn4FLdNueuJ6iyoV6Eetd/x2I7oBKDYmYYKbbJ8yzWonUaEwkmIOodeHEd5nI50
Ic3vmabSJg81cNZgARvi2GL0w5lAi0KyQBF1qXYHNUu/KNiA7GkMi3OoSh9guB7qaTpBw0UU20/5
qfe9lqKcAJr0RWpV6ZAnSr9tc4ulNpruTT9/rkQo1D7UZVujL4CcDIWIn8EFK+lMDP65rRiMmuWC
L3OURBvdAnA+tKUvC4isk1DQ9IaMhmZWj1bCuZybDKMHWgJ+rbwDkUICw+8OjO67tDLmvGp0Klp9
BogcXafshdw96cAFCEA3JZKYBm4y6d9aOlLGKRLTIrl3/LDmY9KMB37ltuoIAg8HQsIjcZkjy8Ep
oaNJyRQexdLKaW2E1o7uEf0/ecsPoyauKuTW7QOYfiiITe30pWXYGapR+Ok+zbEOPFpU9JduYppT
StJX1VuupcqMvPXyDeo4HKI4/7YQWjSDWG1btnQ2FcOijEDH3jSQz7J+ICgeGlhtVBu17rECQyuj
45fB85aIb6mYNugsbEEWHaOAoU+UgB7TIlfmD0aI19+zj2T6OVJbW3k4bRSWY7eJhl1rju/A8ceN
WTSG1yvDV0D5UhikYiVwZ2fhJsekj5IH0cFiM3VacypzydqyeDNIoulBF3aaVB9SumzxzHbnC3py
whTL1Mi8m1okNMR4WE4XMFPTBSIFMphOKlriKchaCMkZEAeR2Gu+LLqATb0xVXIkyKuCR09fmc+P
RGuz+uo6FgxFAQ5oRIbmsJZNG7rgQPhwJzMzrlBsKUK8bY2sAGJSkgxIzd7pIgfQiEikV7IvY1KS
0xiRIt3uxCH6zPkmq1me2F9lw97AiO0NKYoUkxzY02DUhMBpqBg00o4cXZDdqZoYVs5cWcvAcOMY
aVXKv2sNs4r6iq6eSDYG/Mw8dVo1Q606ioT4KEhkgbohpZVo7MXhA52r5KQJpewVeMk2qs58OoZq
PaX7akYEVAVEBhP592k0yecci1CKjUc/HFO7VJkCJB1WkHA23dVuXsdodiau766mTc9CGZGHliNw
qX3lySIxEfrWJNnlQrXuP9XRcoU2zPC+zzRdU25I0N5yDcN6EhXHXOl+yi06YMuI3MxS2q1eCk9Z
ZpZXlFyRr+3NalFO5HUOPNs8V6Q+InPjQj4HCIzhtIl83UF3aujl6THRk1VjMFetIuGYoo4J0yG7
03Jx2GoGoqtpCDMb2LPh0Xvrn4RRuyvq+pLQ0dtJilrsxBQ9PJYOWfQJxQ0Z7bd+G10IAVdpTGIM
NAR0jrqQQecrGVyERYX2LWRno+ihgggYs5OEwfkkku/n9Un1JS6Y7CZWKhpr3AOoc6doorSXhZFt
o0FfcTSGid2CphB4PLwKDCS3A7mRqtZpl9DgxKZ/v5uIItkPXDZpJaS0tUR6CWzSL2OWoJMwl227
YSE2VNjKyQUxh0LgnyepG524LzVvwEcVY4nccaE41Y3RHlN/inaNP18niIm7MfGZ/4gG8IEWWchY
zYe2Nx7Svswdi87l3o8r8SVbXFISVGJpat1EDkKXmSG4I/Thk6gcCRWMz5VvntFm9J1UnJpiFu/H
KrQVaQpPnaLf2khbdIfEK9ArfILwbx6zsnrUSGGYxdzYydlDI5rz/SwSWkFeTEWrPfNdyyryLe1+
ZNaib3iDOceHThceYR2gkqWy8HKy4OVUlF5b2e3ZuTEIygbSn/PiLh9OgY8+eDbZnBYLx+JvzIqF
bfGP58wk/RkF7Dh8zOeH0uy5LJI8gHKAfJDhsD7LOMjJCtYzBK3jQR/94SACus82vx/3WRTtdXmp
H2QI2302AajNg+9YJAEF+yb+0/WmyIgY2Ci9fAwq5T1qFaJM8sUgLFSE4FlWttxdIv5+PW6r96AE
ibACKn6xKWDOjUCiUAj8A2ShVI7QB2S/qWPYH1nI0YCgczPGbAB0s0CifiXdrXf7jJZYJzWv4UKa
UhcGx++bYfG5rg8nQbhWKtC5rlmMKQEOkzUIcP0d643Iwk4BYmx/P/XrH6jhZZIFJDgr0GP9bcQW
YhZb7/5+0lIj4mrEafsbhcJey5/sFYNSW8G8D6RTVqScDeHSobNa+c+7/sLjqpJo9KZQuFthDRQe
ArOtBgTASP9gxWhYHT3LOhRmStQeSbC09OzyXKTeqJbGXOEDBzW6sIPVzUe/3gjLB6afkkpj5pPM
7Bh90fISGYSStXxV670xU0CYR4iguGozdaMjvvIv1nulqPUMeUbjrWMFd5VULA/M6ctDAROtoPsM
g8C3xN0K6AgViGZJnqKfWh/LNRgz9ifzTkFZtoYEtpX2R1ygWifdDgMGzO2hPjTLzXqPSHrVbeXx
1i8/6otO22bhIQLi/uvgW+9FTHc4QEeYiARxk3iwHG0gfLGJr298zZa0rCWgyKA3jVBgEVXBTOks
bSwRL6TbMJZ00knD6leSpNYDskAlD3AEDNMgBvl2fWqeEfDicqUGzp+1FT62Eh3WYEXpL0RGrpa1
Oyrdp2aKrWdN7bVawxXj5ciMRfJvaNEsd5ebKYwjJ7Ey6RdGxgoEjoUVnbPyX9ab9eEsED+s1bmV
n7qMMjxaCjFx7k4UcT4dXQ4cgZLBDf3sLQyXEWm9vIP1Xa3vZXzoCoi21crm+Gd+ZCznoMnp4lZk
3hwMAYFeDUOo3kHoZymRHzR1QJqwhjKulvU1dzHhRHHqIsZHt8CC1pvVIL/em1bQ2O/H65Pi+iRG
98G1Jmrkv16ni8QowcBeSHKdnNVv693fr54bJds34tdIVB2Hucpx9+uuSg4Aq3jH3mR5Mu7xoWZ1
xDr/+yf7BnrMuNys99Yf7Eeuw3RvJjsQOSRkFEelpme79ZG4gA/We0w332g/G/jX+Cm4qBIpA4GY
b4a51JxSyBctA0NEyPt/vEJb7v3jIWgB2MOsKoNJkYre5M9fryiN4CQqepb1s10/Vsvk418frjfD
X3GY/9GPhMWs7fqcFR2DdnmgzQSppZB84uGCWt8ZNDwps9XsrghZPEepGuifBRyDKzrQ0FDz/LrL
5PwcGbHuEa9XTFq/X1mB/ro4rXRAc71LG7dy5oprQltchfXbXPF/f7u7cufMmko6CvstiEQWSS7h
3BZWru4SlfizBeejMKxxS0F85dJXMln8889fH0bLT6z31puwrG7z0CmuvPB4hBI0Ss+Shbngr8f+
MIlbsxO26zurFlzOei9n/Rx7OdrRJq4dWcMbuT6/3mhNjaaeHpQzBEisya1gVM/6wgkU4qlZ7o6C
AvfEMFv790Ti94AC+xsVaLbm9eIrGqR+36tAktYbhas+a9PyeJCEC0qjfx6EyzGJfWeBEvL2Nfpv
ngTH/2/H93qXFj0T50E3IXLzc6USItuWpOPffm49ssVWukga+UF/O/jXn/n9b1QSkI08AwG9PheF
AedTPrKDjVSCpdY/cH1Jo5dk+Y26gWdAHGbS+hYWVbxi4BZORLjc+8fDaPkfCoGC9v9MZNa5yn81
kSF/DpP9X1bN/2ciA5u9Wf4ry+jfhjK/XvfHUMY0/8XwRZJg8RoSO+m/DWUs6V860xoFS+lfxAZF
YxojQrvWNf51CyXbX9MYRfyXZGBwtSyZKkdnNfnvTGdkWfqnmRWOgWUtf5muKJZKTNe/T2ci7JlE
KzTJPu2LaGcN7Y9O1bFbQGRW6VMe8MI6FtSUbTYm5g4Y9T4YJ6x5bSjualleYnBi0gym+6RWsM2Q
d275LT5oAav5WBC6JXVfI3nNWBdmhNYZm9whGL77Qs5PzVTepQbOaSNIZq/JYxGDI5jRCTRn3bmh
0F+IRhWngm0ShtV5bBaWv5FuBzpRNMG+OfPBEWuoQtlFHLX7LphmkJ7Nj6wKCPLtKsNjUK84GP3D
jlg+ksyIfnvUcwj+XKESRwlCWvFz6g2iD2i/J0qyK5MtV4cQS2QkgNgqrLs4IdVrFvLciykALVRt
l0TQkvtRa7AUEni3jUZcETNyqIOUBT+FWrIOKp3yp7ZVIkju/i1U4uhiATa/GH4QOS0mNsdYyvbY
mBfeWC+yhGV7NYNLy0W4BEEQCySjWKWysYxApOAhSrhmyLVlt0jxrIS7/8vemSy5rWTZ9l/euPAM
gKMdvAlJsGf0im4Ci1BIjr6Ho/n6WqBupZTX0jLtzWsgigySCAQIOtzP2XttL+wXKmTWXcw0v0yY
ZNd2qi5c35p9mVY7NAfDXRYR0eYscLMkTR89/XPEOauiQv1oEAbNbfg2WD2mNvDZa80I+x1xgsam
HjY1EqvtQJkF2TE2ltQxn4vQs3DRTE9GVUw7v23Y0BJ3oU0u7XkV0mtQJ28YRhAJfKAMktOuhINz
mGs0PbOWnX0We2XDhoWniSAumw9BU+D66qmLbmwS0U9j/JCHSwCXVXOd0bC3scGE0tPaYw2MngND
90R+4ALpJdq+SZE4ms3OE/yRujCOU+ZEkGOl3A5d/F3hWjx1y40eDX/dgGBJ/3h4ffb6uutL/tXD
6xOhlaAktq3z9RFVeoxzaixxmfZosf72O67bq67PXO/O1JG2tXQe/rYbVuJBTZ/7l1q0+fH3Xvze
FWYIE+o0JDq/f/b7db9/7fVn14dWKozA08k8vL7j9xPXh5LaQvnrmT/279crtfnZdjJEDjKdyAH8
xwv/uPt7J+aWrNDQBohg5uU6Ii3ifL1pDRM738z12mFGcB5kqlaWoqimlomU7dvEtsnxCc2ck6r0
jxttstKza2JmwcVdose3GhwV/GwcYFeKcOfWw9v1Pdef9h4NItrcc6DoY9hD+4LguAwQFEvsHwlc
wEmdI62+xGNZBBEdS7TXuXaGSaidr/dElGPdC3Uq6sgcTplL7g/VsUOTUGDq8BQVKSlL6IucfBZn
WNjiTOWae3ZsnqmhSVNUm7bPXpB4i931ebMzmfS16hy62nTCgMqhdky5VcBxz1I61vl6D8lguGqn
6cFH2duCeAw1TqzZTOyzJB8AjzvH8PfP3KgPILGzXFteMTXh98aPiChIxT4eBudU5YVzioaF4Rml
5RYrvn4m91xQ7SLi5hxRQ/fpdydNSJCNPaNp9/TFsP/Xje5kxq+HwoOXXA3pqwlUisEz+xjCOt9R
Ek1XoT8Vx5kweNPz7VNr8m/S630e0do1pNiSffk9DZmikGyRbwsd2U3upvipO2fX1AAN25qi9FTC
V9F7DKViLsez67hLGlvk7fy8fIL4iGNouRkTs11VRuMH9vIKs7kb1CxOiJMW2ld0E93FQK42WtgZ
yOZK+zDG5SFiWXVOlhs1JqhrUtA4I92FTGjkUy1ZzC4bVHGTwjNMy4so3h2hZ+c5JC8HRW3TUpkY
mK+eNQJNz3rYzOc2ydGYYYJCUv/Xz2GS15ShvGR7fVmynPnXe5+1xXrdK8+URgfNi9Cg0zMQCAfO
COR6MrUq87awdHWoOtw+utdsjZgoSqUaNOm0Vs4UFpM9q5nC7h6Ztq6ATVvnaZyNAyXfvUW/AA8p
OSY0ewdOfk3au0rYz9cTqxEaVcwoy9FRh9mltsr8MrcKM581IYJfHlpa224ni5WsAkVw6fym3Awu
jT0NcaLTYlePE3kPVeGuIdguKF0v3JSpUrg82m4tkio70Edo16PW+itatsata2OgEiJ7ibUCsEiY
3JpOZOyvENbxuua4FoR+l2fg8oK6QQi5pdqrB38sza9Vouui/NcPfz++Vnj+vnL//fT1PSYfz9YX
/e31V9OEcldVjHf0+uT15vqGPzb9626RZ9/a0Iy25e8iwfX3XV8+5znrs2YIK1yNoDf/2Ik/Xt8U
rbE2l2KW1I3ur9rbteDmAcH+VXq7PrwWef72s+sTPSF0O8uKYCzvTI0WINUhiC8Y6wW6cm2iHVaG
CV8457Mu5GcXynqj5/WnM7vvxtioCyEo3SZVcbZL5lfoURRAZHbIRocvkJXmkA9sczMmACVIcFqS
Nd1NNaK5Uyahep2VBeMcV9s2y6YDRhB8aw3VR3pB7byxZpr3ZoTdzXarB+XgmCymh84YxlU4qMUE
F91iEzZ6DNipLehXlkRCCPhFGnr9wJG5sbZIwWWUmJNDntlnOw67PRj51g1LciaOPjnzTNK8+kDc
z0a3lLNpOzYPeYLCNNgqW5qvQ0GzXosSl1yaIG9y/eKSSbSuu/YJkTn98ZdI9WBo6J7vnVIg+rTq
kUqbR/292aZpBA8/197zCjMFKAt/LUdvT7QvHRDbyDclRFjcWnFPeYdLLQPhStcduTFKkmkS/UCC
dr+Cpos5lNu1787x2i7DQ9otDvyB7lVYj4coJnnbjCPsG8QVkIGRYN/2xCGy1YTCQx8Do27Jup2p
y3ltN65qH4t43A4vmcEMLMzg7KfCvdf4HJq4TfYh2JNVngLvSWxCZIYo4iAM2UeFziSlvdPLCJWt
+IrtMtrm+iNCEGTwVnWZNKEDwGlfHdmGkM2BFpDXQaCW7x/DLCf6g7jqTaxpCA5U+lSZ7oibPam2
3ey8y1nJU6RDghk4PZmLOZih+vwMIf+9eHZ7suPnrNoNGl6rXMch4mAy9Uf3c3D1JkC9ukm7Jt5V
zkj9GnWANxTDxhw0JhWj3Lk6Xmmvrd5NPcGGc3G94a5yqzAIez87GJO5nod0rwZsilliW2uve5ln
JO29v3fLtt6Q6LvW4945+LPYc8TEBeT4uNJPxqyyS8fpiFJW3wyDz6IhW9qf8FIzTOBWqTff0MJE
PgaorvzpWg15oWGvn4hbGYbioyzQ6ZLuuW9somOw29Dnds561WMY07Od33AEhTOuuwLRl0+euhKN
fxKxIveEPJbaEO/jPE33DtLnJkqbSzxwLnlOuHd9os7sjhPUq/RblOyPeX90VWys0PExfZ5tqouh
zydFKs0Gi48faX1QW3ilE3x9HiT/XYyLRwheqNseRu5kweEx6GxSOdL5xRGaELUZ2fzvA7Y2JRYI
99lKyJPSQ3oqjS72/WAuoJL4iLNkbRcuaWVFvfF1as3EjJZGeetO7KOt6KjSazEIB9nmMqEJIIa9
kZLdugjKMgvSj75XOByefbv75ggsoY6WYYxJ5SZ3TIGn/aYWloMUmmHFjhdNvBdJuvuZBrkA44au
+d/GVjwnadvRhs58/IZ1usOS4aCC8+cCkAyiOzg5IFJz1oAtIJJTkt46mMjQxuJfo+09kxSPo8hS
iBHihK+lfMU6pB+Gdnwd6rIOvKG7iWLXOyNGfvO64tbWPR3X3aImGjqwWqOP2p+2+raI0bLNOGJz
FPOrpAKXZtf50lcciAdFWmHL9NnOyMSCPh2vzQq3sOlzfPppCiaRaDvqtTE91QidFWbAoAjbyzLF
yYATOTaGnMIlLLbsWucYOxEufJnhqprmTV9plxmMQMiwnxIORSqvtukG+RA6vneCHRpUGbbNSKP8
pCZb3ziGCzNRencaM3lKR9QVPzxJIoajef7eZgzREhN1QUFwo6EzlS9Malbk4h08/acZuiE2przZ
TBJ9GaYR/vY+uTVUB94V1UBkgg1v0eFNLv07jU8jsQlCFXH1taQld5+eoGJljQ6y/3h8X5JUcJWC
CinmxToUlcYytQtxBBMJZoUoyROhLg1R9SZGQwyFDlttdXExeuy0vqMOnU8HckiHh2h23wrVwJ6y
PA/ODSPetUrY1cmrUTRkV4XZ0WP+NCPDZv5tRYGGdJ+BPYP06sEWaTx0AZr1JfsjbYHwseWgr+Rd
7hThKQQfBcfB+hlRwliZXdzvBdKyIXKOjFRYtfw30TSHJotYpmvWu6k1yRHnGgvkiKG5fmsKLkpW
1/2sYhypOQeaCA9lbqJlORqZA8CkSDHkxE8NMP6AycOdwPmzivX8e2hwBSSHBysRDoPazpP9gPym
9LzATex76WskSYmNlQ3NblLo23wDeQvSbVSguHeMQsfb456FlyNt8h6KIb1I/QF9y0XfjBkaRC2S
Kwm6pMgYTnTrTaJ0GWw+Bmfh2I2UyTP5bM/K2RXOAPGgeKiWvC4y6ZhtVuWmwquAVGqbGPRoBzdM
gqlw3q2879al8vfIOVHcR9/NBDhCbw2gBusYtyICKr314w2UwToV66F37lr0Hb1GcHmDmwP0DvCw
u8orReDVzmPh6fcpkF4u5RH8iKL9ygq5H+LM2nWj/R35qP5gaT+8XO37VvoP+GhRRbEackZ7J2oc
5rZ6bRImFt50N5gQ0HGzfhQ9p5eWIgnMI8kUeSYPslqZlbXlsEMYMxvADlX8Y6itN6ejbsIgMq6T
KkwDGJc2Z8oJgX+6tDX5EDV373sgV7gwFhtihsibtcuPLvdG1KM9FMIkenNj+0MUoCXFSGGL8Nin
qKBoI79V+fwVzVUapBb+tt7xcHJXxr6EjhCaMygUPtcIFb1k2bCO7fG9K7A4YBtJ9m1HGWF8iOtu
bcjiu1MsWac7YsjYqraf9OK9q7V0Y6MPhtFfHuOkuVFeEh/aSM3w0qAs1NY039DCxuWVlu8FNZpC
Tx+moXjX7CrZx121mdTU7LqpQVQl5TePmLL1dcplLnHTFobYnZGwOs2Wte9s+/U29r2jW8udZXjI
be2L8DHRZ7UGtNBWWzTP9daXMR4GdHKF3qz9MgVT0M4vZQEMQjksgUYdU3ZXQTTBHtNmtjgpUiZj
kWKfGjA81VDVdqPCv0HW+52fjbfT8NMWHZZruP3roUutrTfXSZDn0UvfS2tjNdYjmOfnidTqnRex
hE/6i5GV4iTF0RZY0d7TlPwY32k4zI1lMwcFCDQU2LBtBF1W/UorEYCs7f4guO6HNBk2w6XjTu6j
sY5asN5RbpbbDJiSbw2wWCh1aPiUndJi9RnB57E8mHqet/cksXmhhx2fCW93bu5JT9QJgk+MTeaV
810/WzddjRbPrT3y5arZOdVV9G0v9PIdwaqcM3HQQLPFuOACPffHdb5EcfvYs0pKHSua+BVeMVS9
KV9o07Xk7SDEJiV3ts0b5zHurZ8o+9RqjLH5mN2EsLyIFY5NvT0zrytT2BZMmvpwTIMKQ9I2qV1v
lbEo3a5ia5wvvcRQz7f/GEOqDDX+9CkZd0PvvqShz+zazBV2LahBqTgbWbrJPehASBFRHSOiOHiG
uOia/AaRTKCcQyjf+BkeMSd/0+zpsaMVz5W21gPbb94ohjsHuFYJPt3U/N5TmdnY5gyUQZjPw1ST
KzQB32yEt7b128ywDDAAiC2j/uQnPRdFTV46Wd2oVk0oahom1nZJP7yqz6Zn4xYmJowcy800Ynwj
J7Rf2Qv3T9V3yowedN/KN14Ck6QYuyddnmkNqqPVIvJvxzlA3crRN8n5df1+kc1jhLOQXoeaPwJf
6F9IWw+MDo5narPCCW3nxkXQvkbOfevkuksVGGKXtO8waJzsvLsYEbvDpOrCcQK8Fd6akWVu6du9
TCMC+bFsnyt/eEgr67kWPTPezlfk5qVkavU4ripayhkRWQORZu8ZepN17GYKphZeXodEx0zsphFH
ZBJ6+0qLLrpXu6e5B+AKqSVPgJTvptTc6qItDj0uBrggCwyssQ+1oZKbvi9ushbl/DJaVBWBhVKE
Yt9S5Y8Q/pqvvkTCHQ6AnCth3oyFDqs3SqHPlOg9fM38wjLmnlgE4Sqg+F81zJJnu4QmcGhGNkcG
5UlLaR3kYQXHxfafFbXrF0za9I+hQa4B6hSU1r9E9tjX6URJXno7kmweYrOC0dG4XpBzccAn94Po
WrhCsh9QKa/7pBo3uptjyKtgTIdNFgcDIgA+xQL2YxHvwbezGkxQPWpLCQtbMnXygFUPlBTmxFZO
cGLtQPhakh/J2MWTz9AR1ipd48slHDa8lS4YocRTW85k+xBiljUTddd4rUfouYaA39eeXGjXoFmw
G6a44tD54BdhdtQdhiTfzxF6yxJhoLKAFCSGeZ4zB+ZwC9yPZEeDFbRpM82nRCq92d2xrDxYnfwZ
6gqvOTBkRvJ4hQXSWeku0w1r9o/44iFzOIzBaLMUiCGs8LXfzRRkuqekbc1jG7HoIdTXOOUK3A9r
JUwOcAGkS/Rn12+xLz4ZjsDSXXcPdB6Bpygs623vUIszcgA++Va5XrFpQy7vvXtUfVts3XhiElx4
4FQ4oQih37sm2QLSt6cA00weTAN2hAZT7XqCN6b82Vz3XC3rbIEuGvYPIgPjUzXIN0R/Hjk8XOys
ZBv19nuXlYwfmWKJARs4dt2PSVbZ2st65sHusO+b6can3ryWbWKtpzLhioXZlSPG0kY4mO2HvRqd
pyYstI2BFHpddbq5tRn6Kz1/k3JkqlJ4zzJseo4xBkPT1+q16Fk8o4E8pn1V72Qb3VfGfGD+RvNI
Rw041++CkrXRPjdZjZa1b8sLFMqJj+g1nRCmykb7bChSGPoozq1Ro9ECYA7m0ctr90HLbAKZMAh2
xVhRBpxCyhDWDzzdz1Pb5Zs8GlPaSTiyTTF8lFWbbyM9ATR8I5NOXpqoAL6MWnU7MzcPiua5ADrI
9YRCjqtl286qt3ZGuqscCzA8eUIQNdEtOzXkT0KGPRwzpqWmXry0ghrwPILqSOcvloKzbeoBerNL
NWX3EZ8YNe6E6/ydGJhCdzhh0hFoUu8791ad/ExH61bl6qnR8Du5Di0PMsln4ksREvhSBeKjDRHG
ajXuUSdmQToLp0GkGj8B1lAHw/If+tk8Fu64iz3z0ughbgeTbAUPylsSP1M0Iiza0p+piuLYsbqH
bvmSUo/cTKwX10VmHYdOxqcBNvbnrJrlVENabwxwSEsR+jg/s3XSg3LtI2s3avDRBczFTnOnrd9x
ZsLGN3Y6vf0hsZ4HR9qcoaAZnWj+OQ+iDTqN9KGaOPH6eyjVTkTDo6egg8vxy577cRdN2rHx6tdw
lH1QlMg0I+FTvwr9n3mPdrSq7fdZZMaeyyYIgwynK82TW04LCNMTCDbEQuSl5jJaI1pENDxpdyRk
YVqqP7NWnhuvehJKh2YetuOqR/7atOm9rltPQzZyerVtTs3efanNlCakBToxNwA2AKCJ50/DgoOG
V+UUNb7BjI2lomwsE6pXEWSEdZ+nCDUa5E1AtyWRy3rI9xrZdzbIiOpx9toI4JgRAuk1F1sIBiZK
EWosGuQf39/nPS5ePQ+P0p0OooE7WuqbRFpftuY+NVl/m2mmDexr/Cg84KTGhL0KEquL9P9CeRJU
ZJvttfxRtZ9JHQ2nWoj3vCuCaqT3asSwyIXe6gdn/GKOmTy6Dt1Gu1cnEpEOvUIdwuFmUT4EKgJP
btss2uKe6TNVMOTdCnRm7P6YAbi5jmXfLAhdAX2Yyktxh5Ueg7EFXyFqBnaNERtBpnfjI9DZ2wl/
fqaLr1T2xdZosq8upQWOtyjcYKKkydiTo2wxvYQGqEEH1LBvZAxoG63TqEvKAtcGmOF0lhcdGO6h
bJgfGgOAIE/u+AJBzxz6o58h5NSiYuvFCBPTLObUqKdvU9fiCDGNbDuRad/FdXK0FACxHDbDUHr1
LurZ49KebTB6Rny2tEuLOYPpdX5rJe15KigekoJS7lxKx0ehqL604qUMBzsYC5v+g9PcxExf7Yz2
eK9ZuCuGOy023D3fGKoGXXrv9wnXTDDIQT905ADk2rZOjAFhut9BCvHvukx/c2yyxI2o3CpV+mfh
fMtiH8hZuyyPwPWuFnIt49Mu16Hcd/1l1g/mrHm3Q+3fjFMVUhbU3jsUPhdFpWA3ebCSRNZeNCeS
69EHnjXZjtoiOkbzXdyo4iueKhw8w8FsuW62AneS6k0uJ9Z30q+hh5ePIrsbevDmuBuZz4ayCyrN
dQOi6MN1bU/FWqPKoGkPntgPrcU61EDzZafAGMeKujnJ9lRLAWP6BSfUwKQ+E5fYcp5ct9nZXtfv
mgkTU6VAt9ZAD/Z9RG1gPJM/C0m7t8uNqIz7wptOdgLntRpddYiz8WJ6dYEBiNKjHUOwBDvDCpIp
+hgHIi7u59T8oDdlrnBpltMIdZ/kCyONqUIPUFpj/bOJfPnA2PzTjZDUUzmNUO2bakvWaBo0xiH2
3Owuzsszln6sqLI4F708tqGWH4w5bRaY9h2df4DUSZGvksRg1hA6FHIyCtUK+qQmC/+ij+olQrEa
zF3KAU57L1DdCNSgi56ZiYiNyUltgpyL6iw+zC0l1Ul7D912G7aWeoWYstN0NdzFrZWtLafTtpNe
TkAOISmFjdvvSi+aCZDFvU57oN9xFaf82Y4fLmcCDYl9RxoN5wfoAsvKEACbZ4xi4LSm8lu/aJqu
2TdXUZudDzQefz++3kPJ+udrrm/xrrrN63uuj6/3fr/v+jMSxGGV2bHOV4EtFJB653U+J9kCAXj8
YzO/fuu/3KRHlNeKjHi4edddu/4eroY0oX//8l/vdJPi1JVDwiyNQJAI0bpKPcmEd/kTf+/fr+0U
nXFGlOhv/9hs0/Qn1kzx7u9bvj7+9cLrX9J6NsK3UAXXTUeUnhY14//8lt+/6nrgrg+jvIig6iKK
vj78fUSR6CGVF8YpbrRvobIpNvjUKuOkegfKpW0i3Sk3iGsIEYF6gSVDY+WiuGKOAEBR1HDRNQ1o
wopFMXPm+xtHOPoGiLx/SESyc3QLSllHJWya+28ZI1zSAew25HeW/DDJSoxXXGKHIHEmhnn4f4NP
+94k0DTEEDtO+OKcovjm9/Uec8yjZye4DD5VhpHDniHv2316g6uFlsmEH3zS3GLlybNBFrqqk+9L
C6OZAC4lfXVBBv+RtiQW97V9Hkxr56MlWTHFcO2tVmg3uBQZ72ewrSKRw6ZVXbKmQLGC5XGnCwbU
BDsizkicTuEgV95cuWu+sIT/3TqSIbIAVjOXNix7/9jUwM5jAQY5JqqeXjyW6ugyxjNGKAezYZWb
p6HLP+eGw1vS4hLVInjFA+2L9ltXmM1KprRrXE5a4CzjgQvbXqu8HYU02EYwUQS1vGnQXtHpaGtp
jmekOeAkkSUpT19MIM2uStshiCKxtdvpDVkOKwdobV4rEXglOLvbEPtpQ8vcqp7zzPkqBzFuVD19
DW7esUDEU4ihSa0SyTXQ6Ls8UPNrJM2nMmN6WzGSbZSq0k350utUQUcMUHC1TFOP140W2/sh7cOg
MBJ/5TU00JN4rtAdebtar9geTM0wNsi7pzJgESS97jtGU5Wx3OgJfDh0WFdXWB5e6wGsl2ulT0PI
vMLBRk2z523OzBWFNMxsevM5AYLKPicuaoGGxGPbYewzYmc4u40Ji8R+rClx1mND+IlLVz6fixuG
scAfES/YnQYFNMcH59Q+Au/wvmox+yKBK8nrcp7xa5MWSQxKoWX1tpu2PEubyW/mld+Xtx3YrxY0
n512H/kY382kZ26sqH/Tx94JbAP6adjhILpqnpzKbf9DBoa5CPb+jAiiXWTaQiwQB6ZK6Pr+WdAX
hdaUxT3FqWmi6ZIrzT+6KZ2F2MjuMh11R2yFT3YFh1vLYQBjrwq3nqQqnCNPX8J62sbc0UOBpCxl
fzJyzb+3xglWtJvfppwIpds+MhTI/7Djxt+TlZYdd3ROB+HZwqHu/887DguocSZqtAcawelBc+AG
FpTzMDjROeuTjtJg4tHTz6JbGwbTcRLY+/+Qbv6LlA3jXxw86h8O8fVIIT1mef+8D3EdJ84Y5fEB
scZ0W2Uk/BpJdGDmR+jM7Gr7Mhu8bcjqQKuZMvSYq2/nqKje/v1+iL8nmXAskIpaZD2Zumc4f0/S
SuG14clw5aGvCMWKvMY69B3teZ1BcGiTVzUTUF5mzpPhyfripaTbxhRbVGWRitVqF+V39ZkJ/QpP
93CRCGa4XoEri4wIT7lkmEYRalxCF96gZR+9bmgvldaa68qlH95o9KSLLCyDMjY+HE+p/UiiXeqX
7vl6Ey/3umx+/fd/9r84d13TF5bhuoank3W1fDzfPx5YMrb/7/8Y/9XrnRd1KpIHxzDz9dBWZQAs
YQoM6W4r28SOPYPpREFvTWQb2WZ1yMeC/n42M20fz0Uu1T7XB2tv2Lk6hBakLiUj+HBVqHbZHJlw
CobHPizF9rrn/wus+c/y6OU79O/l0QBV/q6NXt70P9po///qvu1bruksI9c/aDWAbAg7M32Hr+E/
lNHWNf0OPoHpsoJHzcl2/uLUCAfRtAWdj3g83UNlZf3/KaPNv41HhO65kAwwhTGIupgqF+X0Hydj
A3ai7msZHc2uX3uWpDZUdLt0sXFlZLgfpzSzd3Ya7q6Prjcon4JG12ETTGl1UMaXvcTWXm+8cmoh
uy+PdVb7wAfmmzTON5ykFLy6zNkjI3vv9JD0Slk0Z4OGcIQH2IFXJRkaL3rNtF5RsJ+W/kCDZpG3
J2cqEuShwI5yeuM2zOsYw4Csz4shvGiGak0yCo08gwub18+PajJosc/zqe9ZPTup4x+wZ1EG9XKQ
5szsWsR8LQ78DfV7dGTmmN5ConMG97h0aF708VjU07BGp3EuU95chJ9t5TgbCS169lmt4Ul2Wkp7
zlyjqaHvvza9qdggIwf50Y8DoafYt8OwUuQwg9uBwCL20UEBSADfgF7Lq4etqcUYH/V0Hbdht818
WPEKeK1hhmQURR8G2r1Vj5MYi5H+Q5hPfmtMW3R/ZtBqUxq0Du0gLpLaavZo9ZUWQQDZUoyt1DfK
gYjAQ7sJPHPa9uWpEgi+E5n8xB30kCIePXRoGGJlAeATLvppCf96OnRGQrnZqTB0IU21EMUYJgwf
j/Qu0BC3kupzHOhuucgHylNdxNXGWaABw5K+FJkyBA/h3mHswquFi27lpy0qEFrosUH5TaXssTtz
PNIwfZqLpIcUM6gjS5ZjXj4kRj9/tOZ2rIcfox+HhzzUWTo6pHVMTbZpM7B0WZk92gM+d6/W8amC
/q1BCAG/joD2+eUYzG6IVbyBCpF3jVrF2oBcScuO83g/eUW0z0BHLmlCTz4Mx2PYafD8MOM2FTyX
BLZtXRonaYsfas6pjKG73JDRLtaard3BDYMQA7xzImBd569rMmq5bgMJ2u9dStupQslkEeMhKxqB
syymA42ZOEgb436eDRrWiRk9gVQMiokkCLOGh1pnOlOzrtNudZODmabyQCnibextmgSET66zpfoA
wyIYJrRFrdowJUK6rGXlTsGZww5HLYFMgAg4kEz16Xamf4OKwv5GJYO9N+0jbJJ8XQpdbhQFe800
gBCL5sGRhAdFJoTRju+Zh/zvQLN/eqgAs/Se9ZVh93uP2oVEeuotME8TPRUDLbNlzCzvvSc5F29G
0RtQFWNrH8UAB9vyQVZTvC2tdu+LAoq31k8H0yG3gvAmJjRwj2is7HJ3A3uYTy8i1KXTFQKpqKTW
MpkkSPQnFQP9j7PqpoRc3dX4FLqpxfJdrlWz62d5J0ZixW1nS8I9q1tqQ0yLl0aHGem7DtFB5Zq0
C0pmFcBPAnRMdFeZCFdZTmnDmtem8A92FqUX04hvUXKVgbWOYzHc5NO3rtXmnV0B7dE8zNaafBS8
/JIQraLr3purvEM7APswNPdc5tbdCKqPGHdfnSrT/gQNuYnnsto5LZ/xGdAkU3furzxb9w8y/hYP
SAz6tIm2Mm/vQ4PiPwYozHIDsJmSWLWCTJ+s1zLCJ6hcwFdhGjDfQp141VT0klgpmmqrnIK5rUsA
Xt4WIeKG1v0negFq9A4kqMwLTMBCgSwIjdR8KKUUvGgFhHkMdZ2FXEBl/meUKeyp1VeYTuGNiZBk
BZTYpITEsqAZXQdy1hxtTB1JeYhaaF1jlF21JVkaRb22QEJvOnTX68wdkKPFe3tmSWdB7Z5n51bE
YUXvrqqCtG8/rZw2eun7P+Laeu3rpDmYBcJ9ml+3xgQHJxrnehOZOikx4L8ojiebgqFtM8XOIaLk
vZ2m6WMi3oi2w7wPldvu9bxUAep/chfFiQqM4EqEqjqmiFYXQ7f10pzgcBReGdAg6OCNCPeJq5e7
iq4qonRWRZWcbpbU6PnZHVm0hq2OoWD2voZpSTbjEoFT5BwN9V3tynoPCferVvH3BDvqKVRUm0ut
IEdyenG71AuaCZeqDXy6mbqQXu380cSAso1mcdoaSNYqykmkyqfwm+Ns2Kf68HMayzIwUusytP60
hSwL7H6s16qYtaAYm/rApeVetx7rsrS/3OHZibPXzsXhMsAKQlLHVdNC3bDO9OFH5+fqvkjUA81a
b+P5LGYK4Z/amZWyZejvcXNmxXFB83DUy3EzspJuQOps+tA4Go5cd1UG3SOU/sY10O/4FUepU+p7
br9Aw5WPelTsy7ZlVMlvJh/tmz6DsBh9/Vm0971oMlgVYCgBLlXBiENp5X8aRAAZ4JcRgSDFmWLx
qJc5YXJRxMBcp/uOmuLWxfBrjeQ/xHFtwNyp32ETzfi+TRJx/CHc6qy210zTRRA54zeaGa+xVZEe
CTfIGJAJcn68l54pghJ2d8dicT07EiaKQY5nlyXb1ii3rhgLvvwOuBVjlhR6W7QRMWJv5EevwjWT
k+1oOKk79Cy23gYN4OeN5dFjQBkCpP+/2TuT5riRbEv/IqQBDocDMGvrRcwDg7MoURuYREmYZ8Ax
/Pr+gMyqzKwuq/feone9gUWQlBiMAOB+7z3nO0xBkZEE8W3ABewMuFbxPT2W1pCfw4KP1a0ZAhZL
Nz1x053C2KRS2MOOnMG6gRHZpJh+jzmbDTiSrBQtAyzW2geQMiDVIaJlGLYvpsgowuxhN4Z+dYeC
gTQHpz3VTVgsVlZ1cEvzja7DF5ssBNAmxd7EHr8Z04hou9T+iCa9Y+Z9b7QVsxiRHovKyrYQITr0
gy7hgMYzZc7jwGkEOOuK8JXLOG4Jyku2thyMV98ElW/rEEF9dw84Kuvm7uLHMSkfsbc4OeYvacXF
KwVSqTBM6AoX7RdWHQB12DV2I1Z0Gku4HhpzJp1ppkNnk4PLbTN8KCFftRXoeLfFRN4w8DFLAEUd
7FbTKNqDVsswvf0azOgOm8mNL41j/Yw79hnBXJwSo06OjhseasYaTJU98+yE+bx3chC/NSjXrYs3
8dFa8ASGQ1YIE96l/2BtXUAl90xG4Bv48AVdd07vUnzCu5y9wjb6Ylj2F17ltG19wO8xaSNvrQPp
yvWPMoTm3ZM5r5oSkKBrRvs0d5ILl9fSygZmjJnrDNUi2CLGQc+dM4IfPPtOYkvbeGnMKliFBuP/
lB3pINKnshJ0Teh4mQouQm4d8tkK2YcqBGvM6FvLObXatqjtrPvEj8XVHMHLD4780QD6OylkpLPD
jqV3Xjk/yZgeSBeZsLXvcD5cDJ17pOL11pnFmzNjgQEJeuCe7xVszU5M36Krb2Psz/uaDYwhfoYp
k8HcQgPHpHU3NgQ9FOlwrsNxFxag0El8ng4VdhvWnGg34sXY2wgcScOd9xOZXaiUuHVmrg+Ao32w
K/l1FJwrsWyus59D6U+dr4WHzWLCL/RKU9zciZ7lcX1aM/XZ6ISrER8SK4jvPyY9m9PJcc4dF8eu
T0CyJ1n5YjayQBIfz3eQErh/Z763BThArpKCji2H8rm2YQeLNDukWtdveYilWlXO3qm7ic1xiyvO
LG5Jx4bdcSIC3epdXT8ZJjCerHCjAwg8ooQoU1pVJ1dVuI8WNcY2MBrmGnzkecKdO6/igJOwfNN1
TgRwED/Y+fy5MiTRJZYhr6QGhGJXe+2S4YW7ylUO0YRJemwDVKA+5gbcT+n3MYFjnOGU36hxyHeZ
L64SCuUdG5EHPyL1yfJzuM4wwm0SAry4r2+KdMeHtr4LR1Xv09Y+0lah/nDR0QpFgmQ2sqvGHjr5
OIQas3wpRzvYW5GN2A41WGeV6m5I53Hfps1RuvznTO2FJ56JOX1vY/8sIqJry5LGaAqkpy8RWJci
hBbPbXS08BH4iX3QVcTYO454pbfGmOlCQ3zLvDnfOuHMada2+5nIs2qaLg2k+YAKhsLhSwPf4dgK
llXR6SO3xo+4yeVTZuXXJqdNzH7pbHcj2KEKCqN0qlN4ibBNHKNQfziu593QN/Zb6PkYwyXhPon+
kfmgncCMdqj7nzWS0LcIrsIxjn60xmge+roZ7+Y5uTK3vYrpMsuxBtL07tMzoZn1YM5+fMNph+qT
JHP2ruAtG43xff6i+dS+TQlSsTEtfoV7sJ03PvNpC7YKXUWN/qdzuaYjryYeRIhDhquE3uiBjj6n
knMmsRQlfiPCc6PiU+X14Z4PnClV6H0IxUhxMAQNUshTm1q3n8IKB4RD8ofFRRoVjb8TE+fR7D+7
UX9XhDBAE3gZJ8Rs51Ja01F67bNh4ij2R19+I7+BXCagiolR/BBJvFUaGlRT1TU7XELz5pwrmRp4
Hw4ps8oRf15MJo7IXjvsYbC8liR3ywAmMepsa4gAe4rt7JvCZK/M+7IVXN2QhxhXzplVHlMXwdrU
PlSKJhPohaXcD4+miRkwHRFV5SyrU9k9jMP8blf542iK/k4jID7EomM/28ptVhbLxqoluocgCYc1
mTEA+uoIcKGAd7bFhvBGLqc8KIr7EdfBoXHAKRWMIEddqQPd7fHY5yG+GyU+Yz9OIZIMw9nIBElI
1kfreRnXaf4rQVcSNUl8s0CvC4ptdpmpQaNVtGcd6Fc/tdS1kd28i9Jl+m27u5B9wV0hBjZjeZ0x
DAjYWpbhraran8jA1B6h0x6FPHpE3uzEJlMbXIe5myo6AH5R1bc6IQxtaN4aN4z3PveBwyiVfbBM
bd2QRTQdU0ddw+SjY78dM1fCniPNpo0/N4pU09lACW2Y4iXq8F+02r0w4cE55LrsdQy2WK7RklCA
t6ay9M82tj61YyjPJC3YTXg1AwLEuooSxtyTnmFEu0xzM6n8HhuNSJ/lJK9LQs9hiNt8Tw8CA+uS
dGuNRXk1yW5BxYcSIoVfEZdWjdyYSXNFZppyik+ijH/Ogv+OEAzKY5uLf2QE4SXfhIBFBgfsLmTI
tClKrjYknhZK24qsXjwW3I5OanLVpmDzVrur1Is/oQgZ01e1+RnymI6qkM09AeZECT+QshgPKdjR
ALQu5JXHQglxqU3yULlPuTlx0DyfF8D4+mg9ADEM+gJVvCKwb4LCBDeGwQ88svVQOzX0weWwPuXm
DYhOwPTEHycu1XKAhgYlrmsi8lJUchQyQkeb+Y94f4Lz+tug6yM+Ww4VGowLMad/vgizI2jOyYiU
H91g5nsc1kf/7mk7NJuyMNrzCkwzc8e8tO630iys8/pk/fIo0C2muvlpNhZzd9Rl6CyJkF1f8fqI
zJCHjG3+oR8DqEHr1wyGvpz24Tlb3qQ87BEmLY/shAgwS1jpVvaJd0HKoJfpmwsqLHrsOryYbicI
5DHMDjka2N0F1FMuh/WRT3/u90cNH9P6Ex0bALEXDZYiNaDHYTfbgSFBUGa3YY8Dsxx2TBaQgs+L
UMRe/t04thSgfEyoKQEsaCKLFuTYvIDG1sOIbo5IvH9+UbOicJYwIqHWffwTMbY+8huIY39+rWC3
fioQba3EsU5Zw2U9ZIbGIOfFr6Na2m2u9RyS8fI7fkpDVNlUPVFvYmyqy58Ha2HGsMmuLmgPB3Km
whaxrYrPlr8kcBokb6zgqWzhyLjs0Tmh0U3JBg5VQbLQlo0XssTlqZGSXcVId1HY0SFMcjWAw5LT
2VLvDKGGi4ka/lhH8d1ok7Skl8P6da9M0VuSlIOjzpsdNP/FsgOeen3xUcle6sxHgGOk4Obm/N1K
bsNCgklHJ2tPkAf7i+F6JEkM8MzaEG7Xn4dswd6nCpVGORZP69f5/QlANbyAC4EtXMg0K4GtKsyI
Lh4ovgmnwzGEs2+D1MBcEOERaReG/j8PxfJLgSii41u/+GgvILcVH7aytFZ6WD9l0H3W50vUPPI3
InCDpnwtwU/tE0kWqoGdI4QS3bkgiG2TMgn6GODhECpg1L35C1w6XjDTEbxpvYCnE4KC9rQfPsQC
pXahUw9QqgNchICCwFYHi2Y8JZjPWaDWw4K31k7w7rnlU0hynza1c+gT66WGiD0taGwkokacRMey
Rrc+AciQVt3dok4Ck4CsnRgvAEzq/bggPRXs7QkGt50A4+4XLLe/ALrz6Ue+ALs9ruN8QXgnIrvP
DIk8HczfYo/BYUTRcEoW+LfyLoYABl7aUMEXPDgsSiJW8kPXAw5vmf1wS81eysojITzvfrGl68+9
w67USN/iFAC5WlDkqGazydkRwA75d2mXM5HcYFcCfOsBMk9K/ltvgZszYrvZC+48r4f0kDREzmSD
JktdQRaxf3Qw0tFqU08s2PQEfrpcQOrlglTvYKvbC2RdL7h1BXfdyN7a3J1JW1TGxs8ouIRXbXpF
Fk45uOd2wbd7C8g9XZDubtGc00S/+bDedQP0vV7w71gNiFxakPAtbPjWsD/VC8V1gcbng/G5xIJC
ssp8ZJpHlVnoowWdAfICrjYH9Py7huqygTpzyEAYNp/jBVNP757eBuR6RuzvIBYR/ilBmmUxCoLG
3pIFd08na6PEwPwPjby/IPFr2Phj6Lhkf5DI7rK+1SRJ7F2r/6Idj+1eTQOqU98Y2GTfwSW/I/3E
+ORG37vZjTfVbIAhH/gwjLBHIzUU33nDoVAley9zUWyKiszY8hhq8QPd6UuMvGJxuoVh8DiTwL4b
e/qePkmMHVmFGW2JzahGAgLR/qW59LiDoxHvk9Lf036H4HgKTLzOjg7Mo126IFTkkEDlatD/jeFP
TCgOwL0S5Um0dNf001wjIbVEigC4p7ID17ixyuyOFKV6Z7d4M510JHKJErNjjxC3X+kVfB3GBJq9
gzoWVxLFks1SEsXlI0q9JXGzNU82tGcxRZ90w+Ad0CiNKvqr27aIrrn12DzPgj88ZWDLFvx9tr3u
oKrJoiDVNEJrDFDlcLPtNNk7YKG3zY1Li7PLkffJRERY6DjvEojMqeifyxw36miPb6aVy0Oou68E
tWc7wyFXjt2jRVZkROciYeMDfjeKiveQD4Y63NmR4iIPCerpbU/F2HrJuSmgLRcTOYgInBlC5cHr
PPFKA1yoB8sF/2OR5MTFtVlGGRmKir30pmyrc/cMGaBCvobExc375Fk+Voj5dzbAn6W1FdGLsS9m
7X1bzFB3QakLynPnoRLkRzpJgI2MVt+E4QMVzddJesYlqIjQtqZNE8bIkqLMegK1RiJ2+pXG9pJk
iWlpqM6VZ4VX7q2IdYkqnvhjm07tIbbCfMSNtYvQ5vWsvUcH6eViD3uNGKxQmvzAEE0YWASSQ4/I
PFm9MATb6uBlxocjwUG72vzVAAQd5tF6A+I5HyKxcGlk/qoGTIQASugUBGm/d6WvDnkwmttJ039G
bM89a7Ek0ejegMuuHkYDE850qSJFtGYnHs1TW+/bkjMvQFJMDHFL6pShwPSVn4ox26Vuh8u/Ri4d
euRgOpKM+9TRu3gi7nnmxi6yMNnjDN3bIcsprpF3r4/0weumO2E799ywBMIbihsBd57Mob2iuLyP
sjdHx85WNfWbmJPgYtj4unwCelsrnt8G7ZW7LsDROs3OuRHqnigwWrQCxE8znbJFnhr7b2lFFil8
JXG0EG7SD4GVPMU3nYbImdl+yqzau9H0PTTaGSL9SNi5Vq9sPD+bkW3QxhqPrs/6X0YNgkTA8hlZ
Y3FMNJ3pfwbgmUCdyvBLj8NbFFR0k90L6QkUI5VPsOjkvkCJ2c8w6KSY0JUzj6HgcypK5fJbmenP
NZODhY+Cxkt/i8tBUNdaz5h+wPQKco/IJdnmZTjcabN/aPPsJ81AqRU+cKR0Wi78vIA+blsG8XnF
rq3fWA8rdi1foKdJmL3R18TWMLNLWQ91zea056br5bBgkaeGJ3IV7gfyyUBlPud5OxxRpINIuWQa
f4Iq2TOsB8g0/e+PJqjXi3wjxmIXWKAb8FL6m7gSjFZ6Q1+nQIbEEDM+xcDQEz60j+lJMqaTpNTW
qK0CRn5kfs0XV7bjKQvSW56x8MDlfIjgTR/9xPKIXRqa8VJl8pyaAFQhlI+X0R/Q5NG43f0LG1Fh
rBVJW57Xr9cIsI750FDUe0817XtiQRlPxunzEHQK/1HuX2zszBelt2PnxJdK9HQKc9BcPqMsIMRs
hFRLyl3WOcO+MIhaQoNa7Sczy6/27BHGjF/4KsOBjgjlVTjF4G4G1fkY1/AY+2qRbImWAPMQnN/K
1lsfrYchWUio60Mks+UFOXNkpuRZ0xgaF1xSllg/q15Wl8nj2s6g+FNZxf2ebtmPcCFPdoaqLyta
cn1KqVdtlNGdmgn+8vppuUH8x6fl6pm4g6S5q0e33nl4TbZzk5C+5roTDfsY1wfF3zZefpUcC3rn
YbGZeTsQGj6ZeWwQ1gYJMwkc3APsM/882AWk2VbEtHLXh+t3JgyYgaBeAHKRX6MOkSnBgPdFVL2T
bVFcJhMi8zaNm5tRDO7hL1/rVHvTUDm4UKn81NyFh1FoBqqc8dbyT9dHzKM7ojXehkTZF+6c9iXX
IVdCujEWPYNcCJDrARJJdZlnSWJzFHQ7387pzSwQW3/hRa6P1oOTjKRQDCXwpKGNr0KTRVrQp8bP
SnY1/byL0R6xz4eX2CciTNmji9++9ug2L9t6Cf5kI9yGc2zZ6q8HN+79Ayl+99AHxKWLvZ/lRJeU
Zf28kBV7O2IbzhauiDl3ymUb7oatS9ky0jZYNB0M7EiJHVtIxX3lunC4J5IhF6jsnwcCx7KTRbTf
WEBqAWM+5nv8QL/kAqw1Evi168H/5yO79h3QlZyjAPO8Ayz3+9QOiNZaBCQKskuWquq0m/C9mxD2
TXHqlNzqpUbMl2rRxysJEI8+7vpBhAuxNpsn1Bww1hU2RvrsEZs0hvhsyasS047XFGhOUfB2jIBo
UOajcZwJRyCIbKaf6len3wXCYVXqYz9JXNYgX/MqeA58vzisv2dYqTe/I0PbNpCHwB6eOm9mnOP2
7NVRhtmO7HixWuKqw1iylDGVAdZBp+WX1bKP9BSpC8Bu0DN4RpYIs8uywF9WMOj6FC57d8RrcCaZ
gbKOn9gFtgkJYJbcKO2lFvSjOmbl6KlAWihNcIP11gN2Le3+uxLTczIn7WEFlK7gVfAToAnW52Oo
6Xk2Me+FLgmvAep+rmgrrBKcsRijJXGAl1gu52eDQwpXlEbly80hqr/gO2rO6ytF8UdBZIvu5rZ8
hHqFnq780zrbMZz1DyG/pDQnIC/qtP6XUx9zKq0P14OZYgFZfjejKqDMy0G0C0X3z+da2y0xsPOT
0adfo9A+qgEkVqsnTjOxnF2cIRZA+hkT+bjcXJavNVKR580UYrf+xdLtUTOv70NitF9m7NpEPcNF
WYr06K5AjHNxl6S4rm235QA77PeLcXkX9FTjCp1q5nRLWd7k3neShD5lS3ukrafwqJZWyvIM8PsP
PeZ6785BeQkYH25lFLRby9VcKsvLWq+X9el6mJdvDD0wbCJ22QEtPzJORn2wbXHnt859KDPUJXy6
iessnwrE3Mo+pJCoCBnqzzrPSQi3ueRzzIR00L+wghmwTgBHYysBlXPI6urF7nF7+Gl/bxUW5UMY
APtCiT7Sa9nAubrp2HxkB0EzkjuXyLps12g0w3ENXQ85an+sLbj3g3ERJe+qqPRHRV8TYm7+7FXi
S9Kpd5V593Vl+TsqSuTiFb4u13HuiGGfj1AwWc7N7gJK4dq61bvT28w7HPMZsFu7ydGKb6cIjUGb
fw19gQ1Ai3yfVfG2gJdMp8Qk8sFLj3UsP/XT1a6D25IvS2gAccuiv0+G7GvZZtxn5a0fcLZi/fmg
Hd8+a3qVOsMMNEbTcxaYp479GLJQtOZTcXZro9u5Hp6vJlM32vSPXhLgaHqy3GDck1aDslfFD+Ni
VYzJOYKqgJVaUBizSWWj0g2AgsoPrsgZRh2bMhEH0KBMbGptIpqt1yJ/YFpQXKfaIc2dfF6IMv33
0nx03EB+RAH+bOoTVvmSParOw503mG+hNB58Ghf7xErTM6b5X5bPvr6O9NNYQ15pS8M/rBcjTef+
lCSI/4vGPELgPa53Eb8RybxdH4JKJ3ltOiNDQFEwddaDlc3GwY8K/zLmrnn+/1rP/x4KFzXyf9Z6
FsXPtuz+nk6IPf9vYk/p2TZXhfRx+UsTgfUf6YS++5uwPYa7njKJk0IL+qfq0//NRrvluNJBTiQY
a/1T9Snt36Tv246P8sJzaMc6/xPVJ78GUedf1POmb3EtIC5ddMiWKVaR+l9En2CdaZLIwrwWBMVi
BWSyrRv7WnLXsveM1rvgqqrO/hmMEdyQCj8WPRnipyP3tU5EHv5CIjI4P0wA8MYnGajaexvo+7a/
wklm5bfZxaj3g5BbCHzJDKZ8tmfwWGOlKclqz1MLHxVzbwIkQmXtS+O4k9iZTtu+xYJ22D5p6Sqe
aOghEonCBgGH72U6+HCifkTtAmlSXKtIZw+p4cGmDAYjgodTGh2LqNmPxGj4fr3qE2NrY3oRBF52
ywHrTeY54oikEXkZfwmMWrPPiq+m5xnIFajXFTcQRzFZU4h5iXUOZQwExOisn2IaU5J1kV5CEItC
7OOIsTuFWQbDNO2RvlUAEftURw99IcVo7IeOGWXLb0smsz1HoYNbLU8yB7W5GzUI/Wg/01YwETZC
NBnSNDkTvTI0xyCSz3JQ2IbsGbIiww4LLCHNCOPQlEH6XSA/szeGBD4BIoIMDQYUbiCak4nTLD/m
c8R6aDuAE96LHKrzgdAjECUtBmQCs2JruvjDaBOI7jNy2EjlTj7wjsgdPtGGrO0XfhBVmIrG6FPo
D9mHiculPbZpTbRy0jRVfOgcYM+4i+3uq4oWw4uNUuc+9zuy7wQZNwW9EpQUThHua9i/OJYLs/S2
/Fpc6FLIp0Jl9B4sE3gVMThlkW7bOnA/9fDRBnJKqm7EtymwZ0TGclcUYjKtS9Pwp2KUsdO031mt
IPRIzp2qHmEmQ6aL1URvpKmR6u4I8e4pB9tkkQD20dwiJzR0AXOlNrxfDpEyLbo4AGzVZpk1FJuc
JRDAU8zMLt/oOCQbJw8VfL0cO8fSlaxmr9oVSruII/0WA5UWrvSOiTfUzqbKMsMhC4X+7H1Y9ZOA
Id3mADCYzUM0qrT1kshKJITWOEN9yzowXzdjDEf3rXAMX5ymGq7qJeCOYkssKYo2xz6GyDZHtPhw
NN2rgS2pmGDDKBx9F+y4xhfQF9OLdm372WraEEotzY02lcOj6U4hUe0ABKrOcR6sRQ7M35nFPzIp
0lcwmMNxKER0dMQQf6+1CrGTQzrNTa9C5CUJk/Hy4igqjN0goqr97KkS9LNZNPso62xiUqz6BvaT
jJaisB9ophs7PzbGV/q64jjEXnllL+DejZSfRx+wBsNtV2E+l+RROeHwoohT2jWdMwEds5JTyDbi
DL7NeTOnOog2kR879+1s/5T5MH3rYT3fS0PLp7IfgicQqWJbkCT1RBxTyPvRRtCtdPvklWH/XWdW
de5NxGZRamKkS3s3unl0QPcqqxWJdoP1JSf14QS/lTV54lLJ+ghYL8KJUwoniG2MRwxhG4fpCUDk
tEfAHN4h/Y69DepgrHjcIR8IkSu+FqNM9nXvh49KNe6xR3a8dx23O8RFDBhrGpsTPqP2JPuqePLp
wO5it2tuNqfiUdMfOsg5dR6BZhjfREyntUYY86bZoDx6CF8OTWFMDKoSBAs0XNAnA+cLItRcjhNL
nPUd6Eonkvl96hnFLkoS81duJsVL0+ftvTV6eEIU2n9CTc1cnIG/GJ/Nam5vnXaXoO9pUjT6o7R6
jOzMffI1w45pQmkvbOS5Ifwj5hWVv09KIWda0+iEbFN3tEO4zHurG59nVSOED6je1BBMJiLdajoF
ofBIwBz8Y0oWEpoQB1taTiDIJu6pOAdnLj56C8kdmxZut2YfveiyUfcowtr7so5Khi5FexJxBYsk
T8ezqDDfShRbhyqy7Usd4wNKM5q4HrHNNxhwGavVVDARAFsQ5L67KwLH/WgGSZT0XMd3pp1M+JAr
Y+8KG56jB8XEjkmpo5XU3HtoIXbDBKkoaLPpFvWkGjEtSQ71PI7HLgETRO8G2hKav22SLw1EqegT
cSkdATG4tyyfvDev7ZPj6CUOGO6xvnUp4BIxD+NTgFXvnvfA5ZZcJMkxHcoS9Dpk9KSy1IlKVOz9
wBPHqaHXVYq5Opg5aS0FQb4HI7SKc42PemcxtLx3J/RzTjb1l4g4lk2UOcMB7rqL4NKFwFhqCw6a
Dm69FerDhK4RlS6o1ZEr+iBDao+6ohMfSDPF7NyIHzD7mnsnaeGHuA68Ga/Mj54Zxdsqpctv5HO7
9TwE9EYaSyQsfQKPxq73tguZQE2TRlk/OKcihyxg27ZFwhz7UDrg/mfXzdWntPHEgxGQuMOCSSiJ
jwk5Z8h8CWDl7Li8uYl2E3SfjtWicqIJfK/t/YqkGV6t2EwPxmw0z55Hi8J0emufYHPfWdqqmXzN
gKFmxkX5pEjvRUR06ee5IcirHx48gx6s0ef6Hkd8c5yDJN1nLqDSGff2MZF2RoQuwZa5OZPeCWwV
dqYdYy5D+7jFppVcdFthFQNqsMstm3wjKt3d6Af2zi5RdPq9xkM7Z8N8DUsFXAua276mqwsUUpd7
x1J0J5Mh2KsZzJKLCHXn+glpPRZXRi4LXBz5qrPzOYfjpjl0CS4PBexuWyVmf4yGfFlAGEFNrHc7
KyQRdayIKBjyJNxlTPmJjkS/tBmcLtknGoZLBRT8Lp76/tkwEpiXmD1PM5qvczfF3cFY5jUBxSfI
DG4z0AaMxavuAKqiPIoRiR/nVGl/I6e0/Qbhod4RniaPyDhsucnGfnC3BiyvJ62y6px5HsUcltrm
c8Uk7mCTUXMvM2q3QyqlcMFmDIM4tClNFdy/Eg+FGYdZf4gsBblqtFAG3eEHZNRCx051r6Ocq+jA
/rLpAJ5Vw41FPcPXSzZveVU4PQGB1KKPYYKA1gcbjfjACSqmI70B3Lt3PfkdlqsUc7H7f1IFHX+W
S3J5+78WK91HWU1NHEbd//770/b35+HPckfg+d+e7NfK5Kn/2UzPPyGp80/5j/74yf/uN/+IUP8v
vWyr5/Q/edk+ohiU4N9zPtZ/9A8vm/iNageWDIMdxxP40/4sb8zfJFZOn8LHUX/ksv8jfJ10EAof
rG6+vdY+FEV/mNok6SC+YxJugynydyvcP96AP+ysvHe/vyH/zt665Iz8tbwRmDqxBmMMlh47XsZW
fP8v5U09GmNXZ611NQLrpWvq8hbMGpCb7TCGXhKMx+Zi9qhZIZWa+5I+80NTTwhjZ+t+fdZbpXch
L/QJQIZ8Yp7xpS5n4j6XZ87IdMawovxgVeGHzM2fhWifSsOQd2j37O1sVUywIOxexKD2/USvmrLC
2WDWqDdGzsZ9cnKL3UdRP4+jfq9ojl5dpZ9b9nAPoinsT0GCFBURY3uhhhvPJfGMvNePbWeMz4Wr
4oNaGB1IiJkPs9YH1y4ZTwSutQ9SdOqe+W8uwvDJgi8DhRYOJypyJOYoa2CXgLIfCbC2I41kbbSK
lzoliHNiBdrHYyHPOKWZ3bm2fJpNOlEuUGQdCOMFmeE322nNp1Ej7Y0dgxddfygmSS8uvPojhAkC
miEblbWYvoYMNbY+smdEGA6ShVw1B4qiK1uWZSDXqv3EHeYlD5F61p5/51G1bfDj5Gfyf2fCROgI
YlJy771JdzsraAEbWkl050n9UEE5bIoO4UxHdkrZAyaSYfETiZh71+OkePFmtUVFjEFKpy7oj8R8
KEWgdtj+822ssfrRbtF3qlMvyowCJkA5O2UIeQ9FmW1Tlq67sZvYCMfeHYjdSxHZ5GCjuj6U/Ph9
4u7IKG4eY/GrmC1wTH4inZ0w6G3y153RuqtHNfOxRE74RBuIIZSrnwlgcJ+doTtOSnT3TKuI/rUz
D8y14zz5mXXUTpKgLDG+ksmZ7LvOr0G50urJ6jeEHuXVwgW0jczqGebMsEWQSsIorA0GO66zFaMr
ztoLWxrVmFgSZquSkumxZY64HSjFj3AwaBvZD71VDZe/NED+3RVn/+sFJ7nOGPC4piccuhf/csGx
9xkyUgSa60AGC9GS7K/yQN8h6cW/18c3HN3R2bHjlw4k6LmI23cZJO0uksmwsUKyK//z6xFInP+v
VyRNy6KV4khP+dwJ/n4LMOLMrpCJhFecgcM5Axt2cJzK2GbV8Nyjnjibmoyelop26/Xqa26ZxhND
92ujrU1NGNtnGB2KJdMCopx7xHaTRo8kIPw6yOEOyi6R5Pnw7vK5IYFIwlf/owIQt5OGD4OjT/Kt
5XhyI+GvHgv6IHQ0GLJ32thqkhxaZNY3BV28hnuJsId/GCqSWkPfh4BBdX+2K6IVpWtYm45QWGjV
yU33+QkVnEu/Xnu7AuMU1KtrpG0MmdD4t0kTjvfSBC8Z5N/hODgw4wz3qKAlNthQXsO+g3oXYXEM
XI+QGVhraWrZZ2mpW2pY4U3BUGb+RKZ3X0UdlsjiRUDEYWo3PXvNAh023xgLyLuSWZ0ShnycGxTa
gRWRJA0vwIfo2CWVeGWCW+K3k8lonq1weB4pfE9RB6U5TBi6ymg8W4abn/TwKw9Is62T/pPVKC7u
2Gq3tW0woPCj+wmtF1Q+s7ziNLlTSeLv7fw9zzumvkPh7CWhwLsut775yM7RCs7qmPb9Z8htMJ87
+q3JwEg6h7VOQzfcuPi+ttFC5M1bnAszQ9YW+a0Xls2pSW28U26/b0Vx5iWVEM5KvLOY8ml4g2mq
h/GOhHGxX0H1VV/TrMXjKizigH1ciXECaLyL5q1lhXIvcgagJu7AyEnKK6kXUGLa9hqlHpMXJz1b
DidI3zXvLrrho6HQwWUhBhAAGvWu62b2b0Y67NhcwehYrpHGMU4zhmqIZtNnHQHu01Ny6LREGt5N
Pp0u5HK7sRUBxhjEKT5VGwBulIaRRO07T6/8TQ9YY18AKlLQyVjf8KTdZ3NNvEo/WveZjHlJDGtc
pn+nLupQNhMxehCQGXEk43eYnC2GWuSyE+GyLshB1YCKEaXfgdA3T+D//TsncJ8iVCqHZLCxYmfk
f9cAq+9CB8W55dNi8z7VDudA5k/JxrODb44/xcfQD1H+W9HRGmLy59D398bij3DrG7lbm55Ylmen
2FL5ljuizP2jjwgczVwDvaP39HGU9R6u4GvbWeOz5xLUZbACQIiYbtMiFGH4fIbH3dOBdF7s0ZIP
7PthIEIBscWHUQs05jN/ZxoHrwAr3sqlU2fYxbExyKmqQUETRrOr2MtbbT0+woXHPpIW91ihjF0g
TH8fFPGbsAp7qxWJdyzFNMoSdtpuhAWqnbSNLLYie8Py91jPsGTquEDAwV4AmBxqkiA95AU5Li2r
FMQW5yVsiLeqjdbYltkTexIkPpYp6bFg8qZG9ymry0+hnr7Lqm9O0g4f/w9hZ7bjNrJt2y8iQDKC
TbxKVN+ksnOTL4TttNn3Pb/+DqoucKrS59jYgJD2rqqkJDJixVpzjhnXigP4AlKKqDJHOhC7SqZv
SpPoi5aVp5rrt1B3CwhzmkkLof7U5+q1Qf+PomnOdmOuSW9YPoeitk46QhUvYZgBdsLcWf6L032p
FV5Wy7i1Oso2zRidVdChnsFl5HrKbsEZgZ4YdJDsIaSvkJbYbijlD2Am8ip+ZLNZUDOAJ8P7Li3j
1xBl3IsA4qwmfEf9bm/U8jDmvn8L7Xpv5EBNAYtDhkIEdV/jSppbBI5SZDSOOJdj356mNtqnY6Wt
M8OqjnKo34phiCHxre2yQSynt29lVlQeFhQCqKrcXcW9uUsmDkmK/uUhXp5cVLjHiWiDTTlwFvSH
HEDVk+ULZ9sR1ItmwbpiooHOsTyR2eJXncLiCkftWDYUVDUqN4IHumuB7/exrzlmLQiPkm7ICvdR
xSg5sPF6tD8z022uWdchKOsWUHZ59WvDvSk9UDfOuTUR5oim5IDQuRfdeeqwb0lik2b6D3ZlvyFB
LZaUhOTJnrSTLKfmlJLhXhRRCF6+BBQMORrPdW8y2VcvfirsfV5mW5HOzrmCfFBFpufQ0lgiFcwL
aiMMvTNpwwNM9xPdr0PmzowFksHaTp3za0BiuwrbZDFDRvqpz8VPm9V4n4zgD6UxyrWtoJZYDI89
qhIfy4+VH9PARQ/QBe+JSvJHgoYBwBbFV5wJ8bEW3SPiRADuLCZXmu3mKepmbaWVCxsMgFZKGMSh
hdZgNK1C5AUQRhvQYuXXRI9islnzlcjSY5Oa/oahcHFqJekEtki/aXM3bTFaVKtudoKbE6jLFOkU
ZPg+zz0GzgnIGpvRQw4Z3wsb0/VIduIx6XCOzwKmaQ7VgHiI8jroYXVxXVeimB6+da1kyNnyECLY
MolpkdMpctuzzZq2haAZg/RLCDztpwHdUtvAjWZ8EUvUoJVweG/Et+6khtTNqWssNjFy2dwf+7MW
D49aES0NK/6EVBmhjFNGO7aa3EOtJZ9TM8RXPeuo4PpolzP5ZrYInJhoG0/vWcuNYDxgmfMfA3Lx
dJSfrut/BiFMdx6P2rYd9Qddx5BJ5IPazJb7LXXKdNNPtMqAUIFdbFredyBfp/qt9MEEF8sCGy1L
bRfEJS0MS18rHqWD0U1fMEzg/XKREcvS2A4NOLQgZipAH5Atvg6ndRg+ta37M8HQekrI+HlpegOT
OVVTSklL3VK/G3FJW8kxrqUwXriceJ8n0c8x0Ntbb1sHQULyqhvxcgVB9drQJAPm1AIqHv12B09v
9vrla48GM7rSYPuUDF3psRTp0bAJMkvBINcOyGIepEh+RToA35CEPp17VRJT9DgSe9CDA1wRN/Uj
sAlUTOBQCuKqNR4yHkJcr+24mZYPd0Lhljq59sTWJe3JuDKcveksu3s5N2hMYbASgJI6B0tlX9Fe
1CfYHo9zWJE6UCfsgGMnNwVWS+pOwKiWgnqv4w0xYhYLkXZqhezRRNBeb00ViNcGQ6eqGYWror1l
Y02AFWTnLfGD+en+whjlnZkR/7gWcgCrgwkhFO6uPjvFBE2z+9PzM+cejlJVr7VR+qzDvBNmaeQK
tA1RDK1tFed/DpB15MxPebqNIqhDqDTkoYywhlbz3CH1xyulo05aTbWQGz/Mxn2I4XEVuyYpK377
kELu3ZZogz2nZIzCsCBeunHtfkZU6Pv2krjTAyz2MTzbyG0P9L4ZAkK5U1FXfr3flRjLp1s/hGcs
xA+qrGhFV0EGS9IqwTuM32lMu+u4rYEH1JCOB0XlXcqp3JZO9dnkdLceyENZUV2D2cWuhCLMlt+4
Mi6vLTHRUdN76M+zXdwTuDOmU7idxXB0lqW/dXFQBzCRV7mZHAo12BxDSy8cB599SxSnIscF7pDs
Rte9WO70ea+07DuJ5s0VhF8HpOcK1nQi6GcjEkrzprefBH6BDR3IU6CpH2Nn6kdZRz9lVHzniCtP
Y1M5iK45N/RkYsRllazGOsbhmwxgREKRvA2YkNHuu/DtdIdNjkeZvydcrp0KEo460Cp4zoi06LD0
mQfR98YZdOh3Ax0ENEq1TArNTQcBdxXlw4wWTAnPifzK60PpYiyjtrLcMPIK2x5WhEqnmyp0HwGX
BOw8KtsRbOGfrTeXle065MYT4NqjZmB2TP082DLHO6RWUXyyiogoAVCtq7l2xMM4vpmE64jHorXd
PVLtmVRM86pqSo1M2xsa3iKo2/CXcR0zCfTF8Qe4Xv2aAq/ypKpspmus7WY3HyKd4tq3g69V5tbP
SIafW3fadV1FdNw0EA/Ch0WPHgyNGaOxDuIc31IQG7tGyl98K9GxKhP4jIUIvQC7+mwM26LLxcps
UHJaYfYIg+KTHxX22uxbklvs5SlQYDhQE02eInLMTxpxtkgmWTXSORlJPF1bArBz95IO2PgLROl7
vdaas2GZl6LzkxMX9g3VkvNo+WYGpAQKREYM9EWn5t6C0yGgRd5aeEI4/WqyTSseb5FFAPEvrPMI
sR2zPox5e6UGSM6uhdUmah4mQ4RbwuWmm04jx3Cq9IgAGW5LHuNsz0vO/+nFYrhxGkjM86AmnaxK
WhcjsZp/qrmcKJw1Pe5L6juQzW1ODlpN86CldqcFLqKdMzXqrCfaeohd43R/maNNLWXy4IeGviEo
EvAnQx98MvrezjnUxubwnsDzPg49BaNJbTVaofY05LCGhrrpd83SdovKpfE1w0y4N29UjcCRgueg
FVN/qgs8DL6bkMw22uEpGuPodP+pIqfM76P0qGSLcbEotRWJm9WZCs3dC8N4iCI9fqI/ScxRl93Z
sSTwMulFLYlFzhm7byT0JTj2ugT3aUhMJiOJDeiNrROY5UOVDP7ZN1vosiBDqEW1MD1R6iOUhdGy
rl0SlsAI+Mc6xfc8mC0c/NaNf8w2M9yVlmdPNEBx6E+MJMxWC1CZraMqg32S+199iJHnNlyerNxW
3t1l11kcI3qnwj1Um9rLkOSfqXS7XQR3BUkAmA9uSSj7hb+pymh6MLK53gQoaNc9fKkTjhTyCsbk
SSswIafk56xRVEMFUsbJDc3sYViaXtoorv1IfAMcimAXdUH0AjHdArDAtWiRHr6wSs/nqQjez2DF
nWe9cpznsKpZEowczMpk1WsCfcwd23j8uMTERJB2T3qRclKpWRun2EPSUr0VM6E3kUV2WMm4Y6dF
mXnrXP+558S+RcQS79Ow09aoo7UDmQiH+5uORbItApWvmTtdhFsbl/u90hrGgdPw40AtfCvLFErY
0oQsTTs5zbQyPDxR7z6yvBV1crqvfGahPmrpfLhx+iIAA8MqzKoaE4A7US87yFUkjIes0S9h9To7
ZFsCZElwq9tPvkOVVlmYUgtN3xqVkmcmde3PeA6Lc4QpG4QE1IteA0Ta11m8qym9oBxHzqmwkM1P
CqeVCkA8A5tysiXFNQYi7yb+eoS57AVuC1sw4C0ZEWNlAmKQeLnNCyiscV+PScs0eL7aDgbpMPWH
SzZ3/lqiQoPYwagtxQV2EXpcenrjgiach0yuogiSVO8/oQp0z4xX6n3Kgs5uq8Nrn42feabKUzOk
6TKkCtdpb2hwLYWXxyo7pWPL4A8zzmpIW+d0f5GF2e7mYXi2EDCc+gE4fZ+N3f5egLjYwOeAFKGm
GY2jMAhbBlx1QJ8XYODBVoNkhfXCpBND6ss8Dz9LlT8h/z6RJ0paT1R8C0RTUD2UwcZkh8LmhAEq
CfYNTQ9UkcI9oJ/N9nqM2Lmf+2grhVXtfTI6mBd9Qp7xWpc6A8xBvebZhZTNHmRLHFwzBv4XS0PL
MpJbxJYB1HNiBa2Sxr3NjNiod93HzlGzhxA3OSu4rJYbiVNVlw91aBVAhpsvojR4vtUAToH0BKhy
8gCjBeJA8cKoGSM/B8miyTg3dtkXMI04JhsOt1oGz0G2OclRvP1mUSYXdvEtauafBdjKrWo+a+O8
mm178QJFFz/Qq+3kUu5ksAGItrPn3Vxo9hqBULgnSCkKGgVSjd+G6f4AGUicC61/bPMwulhB/iWE
W0blqb5ZyxGP2K90KaVHeBx8xhkThXhT277ns8sf81NjDfQUYs7qsjLpN/nctIhXwPnRzu4Y1WxZ
aJptyjIOl6OFlB5Z6dqxzIqJdWVu3ZK4uiHVNhDAp9e4hrJg2NgMCqG/BFaJixzMCx2aginn8v1T
uk1ExcxYHmX5WetbZu8m/AM0WvHWsGvqZvFpyijCpiy99nRBz4qAExUESzAI4wUMM5K0t0ZcppwM
v26QOyjlkkMFjcw6QaTZGE151nBZJuyVD+G0GRIT/6FNz4ZKcLxhyfNKrS53fg0fLrOnX4NpV5eG
lanpFsMWnc5dH2gBLOfBOgLQxK0FF4xeUuwRIcyq0DkslcIFsZfXeMZylx4BPhjgx+GqjAQ2J44z
YwnOLSbEax10TgXIyPQJCd1xTBhIc8ro1CVxDZWUi5ug9emqPzY+dkEjoItJpRMdNyjwgsPQiy9u
os9X1MxPJGGhw9aDT1ZoWXy1ihxRgje9tmiDvWz8d1yRHudh9iw9q/djVPlrZVUABQllgLjCV8UA
GCcbLQsOGXSGfzm5UZ21NNCeO4Y7djGpf5opnV99YezxVI5JvyE3EnLoPK8YP5vryc6hmnzCoSUP
4PNIKq4praRdvIsa7uwEkR0/QevlBIUdoahknhGWezLsOA04uY4wz4fuUhg3tEuhZ2d4jKlm8Boi
9XNs2ja2pL9D/x17SRU25P8N+Uaz35KhIbS4YN0ZTCd/xDy6DUrrSOUlSaGK8VT22QAeklZQbEi4
dxXxY8U3kKnDm2qtF5SDqI4YRMX+RUx9/qjPgYcsGq9IUimOmUb51TUHVMsKt0COb8vrwYMBG3tp
kTUfAtlGp7FrkIcNs33kPv0y0s6K6ILeO/eC+9qRUJ9EGz39E/k5ZzcCDcn+LMwQt6OvPvXKvdbJ
zNnBL1lA60E7dWSrru8diU6whjsx1RZhWQMy7KHeD8y/guAzsjCCs/WYhBOJThGc9kzkjYr2KC/9
owKu57J80eOyw+ccIMhKVCLgGAPyxhYoZZpJ4rwk8hOVQVmenOXFitCg6EG7uxctoTk+kh+KMjiF
e2ty67RwuHq6Ri1+OqOJuW63OsXEDi09AWBryk4OFn9Eh5ad1fKS29onG9nhgkGAlqUGHWEOhteQ
pbptjcfESEKvEb9crRV7oBxvIqhduhmS01PlzCgfzSU8IXBOtElv/iDz45gQXNWAx9SnMjjOsf1G
khbpTkUZ0z0Y/cdmiD6z/38vqlY9J6xczEsqx5NUlPtklvgGwjF9AbhJkG/cAxPIl/aRMnclc9NV
KbjQ2unF53BufyQNh2+qIuNoxoTbyjobd2MCnkVhqM7cjtDF1sATJOxsI2tIQPFYZC+znuHecbMD
MDvCvseO+a/PiDUpC+uVEmgPdq7cDH3vb+ZU9y9xV9OfMRHjdQPEHOXOLw3koyxWjA2U0+8HNL63
Ns7e0DSAN9bNl0q+A66yPSdw9NscV2dFJOC2MsEiJgXIbTnQBRNz+wpsw9+KmvyZ3hgEFM7iVXe5
nWE3MdHsEKcH4/wFQRuaLOuLKBKbLRVWiuMTFUVmsclRnAJF4Q4hISk56g1WffqawiRXs2gZRzKl
hWUqb4HNR0120fh5qPxffjJzHKTrdnb7cauzlH7JS/MpiOndJHkZbkgFXzIUlLaLiFJEuwbKLbLO
PB3GJY60zvP9NtmGOVXtHMGLTOHxBXnoPsE0A+jW68F2TtxyG48QHeIY+laL78LpK3QuaYoAphHa
sV9YAPdVUrVUmDZquu3oV+XXskvdk/Lnwbv/v+yZzEWxHBAWc7a1Aio7w8d1OXOekN0KENf00GUc
0uKu2FXWdEPC3B8CLTQvfRqynUzDjecw2vGorxmL6aTnWd2rH36rtKldm4YvD75L04QzUe0xwiov
0proUytq+S4nVslBYvrZKt6nMID7rxU0wX1JBHNUhaegC4nSjrPxBOQJWGDlPnJ8ownLCHCup25j
Z7O85DYwisGHpdbFGk+joztQuLIzmIWEkQ0ez2iOKUiqunnAsSTOuvHLXFJ5lrF2ElPhq6R78duo
fnaHz7pt3uwOQXDDMgI+0f3Rpy3d72h2V2S8tM/go9SJZs5Nm+b3ocvbp0BsaOBj95DVALLNpMVo
xL9GFiqvrsS33NRf4Onh7dJVsvVGiT52WmKlpgAWdzuKB4nCuE0Bb+JleYit7lma/SHm8LHpOxTg
hJ/Qb9JIZEK9FWoGqZQdR4kK7VqhNZeWsy2fZbM1tL2ugxUYGx4fclJOnG8iPjbSlgqZbF2kzDtC
smq/f3SSuEUCEHMlffZuAM5g9rBeRim2MQ9bI3dHz8j0N/gc/prhu7se44mHPuoZH2gp5vGS1DkO
JCBG37QyMnlkKF1kso5LC9HkAFo4S/xLGNoEiSw/BYF2RoarDq09EpgnUtHv0Xd8GQL3dQjoElgC
56pdhQGjfV7uP91ftLnRj70JkgQS/zXIs3A/tuF7hcUdm0xahVckz4em6CcEKsvfYZwKrwNBDLtW
sk8wbQVlYpMxMBROSRQDFdj1/qKbIth26HH++TsfHuO2bpmQOHIEVRrAK6X0nw8BQffJmMfX//n7
+0+GXtjUBDVEDWerRxrtlK504yP697NULie0ovrJRs4SWxExRQ2ZkClC9FjcA9jivw/Yse/SvaAh
7KGuJ96mS3TgIfLNnBRPj5FUax0vYa/h5pcg+jxzrmrgZhS/egTkER4CSZAmpHkiKvozylfP0NWT
bcNonCT5aSYrgo+qdEsv/pbxya7xdlI4p9cop0MmfPsNXTSxDEX0Wujlr3yIPokh3HPyP9JPhn6n
Jg7PFa2cdhK7WmB21mo4bSOjlQyfllu0hERnjKeH9zz/atv9N4PhX4fpYD9UO9Mgn5lEqhQKQ1ST
qV0H9llNNIs521G12R38yTx4apijJpYDnkARJDjTOVshemuA4nXYnAERqX4VInIsEv1bPqpmFb51
xneHeREnKXkshhEmcAWNwOgDcrzi5CrMHMJDb+urvEs1NLdWhs7ENFZjv5eyGB+QYC/a/a+zkR4n
xyXE1CB2OHSdx9ROGfGWKDvnfsuxFbcDpAx6a4TzMY4mghcwdUixSic6tLpHXB4h6eNwCELyrLX9
mI7hZ2GVDroV6oOYolFrJX28Nj0T2VMvGoavS0CeDsWYZRceHVI+WscWcef8N/V0ORU2+0Sb4DsV
39MebWlsicLr57z1NN8mVGTDdVge9AhE99NtVN+TUWWroMC4Dt3JhnthG2ticWjbbJlaUQ9nDnHz
XcPRd3kXtXifB/+VOm/GOmg9q9IBuxu9jwbu2eW5qEkzjiPY+LJ0fsxwZ1dFmqS70B2e0jIBLOw/
MjuuINJBRtGTsdratX8yEc0y+OBwBtxhjfxmAoFkvbiMiZTT0uIJjYG0R+unSt5RljM1Jb2XPh1I
ZnrHkWcV9j4LsA0IP9/ZZQ4KbWiKjd61R/7p56GHOKN11cmMJzjiBNdy7pLPoRnhFMYqsCljkk9M
XdJOqz+bRbIbrYEkXq36aTn6nrJ9ayY67Ic2gabi0IwPtxgR+QZyskOzuXoya6uCKWltXZ9BktDQ
dTsDE4XAKen/tqugD8oN58x3gFy3rqb7KP3cEzlMM93C61pFPx1p8EVGncew0t06Y+xheAhAI+iA
Hp16Z1r5Q0ODR9jEKaX35JFEf2Mo+ZXPNSofwMlwg9vcVEXrLogUBvSdtmFqzR5T0EYpG0SlAVmf
hcb3s+TvbDr4e6NJtGTYNnvOnDlTNoshTEnTPulNgl6HfaEVKc7d+NbYy5k0sYx1WSnlLeLQnrCp
gdT6pn62TcrmhhCxWLabPiqYG5L2mjcd+SULuQzURT0ESIVjkGPlyFYROHAVaxhy1QxEEXsFZlJ4
ODYADW7nCHnTJgZmb2jgO12SGX0rnaG0qY0TMdaZltixoM+ZleX0t/BwXRmHko9nzBXOfbB5g9K/
tynOQ6OitE9A5UI2J76rfCc2RRAiStN+tolgzfzXAjNImtFLqY2ayJo+fu4MYq/rbVbIH1mQMl2Z
vqFs+pawomHMBCUQIqhJm9reDr7+VkEf3tLBAF4oPnUDuT7OS9YZ7XbOcc+7495x2kuRMaolBfgi
5JRhpSg8a6k3JXriQ4QpwJwp4nV3SEh1equdPFoPbejy8TTP0xDBmctRUhZZAPSfL9XW7a1skgMH
u89xnHwnfQOuCYtxjnkCCki40131Mo2nSvhfTVYir2UctXVH+aTTrg+hy3fS5eQbJV+KuQo3QWn+
KIvgU8dTF+OUA+uEBR2sw1umsp8O4uwd9lMfDndQ1l8zu1uyGHtGDfO5qAWt09CkGVGPXpe11rbX
+pvRZCHHeAC+xE99z/wYtq1kbl7GxZl+6TvqgLeg6IeD3bq/+ln9BKJsbKpU2w61q6/+LE8zfhen
OY7gf4ZycPVh7PmvOK3CTeDGaekfO2Tw0eR+LnHbrdGMputwwBVtijCnLbFw9LBWJek4MCe8JBz0
vQ4z1UYmgIxTnrBdQHX0l4tzflPOORgX0fXaiHxht2BQ/Ld4VvoYwUJmCce4ccWhXtpftkJD7oRy
Q4uefn6qLkp00dLRAn/jYr3D4JXZDGY1g7psAF6E/9c4tx1KVHN6+ssFoi7+r7pXOo7tcHkKpaEJ
XOm/F9iHhd01KvCPkmMeyv2aaiIPCSgEKFFx4euwIb9+xETH5H9A32TjaxfF9c+X8ZvGmKtwdN3g
ezQwdMoP36GB6U8LkB4eUdMwpJgTcAu2V2TWW2FTdEIEZksMEZMU4Gf+/KuX//S/3Jumi6yZ4A+F
zlk3yA35oLasAuWUqINtSCOMpBvGhbBuXLDUKiU+k3ccQOhBIVO4/6jh/09ltbl89x9+82JZNbhz
dWIm3SVM5F/CasOFM5qnmcUIKqoekH0d2wHjl98Ye4JLd9MAwdVoxpd8dn8VDnYMV96me7WXdUu4
dPQrG4nVnlRP/y0fST2au1Ma1/BVSZ7PbIp4tA5/k6d+zBlaPjB8s7qLu0dyy3yUp04ZLR9FZXwU
XU1/RSO2b1EQFAwdvETI/oaBiUlBjf3Lk7MAk2/O6RkBLkC6qp+2qBLjwSzOQcLMXYNhWnfNtE/M
+rFsy/bUwW/pavR7jtB2zI0Rkc/vGeCv3dDEDBwYTawyBBfn0gzRyoGvoRUdo56ITVi42YXC23j5
8y3y+93pWkRWotVzHMib+ocvqshlpfNJ28eOvvGq4QFe6Rh3qr770ggqwaimAQzUCuBoom///Lt/
X9343Y5BYp7N7BNJ8H9vktQ3B9TvjX00CO3NsWZuEWl2m9IhcHRpm/75t/2+XLmWowzXws6qlhSb
//42mzT1CrWkfYxM7SeslVc03sTz0t1PjOzXWPo///z7zGV5+fAMYP0VOvld3Fb0BP77C5OK9Jky
Kqxj4mO8ighbpSTeGY0kx7Rbmh3LiCAqaPsH2lNZ1jkyL2AsfuHSBFzGo1XtyIMIStLMFzVZCXw9
F5yqCFvXCksCruEpaAPrIWjAaGh0cv/yDn5fQF3bWhZRTmKCnz58ZHmE+3lIbXmEJouvB5zkLm7q
m9G5wXHExbQ3DO2LYBBmE/V2QlDVrfDG0mNb5IgDPGGo7wvQGpCYnBTjDPviauUnDHsBoS6vvlXN
uz9f8v9yO5ORxGiXj539/uNnrnCp6jPRWEdaDTT4LaYdFimkexSAB8MvDC9fjA60woNMP/35Vy82
/o/fN3eyYwsa0I60P+6HDs1bfndmHsfFPVDlM7ZlF+UOFrCTIZjmw5yaLkYL6FDGZCjhOGSSMOoE
4zpd/5e7/e7M/3D3YZCR7hLZZNuWWK72Xysw4cm5CJVtHFO7Yr1a1EPzovm5cf+Fu7l85VTOA0d9
qDlEbvz5s3B+f7QVLh0LQZ3DwOb3ZYVZl0vmkn4sdf0rPcES5YiYvljuLhPp0xwxghYWxsTMX0Y4
OnlD1PkMSUL7zYnMvZ9qxveabF54udZDDxOPc35k1CURw6gZApvo34jB5cMojdscUmKUvjwGqjNO
SQ8f1rJgfZkYK1sLxhE+y5mDf2tcA6LdBX2W1cJk2GZVze43AbyOilR5scyeetHuu0rlJ4YSy9Jg
4aUH7KfsvSxRzRoTidV2aCL9aijTVW2wlxn5W6wHT+bsNttYMSgcDH8ftGuXGwUbbwBHOzbt3TBW
5SootbMh+ultHMRei1ElaVnyVGsUbhS156YHn4cek2Fnw4kq7vR5JUloPudO+twGya1rQoPTGSz8
P39h/8uGrXSMUKZi2+MAcV/M/nW75BGnxwk+5jEYpHvCbLxDafA9Dhv3sW/1E4mIpzqBiQrzlINM
Y0FYjfMXOMLWQZ9rhssMqnB5r1qzS3fKGOgToGVkWFLWh66yXvHyaiscCuZfLtz6/YlXusMqS3ms
XIEP97/3eZD2yFaoAY93maiFxmTWpl/gcK3vWVa/udp0TFPLuSTz7GN9SplJ592tVZCzOT0YL0ho
Muov1qwI4mIaga+3BerBelwz7BQHCEr0FeNPAdOqTc+Ubyf9GstRyayhYaxlqC8iHpDXG1omTyJl
kk/caXA0xvJ2r6xw8KszcPNcsjCq0dyk5hKRymz5JDPxOOKa99L6R+0jevbGNGJSyJK5r+jg1cOk
ttob5ApMKVkkPHRYvD+qe8En/ABKEXw7brB90aLzwqL/9c93hfG7XUeBEcEdx4LKQ2x+2MJ08s9m
YIfWMXX3JNKG18Zpqw1yNvxFKhWroM0wHC+q0aSQoLgqh6CXEFFEQpjFrk7+srobv22ptuDTlwYW
ItY2+fF6qqhhcFlP85Gvdzg4DZIKB09zoZPtLekktI8ge8n3KNE9gikFOohSPXcYvEVh0Zy7yAj/
Uun+vupzSS7WQd2G1kcl9eEjcmdAcwHNw6MZRgKZ6ULFxfM6MG9IoA3Tq0Be59j6dKHfPx3stF1n
em+ehOGI9V++rt/q/eVa0BobOqwoNuwPa36GO4dwVn06WoGBLxB3wqFpq13EGHA1dHxpvknURMDc
02ttzfCcjmvTBpgnSUpYWZXdmOv7/DsdeVucdjlMRvEJpsfbXy70993JpqBYDiWYmzggfDyapSKM
YCg6C43bVGBGsSNlgX5GHYuznbHjngYsNnM0/w/+Eu2rdlXBo62iLDxr0ZOYMaEMjvUaBnV9qPuo
g13pZud0Gi7hdkTo+1RWY7Zmubu2qi2fWSGyExNLDEdDuTE7luEiaUpvkkm9mQv11c/bn/qM/BOU
p78Fap6hsypz5YU5gnArljQXF2F1WME+6F0LZaHd7ARKfdkQ5GAtCW31lDmb1oQJW2IWOlmQnk2U
aVvZuSAfGuhaveHke5oFAnkQqS5zkUdeF89EsZGURVdyONIb9ZE3au66AMl8GgVj4ftL2U7ttp8K
ubsfQAoGeqhfRXuecUviDsnth3lCggCKoXPMV2OinI+T4DUzy69pwxE3iNKNhsX6gIPzVw3eAXD4
7K7pvVyC0ILb23Xq4b6IxjQNT7rbP08VOb0QlGsdRg1KqzORN0+N2WLEGdFSODK4BOVnBv4xngOl
jjb00/tJOvLrX/Cp8Jqpnk+DnWCdz4FxNdKIPS6DmUEsw19qjt9vfsvgpI/fWFlC/+2wG+U4ZFBz
NUe4bpzW6vW9hi6HjYsHeKtVDBAIxvvLjbw8Uf+psmzL4LEnm5YhhSM+1pttoJttP4b10U0S3POF
vKRdr04EbKSHuLcJ+3DFrm0jujSosjLMPP/oFazOds9/vhbzwwFHUqY7rslOiBnM0n97pnKsH0ZV
W5LRtPZSOW5+5iFiC7Zo2CL73WHfkAc79C+a7CZv8WvMDneiVTjqUwx4OwSPeM/HjaL8O4UIjWMS
wUqEjqOWUTspRvlz+AjpsPIKlNmkedeE4TSbYhzNv630rvHb22GNF7YteC+geKlg/7uxy5RJpUS0
fQzHKvLcJZlhXoIPsiamr33/M5ZF43j/KSEguyFO8DAsOQpgR5ij3n90fSRPq9TNUjAX2qdxTIhZ
WF4iqngk7oThpLXl3f/K0gqah7QuVkHVzkfCPhkotO1eIIRjCFIBkkgwUDyQU1jDdz1OMfzPyFqS
NsISCuj//1FHmaIFNJ5xjotjHEIJsezmV6Ym7RgV88j+3ixIwSVGOxuLcCVIstgMqcj20krg/pbM
tWPpH1Pk2r4LQTQjYHvVLj9OmIUYSBzz5eX+k2oiDpR6rvOKO5liVeiPudVilqnj55Y8VdTYVbDn
LJruR1vuTFdHZjOGz1XHpsUqhmKuesmIL7cqjV0gNOedE76GWWDtnAo7G7ME9OKaHa3MOny5OzP/
sV+hF8RyF3RrC5zJoZsYy8DKrW5a9M1oicwUWXWdJZFjbR2NW4FNC4RVEewzPwHogJbEZLjxBJjY
eMnBITZoWTaAohkVwJtdG5OsTwpP0C5llV5PmeuenUx49J79bSkNUtq4e6ehvEmYN6sySNxtKttw
32IUu18lM/BLzuz90MG9XOtObj23iRl5ivijLccXJvNIhDwbatdZE0V3jhE/cbgokdwDslnXLb2m
Nu9vvl/pL3GgK9IMQG1L5T/j+V8nFc+QrlWCfakpNS907mo/eQnyIH0gu9AlbA0Flj3Y9uFu12Hb
0lbBwOhKq8kKS9sce/uEXR63FlkXNCkXkuoeZ2u+C4HHrgICW4jvCwjVan7gnd2D2TdeBkmUeVIF
Gh5QWvJTYWVnVC6L2sk6WwnKswAfxa5F5ArsOzZWUcv5SVUNs0fffkEwZm5i1DW7IsMPmXTF/6Pu
zJbb1tIs/SodfY8MzMNF1wVBEJxEkRpt3SAkS8Y8bQwbwNP3BzmzsvJURFb0ZR/HYViyLZLgxh7+
f61vYbdMFfo/8Qs1onusVpShNFCmRaId9NLcxxz20agDoOkjcZxTSd7PJq9a7UdVWi9mVf5wuxhh
6ZDgK8UVf9AHsVNGx9obsYaVL64PtorFv0lw9YlRf0U4y965KsxACjPdd0kgedJsENOVl7npbezx
fyqUao7s0BUPJDDAFMe2+W1MJXZkp02t96Sj76IJQy2ThPnqXE3Dfa3B5a+UDHajRF41FukrStg2
HF2G0be7GNZ2fzVhCflKaqe/RPKuxosdep1WhDJB3wdkGXBUltTYWjmu4zJgvC76jWCS6kmiESdk
o0gQJ/Fl0Q53GHk0ZlvVRjdCdcEZJKKWxJiuqWDXb5BbtitTN9t3rXr2LKUiXg3fc1ZgXpww/AWm
Mie4sCPjAb0AT7+Ix1knS0m11ADONmYvG9hvxsrruzktz/pgznbzCJkhBujSDjRPTAKIFjqsVbHq
j7DebnvufBXLKQKCYm/GNWEjJBOy9JJo6fUqEkiRnCmWJAczYxbqVG6ICgz6Thh5t+1RjWxHGlh3
YLMo5jjsn6TLgu/QofYIVwgUnAUnGc75V5MjFUXb15zVNF2VKRhOCoSVZ6+6cVLpz5R6i4ACpOe3
RG3s3Np0/EKp44M7duwySWh+Yl/r125l3tgxYVnxuruqH7SLZygZnogHjDvlBjMUc0zXLcV27D0K
KuYkT7z/5GhXup+q7nTNrGq+oqBKGAELvFSn3Vlm4l6VuNPuG26mluOsDzg4O6b44NcCLqjdVjln
Ln7imCbZoP6om4maXCWfct2LWCnneds38T0CYvcxz3+xMNBh7Qz32JecejhJtrGObRMxrxn2mCzI
i0IIdfUmrXuiLK/t1JZA0jypiuNUxKdyIiw7dbCW9O/FXIkwLY3YjxtYdQJZ0qmu3YdOncAWe+/J
EB88fDLH3EMENyN+36W0tTd2oREfJMbyucyfh87wJ9xWpxQ1+X6EL0uXMTspFkuc8KwID0iDrtEx
2VY2TCkPSk7CLWlejlZ793WvOrtJqOAE8+xmVpT6+oYbv24q0E4qnrQBhfkhLSv1EM/lM0s+ExUa
Va62SqHP6wYMSejbfPbEHhakadwWNIPDmOimKSbVZ+2mZg0qItPtTg3S6XQzeKHSNtzNqnUhL+53
Htug+BL6sTpdmsiarCBFNVXF9LsRzgI4Ktkut9HWrsy3qJ31DTQEfde7FvvmIr9Hdc/HkDXqtoP0
QAdY4vxSwrjAKIBbbLnQkqTQRpLEVsNNvEuwLQe4YsowWlq8Ep6Wn4R6pw+qQVSdi1YNPs29FAZO
fmStaJPIDXWp2YdTL7a1o7tnBHRDUFt1skO6pYZc1/3YF/OubkGRWUaL53z90TSFU19baS1Id1xu
julRMgsFDlOoyxz02OoxqZrxMCGeuJqWYT22TJUl4ZfXZa6rUI69hJduYzghF3uXRAPhcxEJtFxJ
si8c0HjJ3K2WkfTcpxJV3jJl76r3YucXMx2cnza8jc5qC/xatbnJJjk+olID0k7FuM5T2iyJ9V46
wCyRESUHT+mDNlLMu7IyYdqN4sqR8lNP2707esuBADOTrRQHo+kTOQfuQ8KJHUcD91tr1t4cnAvY
6YtOjfte7+afs9lE2yIuznqnentdlKAADaS2MfZEAIZSC9miBUO62PsO88SaJwHxzOTUkZBPZs+U
GfpuTDg124cyb7Vt3ZqP322ZoTfg8inC5nVXb4aKgqMf7XNftScgcOvUim6nyM91ZhIjnA+0kyPo
xswA5KhBmNwbPAvhn5IQxzpM40Q7W6N9gq3/2faZd4mQBRkUeMJ+Edd2MnLeRkTCTLQMx1SLtsly
qmavuaAvQ1JsEgxO5xnIiyq8IOdypEAaKAVBEJizh9pzkzsL+4Q2a+65FdDKF4Nc+Ui+fzvL+xSN
UVsmgVi6c+v27gbk1iXzSFT5bob0DfntAwlAbbtinJG2BlNKjaimEE2sC4PDUSUpOeQuuqV2a6iO
ZMMv8lZbxAimiLxDiqYEDn2TI9DDcG9WWO/tBuu7XC2MOETxCQuDRl3ygbR42sN1vaJorYiqFQ0i
gCE6cshDJ4812tdaV5wB/DdhqlvvaWQYd9bSrUal7KCrxY9okuaOfqi2SUrMCw5en1St+hOY9kev
aPzczAgvKQnlsGtOoHkjHyujU0+DCRDZM2e/n82KYnG317D96mzNH6jtPZWzrp6KBb2KjPJDkRYW
7e1xJDLUSC7ISXZywd4MoMQ5awM4sUWCwKT+qAWYMoo1JavkwGxdbSV9YRoXR0nx6H5hMTaQtx4M
l9DRrs8vw2J595RO7BQBZUpHEIElbb+2G9+o/jU3+/YNOIlzZ7p+70MRTe8Kz0jO7PcNpnEk3Urb
i0Dhzt8qYiEFyonRFBKIfVrMrWn2wwGRRwc90R1viicP6hSrd/2gdCjhSRAiBphY3sS5z1RThEpZ
YJpZEN7BLECo0qUfzpgvh0kOOFZhcgstZ0ErlUc1NpswI5WH6R4i9GJJzOBpdPCmtnmoFkAJmmKv
K2e8jxqeaxrz19HoHttyerE1GT1QLUIP1eT6/YjJmvIQgJk56xDz5W6573JOLXibsOaNyynt1OVe
HwAPCCKX3majuMeJNNiK83uN4BRoq945Dytbofdnkkt84impgva5dhB5xf7GZGwUq6kKB1jX4Dwa
7U6eDfyhe7t1P6AD6DjHTm1Pl2yJ5vKY1y0sV8jHGDegO/0RAXfACRCP0k7FXLSx21ke4fg8t5Ye
JGDJb6ix60OauATIJ8PNNUrnXXKDeQu2oKEgZDhGHPnQkBEkmE0OaexiP57I5+mxZn5r5ZupTI6Z
+cMGCttsqg5JctORm9MjWTt2DSz9pJyvcbvUO9Ncoh92gtpmgv9dZ+M1Hk3uuawzLg4xo/g3VsB5
ol8jw7z3rAkPiDRIU8JL7aWF9+QaeByR990NrXlq5CxuFpDB2ziiiBybxfTX88P3uJVown0pYLh0
JEyGg2NMD5MU2iUbDO+F1ccLrBk9PEaf3UwyYzCij90KZxBbT86HReGcxwn7xfSkeVJKFYOlqlch
n8zrRGwCPTpm2ygD+uihDq1EGd9WpEwjEMfP+WQCaDKmx7IHWiDzcW8TLctewXYfC/cnIVsAUDTv
UYJf+cMV4bYWfrekLOtru2DQsT0x2jAv1hFtRALIkg6EbFblYkPhDM1VNR1KlbgoVxBXZo6kquE1
DuqB/UDRGgAuinwJieCCblDUJoFUcDSURkeA1FS/K5fv01XR/U6UZGvp03xQNVwR0WQZuwyR3p1R
GzvEPPmppNl06J2euFpSKyaaLK4lrvw4xL/ZjIQ5z5uw95BqTGqvhGKe+7CO1MeKHsBppiD9Xd5a
uuRXNdLD9XC+gucnxBeLNVOzbj/Rgn+S1XwhDJctIzu4ueoyHI/ENyldIva1wOuphUqhdsTYwUTo
MuslTfHgtF3RBdHqasKqT5oqSbBhFXv4rDT3xEQyhvir3Z1O8WsLXPpd7wcDJNm40E1AubMZ43UO
q2blWUW+HBNT1tszMUGufqFZNv0sLCwoYE+LgjQ8oufsiNw2M24qzltVd5F9nx+1PjqWfVGf3Db/
iPtWCYuYCNfKpAtWG/TDvhFJPfrZANlWsoGU7KeUoC4wcXaV1YmbkbGRjDLxMSfezFYbXZabjpsu
KvF+6vRdbKLvtgBS+tMY98YRfCoFs9oajmyH07NVnppoie+mNpE7TADeRtAqQQIO5sSmyWolXMMK
FZVP3QK72SQPgyPsfRpNlxjB5Z5cu9+OmK070MXn2cUXseYO7ts5k/sEWeZWVYw3E8VxYHOi4NA0
khrD9ds74kW6TA26wbI+SPnwDYJib0QGZ+NtiIX5g5lAaq5dSIPYjG1Csow1PLWoFv2uF2XQuDZR
bC35OcRbFneUkCNZT2dpTUeXM8SxAQE2oKwLUPzmULVscXIy/V6TbvfA+ZzhuRpky/QyuuXRzT3z
Hl/uqR6IOQCUFV+p32/HzGsDJ47Vbe8gq5yVpD2Lthn8QrT3Gqjp12GHpnzTqLG47xCim7jWnHHp
Ls5gneIx4ZMHD7GLrPpNCv7it/XQkqAyp6G6z7EKARhFfUnIOv0et39pB+NpxIaMzWgGdmL6DlEK
BxMGkc/M/1EqCR60Qm/vJM958KT1otTeG3uVTWu6RYitlm0uRY2wEBUGmiK7a8n3/j5limr+Uygt
Gts4kFyx6zRar4vF2qWuVUtvLC6tnrDhHYrHyPjSgHFhD29ntlXWHlq4/upG71AUP+IJz4zpAFlN
9AJ/pMaxfwK9H2Cz1LZRR8YPzrZ9jDuGYO8uMEfYMYmX3OEc/DQHNnIAUNEKa9C7ox5HEIJp3Gr6
U25QEtO0wf5cQLK+KYsR39VJxWnH1Z48Aj672P5pjBZxwmlB0rZTnLK2fIgFBy/g3XBfoukmZ1NB
gaXkQZ/brt+ljXtIe/3UDfEcdNKw3kcttQJltg52DkCbs+iZIV/b3XSgUq1vlRSP8fcOrmZ21Yjz
2aWojnlLHoI2IIzOSHgyfsFwUZ3fiUY9ClcmRm9yr/dy5l7tUKwmDufXWjLteJ3xo2Osb5J47g/G
Mk44q5Qq8NQ5YJpId0RgnPSZFuiotZc/IMhVQAb8adpmkWpgcKAqMRFtuXUsKu/RzNgcB3TGhJGS
qUmxsswePXu1V3YIB1H7hm5rKlv0b41vKFHPzpkMbCfK7nCNyU0cLaSdDliElmX6cmzgfIuaeVQE
J2LfG6Bq0dR9Nlkq9rBEsJ6Py4cSwuXB8eNdpD7Ioy11on+MZCShhjYSVAHYSROy/VjvCWPRKdZ+
iyZpFJOtQvFyk1sAXax4Ck1HUIXlWOdWTRcSlMg9WnCcYgmyR/S8FcbyTU8UgR7XxKL1+fvQ2+kd
W/l2I2yDtYt90yGp+5vsPeNgkIWyyWf1u2hKJW/9nirms1Zq8dawqnEXy/GnNEW/kz2h3HluU/t0
HAFoXXLQm1aLSi8R2iQkKH6v+EMPSaKux53gtNUa+MIYk9hQgdpNRSl/2J1+SE1cz456wUSrWlNz
qIheYooAL4ZVA7jpdEXi6WwcQaeUFJJp0I1DxCQ7uHZ3WlT1tri5dpECQMggFBzbUnLvcBB118NO
0UcfQkJNcMXAaG6BbLhWVxPnJrMjIWOxv7h2WKzNRBVvHscoiZy+bkP6J8ahwR60WSBm7KMFY5UW
tW/8GeYXfQj6NNXOnWwvupzsgzJjAKeWfvWO9T2RgJZNtaihOoXT5ZDlarfttMbdgtJ/bEhWfihE
Zh5Ks6eUqJRXARrfMm9WHp+FW/9S3cINmtFsQxdxAoUKF456b2lPAMiHQ0XXoxb1tbBguckUN1/E
goDB/ICkeX5IC/AW+eyu+o30DtJ761oneyi0LdPH1bFncAGyjX09Y4pektk+sxMd53tqyFtDwPDI
oJ3e0KzSpGvteWPZsuNuzOd7A5cbxmGy3PBBGjfFZbI19c7dR0Bm/GbA0chZ2aIVsY7cFioMVt8h
BH4KoIsYBRrh5KbXLLn4sGUSlJNOxJlG9KOt6JSrvdT+KedPl2AKtkoRR0x9Ki6qKN8jr3obLIom
c/FEJIH+rI8LblP0j2A9mpNujZ+c+ZMtpinSqFD/3rNabU1br84doJKdgWt7Q1kbpkJsPgjLChYm
zseayWhO3KPFpmmXTOZH087pC3qDH67WBGB+xZdFvTPOn93KNc7DoCZ3JhOyhqbsrA+0D1zKLXur
Wr5kWidYGwo6V8ZovkTRT05ETyUVo4c6zo1tmuT3/VCodDLSebckCQZTIvfAdYNnrSinK1k0P4pG
5fbpZwuPdzuQYSgtkHfUpBI77m54vF50tkB3RnNWdDI9tAow7nEmvIJuUPuSW0O3bXPRkiTJYhjJ
Zrpv21q9Sa36gZ+uuc5197saoJHpMiuguCvOK/mgK6FuUUiKxPuRk+i10zl67bvBy9hAKd0lnq4D
FKQ6dIqIQNAMUTAlNh8CCXOVvYIKLEJOzgL19DFKFwqAM5nmWGTw8yCTPaDkpNDlFeom0atHmU2v
Ua1MO3LZunOkyZOxlkbseRzZbXOYK2sxX9DRzRedqWyrTBNV3WF+zgnpvo4zP3hj8tLaVrLbLUjQ
nQixfSTFLt/bI6n031+SHTU8qt7BtAv1vqiTsHZq7TlOZODoavlT0F0JCzAVhJFo/bPTlgc2/tvR
xu2+CSK8yoxHCDWgIpV3rZl/SqAnL4mHDdz13GAst1bR5+dyQUZGAMnB6aFPcYp37f5UJwPwYZ4b
BwjpnbSkM/wO4OsGOwgf+PX1dR034wb/O79YrwO0liG8kJN10a/uU/Fqf1IN1gk7kRtpYPCH5ELb
aNuzg0i3qW9i0Qk8ZmHoAPMevLE4S/c+lY/o2MnTysQW1WxoboPgElx+XnCWbd5JfPWjzRSQv7Gz
ju0hvabX8cX9YfwGe8Out7EBC1LO8fGI8mX20PbBYNH6CPJy535MtKv26qE4zVd51Z+6nwLROj4T
PFEO7CefwnXUbXGCKf1uICMz2uNeRQmCg0S9JDPhx1aTPCVDsyM0hCS0mUbl0BDUAQhxDKNsMLHi
CxK7jVk5uLK6YLurLwSi/pR1OXGj2gF9a+MjZyNAnhYFUsy6zj6u6nORj/K9boABDJNS381I7q4D
uVVLXO06ORav/CZDmVTH7DHT4pVKsm8JJAi5lbR4y03z1RhtKmYZ282sOhkYPipexOOrCOwNHpt5
dyU1HUfm8ZoDrooer84NN2XbSIKKu5moyfWhNRsewH3++dJJiD+IG1w/mZ6JowO1jeSQThy/v/z+
Xd4xNIayPGu00450vs5Kci6p3O6+w968fw1i/OeX4h8JeNka1FeXDiSPJG551OiX7abCffj+kyWy
LT+1BBVirSTRLzPODg3C3fcffsdxtWuE3voKpNSV//L9pnIowuHBqaRWHr8f4iwqubl5+Of3vn8H
1mad9lmzC1zL2vqcXcV6HS2w+v1/xtaZ9HSJYidFDdTdkcDIOpz7QnQntdGHsAbv9h19+P0zifup
/jzPX76XtQCcNFEInz7p81K1EPcdHSNTl6T9lgUNIpTS/j0QE0Y9nJlsCdEx6kw9eoJDiEb1dwLf
Px++vxc7gggEao3fcYHfD/RjqZ0Szc7jZE/gbhQkEobKrD9aKZQt0dfH74BOSXv/j3ZwRetDxL/+
0Wn8AcL/J2r/L1/+xxN2/br8V/7+N0L+P//Ff9zRAay7+nf/b/9W+P8P2R/FiolM7d+Q/d/TCrX7
13fYwOHz//zvv/+Lv2P9bftvkPkt9Ny6ZbtwmpDp/T21zNH+tvonyMZ1SCxCiIOk/B9Yf+dvGEFo
jDiw/V38OAg6/oH1N/6mWo5jEfqBX8QED/7/klr2V9eUiebPQwajYj1GLkis2r8qR3onU5Ue4uJ+
YGO1wXhHB1zvCfDa6L/IhnobnpQDRjBkXQeS1P/Lhfr7kPpf1QDGI636jivzF808T04gBcNZ8zze
DZKkf33yurKQZqnesjcAO6kpAv1TIS9lvbP7kA7FRJaM/aX9T+aG//FprX992sGMLPhqPK34QZ0l
Ke8HJQyGwqdRFnUnq9mxT/j37/Qveqv/9kb/Iryl1SeitSGEJIFG101zMLcGxEzOKXDvl3//XCZS
Kt7Af1FamS4aVNdcTSrIfbX/JlDuCqXJYkqgKKtldExsJ0QVfD+tsHCjctu7tMuTwKhdNksEddNL
zLM7r8TpmTh0jokQv3PKaqGbHlEqw/DgVzMZZ7Il5mYRpbXVXNwLdCCG3eKor5ED3r3ONHU3E/M0
ZObnWnKa+OA3hkTDV63bTWGUPcVSrnDeUl3I5H0EInpLSePOtDVSjFaBsDV1FdwSklL5b9up+FZr
lUaR/kDusslJFgfaNMe0faxpA2aErlOakAwrtpUpXnPqQStx5tlwm9FXCPWe2B8+3g0poj+9SfdS
LiqUHRX0Sx2T5o3Byhbv3Twx8ox3wrjhAlTzswUhHT1c75sF9WqyyXzN6O4czs5g+oktGA5S738Z
tXfRI0hBHvhevBNg+do3Qx+f5Uw0cddR1ZKvs07Gi9NzZZHiOz7cm22O+X2QirmhKsFZzxqDwv4Y
0MTQvkMXuXDIwvQsn6cOoCtOlzcUs3wweu1XqUKSFGWysnZoBa0eW6Pet/kvrdK/DIV/Jw0+CT1P
t7bOj9JjgqhdF2p+tdxqrQ4bWdCjHKjucNn2Sjv/qBQiwvMyAI9uUx7wtRKEZkUU1Or9D3DEvzlx
jREuD5xh/sqX6TmxjS1HfT8V0zOuVdhoURPCB51gty1fhlE+x80nUIl3UEAFgbAALj0aIv6Krsuz
MnBk8xZRElccG481cCLDHp+tpvxSZR2kPdGq688pjelZna37ub4iliy3eYd7GhAQ6VXu1u0pZtvJ
A4ZmdpIYUpHL81fqOuDsd17SqOJUVcjtoAASKu2JsAfDGLdlx1VzySInK/l3p/MeD5NbU1WrzS8F
sWCooRgheSRHyXvFbqWxcU1/d2B9NsjPUEyjfMrBTvklKBnwQ+JHZpjUFOvu06tRnJCWOAV4T4+Q
LcwNFa4vtUgbrBqMOR1yuocxWtPqxm9dXkhrrslJ6BB9lbS1TM30u8Jz9q3dortpec20tG+eJh7M
hWGCQITOLED3UQH7aKgrXEZJDj3Ht0rXzB0AX35uztEjQZxcU7FOIxLKkrwVDBn+wUh7bv2gvbWf
0kbvnBmu/Cwoiz1zfMTFkLoIm5UNlrREgyQStap+mx028+vwrXSv30Rt/UvLbApDbnGLwfhSLgdL
1ZvuQy7Wcn/Bu4vQVW/qtdBjWJiaHKRr67iZ5uopL+VlXqF3RtG/aa0N/U6hQ1E3xJA4wIDXXDjU
ZCpP4DR+ZQ1fhQKec07UPTSuHbfvydEd1HMq5/zGsIMxF9e0miCUDt2d2/TPSiXwNQ9cvu+Rp+IE
Zt6tIOU2b8i5GQkgJcOMQLlURDENH24T2o8MmFBl6wZIh0Q/kKN+a5KuMFrAx/QmyOMY0lO/cHfm
sUXfS/0qtf6RI+sl1zE5mtyp2vpgWAaYXdCyg0n+lGfL59HhGlMAw6kDD83xhht86HgDzCh0q7hd
K8+zP75EowAua0kHhFLZgNaAq8z86WtxsVA6Kg/rcHIB82xnncks7lPwwOlzYbyIVjd3qrs2qkub
0ha7ZpsbMsktiA/zS980chOpfPJJtOBWZ8r//jw5Lc+dtioF+7vBGnJae8mAw4g35bUb1eZJstj8
6jsmqnHmEylcJv8JQpAekWnMpcj4UM1F/xIFvmD8JvvFsB8SYw7x5j/3E98kVOCWmulNjDIEB/es
6LnYiZSqv5euEaYMiqXfEbny6unyGUvos/BoyyjRvWoznNUUJFmcTc/IJnexkz7SowuYVBmM0vzS
a14n0jHmGAEKKrWeW8g4ccPZQhhfdTY/6xajkbmMZrFxk2Zx09TyVnrtb28hagYFXayv97HJJ7pM
XK5OyXfo3IaN6q6nw7aM4TLMEMY5ZhDvN6hcCvQbjT9k5y7hsk7r5D4pzEGOW3NZaWMilUKHKO2W
XMzZ8YkFuxNot/zFi2nTCf0rdRTmzix9Kvr7kdzopX+Z8/00Mn/S1wa6CyZ1MykzHArxtl6SuWWJ
0SmUQeWEapoXs5+PABJ5g5pCR78d6LWuA95q+jcMsMcKH3PoLUHHc/qzxjqKrTKEjvmTFZlkNx3V
RMYH7kVkxKldeXPM7o6l/S0x4h8CG8Ymdczwu4gCgm4zOIC1vTQKPVLPoacbwSCKj0WzIV+ts5oV
qfVGajlxBwIyQ7FQD05lGkRS+rWU+c2VCN0B7NGpa6IMI0J3y2bgTzWGsMAVdqgl1lk0FbdQImbq
h+VNVNwU+iSvZp1chqi7a4nz3EjK6MW68iXIxoysv5lKPQRIih5Zo098hBEIHeLYcz32XfncTA6t
DAs4Y469GqSS97uPUUkIVoCkVGHiVJCCXN5Cn6T1NrEIt1vooSvcsVCvK6IO+vnZc+jv26kaMMti
Q8axSMUjieEL0CXuTkI+LaBlVIdamg5ZAv/gsnUn94doHeokuC8B1Gz01sFpoCFidcg48/u4K8CC
8KNYVD87i4CE0rxmYGhYAKdzzv+4RwvSo/p9oyMAJUaAFmsZFhSkFEoTwIT74ZTZLaMUEkNVAoBU
7IKoewUcRmq2xEH+tB2GclsjcVIn/U1qEjpgDu6NEnAtluEw2shZZezdL2K6JaQVMMea79Dgx01e
xJU/SqTBRVGBYDF4Uyg9uZyFXWLby59G5GUbOImRnxfFB4iwgRUZOY/D+X0DplZl0hbQ/c0m8+Ey
4EiPzWOn84pG2R+yluqsR/6AHyPss6MPc4ZIlBPSpPR0bhNl5mrM4z51/DoG7TJh+94w8T0owCkE
7NNtpq9UnMbaVJTtnIwNHG+lQX0tZ5Tki7uHi30Gi3RvEPh76pb8JVaYfMZJVwKDHKjG9CdrVPcu
hYidjcWnQfTqTw7tIbuLpg2wZNpViwVB0JW/FqepjhltHndEHDNarj/345PbD+bG1ZUtq0PNIFJh
ganucTZY04UplWDpPpntEEyNuBqNhdCjaYBQKIenTBtIt7Gi93q1wvx5EbDN/JE6qznf68py9qb0
TSu9dNuqkqBco5DcHwl7g7rufGI2dcgI8S5T1Fcljohrx2NnG5O6X1bYp6c2FOmrBMBRL8KaQ+gm
T8yn2UgfjMQptw7RPUehm9VWgAoODA9YjVaz/WlGQ4TT5BI8SJhCahwFa2/WRihCsqRBP3eYaucj
cknmokugQwncasv0OTrcVECtm7s0Kw5MwGwKekQ+Li0JKkEN2Td6DRM/Z5fUdr86bk0oIZ9pyYBI
xuSXqdPpmheHMl+hUjAEteqx491mYFcCEMC5NX0u6qgFU1VQpqRBBEyFKN91ym0VD8v0ipr7HlFM
FPTS8UBY0R0k8mzrTTvwOiRQMnvE9I4khUV9QD/hmnq150oY60kC6ZU2Y8GJo/Q8KRGtjM+44MPu
CJMOrKq6s1aEnzkw0rppwUVHMjKN8TbANfKR92MRTGXKCQR4GuRHJfCgRG043LKzAWQMYrQ3KGcS
1+bEHSu9Rg9d0dXndNWpxTpBmpy+fDi9DjVw9IXluGWzdVhcMV7LdGYaAFRlxRECTLpSWQepxCD3
fhIsxHLKPzgVjb6mw2JvCAPe5iUqKGPwOD/ErOjAuhjGlGsNdApxbe0qVX+xdL0FYklHXsQuokuS
V1Jg5Uaica1I9sPnmT80ak9e9hg95fWQYFWlBSAGti06uXu7MWM+gs3sJTmzYjkSPG4ZZ0QkH0kl
6UIuqAp08o8KffQn07zYtfU5cGD14fV5UKD1PnA5bgnT+SxjUt+I7T0Ki61tU5NR0+p8rrbZeeFk
twfboteP9znz1Xx4LezxwWmcbqPVDtclSg6xKxgFetTf4GxvR0eTQeJkFyUefltiigKroVtez9mz
oRYEwNKSO7BHvVgQ6nWCTPzUNcDb6mN76tha9BqutpYMngnEGntKNGBNp/lZN3DYoE2Z0L3aclLY
2XPahbGzQiWn0S869wdyLYSKpvKYNs6D3oyrLxDEXmEsCJycGNRVw64ZASjyFDaxUJsoNu89Cnh3
hhU9RndFZVkPXU7jPYkwEVXjMQOOZKo1kGIyH0byEjhzONbWWvrqwFcfzkL+FkK1nfRGM4g9yISw
xpltxtAwX2mF9u9T4T3aBj1qdlY10aMoLLhqCI09hylcWmc2wmU4TtzXnvTuEQZyIqdkkAz0Ue1O
0Fs1XHfXq/qTpZv3ijt9mHTmto5GkbuIL5lElFcJdtuFLcOymVCjoSzpE+4zrVNrOoIVZ3e3S7Zc
XYZ7LwMkrSA7zRj6n0Ti45pi9TJMnOK6/jz16+2WCbm3kaIuJWJgfV689bTJ8KQE6k/Ee0jHUkJQ
t4w0wENb3FG4DPWA597JhBOjQKLCoTgFBMUZAxifcRyAGyD9RxrcuvOOjyqpQZna2r5yVTKIHWoP
HfWGKg+gYDLXYDvvK5WICjcHbdLc9QUNSc+eQz1iz5c2+TYhlWirJrtmmqCAVsbPilad0Mb8OJbF
h6Mkb/TBc+qmKkhsdjWbxmrfaxPC/UoDzzU8aGp0HvSSPPApVMaWUnVe3tSl/crn+WCyBPueqJpN
kqk0tWvGL/XCvd1VP9XVYl9X2BTr5lanynsTEw7GPpu0bbVlOaHlPgK0s9nmbOCVPPTJ2G3vSbCl
+yPEp4qfe1M1tF11SGehk7ZgRB0ca8Pk+XX9MFicZKO+TmhA5x+ZESPUrQBxoh1b0Ijlj5VJ5TBf
iKeOghGz7dYeCCyG+XkSlRqOiFgmpwoX20p2kVZedJcSWAoZlt4YuC6M9AHIy5oeLZDq4avsmoex
TB4JVXypwBz4ZItzZE8w18YFk6qjnAzVoh+XoFFOrfqVHHYioyu73kVugGSaDY+0EnI2c3jX7nJq
FsMvYl4BV/c8CeOG/+vOsPFaCrXOQqKid0NhTAfynIOyIAfBtEwY59ayr2MEFRGVlIyPjV2tcW2U
glcZowMwVyf5rJihyQll69COgn72rFbUT/4vT+e13Ci6RtEnooocbgEhCWVbtmzfUI7knHn6s+hz
6lxMl7t7xiNL8POFvdeeEHIGU7J4aTuobFvyq96SFCYxTdrMFe1dRzqYy3ZwtvWRQzAgPVuvh2un
sLJq2Tg6vai/6hRJ4DbBmCANcgy11w+4KdmQCaI57GY0xUiB+j890mHsEkGJWwXPArFxbUiNZAAF
yhYTK02WbGmOBkesJQxyAbuIHnV5nha7FUPsMH1+wQZoeWt/l5KcsZnrh8wEw9ETgMwFx1uSmFsE
7bhhIn6Cujr3BrdjNGfRMWNFZiPI8UtRfsrG9s0oulXtDjhpyOdzajQWBwroFiXWt7ORLuRtqG4v
SYUztu3szjFHWEQaQ1oAklOi1NbTaThN3YSzJo5qXENLS+IJ6U+zVKL3RxlpKfyuzCrl0Sekktbj
6C1CQ+abugAeShFlJYtlKyLq8kFLnoxQyFfK/k3B1kMMBUq69ahPRcMXg9ITpqTlnkuoWI1ActqZ
yS97eXAkQogZS5xad16Ur6ht7ixULrIRGQAI2Qla83zIJNjTyEBYJGvWaSRbYg9BfD/I8iWrS+0w
LbKrhvW4rXKervm8GhIiBk41kUMhjf36rEaLhySVNi2J6Josiwe21mLrwJCEacoQI6JG6kdJilze
q9SaESf7BDmDVqsfEPuaVHJGcLVgQOYjtpZc5Eaq5OzYkPMKK2e+TOP4CJKSDbgsmuTfRCyHiVYt
DaXZ1+O/czF5GdYXD4Yi8PWWqWtThlsEHJ0zyHm2aTAfYzFiQb4oG3kKnEZvfqpceM9SrrM2nTJ/
SXkqZJrFbpY3kBX5noBwk4LS9FYMT5jOJOBZsbUt2AQ7KP48KQo0ry2sV5QvkC5U3tMibduNZpLY
x743mVQ/m5uDruW3SGBq2Fo8MZHxUrGQAcikjXem8EadXFSuGlAjiNJL1Fi2KpIHEKHQnAekB+p6
faHwBK4PeNKW8jrbjFw5mSC0tG/feqAyrtPkV4wHpzgrNm0YR9ihQ1qjd3LIxmPo0nGDucY5X+bS
SuZi+FgsCfeKlP0Vuj5gVUrIO9coy0kp6TatxDXPxT0dmPj+aH3NUBAmP1Mj/M6KcBnImdKn6VgU
Uk50upyinBW+CpB1CORdWaw+rUYcbFiKIF7bUvLDD134k5fKQu3AARy2c2dHJOVstQRZCkKJXQey
cgIom81zdJKaHEEr1xw/ClVWP95ipQD6TwNhLRLqDRibxcT5PgNV3RYvmGw3uVEFzqAROlQbdenU
ExVbiupz6lH0KNJgOa2RAxyIGM9pXH+moJ81g7y1RC6Eu1EQnRorKEM6MYJlHbDAN5ocvKLOJMgq
1wMoxNiE6OLfdxY7E6T33G0m8NRIdb/HkVBEa85v8fy5tFayZYpy0mHiUpRbnCbZVyxYgFoLlHjt
IiEW1sjqMNYh4MJsvBzryygjNafZAxgxli9jh1AwbFgHBBJPCalfa2tZ9xoJm5LAALpDOWCVTj7k
d+FHC4LDsnSGk5Pn5+DvuSG68fCQrFhj1dOGyKurat+r9Wet7ecmJfG0piVvteBLD2IvSMwzxZVn
qeARLBwARixZuErNhzIpBz1rCSGaSYxa9+k6Y+wag2PL/T7yU5hl85k2csREkOOU2Whv4xFvhh84
dex6peysE2CJDIvCPQHhXD5N+lEhppAR/4TmQIPAyG4cETGy9YpEvrBi6W320l2oRE54CKPD2mRA
iMYgGd2Ahu/RsBDHW0YltbSyqg9sta4/TejCfODCjQr1k2xZCJzzI0EMxJ7g1kocdqMAoc7I7EVu
Pqd0rpyxKnc6xGG7mUqI1sEDVNEdighZPAQ/deNJYOdopwqS6rDCXcoV/9nqy7MqFO9qwx+kAq7l
FvLzrAnUWhawT6ECJBthUOdhmSJh3ZCmDe5VeuuwGZEgAR6GawEZUPmtCCjCOvQxTkM8mDO/5pL0
Uc8mb4tK7lzH805OVQaeJSd5n7P7r4EUFcQl/XvukDbvNxneSvorQhR5itSkJ5v5CDB3ik6DFWwk
2tqM/RB4UyN0NPWphJ/4rAQAX2OaQMiXToHd2Z5aM902FTW3xppFT3BZDR3m6WY/c0s6VhAMxHtg
cR7N3HCqJBlv5VADDSXdKwFhESuXlvkSfGFTdSp9utJIGszPSe3MmTXJ+ilty+VEDt1j0fQ3EYmD
K+eUThGIjo1anAEtE+UXoUgcEjp3MewpOpHFrTLYtVvBXrI2eWgJGVQPlHRi4qEe+GrAFJ1bjWM/
FlYfHQkouMkGZ5lxEHcG8svAKp+lQTGRAjLRm0O4tYU+V3tZrmD7Bp11G/OtmP+Og/WFJO0qyNzm
mlW/TwOnRYeObDDvQoNxI1ojUP5F1GohcboURguTaZLoxpirXiHY1f7X2CI0x6CY2xK3VQYm0jby
m5mR/9gnHJBTVCLq1un28dA7hmTcByl8wtbLAJXIO3dGyrEWLHXNiEhCbXPQhBvq5MYVauM6Jehz
RjYON13cD4r4mo9S7LXI8H1tih/I7kNfkLLWS2cwGOSSoxsfBYRX+otWj+oug+yfafG2CfTgkFO7
oLFB91XJuwY01YDW/qyb/b5ER7JdWuD1qrRNzAXMaKnco3n6aQWQyQJD/wPFXnPQFNjbE+rjguBX
FCowo4A3euhBeeiGfBAErHNSrbG+BgGS2dDcG+0lF+Jwr6hauBMeNXIgqWNU0Jg+oRnIxdc69d+z
MBT4Bon8hAKAp8Gkn0ONR7bZg8EWGADnDFU3mXaqFUDj/5JahMq4a6rScj9H5PxYlhcHLbtRLGxI
VwkAXg96FAtoqMbg1mk4+uso/vp36ULso8UXM40QJ/THLgRjokiEv0wi5VMlxVgk8FuUIFXn6XCO
l9Cr87ZjHRj0GOuGD3UilX4QGSis9zn9yp/S8LnLyVcD4NfO6gpOVbQxA76t1UbQOatScYM52v67
Gga8QNb6Gsu13KoJTu1MRhd1uVZEzBHXuGG3LEBgRzOD0A7XQ8W6F+EGQTAl3xL9KA1W1bqJsni9
ZOog1EDjyYn1aWGU8uNgzdYx512SUgEkBpp/UerXgygpXMIJCj4c2Nfqs8JgEfj5woAu23D8dJs4
63FENLRqInE9C0/lpe1ZfTdkE/IOJcM4+9IMGbooFlc3DO5BEkGpT3iRMv0GrmthByLetmraJ3ov
KkcgM+Yk/pEIJW2syDL8wcB3groeNb6vtCH4NVlVoCx00/nfV307SC4XqsRCf4o9K4gzt0dl7mSU
AuR5kiIdkiuJ1l62R6pjp1JMzHhz9aKtqd9SujOmmyxwzyZdrtlh1GLtmubSn01O61B6yHFwYF+Z
+dIgcCdHjCmgPeEjF5VwX44DTAVYlSTm0fXwfNzBcbvCJDQYWOTxpQNvjoGk8Sa96RkpgMcN5Oyt
ThSAOtZWydT3Mo2m26KRNRnE14jJjBcuyU8hGqxJZZOtjQTvog8+tAELsszLd6r8Yx5BbgwjeNTE
OBUwWZaeVBq9S86WRUB4vQw5hVL9KNKAaRTNlOCLcQvxXUreZl4592SfHLSG3q4KLTdOaVp5aB9L
TPfM9RU0iTVEcKPUv0cW8Jqccc8CsnQ0E3UfmtZ3o6yv4/pAW7SLUjUiDzzSkCMF8AlrsMKWYghs
3XBIOlKW0EVcB/oIW4vbdwjkEBaIeKhixP3YyzJFZPQWabGdW2voVLjQHYbBI+wE4cMYPEOBLpks
97IeCGI12l+LvbxL/K2pMu/FMUg0osKoRSW205tZrbpqEuteZ2gfciwvvpiWCy+Kdr9gdC7F9bEq
CICZ86HdE/14zqta3hZyjR4/bb1SYYElBcOnMBbFfeoZxVqg4JlrvRQzHsIxJjSVihUvAZw30WL/
if0CoV0NHKUazgb2152mhPOW6madghPWq1ZqhG9oU1QqFHraMzTn2CqD6C5hy3V58JmUgTP5IfyD
C+zMdtwPdDFktpZYfkiQ5CyhIqoIsM+6nglelknbkavRzbh4vSANl01pDM02F1h+qkUKm2r+k1mI
uD1KXl9mtrRV0+KNXJzRteSJ4RBbfrTY3hDomDlqa49SMNjqWkd1JMvbKRG4+BaS5hIyX9jYDqx3
hV5EbRLjTA1X7YSE4QecpDUX43MlroGjGo9QChvLadj1mcZSPxnqJuprfduX1nWUGXTq0G/YuhA1
LZDy1yXDJVVHySdU3HSYuAKBDRim0A+FtUbcV2ZcKiOUaDtwO/j/fiGut/UVqSBYAaXB/7+URS4w
0KpIZKtK1b0a49p//1P2h/zVv38XP+6ivP37DrF4TwLZzhAr0FkghOxU7PgNnyPzeL5tknexpyTB
ixhW2n4pTneSZZpLNpKxJBWQt+lscicYZAsFymLdLO4AR6mk2Z6iytqR9pwKxeqCCS9W1AifTzqw
JMgVWLpng4ulkL+KzvhNb3MoSBh+shyTeHCp2hFqnLVc+RliX6x6rmttY5gIPytxsC6iXFWOZZLs
HsrxrYjZHpMTlyKA+YV6QIicqBoI21L2+/z/niUe6IspPAcjiVeZdRRGLJtaV3pJVb2nUdoxSRjf
kxye/BQMJ4x7w3Y01Rx1APRU7MynsIFfNpMetFXi5WWqxt5jr49Cs48xTRKWZMW8I3kFtk3OteFU
l0mBogXzeEmvJ1My5UnhkSt7aOIA6XicPuVIzz0hLV8mnJHRqnhd0H1xNk98gnn/6MrgqKfV85xi
hZbk7qo3aWeP+ojmpG0OzKQK9GZ4vv95bwVZ4IiRUnWvoPtzNEL/+G3JgQAn3Sj/GC1SpGvZwypz
N48ND3pQxcfrN2HPpLS2SwlTSr7e6SryPEuZ4qcCBvgwIq+NmBzimGwtny3+vhbZLo9y6XWNResz
hm6S56zckVaZ+sxT2EIKNsYjSQiG0mIhp4IK2+6siHK+XRYLQMiUWNuWtRrTB61/QaWT0Hjjiojl
as8AMIaUbe3GzOnoSP1SmH9JvUsfCCpss5D8IQqnfdGi/Yih0kGYnSdn1pjlFUM3bOAA9F5acLGj
1rLrLK8P0EJZfVVpiKdTl+0ezKibVtUPaBrDq4haqqqRyUTFFhfPNBylVYY0RFpyIFrdy/KG0DPA
eW7cjn8ygOq+zDN6PFIzl/IvUbRXbZy/yS5CVhSrR0gUB3ZvLoMhhpGSUq+TpQeyPDj9fXHnItbO
6iwFVNBZs+uiRX3Wr6YQ97c+Fmm7QwaWooR/S8Ry2JaB7uJHN7AM6Cyw83yTsd3yG/So3CqDcQos
ddxqRsbQjIZ813S5eYDDgRO7FYCtk863r5U28keNH4PLP9+vZM9DKZYtPYglHwEaLIR9yQpkxsr0
UmXQzmXAhj2JTi1hF2f0UPKmkRPxakhBsSlqpQBIKxooXP5l8LXhk8Qc0tUkbXhiAtu7o6AJTwow
ogFclgNkeHruVFbrjdDF91rFLiY0oKR6Cy5IqBr5C5KdBiYOsWF5pLPkZFEOp5iGSuUOw1UYYD6l
jXHyJG1erabhCtfi6jUMqE0nsS9eu5olUjXp2atkmimTAvbCYlPhcxzb5LVdvylmvQjbSo1oTkrD
1wBAk9NRpL5MBSKCLLHMFw4mBvJtZbwgr0L8PahAP1I8E3MpM+FGHmU2KBL//TaJFvmsBUQ8TvFb
n+m6XY3s1gNLYLVYC9co0TSyIdrxHITqcAZ+NxIOXeHsidhjrn/e1WO3wdExsKcytFMrgYVIyLru
dfO1S82XbkQXWSxfxBmAR0zX9QJhUJhCwvdkIYQ5ixrWx2ELumtSJd6lZPLKMW5wwWO6Mwc+CGGC
9YzW7Zt95ezFTaMxptbVTV2yG21EaT7J1CUMRlJlk3b5JxlXR8xY5ZWojxE68nkcQb1kdWpcF16x
kOjHIkx8IAPZU65xHLMBzpm9WpxnQ4EuitcfpI1xSEfoW1LLRhBgMLO7QlsFO0LnlBGWPknYNHGk
owswINmrA9uTMTB9RDvksDb9UxcmBzLMl23djmxrtPTaxPGub8bEn1bNV7BwyA8D++RJyY6QwkcH
UF1QGzoG8ZjKjnKKh0D3UYBt3LFkazf53PyYQcLALT3L66kdZsQk6zkMgL7IXaFq8C8Ea1/LloQM
YxRaylqtFUMLpYRHgx7VbP307QII10MIViEQgNlpRoq1QUWp20rZUrBng8hVZS5HRdP1U0KxSdNE
uIYy9wdJHUmoYAR8McrkyObr0DYNZOOA/M3KjOU9B8K04/LTeGEXYZhqRKyLB7uD4bmBH66YW6Qg
BlwvLYvwbek6Pf1UuOJMHRItA51DwmJRTV5aXaqv4TzJtsJQjGN72SplPfu0QnIYvy7LsIBmqsgn
qtG2FArpfG00Rg4sLKfHT+QjiXOKUlHZ/WccJSEuiJ50wXliJsAPueyzqFuuxiLJTOpOpiil59bU
vXns1WNGbNgGX4bpq7AfQT5CmM/EeUu86NqXyRe2gghVFeUhJNXvnDUv5IYZXFnzRa9Ylk+apJyE
hRM3age88ZxauyzUGFqWzGrh+R3FoGUokMz4gayR/BxKYo5jMhhyn2c/ecd6VDjiPDzKif3ILFqz
E/fYMdVJBTeMO2UrG5dOJeGmjVjY9JWc+wIYMU79/jghL9ubM5FUiUmKNpXZOVwCwj253litp6sv
o7zT1hF3k+uHhgxpv5vUhtk9SIJK7TesY3uPziTz8RE2m3FGiVeG74JoIXtnZLyd+/o6TzmPhga+
HM/QN1mmDYqAnjH82TVGc7ZkAfxAmyVeUeMSD1LiCCwip0iLD/3ezHl4Vs2tVeiABwoCN8eTT9Z2
pLjLhDtRDsQjlQ0AGWM4GgYGrilrDlOrX/41jryTdpPrAiDXZWdkeci4AAXBoG3RpOo3QcfiVPda
tun5ebxMNk6agRw3KwZ9k4r00WRvoQwXwvMCWfXYLrQXgjLnmxziLSoPa42HZ+RKAB8z0iR5VcIg
80n52euirB8svTvOidbt1CS5agCY3CIjJlGp1X5vxCO9UBdm0iEsIZkvA/vBan34//uzf78M698G
i4UsDT8lw+q81Qi1NZRdo7fEIRniARmbCXOwSTw1wHGnTLN4iNe/+PcV8OvMLSxtnYh3gWueCCVW
b0O3xVpHOipKBQISFhuVKODvtxG5+z10cbK50rV4Mz+Gb+sosS6MHpLgYe9isJu76ivtgnqruRDg
+d3M+RR8Kondjbe23lpoCQV7HavMTqt6EcSE93DwYNTsxF22LTb6N39wKZ91/lNk9BL9Rmnnr/It
bs/Lu5HY3BiI7LRrAfOB8fWLcYy95QQAUNi9NljhSZOlwL/kiQM7Berml7GXz4niKM/pl254KmlO
lS1uJ1ybbvFT3VMGbfXJqC5D5Oq38FWFalN/DdWJA4GAUGKBWlaZxUFqNzNcpzXli0Rkuz+hjM5D
m7E1l5llrrGWdpN5CdTwLVIY+an+Kgnl2+XZyTTugvDNj444z1Ne0s5B2sOMafypgV1A5nOizw7H
0xn2d9U4GNO2dXrPn6m61WI/E3WHXJGz44aHBC/ya/IqfCAlYJSE7WFTbjENKq/qVyYfZHL+JmeJ
fruT8kIUD5cqtla0x7uQZaI9HIhUzL2stpOP4TMnMuwGH+rKDzc76ve0HR/V5A9v0b1/JRJQcZDa
ngRm0os9P/NUQ0K0peOUNshFhrNq2JVDJhW72uJFXOMpbeGeCDYM1WnYDJ0bdOfl0o5uAviPfQ4L
H8aVdqaRium0/vI87rC/lB7LHiHZsN06GJHNZzP7xTF/lS7avRgdVb/1BFuh8D2puMjsofcn9hDP
4s24wxmRuXCEvch1XbtvvY83YGE2nDjCMT+YJwbHNJL3ZJ9N6xUQ0nHMu/DBwo6Ur9/mVL8Lt8nP
UOhv8/2yUQ8vCCc30Snnh3mArUBQwzT5u6Xk/WxcZn9n6YfIX5SoxBa66aXhGfeBHeLBAZwTMI1/
GfSNukWJ0fFQPVv7CPF16xj7OSdHZZ+8YGjv6WQnn7z5glvV7e+1V5zpw9ESzPB2/Og1W3XVLp8I
0KawcdsjfkY/fJ5ehG1yJk5wb7w0xVWL9yTUBqH7kG6wg/bUpmltFw9SZtLf5gAPmzADhiXMVr2Q
2DSUoO+tW741h4Ax4KP3gPk9xYR/o2Ozu10UeahJovP0mfnNybhW288JWslR2VYbVLm1a7rTI/3A
EPJs3NC4lG/k4jGLDgmV8ohRiKDn/iV/WWcjniAiGRHiWVSu3U46MPQZPzjKlC/2fKugHgX4lul3
hizvrPDGoNTcFc/Wl5Y69Uf5IjisTKqteu8O5ojcYSd9tR9iSrohxl3hVO+hJaACtRzwP281plEp
csZv3S7dZttf8ufV0YMUd7HFXfqcjTvhzqyI4C5GYL0r3rFaf7dvyWfAmmpjbLXbYtjNo8pc85k+
cfmToPlnu/woPis36xYle8ZgwX5hgHzmHaJZT/wUWswXKPluS7lRbFgT6X4Eg0B/A0bzERybQ7gl
ZOSvhc7nJF/1umkiCuUADpzCE/UXeBeRhKcde7pDbzxlN7CEMYFjdvbC3P5NhA55SVRXo2jCabPL
OYAwz6AG+gtF3PBO0vNItI0fdJwzSEHzPCKtURzQSM0dz0LNs2Y1wSIHs2HSIH3UqD1zGxwL77xd
vUafUB2BkLXfdKzThkA41IksYzM72rQ76RqhPt4mqasfejhdfNhcTMUatOEoq/bBNi/VTVxDMN2A
R1Z8EMatgQcVAD+Pmk3rBy9q5UBtE5snBJHTchWeZfaOT8kLem6BUbCd5dtW3UineYfxTt2xje0c
Tt3v8GyeSHYeXHEDhfcZ/utxuZDGTiKoebKOoXYKfkfTSY6CR5eID0O580QEllG8aXfjaryHzzwS
3o298iMc2x33X0JTz8Agx4/mRLvmtfERA8UoRR3xYm0wMzjRu/4HhvNmhCxfbfldYtA/AjmzB3ak
O6CjoR1vWeRafhuiU3AQAIuKa1kb87mBX/snhhvBTz5EPtInaS9d6v4zOeaPgEubGhy9MvG4oGUd
ZDKly2/K7pJxlM3BruY8FEd86C1owD2G9eTP6l4hlcKvHXlkqicQWix6BcsNNVDH+LX4q/49h462
Y6WEpoLQb3EvnFjBorImPhKxDAuQ3XKLiq0o28UmdDtyhTcG0uybMttAMl+tkyRuQTh0rmbY9XY6
ArvlNpEuwhvgmR2lu3yNf8NTUrrmjzjsdc7U6ywB+fR618i36IQpgtTvYtcd2HHm/Ij1y0Bc6ejI
hTMdkPlGm/JcvFtv1OjSsRZsw3BYAwqfzPmR4wY/2hkfu3xNVbsJFvQsdvdlrXgDBManJuBYcIWb
/hwON33yl0PmttsWJKpTb+tTaA9fxUO+z2/wrc0vRj+Rbx6Kc65u2vfotQKU880tBxC1OyhfwhPv
Lj7yIHJ5w4zxwhuB6z4GjnVPo51l3ZLR7uEas0brGGvyKXFP28pDjH3d3Ex7LT0CgN5J2wWRxlu3
61DumqCLbf0ngMoxuQAGxUMgusZp+OvEXcDsS2YWtC1eWwSDzvAivC+808MGG31+MQ+xwr5pU8xP
2SErDsHOove362O0U79U69ZfECaWExmiXvsd7BWAqrHXPyXaDoZp+yLgwMiBf2OgsXPevAMGxXkD
TiKsduNF64+E++HGkI/GX8m1HduaZhsndvLajVAhRQAk7CIk1l6b24hM/qtAc7mBQDRdBS9EUoOy
1kCZbKslKe/UK9XW3OXdrlkuXGHtNa/2UuFGosPCCvkDIWyda2JFKnz5iX/fEOwCtwEAxqdpOBip
t2orU5uzij2SHnlK4ZmaT88e6zcqhaR80dUTWM3WvNNICv2Jgq36bZ5Icu+SXUAZ+pHke+nGAYX8
SY5fGAoWT+0lvhR4KuGdbMLn/pHW25TFi8YZhXHINfYmhUv1DaU54qH/ql0mUjFnj64YZYC+C8tz
nfoM5yjnUCHF5/DT/JBPHBLZb3IbPgxmd7tho3yUx3of+f2he1efqmw7sxFGU/qsQEeGkY0HKlp2
Ue4SZmTsrI8u35ooivIDyZxzcQFniAUwcszgEi7P5U/1UUU4N2xav9ikNP8NtQ12j+IPb1eu/uIt
m9/wLmLDAhWFSg7h4Cr4rmwSFC+NbIs+Y9J7sY37Q/vMtjN4EOG4nJa/8qg/l2+J6QQ78x5SfvnF
Kx5UBwDWhDfvVGluxYeFdYT8dW5WPiUuths82gYFipO9UMd1xWcY2SWj0dPEXO/B68QcinmAx5ef
ousmIuuJjVtQPTTwlNf8GafMpNqU42yvE6SiX4g9l18ebDXGiENIKWGbwUF8oFt5buk6fAESFLv2
s7lrEUwzV1wc7aad0NEnr7MXUKN+ceGvEe4+dSuGH5eBefERE7r62x9hjXHL8HhCVYcg/7XgqPaD
HXWLm99S+BEuwaJ+5kHLOpnHCi+YSRXsGKfoQuUQfnDPZIeh9CssMECZRbt61hefHJ3Vb5uiYN80
1h2UJWo6SfO1s5Hb04G5OnMKdRfg4Ku8lDtCdqpn1r/hh8SBRUWVuBhLikMKs+w1AC9a/rwLH9X0
IZa3IXPrN6bOIanJHhUU2InERkhNeTY192nlDD31FdgTyvoOaDG1j2hbP3wYPFVTyngamr1sC6f8
Pr2YYOQ+LMNtfPj9TNl/Zs3W7hha2E5KqrtcG1Z+Xv0Qd3yMwVOApGjkeXeIKPxkj0GwKe+iF27Q
EuW4p/r5LdwisjU5P/1snx3Lz8G0w0N2D88VLZRFrdQj2PllEPCkfrGfoRGlYF2TXF3riGIZQBZi
cT++Fk+8bOkqfog35c4wg/8t7ih6hHe8PgOKZOTsh9LlwxUOGTFXUIHd7LcNDghI1i37PfzhNM4F
H0VVdzYfGHa/kr9ml7DS24P2/A6OJmZNcvDwOYC3PVlPeBmZ61XHkewHR3PJov7JE3ZY9EO7zkYl
8wbxY8Mziuulf2NUwPO6f2P00dVOg7HFld3woj4J77knfouzB+2r5Va9wlXHJAUx8tR9wp9Qv5s/
nlpgs7rFAXY37uGFKZvgOzi0j7A5JIh59/JRcA0/x+YWufVg9+Ze9Op3S+ck4g7lzf5DQi9oNoQq
Hj5oJdxg8rStdWtu3Qtizoc5uyX+R4Sf3KsoQr35GH1SVSd/nH5S5pIZkn3NDPhC+3eoUFl6lE3o
s3nKd4/+FinH7Ed74+p8ij+Dbb4DUD7FrnUwzhL+wh92C4gurOU1YoC5MWBRchp/CEdxV2OU30Cd
iV1Of/2g+SCcT1xWU7sBeOdHWOCv0vN62KwiMXo4Yy9dq7WJhYZabJnnhWcMem9vtcRa3mXsw9IW
zzkPxvojQ8vuTJ565sLhQ4pu8iH6xf5qPmWlHf8l9+Gbh4DwLHnFe3Gf15gdR78F22lvPHNGcVMY
P2zdjspx9hOMwu8p6AZCSp/5ZtN7F7r9sgeiyvB2JkZxT0Uc/KIcp11He5v8AtnPqYxUlJN2BEXQ
EZ845UN7wm5xAqWU3Mtz+Ykc3Tqu802Brc8meAqfI+4nO3hkv1zDwxsl9OyjxxRv8YXjSObIwXJm
s+5qH+1De29BCjrRk3jASHCtvfFB76qeiqPkGYd9ehM3xlvD3VYjKC09Dk8OS+2d2vpl+Bh3bGMe
1QsCNcElMqv0B0ppb36jYQ9iuz0SSi7XbuuJrPxY9r1aPlfTV3ODj0t0Q4ooDBzn3XwjHNlyh3Pw
PU4PUgWEfKuJ25KQK576TrczzkRr0PqtDh+aONBGki2+rzfQdK7HQ/UXeJq8gz6VUwH0cOl34ZZ/
sdxqh/lcXTgF0Rxa/syLbbbNk+ZPW94B8ahsWhaCL3iMIxsENSOJScMLtI95ULLcOq/lM17Cr4Ky
LIJ/JP7U5pZoGA7wh8BBvgoX7GpnnKrP9g07hUzjKd2El1iDxd8N3Eq9ujUQQY9WFvjCypr+91U6
ETKtpZXltjD/XKPhlka8j6HpI0wDPjwFlhaDhliKD3hlIzE9xP/+HGaMk6ddzaVipYdWGswNFHkU
QCmNXZxgmFKW7E3IlNYDK8XPrbeC7ItawZehCUtZZXZWJ7hLYmovVMooRMf+mopJvc0KXk9UDVid
Z26Gcf0lQXYD5bYe8XgvCjK49khYBeXSVP7vl8lsTr1a6dtUj8gBGIlr6VQKyqzJat/6tX7L1hqO
lrCCDpFzMYRFn7DJK4FO5d8v+vKSGUK4ZbnAEBOBMfHsDQjVLDIfiCybXVRRmKN7xILI4FnFe4qS
gxHtvPyIWnIX0mvIxGKsQhPRgIT1uTmPqvxDTjxE3oRmTjdvAT+vH9es/+q8B7VOzxWQAeBYuLvr
cP5VquAUdAHppXD9MI+9JbrccquI+I/5IHpV3qFXBi03Ljwep5vR9ul2wWrBZIbFWVC9qu1jBqvp
rF/H5lSjFml/hCQBmVk9N1P71AlLyhkJxG7KPke9YoQ6P+ZKIEhJFXdM1j1pNq7pHO4qQT4rNJ7W
EDwVkvpsBDRHhqyRKDHTsTTKTs6CW8ByZzN25mvVk3afhqiBgml5GRf5wsdBAVOqkLTm6scUBkLQ
SddrxOnblDXBt4IIR1/0H9LObLltLN3Sr1KR96gGsDHtjpN1QXGmJkqUZPsGIVsy5nnG0/cHZp1K
m2KIp7sjMhmSZYsDNvbw/2t9a+2K8rpKe5JkcFkxz8TwPG22rlDSO3XwgfpiOsGMMazcolm1qhdc
BcbUxazsGyeW/a5N2WRK6KqiSCgHKaOxIo3sx0DReOHotjsLEGfMPchOV97L2Jg/DaIHEIlw10VN
vDRjtguN2mwxsN+Ghc9pmGiHP/5G/Jwj10xJdb8TVhAvkZtFRLXUeNIToIvVx3raKg5UUAM+RCbB
FLSsF7obbKqkniVJsSqNcJuTowuiYnj6/Ok/8l2mZyfzXnUsOkTGCTfH7s2euB27XKtR99Ptjbla
eZQOQqoYyiRQckuLapeKV/rz59WmHKnTt63pwpaOSXPL0KcX9kvypVpZea/3WkmnhUDSEqdYaa0C
u7sfLLzwo4qaPilvsOHdWBI9J+1kTrYZnFvZbS+8lOk9fnwpU/i0Qdy7LU+ugBaZ6oA8FI6pChYh
LBSwEMq7nzmoIu/8Oy+nPzkBYRi+Pd2z9smc8F+SnXDrDReGw2n8luMQjqehRRWOYery9LWYgavp
ShbQKy9SDFUhC/yEFYiH/NXHi+YqjnHhSohzA1DH4mFjMVEtIm1+vxIRHbsxz5VybaWU++wuebKF
iU6SnVYz1og3+fhtrf6W5y7AGJKFcaIWPVt75AC4TOKtiN0QiTFUQay0s0hnr2+Y/CM3WmK7nThz
5bODBiQfUKbWCZc3b2iBF5AjOBAhDlsETr3//KKeu6a6EDYWWWeiXp2M6wEcP6uSV62dhIXQAg8z
s4ruws1zHKSnI4fIR8I6Vfhbtq3//tH1OJ2HWk7JP6V5gE2zbxN719kUv2vumJwSrN2l+zFvwTEQ
yjN2zqYPzRv8Hz329Xhv+YyouMrvu2vXINpEwwftGO9EJ7Ke5d/ioryBYQlCxypWauXeq43/MyuT
cvn5h6V/oGcx6oRumTo4dE1qxkmapjSNXvN0wXFAsjX17AxagYXGiVbLkHBNofcm68QWmx7akzqV
lZ0lOYPPntYhcIwgjFj9uyf1dycqn6qJuSAIN5yNnXfvJk554R45O3cIg8bdxBzTrePPf5k7RCWt
zA54uYysq0aDaoPh6mqcsFNa0j5FtNQnT/83snxCQe3SQwBHTYY8OrW+9FrO3T2CiVs1UNQjDD0Z
Ah7CEk1xBrKeTbondhEN84k2MvjUhAod1LHJ/VS3tNg92hidn7x9fu3O3r5CmrqhwnmzGIi/j0GJ
3+SvMdgjKJqXGulwURsgEh2enCYMAahns2q68/BlRQBBpovT6kTRUFeacDI9Njls7P07eTBcacT+
V3Wovdd2RMHVu8mJ3RjsmFO2rLH3D4fWd7/Didhho6RgGrbbibJUTxiqz9+Ydv6TdSyb1Vg3nA/z
EhpUBpBakk+zMxtK7JbAFYhqbdmDmqlDtMSjJkkj4dQE+eXzZz+3LjLCJuKZCnBPnKwJRu8ajZGw
JgwTp0ehNNGNdFPbLlxpnv1E3hUFkq6+8J7PzVqGCjHJgO8Dye4EJxdBfG8HAs3XY8+1RHDzzXKy
Cymwl57j5J0FZq3jE2XAIvK7Ga1yZTjJhcn37Jg8phdL7gua3KdjUoawWvSam6LQlqKjBTAwi8ie
AWZm6b4/YoKMAGBwc4NfZo+piWY8+uE4viY2cReU7U2r4g91dG3eDTFdKpuKgT/434LcW9YVCuBW
MJIbZXjyc9bmYQJGefZDHrjfJ+CY46LS+HxInGYOw8ITqmqSds3cI5Hsn6wphpk3ApQ+hzfE6bOa
ZXxmxMlCRwR1FQLYBLQVP+HupuUA7sYjaGsmcra+uUznn7+Uk/Ttv16J7Ug2q6au2aeTTmHZqjPk
olgX6U/Fo9nuExkq7Vqjjzvs+7J2dwJghS92nz/vx90JqkkHYZ1tEXnqHD+hXyZe6WlkMkVxsR5H
f27r3JNEvGACzVv8aEy6JTlNnz/jNOJ/X2GnRGbHtDHOm8I43R0TsxmMw+DgDjMI4wxRZrOV/ZKX
4fP/w/MYuqpxgZnNjemd//LOLM5wQpZ2tnao3YyuvlI6zAyFe2Gv6Yhz7+eX5znZbCkitlyEI9ka
JEWtSGOO5ptTvjUDBb3qtMygr/gQB9kmq8KeeTv/aoQbuwgPvH1qDW3TLhU5aa5EshDosTThq8uQ
nRC484RXTBwvP4N80KFgKwwAN5ClObbKHvt9rqYr+KHKojdVFL3QfRrisebS9R69BB+Y7k5ZIYJY
5cpbju0yS3z4uQYdOq21M5IhDATwWb3ws/EHPnNl03GgxDPZIY+kl583P1qHLAM78j0OxPjFAIq8
dvac4ymtNsKL0as5XzUbpQTYxxxzU1fPsw0yJO2Aj3HreDCRE0tFuApdx+yNvZf7P1WYeARo0sG2
TYca5qjZy9I0v6hLPRzvOTQXK5cKa0YM1Ky1sNuEEeIBp/efiXE5eMHd5yNFO7MwsaEkREFlNgCY
frpbIttOERzTsnWYAATQfeDUcboXnf7olPI71Yh2pg7RHjvPi0zC+0r6BpCmDqv/dRaY2yE1HjGv
fzG1YqH5+dOoxN80S8Ss1DVpELG+Ggefwk5hzQPVey5bK+Xius0VpsRV76pvZYW/2o722NroUhn+
M4RhimYAQYX8Hnfdo1nL27FuHnUCA6vWXZLTRkMkkbdl4S8MbIS1wT8ISX8RfTP3O7yc4T7RjWu8
JHu9bh+xzHnlWzikGyG0t8EjLE6xb+HBRDNR6q9Nqq3yntZjwMfuunSxAhKR6AYU5Yi4As/C1fQ6
daOL5pXdPPqW9nb8d7DQq6zao76dVy2ECh05Xx3LbS/ctUlbsCG4qgrbtdszp2nGFyDbG3wW2zhI
CfvU7z3TIDQdNoRfPhHoc4PbBeaOT2xuF30t/Xy8rkEY666nPNRpdUMo3ps0Lar5TvlCHN14H7US
71Z6jzUue+AMyphyMVxdGCHTnu9k0iIoSdMoPpmoMu2TycRNoJbq5YA6GgxZ5pXDtoZcemVJ6pBJ
aS5JQnwLELAjySiRs6hc9qjqaYK6oltfeC3Tcn7yWoRuG+AmJCwPeXpEocrSth3RlWtwIMjTt5Gi
BJNRLVk46OUaS2u3CO/VKyXvXnu7/qFl6mNVoqzxfcdYZG1ON9FRvE1X9xcWMe3jqUNwQlMtS9cc
qJinc3vpDa3iN1a69rAMUO/KHaSyNF4Ql3s7ty+/uskInRAI9rqy4Wz5CulCjepeWNQmOPLpRwTf
lvXMcUz+Pz0r1kPkgPtvwMs6TxABkhX+v0RZHLkhmDpmfdgPuzRGnCiyTTnRNOrJc260EllxHOJo
tH4QlBRjJ6As39/D+xtvMldB/oSxRCf+llDLReiW9Xy0lHtBvtGVT9oMxDnYWoQXLt0psjOhYn7h
4n/cQgvORwIkg0ltQ9dP9mEVYRVxhKcKQmtzW+uS1nv5CoNq1sbloZhSdJsB6Y+AI95mr58/+ccd
tDGtppoNEtqWpnmyz4zaHHeTFmJHcWg34Vea98NwoFq3DKziutOTh1FBPPT5k54ZU+zawV3bNhsj
oVon7zivsqzxWujoWYTkEy1hHlWvo9UA/QhJK0UnneKR61+T0N6jon77/OmPW8Df7zZDFbxtXTM0
yzJPN2ZeEJPeGhcxwHeCQYClMjosHemdekVp9Y7o4X2LOYD2NimQqQLaoqM6UbTGrFedl7IRB5I3
0J4E0d1Q4eXPe4eKSfY6DA+iuQHjtw0zLPp2eelqfZwmeOEcOsA9myYvf5rSftn/FCZ1a6tJeOGY
7n2BG3h03kJM+CAoL5wOzg0MQdGPOEidnZB58lQ+UmHXqWW0jiK4BjYOD89eEQ1wY6PzxjLGibKW
L59fmI8bZt4exHQB5HyabE63XUYOWFNxIpRA/HqZv2aDdgDJMFdz7en4kUcuIfS6fWE8fty+GipH
cqFOm3We+OQmMCuKGLVrR2ulabZD3K4NI7oLLPX687ennftMTZVyl3AgC+qnZVy2XX0Q8LtJjTD3
VssZPuNGo+DGUpl9LRRxHRn6MiSX1IEtYFTMsqXAadUMmwBRIJAqEw7caL8o7qWRdWa7xGegqezf
HV21OBH+PrR6EgDTMMT2W+IDGgP/UZg9c4BLiFi9a9qvmhsi8glhRGmXhpo5rbSn9+M09dkmkDBW
mpPnZgGpJZSjaC1N4BKEFtF/m1gLqp0xr2fdpobpRmQkZayJRJISCM07QFWceHdktrKDbd3xCvjg
zRF462gYAR1uaqHhPe6TCGINK4EXkJloUDDT9HKOMw5RSN6kS7dKH2IDE3k/EWSO0LE6NzDQ4ybB
JxZPjrbDkWWgFM7C7IAXHf86QDwJOwnoEyZySq3g4LruW12ZW2J+2Ohn6mSK95Y+OM0r2McgOYLv
1PVQvvXA/ZSsXQPikle6VrwCeF7m0zHgwoCbbtIPH6wjp9KMRjDs6YAbQxiuvsFENxBA6pI6Bp10
YQ3bpESNVgBEcacIwRQSCaapN9w5C5FX95+/iLM3F5EDtC+kDv//ZCJJjILNg5fFazydSKp422qk
HRy7vnBoO1NvZARLi3Mvk7pFre/3EYzbTaR5kcbrjrjbEm2i04DsYJ6uinbLFuoA8wA9+BSZLMy9
3+jXpduSWzNeeiEfdypThV6jTeRQ/OTT//2FjKGKjRg061qr4F40PMz7clV5r1EyfDEnK2dVxd/L
wrydjPCJ8/3//gPnUzBY0A1HVU8rctwGFlHYzGZD5L5Nn3eJviwp3QuTtf7xkEwRjJmRPgPle/30
ru2rKNXGjBmDZEQb5gmC6ziPUWcRTjNoUB6Ys0JRr4PWkrOuZpQDJJ+1aEz0Eop4hOGBk8N6lGx5
p/ZdYMiXBGaO7hI20CMPrDQETpen4XOzDTEUhkbb4UxZxrFKB4RfG6HsbLZKV2+VPH/lo7xKdf16
UC/O+mc/J13AugN74Xzo3MR8SLZF9Ws99HeK1oBEjvLXhrIpSEgHZU0cfG/i7wbgl04BV9WxI7WK
bZAigPl8YNjTHXA6HXChaPIamiCc5GSdk40O4MkrojUmY1w6gP4dwA8QKAuolQHaL0xSWV3d++wm
2BLspVOtVOer7RiHBG1N9t57WFeChGgutkshCySoabIwRx5aqaFs780bkrlvhlo/OD3FjJzBoIr8
1aijZynqxyTPXmWvXueA6mcVykmj/Fo65qLwFNS17JcoVVOClIdRKx4EtKZcBhN4+D3IaLb7TiIW
mW5d4zF+aAUImNwud34jwFuoSzr8c9e2AZ5aL2nAMZdhr6I47VWwlvq1z3AgcSmAtfPt+LVtJYvj
p5wXVFT87HuoXlpVjbPX3tbENP/h7Tvd2pduNZUUEla2otymwJacqN12NDnn0w1RkiYNUWVYm1pT
coD5bvFJh1I7hGX6Gnrlj8avNqNqHJSAXWbdMWEXZfEIi+N+NMqObam8ikr/R/idPLhx1viIEqzh
HofXOoNFFk2cKTu2UEYr1lvL4HJys7pqBbrHaS4WNj9SIeCDl8px67Q4CTLvoa7oZ9nKhWXg3AZD
Uw2OkRi85XSM+31WjO2mDwMAImul1mZanz54vbtVw4XmFU/krb2qOVodN97LbLhwxtHPLEGEmjMj
m1OzVpzu93WNu9rAvr0eXe0NXNsXYP/PtuYvCpk+hvm3RhNrsR7erclYZiLc8b+omX2dueLVaevH
tACo5+R0/fKpUrWqegQUupsSooc2S5X1o1/Gm8/v1XOzKzUtzWK/z37sw7G7hbbal16WrbsQRZud
boqG+k7SPZINvhnzaKt29lL4OLRQaQ4pLw4dyaxTm8e4Rh1h+1hn/LvYHn+EvfElcdS3ERZc6Dxp
yfAaVeqFM9XZy6tptCXpxXCmO119DUWSMepU2Ro73W1hdSWioWevzneqGuw9Nltp3C+G0FsNjnkx
V+jMxprnnirPumZK5urfxxZTXldXRsHYIjzlSmc0a71xzV2zMrO5qYSPOOu3/qi+5bH6Rp16CbFt
lXburak3j1jzZ1HtIGMGPk3S9s3nV/LcYZcXx3FGsAfj5HYy6yZuaQCc50qOdfYF3NhyGM0vocl0
6fn2jPPptZpSW/JM89by5Jbw+ecLr+DMuYoro0rhWBywnNNtYG4bQZ2kVJeKoX2crk9nybVXATGv
vxiyfVTV6DlLrOs+cm7JhpToPLJQfAmr8a22vb2SGl9SIPuKgWvW1i7cnWeWY02gqpHCYE360J1v
4VumI3VolNAN5+rs3TSLQ1wxgAKv2DtNeqkZfG6wCGK2dFPTdY57J4OFkeFmejWma6oDy9JDDQ/P
ZAZ5dZ5b/mPoD/xhf+F2nq7xycpLv141haADbehymqF+ObjnY9eXqkvxCsfyy4iOsccbbtc3xOJe
Knzb5672r891Mt6kEkahYUyFMgkfqwpcDKYapC5OOFrwWvQZADYHWaMhVr5a3I55ZmPCcXbOILlp
rTmW9cNE9E0Me+nRzytzouEz4wVQfUInn3QScEvxuMq1JgDDo24qJT9gifVB6IuaYi0UiZ29y5vy
cCQfI9FMaD/C5svfjVRbD4J9odmCXQnHTeVrmyK1F2nW3g3Bm6fbC1mlKOnsrYMHm5KL3mfrOhtW
aiF3edneEna5sJVhVRLOrXTFIQLg0yhYTTGAxu1N0g4b0eBSK5qfYVgf2opX6aW3fQrBJHHHRzOm
U6JLIo0yTNpXgQ3CJu7HWf6dJOKI41lmSJgvrvqFKJuvUWWtS5BlyiCGK0Dasp+3KiE5AiLNssCP
diRcSt7K0kAliRvP2FpoguzQK5ZJj1JaTV5zpFlUFitysOrd6A0xLNSUdcQqSPLJGIHgBVaGGHWg
SF6w5Q7GCUqrZRV6HcLNuoNNByiqG0ICIprooUnYJAppAAaJ1ZhfMVH3kSXCSjBv/d72V5CFkIxT
wZ4RwvDFLdBZh1KsUmKBHCXfg9HDo8OoH510D+p8LnL2Y7bab6qUpdCEGhfhF27JDpLRu8QeZAfV
gVz4nemU722Q7b0y3StVjZbCRfNkYGnPflSO9qLH+BbTKHsO+w0sw5ltgbulcfBiA0dyc0zeQIql
v/ZNfhcZliqhVg3gAOGby1rZTEOit4q9HOydYw2YSHmR0zwAJH2FvnUlIriHrn/dBc2XzPb6edoM
q8+ny7P3j2bbGpODQLZycmC1iqqoB4sJSa/ceWkxI/vd/ZCTeIFKyBisRTPKHW/xwjx4bpNC/YPT
K2IKtEonT2v6AwwVb8BFRvtHU+VtGiXU89MLM9HZ5chkhzl1bGkjypPnMRAHAa+XKYnKct10DZ4o
SPAJbl2qKRlyOqCb/l6W+k1ALE6hXd4pnJvxWVRti8+YKuzpwVHmSZHknUlHAQ9HXKA4bdC/d4p1
zR/fIhTg0OfMXG98YPJf+AGKV5CI12oJINmh+NgQyFPX5X1EFDGF252b6HSwTGDJLkE0HeTMWaKl
3IKVu/bi9C3z6ofG97ZwxXdyaIEpkDbVmiUOhZRqvkdQiIeBOOma+ZBZB9GAgYuYLpth6hGSCa+X
0Er9YXI6qcOrSMd1OhK449tXmrRvE19FyP+mVxHCnBYDPrleM1sED0W+L50MDbuBaUCtx9fpamaQ
wfB/9dHcCa1njlJRYgFtGMBnhfsS3hLkXnYi31ylQ7gwdex85g0BR2+ueQGFmja8cdikklUQglOg
ClUldj3Xw9ajygDGUQMhHLvBisgPUggQqNdx/o6RCjCpCpubKGPE1nCQPDLok9o45H1XLAc0/3Ze
e+AdJA5tDQ4FvUe7tbaViokyJmy36fHYtuHzGOXQN5JJJI7nM3B5ggkr+Pk9eG69tARHdInejaE6
3aO/rJeBWplJGrUp9EN6TPpTYhH826mrSCOu5v/rqU6PaG0ObzgD+bj2bUiK6ZQZTo0dTOJVVysX
3tbZXbLFuQpdCnI0jnO/vy+10POsMEreV7QmMZYg+nTh99ly2reH2vBV84gXw8kObvjC2zy366FK
Q0mKrRbnsJNdj1UiK0hjppeeti8E9CTB8lLXt7Yvd1rO9eX7zz/Y889oUsmfgk0/VBuAU6NugWO4
LsMSA1h5gCrzqrnDSxaX7zVrCFSnxedPeZw6TvdZkz6WWidqZftU/DNWOVR/EhTWYR/7VwYhhy0a
R8yWkqBRtZyNtfVYwWYiC66LHx3nUERQHMuBPULZTa2+DI95vSd+d1dhdsVnmtTsSINxJQekDaaS
QZ0gecROzF2E6I1Cl4spbtxYuW1djeVI8HRek2LN/dbhSiNrgNr2roWjO+de2QUBfCmatxU5xY9l
jDGuhgmXSLHOEv2pl8V9qqTDzKUSi6B57tc+NGGpRHOd/ARqsx2u48l9XlRAkxAAEhKWXXH6TK/g
+H8NHagTJnC8zz/Vs6OWMStoBdGaRoP6+6jtepesNF8m667I3+PhWUIbidxxA77uVjcWdTMP8TuO
lwqZ5wYQPCAKmRR0jQ8ng6pVBj/XrWQNofo9HLl8cqxeh7h+TSYNBpnVe7g/h8/f7LnVn84Tind1
ejjurn+ZeVRZRgiSIR9GLCEZuJoriU5rWvrLzNyGjkaWe3GY9iefP++5Ge+X5z09P4ejEbeZqSYY
m/uVEzPGQqe67XTtpcza28+fS56pUJNCbCES41jKrHBSKq87h0APQpnWIg0f+r7t5gGydY9qrE6e
PTEu+U+TMDe6T+NqUH287A7MDOqGGhfadSt7ZlZr4b3FGfQjy+rvQk/sYVX2iQvgVMSI/BTtzbPw
YlUGsDzX/BqikVzoOrK8nti9CsbglE+umeNT3YA0GaNH5kbYvZCnln66YU+LLRq3SYVbm+S2l6O5
xHJCldgnbHfyNspwIxUK5w0N/PWMkxcF44y9vpIeiNmosIRQd3a1ldeaZNzVFWl6BEMipVqkZve1
HY2OEDiOPVptrpB73bqWB8m5A35JpglLcA1jIrrydBjCkej3Ruxvp31zUYoXhx1xXzE2iFRYeH7/
YngjMVj1IcyaW+Ie8oUdKbs+Ir4e/Gyg+D+VkVB306+3ZMzWt2bpkxaF+ZWE3gtLzLmbRk4B1DQe
uFtPRZ1xnFfoLnPq6jmnq0y8tOAoatV4MXNzR8P3pSai7MJMr58bvBJNBm4Im1bx6XjifOmRW8gE
YcX2rQ7wHtmtq8+16qqAhBtM6VDa1IKrArm23JBIw8S97YMwXHth8lg2tDVznbZvQmqHHv5M3fwL
envCrdpxQktEO1i88BIagOpgsxZxiwVYM6FBfH5fnHEKGHgs0HnoTDfUKk/uC08ZYjSVMcwjN1mi
n8LhrlLx7kvt1kh4V+Rv5bMAU58ywF+PFJ+wPSkRZg8ZFXIPI6Ii61XbMAvX6SOpeui3sDqtSC3A
iQu/nUiP+LkVS9cSwONziJe1QgBFrE7R0Cq5r0Hrrz9/Ux8Tv0E/IhrQps2UQ/lnGjG/zGjSGpyk
1kW87vVwUVBUB6XmHOqMKItS75eadPN5loAOT3Tt4MNX4AyfYu/1yAap02gVRBwDoFY6vnNhHjon
xEC0Teto2iXYHwqzXm+Oudsy2eaOf90E8asSF3s/wxhtGhiRazJOSjjeldkfgD/e+X19Y9L6mrUu
J8+6sp+7ZeKn73XEhYJSj8wteR9IK7A7fkWTOjtCa1D7GMrPC5+pemYGRRuBVACBG42d066mGrqe
RdkoQZ9dEqQU4fdrBqYNV92S/IxGhE+3H7Ng0/lb2YEeyMJovJEq7IbOf1OHQr+jgUZ3O4YYJNwp
n7MpUL1pw6s3crsM8XfyIdNFl9Z30FHhnpCsKHNqHKnF3WIGrTIP4aqS28nNNkAdN53ggckKQGWa
2es4kgZpuylnKUdsM52EHOFTF546X3BT/C0ANSB9MQWKtp24pu47PsWHl6oQPlpDqSzUIkd5qogH
xwxeUmRIM9EY2qzL2Ss5inMdyR92xxRshc2bZ6pz12Q3k7ZrhGzzwvoGsfTdc71t78F+8kJz7ols
P60nrf1EDOa3aVNYx+KlKsuD1jRvOr0++uYvbaBrdP/5xUKtDz57/q5rNzKvaZD7OzN12rkXdD9v
XFXcSlYDzwijFdVCLOllQWSKtPfEIXN8hAjIFNvC/Mrr9RhP3NFB/ZZmw48LY+HcUECQJlREKxxq
T7tqA82EuKpFsu7DLAYLKWbgfR8Sr+pXnOf4fAK5bw2FEM9p/sJnEyXaBWXJmU0LBkEHnbk5rein
BV7irosimTZoMuPydXH+bNkghltZ8NkgJ13LoViM+EhnAazlS3fxmdmfUgk9Hcq47BBPq+8pPfam
S4J0HTWESOZpuDYyGGY2oPu5KLBXZZiRrh3z0eQeWCauDzy0Wrt5Ru6zXzsrPQ1v3abQN2KYIgBb
CYSQXC7V3LRN795Ay5wTmHQIHIJD2Vus2NWwJyzLv1ax//Wj/9/ee3b/1zGh+td/8f2PLCd41fPr
k2//dUMsW1ZlP+v/mv7Zf/7a7//oX4cs4b9P/8rqPbt9Td6r07/026/l2f/96uav9etv3yxSdDXD
vnkvh4f3qonr40vgfUx/83/6w3+8H3/LYcjf//zj9Y1LAI0Y2/OP+o9//2jz9ucfuoHI65cxPz3D
v388vYU//7gr36lDn/kn769V/ecfCi2Nf7JYSpX6Pe40DJp//KN7/+tHuvFPZmSTihZ7eFWb9IVp
Vtb+n38Y1j8521vm1I/T0WlPm9Qqa44/0v6JaYIleGpYsA6r8o//fvu/Xca/L+s/0ia5z4K0rv78
Q/tLcfHLsRBdJc1XtIZo5iheqqf7k6hqxoidGIAO95ujAklPCzjmVgzOtOqG9RB7Szdrnn2BlWCU
gGuMMnpyeurRqj/VUQ0AwFqSbv9+cLI23aLCv+5Zj+ZxL+4DM8q2x4dSRLu6yOJVaJs+KsLRzbZ9
ndtLrQdNhWp+e3zIbBgoYxKCIMrKhWxLUi/Ji1/UPuUiNIjWyiL8a5bQJVpWEfBUIi2jdSNamHXG
jzAmtbRg4CxrIZ9TB0bH1OCzXPvekkR8dsN9UxTBPnKSjVsbt1rvONd6ldzg6ik3aSu+BxbpYO6o
7DyjowQF1X9ZsEpTxKIiuC2VIt0ev2oqEPCkDz3nhDrMi8y6E22ar8wYalULU0DxOcK2VQV/zf2h
+sLa9uRmAImhHxkkVoeuu2fdaAPrikr6MtU6c5dPD7LtBbbU1y4BIFK4nkqOJjwJj3ejhFtQztlW
TA8VIcN/fXv8SpvSB6I64pJxDVLPIizDxqlZeN4uGqH8jQ2IEHIQ52mnAVCf3o1EMbQeRgOQr+ON
QPh5cyrPNlPAQS/arg4WSJQOnQivQ1+l1jToUzHQ0cnxiGhFNBBAGlW/Cwx4O+QKRFrZbzVlgETk
6dTRKj+epC0tUW2txVIE/bPxsnIb1NbGc5FRpOQQgXCvoQqZDStv36FccEcAmnZEySkBO4CajVR6
u9U2+BZ++ehPrsTfVycLImOhlM1PQZiRSkMCtD6Lnub05FHWabM9PiDDKBdOZr6jpoPx1HTV1iOx
aNUUZrm1ppvh+NXfD5gPq60ek3lgDCaxkUqxPT4c39DJtwF+921JAhhbSTKwfAonI0xgoA1/fUne
2f2EvCVcRf9qyCDfjhzbt8ev/v5Wm/5stEsDHzCJTdM1z2j7/HXNj9/+PRiOX41DX3B2rNrZ8Y48
3oz2mEoAJ4749216HB1T81wkAd6daRAfP7q/H/7+M0KS1U0UQqsY06033cjxOMCqE7GTbonMTf/6
STx2UGHzjmWUndY2+s9DX9W82uk+TwLE5jO47rDGbD9Y6K2Rb0sRQmHV7Dbf/vJ9PMXJ1nujqrpx
KqQmW5+84REO1qsXIU2qW9AlAdGrM1gdI10hbdya08Px2+ODLsNqZngwZBNO2Bq7Uc1d5W2KwjSH
mu301LM4FBB80w9RvXUAS0OzT4d0lfZwxTv3hfr0osl0eG1Bo2wdIQ6DMybLrtYBmR1fFPUdqtBb
dbrZjn+gTTPh8UH856vjt5L0upUs1RWdh3Q7TP9Adyt9lYTBDQvEPC5ILo1qL9uRv5zNFFUBFSiy
kffNg6oow1YSUrgcjf5LkJRyy8HZ3xrjE58sgCUK1u3WFTy0vkSnyw2/dH3EEVXt7UrbODihSJbH
l1hMV5vQdyRNlp7M+2kKOP6gDcKk+IIYvtgMXWFpt1oXHoahJsBTU6t5NO4rWdDB7Ix80bTVbTj2
30kcM8DiUA5R2+vAY98xrXRX+LDeAqnFm7EgVrRIqMG75SPm5QCnRPOsGgUZspgq9VS+JjkhwWOX
7OWykUTmBIl6zY4phuLM3yiCek0db5w3XUjDboBS5tjpCgHV174bYX1FXz0jkxvRh2JeJRCH+nwk
32QaCn1/J1CEXGmN+tWlGLnItATYUNPcBnrmLbMQXAtYY2sWtFNyMe8OYHJuLMqBKnOqkzHip9cx
GSNMEW1wbdC6HMG3ml4CnBpgFTUZAMnKvI+MYIOs60Yr+kfHJxyZrIh4piYw49jY6ouhYX0znX5d
mN1uDLtmmzsZMWS9X+1kNDzTm0ivhlAp5+S7vkWIAehDND8QbBjbMdfshXDgJPVVRWxbu3cdxV/o
sn0ixSNa5eFwp5C/sPE4di+DPtU4uYBXtBT/TohQ7GzaBZs0ckAWCqJjYZ2lSWItTJft75RaFepG
vR2GbKeUcOeztGivzL4qVvBXkitREQUEth4QVndHDixlYKOorwSOEEq9dJj6KeLUZHPViAZEHDVA
5vCMo6khxFLQLrpykuidHBp15cnh0MQ0c0qrO8TIcgGRKss6EzYR4rVY4rCdDRbxq1LTmzVZcDlR
g/xSEO739Yg+lQvf7/Q0Um77gWhFamyEr1q3Tqzg7XbzZkVCHFEjdb+I7FBbYkX8loWYbbtRwSEE
+dq3au8eL+5O1I66HAkDUJRSuW2sCFJb51AWS7C5t2bUP3ZhWS1NoxnmHqZE22m0GwRiiMO0CR3F
Pul7bHEKJ0SSUA0BaQUTnX7FSegF5qjf7DJJ9W9M9U0GCwyZz1vk+eB5aLITsKrcNK1+pQ2QrVvW
83XdcwO1qf+1Stp8ro4YDtu80DZK2g3Ms3KhR5aCF2x4sycrY6sTB6CJK0Lj3rRU3NuJu09z+yaK
+UwtNftWy+qrA8PJ7eVNlyVbw+a+jXRkdrTKbpEAO/Bt7DWbS430HO5O30dtY7rQ8xLNfBptV6Hr
5c6IYFQ2Vpo/kU60acDaNGWvLS1DaeYxoXl6GBbzzv8/1J3HkqTMmm2fiDa0mEZAaJG6MmuCZWVV
oZWDA87T9yL7tz5tZ3Cte3gnWGTJFAT+ib3XnggtXi18bvBVmjnHiZ4YIQHSGg6+SFZkC3vK5T1p
kDpIz1oy6pu3ulTyIVgwSY7426gMpq8E3wm7RRLAl3VRPhwx3f2Y8B+ErWZ/zC4HDVOcjTu/Dlm5
hLNm/yU4wXmsxYtQ6aVFthB5yVAcBRSfkLrUPKGc4NPN40NvkVQeO0UVtf5BoOd/MAvQ0InxkBG4
xzBg6q45+XOZSmDWuH9yZb0vbWJu3Q6GFW6PyNZHsU2QB2apfZMGtSVDggBri9RoyXToe/EE6qnM
zrrV/W0bjggxkoTdQBnY5AaJZRbuTtjvXSSE92t24nuuBd1u1rsrEfM5RjXyHebCuAxyvlmKrDlZ
F4+mVzwJvSTvfRxebBlaPcK1IUPZyXBXeMhNEqeZj1MB0Low+oVbBTSW8CdwdwMgs9jvjKhrgSiP
c/9jKhYZtvesYWzlunVKZrEyDm5foh2Q2tV3rE/H+WkptjEi7uqNg4tT03nXDx0knaooHiaPUka3
k2GLh7Wv+1+jJN/SW7TPpQZiLOv3lJSng1xscHRANRm8/Uj9DsBThudzseOwTSd5kK1+1uYVIIrz
ISq07ne9BMORb0SJ+/Le4qQMALo8LIhxWDKnHsyRkmQUl8ktCUmZt9GKDqYO+NPQKlGGjRDbTKsF
NsOJfVZE3vN4kjfO0gRWy4PwCeoy4kwLzZqU9hq3/uQagsiLrDkgv6DN0ceoYNuIlYMCbbJAAjpr
ffL98ferpOB3vj8kIWXbE3p98Ney5vtCbdr+16vvDzkSieTtoZ3ZLeV3VecRF2ejTyTk5WsR9X2Z
1tro3z4kb9w5JrA5SRzeWpwmYbeoZ8sSIBbzliDZqc/OnvT8sO3Q/+KVqE9wWkq6JNDMvSvFPrUT
MlrKV6tBUK4FRKUyY6W4YZdJxnf6lRhWf8rWy6LJfy75PFMB+5RBh5qfEjKE/uTZTh6afWayADUH
nqG4t8r1Qm4Ns880uwi77U61Gj8L5sORZVbHbBrH/fcvCwOjiGeOhwqf6HeWhpssCos0l0x3AN1a
wOSIeMA27Zu/Vbn0kV/bkmowIztr1E/SmMT/uAxrVW6S6r62dVd3LYW/L+1aD1ctrLjADYC/dC7N
0VpPD0B8sGKvH0OHU7ui8u4MSFqqRDqazfdLq9SJdVqr8u8PjTVXCr/xWtlPxZABOF5f8uxCIaBT
GMppD5ptuakelG9mG8+O1bzFZTEi9SeCdZz15JqM3XWxK/vFTsCiWv6DVjXc3I2h3XMv+y1Tq9h3
U+OdVS8b/EzgLeMhn2/+eonT4c9SuuWudDyFBr/SI0PQHy2pDKawHA0iKGL9Z1ZTPhnuV5Yo4Jdq
JT4i19o66y2CpLLbK3zod2Mkjr6mXmBv/ykb27l0Y3wq0yy51UFLa1pZ5qbQSpY/7tTveqzRMy2X
h1DkiTSMqn3WiPWpNPHDGPLkxfU1JA0taeV046Q5OLXzShRcQQvM0sEe/6oybq6DMZibvmyTqFj7
RR02SmQ7UJ8ZEgr05om4Ty5J2rPeyL3IyQdXZBxmKY9MNzMIHakaltOZ65A3p6Xz1QzU41z219Zt
bvwggkNTOvmDbfyxelHc7O6Y17D8p7RFn0e4KTFWJTlWpKEQLeyhAWHAh4okU/d8SaedgTBmLAxJ
UtQ8P1aS3Zg5d9cRKfrV4YbZOBOpOy3km630ABLqS3XWkkocZ7Kb4tomaESRMCEJ0iVNE8lNyrLm
2rupv9Mn8cdRDA2CJN5DVewWKC+9tRxmZT/0md+crXKqQEfTyVQ9n7qDW8sOeAQnAfcy9f227fXl
zFPh2OOIe1EeJFanNM2j2/S/O3NBymcWSHmneAdzDnczmaOkx69IBUM9TIH3zgT0IZWzcVQQg7TJ
cR4xOgFwLeZPESQ/2aDD2ke8c6vh39VerV1Z48R7Epd/Z8NSgoTUibKnx3q09Jnz0CHwl6plT/lw
G426PNfOSD2HI0Qfmkh5WPsnCzmOUfCkynlzbdkQdneSJF0PB082XBwlYc+Z2lmXhTrYcwV5wXIj
hdqNljTPyYkqAfjKcn4suqQ+jBzSExe6ZnXxZuCKVBTRyHwLEYFhkPnzrnxUmwaBfGREEMKbSoQK
cmKrlvbEFg98RRs/7z1urnbcYwMPNlXHZ5OtQDIeM3vQQhBdipivVARNVNCwmgwdDrLLfzQujeyC
95Z8Kq2IH21G/x1TmgP/bI0ZQ0JmKmvuTOHt6wZjDz+3yCjm4m5mEGazGA5tPFuRqmx2ov1joc/T
RdTedPl+RYtish3L9dB12Y6geUVUQ5lK38OKa9Wd0fVdtTQpQ1U+EQSDtinW8zOABD3UGnbMHEbG
qVHQeZtMXkmWQteEyBtSWRTn08hyIiDsedXmVZ37XBQyfTKSefOjK8DJDs1X6ZeIhdYeR0vyuwzu
8zDpV90YX1OYB0BzP5Cc5Q9NQ9T3WOm30W3iiKcr2kXxy9CXHkQLkVQ1Hqt0a1bLcerRUpqjpCab
jPLew8O7+21a3Mr+16Qn5XYeLHFMkUu/tAuZwmXnHzvBP1Hmze/JuLCyhF5YIxmrxDDuykQ0N6A8
+3yEJJ+Kbjg3w/DplYZ1CWSO6EAKqCOI3TdVGaPNc3p5cBrtt2w9tZO2V8ILdt8KtAEHx86f5RCI
m5ESUcSO5uX7Qdsv/dOaeXPUEme6GTlUYV8V+9mLF0AHYqs3lTrZesmNINM1Ptd4sLMpuUrH3CEB
rh5SS79xGn30sYF3xQdXCZPlmjXcgQOKWNni+nEAxcGFZgoh2HjD95nbHfHDrzxoyqOhzCMt8Ffr
iPKqEqSzg+vNu7gcvP1xCeouyr3WD5vJPJl+SqAQNDCqFVCYJs9I7pj3wqbZFeNwzXrTuGdFQLpy
MVohU2MSLirN2GluUUFoJ6mvNcV9XiZywpimzodS5t7XAE116N2I91R/yNwO2VuTrfdws0/qX/ak
67wdRhjoKdoF4xclxnQoajwquuNsqhwdwuL6GRrTnlwSQhdmLZv32EEOQen9ySnbX22qe9nRRaaa
5l6hZadt1R1UrT5zj2yX2OWt5I5kEdrEZ3KsmPFrca0C50gQa3kbi8Z5pLwet5Mo8iibwKlqOgpt
SHB/+4Xc2NpFh4BhLdt6ruMhq4hZbTUU2NKoX9CLbtSiNFaz5AA5s+nvBqKW0DetcS0mBeziUs27
aznQwczcgXu6fZdi+gAMlLRLYB5N/zaUvhumojFOgWO94gs92YMkJqORHqOGBPaATIqQo+wyJlly
cab5XGSKYQzFOkLM7ugQVha6i3NdEN0z9NHCIluqfSLLr1mQ41Sp8ckbzLfSNUkh0OxzkMvhlJbA
MqsF4bFXtkffyeMXfIAz68dPe1rS80S0JvxCY+QxllX3cWmRQAb2NSABhK2bT82ZipCQseXkocjV
G3E1+ls7NnCqXaK5HBTkz4nlwdrNpwOjKMTkgTdGTY+3OM3K9FaySdp49lLsAtrXlecqjFTbyrb6
K/QcArsfTJ+OaJ+yAm6K0xUjC7SYqI85fllUYTHWJBCosPP0Gniw+HA3s8Ze4kj3tPS4UP5ssyyg
azWf6aT+jos+X7weSTMdI3ztxiTgwmRsYlrHaakjXWlZSHaqzZmBINMaGHRI07Ei/MjzWUoNawZK
PXwm9avQ9fkurfju2p9Dnssftsw52ZZSoMfsv+BbpeSzBMNNG1ImUeinz3WvdvgTxsdOgIf+TgDP
DTveO4XQQrsVDDl746nmoEu6KrgkY/pDlQE1Yucg9Ne4eHHTnSscYz0LTYJay0W/0hxxHs5lE6Um
RKFGltqFffC4gcYpDpUxHVrDZtK13rCWMMPCBnkMVvRqB722L+r2Xe98mDtTnp4Rmq673wbiSWWG
iJINlEHxZ4XH+lXxRsxGn4esE8xPWrcmEWrJcx6jZO4d7rGa/YeRY6tZeh9mM5jWLECaNlWTjWOb
1qfSE6KIOGiiNBYzKwvI2MU0WocpqMdzKnCncsxrJDVZiJ/X/6VncrvB5cpB2lDMk9e3KSqCnMXg
GC8WC0ZCFvtp669Bj1Xa4WHNnxq3DqKa/xQLeg9oPqNCJTfy5ie3uRSkgBaClM8OSu5QlI+Glk27
YOIH4AWDE06JRgskV9UZLfbWV5o8ZiYgkiQtrwwmyFMKtMPYmf3ZQhqAkIqUmjGdc1ZBnnEc3ObL
dCiKjNEfoAE58c0l5W9bdkZyoCqC8pbwHVn6LMrw3Wxsc2yPTkPwd94IAbF/GUNv0sgRR4a4//5G
GynRdoahbloXb1wr1s8evEmI0t7ISbTUGdyizj+gGbnEmSce0RBuJyzxhwz9o3J/ajbxdrXfvOhl
vhycxCIcJgk2ozIHCJvosMrF4CmLOR+uLRPFimjYHbUyA9K+eMdXv8DgXqxLXFXBvlPVr6EqxEZX
gXcIRr1kHlmzObHqS+ZSXMSMV0N7Fvm5mZqdobUETMxsLI+F1+pHR2fp1OR3zuTk7A9xeXWJSUFe
2dwGfdhZfGUQkzIaQyd5ipltXjGN8FR+z+psuvjFgNgtJnEPL6F7KpEaMNnTnpw8987fF1+MOf8c
ag3dsqu707ZI3aaKx3lCCQncWOwzonOvZuZCSjKOvsy0u527HwTeBsd4/Wjw8g/SC8WZpp5g0Zln
wWS5PypPq2+d1BuSu8ynNpkh7mfDCMDSHNCazVFrqumpXi9zAFm8lk/BSKdaz7m4d/Zb6wXybDtN
F9I8gOn3BvjxXYPxrcw7cA9GfmyCYiJwz3gwU21+1hecP4VacjiZi7XHKkUgND841Oitd9QkCRuZ
bu9ah4XlCHh0Dxy2J6K1spGQx8RkVAsCF96/TTP/sscuO5j8UG819jytUtk1SKS/tVPD4F+V8Nod
+zHnNgw4kp/HuN2kpX7DoWyQQc4hDOfr0rkkU4wLxXl5tBunv2PtKnei9fRN3Uvo7BAJpyRTzLft
4uzWlI0Og9tSBQSpiBC6BocBrSkmdaLuCkcc24qHcFVqwzWY6ViYOD34AzeRNYqCMvMiRU0UHqPD
zJlMZCTWy+SYeJCgt2t5kh0Tn1AjsxtYnpCEfi/UeF+8ZDyVjAP7IpjguSEAqqqaOQ1epsnGQJCz
X+0NkjRYYAYkm4BmmytWPIOZZ5HR1FbkuM3I8yPgfT26f7Nc/NFzwLJB7f9KlXea+rG6NQPm8Cnv
5RbrsowcsdwEQSzbJbBIN2I4jeWr1PZqnoe9jQd0k9M27abKWgduXbvLNFQUnUdUpZnIt8oRF6m5
1tHy2Dcvymv3qjIyrA8TiptyeNJ9iWGiGfhcZ8r01pcvbRz4Fwa4L4nBWVLGoMuyzAgiV3pHTyPm
rWuPrnKsIz03N8cKxFOOBCDDbNdYMBtJIi3pHv3HAczVYXKKdKNpoF5Ujz20lkyUOqP/YyVzc647
L0p0B2tpXkfEbIJLk/2P2m0+iFYftrGaPiUg9dmf8+j765B+5+xXTsqU1tzAWQITwpCvqT9KqHhb
jbXbfYnfCMhNiBnrFh6BLgPigM2tx+Lp1AzYIoozjr75HXZYhrTIrgiukP+14/ve9n0v//619/vX
ryWxfEm7ut4xzWXYW62zpHbdxsq+iWTMEKZJifD1x3TL8qkOtUCWPAnI/dJGoJRoXatt6a0ahO+P
V/Q8S6vkyPBQPymMChsLWA3e75Ty3bbnUz4EZZTZwO59PXlMJMaNYdXWfu/th3XTTQ1FbpxIQ33N
uB1wpFWWLxnLaodA3EH/l/uE1fFpWidl+mpfiZM22CK9nU6Igquws2IDrOMwnb4vaYlgh+zivcao
5tQrQqLsmZsbolZzJumXTtkxH3mzEBzhdm/OMpn0LFlKqAeqn3NeGsmWpX8VAjpmjOHCazkr3iFe
WqhjacmZITS69tzMxcnTdHEKFk5ek2TPDXPQVyPH4ItwtCeRnOMv7oASZmlib2lB4s33V/J9Cda/
Wq5Dvn/9mmaZ+a5Qzeu/7aFjiyqpoBtx5ng6fX/l36+atp7/x4ffv+G1Kg8Fnv8N7SFVsCim0/cr
/79ffX+Yrt+wxjRflqG7pYhbt1UL/IMHexkpJyXFYb0ENbEgpaU54WgLQhvXC+Lr5riQ3+lDWzoB
08Wt764v25LN5/fl+8MF8jo/lybY2NV8Gf1Cnftk0akD+Gasnxs4Pu6+8FuGUXyLFAqezkzVWRqz
raDgzS1B3+en+77V3w1laVG6Dk01nUvxPS+lBulPgee8ySBP8ca2w6ky54GQeF4V66u0Lp1dP+T3
719ikTgfU+9tWL8S4IP/XIaWSNFpReOM60T4WymTuP6pahQOCI1kvsUl885naFa7+JXKQSGU+e/L
aDUXaRpiPxJLfbKccVWKrRNhloMkLFs59KYR0uY6ycxm+8H2C2P3rXr6PwnE/hfSr/+dhuz/I4GY
YYJH+H8JxPhaRJJ9/k+F2D9/5x+FmK//hw9nDknXylyDm4wG+R+FmO/8B/ouCGP0R7jRvu3Y/yjE
LCyS/yjCLP0/rJUuG6z6xhVR9X8RhOED+neVfEB+wDoo110DOzYqtH/TRJtNDfrEB1lYtX+anNXh
Agpj6f6yqDvBwqIvDorXrOouugWyIKX/9lPSVilWrwqQsZeWY5T47Elx8umcf/R02CySw0R4NeZh
L4oFezwDqigKMwMbu3bzp57OqrH0betbf4XS2xCgwR/u+pPuagEQdBIWy5RzAQjmTePpH/ZgIUEZ
GGI3UwDuRNrdrCKnvqtKskoYvkRLz5rYkv6tMt8nohoHB9RhT7j5xm2ch1Yj/U4WbDhcq79SePk7
oSEB4W+yAc9zSvXYOpZjpW3Swvxdz4yjcyT3wGpSPZu2ojBvNStmQyim5w2pJflCnHeufyIhfojL
GCdgX5+qAATFMg3bIpd+xF7wPlIMAu7zsBLWka+maQsK0NgDP+vQcqbPY0UXGnNk+EGD/yrzv4JK
D00HXKk+xlU49Jibx84hFi13nvJiXdi3r4BEp8tSnBvsl0d7GtFd9T37RmVFZWtDc1F0XVSWEwDy
9JFj/o9NM5onDNoda19Uyc6sl33GfnfKbVYIZTvhFSe4r0bBXz4WLi3C0h27ylgYWfgP5MS/+WmQ
n2LVnVy5iK2RUJzhQ6Yf1sH/d6WxlYJVr+dCNAUuvVUrp51BzO9qzG6i0P6aYxwO2qnR871lpntn
cb4CMz6Udf2jTogZa1zGJM5X4SXTVhvaOwqHMF7EgycHMjNtVr71lpSdJHQLaC54ggTh1G7IWPRx
wa5AtKL/NA32hyZXmE6zt+yLOcjfLflKxSB/8LS/KBPhW+35LEGtPgLOwmDevtjaZLM1JQBCCfwM
2Z+hVDvfSxk+FMUTe8bf8RjsbfjfI9rijaUWavmK0aGNIWIuk1CZZnKeAhX5vhGEAxz0HR3v8VuH
55b9sxMDutbVl+X8UZK59ZzqQWQtNI+JrUcFNIRNyfZp5xnDtW/t9qjgNW3iaZW/NGzeZWzs2Cea
u55Ylo3fqKc8zasdO9b0KvWcyCsF7AQk3FB0Bx4s1ePUnQfOo/OQzS8zh8OBMHjkHaw6VOLER8hE
78vAqtVXDgq8fld21JJ+zjzKN+frOFpEMWoVQbN9Ei5ejuMuIdYadz1ZXal51jUJ74UfZhen3r6X
Moh0ye2r4v6lRyJ4TNNOMSycfhoE+ODsLKhvtzk7XC91m2tfID/XkuColPGaz5gFMs/dMWFgNrcs
l1zLLmAxAXAa7rI3xuUjHQOi+0ZxqQebpLN4RvBChORg2/emQEfuTZDag1keYpa+UcxTaie9/hFz
jH4wfmuqDRgxkJRqmLPLbhozc5PGpJwV7rke1i+6nR/8OmddpMZxyx84JFUXHzTXR9yZBvuJ/Rcl
Y+9vEX6wxCk6timGtbxY+F6sIP2VaRSn7dw9z8ov7q6uA38PSEz2nBbEwNjxe1Yf5nlxngYHhUAT
dzvXey9Y5NzAtIelm+9YYjoX4SRf/VCMe0abb5PI3AMFEFoWFKwbthGsMKYxQJFjmKHfT/6uYjai
qsbfyBEJyJAwfZzN9qOUnrOzNZtQqRavTkNq+/xlL1X24uC3XgyRRy5bl81skExqwxmI0NN5WwzU
l0mjanUXbGNtQiK5hqzVO49dy35t+R17QkSd4Y5ROwbXfBjRlcxmvonzkkAg3d6ig015WLrUPJbH
Lom2oiPhoTeL3Tyk4qlJjGNSBGzaWoJDg8ktQ87Ccw+tbqu1aXd3hXHok/oV6QPBZ4G3t1wan0b1
RHRlPzlAwV4u8VPGZg2k2fyod/QrCwbswp0F8G8cecuSwSdf6uptqOtPWA5XwD/T3VgbDT+IvypW
cpEu8J3XIr0a6S8tr4FB9UsbuY5wtr5hvJp9/lYJzUL1kJ1Bks84tvpsH+hTyfSsvfvcBqY7Ys8T
BEvhOTpgRFFhOtZm1INs35lKnv05KXcyjoed1iEQytIPDV/yg8r9U6qYGcB7I/858JkP9/NH6kk2
nl7yNqrhNAWoHliNqLDN/XQLKiELB5MRywJITyT63Qi6pxT2A1vwfgLj1JOuJrynsXFqJNZ8qkZK
p2J5UxoavgAr0WfLa6PpD35XzRjyfHiNc1ft22AJG1alpL+O83vaGlcOtP5gCis7qfahZo4aqcI2
QPLG/dmFMNab6bwhH63f+2Pd39PmCAGKCDIafTRZza3MnU9pSvp9f0UQD+LDmRgEpbWhh/gaKiJu
p4tMkLbEibqZSbtEg0OcVu80vzhr3B+LZ78q86XEsnLG/glw1QyekXI2GxMudrGUX6MVByeWbyDO
iuCw+MvOncLAXEAXAUXZC52YwEYQnea673mKcMdo89uESOs0ndxhYUtIMgiTc624JD0JYq1aoLRE
jDzHp3oEZG+Wwd0nuy20ghlKh9GhmuQwLitZ3PzcvqZVF5x4VJtUIuqm1wHcesRlLzpv6C0qyo/c
I+XW7gDYC8i+IfEHFt/YhB03qtuQpQlKhYUBu1dYTABaWBpOWzO6dUV6knnac2QdVe6Y11lMe7fR
9jF31VGwK9qCL8tublkeulEc8RpSZnCcmDi0znOG69T9qJpUboum/dCDUt7M9aL07tMHzWLEu7lF
ej3CoIkc3rRt1aJ7sgXLPaEZWz1G7aJ8TEaiYYLVBOa8Xdqq3JdG/rPQELItbrOeSyWJsr50t23g
FZFVpGRrgvfX4oWnJSD6PV9DShzmGwlA/fBTsYqkx+0Ri3hMSrBWP+XDOYC/Ec3omvYNEXIbMzWS
SCBc37LTh+/iJsXdrvbK9fxjXScUcrNFVCyliK6zkh9zjHpq1k5m1VwNbLxb4Q3ijBv2M01IQjfS
9WdcIADs8udMlOcYMTGDXnc+mgm3pgdLN3Lb8g/lUHAakg66buHHm0LwzcC6xqG5mD8EaWfRYDHz
tjRN7oaBt4pthiw0ze2AcIU8iZOOjPKvadeh4R1G4oTe6UGNvVsBqcC3SY3VuAx1Y4xqmTPOEXVl
fCD4TYJOm9qdNFsRFnX/lftWcrBapz2Y0mFGpZgck8MtnelaTjdczOqsE0/0uN4ybVE6j/P4NHUa
fL+lEKHmQuh266WL4hj5MDfb1paZe4LszsE8lk+SaUmUUt3SuSbXeVUJmnO8n1q33ErDY0hWYBpO
/TX4CuS8YGBU+P2j7sFBrEzR3AckG4shIQEs1guBCC+FmyUgA1pW9QZ5gnZK0J1RWogLg3whGWAI
IsMTQH343Paui1C0ly57eq/9hfa5OM9usIYy8scc0G+RnRZsnk3zHrg/KxbIYdya5cGruppZ6/xO
KuFFVeaHY/EkGBhobSEkjrxRSGfQE7KdFYc0e2mDbOXajpi8s7PTqxMugHtT1TquN+/nqIKtQXjG
flnyezKU4WiMWCYF0tWgPs6ULlqVR3UWPBX1+IkO4wgeNweAEl+1tv6jV/ah6946I/jlIdHyarmX
6DWKyf8VT82fdJgxJH4EvgThRIT9SLvxJgKHgPfPMXNYQA97yJFHVipXatO7ptvHmDA/XJz3eZ4O
ItXDxCNqdyi0q0URIclB9q1qK1S/I2RhP2T+ttP6PSbq3aAN+8Fd3py5RxeGeUa3CCjHhRsay3LA
B/SEnhf5guf9ctjW+8lwYQ79zB/Uyu2Y7lqzffQrKC99Sjxu9mek8Ca4rf8R99ZOyHRA2RqfC9ZL
5sAmephIZ2B3dW1DYFZv6x8y2+LVdwIEL81pyKenzkYNUTmsiVFKNYY49ybgZoahDkHwnLQW7Anl
4kr0T9zZf6WDZTxBwFi0u7bFHzQOJMTrcteWZFGRPuqL9nlokh+TeEyCds8d+4Kk18mJQDb8aFmS
c2fZf1zUNpZVENaKd8bqD8ZI3xEs55nfdwgOwnhcvnU2nn3+XxrqVTl5Rdn4amoqCRv7WQB93KJ2
2U1aakb+DClGnwgiJRZ3o/lxVE2u2Nadvr5BrmyRtpM3ha5i8ZNlx6YJaIgTFN1tdkAWTuJtc0ys
edh0egPCxA72Dplyi5ldK7sfvhqbnG/f2dRF8DbOaC1r4wOt9zu+zQtRqzMM5F6Mr6xe++LJI2Ht
1mrtDmHOlxao4+L/xCz2I05TWGbVSy0zUNj9z96e2UrNmIyWSypIH5rTQ9s3vyylP4ymeXUFBQtg
Td9NIX556rme/RdX1dZeS8x3LymurrIOuSGP1fhcDSqSlDgU9KtbBq0VwK9Vl+7U5Yszlof03goO
1wXJtlZZKtQE8kmtPtKRwRDS2APnTcsUvGWa7+TDLhYPmlk99DF3SmtSHuqro9mD3NPPwb06OdSU
XiN5O8nhbDOh3LrbBl3WRnsizoE3pMlOzzy5BrptHhGyKa4pWZ2tgeq+S576auKbMczPla9esGyw
V85ObiF3ORtlRzo31oN4J9q73qm7MMGOlA0qbL+7dR6xorRhbpaFruZcGA38GB3UptiSUrBM3DkW
YdLZhyz0xxyOkjKq0HOB2jv2k6vJd8xoZx5C23Hs/7DoOttafQ0QrmKWuPGVXkgAPcyIQ3Sj+qk8
66Yp/4ak/k8xvwijeuj0iqmBeUpAP+j9XkwUegu7SN//3SZdCA3oIXCTV83rj5lHznUVEBfNnYb6
l9ptl1er74AztayqBzGTHm/ZYYL4fxvb6mNM8+9HZl3au77sP3pNf3L99FMfQhgPcOfkV5Nkke5a
z1XTwxRqfumWs2PGGYqxf/HNfVqU98BPdjrBo3ZPu1VVR9/OHpu6WBtGzCj9X8OJH4nh/al3m8Cf
f3pD95bwgFsKF36u+yJK9/eQ6kjnTf91rOxX3eh/B4P2KxnUqfaasIn1sAmCS24gm0AVblZ7Pcca
vt4siZN/oJX6HHyKN3TYFdZilsvvTvxS9waeJJ3w4dE+zl1ytZv23I7A4OYJdt/i8LZXVf/YWFC8
DPXXnHjLeZ3+A7dPBvt2rYAJAPKM92HwXyvwFL0W3GaKibp13ierI/yh2SbteJMFooPyQ2r5Jyu7
MA6KZ9mkUY6+QdnNSIh2DXQP8Z1Oj+7IZx4YCeQNI9TamZFsfdLc+cEtxBbM0L4nAgvj+z6nsbBg
1phB/Jzn6TG3gXOYCsURt7Y7R458mIN6Uy98ikTV5rREprY+Fg/e2EVp0TFD0HoAWT+9G4PGu29S
jTAcIwQ5A6SrsresQx3dlvAXUIT9FmaCustGN4QIjoY3dMqZnTTVUgfjHxGFuyFr96nj6VpVAHWc
wATSMP+uyvytTUW+TxA8bYq8ZkYyPapa8HQrtBfBsbmJq/aqhHnqdGsHa/dtabmrFWSIOtN3SPWP
jeHehuCxzbvHwrH6Td/WH70FeTQXNG0LAF/UKAWGcKU/TdiROqvbZa74EczNY2eJjsEX0dqVvZoj
BFHaKsuROk6HRDswkcNFAnpPMp3Qc0aEczsNe23ofxqN+2gU26U2bnVW3quhOroahqxhutejdq+c
arvGbSCZwU3UhU7xak/NK3KMs/LGi7TyULGbyfv6PVD/yd55LTmObFn2i9AG7cArSVCGVhkZL7BQ
Ca01vr4XnLcu86Zlz0y/j1kZCwRFMEnA4X7O3mvPT3GmPaLtdlbVdF3OBBcjP6xXRhUjYIlZEhWW
NxFNlC0TvQr9ZMEy0LT3LYOJHfsb3S52lHM2AS1VXVxhkXoNjR38JNZg5oNlDHe1QEuf3SpRfopN
rris/lR3PE4DMQQuoZHGq5Z2TJPNU8MxQpDItrL8YxzWr2ofP9Elrs1dwBjRj+Ka0uPNHC2n/aJo
YnpeR82bYwfXTICZaSGQaqxN3tv3Vo3fZ3mvXCVenipFPtnjuo2Ue93eZKL4qoE5xIY88MUQ7Jk4
8auk9WawzG+VFS0dvl+NLo55Y+AYg2rjTj8SbSAzxNiRaRJq+WnUe89Rq+8gsZvVBMgBF/CPusqv
R2P2kLQwxenvbNSj+G5LMhPHbB2HwVqM49Xye1Vd8bO3+xdXb9+yJr1BFb4r03TXERkWlQ96SQvH
UampEeV8nU9fqRnQKU5WrZq++4LW7VybycY1ugc/YSlszrQDceKhVPGxiuEioy9KGh+rKNvsmNEj
IwoU8QgR916jYYRgVazisZqZYRWPbf04+2urRaiYEiapC6Rh+tjsExPWvhZtGyrZqwZP6crqhnmb
l5QnwfpxCFDdnKstBZVoXVlkCGqD6rk5tg0W6I+x+dZYwy0rVyZM6dLqmu7T+SBAMhdNwnDVz681
XZ8VIRA7Mi5pjOe3qmL/bBfQ8UguOkSur6SZjmP3HVT5MoC/pL1tYpZQdA7ZdDcYLueGRt2UjNx0
oyB1qH3qCp2DsKpmVb8Rgbsxbf2mMwfMuT0Ugaa/LjiWj6nFAj0Zq7VAdHQ0LVT8WaReU3VmVldM
3lDZezFT3S4K5lgx8yPIK7/SFnpX2Op74EA9zWhfvZoZP22NmZGFecQ0QveOpO6Fcc5Q18wRDCOW
8MQPBv7KtXx91U05xExtOrACWAGtaF0cJGnr0ExoHsdCr72BBDbPaoJ9Z/tIscLgiRXBxxxCEqma
uD50PSXzIDXWog71lYF48FoPJ1JXK+jitnvna5WOkMi4swfztqH7Sx9Veanc1OJnDJ5mZbwz/fzF
t8AkWm3SbMgfUxB9VuY+LpNxl6ZFsMJ+yLwZEBgUH6ytbujhNXHWydC84JZxN+okfugQtLdRPhLH
hFPItF8txWD6w1IvYi5HanWgeGb1YC0Z6nUZ46DsekDIJOdmAcCZumE95eh5scoWQF3vIACqGr4h
GMWU2dsbsvKEi/qzOpDkYDwX6SdNBqjqN2Y3rxHJPtcLrCSPnH0u+AkzdHm6oqxNRjSUsEZk2Vf0
NZkJLT2cwGUxnsN/pWiQrEUYDIegiN/Rc3IGZ93BghTK/K1ES5RqFlGS1cFA5btBseW1fjFdxVgg
+TUQX7iNgzEt9t+sgelpEJXRWmlqaxci28X5Avk2IWcdAI/JHApBiDUGaIvt7GQVyWPapd9xPxMO
4jZb4i4g09ktFzX7LqzHX5kDWs76kRUFK4ACZZfxTAz4SxHq6hqf5mOzHMl1TVukdSKuiZpZrFJ8
7F7ntKsxoC9c5CqaWrENEw62ekal5XN5yrpww0o1HDPAePVdHBtP5Ca/hJMXmHdQj1B95bcIpL1E
45C1eoKRGn/4iUj+i7h2GyCHnYbVqlDIlpzNw1yk32g5Nyna/k6DxjtZAWi9MQcigL5DsaZDp5un
sq0+uMRdqwMKWU1lhWvWOMyCpr4uEBwNxieGYt3EIlV+ZHqz6RwF33fPwOQE8S7xmwfW19i+2vSl
E0vpsNTmlRu6hMUbX2lJPyw1cGKXiuHhx46sfeqUaGvERg2VnRmQBMJPkHECZ65+GGk6mIqyG0bx
1Jv9Tx9iGC6TFbD1g2lbBzvQnv3Iph6naAcu2daKI+ZmwDa5omG411vS0Ybxi2XVIuFL3+0k3ySk
jq4GbIErNcl/am5/cOZhM6jawxBHX+qAhWAC6B8bH3o9XcdkaGC/GD/V0donzvBiRCxKBOaxuXlW
B64+bv2pFD+M3gwPPlfeprVRqnMmU5JWVi0Fuy1HY9gG1GUtLJysLips7RZXxdg3bHywyocI1GMT
lw8WqAWKIKuwx5QTuj9QYYCjICE6DOv7iKrf4DzQQ9lUqr9VFXh001w/BmP6pGfdreb7zDxC+Hvp
yWr98mpo1QMVZoTMAsMW9ercW/THpWJjBB9phdj1geL0F9KVfTIGmINHtDY4vVzieQtbv656bO/M
76H7WvdDMuzGvtoG6sCbaSCBh+/UTn5afvsKZfu2hXrghVn6GETrxI6/pvwb3y4jLPNGs6WcLqyT
yLRrhUQ33VBWhjEHWOC7m1pzUV3N0z6tx/dF34PdGgGZFmEZVGHB2r3z2IDlNEX5bowstVx1Zh6T
ctChquTgvA6GfkLDj6lZ1cZdVpbfSlQfJ3qK9azfIPG6j1rx0+3dZ99Od7OVAncoonKlDkxGatiT
SnbnKJAn8AG8BBUtxbjfVc9BNuKb6rF31eHenlNADWPxTTLHgaiEuz6fvEhr6coiWRWt1vANw8ZS
EsDPpt2EG18KUZYb+IXD8XJXkZKU/9z3x1Pkky/75CvOb4BjPJkMWk+Zw1TUfoziQtuqM19hXRH5
4kskioRw0CugxTw/5FjLSDRxcP4vN3LrcvP/sG+keYKkh7KIGKLkAMS2OE4hVilkAYs4Kv/dgSjv
IrxuD2J+rtWub0/xwmRI1YI3cEYRbKwwg9Hhl+m8BoTFumT5uCaSu9k7uwozAedBbs6tdku+OwYF
J2JQdrMRbshyoyxshvNW43Ow+vYew3K7U8sK1XrH55Uf87yZLH9F3i+ndinY+StRwhGUxr5xYYJc
HH9yn7wrHxAOyiCGy38Mgc2yJRZ6BtcLHMimQwKkfLjMX8yxb+lo4gD8lw2QbGFTXbTbi4WTdmp1
lFuXG7kvUyrl4HYfTtnfgRj+SrEGHuwa1KjvJFekvw57YUQfM+2bG0NgobXasEUCG+AG2ifuxFKU
4luqMsQ5BPg4+vBNdsLAKpUbh3VP2iARL7Vp2sAt9aaZYdKwcsyWI+z4JNF8ZJP5bR+V07E2J1Rp
KoPr1N8kNdQSoNHjmpyonyM2dC3gIshqeVWM1g+1n9IjrvXreLaKG5FN8Vpv+smbka3uAvugpASh
C0glo2Me3W6YbrDtPzjxAP7A9NtTWARHqGsfNdbXfZ/7CWvrVdwM+Q1Kxe6mNSsEuKN9ostQrCjO
e4XVHwRGwvWIXNObF7AaDFR+/iyLtwGdS+akgkuVozQ3xZRt7KzJqHzo+G0G9d4YcCKAmL7WClQj
c2EfSn1G0sXK6dn20/RaReEU5K1x0+uGcTO1AWe/MR59xb6djfKXyJIITe+Mu9dKkLab13UU2TsO
7LuoHZ2D0Az/KtF9ZkDGxlfGN82ljOKU+nejt9k1BLhVjP/ruiM2RvD/GMcC1YKJbzVxKf+GNSO1
27wTSxBzmSWFQCER4XaOfhUd1pe+RgjuUF2MAfx4i2tnbYFEXINkm70kyfKbUIjsRlWe6C6N19Yc
1JuwTGmpUG7LZ23c9lo9rFifi2uAlOKaGukhiPIHPUDLSYlturKhY6i/DEoEMy02DGbI6XJ9DvCh
lO1m4sLEVDWbN0nFUoI6QOZpJcvNMJtAGdEQziGCR8snofek0J1jeqOpApOpcLrdaAf8Kt3YgszL
aq5EbgqrSH/leqfuKdMRBTZ56vIj0lFCaUJDJaMnx7PCnCMrqWzDk/vOD8tHrEyEm7EDWuYgmN7n
JVnA2ZD9IPPpq7PnqyJD1RrExaNJVl2MhdIP7WOs+M8jkCllfLcr41vt4qcpC64JAkNRgV551J6i
NshWram9FEaC1dkt34Q+UL5BukeL42GY++6UpQZmPPXKapkpavZwBVwp2itiXZEVWxrRVZMzz4ur
bRemlJ4NGCUC90qk9ta6EP0Ps9D3fdKSXAfQY9X6jeeGobG2feapQnEfqgDcdYHrH6V+TwdF659c
rlXK6NwPmG8pNkx3yHGhPehHlrcrA3fwymmtl8EfrnGV/RwUk2kqC0/Vbu60DOkMnrF0T2ubacno
er6Fgw/BsgkSubxFWN/SRsXI1bs6vZQkeiQRfpN2lK16AcPYyJN2RfH7c6iYhIlMfevKcpeJzPWG
wug3inZyHJzgAJR+Wazt0Aoj0LWC8cGPGPknIiNiK2jWwB8Omn3n9wEBZVa0VfRiPAEIcBBd96+d
bTyY88McctiEdXDXKXp6FbtoNtLRX+t6sip7kCERyVilcgPDbmQghAqCcB5GifLDh1pJ+y6nt4tf
tbbmd9/ndEr6+sHRTG+IHyzrhhH/yW1zqsMif57qbEOSxFVVaZnXWfa9o4WHso0/Te1u6FHcRw49
i8Jp33IUHwlhTttJsPTrxu+8hABT0yG5U8ZQkOJNS42ME3wCW8MOyv0c+MnGYp2HBiS+nUmN2mQD
X0M67UZLv1JBWSeNfuhohI056WxN62KGy8s1YDB+UBY5RoR3BmMm0gwVikU0XOOSEMzigMqp+TrN
ksqjQKGvjaz6FoH5IYRvrTp6lWpnUJOM3UeIDiPRDjoC09zSTlXw3oea/qOzKLhYzTETIjhE3Whs
pkT5oSk3FfOzskCBYtbVFyYVhun+WJAmrmmM+0IlebdO71wmZ70OrX8K0IopWAOFj1OrYAGt4E4B
Ts8stpnhbLarxlBPk0XLThdR4dl1p63rkUpENDXvEGSo1JcE6/qITAOXDnnw5TR2fhJ5jlSNxc8q
sI3idqScsNInZy/sudqz2s0f6qZ8RjH10ZvxN8BLw4SX3OuTj+st2DPumncZX1ZmUdTLdeR6rPjp
B4zPDp7sJb1AUDtr2+27auXdtqK8jER39qYlg7GFbKqFY+dVNs3HykcXmCSGdWW9h4oxby1WlPzc
t2WgWT99S/uuwvnWjjL9kNu148VjQ7RS1q3q0FW9eVA5t1tqhbbOtJmiRziVAR3NDkRU65ub0EBo
iwAdTovfYHueObrsoLpPWXp6io4tKoe379ViwsjSfOp9vguUdH5S5vjAiBQipc5vrALtd6Bqj6HF
nFnP8nGNtqdfi67ahy2idz/Nv0clGVZNPLEcZmSjpGtfxxYSncK/giN8gwAZ5ZuLK99qsLrmi/bL
Ch1P6PVbN6nuzi7re8qyeIVhbkc0pWorfEgTn5AZOhWeqwYP9Kz3VIacm0AomAJaLD4x8eL4VjpQ
mCUTF8fCAFSkRbZuxuEIq+eXXc0v2ZD3vLd9tGz9qvOn+CXtbkOz+QrG/qlCewC1tN70g+p7ta/u
uti/o8ribKugovrcTmtGG3PXMzdGKK991Mo4kDixrBYq+7ugAgwFQAzeqLdo7N0vtUWT2XfKwPxH
/fQrnHNYjfZmbjpwqdE4ZinliSVrGIuquq1IU+dftq7x9HqTo/lY87/zRiCvcxIDUEypnyKuu9tk
pN+UhIpzHYJmvp5SBVeAKdYqPDavyECUwN3FxdMayl4VTbcJnCpetbk6HEVOrQa3E1OYaygxmAiC
nljvPt1ZWHuOmPx9r6qSj7SDCmY2vr1qTKRcWDDTfJuBj9uIlk8PpSRGehBkx6H4MeIQPJ33LLvn
elkFhE+giWeM9F239hGHney64lIVlM247erqx/kumpNdbWJSmPzB3LLIprm4TP6mgI5FEp7klk0R
ed9b8Vk7T8oGEk4po59rCs4ZjmzQCNpLPouWziHKenkjer/Yxnn3yr12rw4hGg2ADU2ANCJctiKH
pUubGYeJeiqnYH5Qyzk/gdEuoK/V7ir3Ce5atbZNEKGwS0/vsO8Ii76wGOe3CQAxw1aVnxjcT2Eu
Yo8f6KrkX3+ql5tK8YdtaCk/5K4kdPw1ypJ8XbWWmSy+8uhQKaSyNrq7d4Jmi5q5OcmbfvDV9Vha
8Qr31l63G0yCNUYyP4/V45Ca1iqlDAJ8UqdU1WNUnKxdwC+OHlBBhpXzhDjOhk07B+WJdD+4awFT
jI4hkOM6+9CCmvz0JNl3kXMD9ojmYjaiFalic5OoSXNC7qhuuhqpQBZx+FgqSrwoGKOTERQRnzH+
ZNnK8YCK9DSwPFnnI42LuAYWrwF4ob5Ne8qcypN0eLRqh6KDGD3NMMj1nd2kOvWlWm2oLoA9C7rq
pI+Dsyva4KqNmR11CxcytxowUk2wjC4BjRC5U+Cb4ZCiCB65OSt3AeEQWzatyvCUOCa1ncVSwiAV
iso6FqNRnPrlS8A3Z+7wxVxXgdsd6kjF6sdnjyk/neRWG3FtxUhLWXWqb2FtRfd1z5mm1Z/gkWG8
0/NN9ajeFb04tIU6btVqOIWm6ULfYD6jzB2JrnyACOuQTgt+s3hby7zBV6X29nLZfquAfqyaykqW
nDEM3DrUEj/YYl1Pr2lrlxvH2RbohALFQikFOYX65AJICMA+D8OIVAJcf61ivLw3H/yBud7kVpBq
7Dejb17iDCG0ojbbrERy2c+YS/SGgrmI4zME+//bIf5vvFwN0MH/yQ5xXeTte/4fdghEmctr/gHm
quZ/QaK1BZ4ITcdyTULSP8BcWLqqxfSGxjkMOA307b+Bue5/ISFzVVW3Hcsy7QXk/g8w1/wvwzZJ
PkQwZFm2bWr/K3+Eof0R0aRaNs4Ig/8MpCEOjo3/9EeUc8HiEkXxrT019/AfDOqXBYlyFVWwTFEP
MyvMbZwap6xzYnj80ZvTOC2rb9IaioSGfhWeOjXvt9rMCNXlvxyKi4C4rZ8s1B7wmsdr0ZsNTX30
3RrKHNG6OSwG8YIe8j4brFsXa+IKhhSEGJIDPmYEmYWIZ0+LFmNqbfwMk/Ez1/OdbWbtbZpM6n3o
KpucJUai0FdNfWjblj0jzULG2rfwBodS2xjJXTXPL4rFwg23/a74FQyFNyCBr6lerLTOzLc4wedd
lRKUE/g443jZSgttBtMoeE2XlNRITF+jiaiEb2/t4KVC8+RADGtYerjTMejfx1lN7omO8fAjc7LP
dXwldHFaeDb7bqbwnjKZhQjJpTByIQ90zinvUxLFLdrIPYrtRt2puNiL0SWizu08VDQILtJi3Oml
v2LwsI/kcjDAuQQimRq9bcoxK3PsuitqDGVg2VubWgYpMhkizSHxdKsIN7E+3YV48emD31b4+pAy
WZvWREYWGe4jKx30LbVKNRnxdaeQvDgnYbGyy8eFAeIppHWsdDN91epm9Co9fdc6EmQNvHfbyKWt
ES70V5/hy4ibn26cArKbjcLLO/Wou8VwVVbhVnNML0bvywW7LpaOd8csMPpC+9QxYxJvWto/2DTH
Ie9l6jo3WX06vY6Cf4bqWDjTbTWENRft9Fec0I2kkmduzAnyimvusdMOHqrAF5oVFKpYLm5gTLwH
hTUSatd7Yxz2hxTi5UYFb7tP0eLwwyIiMvCXxBTmUZIisMhVa4tUCLuKYFFpq9fwmLhYxt3OTsRb
Prf5uggDqiRICVYqzr6ATGdCjknTijcEHi3Db3xTaWit7RK/zGhcGbp9VIJyWAHoJcMnraJ1CvxB
DctDmHWvKrA/r0bRAa/LgBRJuxZUAuVDOzi19r4pPhOlzY5xzprUDoucsECLQLQFThOFOpG5tBoo
6eQPpL7KWZZZQehsI2vg84Q0PjNAEg1LEtpR8Rg9sGZQEUV5lflpVbs8BJOg1rdiAboFGhKKFmZi
xvmNQ9gSDktaGBwhLeUD2ak/XAM7SLmUpSLLX9dunmwUU7yTMP7VMoAx/dQUpHv6NsJp1ExA68zJ
+oZrSQM/572pyYEq6sjAjPC6aBDdUKFrNCOwCm41qHi9W5YIrwsAzClFMtgymkHZIX6tLGc8iNKY
7+qB6IQub+n5VoFnZg7dfpf0hRD2CxL4bkMfnl8tW5UUgYmOrMEWOgDFonZTsNqfHGPLCLz2hfXF
N44RpdW1UzLctVCpag3VTN8KLMuBup5ypDYcszUiVR+FFJgRHfrJ8A7LZFs03bi3OpZbs91klBto
V3dRxpq0L4ZDrIevpRveqAX+cxSmPR5qDjlYIurGTOk+O0hd3MIMYYqCmWobREdmPiJOz9ZYTeBC
wLVj9YKgiU7WkI8GwgD/tiIIG7x+VzfTAbC2kZomvbO+3eqm8o5s8gH0x7uVR7d5Zli3iqiJBfbB
YlfBdB9303X4HEVemmrTRovbdo1YFM9Uu6vgoW1VO4LHDzmkxbKzp0ALy2HcAKHoUE3fhrGeHFub
ykHe0eGis4rCdgUVGf9tAbcudcPmOED72QFyOl12yWc0ZGPogPTka86PLS/87b5O52kzzViSYkfp
j0gr8BsvW9pg3M1EWBuJz+zd0Hb6ArST1GhrYdvIu/ImqQn1tgLzV9vPAyRZQQjD1Li3tHqo0icF
GUGjxbmAkeEWQNLB1tHS9j452lVoXs0M1Bs7FEBOdaHchGGLJ5DIjQgM3xkA77QLF9n9Nwu+WUr7
M/+k9QUrLanjF7a0fEBrR3Dk4VCu4aKJe43L6CCCZhMuI2E81w9GVBzLDGhNoM9PADloERfoWax5
HzZRSgxeh/bB0KAkc1NagX40g/DQ0ZXZ5XTXj5V14rhKjqFl39lB8KP1s/tmpHYTAJ3HcnzttA4E
YYGTY1WXQbbH2ue1S4MhsrRqW7fB42jTGl7LfcxO+TXraTgM7XOW0q+DzeCgtcAhFO1tPQ+24+i8
wyjldGamng7Wr2KaLE9xqKnGork9Q+8Xo680yqvihtYNpj1DyYu9vrRxhP7p9ra/F1OxDaAmbqo2
BGy4+NDljXRvd1nDB5abWsvwSCJ261XGJPZKnXpVayOfHKGbDWAPV6VZMOIGCr8Qc3y6MIv33UiS
5GjeC2t8NNWsx258DKlns9QO052vqVdIdOjKiv5N1dRim7U2eEf6qGqq7bMc5X82AH3LTGpMPRRq
73wEGHCKMGL10VrSweVfutz8sQ/GQr1pBr2jXtyCOpTw8KyJF49BEdNg4Fuqo7L0sqj6lt/N5WZe
mJuXu+etGIWEsNSH3sRhLW/mdmpg5CGFi+dCmdZmFWAMr+Ekw/YfKZ1Co7jYrqX32vAjgnQ1/TVP
xlQeDvMCfg9Mo/QqVf+lTzp8kaDz1Ry5vDNF4QfF5U+qjw55QMv3O/4bq325mxHamKH+BLg9CuKS
PPkQkDZ7CccEEsYaLSn+9Qz5GHTtrdk34YIbRWb+7zcmS4auim4ga17ezVjOObl1fpvzn5B/Z7n5
7c/IR7qse3YGCOF/PE++zfnjXP7U5TlyX+FbnjkpTgC5XLz98eD/eFc+8Md7nj/q+c/Jx887nKWh
+Ns/47dN+SyfKjAzkDEZr9JaKc5f5+Wtf3v6X/8lf3/8r0/924cWGdVBuihbzLPpGm15eBohXOFG
00YElSox9PVc7+UD/qSV9vk5GUxcenXL0+VDVvbMScIpH1qPoklp5s+gAoB861zU/7rZlEzxlApX
cq7BNdDclPyYsaXPIuBzHKnOC2Q6y0vlfXmjhUQO1b6Ga5KWE6IZp91QW+qoYpxytBlbEw30qmwg
3KtcRj0M1S64BbiZEqs65SP9ApMLEalCJRAZuLgLHbVYkiOc5ZCTd8dI5ci93Jc7ZVtYbv3xkmLA
x9O3TIuWZrO8qZc+ttzSk3jcmDHzgEtvucgKFyDXclT0foiCRv75TO6Vm7/tHRzjNbeYkNgNpuSJ
WHXk6tVPG0X3UgUnpzVWQEv1JRDB2KEFOyb6M6li74GOxLZfTi95g1kuP8ZMhmFiu7GH//kjB7jg
xjD01Xk8JWYJ4JS6U7iQfDUQlS0WzNKhOUcv1ZO9f6P9Iok6O8g3ZGHKx1/e1QdPCbLiYEfD1zy4
d1UGtE7+O/zEfvSrIYF7vwwIcp/8Ghh7xYHXXT6fvlwx+4kAg8u3WMpmveywZzguiJzK6DQsZFxm
Sq+9piJansE5reRTUEoyrhrpazlqlqfWKWh5grIKrqEj6FhHUPEzHmiA0iDRYBNSdczidMTXQQiE
3lU5kgH83qtU6Boq9EUNkLRwdhJjK99ffi7fjsZDq9O0hcalmsb9+Yn/KRvIu+4zhji9Io8B2eUS
BbaWf6VbrlD98vcUjJ9ctpb7iYyeIMyBAJUJXEaDalLLbBTwhMoNWJ+FCd3wH5gvZki86c30qwyz
7Pz7yl+ikW+9/ByXHwYFxHcKZ8Uk6R1lBAAisxLGOj7LJXq/goFTeDQ2X+UvIw/rQO2NtcXywsfD
If9x8jF5My0/+eWufFQexXLf3+7KBy56istr/3irNochMrTX8pSTx5r8MPJuVqRc4S/35dZ550xW
HYksIj3/XoHS2Xt1ts5Pln+WtSZnstwc5al23pTnt/w0zPz+OQET+YcuH5m6KY1D5okge56kqkWy
FEPFV2ZPniaUTdDkBRNQ/pqIHDfs0YY2lJk9+fTzpr98a9HavyhH5JEqNSOXm8u+ac7M7aTpWD+g
UPx7TJL/bHnT9iTRrOWmK+encvP86ct5vLXi6xFi1BYJ021TTNhGxwUKVyHVONjmx1m3YtZHsoPV
w0XUI7cu3727DGby7uJaWecB5cXLk+WfvNyVW5eby8942Xd5vz9eG+XPXaI0Z+2PHDg7Edb5Xn43
8szjG09w+S9j6vnDEyBBIQXhxUa+l/xNL8eWO7/jz8kP8hiLIJFMnEr8BmHXMZWRh+nfN+VbnIeq
ES82fb50ky4CI6kykmOJvCu3zsqj5VF5V97YCzv9f/U8+eTB/xy0mqzw5SokP18vD1C5KXeeJUrn
g1nudfW8m73LC357ltz88/5v73p+r//5pb89rmh1tMbgQtQFjLvlO5SXEbkl3/Fv+y5PkY/qchYo
Ny838ve43JVb8nX/47uWMqrq8hL5xD/+1N/2/fGuf/ylYBnwR9XDCNixRqeD1VJJMFCc7uS5frmZ
HQPv7bBcTy475dZl3yzFbPJ+1RqsIM7PlMOtfPPLU397RG76JgIhFMcMyct8xD6HG0lw+zIC/Hb/
vCnPq9/2yvvypfI8+9cp5or1SKJ8l8waJT0mx9Un/WJbV807EnhtFk/t1spLUkkrim/u8IxiF/Zl
06nPDCcjsIlS3FMXptMyd9VzmcAnqICLz7h0f+Zmvkfkojzrmu/e9TqwQd3vH5O4jLZFjQhEjZPw
EEVUHGzrATIhfBzDp6jXpOXVPJGvQrJFfKB/cTWLiHIjdZJ1ODUBIM2s2g2Cal0/2ltFjnF//oPP
w8mM/L5bFlVzRuB2NpAIJS+v8sJ6uXEvV9vfLrly829P/2OfvHTLfee/8LfXnf/CkLhXdrNTIaZm
y7ksbxwpL7zcd5d530jpnLKYPOGX+0DN/9n518f/eLmNPQOPnihXSrsMavLlGWEy8a18Zp9UdBbH
Cigb7zvJU/Dvm8DywG+nxacW1TZR5YhfGqJ20qHtuGyamIOG8FPkAANLfujiBZKO2Ef5a5IhMo6a
ek/BDkqhaqRr1lFHOKTmS1NGd1ptXzmje2NgMI6cuHxzEGXrTWb9tDrrwR/VT9jI8FcYnpG6ugux
zynWzSzClRnlAzkzBJ12GlZhJVCaTQUCEFNJRvZajP24os64a+l61m92EFpbEhSWcGin5U/cBSlg
Jn9oEy+dinoVzW1LpEsxbyNiKF2/UdeaBe2P6+yeS/xrYuvzJiqEtVEUIIFd95OEZ2UdpCBpcWxD
GjEVqnzEVOYUwleVs1TggejQ9EccjkIGwpk/3fRhQJXCRkQH0Y/MjYSQDp+ixVSyZWEhM4OBuPgG
sgUN9tRDwfWlaO6tqZgYZ3us46XyK1PGycsUHTFgyCdPLRDKWMIEhbmqLMQddsf3cOoDrChL0lTu
NYX/o7MrLM7xxomjap3afKt9Gq31D2Ll2puOsKu1i8wAsNJW1L4NTCr/gn1wsJSemNpwHLcskjvw
F/ldBWPhlnXfp3BD5agWAkkMQshZp36t0YEGHRWWa4FaucnLbYWSrplhukDGQNjuLKgTJfVYtlE5
bzDhFLmN8No8KnFvb2k11zACEqafNBEAAWZbrQzLDeb/vHcgAweULTTy9oyWiqeSG48gYZyTNUEs
QK+zqavm2Z19PDyYeECyuo/xiDQjUZvoHpvnaxjiEMhG5alwocjMjvakFDkxRwSYrhig4lOn+df5
XOfbLrApaEPOnMJIPeUIuTzSA611N5g7x63ep8xCgTMnhPSMiB4mpJ5XUO8hVChw5IGaTthE9bRt
VrQkKJRr4jmbtHdWn6wqzVTb5k2/H/3a5587UnTOKTN1gLkyrf+whxTNt1kc+1Sxrypj2CINAXTK
6B+is6Lwgrl6RH2Vd9Rk0/yq7gKyT/AstwM4WpidqqmgOIh+mmMwbhMKrFUHdvnWbAP8OTa9Cler
f85G8wV1HHKYZj9h7oGRnH+JUgs/JkP9iMsxf6x7nAI50p6NXeDj1CPtpp2oldNvASw1nNw5ch6x
MlyJgZWKb5bbYgiuxjpv9gNk8rGgw9bpBbQ07FhI+++SIfly0HREDaYLIJM051r7ZlqYG/bwqHfq
x2zn+jUjRUIFoUMuqpo/E1T6K71k+K+r6hWoiulFbi3WGBBYHMYHa+JgS7rwfW5tUuCN9OgWaYyc
wXwttnoxNPgBmjd7oJUQT6/BgP5lbvUre9DfFAdgU6FE1G8JEGgepvIzr6zwPlYzyBJwHrf4Tig2
wSfpUVBeCacmAcgefqL64CChRjyBEuWQFp8a2k7IoRnQI6naAeghCq1EHyuepsDMNlqjF17hj+B9
Jn3tNowYusoxGy/xKUsvMQUTvy5L9yuj1JaNw670p/kqDfN7USUnyrHkPIlDYrPW1NIfbsTVEL4n
qp3VBHHl0UHsQqV0X+jUPWF770wjuded1IaldsPlz4bpjaZWHAJ+R2Rmj4Va66RPLYrGH0Me+hvT
CdXtkPrrJuWLVLSUfOJ+BGKkYdicXnSr/+EOmbJNp2kRMvGj5N0d/lE0qwykhvLf7J1Zk6TKlp3/
iqyfxRXg4ECbWg9BzJGRY+VQ+YJlZWUyzzgO/Hp9ZNuVWiYzyfSuhxPn3jqVVREEuG/fe61vLXh1
mjI5+g4+f6vlqVWOELxp92V0axNG1usCL84tSHYr+xeHemelr+OLWuyL3xk5TZDowY7SXd1F2d5X
qFM1PqMOiQgMfABM8OivEJJJ+m2mW2cyIvKuenaImX2pjNsF5WI331DPbEDCfDs1ztN2RO8Mqw+T
vn8YBVj+1HLo0y7VaeiwsJRaVafW4URIArxioMlTHtekPRX2DGaCL3Vutb5GzQBBgiHzvmFokwZN
d0S1mGwyxCfrys8TSFQfPxQrgDEZq4vnMJSdHBDhwe9mYGZqd4yCYjP+Bn7xGS/jgsnyYdTCO4ma
BHanQ4bp5PlquOL7S+KrWOxnF0cBKp48v5C7fRbzR9sjPC1ssKeAIq4aFEvowB8/MZTbIFAnSytz
DkXLYsnSgE4Wufo4luQM4E/xYw91Jv3+V9bHC1rqOIxNbtQK9ZISLFYkrDU7NP6PdOO3AyaVg8kV
2+YiAFWXJ++Y028zOPSbvGdiN3RIfunlX21jvF+G7BJ0LG8qkn84MR/6lmZtkF4Zits4l+W8YazH
IDSKr7a04cO3/m1kGmkouiXZqNFiWiWnB1xKCcZWh49VL0dRVcHlbK0cjInHEd7aM/ydFr8tDIQg
wrsm0lez1/4Ol2vEVB+1TbGfsDqiSlLHdH4ZTQnTwnhoizw9g318mGZxYDCXJ7HY0zwiMsWeb5DK
G2HrBzs0PkxvJvXOdJsHNOIPqp3SOEZg/dzSIhIuGR7iCIWNXdsHQhZOquAKVSwuHYSki2W2wcZA
JIj/aeqDR8IR9KlzIMaVhJRJ4sS8adxozHo46PUxM2e42Hu3qOxNFrv3s0xHlnHEkexQ8HyCIdQF
9Tg2B+BPaR02QzntotRi6VvSJ2WTBTOXkmq6JWptVcBvLKOPdzZmewRF7XNk3XsLSnc9Iq94F8GS
h7MgAX0gL0IkC4JhaGE0fmAxVUnW4Iib19vWWIeWCmoIHkKwx47xhgHbO8RC89QXRhcSHfkbZemG
bPPl1zQb92nfchkqBJ7cJID6YU1XdoM/3Hd/zyg1prK5aKOwdgWG/Y2YyuKYjvrF75Oj5eFpGjKE
ptLLCRYSp8hrDSb7iToFZNq5QUzBjAyLIABCfqrNQN1E7t1WWM3yiOucznCRIDdfYvPWMyLCpHS7
J2HS3dkZ5X43f6zZbpvRTf421XIzCS/aMa/lSqTWHl++FwPpSUF1A5xsxBMqCX/TY53cTgMbaiER
8eekybfNcmZXYhKsWh7BdMby37+NqC+2sdv89rGHBMqzIFH4OF2S7xIVPEoTc2PSlyALZ3i0ZxEg
/Bvd4xT7f5Iy/4UDNd8hiDExZfgDfAps36h6nxLvFSZ6xTgakF1XNGBsm/SmdK+e8e7FCeIuxdmB
0CVDL/pGr7Oq2ZAY3alb4oFSjNUUPEXymI79xasXENwR8v98de7MLMqt3ZK0A8ukKPRIVCjU9/Ie
30l20lq9+LP/3bXSQpYo4QGNLTvUfB2RAeREx4fSB90AH04nC/KFXDWn1LgPbAmBD3cED1R3whKO
Fz9DYxxP8mT3gXvD4YIzQ4lXNTqDpDFxXtbO3nirtE2hXgf1xU4Zppc+CYiu85SyOng+XrfuuVz8
raRNdTG7+xz57L4o9eeinO+oAjeaIgGCiZ6FpXMFOZltl2Y84jsM9m0GS0Otcl8XZIyOolsgITZR
FvDIKbtT5p1LSrJZlbWEhiSGxJgL3b8U6wrE4id6fa+m6UzEXEZVhXevn4ctF5L7PtAU4bl5MCY1
bgTwwAmZ3QPuFEQvDEKTY2Akv6u5uwVe3t3iAUdKknTGXRFjC2yqvUya5nbgAG35ZnWbp9PeGdaj
iUYtOfvvZWkzIBRwBxvpt9z9/nMi2+1MBTBFzWPmzYfacg7OCLlJiamhGduj+8QHUlTLDuE/XFZp
v8yt9ddbsGwiGeWw4EXFvnEF4JcyO3BseGuRbcM6JaYSlwZuJu2Fvmb7tBC5B1V3mBRKAqIKJ97/
Ge/Rs0a0cK6ye2WKtUKXOIyq8gP/7I2X0gByA4zSAWw7PGvuiHizlpsxPhWKu1Dbw3IbFOXTpPxP
13f1W+0Hr21HwEcvir9pZshtpFacCUroSXB/FQ68VNd+KTrvtUfZw4DU2g2xLM5LReRQJaoQwoXe
mxO6pKiFy1CB6Ric8qkfQAqURRlOC2KnLDWeq2yGS2AOYNPmcmf6dNFJ8XiVSdfuzKnYo5c+GNLN
uHPqfht3cHWw0yZ7ST3QzYDifIRp5LOcZyvZjoYgT1STgiOK5tDAytwgePeMsQ61XYAw8YIZyyZG
52LCryCRpaYOhY4N2yqMXdNHtZuRARo/2Ow3e8PTzGEAVA45mi+LvETam4hVLAiOAEtqIkrZzoZo
M7WoRmMizzcqAWeh6XYW7P7njsR6nTcYZEipA2dC87nwCd7CYZOSavVaclzKYkb5pHn4IZihIoyQ
sC1jiwjGHMojxnfsE4zFULpjfs/6cVsCBCTMt7sbYHdNBYcPVrIi78/Iid09TtuIYyJuB/zia0rf
IjfS4ZSMB/BQYm4FxTMf5z57KKVHDkwwnXio610WrYDxwVuFtNHen4RBIqcZ4occH7KyZm1AvJV4
DpOTDnWaGQAq5nTOA8cduMeUWyH/ca1zEohkH83Fi5kJlnk2LZ1I4xB4CdMRH6V3Vz9OgAf89DFx
hpdsqKuQxKI6zP39WGXyxLfRxb3Ekx8aRKiGHrlS27yfEFiplgfaExtRQxzAB/2SNH2yY+4NCSOW
BxRl1cEjes21shwtNGQva7GsO8sukdNFFDNWZ9vktuxmL/kuuJaQyubg0KT5V6rlH+b3h/UtnjKp
3l26XBtswc/dpOmGzcPRHeJDUK40j6gCMKLeSCnaj15wkwb72BUK+9vgXr7b1sjPURTzCTz/0eYI
shFx1uydGMdKhI/dXfhKG5dgMXbhGMok2X14od0JFhuNYTR4GKZbWz0vtnorrdi+rbl6d8PS3ZpT
uk4EiCqyIFTsCG+viBkST5m/zmAlHloLNFZpzHeqrbt9bwlzm7ZTs6kE4EIPsfTFt4bNj2D2/2uL
/y/aYks6vvl/0hZfvqpBfebz/8Ja//cf+idr3foHdHPLRg0s8a9ANv8naT34h4vIlDVMuNJxXGH9
D2mxCP5hOXZgIc8TEmfQqjr+J3ld/sMJ/EAELhkv+OVc+f8iLRY2wuG6mOO6Ov39t39xHUZIlrTB
4wkRSMu2+bDN58djWsX9v/2L9Z+FFElHemx8ZhHMqqLlME98+lbJyTjVTXSNgpg1Z0F95Dm/yqYY
6NxUydGcHlKjwE6pp1M1IHNBRwmWwFuLwYAI+2kgG0LqjmahKJ3t0NC+LiZ/m+TZE9JJd6epQbcm
KR9FZEJfpKd60q3+4hiWWmpBy/1f/tt//Zz+Nf4CAfPzcf5Tpcr7OiWR8d/+xXbM//1zcqVY2xFr
245l/gDo/8PnnHp3dnPblye0EhZcN5xAuFWPP1kV0RoHyywW22cQA3cxiKn4d91T7ZPb0DIGB/d6
hBz7UkXizKPNttO5MOrzLL1kmCUSyaEDvM9ZBdazHLyeoq5+qgzzj5OUzv3PS1GCJJcBw4woIOyV
KMTVJwLfel94TRsOFWEqpRxpTc5LrjE+1zDcDY5RS9mymE1IWyObtk+fMydInY9cNO22y+cAeWv3
yzeIzCN/ncg4dE8Up+FgVub554X9mKQSiKSnxXj4n78csA0Ca4eLnQ0g5qHesBPZy/nnJcEGC1Ag
ECELUHv+eRnX0baIogcSYqx95A7Iky2J/RqszO/62Hj211hjAJydGC1BNwxnYBpvtZkGO/C3xFIo
rlkVeFTs0jTPpIXFh0oGt0RD4wGkMHHPQrV0ANxi+cTSNe+G+qHIp/y8UPns07J4lAVRsk1dRmdH
ootCCoHqcf2/7FLBf3j5+TWj8SD2o01ryio5pKK/n9bf1XP79bHGwTMlxhZDJiqZgqjunHIAARa/
Gck8mdwEfa/5Vc4ZOpl7/vlfiJ7JV3nNjXbcDxaSMwkBYx9DjUZQc2zixUdxrhMySALi+Hoeh602
OHL6mMVDRywBmbvth50ra2eiCENES6rHLKwHc+CXFtPeY5tSN4H0OOImI96m9aWRiNB/LD7jaulS
NV6tvFEvP7/08wKoI72M5UIgnSseFqppJLSrVeznpfG/rboct9CBMMg771BbR2aZN+ThdpvWnDw2
+cUlKRG1paORYwIpp2GyXBChK2jzgtZPd1MwWgtlaoPN+A2EPN9NCRnCP2EkP+EkTWp1yI2MF5gz
OHW1zE5D4yArT23ijyo0Cwu10njRq7wi9pY0rEefc30fvAQSjvyPi6pHojyUizz12ZBc8JvJFUj+
K87gtxZuocLpXhGFhDwvvxaqTA8tJ9FkIvDMXgXvPBtHvEgwG4tJw3gJ+KtTshy2Oa1ogGzFTYG5
KVRGC6xjlVNW0btylLVfIh+z75owrTAIn8WaWjKZ7OagmVCXw4AzSAI+N6s/kqPKtJP1Kz/vnfi6
7DOUFnDYrpp2CTaF44DvC+2kc84CHtESy+3GxGJ/tlvaahnqumAiiLIHalqnSP6Hly4dPmCMGGfY
8ROd8VPk4/tU3nhRGlVkkoKkoc69uLgNRxq96MKf2/Vc1uAMxmfp0Fv0kN0ju3ZjHWxk0fwWOgGN
ymgSx1V/iOKkIxKTQISYS8RdHBxsYbHiEdf2Qhu43E85sK8x/qwBHZ/b9aUIHlk45lPuLsDFi7oP
fxZKNsz26JTjLmrRqi8TulaSwbelSYfTcVS8KyuAiz2QgIQ29EBoLGVf04UQooiKtkZjL5oCvIGY
z3CQxCmInxO49Ocpry5yyL+DOKc5UJ1VHhm73B6/sprGKKf0vW9nNzA4kr1RBG+UqcjSLPgncfEi
wNOfUPMSloVoxvepH+fVceinBg6JTH6QiIyapxHjGQe8TQZA/kvHzcZvxXNlc6KZGXAMNBZq1RJB
5kdfs/fkxNV7NLD4Ytj9uc3p6Z2LtOtXvNJ7ZZpy1xbxciYCc8RfjQsMBTEsn06+GXLhXcKcyyim
uR84gow9ya4qQY6AJszGPEh3234hKKA7sk48euKlt7p4bd1Amaob8oUWongxztg28JyFXlPIm4FM
bCa7wUbsbZjViZ7fMUtycxtwXN8uLZhRJnL0JC1OoCjjifPdTnw52s3dY9rQo1Wu2hWGkGEVLPbq
Cji2XjecHMXtVYnHYnKmbbVaLBLx2zkEWTbu+7T5knNy6/jwJOM+gyY3tafAqtyrdBu4/6oN+0Hh
kvbpVTT8hJgH79YSRICLtBi2Ub4scL2JWazppgnbajh7eIRake98IDnwz5ThPFlzj+FWEPsSm9E2
cMe7xosvwsxPLY7YfSaL3Y+IGZxKBYiyOnbznpHLfMwQ5iFOjO4KItEJ4mhfbSuh1g5ouUB6pwNP
+ZKMHaxkaMIiJrrKmGi1lkZGP6YYl1NuyGOGZz8RmvQM5ACbKlFE5UXLCj4PwryFbO22tASg7Ajk
jLvFCFiPiK4maIa+cgBRjGROTUywg6yn5G3MxjOOd6YdlWE8yH7975m8rUv7bKNT8A3wd/KTIwT/
bqQbwijekjRHB3EAS+uNcJu9ttkpBv67wrX70Fv5i55fhLqtfqcmlZl+nHiYNwCt2xAX672Wdvsk
m+LqeGo3FEUQdr7D3EYYuJ7jci8GnPS2LJ8rxV+Xv8ogoNqTK0CP1uxu7Lr7hXjrbY1qfRlJ8cvj
69JkDACtkudcPZho9g4G4/wLrkkX2kRaAIaOnRzUdsptaTk5+RSDVYRNAHwyprVAg2dXD3z9mElg
fnG8w05NUQhVEiJgn9+0VGyvRX2Hlxw/vr7Tsf+7rXraL8s68+ywnHHyJGO8CBoi2Cqj26leOAdo
AAtmTO8tswPUj0qT2lxK637uC/u+hFHt1NFbkpb+oWn0r1Zn2RZK13eB2KwmSv0m9819FlCRUdMo
jC30UqDIzdveq+Qpa8p4238b+eBcVIUhYIgOg++SGaHErqpKBgypU3/UPQh0PeD0TWUGVbiGA+Xm
UXuIC8xhpUEJrKLmDOd8uPGCli3kl2OX9lE25Y01tVff5sKkWRuEOB98bR0tkiZDgsf1+7ySDf35
xa+B3dIH2g0Q/zrZc5+6HPNl4wGAQwYaFH+Z5oUlsBiS8eDANoSmAqKjF2eRMWP0FU02H1lWLgAI
EHvy4cGKapCLxMyqnHNlQ6br8nYKFcS8BvbSgfJvQrQKTAWYwMZouvLqZbij1VvdlX/8AF6jT+2e
9X/50p9qMcJTBR5Ib+neMZJNwfga/EtmhmPglBCbn/ufOi/OjnhcANrSLYK/8IcRDATEPDlUrti3
bRTKGFfAgnKz8lalv2nhzl+lo8CZYzJl60XsRkXwehHh2PYYSYeQnb6AFFltLB+WyZf4Gu2r4UNA
gXS7rwcs9UNCBkak3qfCp5bK32bi7Qwv+5B0rsLEEafRGPYDb3mbS1oJcQktpWYcC/HF3Ra+0huz
MRXJradKQTGvUxt0YAfCzitUvgVH/zrM0M5IC4wrZqltQB5ateYCocax7ellmry3qomeahvzHdbA
P4M0vL23lN0xmF6gKR08RthHMUcYho2QSUZCZAJ3dndC6ITVUFQNgyGc9D18dZFD2tMkIMLZsAhC
BWDhzna209ZkbrEt3I5NfIz5lvcVcfH7HIVG3AaEHDqAI10iahcQ5G1z6wlnF8U2rS6YTkiw0xun
ipNwwr55sRxYI4H/VasP3dvP7DcHEZRIkVz13dgjUQ8T9yutFKQFS3ei5vz2VKH3cVkRgVuC5ZTB
NYBUYuQPC2X2Y085VotObqt0ebTs9DHrSpJrTbwwifu5VL8bNZTbNKIMGm3JfaiJK24eE0jXRmE+
06Kn8+VDAbCLmG8je21Nd2U1ajgZ/nKqIF+T+NNB+cSFocwF1ChjGQZMp9FaLuz7zQN0Kcs9tXGe
3chG/NFW/thJYR7A+HCSc9NrNPvzHg/nvT04eqd1yzrcgpdMqJ/MhaZcG5+mrGqPiwzUXnvAxZcW
8iaoKkJIyOVGeZkx46EpybjzZOfMoWb4KZgvgTgLE6x0Go87uWrd7TjjUpsUkrGfPbdF/SBczZjK
utc59XjHZ3Y74R2cyrsNOsKdZO1eQBj8XTBFRvF6qnJhWJGfQesqTQ5eD6mJ8TQ6l2UrFpq0TdK/
eXV8N63Kj5qJUkkR0yV86AnlqlmzFg4mU6GgCN5xl9hXJF0LmZCA8YhhKYq7ampf7DIG/uMajKBj
l5Wc1gA75pcyjoxRwIdUUXBQa+u1wZwYmJCPq8B4TCJEJFM7k8gadOV+IUg87DrnV96ul5S1UPpp
2EfNjHSNZn7VBxvwVSo0KnlXG8ShTrT+Scrsbn1VdOGkGBIzmPiI0R/vhGXfkSxB2ZbDsjHc50KK
q9n5n1GsH7ys8UJZsEoA/SqAYn3iaiXDMUXQ5EAjMRn4UFjNDHjQp5MGmpsdhM4Fl3NRHWMRI+Ax
mSE7EtcdziYjdsZbFsclpnKMLX/rp8NtUYHKIcgJ19i3mtPfIPH0JratF3LAx83cn1WiP5uB9HRj
PgbCIapHu2R5QJDdDVlKGKdeixIL1nSui0/VJzfg1D9rsLGClIwQMgpZALj7tM7CwKBBHLD82Za4
0Nc7WfW3Lvr5l2FQcxDsBwfoJOKBipvAlkOHRsyNXL3L5XxvYH2kA+DurJ6BX+ICs7YWeZATo3af
9X1WdrptIiZInUpBRUV+sk2z9CTslIwcc4SwHTAMoGk1haRYAnsowTkIFwpavuSHAQjdYZwmoMJB
92BAh68EmRAZavWesLKmar6EVF82ZxGn7OyduXe8+X2cegRJmcdDr9+BSxGHgvrCyG/tbOQ9FND8
RR1EoSHfPSp4Uwu2sAmPSRAZb7gFjr3DwaHwKsb17RN/MGVTxgLW+/kbY+gd8sdgFSFMBN1Q5A0Y
30lKASJXD7/TQlenMp7P1mwweJJgKgCzGmZ8g4fY21XRTO6UHd8qznJI6hpFmDoiowROZZZJGLQC
YSSOuNBhdTdGDpeyIDrXiHUVMjBgTNqMG0AB2baeYNwuS/PLjKtsL0ubAM8M8VKiqAGj5Xb9pzwV
QRqAkcoRzlekUg/ubzqI3K4Tet65AatBQTKr5ZSYyVttwL8IjPpS+K1P8hnqgwJk/wQnlTKCvNYe
wdZQrMzM0uPxXy9k3tivPoHACxfDg5QiIJy4NLNDM2+YFIEaGmg9gjez352FmNsoZ8qv6wZok9ny
RwTfRZI/oRRF6PBl0AtoJ7gnmbCjbeK4964Z1MjCBmBFLsMHuzRP1PYvWe0dfDd6DoREpRL4v5hJ
Axvv1gDpOnowmFKLKcpDl2NRyBN+1y7+38hIzXAhHzsIVWaR7YdeptWVDM0M/hgEjggpOeYPp4Dq
ATLGZtDT03hkc/xkFh9ta5uwF8cjxarPbc7y7BPxNE1HOvtAjckDo4gkjaCPIiJ9nJm+W8uJvAES
NMH+2C9KrKHpwkOlmcREHJFlJEoUDrL5E9h8YCNJ4XrwRMZjX64Bp5ckUuIwRwntE5sNiblX7MC6
tgg9DtqbRhufWvfsscN7mqBdbLxjPYzXziWZbL6yhgAfenKtgOF0WiJQumukw4x+IMFsDPhtmuid
6LabIhp2GqWiL97znPp1v+Sz/qa0SAwozZla7ekTDv8WsSGKTdiyfrDtDZRzwaUD/T2vuQNU+c+T
VZ17MhgZawA6LXiuMsl318Wi2A4sosRo9Rvc35uihQ3uozDc6uibumq8RdUAkT+Kj6CecpIlA5K7
YWZ2/bEP6hvihrgd63E6BtbyLNrpKerTO9xGKP9l8tU4sIihh0PVdx/don1xEnLF+1C46qV2gV2b
BOGhDJ2oKbypuDhe/jQInhbs2ky57MeSTKKIEVZVRsE2ir1LAO+sg9BUQVWwi+h3xOnGUCmtquni
Vgb2++EL1CGnFhPGmyhPqlZMg4c7c33WRP3VdtVr7XGWWCZOXOPwiT+TLGUw6xDm5P2g+mY3BsOv
rrLRbzwZEsKrUxvf/TBf/dhPuReVE3L3TORwley83fSZLw2CTy8mvoXpbWd8TAazTg/KIE+G+EPB
FuqUQZDq47dWpqdZpR6HaIXuYEzvIfnITH7bY37r4VfZNFb8QTLYfcSJM62bO2Krvw2jfKrXz2xg
AJZ1ti1RQvi+mYL6BswM7Z0lGrwN16Q+t5V/tQNyShO9H53hr+VMp4KreNuY1ylO7ZPImlNOmRqi
X4v2XRVYe/Lp4pBzMAOrVO+njsYZ/X1OIKApwFaDn+znlBZi5i8YKC6iZe7oAuK0U8DvST4Yp9gI
nlLOCqI12aWzFyOylhXry/SVWWrXwiOT5axOmFDJhOgbYMK5eRdDvBu9kkGaU28hF7ehn87hZMPe
LyiZ/TzmKS07/juCtD1xr7/rGVr72OTtIW+qc+2heUvtnG662V8iFPfMEPlC80V/4h1ekIvka34M
SjvN2VyWWP/JQKZ6NTnT3WqnfcnRuaYdB2/L3pup8+K7VDQG0iVYT8VtmxN2hrzuT9FM8FO5jTbp
WCFZ5ShBviZ5emlLht6Sv4J697dG/9hG0CFlmRRPk3lmIULR2yODWLtPx7au3+uhfA66ut4nc/3X
odYNjYdCEkzUZFzpCmFlMozTjZ90f4ckDkIndaxDPaN3a0XuXSOKfGqt5WMqmesSeQi7beFGaP35
vlyc5RLoeEtaTXZtwJENHcpEe2YPYQUFCntH9BZHDDUkGw915KFuJPABQdhptFjzsTsWJSB3hr70
0ixB4qMnCfQ0AXU5V1vlzcEqvkVSIy4bKicsZhqVA6Uln1vQtEV5rZopo56m3RwsDnm29S/bVNF2
cQoJWIbZdDlm97MRRJxApl868Wg4WMCx6Y7vIuYf8EJmn4EzP9doTZAMCQmLHMmPzAL4eL77FDDq
vaQxcPQsO5PkPl+oklm+ZuUceq/7k5bT34a2DFA19+w1xX1RWRnkJbhRTWS6B09KvYsy70/ntrve
86OXyhe3Xqz+TPR+Lm29EFIqRb+ftAE6vmNztEfFci+yjQ8D/9pSI0l7YhWsgRjmjL9HGzgNB8fl
pvfLr2x2i10k6ErZPicCJ/JdUiWLh96wnKsEbe/Qvt7nZLsd+CjHYSqaR93xcE9SnNKx1YBc4YZU
Rnr2m+ljyNoWAZNP3Rs3zdaZXOJ/0CMIwzTvEj2f5mltViLaQ8wqBruHQ5mgNe6o4kQ2krAyi7u0
9So0YVnAU0s+mvJayv0EnTY2+JB44vlxru/A4ZDybjbqIa1MHJo2U/KBVBLzlAAvO1XdNwkBGrtd
9Fe3WXPI6oVhRmAwszNuPHMki8p/E8xEDn1Oie8Z7XJVvfusbSCOQXNbodYHtEEdDqPSZJxQxvkI
QZRRk5/0zXkaO57Qu9YvhjNhxivPR97Qmu33wgfj35vtX0/Nj/GcPTZzch0W+Waye+SOIsN0ckFm
8I16nEGDYUKvn361sL8eGsbsHJejc+R/jwsDSkSaG7dJWwrgFnMRfG6MiQA/UAkS2KkenTq+p3WE
BjjVG9cY/CeyWqK9u/i/yNlBLl3X+qHX6Veary44pGrBzBavc9wXaULDi0cSxv5HlQsf4jj8yFRP
7i41gzdw9b+soRruoqnpoZyw/Yk5fovRz0B0ch4WPVcMWZKRIZjtbKI0fW2YEuzj+TUmaHmIaaIu
jfdbWeKxzxL8oStNvZijnVauuFJBKIT7NCPw1KVV+5AJU3MGQoJqeeMRstR8IrLZA09P+zIz8A9r
8oWj/uyB9dt19pyQEJ1cJyQtrhv7O7/p2zCtF6waXuRvrXI51rm7R48bI4zTtxrRSUmGlXs2nCDd
ZBHMXfqM0cb2vJvmmjOWeOwdDysGLXC5nibBRG1Bvzmhj2g2LJP+yzF4n8gf9/VISI00YStbdENH
f/kse0IKFHouEdWXKmjfHC2I6IlW5a/c10busiYiYnSUvHf1XDNccuDDW5lkkGcZYZZTlScVVnER
LmCHNl43b0oz+o5qgK8eMzsAUzP9uvw2WspPDlfgCNN478ngY2pswXQGoalTq20Wp9nJ674Q7MEU
ShGtm3YAGBfSzq0b3XclOc9mWz3m+Sr0m8Fj8ujd+YF6jydgk/0MucbwX9ty/KgTndzkTLu3Qca0
k/QUPAbeDZ6qjrkHMj9jgHGyRh3mHJsBNkRIXSWppQPICzHMp8bFhT2iQ+LLm3557nueLLdp6RR7
xm/qbLlOuWErsfOq3aOFAhALXwxSCGNp0fd7Y0IVOyxNtS2a+kkZ6Uuj9DFw0CHTWARGDVwlK2nP
ZGrt2y+Ye4s+cfZ5xLheTuCFfte0ql+T0eGne7XrzDHYIYmMb8mk1ZdhcLZZhz8i0ZKdXhMFmdc3
paX77ZISZZhA293aqX7UOaDw/NdQ5MsuQy0ltSgvETfJfjATxUJl2A9zRibOHDznhdMfp7QDCWkm
2E/m+mDbJpMbM/2kbFi2g49A1/bEQw6+epvSbt6kFhUIAnuOcB4UHkNT3KORC/WiCGtucQp0df43
diorJH/5cSgGGIKUcfdeXuidP1o0GzOXg+kDjl844CkZpdAsH92S3SBIibrlQMiircLR8SCGQlCp
NIU6CkQExrYdv+bDXae+I2rzh8WugtsebVglooG3XRN5AsVX2Yrb7aH2picxzu1xiGjL6Vj0d8q0
CKKdV6WkcdcrMGdU/DcGyTW3YzEk17bJsfeBznJ0+9IB+rLiwj7oyrqrivzQ2d4NZiDa28FXnnxo
Lz+VJk9Tgz8QCJmJP8I5xpoaUMEoPcx2BbbQRxDuZ6V3sBJ3R3wNKeJ15m8dQGoXn2Qx9ZotzTfS
JUpk0L1FJ34Hbl39FZL4PADKc1dfs8RbCebqQBhPewAmAoUMtOdSWtvGmJL94nociiJKbz1vuFKE
WbNclChoQmMx5XasfTrSJHwXWj/WEcvPMEWbmHhJYAHoJFIR//HmDID/aGEAypYr3mTa8HOQ7+H+
3Lj4zfbZVN4olSscGvQaaWjDMYqNU9Go8ULW1kERcXajpjfMMv3JpDYiHDTdTTIxb/KyjklJo6/X
1CreNo4/XPRoJBxJPb6p2XinZeycdbk8SJ3PUGmXP1QbBiEvH4WSWTjodSpUyXNs4k7h3K1JZ3IO
uZOx+c1W+SDW+kauqLK+w0emM+9W0i6PZja8bBTF3RQtHj0GEFDOzs7J71LNZ9YBr/M6uFNZhDQ+
5fhhRUscBr599nrnpB0mwfz1/b6pise0J9CMEKI7ZdCkcDy+zqxd/jCuvHpukX0tnnnijMdmhk4u
4VNQ4GDAmZMbs+mRq7ren6xHBKD8/CTNOiYuULH3QUniyGjtsv/O3nlsN45t2fZXalQfd8CbRnUI
elIi5UIKdTBCCgW89/j6mucoMxWZ7473XvWrgwBBEyLhztl7rblALqiUim64a0BsW7qLTTalsmic
0mkNGp//U+da0aK1pEhgrXK9L686uOKVE2MzJKYn3g9BtafrTtNYp6pdTODs8f6BEi9A1RUXCwjH
utXJzeySczZp6YOjHpd4ys5yQb5jfrZIplxRNYZ1z7HQouFgENvSlUyztelRIShAmCFGZDIPnzmm
c+SWp8WBJZ5BE3Mq+zWGxg6peTGunkoSbUJfEdUAnYi2Vk/dZL2EXXHysmhYEwd2Kawkf87JHG46
mu8FdgE0nxY6EtHpFB49fbD1pxTu4nxpaBEePZcB1+y5KVdm1I0UTYpTb9srL64fjX52Nm0FI5FK
Xd57ICcoermWvqstdN/jUHZ+TJQg6hPUhU46XVN98eGvkAFRThfbzcpd2irbxTPGTc0wkEHcxwTs
f19Sxxz7fiATnu6BXQEqdW0LkIS2BJtoZoAigjPB+57QpSw7ryD5Wx+SW0hN96maU7VeBoVhskfh
rjMpftkd6p5pGLcEfWOkildtlRKEY+sHrw3qW7lQAe3GEIwGy4gPJpRZiv6RuqsmLrPU5Ex0YUnz
DMV8RbpEsVMDqjg1etG+cIPbXm2N65T1+jkCC50alFyNIWJ+GnQjQWTLYbEM72zkTAWKormGA9FQ
k32Exx6+TB0dkBnod1GArkRPMIfLqUsywlws66xHcbij0w6LhSw21zLrTZ5VKb2dcF4Hs6ev9TF5
LmlszlmqbupBP08TF6aSLBHlW2Ki3aiUfNhSdxbOOW7uuoEktFqGiDDqic5bFVzDiZF3OMKcJFFo
uTdIB/O1xTiHfeo8gHZ4d1der5vfKoNhbaX4agF5cEaYfE4699gTSUe2g7eL7Tw/mrFzDZkjNLpb
b0D71RB4MmVvTRXhDPFP0iPhXqMX31ROY25wjGD0yomCjhZi2YCtUA2z3rLcQ2iTJ1QxkZ+pinNu
G6QoRegc3NT+XsQx1aXOu+nzJXxIaDwmGEQZFnNlzJ4IFhhvEX/pQPB0K7zQCWFGV7gH5v7cZbjw
04bdNAtps9xIKBaW87Z0SOhu82Rf6ex00g9w1A001OKGt/SguvXJ3sI9vvY0yCjfza2CRwl5YJHT
4KiL22bEoxT17Slc9C3YQBL51CFaNxE1lKoDSE65OzOIA1VmJ9vq/cRfalJ9y+cDbUCa1QwPFDq7
+L+w/QTL1otjc6+SFAzgv/huu4+GRmtIHdJzmVn0awqqG9TVPSyMRpG/5pnObJsakNfN90z5Azwx
dGM0D4FDE+jCKtzcO67KXKk9UG1BhZuQFjXpFqhtj1I87QjmyD3jW3W+LFHmrZLsrsTVSeRYdIyQ
8+08E7KhMSLvnmYmvTZ6P7JpF1sj4AAv0lrLuu926gIHx98a9LFyqa0RzbzFdXfJKZupLnmmZhU9
DrbwClTLnTm18cYwAlSY5YAL2moZui3eKe9jeJqUvKcqiXdxZ/70Zub2GVDXYSy1XQFeBLHaDMJS
+5ZqSbZlAj8fCTGauQ6xMNV+Bi0YNagc1aFdTQENU21q1xIfJxdSjYE0AS9dpk40oSM0Ro2R5FSh
UCkdmXHQ8IlLBqwR8ynUYUVXQ5a1a/pCPCWfl4sW0ua2U1y8JoIWlLBHj95UUPrU2mskHslNIeXo
ehDGLSFtw/v+FGVOCRZroUnFNYNCfNptGXWKFBqiSaGnSYQamkIEIImFTppMVZE7NRypcPefi29Z
x/d1BcO7UJJHp+m7LX7o5XOT52mj/79a6qKLu/n/oaWmraWBSP5LuLv+0f34D+TTvPP2R/7xX//5
UFJ2+o/1j7Ts/gZr/uONf+ipPQTQpqvZFiLoP7HLf8KaBccZ8bVhWh6jbeTWfymqTetfnmmqrsOA
SHNoH0FQ/kNRber/Mrmt2o5teP9zRbUGo/HvmmqQ0Jqlq6Ckbc2D/yxhzr9pjT21LbqAWIFTAviG
HlJAxp3r9oz1sflMbXpoQ4KLlLZ9oVcy++pMhOrUviy5cmUm76BOU2d6UIyMBtvZ6oMwNezndDNn
Zum74XgNCfJz4mVNX/8YNG7PKRqsZgMnkWJmzAIZ1dFzcmlGWOA3vIihbH5Pk+jFWFpyImTXj8ig
qdjVtXvVRJK9Wi7WwWi495OjjBTG+6423Lu88ilZFsqk07tboYTBGrrt8/lkFpwyAVX/tDhbKQ62
PHJuiKMCTqKn9/ia3oyE0elCLA/Grlpt71NU5Cs4Bc6m6sm16azSb5Jsk+mTddYGCsKkX4PvKGgI
Fr8islVpKYMsJb6UkmDbYwXLHKrb7WGYKOEGtEIjXhxnVBQ703yCDYBdI/2mOCHeIoPvbAUOTdb2
bilByKR9bUNV1d8XgmDmbqyRuev32FKPjIweupHgOUOYjJPeW7uN8tpZw2NVFz+69TCgTmhnuq8J
GRDc/JGklISV4YzThH6d+kq3ELRj9Zg8Iaxxt7NvFDLQGPXgjxluYDdD6hjzG+AYmyzlV2iVCuF0
MVyrDOoAmA3B2o32qXqwk+q+K6a9u+iMIPr0vCQWDdgxQIijxz/qORqY+sbLikn5zzK7ItS9WGH/
gOxya/MZW+yAkKLjGO8KhD3dgPIdDqixE0W5Dei00/Ge3po8PStCIlxnWUzp+j6L7yv7XZ3sm7HK
xmPHjzBX5XQ/T8U+mYd04725aYwIocGQ2gePNJ2uEfsat3i5GzHNWioTAXfC344GjIlcCgFAmx1o
z9FTb4zuPmq6G1qSxA84AzhVs91EWb/XFqD7g4MLzqIuAVc1RiaZcignGsNsYmmowmI3JgjNLutk
qzV+ZU53bUTOrYWlxhg0iAtOYPvRULzkbvWSMpdZFeo3+kjPVVplfjqgzdQd7nFF8T4PN6pX3OgI
AdwUpTbGc5A3ttMTUERJq3woR/sey9qhjEyMXNWIdEtdtzb6BCMMrrbV3uoFHtcwXlOxvl+ccvLr
cm+RnECMEoYe0rhoMVGmm0bNNzqDiOS/Fq0dm5hC+Yq5GxKvkKYFJ/Q4v3guvTdN2wRu90HMN3oS
lzTcRSCp5zp/qrjpecwrsN6FDCrN77UI0e0i7smFAzmbABAascZd1g1M6FUFNZ9q/MSBj9Fopgjf
RAeU+sW2EXYAKe0fHeJ05drXNoWOKMGdmSAsyUVvQhmUa61YExfjDUqllz+eTLhN15mIBuzNr3Vl
qTD+9YwZPp/77ePgkMInUIFB6ibilbHT9hyYn48w9ncGIPlkXht62WHUo3OLagWJaGF1NEBaFPWQ
B94d/NJcPsBH79tw2cJIxKhHQdaJA28fJaVIfBFkysorUckIMKVcgwV+nedU+yReyk1ykTT6bTzF
zvbr9bF4k3znzL1kvQigoVKi/NZdkv0gXe/yxdF3TayjjZPbVPGEfIlcFGFgHULcjOJNX++Ur4J0
x7sYEDH9MUEHi3d+flInP09uGOLkPvQohLsNR7c1lA9tbwXbtIjNR/gPp3neVWOa/KBO6GToQhlc
G9/JDA+WXhMBqO6uLp36qjExQ5s4mad8GHZ9DSCAGeXjOBNQ3TMT39vkBkkcWi85vlURHxhhAtjF
eBDSXIqG+xgjvL4Q/UzEzZaZCPa1Orld8sA8T/PwmMcKjdkBk2ngLMpaXzL32Dh6vdfD8ql1ideh
w3RWqgo1KuKcTRYnG4bYp355mTSyoty5pSZPqLTBLNBSYKK4kKvQGuymKeluS2BWqa4iul9awAsa
8J7CaPf5XL6ZE1P9jkwDYMyD+xSjGcHomO4pw5Bfpbj5AVjs9xrwCTre9t5WA6oPQrrrDhsHINPj
UvQxKYDFtQ+gMdtTVz6TOUzEXHSfJ1HAYNhukFHZCf0h9WXoogX8Te0eU48bbqv16+gnfa7mVo/u
Go6u7Zij9UQ72x418urWCALJjQ0hjhIozmnMbG8I8/BgTnW0s/XgBHyDMa0AeUZNi5xZPnZh3huD
dyBzRc33X+TNJQ4uw+CM29/QiB36xWXjmmCLqgHqu9m2nJGOM2iHLDl+8gQlmm9BVrS2JpS+kssp
F4GwMuDN52D8ejxXqr6r+nkXTSV1BkpmcI7FAl8rbc4jR2gjuJb4IkAH2YLf9xVq2Zh/xlvKbV8P
naX6phQ0TlUx4gcoUR3ngrs7fc6RhoiOgoXGAj11jSq1eNYUsLBYR3aUd7Gx+DaaWtKGYlzM2JDk
guBntL9fxE3XsJ5te3Bp4OBPshgV6OZQHJCFUmcVi1i4bL4eahETN7QEA0J/G176pPTt8XM1guFy
lI+V0US9n1bvZrgQI2Gj+BNzEI5IfoaM2SN+tplon5Hsuo4m5rGcR2b5CTZluV8/UXMSQmnh49/V
tsdEhb0eJcuaX7jaS2DZ117Gk4JGQyzkmnwim9MPa1bLjQTnlSPEMrn4B09RbkP8j+ermmjuignT
F6QVYxsMU7H4xLUGjR0SGVU/yX1vSk6tXNUYN4ACVtqXoGhBUTskkarxWxtWdONUssrSkOhv+Yvi
SxNzKxZYddNNXyBg+9omf+8wabWdNXX7QNjpvhaKMNt9PZRrcttif6/LpDu43UjLVf6m8nCTa6mQ
AKREWeBfiX5PUv06BuUT8shzAGGpnFi7QVGZjIaZe0kL8GL4HFFCi4WkRFrKgPBJPkadUXF9qj9G
TE7Hz333eY5+sQGxHnJpExVfYWCS+8ehYoYWQUBd5eJrHxq9xwje6fdy33zSIj+hxZ/rVlK9Owmt
WrljvnaR3G3/2OYUHibmrEipCSFdlGevhCV/MoblY/mMrkSkhEXqN03g+D9P3qblF5CPEd5x3sWI
LQ4M+1axNHvKU0aeShFsw8/z62ubFmrIS3VzJ+NwW3AtaY+MTED88eE0R1PapIRh6vMFYlsZdphd
LCRxVFRb2L7Mwp2/1v6xTWnoIyqM3Vem6y7i3tjFWyejbj5FS3Oix7LT5YVD1BPkWuFFGOW85lXu
wq/8YfkwN5FDfO7RKoZt1iYK2keusvKU/KS9hiF0DmT6Lt4KOG2NxFbKvQcfga72554kK4h8miUB
xyROSbullqW1WbSRu9j+BBmK/V5h3isE/13u6E82qTxb5eIT1Yn2hYO3T5mBCGarZ5kMGOWe/u1x
69oKzXGEHJ8M7M89LJDJldjrqgRj50MHW6hLgC78eXmWkcPyoVyTC7nr5baAnmdQ1N5vgGL0h7iL
XJHT8LnK538vvBDge0qCME7cP7iItgTDf9IRP3GIn8/pIRh5STGE45zne7kqn2Ic9sd75cMQdiAg
Nlt5G6oqit6CLqXSLL7SIDS4cu1r8e+24Z1hiPn1mjAXePB/9xETc5VNvkS/5Mdk8n2gQk4W5ejd
b2/7d+/9xza6qfZ6gYqBtIe/VT6rZs4PZ0RcKx+VBNmCRCG8t0FdRUuaQD2N08cMuQHJBW4vyG9/
bRsT4azWVQWwAnSmacxOudLnO8MW+0K+I5xjVuVb5Jv/3cfIJ357DzGWGysxzoX48lFjPGuR7m7k
qz4/7vO1QzVhk3X5NTQDh6N8Xi5s8fd+PjssgjfBgaKYFZeJduT4qvCnw8mK6vHQ2tWM/aIsmj0q
xw6nsdMe48hlWFAUu69y3iRv7pUsAnYlORjLAwXLGsIgV+1ajhIiW6TIBPlLo5rWJhBnxBx14Ciq
8VwLhHBQibzSPA6K86ygV+QiA/b1r4V86Morr9yYeLnG5YKIHhmj8LmQl225WknQqzt3dxgXuy2d
yZ85eVcbmdygiiGHI+4I8qEp7whJ8YSBMEf05pRrU1x5BqS8/GzBUX4XuUl+IbkIEw0sRZ7tOo8i
/b4Vg4FIjBJicWt0ib1Eu8stUDrKFW4MTPXEPZB4+9TvYbtg3hLJPJ9eYHFPlWttl0e0Btaygmll
6ndrXMyNLGW2op4p18C8rE2iAPcyJURWPOVaA5uroT+4l27WWFza01HnEEScWB/l4xEQ4n6GMGV2
llrCU+OAdcRFIddh/IVh8PIZ2SJ9r4u43HyuqVZINRuIlrHQCBTf063b5ijXyErFqLf0N+gaSEvW
bzCZcAKJQZVc2ILiWwDaXlViUIHJh+8tjdDYiDSVfhB2TbcPctxFTOPAgsFrMu3dko2hSq+Ds3FW
wmttlYTCy0upYO+i4ed66onVQKJozeCMLVg0jWCrqtSz5s80GBlCUujqvMOwQ2Q8ozFpRpZr7CPu
C18b6T4o8EUI6PyqeMu13E0cWETO9mu7rIR3ISr/riUisjItTBDY/uSnDWJIIde+FqG4KXVa+4xo
wt3ID8rkvUuu2lNOVo5Jj9toBmvfmUzGTmQmw/7HTWKJMbhc1PJQs6K1ITD5Kq50NJniWaVETOfi
NP/CG7hejmdUPrYKk9WoM7BdVMYPfdBPBcp4xuTi4JOLmBqhisg2/EWxr97olDn5aDSlxBcSjwkM
7uiF43RUVRO/2ddjMIDjPq3cddCgqkqSbsTjO0TCZoygaiW3xvQcN65VvBdF/YdRPgxwy8uH/8e2
hL6yB0UyH8+DXpQXuHbjbR/QT2z1DeMaCkVDDAbLDLZLPgoYtvKAcig5YpF0tpFuE11K13XnIAQg
jCCvt7O6xJtGdZerlt/PauHsTa9CClM/VO3inpKpfFzMINi3MbGQnWF/1zX64iPkLYh76rXvtfKc
hfsqcG8Ybic3hOMap0kDhpw4nBBhhB1rxlgK6DBz6StTzf3mxmR1pQOSm3Zw7pOpXo6j08GlVUHz
InBeTclAvFOw3KXBHBO64nSnahzOg0Egz1iL0cJobeNQRTtlKze9w/RjbpN6bztR6CujgVp9ao0D
Qo3bItAAkHotoWQzR7Rd27BJe0TQYQzdjJ7oLeZ7Qul6hVLw/DwaMB5GZ5x9HMwGALsJbqdFTnen
jxcqW/WpEYlCcq1P64/WoBtqAUI8G5Ec5OYgIhB2rEPqnP5SaZBwe9LsC6vWjjQckT7CBoRgbMa3
whu40piNb3OI0ELOT+qiyMSOwn3RNLfL4Fy4nI30xmN3O+sgpDTHQ0xARC4irTG/pDPuNL0RZRDS
mqxErf3GmRC6Q03QXRhLAxKPtWHqiU8ie7lWXPfGKGDKOrWWI3SzDmYCf8ut7qxKecw8o9u5TrzR
OgqpudG/W3h0DE+noY4SrM+WdmX2LIIuEs4F5JLB8BMCY4FC3neXsSIe2ni0inyCURkne9OanybU
l5s6KbpPogUWEkKh+/61NOkn9gXu2IbK+pyob3ZLEbcYflYAFVcVCYWb2dsv4H+Qn/Y3JCd2AFVH
fdtggj4vWXJf21qzM+qo2watAfDHQlfUIvZqxiJbLypYrnxugQxwp8CzPK2GLiTZ0KMpTxHcx5Zl
7SzcL6ai92vHwv9eqjNA07xczuEc9nTm435rzPl4qDCc+zlpqJjffg4ZKke0bgxhz4uSfOAahBnJ
sA/BaeHg869WrZOXN4ahJJSa+I/BnCHgAdZ1i9F6XtkxTiw0oO6662lmxG790VlivGmQ6JUywaTH
X677FB1Po4fczTuVTuyUw+zoOgDWJNxYGA+MMtPX4Bc3Rt3S3+MA9YvWvQRqfvIUO8VL3O1VgEsH
RChv1USzpNSMbv2/3bv/n+6dxvDo/9q9E7PGoozbv5GQPt/0JwnJAV1kG4bjeurvICRP+5el0qxj
s2t7mqn+1rbTxVNsh3UEBEwms36BkOCgOC5vsXX5if8TEJJFc//vbTt6isgDCfRU6R1ahuOJDNbf
2nYxBfok09roaPZPbel5xNEMAE7aJfFfZrNp/UHoLGyhuKiF9qIRKgxX6DFMhBmkev1a6g6lBlA7
KMMQk0PGAmPs4UkfCC/KWgyTHWmK6ILmCqi+q7fElHMd9rPwVOER+0a6tKu9w/l0Hqba4lybyDeh
b3Y/cmeiPm9qeIHV4GpR6sEIE+3yOuu2dp1AH4FGss+WDvhCm2mr7AUvV30YkbJUQtIitC0FIhcN
sQuEQB1WA/qXTChhHKGJCRHHKA0qGU3oZZQK5UyLhMYVWhrVOMD3ho8b7kehtSmE6mYkP7NHhTML
PQ6YERI8UOg4SHVyodlxxiyimimskwh6RqHs6VQ0Pp1Q+1TIfhah/7GEEihEEpQKbRATVlCtQi9U
COWQITREiJrjQ4SsaEFe5AqxkVx0SI9cLKUbTJz8DfwamT5uZ27N+zT3bJCz0AbyxFB2IJo1HBTK
vQnM7tbi/0MJs+wsxE+VUEHFyKFqoYvyhELKEVopU6imJqGfEobQWSiqUqRVDRIrVWitcHNsATGU
OJumiyn0WBCBfVpO07URWq0E0dYk1Fs1pEIciuZuSRWDW7wBoWjdBnGI0NqkD1q1j/lIk1KZChqq
44RaBiFGZBceKpESppF3cbWj3hTG00Lmw4ZMnXhjIuVNoPmsaqFByxCj4dPPn8l8vbhCp1aG1WlS
nBc1EAGarXmnjJhfwPBRlYHTdKX8jGnXcV8DC3tQAQIQmEhFgD23wVoo5XKhmTOEes4WamB9Vtqb
tCSn3rB12HXGupsghTqYts/FZGefC76aNeN4GeLsnAple9vgngyrS6gX3wNkfaXQ91lC6acIzd+I
+C8XKkBX6AENoQwshEawFGpBp0U3aCEgbBESYtuqb0JVu3eQGOpCa+gK0aFQH6bIEFuhR9SBcK46
Bc6DMyNCrqn/p0jDM+44bymhpHaRnPPKbu9RkM5o5vNwgwHLqPXDUGvJh+1GN4yaYHWVTEhxckO3
H4ZL3WhX+mLeqizQ6yxqD8tarTAp2nT11ek2HG3vWJBIThp6spmg/HPD1d7dHMeNQoiBmlrBTUmW
n+IR7+QoPe0tjzHYQrBleELPWpql5tPbHQ5VnpR+DBFhs3S9wdC/2aazbZ1d5tr49SLXZ86zncM0
IwfWH73hOA7xBj7lu9Wkj8gqAD+pBe9uVLzvlfucQIJkd2K1jEz34CbwUMx6eS4TDeFfESKHrcqr
OiZbr2BKMZWx55epstJKhFvh7AAbzrFj6AyDRnqdwJnwpdpmzn5HjBzZgAWqeXwaSrz9S0OfVWn5
inbcENQ5ipDAau1o4xu3/G96Busyr0Er1rTncHkxzFAmWrZT3aI4bG6N/G6qM+hThDJZZuGPIEmI
JoCTGrlvTfTdMe1p+4GPFjOR/rMA8r5KiMy6dl1xyaZqpGpVv0ADIfbaJf+R3BRgMuTNwxqNGAKh
RdtGfbKximi5qkWGq3F8qNEkpKa9xtRcruolWKNlYFrcE7NWN8mhN6I3SDgdP1761mT1IUT9uNK7
8VdTRPGa6O13PN7QYZsAcGczYfuOASLjVlkNtSkCSItd7zmpj7rtGoKdR44PjiMMHuiY/hoGhuuN
OVvrWAMYvJTNtViWnTLW18x7jNwupGi5PHsmNrYKaNDcAOnheJvb/tau2qc4q1+LKb4CFOr80FbC
PYQriFsLZnqSCl9zphDHCuE6ohecTAMNYnQk3Kr0gKTs0I+nwvHNaFHR5h47zE7M2lZ9U/0sPqIx
vGZRNh31Wb21O4sTeTJOSY6f0JkOGDLxP0PwTiJLX7sZ3HS9UsOdIxT5tms860H2mmVB7Dvh/LOK
1UM1zt/nigZZPRgvIQKAVVfHz6glyXLtrZ32UqlEYddNiHrXxHuSx2q3QiOiriy7fY7L5BSQu+uP
ITTXWoWuarTLw1IMvyCRIvNPfEGjszQcvoquMDH4VS44mLrRc/dVl+A5akNnAxSAxFoA1qX7omd2
cgY5zU8Mlng7RaWx8qLxonq3bodq09YhUSMY3AxV83NxTSTESdJsOv6vVddvMBoSGhy7P5jE3gwa
2kUtQFvOteVJadoH/O4MUJPugwLAyW0S5dZwgO944SUEIFdPC/gmrtwJOc0nSh37sYD4pOt4MLNB
PS0K9rmE8wOGy3BIZ/7I+FfcWj/MHplgFJtPtd7p4EHaDfJO/dDmQ+N7L4lq3s9hbd5ApWV0MYsa
SfzApcdt+fTWrtP1yH0D2jEOmuVpdkoCEEgxaWf74o3uD9og39B4Y1gzP1zuQFs9A25rhb6Zj3Ti
5u/1aChrBL/NWtFpL8KlAhmsvTKMKA998uzECfus4a5W1E4KJFn/Tm5udcufVzG/m9eew43DQXBP
O3g6xBpGtk5cw8d+fiLHEqsxGv8w/8mpuhyUaORejMrIZhfPuc5QpnZ2HjOc/dRC0eiVk+UJPutQ
fIxGdvDo8iJ4weUW2OpLG1j3Kg7mBoPRez3dBbVBBc0ukCnklokRVQB8rejUO6gRFxuLUo/B32p8
LbrMi4kfF/YU9w0uXYn20UNNnyqbeGLPN7Rog8CGC0/v+FGdv+ledumwXKlN8aZ31mvYfpuGAIo2
4kpH31imABBjGKMrHVlPQzbbZM8nfmE7u6JLfQ70bcr4Y0mxzDY0g8fmxzLj5K2nq5eZ97Qrb3S3
/KnX2CoFO67TcOMm8LuqZ212jY3NIaaCtiVVZ8/RuK3UJdoNqjFQLYuLU1y4b0X/q4vaflcKVXs+
IssIYURMASzId6NfdlGKT0ULnZe2CGCAWD9tB3TuFDgfcXZL+UHBYYfLqMRNscos7zsN0ACYCb8Y
kMeqqSyCRpTQn93iOuOdYaKPtaOo4IjZzC/77iasLH3jpp7r8yuVIKz0S0RPt2XoxwHr68Pb4mXb
xV7unCZ8CweszYmC0oNxpVobx+KnaYRX9HXdKm7zLSWky4QBm+/UbEOHG2mik7TdAirlCl4q1kpR
IiiRL0qVXpelP+dFQADyvhyQ1tYgHlpE4+NystrswUksmGGh+tRp80SMIpeWKVcfcbAcaiCh6Zjg
a52e4fQAZ/eSYO/i6aG/ru+nSDf5ky3Njztvp3kJOhQPCAQ+YfYqMwHEdjbjW6TCdKew1Ubac9Yo
3i4YtE3tme9TOuw6U38lvPImCZU3J3LvLZDf1P5tPwAs0YQL7CHDPAyQHFZt6e6X9EHHvrTCWvmo
EWTojwlUtaG90dtE20F+iLeD3ewJ/Do0KRc6AprmLWFKKxtI/yqvknHTqvT88HTsOGSwSRTiJqNS
vO0Vm3J1LVquctVyEX+ZwFlXiXiaOjtFRfmMfBzXdbQG3IBiQ7zx6wmd3171vzZ+PfO1zdGhRmvU
t+RHfW3/7b+XG+Uf9o/XpGlyMvS+2NGB7DTacPzv3GHbP1a57tOl//rI2tL2LghEBuvBET7PQ+mk
1VZ+sFzAXkASLL7h1wJQwe8P+8aIjrXqW+Srbbze/UF3SSgBxKvMv7/0c5t5VBmnMk2mrixFU1JD
BcZMowASRGuLwA0ghH8Jq+QLLXw9x8lucr+1H0twI/4/3v/1cEiprfWdgxVJKq++ntFKO93V/EKl
aEnKDOGoxqiuFbG7ltucYUoJs+io1U1xsEV/fzcJmpQfiaJ6JNtqcrWnvl6geMTiRtDQWblpTfyN
p8W6YT6RJE/UsmyfQWmA2G11dEnL/j7eGQ/4ES/4OUZ/ODFyCVftU74rAr96Xp4ZkerJqnwvVkwd
uVqsl2P8qFFXhxTvnsGGJ/YRpRcnzyr+SC7eLTao5bm/EdF22aN7NaZl9W4k2MS2xMtAtgagvyaA
BEt4NW77D85f5ip9SiaIn78SERSfkCQphKD9GLnwgJvPd/Yu144dKtd8170XFhSOFYTcBEHe8DoB
nCH3glvL2nhrbwLcCX67M565lKyQoGdQRXxwON+qx/QE7wgA/ZgTTosWda08CMUot7SbbEd+hPZo
mjRvdhPpteQBu8MtGS/X7OJeQQ7HSE5BTG5VKsUhk9nogpjjnny/8p68jyY7s7TOBVE1yxIddP0F
ksFEN9jFjKLcsNSclaus2g9cJgsYPZePGaaDQKYf412+y0DrKHvPt5myjj635KJJj1xHwXykyt7Q
DabWpOiqaGL92DcfwTGYj9N9oj4pP65tue3w6KOq9I1T9pC/coHOrpiG96WfPRQP9R1B0Ctriw6V
qRmM1ZXOIHflrPIf3vbF8S4gGyosIzPk1eCYbfN+7dnHTvVjKoWpvo0YgoooA5hD9HZ+gPXZN5v5
xbxUm3cmpuHZu+nG9fxCnqvyCpTwTN3SunuefP1CF/aMV246VhuXuYuxZnq4IibpWsMu2rvra+qj
LCS9rRJLyBiKb16Dn+4B6u6625vfg0f3QCV/Z1/jG/tg/yze+HfkWGue7UP2Fj9hUwx+Kv22ezaT
NYcqfp4NCtsVwy9+AGPv0X14xfUdHCkh2+sP9Vo857595a5Y4mY6EOm8KpmMruPX4Pu79+Re3as6
bCwQgEgmD7C1vXKdoquzrhSRUDvRl6DhsNqZxHqDqtmUT/VH+top/laF8rJ+LW8v4f2LtSJwmayA
E6Em2sUh95gAR2sPnggDFv4YEzqGvtb8yScBYKfdY/SLn4Kzdfth3N+jyVX8j67aNG8VJJJynVzi
jcL/rvn902Oy7q21dlpW9CbFWORuwsz0vTHWOedSQd/Hx+zhbdKByZHyEd4VF1DM5+pSAj7cp08w
DYZTzBVnByIYawrfHszoSYm3h/Kpo5j0qi3rP7dS0NiGyKtwjFJLue+ha2nb2kjWEBtW4XFZ1vUT
n5tc6l39gcaQY9nv9rHl45uc/OpbSxQlrpxveFR9bmG08t452N5vkvO0bdYDvYpVfNvfkJTw0KEK
jOeLezOZHOPf4v10gIy5/TAPzb42KISvY5hjm88j5SP1d56fMUddOfO6eX7HM7tXfPeRmg/3b8r3
bcKfkvsEmM9on24QUK+JDZuwKXMJ4nRmZ3KUnRS4QEfxY7YfB0rXK0I6N2lAGOGlKmiAHhxqHMcw
P6lH610BdeOnh+UOGEyw78kVtPewVOPb6Ar0kzTQ8mZaha8USeiPPMcbBPfb9BXm1pGienxkngMQ
e7vwy5U7BKBDfrdFyo5Zk1HKRr0BFxWdtqW9xSad376W1VW/63+B++RXaZQt7Rk6RiTI5MDK+dVK
z69/tLfx/Yx1lLN3PTav+k+IZqr2jZEupax62MQ76pPLWqvgMerbyt5NCyZkIvJ+DD+tlgi5m7rb
Ao31Vq/LGrmA+ytWL5iv33DE2T4+fuXWqrfpU7CeniFt0glbg5lYWcUBkyuVqG4VXSKKmz7nRP5R
4hgGEuwD6fsorMOib/pxwyUM2OGqvuFgKXf8KhuY9BxNT9FLfzfuaBrx6yyn2idgAo7YGwEfcF+o
FgFucbcZ03hXHOnRfDaH7+WNxi7CJvWSDuvC2qHYpuZ15CwM4TyvsoUoQT/eqMW9sW93/RPWruJo
uudO3yj3CfUaQoswfXcrYRPekeQwsevHD4IyVom4YzwYb9wsuQXW/nQiuo2LwxgeyleS4tL/5uq8
dlvXlmb9RASYwy3FICpYliXHG8JpMufMp/8/eh1gAwdYe25niSN2V1dXaXzKGCAQek246L35ayFS
RbqxdoB/OKB329wD1VSfxWG1571ka+KP4pAsrfo59sa9uq29GrOY4aXwx3Cb9oQQL5WfAC7z+wcu
YtVndM1vKzvqibco/rY3Hnh76DNHD5JSdBqw32jms8Og89CKWR/6PYzyv/+hDLB+RbZ0jFyvo5Tl
JIa9OuCsD46Bbcm1fKyeq2eY6LGKg6fNSKDcPlU7ulNm3c+/xYGe699VvWgEuz7K8IgK0WFKMwRS
KxWtLlxJIxaTgi93TEPxy83AMfKK6wdyDdznE+5SF9Y511t4aGxUSNwIy/Bd+mP+QzNZQ92x5Y7y
WEIde6XxuaA8blIecLaLq/SF+Ch6X670Jf8WB4PjPLe+ja1RD5kse8wnO731Fl3ol+QQIMNXeh4k
QK078O9Bb3yn6O2UBlgEtR/SyO3FyEaWOEh+tUHfpWhDVcZDbSDEIL7EdzRwtjXwgIaBjbTnK668
h+Y3xhGVk005Nh+p0+w4PDkzGjvGiO3LOE6ba5vtRcfhUz/UAdvgLfoMP4SjEjTHyKN/kxHc0Z1s
y4eqe9xsYnM7f0QC8YhAG20qyHAb7t/B5HA4ObPh4eCYvzz2tkmfNS2RdmuNmHARg5mSzxDuFneb
RCQpeN7UuW/LtPFHUCO7PprIJKQupyNyNxqOlkH+WRKicdYhMuR1PoJ27HzzsT4KnIUkDYIEWEE4
tFYfCGwR8PAvdOUF9dcRAS/uLyHb0X+th6eRIp7iScXeGG4GQrzTLQb6TWI630U48q6IRLymHtPE
k56ynbH79U19J+yPjuhjEX8SaD+yF5h1hdtbNrpuTLnioSo8fLQXevytR1S3XD/0QLOc0Ott7HHt
6UlxEnTo3ek6X8LpEjVfubErvhvh3mKkO/8oZJOyYp2FI9KmhxgTo6Rz0HyQhhq2cOHS9LtWD/qO
tVzszU9orPacz76w743P3GRxDAFWQbCSw/UOVcoVA4QRua6AqZDhAeLUwlOJnJGbCb5Qfsv3Flqu
bhekieh3mroM9n0O99b4oTogCWjOHjh2pH3ulRfcs9S98sXZxn1CIC0ZkCtoCNmyBjstriWSbZZH
uNI8Z1y/M8BYQKDKxrtw8sS48ByG32bXPKN+jX0YitwZTkI7Aup65PBAicXRKCKfwOORRloQLxvd
7/U4oikT2iaUisyRNIhOKO+6q/xMtyqRdebq7DGnL6+IcnW79obYGU43v+qvANtpp/9OvmISRrzX
F/a58Zq5fSB29hiAmNDFhG45oD/oil08SRpLeIcLGiBxu/GyfXR66QSYgaAjR8csdsV92ks4xdjx
yDPu9NswbPGOPB01ahEgQbgYlQiswqabD7N6AVJZcxQHPOEppIOdJuRz9mG8wVY21Yd59Bi+8Qfd
8v/Gg7Mv50rJXJX37HMn1FXAaKMqSeJxxM60vhG6AD+KE7aUNuW/etwhlpsJLtuf9rIMUovHfoYt
Q+GJu/euTnstOiHJK+/083IQYcnBMzlV2eN8REcl3masx5AjP8bir6BCvEAg3/lA8lDABIKwSHZD
FP5tbIm5n9/SYjc8tI/Lc4UOLXpk1dOIBAy2BJkDqCI+d8le6BGOpH2cIC1Q9LPS3RbhJZzfUVZF
6oTDJU/t4gPXJiLCV1p4bULw2Ea+X35aLzNkGURhvLxxCTCQvhkuBKjrsfAr1rx2AWg0DgO3gEiI
gcwcSd0ZsY5NjNmpnvObkN0p6hxwPjSnQIMcvounx9xbqLVnrB8bZgGJmbQf631bXPUYnVrEe+55
6qH7TIZWYp67hS8Kp5nc2H0JwPGFdYot5kdaHHLlcZAuhDPcjz0NA91u+jV/p9lByHpsnXTxLANZ
DPrcgKSqe4yDKiSxWtshIC3WLoyJ4UKRNhr91OBsQ37MVlqvzA5ZuzeKI2xjfJjn4R95wsQ5ewML
wSkUqFFGUwbTKWz1NMBvp0wdsfbzzAstdxFO+DDNKr0gdND7l2357a0LbIvS8inH4ECpfdfxUxrA
JZLwLDvU6WlZoDI4CErpmkOlZ7lGjZfHJ+Do0iJvPWVQ7XG6hiTxVCBeh9B0IjQ7HeEfYkT+o3kc
0YXsmQlYv4gGUf7TDxiREkBkj0WGqa+DuOUoUC45xpyD6qdpPLYi0gDwDm26KWr1a/pAldf6qgU6
H8l3uJVkbfcrh3sFsathLz5qrk7x66RubtwEsfPWnOEuvxw24oA3rjfhINHZlI7F3FeT/UK8LDxr
Xl94sbXXIaC8tpJbxCh42sTu8EV2aRUk8503zZmDj6NSHyKwEK4iAibOujW/zoIz3rkeuJ/s/sK+
MQ8KJWzvIvFttIHAwz3ijv5W7MGvdo3dPESf2Wd/+qiDyv6of5T9/Pq9kom9W8Ku/0FJSiBPIylN
PhMOpuXMJLwaxDQs0RdgAdRkHsll98m5uKaof4Oxg8yS3n0KtxTZwJvOIH2iyXlBqS/9JuyiUYhr
zDjdEYwTnM0N+dkM2q/xlbO0dJorTDZK7CCGrd+NpEZUk6giE6Xyb3kpztmBB7L7mwbr2u78dvK2
ixfU/SsVPI4bMr3sUF7Keo+E/w9aRIQ0iYyWiLhPdKzDUKyyY3Qquo+ZVVnDkaUDENzDdGd6flmZ
3TagoBJ8huC0GiTYzVHPfYydZjpvF8l8Y2/xSmTufvPMMVZdB58Nh4/ppUFsjTPrVN7YvOzI3KNW
Dl7AmY6GMw6jmzbxHrYbRfBAOsVI5wm75Relmh/cdmOH6AMHn+IAK41Edtf8E5+lK9udVylIGh57
iDw/dBQXv8m1uBrHyjegrdr6+e/9ROMl/Rbd9WR5XHvVmSC/rvf5JRwuZfq+GocO+Qc0lW3kv4sC
y/SHCgiBsHgrmA7PCgGV9Zq+kZMbHm3DiK/8AjAJXxnigd9G7QxX2SXS4YAsafJ0mIdyfmRp9Rcy
VemV8FLf9e9YptFyoHgXMWDGDb+9gJXQwQrylHhl44pEtAxOQkFqJ30DHCX0aIoIZntU9JHSxJHT
JrWoVCrCdvKhvyNnya6h0VYW7OxM0KRZ9180ZjCDfZ4nj6R9VNyqdMz3ypcc0zeqgDQDxpeSXVr9
khT/aN575cX7ybNY0VzHWMVHRxwqRPQ1I1e8C16FVR9XtXbqHyNUP56mhzz2ZBytYptoVlUeq3Av
vutgH/qjyf76ZQEFIYaAO3mHAQVH1oCcVzA62Wd7amW7vuP2K3yHNUyNXQFxYXQjz3ocKeKoO+w0
7MZBHrn0Xptvzcfn9B4fw9f2eeLCJOmcbGiZkWnH113U726t8VqJjlTtPucDbpcQTO3CwwbDGQkh
HAzTM4fLvsHQ4TP8N94q61SxvOo9MFeW3CbaSdGYZ0Xo98RC3hDU/lSPb9Mn9xkv81H4GrFQ//5a
/yt6ih/gTeRsqvCv7iiq7rKP/HavaNM9dVeikeED3ueAHph87AFecZ2q9jAugBl74ljQge53QRZ7
x57FqnIdbfFXOfrWE7H5sXDJMKmLOgMYpvwuv6ceEylmD9EDhkGDDC/xmFHRResRDMYjmeB6Lm/E
AsWHvPh3g2oYK7XZgYAAYID0cE7bCeizt4Edv2nr517udOcl8/mqKB8F1tAcCBQ0urO4gjW76anL
8JLYF8ZzHbqT+ojXc/1KK0RtwIaxZ+JQszsWL2Z/mdsnZv2MJmo9HLORR71YLZFA/lVxETRgcDib
0F5/xCVUXN5A6JCmEo1TWCJo+MV/IDIWFJzt/x6U8Fgo6I/Vz5ZxnbujvsWhevKIyeq+rvbIuCPU
+JMXeHAeeY0BxN8P/5UXVv032IhFp9C+GwPTwADe4UA7bUJW4CO2Pu5DD4FzxUEQodp3T0Z4RBVT
IbtS7PAdnI4QHnWfVyJesiUAS/jm4S5goJFYa54x0qLLsX/tX/m/DXHba6/WE3p7FYhzqO30d4Tp
SbweWPeot9LkIO3I3l5Hjp8Vt3s4+K/phUzDLD/FabS5qkx8nQZnzs+cqLwM8DVZG5s55lQn/EVJ
Zp96KdqNmmNNL/yxL5JLZMeg8AyXiHwdQFc+ajjfkm3a86vwwDWEZBUnDIwTCj8EURh4RfsC1MaX
swfaadvRm/fbgHzwjlAsR4oqItFNtyyaGxF2GCJ2tCb9nYDFmeP2Rq5e3wqyGj19mL8YrfGVWItj
DTHn1MbegvrucCUuDd+RufwmdSEuBsvlgEw8jiVjL6dHEovjLxan4Xui3ggxoZYn1IQ66o9fnG4z
FpT+yM/oSEkcEZ7ozrA20xugBlvrgag9R7PijPM8QoESt/SrRIfWl0QRGzscoJlQ8jI/ILW35wSu
CO3NzvgqTuy0K5QKAy2cu0iZMnOF5NKZrvDAICd47YIVqjD33eE8PaPLcGgam7jaY5MpX/0NLtkJ
wKMBrSEANd+J7pEE5kPQf1IhQgoJzIoYAf/57CUiV4TV4RKMSAqKRpcB1pSNTvq/3PKIqGi/AnJH
uW1ytRAMhrAEZkQ6ogzrVL+T9oo9OEyr6JAGb8INTJQjw8/iA5ASb4sJUv1x+o2Ac/7hqo57jU9F
AqsOwqop9RlRiCkZKVJ2IEkK35fprLyWF4QzL8zMtBfTV0S0WWt3E4QmQ7LMEcSv2Tbfk48sCjga
eDfF8/zFX+JYweUFXIobfhouOeypOz7YiH9UnlmdUJSWjzIH3Ed8m+hg31Zg9hLCveXpz2l2MTSf
P5Z3N04tmZEht7gp+/FWvFBJ1pYTEogvMYuQn6+jU82i/kKm3brNRzYyYDVMsAfzzAIHaTK5fKoa
RNFlQDi7CkIs2lr03ZaOwN2YXMu0U4uSki9mL1r7WiwIM2MAzmaWsjs/C7DTEFxkiEl5zDuzMW5S
re4MJERa3cDFeoyJ+BqX35uQ2nRmREYhdTkTw9T6/CmrDCLAUe2V6owZlNY7gtw97Bikd0GYkgNY
+6x/lJanQ8xXAyLnTjkW2qvA0c97FkIHO2U0wnJMlcVlWzzJlnlwZJNaQ36BIsGqLKn9uswD8t79
ZcXhr3HpARG4CVgqNwITFS17wIpqz7vnvfKX+UCRWM/g6cxuA0DabGPD8/bKMy/IScZ41Bwp853v
Fu2uw+tddkET+ZiUq3oW550q3VMNWa1xT2G9YnvHP/X8w6AO0zu/zuts6YrDQPek52hIHRlWnojn
qgl3RmbEERQaLwiJIsTpNjhuhV6z1XOM8ZG7kBFnvFRhzxilokPDGmEQtG3NMUwoDYA95MU1swhE
+cHq5G/q85V7LxSQk3vjqXPAxiZ7AfbnE94+yHq/hSMa35LBrTkpuflIqaWaC3d7TFIUDAMHtFp2
PCvZIGbrRI5MKvc8oyrzpgE00Cxmx1PxhtpSo+zl9COaKC5rqyVkRhBW3/EemSJOBZZSqHHCXYXu
hvW233xYqAZ66XfswU8Yq70o/FOB7VFq30tgaKMHTgJUOdAczqI1XV16Y63wKZCrrG1/+79X5hWs
PuAtIHcHpqHaPBlrkvSkVtAudzmreaM86wIjqCcZ9mc8PrApg43H4XBb1gPDyu9TGd8mNNrxSzw7
XWlMI4/Doldc3hWb6M/zesd0TP5MJ32yPTZPi4Aaby3vHIaOIeA9oorN869IPqP8gWrcxshE8HGb
taiGtumUMNvsbQLJQbEE2so34tKdQrqxqN9x9xAlAbTgtOAs5+mDFx5vVAkEMiaP1+Vx+G/tbvxB
HZhHe2B6wIUzsmZVvRnahV2hqQFbvlCOvRYMVAU0kV5dl4eF/8Yk8se2jZHs2KiN5gwNxbq7ccSg
uTc9JpYNwmvwg0w7T8hjqggYOyMd8ddI3gucDau7FtcGmuRWP4AGSvTr4B+v89DWvqh3a+jRb0lU
KN11+iZLAEbAhBtrnhcPYT2joLg5pD6mOEuJTmU88jwTS4l4EFn+E9PAz+Jss61FiCnAz/K2pDbq
K4g74Q5rFVrn8/SrtT68UUaZd8HPMQ0SLY6avQIpYJxlnGMYk8ozv4BS6GSdqNexPpjKGWuewm8k
n1ei5h5jCJrgjstWpwhoHadt9xmkfbwr3vZ6orDBtsjqXT8cWWT94/BEgTRqd9teREP0nkPxnBlj
HCUJW2Dp+JTYTMBs3EYdJf4US593xz7WYpfIcR68LnVFa1cj32iUwdNq0bq4t4br2L/TQ2Uh/Vrl
QaGeobRhM2oigC+f8byPcYko/UoMKI0j8QJjLJPcSPNE7ZU55m2O4Z29Z3Q3PuVxNwYXknjJnrg8
lPabeqbgSCPrljLXNrARXds25wPJEwzHtQ7+ht8uXBCcUsH9aGc2zxgS/DfCnKVCv4dTyfhkpUMu
nLW7qXTNl5kGJLAQVJNdpoS9yPhgZMmGK7eq0659VF/A8BiNbnU3JxTUValrFzcDSUfBZcDKbh9j
QSRvu4mqtRK7cHVyCJ8MLCcQn7eauyVSpYuwL6PO72clAgG7rXVL3hYHGxL5idr2wOR+eD7mlWUZ
UrdTN3ySNl7rq7mGPBOJE4sRwXYduvD2lnj+jRCE9DVEVt2ldxTv1WrLTeFHJuqhLZ7X9cjLb4tg
BMrcjcznjHYSjBNfBeUkK7OpXMglTiq+QeMtrjDjYk9Ws/M5PXe4AxUyXKCnRH9jM1rH+BuWavG0
rVdhx18ezWDRvbT8IHtgkZHgkgOrZG3VdM+Q1ZlP4oxggPBKAxszx7YzVU8ft5FWGAE8NLkgr9yZ
hBZKBxUOuV0KY0Giod0Io8LdBlx3Npc3a6e9xOQOnOXQu6gwwp5yFjbFchyVK5T+5g7OBpPDMo8S
crtSCUJ0NfLQZxts+0fdNZgnIOgL/e6xHQ7VQDuPw1Q3NKA1JBVYXEI+3k0P4QsjKm5Gb/sU5F52
2AEIciHlZHV77FzQiGnNr21dK1fmEqBVpCBK2RNBpR6gHtKLkCP3hBqsB+ESJJcTqAQmhc5VWNu4
LYt54ByWZYvTnxS/eTDg98uOZe1CauTjXlP9okcOw+V4rtQDy5CnGCOfBFogUGeDti4mJvoH6W6T
Blb80EcQwHG8YPO4fYqewp6dBiPTTDHi/RS+YaxwjKm/9G5a+9l8KjBSYkwJb6w3o73WnQMHcVtJ
QwCzXKF+SpByRu2zY3jWoxI9UNmLmuMYH5cSbWU0a+5b1QsoIXZjJCLZoS1iBQDpTxymrGv24uZE
8AmMYFGm8etmz8JkKliyMP6BpMrEXx7YgRpYH0GWYbNFyuiZy8isMKfainiTeeRbHO1bzBEH3VX4
4nMzDvhTUXzXeYQ6YNa4yUuR2/4gZE8YESHayVPwk1W92z7VHfyWWoiR8TGGbE07pIWI0G7b9wLc
z3cQEV7e6Bx2Hn+ZihP3ds51uqtkViNF/2U7QLY7OwdJw9uE9gHExp2y9Fg2g3ZlW0JOD7sXzBaZ
93o8yPyp1e0Tt+u/WfDUQELlytbtEw47hwUVp08zDwTZgV0hoF3eoE3vSz297ND7RiYMDsxwVDRk
tPfC4iEhFyNoRdcvhZjcrcejuu4BchhuobyGRFwcLH+HEZu1fszfWTNsKd4ZJ9E6bpPND7GYOYw4
OZgiZKTEPGDSOHkKSCs4IrGRecjE6T4hhHBAcd8JWsCPD/5E3ky8nO+wWicAq6QLx9iQnFsTnjGx
uROJO8IGXoxX5e4DLONTxpDgjN0izuSoj1RwNAvYfisyMK38VhHRmANn/IwfmLO15KTzhNrqiwCX
TPva4j3+FCFI5nOEbA2TwibkgXIOqmSsfoxFxCFgz4Cn5crnE5wASjJEYjy98c0h/wg2SrJOvrpd
3zBPgD83e8WdttEM+g7WXwDTAjCZy7kFYcKPacVNWJBMz5wR1911qlralsjhoVkoakUN6kZK088M
5va50JZUi0YNae685IBtmrXDv6jBRyhKiZD06QEl1JROod44aCpgE8r9TpHB5FwmMfFrXb0m9awc
sHRXDlYjQSNLIVGVKtacovqR9rRRFP0iH7DPsUOxyQJxiil0CzS1JHpbukJLMzQGveMhGsKosCeZ
9tSSpt3diDAKix3grNWl6bC02aXGrxqvNmakm9TnSZ/yXRR2Bo0VdA3vehUXzPjeqCaJ1NZc/ydf
Y6zaT1tEn1PIJVMr3M7xWvgD7cjENVGEeWIGaRo5MAtjPEO6zaZSeX/iX3+/Hur6srlMXf6+1GZK
QZAj3v6+VxTZgu4+EdHWFlTKyKMVf735mKD45jCe/nShsk0H4O8f+U8u6e/DP+GeQa5RMtwEUP4n
CvWfhI/S+ZpWcZVMS0O4IT797wdSPf020Ud2/ySh/v5pxwVZiv99/vfRiBIVbf9FsGw99jSZIg7y
92H+p/8gVHXql+V6FDaFAiFrsf7amnBLw2CP4J4JQSzEM+nv3ZqbRkPbZJgs/H3498X/fnH7bZid
fOd/X6yzMBhbcrC+A+tpDZiQf6/890+6zUz293b+Pvz7olY3rxZN+u6s0K0UFWJDXslNR9/w//tn
2j79/772992/r8kDNhipnviKMZ0KI5e8cowaqC7YBE8piVwcIWWWNS+tKHc2fgqG01PfkKNucsRR
w2hCh2VunYbU1F0N4VwfHcrnCWRmhSymmRu8nYIMlPO/LsfFMRTCL3QKciIC1K1Cq3enRqMwgm9W
kAKhpcYIgWAskUUXIMoo6krqtzXS4eRCO72JKLfR0dlkwONvkA/IlgFri2V6rHsu5FHEEq/EjRWn
OFKiHD3qrZvQVDNa5M0Vd1Tzq+hurQYgqLVSeRcphSSk6zimYTZqNqmvyTWFEEAStdWviyw9Ipta
+YoK8bWZQhvtO0JQOIe+1uoV/fGDTkoAPodctRLnqJWrXGnVODyhVWfXoFZmlofnuhgCbUT4SlIo
wrXouM3YABQmuZaljfsun8ChatW1aO5zi5mRjhYPwdfeaWnudlrjlEVSS0be/MyDwAUdEQahC4rp
AsV0tBKp1nMJ0Xto7KgqxI6UkhUKVGXWvO68xiwY1NF0phF81BIVr55ghBQSGUZRJS+V2Afw6RN9
okCbkj9XhpEE0goHqQJlNgEIdRQFKBMNH2PFoLXNpIK8vigWuUM5E22Klk4kNTtjQUfb/EF/4AA1
c4Txj9+TEr81S4juxoCwgDFUqp9X6ReG5J4m4SE+KwKXF8a0alxSgBkAq/SQetQKtiMm6wSnLaVp
vBrKc9HIN3nLumiFCEwgRKhedNAaMI+sC0bH7JpRMHwxnt4rvN4dAdVQzOvM04Du/oPI3WUM8aGc
o5XAHrJnHWfvRk80KmpfVmppqKtzwRUajaZ1Er1KOpkhPOYhEOTlOMTjjFNIiXi/MtIoIbbQ2VDV
zqUtvMepycW4MT/TDjZV6Cx07aicS7nGf2eAIUWhlxaU9YiB6FsjK4TF6OHXA5ZS6WQ6jennchRd
p/KC6ZX1igvAuGquhQ7QsZjLAJ/PPhhqDb0yrLI1oT0bhoYsRtN/6JEmedjLwlVh8+4awbgOUsK9
lyyJk+Muty0i8pwEs56sNn7Kep1owae3LVXVn0YgnIsKxUPkAqOEsSwxSzMgMxRdGQyJeIwNbG4n
mLTpuhQwlfDPktLhPUsEqkBrn3mpxP27qD9GZEz7qaWxj7YPdFQz+aBkONlXOdH/En5q6F+RiUzn
bowif7kXjYGTnGSd2ro50U/TH+lbOeah9E9ZOhpoaoAzrgBqDRCSeg3VJSn1hRQxSZHOo0JqcNF9
6nWaZ7uulQ8l5Aja/AITMTJ/lBeSpDpFFyHXuwMdUhhZhdqPWFSFX1S6H0o5N0HbPU9t+THpOS1t
g+SvSv6wrXQ6dS20YYRcPhnxgk5tnWAuE7tmTMvbRIsKcvb+TPytom2kSPspqWlp1mm1wfZudVoE
Do4p9wjmzImzhjR7T2TFG2kRGojR0AHbaEYgDMRbmlyJnhwZh6IeuViMcHGyIW52NA0HkiiswaSU
y1WN431aa0eWSPGVh/IZafGd3Ffzs1SQxw20uekTlbWpAzaM23e1m/eq2QvHNYGmIWwNkvW8Rp5i
ds+LmM+BIiqnhqkBcoT9HcUWxqDKL3ZHypWOqwlMgKhIkpaHmfou/rIkQvjaXjRVeW0tqQP5WJOg
TRRiwgogql16ckKasPQ6g2/WjnOAFj28wZgqsuDRCKs4lUKbjtjot4X+18MSqZOPxCqOpMgkHVYC
GT2vTkNSK9ehSe+hZDUeh3EWyOmzHlXiQx/WJxR4lKNMPUvPEvneLyNFHahYXStIx8n4mBfrByX2
BPmw5N+CRAwU9fi5ciJaToPK/BCSdTxZdXUOmyX3U5qO6R4QP/ONIiGG1LPMusWtpE5OmRS/lPpI
nkclY8mlsySsHJsmfhVCZsSuVNQvrNJd3Qj1WS/6TYRlIm62cGlLOpxdEP+4qRjL56uGV99c/6Zz
eEo7WYFOW+RomhB2VlPSnzAHhg5A2aVRKQPhQqwfh3C89wj5BREdOhQeNoiE3uEIO7dzkjWeahT/
OgOnNxr7Q5rUaQKdkNNSkszVdPm1L6LJxVB19qex1r3CwGBbQz1mUmXd0ybSI6NVvULMX6QRW8+o
W64oXFMUU0Y02Exs+KqqpPHR6k/yrBDbcrQM6ih7kygPJ7kuHqdpfZ8rfIiKDowgm5U9ev4nNakj
v998xip9uqmghpfU2DF4lS/IuIUVfWQ4hq6VQJ0LFBdBoTNaDgN5HnNSCxxAe42GJESNuWx7OceT
OL5My3xCQetBSHXLxeOcLggC+qZuGm5UuPNSCoKSCuVPibMEzkou8bv6GYr0PrPYn0pVAio3zCAh
Qt8XEbQOPcbxaLGeJNqQo7K1KJmYJQRuR6g6vCbG7tlCEgWCAqiipJNsrZH5naxEm5U5QJXRwalQ
FMHDBkgzKw0t6CdEVrxsJjmURqgmfQzTtOrB5syGPSNKg68aFSzzdDzT9Thn5T8a921sELXPen1r
Wnzn8ZfYNJd5fp2Ol3W1kvMSX0ytgNswvC+ovNrSQjYgH5c1PfZNO59aYRbhDf9Emk5gHrX9Syw8
TRp89MxCsSVMx59kUcObRWVJrLBZURG+OEfR+B11RugLgaLVe3SWdBoBZ2CAtQqagpA+k4ojHg3q
Vcu6b6kf8X0i3GhMQPDWXN8SnLeYH/K+ZWEbfxhd5yJo2ruaNFJulkKuoDV7kObzoiTxaagpoZqp
4k0S1vOIAoGDwsOqNBLeLFZ2c1XFtEoa721iBRgHvnPhPOmmnNnVpihR+xP71K3DUDvVVo4o0trT
bb5hTGJ1m62kCjCHOC4Y8OGeRoOvBkCvWCrlwU6h/1nHpbw5aYm8XoxkaM4IEwDrI5BvgRCY8di5
0lxfFKnXT5lF6XWmESeLUzpJ0zXkbMq+zCpMT204wA5KM1/XNSDXWUPhYULibEKPXMbXFjt1acZT
0FikV0XPLusw6Wcpb19oW+eeNGFvpjSkyzJHzrwA7i2l9ZjpTCVCEbCaZMVG64A6p4j+jy5dQcz6
vOhIKLA3RoXnjBdJCgLeg9XptebmUXdIx7F56aAtejX1ddQdnnBMAr5Qa6YsJ6AbRar0jVQCDbdq
SfNedetTxDY7jYY7OrqCZJDlQLWsR5yJkv2QdluciFD4bHTjndS09jvasKED82mBgSJS89rHYkF3
i9X2ONFkDGgpfbRqcykqBe/pdUXEkM2jY+VD8sjgargQw8klJBUKr9TnxVP7Foe9hDBC4GTKB2Tl
K3CQMFU/KmJfF5vk36ItqdmLUwElpI2PSbPHg2GDVCOOMeR3spBybT4NUhCOhblTqoJ+N47JcqLT
QjHplQ27uyLm5rkZQXYrudpXydaGAOGzlDTpiB3WgyiO0l5GHGJPPq1M6xYVQF3PItGb1RU6I4Qw
EuqDlLXZdUis1I8HiuvZ1hZZVagwr/qinMQw86Vi1EHNknCHXF+gT7QfmQZ6aCZqCAiejzH3VQYm
hc4/2rgK4YlvYrBI6/cSvZgaIv9rhmZfWklv0RvaxT2OMAIlLWPNTp0FnIJ1NXeeLIYPi5Ft/QKU
T0ItfxY3sTtdlaTH2qQZViW0QfmxWN25M+mUV9CCUHEYgwaY+jizl/u4x4xUk36bxUgO1lolICfd
x6DXuEKXHZBDPnlrhWF2C3PbMrry0AKjlREPK5rRpVeY3G7lfBZXEkNNBK9GARGSFtwMIRU1ryq7
N7zkF67e0SJmSdugXaCjk0UAOSWw/vsVCWX6X7r+QZDH6GyK6UVWJ+FOuqtwd36vLQZtancc9QTE
xqTWOAhPVWkEuJdSHhyoaooh13feU0UvjQeSIQdbzO8pi5FEzRLRTtWipOywmb/2b2M4vwA7aKRP
Jqec1u0ro21ooLDqE5bbEwWJPMhI7g9G3XK2NPGho9IvtJj5Zg0S8yiM2SYtzb6wIjXWT9qWhYoj
lsUKxMmImiGOhU6ZwwyVFLpPpKkIjKJXHtVpDEbgkTEKk3O8IPesWk3zwPrkOE2V1cE+hrPT7Am3
deFHprPgaErJ25xwrYoxu5HVwoYmhKV9aEZvX6q8DtorwuUTDlqRbuMRbvID7XulTIrbL+2HOGkt
RUUMf9W6Bvpb36REfI4xgQMQpCxvWlMI/Z9Sf7gseE6UzUecNJKrzBFFSrjmXQ39P26ofsTxSNpV
ZA9zotwEYxp9EXVQ6h4IKn5NEfTrJUbjGIH0guChzd02vubr8rKuKJnNFgDwUBUP2OE9r3G5F/Io
uuXaazeO33OK1TuCPKJdA3M4vN3alsFu5U48dHNBdwgMEqma4SuYh9HMznF7UiTxo12RZCgU62ig
NmBbmm7CvR2fOqsYr5k4/SoTbSSmRlfImFgaCmJZdtOS/E2fXuqq0n5W9VYm2bWY2yYYypUyELp5
FJ2pBHUWcGumnmcuJBc06t/YWOO+t6jloVszctOvlo+CEtrMEoxG9Fs+sSYICREmd1zoPRPg8LlS
9sqBNXpDGsKUxLL6WI/Jd1LlP7URNaC6zSMamsOphEs5cqsaeNVbnSi5+iYNkvTry+dgSvODOAgI
dDNI6FZUfqOE8ADcNk/kR6kd90ZWkNNMvVdygu8GaT7h3KkEcqQQ8MfntahGsASD0kW97mfUNXbz
stB2MCAckegBapxgLltj4tQCYix9DSCOunw8rQRTcn2hx5fSRcPejRv1rbSs3/9j7zx6HMfSLPpX
Br1ngd4sZiOR8opQKHxsiLD03vPXz3nM7srqAmYwsx8UQEjKykiFDPne/e49V8ukYhN3zUdu8o6r
kV9up9m81VIFRTq2No3Eqshib1faRGl0iTRgl1dE9DGMjzokEIfcFu86Xx89dJvRwuuRUAI+9qHK
CZuogETn8U3vlF8RY8q2zX4MfwhwyJNBhfwncabxHfldyrATKcE80XPBHDliGCfpdN819UeukILy
Qfw1VbGv9YLTq85Wzu/D545anLGf59vUuDgZSeOkk9ItzI8c7yJQJci+7CLR0h1+hpQ2d21Sh5Q+
Nd3q/0Fv/zvQm2ODPvvva5rEROrfIW/LX/hXPZP8h2JYFrg4XbOMf/zHP6uZaG0y2bMoJmUrjqWa
f61m0gTjDc62rtmOyd/7SzWT/AdKg4P4aNq2zhrb/L8w3mBD8qPKIp2CIt9//ec/DPhcGvteAES6
I6uWpgkG3F8Yb1PWtn1uRfaBKvXnkZkR5eUGo2lp3VUO+TQ/frLVKTrROX1qornBW2/wzZ/Ud6Y+
JGjFXhRV5xzE7E5L+y0Uu1UNXG0SPUasQboy/ZnErnYS21vrrRW7XZ1tbyf2v5bYCQPQYAJja8dS
rk9RD2inGx79WqagNcch2w3pA+VS2t1klSepGWHFDfkhCiIATLk0bM3cd4D52vd6iZRVtxbxQHyq
QW2fgtoCscp+3hA7e62T6A/x9ZbIlOZJBePAUkErzBPmW2lqPodOLN8WKpmxVGNeFQfzjWEpbmzi
PvRLXburcvPbMhH7mrD/jow2hS9lnCLKtfc64gQ8GwpRU754mp+FhBY16ajr064b2tch0vBDsl7s
RcWsMTDnzZXxMcH7WGr6WdW77ENzTAEs2AUUrt+Nfi7vlQ78v5ZWaytL8LYXarz1mcWyr5E3QY8C
gxwM9w1NJpUgLynlLSUYFKPE68oZIxqjcWVPRnSsS4vtOWOWVVFO85GJBg0b+wkRaFzUIGPnCHWI
LY/nCL3IRjgyhYI0CS3JEqoSl/AbXehMIM7WI8KTjgA1qVHndT4182mYbRVEqkqoVY3QrXyhYA2L
liVUrUnoW4SAWqF3dUL5UuZrJ5SwhgSTkJ8Uw463aWQdmcipKvKFQ/GHZ7U4uEpd/9G0/Kj5Q3vM
pfoUj5Jz8gd7Yz4lLRmU2RnPKZQ3NOPwQx+q3q1V+aALHQ8x40anPHWTG9G4i4pviadHS4xM4/yY
SVuZLSqk18GNhEbYIxYqEJkBDqDKIJjuGwvnUKzV+RrUeksDDpm7CL913yNHFqynLB0VQw78LwVV
e6fBjF8nQrlMhIbZCjWzRNY0hL7ZC6XTEJonRRtvuRyOu1SnCCqYiyObRLqShnbP1WpvWIFznFXT
IzZjF4X/XEy3qGrBnQmnucf5E9YMVPiAYbEhw1baL4akzceptnEiI0vgg7irhYbbCzU3Vn70GmNv
KHW+4H5Rpin5KP85wzGLzRCjtvzIN250kSyP0MCJ9Dk1o982emZ5DeMqMfV1aGXmSS4+pbHBg9hn
rwG9YbitCEOrNWgQ5vOqY6FUqz7b+zJ2g6jCQQHxSrMzJOJWGdaSId0OQvPOEL9pnJriUN5ntux2
PaubVEclVwhV2KY54Mwz6fDSsX1P2IxZaaKvB+xSkqRbt1Nj7Iy22oxWymW9R5XvSDNGQxpsnTh5
aVO64pHwgxEtf3qjSAsrH7XnDmwZCmoA3E4TppVKFp1FAHBEYMfnU4M3hA6uaDfEaEphhrlBVYk0
Fs0dSMMf3ccpiM4bRD3sotHGCi1/2yZyCrAdeAglY4ap2o1x9snzhguRWHuou/grmZhBa2CfbBUU
7hqk+tCGSLY2IaLT60i+PvEbyWsyBh09fNxRDh8zTtoQaFsMB2mBqtnC5Knh9a2vdYGdbPaxIRnm
iLx0DYicg6SM9mqZ3urNwBrOMD/7MKQWhnGK59MoujGEBD8lHaCsFptumzKONWMQDCYLrjQhLEYf
eN6alZsZ9nowhZ9EvzUdrAwxkuK6LxiYdz5VZhNYIQdK3LrNXsq5TjZcqKp1Fkd0BbPaBKx3alRw
BWkxs0ifvoyAQfxIW8kKDXiT6ZPtTmb9Zo58fqguYifUWiWDbus5+2YQkm6TvJ73NdSVRC6ZfhfT
yYnY7HRR/lmMuMx8K7lhGTThNGsl9EXaVnywI+ECNxqClV4Xzj7PVPz+qkESRfqeHfTDaAzRtka5
drXhmxUfwvHoMDKjQvuJa+4GTfUy1w5Au1YR2brpFMch56Q8+2CP8yjJ/lGUtisBkSSThmCG7v1z
NXYefS3g5WNIH7UiAm3qMUybgKbb/lr1ubGZRwwwmm4khCErDcpaD7uEdOzEqAgDMytOq5HVW9yO
/dOk2f6hi1uUYdUa3WEiV9ZAkd76jZ7dyBYRa01FRaHhCP+CRRKv0OeLn9QtQYnqpPj4yUdDRqGK
remCHlbwYUdaiQhotJARVzT9OAdbJ7SFNgCUGTaxC7xLNMBjMGCXp25DlQACsVaEt700gW+UHZuo
RoOBgQIp4Z6L20OP5Gv2xnyjmVTp9gAJSTJ0x8gfuCbYI5ZnKX20JxsYYl+x26df2w6a0LN69MBm
Gnu3k5EpTRWZsp153epZoYikL9IbFsCcfH3aCcz6HHXlKTMD/ajVFA4GanMymYjS4VTEtxB8tmag
3cylMxxUdrJNGCXHPAJoqUY0ahNMNyXwSKMD8owrO2VNeD/0kqE3qxZpYytANeLB5Ios1J8ivItk
Cz1cz13o8dXRarMdHWIDNn6QiXZtQbjqIECkFMM7OQjDKi7bPWN2N40I+SHf8kGwCQTRO3HuSl3d
1fdSVBLF0LRyNUXBg2+F+EwQjbamX/brgXapXQ2i2w4TmGKmcjL8irRbHBtntDCSguWmKqXxxFwP
1ajHc5oA5TSHuhfPMrttIpYBDiQFCYpCkEr3NuTTPZQbXEuSSdCkm9NThxl9qoLANdKJVgF6CTkB
UZ4UxvST2Gkad/ctHhIrKNVdMFvKvO7Tul4FAY5F6nTwGYU0+S1+hK62v9R2IrSo7n83DC23dIHa
t9RubcnUb6RNfz+KZj27Ix9MBxu171CpaW8xCf6jUtKPq7YHs9TeYlh65Nt6PIiYe2pOYju5lXeG
3E2H5TCnnYLx1nlPsqHBjdl/SrMv3B+iHkPOxLstimIQ8YtDZszdzjckLI04r/UwoGE3cmDTdEmO
qw9Rtm1sEAKMLDSG8BbXgcSAkykl6BaBNHlK2360rMFJrxVs2MWTHPMBo7pqtuvCx6o4dkYI0TaR
gQ881pm58QP2/rA7H/1EDBVFdcTSJ6M4zSkupmC73AtK+6TOvUS+kA8iaPHqsNwC3/7PW8vd5UBz
Dy9G5Ow60SG0HJaGoeXWpGrSXlBzez86hjbVMYVz1ZgbHCvfT/bAfuHS2srayBN8NbFJYMGQkTlY
v24UvbwsT3ewsOmFCZb8PwugFgONNtAVvlpuLgczCC3IzebzKGqelhKovgzSfOeLr/0Y1The2ctw
ba37fSwcIEtDkN7XPLbcbHRe3oTJHcMOPm+y8qz0SrW3RUFF3yvStF5upgZx6WrG5bi8rUvpk210
hLx+HZcHFL24zKacIsSPr4uzic8nlRrC4/T7AFaWJkFRE6TLGfjVuQAiNYDN+bM7yRA1Jsvdmk4x
uWwq7/dDSVkjdjqA35Y+peVlMJaXZXmtGtU4GcgIG/Uhp/j+EBq1Tm8fW3mgq3h2IzU8LodG3Grs
n6rDoRcOZP8SGdhOErBHKUTZw0gWEJ63uVvMUL8PjjBIUbFTbBIIlZlUSgf6gqRDOojPXMT3s5Lw
GIh6iuXA3LhGqW6+U1n0VMxDBcywsXaLXed3t9ji41nu2kvlhTyrujdK7eviTFoOliJocjb5YxaO
nPu6puKsTplfDF75YEbdDb3fwRaNmZmC39RXh6aEzfKH/VKjWVG41lYjwYHF+NSlpJJk8MzucvYw
xSmiFjUdyy3AjXT8LPdB8z9F9hBsljdleS808R71wn1l5tZ9s3To+EtvDt1xFqzYX46vv31+m2Fg
T9XAK/z9BxY+cNEkqHZVPqMn8UEeOWvQNERF4a5mQfDrBflbF5szltTh0Rof7tlO/HoJlt9y+X11
5jKH3785p20StrSLZki6ZU/daEjvaAGDd0WxsL6zWuVOYUds6UwpDbUWxjSKS2UaTBsh/C2VpjRZ
TVPxKFHHiHWAaYY603Xu2O03MpstilFHUZFai7LUVNSm5qJANYEX4DLGTs6/D6MD59tSomNjIDbq
OAZMKitWNZEQUdOq0tfah3aIjfZcSdWNSp9rbbJ3k0Iu9Hp3oMWHiL1qUqGh019c3AMZ4IrJLF7H
WWyJuliF3tiZ/tixP8e0ySqW8iQHZJBTCSzzMETPmfwUiwLa1C5fgj5/UUU1bazxFYAUe1OL2lpK
IO7kem2IOtthzE4RKuMqk/GYmL2G9sXOsxY1uKx2Np0FZU6eqcgN6Mod/Imlj9U/xKJGlwniudUG
exfQsFspVO2KhSptLCJUHFHDK3N9DfAKdbaVbxVNXcO5RE+zH2JmNmQboqP9IaETeBMNXjizhqvR
YTqa7P6An/Kc1p+jin36ShkUk66lLJjW4NAYP9iQgL+iT1jqCJapOhDcQGe3btsVSgQEL9NnjBHU
Eu9YTcLeuM3Ty0RfMVhiUqyiwhgSy3tDiQl2MLyltLafbEOg7nG9UIx3teu9I7Z6ohhZsaGPGEV7
SSwE/XDUoCPRowwn89yJYmUxp5XHJ98ifNQGEDhYZLR1zVcC0OSqqd2QNbNrleUjbfeeIuqboT7C
qU6i/dwWGYyxVk/eG6N/aEz7redFmEPyft2An9ehG7oWHdGZfIW0X6EuaF5Zz5+Jyp66j0GXxENz
pxMIj00c5EzyVBir0VNHd/HYq4+T7xergC4WIO3fda3VbqehZqshJvOmu+Aj8cJiM+vjsWVkxXD0
pxHBNKd1QhdzWyLKsStashvasosuhHYqCrRjUaVd0qmdiXLtiYAnkwekv49ZTa6xKOEeE/OcTvDl
bPq5LX/cYUw5tPR2J5B1k57sRk+jd97BYc7qx7m27hMavx2qktYq36NZlIHLohYcY8+FRo1tLqc3
Q4IXmjXptja7l4JGcZ7lSumdaRWIsvGcoCBuSqhWooh8gqOLUoJzrRBWSMrKJd6GYLiMosScrlWZ
gBZEH01UnEdETjW9n9aGbgBfyJxLNDYvM73olihI95GEa1GZPmAxaRkcU9xJnfpc4xRvx6Q/qlEV
bRkRvGL1dVxfKbgUAPEevq2CnibfJu0RVv07lghOflLn0WSEhWLmdGB2kHyslPxNY9trX3LDBBJq
GLBWltLoaObKQ2PnBDOqIXXDGHihWjPDrKGL8apVrJOBDWf9cES2nlzQ3buJge2K6pZxXQ9ytbXx
Nndx/pNWRrTuzfLF1slslL3jFYry3U5O44YF3juWWKLFHYhX6qTrroQFF/SViwIPFQdCWxJiahNV
R6BNtIRiljKDwSEnZg6VVsKXVkknWQ1OoUwwOGC0eim7ZFo7tbZtDOvqhJAEi17tXUsjB5gyNoon
84eVReBpXQ+lKr1YVK9wncArE92xL55Pih6dCgcwgGR2PxSXgV4As8KPfB+NWt4Cm3/FFVzAodch
KqsKeV74eHZIWEH70tPa8uZ4HrHpD4CISsIIkF80+0wfKhwy0Cj6bBIdiytqU/nZpQxM3vLzRyaP
lyZHjc0SaMZyq0M+VtMnrhoNHymEwCk/NcHAVg0jLBn0KwzeD1PWaPam8Gs9W5J504KykR0RXJaw
lUaZQSqy3/U0Pu6zEFmgJari+/ZPTHOWxzbEoOcxIq5nMcbMYJeFRvnSoFifOK250ci7aQT1D7LH
tKmFfV5Pyp3s+/cV56BD7lQ01g/rVoOPmWX1d4iKggf1x44nKojyky0zjw/09A7DDRiEnnZrI5NJ
ygGrqRg36QgInMg2Gct7M2pfut7+5pIOemjELUZfJORJSBXxV2KYkzdgWDiZA9fGmDVZp9PD3tgN
6tUmbnAzp1zS+CI1picRay8tkuYU1tcrp5eCQ0ZgxXYuSt9FriFxlmFVC1VdHlROg5g0qxkgcVcb
4P1tjeAMwIg6utaJkd2YOaZfMzP9ddcNILdErah1SdlYg1EAcyDpAxAValG6M8R7MlT6Wz1aOevM
btgWmQHF7RtPClgIxdk4RQbOWGkNImwEm1tyTSr6+ZoxzqEqwtdCrqABtK5TGeuwx2mpzViffANn
T5DRH8YEFIhIRCJO126xahI9ryx+YZoDC1lJN71qXhtKpxl5J/GuMnaaVg0nySQY5BhniV2Ya+oZ
GQX9IU+YpOVxAjC24IQWdP3F77U1QHy8gj7WvQz0ftDrZ41PNRbX7RwPkAS1Ad70pHYbEuJZWrtj
k+J9wK0vmcStlLQS89jgmeqSrG30I4I3LpxupRvKNeCjj30bN9zGsIbPRBMVDucmt41VzyTBTTs8
fn2nsmdyujUjVhQ4uGG53eLCk6LL1G+x1sgHZDK4qrKDpdcwgFtig46YOoaZgAPpzwn69goDZ3FY
DlZP9CLJ/Z2Slw86J7bBHawJqHWronghDpWUBULJNiICxz5lygkX/+AnG/3y6A+6vLV8GDUNHCxO
hlAMtPTMZW6dhJ1zwwCXPMyY38f9R9QefbUyvJYl0coqgTP4mvZYYwCwSgDmrZW8O5S/wLON6t2U
9q+zQug9JCcepG9ygkshSe07Py5crWfdUkfU6PF8Gmv4GkOs5wEms8zWvczCT+Hr74YxUVKdlyYb
5f0ss72K2vS7061rUeVwDRvQEVr8Uar6x4ziQaYSZ8Kos9UUaTrbls4w/2kmL3yIjR1xct4TTsNJ
niEQsHqXOpO3M6RiAOjDMCn2Csn0qlVVvK7hxRkZs3zF2ftmMTCrjysoH0JKGrKnWlELr7OaEjFT
25taJjDq3ZGyTvMQmvqtpQjKjx1LVPs4mFKiorxtYU7JAgzPbgCaWg9rY6yT6hSaDnmtDISDFUJI
M95pKMldWf6sSsi9Du9jVobqpjMVDFiy8z6UuRdjxa5EVk6f13zFcUYIwbxTppNV3QwzooVTFw8Z
FkP2V1O3Xnon2ynFrE91S3tY7ssVDdqq2Ho9pSL4US86wlISs9z/fYjKkNOFwZleyq3DOCnlNqQc
lfG7HLqT+AmSTBH3r25Bm89bGMUHSP0tJu/8jpnIuGHBw78gHvp96HEwgjzEcVKIpERMQVCz63Wi
EnJ8jufs1UbK8PCkdwfbYh6NqZQywTbHT5PbM3XcETkFq0gCFIEgGA4dU4fDIA48gdOsBCRpxeOy
+QpPftpHmTkcqAIZBIge3XkyaChYOo6rpmPgxmRkuWuZrbMmYmIKseyfpZqhXGXQ8VjOBORj9oy7
oNzm80D9gV0eDHFAufnrIW1lbMfqrAB6Yk+vi5386GtX0ias1KL0wRjUemOM/nBYDkvX4iwQmuSE
dr9rFkNiSL8KF38/VsjDhRk+YzNLQZQXO/ClaRHPpEPJkrj/+8G8Dt3CoBNUjofuQJOUVydmuZMM
NkfzWIZc3Sl2cmsDOFtRt+0hFUpRldsqrZIxwCMMnaD1mG5h/ywBH1AQW4qo1XJLF3eXW+L/qFSa
2jTH0t2m1WsILxdbs2KYrp2AGxBQOciqwq9o1tSYEuw6ZKaqHkpxq48rkLpMPvvGxvqUDDr5kMGh
kYns1PJYHHDmXG4pI4xkuSOP2eTdt0LsxltaCW0pVA40+Sl7euKWO8vDepu3+4R3rJUhQy6H+s9b
f7vLgpfu7hJ+zfL8pIJ8GIlOpeEXlkVObDksD09t6+9HAFzNDI2CbUKyLdP4RtFD7qbiyS7POGGR
sLYA9q9LmnIO+jQrB1MclrvLwaxagKL1NSm5EmdY6g5ka5Z//y9PQrxIpi1iM5N4HsufTHwQIqph
YPUl+HjtB72qb51+KtddWAbsuVZFJUM3Y7MyW/D+QXSa5PxEQZdlMuPA0mIHgPRK/WbOHIU1PZK2
1KNmN357UlQgOKMdvydj+sEaiJzfNKwmFdOmUgBONfLHouVTkkw4lQsFMFIii67BTsZVyss15qQk
/EkkCRke9lGTeQpCBUWE+rFlR9OOYHohG5luDePgB48j+83t7BPvUeuAAOqq5hEc7spjofTfkqha
Nuk/Iq8K9oUyIwDqqLF1bx2C1oRa1sv3kkTLU2UCSvp/08j/zjRiKXgp/gfTyNd7WPy7a2T5G/90
jZBP+EPWNf5TdE02sUH+6RxRFOsPVdMUQ1cd0xaWkpzzS/if/9CdP2TK+mTqBDF6OKri/OM/GiY6
4o+UPxzHcEyEE1Y+hiVr/xffiKWo6t98I+JHyDwvx9YUXdFs+d99I4niV52BnHOjTDHRHPybA5VP
7OQxJK7KCAPFajkfLocyooYPHfm6nPBSJaKqdrm5HPA6W7DFGxvLyb96nJeS56W+eXmsYEbDCRq6
Wzow19GEYL4cftc5/+UxKadV3a+PeUJIBLsUavzS5rzcUhvR/a3Xdsk1lBWOIpqcy9giTLnc9CuV
VXdvsaAvnme+EUSu68yrghoep2HvWDFdfN0ZPYcYPMPKaOuEmcOySWdgZ4mq8OWSZTrBsGnt7IwT
cp2PonsC6/FGaztm3bmJd9Cx9s2UfDg545VUXHpYAXWHaQj7g9QrIOHV5rJcbOo27w5cL4AGBFVJ
tREsGsniOQWx/dhNzh530SrCUb7XxGUzaQy2MuLKOs4OtSXLzaZuuLlcajXKGAhA1bT8ijDwnxfZ
KCpwqbabKg3mw3KggyXcygMlM31DIXY97QKh3yeCKjUGhwpn6G5Uey8tzX6jkF5q32OmbyG2U7lt
LIbRw7r0h3LPaoLMOIVZeqDfZ1mELtZmvxrMlwpqFkUEuXB7/Kqb/lst9O+7eD7zAz7p+I5aSFYD
S6pUHJba8uXu0l2+3FJt1cRd4f8qwl6e+XKwxNhhKceWZlI+Y4ZuH/eAKX81qsdsO4Nkq0q7hRmu
CDq3FSBa4am5007Eh1jwVo+qcU+Mf/wiCQMlklRxgaFRFvwE5juK24ME3ICxXTNAIlM+vVPbWtGO
Qe9Q11255XTQRdbZE9d3gByNSQvzbduz1m82vnlsrGOinDlt5y/Jj0J1QP1cnKEWEBHRaFBkxMPa
BI29mW+1EePTV2Fs7GRX60huCXQXSi4xrbNg7cELV8cRvp9M4xNIXirOe4jmmGqBZwBxAIFxBZVn
9SsHyiZ4MOtoynsao4ik0t0l1S42brb9YEV6PoW5Z37HFzDUsMNxgYIEhkaHwp/TiaHFuHGAm6iw
ABU2zisS+2BButFlZJYOqHn8rkTJnB2BdyCiLaxBBoMWsfObEirrF+4bXr7b/iG6M58kZ+XAmDu1
92BAeCUsF7VjJoxS4TLxEvU8IU/RYHUs7jAGN1ceL1/HleW9J3vwzkfpBqQdUfrytQMyQlmEvmbz
Y4/0N2KxXsseaGUxADg0rFf77RRdYHshFUF7NVdD/QkUznJW/Jtmsi+4RH/KNjUvV+RSXl2u3vw1
4BjyO1tYGAEVkuQNpRGsz0YUT1xHETxKjYaxi/qoPUMUUAzOIcx1ice6IBllhqvr8p5OS1LTMEQ8
II141Ey+m9fShi24KqmvoF0kcwfZS+/NE8C19jn/sB7zJweGWkzYBl5edxQ4CPaVu6lgzr5ifzz7
WzbcneXanJH6T0vQEx7tbYQAupYvE/aOFlCvaz9oJ+kFDAi/DB9b/V3/Hh9gR7CAOJR7fGcsKTH4
qQx63fQLCjW79Njfxp8o2rgLIljIZ1XjTLHTnxKm9WwHV3D3ivv+VD2NF/XNznb1i4BCO1QZrPqT
Xd7wpnY/Znpg/yWm1vjHkUPSDXBrAgeVdYTABSwseKuPXrSXTa94MIVYBQods00HTpCVkNeSKHTn
H+eQsuZdge5pPAvInPnjfIYP2rH51r+0g/EefTl3nHcYEpj3Ad2ipBWBjj/66W6kupAIeHEsL8Rs
wFEoz76Lyc4BBecNNJk4K/2W+ea+vwX/W3I5QFSmzuJdfcdMUaQ7UKRztikjL/wCR8/mpnS/+nOH
2nMuR8981k8h2YRs058d1/TUzMVaBzKI3TkBJFp/0jNBNhNzypGQ9ENFqxh1o5wzBFnE/skhtTzh
icxbT2tfGu2Vc4fPxjxdjeaXnrmpdQWKwQ3ifvFefacBnKw/Xykuufy4seDJevWrwqRwF3+1wRYM
PDOiXXGlqofXvHmfQd4rH8U3ua8APMUOKA4IoJ5TVE0NxPRIlBgPDV+DLUTR/bAZ+f3hcTxGrzN5
+E2B2Wo1vPXxZt6XQKYQrlc1iJ7cQ+n0fbIp+/KBchgfN9EuvUifFfzPdDVIHm893738gXZ0/kGI
QPw746l78uc9rYHyBGDCZeti83sAlSCtwURkPGLhAjCdc6HjvKMc0oeYD2XtBpIXvNsJyMeVUjM2
WNFdLse7xPfMO77ed9k5/gjjtfMZXFs6r24trGSz9k06a6MCUgGOMr4U/WNcnRNl69xLDLOJeRcY
Q9YxpjHpZElvzUQ/+7gpmlP9qdy3Lz7UD+pRLgy1+sANngaZRO6TwSK6JFcDy1WHzg/b6omthEwX
+XhryT+oAB3FF+Gak0eUMRM4mqmXpd9ZvINli/ys3o0vqI42jGHkp/v53u/fVGi1nGT59lYTnPcN
9hF4RymVljFtvGZ24WfoAYXxo5d0G04WVihOGQGYEljBzqpxeGfc1H8L+2cdfEd88IHJ/qR7/oNK
CZSS8BgQwpW8ZW12CD+Daa2sHiRPvwvSF7IE6g1+OfYf83nYr/2X+oClNeLSR8nehpLdgv7B4LM3
T7g8k2xPqSxV6TkvbUaeEq6Ap4SXoqYDBz/FuR+2PD2EAmYCUbZXaAeigeGWJ6t0+9ZluhSsHquc
XeGG7CPcn+bOQqtVymPy6hy0Q3w1j9NOv9Fu51v/0T7wiSY9eZRerJayTD7c5NDkdfnCUyB4Uje3
EhESeBDaTdlgzYk9xd/10U0uAviubhwEbemaesNDsTFcDfEVnqdCyKzEPPsUtTfJeBr0M+LcdMy9
ZPNEoIN30PhSwk+dyjYVPsFKQ8gpXJ3JGXvDCL5CwPaNCcnVAV3eHKm6rj7aQFTnrvEdh9JupGYL
YmSMZZMRAJdP0oEPc4FV76wgxQPoT8+Iyfz/aukF6R31tVTQJ9IaM0J55UTEWHhNxjK7DeuVzep2
5ezLbzqQ6kfpoldbBV49l15zzbvkg3n8JiwCV4WbIfDnaUtSpwSTCUEer0Pnwl2QqPEBpl9hbz06
yRMReBVyYc74ahV96s/l2XnN7BU9B+p6Anp1DClSvrFZaazt56p0eUpX9diTpDnBivjQnwtXPqV0
Crs0aVNh+SNZbn0TOHtwU9sWDv4WZNRW8/K39k7a9nezF1wk5QDB6XY4aq/V7o6ta/5dv4037ezZ
tyU/A+zQUd/lVEu7IeOI4Ywn8AUsuP9Q404HgnrkNcIwNZFNl1bRPU2Kje8SmcPwmQ77nD6B5Em7
YLvFAtepXg7ZEo1gK384rzLz5ecekOEjQ4j+LtuAZKY74MhaiWexZc1uTNvOhMiwSg+wEZhd3+nH
9G56Hp7rR15//rGoO5Z3DB3rGy4c/eiti33zMDwwheITW4J7w1SIKfkmP1hPyuP8HY64rHdZfp4f
6wPbABKTLd9B1Qs+u0v5rm/wBUTgnFQ+Q66sYgtl1r4Lr90+uJcerC8+OPVWeZTbZydaG0+KtlVg
HGJda4AxPdszXS5UvK37d4X9DAIlnGXclbu6vw7h1ii2IIZxtVFC4hBk3vj96oSljvQp3C9KTPK3
+E4E0yjE67x018mbogM8eY3o6uy3Jmp3thmyTWtutPeUIkxtpbx7TXVbfHGdRkKbso32VK8oYi++
cH5u2xsM7D2+YP+RXVV12z7KH0RCnRd7E8mbJN9g+LOoqGjOJfS8eZMNrG4v/bW+1upZYT541Qpw
p/vkFQsecA77WF0mQkPOprpPPvnlK80bbvkHKBPF5+VEh+oibJkjgRjQuuveulEJtkcHSCvNLSwm
/tfC9Epll1918JYWYz4P9zEf+PhtokjmJrn1n3lGHYKNmIIEt30BYNSNKbMbXefHYHkuHfhdSv0u
GbZ1dG+VH2O26zC+45h5wUWZaG63n+YNqwnllkqIYstYRT8NsyYwfRprzpAO9lWtzah9dWMfDKHv
aUB/DviuiVHah+VghblzkMjd2Xb95msIuX2IpDuj0v+6tTy2HJik9QdH1llh2DXk0rZojiVzCa0F
r1s32NPHpdtQZ7t8WFoNl1uDIgxS4rGMEBGMKmGfS8nqbpO0P46OHMne8sejobX57r/922T1OpzI
A+tIY2fFNlMV6YUO495Tc1aKJNpEPh0xl7BXccBwXVItzUvtRA3QvOmQ96mwm05Uwef1wcEsTZBP
3NRK9vlTSu2uesEiXbRuWzwH38V3pB4Tvv5ntmiwhaEKEsquwdpsIZ8Xveho6pgG8q/yTaZPSaeP
Ckrusd5plIhaB1gP+YeprOwTO564XUnQVVYRJQ+vBlcKXGKnQgUfiXd9xaz+3EOWgUMI6dLc8kN1
k3q1fmWt1XvzXjtPyoZaZslmdEXqd6XSRfSdP08XyWtZizrwx1nre+UzWQz/BGT43AmEugJXmt/+
hugd5WYUvJEDu5tCt9vor925emPXSazL1l3sOCAFqDpgPVYy3XquYtd8DQ7yRXkz79sPaXKDbzjZ
vNA6LH0qQwBq8t6DKkwNjyS6+t1/xRc2qWV6NagCM+5GNlrU1oVXA14+2Op8Q00q86d0XZ7akz6x
Slo3PxIT0JdkN32HG+VNcJBerTvdxYwMLHi6ib9YFLPTwzrrvzbfxRu8Hur0QJaF1lahOQawO4vL
kL+GKQYeJms39am+76k944JEvxdnV8DNIKO7O1qVqEBmPXzOvAG7kBtueLtLGs0uEyjwnXHXHoIz
ZgvtZlKQirzcwnnJNW0lfw10V8QYYFmyt/FuPPKv0fhYMSml0yOHLbPiR83Xym1e/E2JZb1wW3zh
bUnydE1vOuykE5/KEqMkQzexp+qfQ17OgZda8j7H9ch5LDr5D9CJ1sneZKJGoYFP9abH2OmgYd6F
wrXqtq1oztMxfK0rbU1FX75rj7QyOGT7VtJ9G3rUDiQ7HrhKV6oiEuy9K4SvRLqyfwYM0nvKUeHE
ch/fwgDHJQHxms4b8LMYxABfXsGH81lBx9a/KIh4JrSscFXDccPOURX9NdUj/QuKqx+Co+5RUsho
m6jwtrpSNFJGGz5GNuR1/Ej/RdR57TauLVv0iwgwh1dJFJWjFawXwnJgzplffwd7A/cABwe73d1u
mWGtWlVzjtnNFUcp8YfPrb0Io4RgteYWHsEBGY9iI23NngClDJh2hMInWww/aFDObmsbgNpvNYh2
DLxcc7t9k0FBy99/kLApnvTAln9UDt+cqMjI4wkmfC6hOT5zrzDriCnhbhQO+F+CqOB80y6Pbrlk
J3tOLxN1msiSl4punINAxBqcLQVlLV0ozokHtCtvwW3PQRZVc4bg7goenabN0milkmZEVBeBXQN+
8ktD+4mNc7JNzATp3DRz95rBOv2aaLUoZf56cJ7CXivXqNmsb4o/jqe6k6+nZhlMY8iLvq1xQkEE
QseAHgHYrLv4Z4Lm2XGOFAE8vsad236hwEGChOIFsqoqOTqBe5SlbKVo1b60NzlfqC9oetCsJDMB
X7+Hx+VDeyzFe7/Oj6CjIRaKEhHKE8+VKA4cIqQBtfTBHukn2ERvnHKOcrizhQ1ePl9I20H9128h
kvU1PUUvhBFX+iDplQeDXCxeQxpA3PDmTFdAeHL41t48JP5zROoPXPiFdVt7ox1I4gPwXqKRwmfz
yxLnfyLnxaeRxdRq2/ZU4XCnplq0D0ThYckiyeeiObHWz52Oy2gZnrqXRTIhUfc4myjBtAc4X8HA
7WKLv3FpV68B7wUXrUMfOEPoAAwAyrL5V9H/ilFwEhDBZAt7UeIItH28YNPtQYwujEX1xgyLZHkS
GcySO8RxJzyiaGPWNj6Sl3UZtAOQdxjgkkRA8DmOPlxWpgcTaYjhbel42Hn7qc3CEjoFBQA8Z3ps
eztXWMpXWGvk7V5A304HB5oO9AlI2gTl9GhP2YZshisATW4n858zba15T8RGMS9/ojMviaeAgmbj
3I/KitATgOSJv7GCJSu0sqhuss3phU7aCpThcCOCz2dhy7s7XS92oimVhqiXDm3irHwTwXGggxZs
lQfvbk1E1T4/6qfhlFmwXtABzZH2UCxkM51UIGXB0zR9u3OQX7iPRbcebtNKEc79K3eeV054NHvU
AgGRPqywkHnyN7sG8v+QqB9maRODPNpmt2jfnQwS16Coxt5C/O1hgk+hwVvhDQA8Upaivxp8wE5L
k05ogM9qhgept05TVBqB2pgZ2nUm/P673twYQBnnlkXA/GQGjyndQXcC8okUeic/4mEgpAAuP4uP
BbeUIiRbYZeAoQ+UXFeB2hIUhkUBmP0vW63ZEdCJyeKph1t2KFZRHqyg25MQA9e7/ugu8i8xrYSm
TPPDeQJzvl3Su4MvDcHG1fCG2/yDRGiQEYx2WZiCCGYs9v4hW4+c/YE9ozwJZumXDzWEScCz4mF8
Dq9uz5vGgg1XNISxBUCOKOPwJmpbCAnxusTamg8kk/I4ZVMWB9dKUG5UCx3arhVvLczj0FGFC5lx
SPI5307ZcdtMvVYY2iCgZ7sYKPxWeWm9jdEkTshGWxcNGRdO0S/N5NjwNP4ENsfjJUJXybOjxNal
D2ROEI8HLIIVgqK5iG1lnV+nn5mVBdEE924/Ttl4k4Jipb3JtqD5yQ132z1xWJ5xioLNMDH+OVWy
bZOAkBJNPA8Ab3TAnW2IltODok4JGjVZWywwqDSbDmjTxHsPOCe7GG7JRGH5nXW2fifyx6eGkrcT
g5v5z69UXS1zWZH02xzEf2F5U5IAcXPZuSLxk/TLQINuulAe6s07A879AUhgHNpti1T10RNrQ9Xm
kSQmTb3fhfQdnrxtRVJQtibgi3f0v1TjjLi/Gbon8UZcQA9+hEfi0f1Se6FOYIwOC5Wuz2VCzh+l
9wCC2CPVo+dSUM6d6w+C7s07BnvgGd7CPVcsJFM7OuK0CI8nXyy7S3XTN8lXdBFt/VVkC53EXpz8
/xr6RMFJD23Z/VklVpk54adzxjrpWui/pxwXxyMjkeUXbH5yY5Mc1aV45cLCWefdrX6pxSGmEDZf
5kwG9gIchtkUkKFuzH3+lMiI/YM0R8jjaN5q7HEEEZmiQ8cm4h7OXRLPVilfUqfGqkjLEu3BH1K0
efBirMu7Iv+CwS/zRUFYxA3G4j3hDaDA69j4lkm6QtiXbFN5piPQI/ZuhrRahDVh0wemj4l+V970
OxlxI/lzswAy9NHb8pTV1/RHRQs1SxF2TcmZ+W4414bt/sKmZQXXkXDSBwo3I8MPUBaLYROeiou3
4mn95kO6xbKqdzRL8/zITS427lqldHO0aE/CRvAy78UBK8I2IAoIQAXMW0Xm8aSp0/yxLaMAxQR+
o/TStqSvMU7YSUdtPA3DnN+F/7ygOL+wRpXKSp7yOJdCBiRoKjNIaffMnZ9z7lkShCNmO4527dt6
83IyDW8fPCwyjqYF129W7bu7SxIZb2916x8DyRsEfHH5fl7xx7grr1iefTT/NvnZ8gduaSrstfo5
vomqqpzhRmhI8mJf0tRj3Bz84ZuNhvLf3SkvF0SFvjW/qU4grKWpU4Zr/5JQPnxo55yGzjWS+ciE
+C30nfxh8Ew+2lXzC3WcQ9kx2qOTf0JHydYxyZG7dKsaNkntHPdIg4TEWgNOodhf57a1905EcPqr
3laPwNA6TjXhnQQZO59lO9DXK7iXJ2vbr/pL95Qccwc5ZtIrHoZ6qhyIUKKKx7Cy5G7gk8OtFdtU
F4QGS2+N8uTKGgmlRMWT+pbK+dCuKN89geMTPWcTbx+nMVY+qknitgvIMzCv5sFOcyyHNkH3gcCH
w7RY2zT1FZPsjSVKDGxjWb9FTQrXBO64uc7ipXlt4PcQWwgdcs4/ECmkdyyIrZaP5CqvGoPIzlvO
wgo8aeo2kNM4F+RVLNkUiEBgv6VNualf3UdLUC72syeekAU3nYqZ7AyCG9Ijpz4K00umzKUXtjry
ujnxbRkIrDlYGLeClWgfH3J/HWOaxjHMO4Kr6RNSk8ei75HKZfPsCF/uqnv2f3jQumwm7IunUC+b
7/ruwh4kkOEMcoxMRXCG2t3cim8aV1prqw9hU0qOf+nvXWlr9ZLWRfYTUiHxqejmY7TPxVWtbPRx
GY7oQRkA0NzkhtuIrBofgir2QHD98BHn8o5kqylAvX9hThN39H0GUjh2im045rV4enSUGEFRjBuD
ndCMoU1yUaNXy08UrLtn0F01dQlcDOWcT29+Ryf9e1VBNT/XF25b4c4wBdJ4Q3IMUYgwEwBjM301
0uH8gWz0p9wZerienXiOxohNWgUnZQQjtqh4LOZeA4TtVjUOSNeRJ59jcDyXQNYx2RvYoBeCo666
aC4S05MSTzGno/iNT2QOU4r+mDqHd6PK0/UPygU6/P4iDQvfpdJAOs2xkyPecIwPNaA7XpiT+d2V
K/4w54J4QM9uR3tW7ZjTDue9HzhevNTMFk9kKW4NtOM2QTWbhJeHUpmNxNtrdr7Mvpq79q53IeKi
ZOF9ibSSy2n5jf6yYZb81Z8mlggPQjrHh2oDG2PPjNX7Uz5Cx/qoNt285cA/vNS/nqjBYA5ijxOz
j8ZohdmYN61dRxdXOI0c+wmFJbXeRZ50GsmfDmZ+s+mfbrrt5dmkt+S20flvSLjZmNEG+7am7lAc
M6Qj4z0mloM43WEWTHvWTXqTD52aK8lyGFoqnuMaC8hwgumM1VON1uD9wVAxJiphhTrQE+SpjmAm
iuOkmaMRLy4qRbk2/avWU2k3TE0TbwnRCIs620LVL8wvimP3oBPqSebgGv0g9qI5EyxG37wA3+ln
Qm9NWLBaptZZ05wgvoMqu6J0HkwKmBkJNZNQn7N+tEq+arrnROSJi4hpcEwQJENDmtJTjjIHl8Im
EMw4hMuSw9fee8msY1T3tlwx4eLuUQFH54AYEWn6BCOpz2fZnuTYMhb+JduZ3ez9I4ZakthwGbMh
GvOWTozDkj1leVEZh0+q5STfpfCLx2xFjWZ9GbdEmaf36McDw8DscEfskm1+0gnArMJi9KLNlJz7
nXdgfFp/oE43weRaTvvBGZ6BovVZIvilYRI+CsLOaEJl/AS28Nt9m59TriSxNmxIhJJQbLygCLF9
s8Mh65oQUARZqb/EwFDirI0pDoE0KJ+ovbXr7moOB472JJITAxg7LG9StGTWD6AuSO26XKRY8rgv
rNXcfMreD1RyIPSI+GQmbAB5+WYDVebhD7G65DzhyIBYuE9Add47uz8KLEc4I5SR2gbQMDEoSHIn
zyLnMN40nmth5t+CZXWNzBnGtAj4KHi2V5zPi1N+y7KVIawYLjBxkEJ6dkuL8OPwNHR3K4RzT+3M
QkGxwUdZNu+IPo+j095ZMBbkWSdXdj/s0zVy8hWtI54FKjsScm70ZSFq5BRMV+OEPUQ7yhu2R2JP
luWyeoBwzwlnqubtDetFGdK33QU0jSPaUi0hE7Px6t3HKxjrRnkFuP35gIwhGGWt0MYxmDOQfWs4
udCH8tH0tUdAYWkDm1H8l37QbTLRJ+/KvHwGiA3CGzGnqh189eTAz13+p6wGItGGEwNzBkZds9Qh
ji8o4lrSTm11x/B0vNO5sBljPSFx6DfpJKyTY/ERX9jULdCDW2FBtMgPAyNcIAEmoDUDB6yAq+gq
qsdw0x11DPwoCn/dh/iAVBZTeK+Lz9QJNwQ8QAWeKUC4ZvWL/n++wb/cSHN5W75S27WFdX0Lrvw4
RAtKNlMOeK6oezG5zfi5/b137Pepg2OAeUo4TegCf85DQ20Xf5QfvJr9Bw8ZC55cLLWr8jRZuI89
SKu1VcMk2LXZp0gL467TjKmdrrehvpEULoZzgwBAeje/qQJ7xjbpCTErY4vm2lPuEGw7YJCf4+Xv
o+UAooTlBYlwtMyI8TPXRr6XvIVvwJB28CI3qjP2zDKWqMgSd6lHPP2kYEzzhx42YUOqARSbR0wU
Q21sW+Eg7dlYymHD6IurZ/ybx8GHJ8k+MphHz5TP8je4Ju8+nae/DITPfPspuYSbsAGEbHQsdfPg
UW3L3xKi88RUmxm78JarM/NiYh6sUeb/myzR2ipmjABbMmLp+n1wd/gZAUKPlGEPeUvY0l4/IhOa
i1vzwuywL23jB4bMwqUPgQGfQaE608Ktvm2/hu9I4h2chX/MOdY1QPgZjrs+dDrSF5uDpNgKRRq5
Z2fv2cK1oLNr7OGHMxsRqW1VBp3O2CwUYukkrENzkzBFaTa8gweHCsKZ0DejhIDaQorhRuM9RdLz
Nrc5Cdbn/AY3kJiqNauDuFSAp2Y7C2Net8LMJdm8BsWiIDzlQz15v9JlYN78DeihniOLuMW/At1b
xLJA2h78e+2Snx2N0L56iCvlxkhRWGRX4VO/YOEOV9JaJoxtLn9XlCg/ODXuNO60m+Ct4fM6zBZv
xuCwZAC/3/j9TH14VxYFXZyEaJpq53hWjx7xfN2KOUNOIFg44/0vlsFJcjCTnGqGb8KpESc0fn5T
PlWGPME1VhdYIN8DPB6aP9vmg+HJWEzXs3Tw/QwffI/6XJ7Ft7qNjuRxyxAAGHD+06P09/FVOgpQ
DeZKNBroi14ZMmvgpWzUb/KTpOur/+Kx864izea5eWTkkw+LZPf1xbE6osOw6tHwzutfg5jLW0FT
aO7zD/EZA/DDs+Ia3sYr2oCUqpYVPCOJeC2084G3843nembt/mIuqLWLHY9omQV4PJ/Z6BVDE2Nl
Brfopuz4d7jqS/9cbacKuWfjRQgwQ0Jyo2G5rQ/JUT8IC25p+Mp5sbbBsrzkZ2utnaJFceod9U0A
uNLNkIVs5ZV2Mi27fgYPXl1/Q5jMGQ/kguni0G/BmqN7oS1P2XleSOvUCdq5vATRMhgrdHi0WWjM
XxQWD9KygDE86ld70PlpGd/+TC1bsOo7ppTjwt8KGNK4zhzX/Vl6U1fxBYTBTvsr/C3vl75CwR8U
a+7zD70YXJZT3II2Q96B0I3HF+ENXQeGiMZmPCvyWj9SYkbFh7UBbjTxT2ZWseO5zDfxLSPd5kt/
87WG3L1flggeFOkzRE5DZf8o9/IC9E0TUBEtCvkECj1kUoN5AIUVSXu0RQegpY7CybbAWDLr/OkR
ET/KM7pPAYEdJ2oyu8Ivqvdc+WgpkkZbkh2Fs7s2w62y4zshljUxl2GmuHdXohn4PgHAzIp5p7p1
/YX21XwkH+GW55PhNTx0gc42QsxrvRc20UezRkWl/5vyc2q8yDt/WHRrKvWcpY+PyI7JAdFfmQ9G
2AVJR3vpk77uL9RhY+fdMcQiEfMWZv9yh7V1LL78Na/WSD/1iSaEuU2O+WoW7wS2e+RzxCIeXRSx
6OHu5bPiCN7BtV6wbvfPCfhLd2rj3VF0CDv9TFegpgH/Yqf7iDAOnxGWnZG5nuvP4kHKC3U0COAv
VmxhhlihJWPrrBzZQdhp9A2qIbVAhkYjnHCEmVTsvWI+nKmyjZM0AOQi7wg+43n4qK7aqduSAROt
A3VuUNneS4cF5tiQVbS1PmIgTQcRAQk7M+2P8VsIHG+BKGYLKICVT8BbAn0HOxpcUOjbzuBYC1aC
Z2ks+juz7vIe3q0bh9KasAk2m5vHMYjyyyarfvMkJyP1FwZ1LR1jvmrNqE8YqQ5/ATFVz/CDA8MU
vExqHYcmuziVB3wVfFJqAhcbu0ylbCc/9Rcn1aB1woP1cnFak0nHtrAGhOSLK3yb1JNut03zQyiu
9G8d2zXUtJnPRdwZxkKLVozRgydnquapDoxDbJ3BlXg0KHZhlp+6H5Ec6Wu4Sg8KLyagli/hxE6X
KMfE+5wyQhQeLpXzFPGsw67uVlZ6CeJzp6xcf1kwaqUw/S2Y/z2oITDTUWbgSqXbRG/l5n3jYpZd
2hxzXh9WaiCXCZTp3C4gqkZOUz4iMOEc9VSSKGalhFp2xVNWZnSXmbvSvGLW5M1ogsn7bFs78/jF
9xooq/g6S0tr6/rG+CRnDbD2OwDNRhrrSt9q+tzHj9qSjsMoYVqQR2GqaLzExueKhZEN2LsOq/qX
SKctkKqM+GpcMh/VI0Ki6q38bGe6c43uhwrpf5XFezi8yKhY+QTG+oj44BUC+v4eNv4up5cxTiUs
pxv6lt4cdAjEHZ4hPFs0zbt7Xx+h8jE2bXFZIkPdsU8zll56LDjeqhvwOy6UflMgggBf3kDumj5w
Ej8lF8loDreHQrRdNxlhFTTIVy61tTxdfjCq5CF1EOK2bX+us0sQHeVkj8NKyRCyzxEZjsJd6NZd
e8LfbjLtYgaZMZiANLJX4vegb1QTsdh9MGnXpGSNTzJEaiGKBIKeSpohlOyU3bJtBgCVZ9yOkajV
fmcJjouoDoTKsHLbha4vkN3FT/VinZAnNSSA1nNQ8ibxhQKIiFlK9Cqxvuq66nfA/FEXsTCDb21v
+rs9/RvsN9OI/39z/n+/lBRWdT2RiIn5fwGAb3pTd6RED8df6HWPmLakdDvybkhYm742uLq6NGrj
1LqJtTZJ7kkaGmNhxZuQCzTlIIHUICMxCP37LyNHUY9zUVsXJWRLlbPivy/9+015TBFs1rS2/31N
GlN+25r+xr9fW8QPmEVhOdiDaRmQdGCLffAjdZPW/t/Xyuk3Cshl//3fUOE/+PfL//3Gvz/3318x
VVJ/SPJpa7zCjLf+/aEkNsmb+Pef//5o7WUcTEI52rRaXB69dt3nnMbVAaFK464UPqykB6ZTdlUG
jKh2BjRAcljj6+z0YaGndnCLmmFfegNgSQygnsldyxJFO+ppcIxj/8tSyNRWhS9ZbOulGqsq+MVZ
E0T4/4TQLnlfG/fYp73iYFmCJhE/XQF2moFffBmjp4u8tnfGuoLvhgPezeggWGAPtBhZLIRhkbg/
iSPNhI82G3SisRIehCB6Jm3WrVuCjKBGIdMGYoMAtwkYXFVNv8LntoyD7isTM3mrusiiKogCmF25
K+sQlkupiS1IaVPjGaQ12p2SGnCjpTGSxzHxY4rM4k3CLzCGDVG1MMuBcGlCweKRgqMBWgaZ11EE
j8IoDhhZBug7NdQWVVt49tAga6w6NsKootkMAWMdZ/6zDeVNhjp1MpK4jAcaK8f8rtU05sJmyQVJ
AXR4oDo0iIKJBZSDXIOIUUCImK5t954u/1YicmbdR+FfSRhkmZfnPuQeeTR+wgQzq0U/Iw7Ids80
KH8GyoTeRPtS0r4JUVOQhsARQ5EkQPQ2C54g5iaksy7lxHpMfMR2CAKH9Mfs09Am4DLog0vO+aFC
LVa2HAPCwSP7CyOmVkx/3SedIPDvwJzSi5sRFxj68lkS2Tg0RcMe62epkyaw08UqTjaV9u6HlZYK
0IdYA4csDBZccrvqkbhLQTzaQdI8XdHPibv6E0OUD26JYN0AXoPFTduQzgHbHiAfCJlFWQfhIawT
u6mntSZOv4ICt4V0CPMCkUJmIloYod4ZkfHywZo4squ/LX/cD3JMU8qUUB4Dbx/IdphF/ESeSm9T
9vX+kGgET8SZu9J8mDsxr9raUBo7a/t+VQ8jam6fBI2EmaKiZ/eCJ9GWOok+ZLHGEYU4MmIxC834
r+z8cpubwxErs097dmCBTnk/3A6WpjaqDHlialfwtp2d/6mJ94NVk9ZazN4WSbSoZB5Zok2WciG0
u9EcNsao8JaEVANqWH0KJntBTgeN6BCqbWCDpH0Diy7l+EsrElpdZfg04A3Nahets5FfxYgjQSuQ
+9q0TFVF+obexF8MFevaqB5tvxwmXMlSFuaJdpQ4/cvdyeVBWriYu1XZI7cp91Dnxqi/079OiJqd
FLFyq7B3AAlSkQdJ4OgQPTcNJU3oer3jjlk0LxDdZjKgO5HM3b6OAV8QQs2GmrVxthw0fatzAdop
FzBpeMzakS641/nqypSR+I9lOCXleDNCmmwrzaNz530FVb+RVHRfIiIDllhvpcKgHKZc+SDqfpK4
ZUQaeE8/Y6SckfVGwEbkDAoG5KCMRgfqQ7qsTDyTPUpVr01p/pejGnAAjh7lON5VEpZyRlPkBc76
aED83PAE+6U5g1ZEaBiDz4D0UML9xLOhJjUcYI4wUf8tGuJn33OvM5I3gFlGNrLsd5Vxtt+4vsyt
HZSjqdJyFFRSdyT26n8SoIGBSygitk1IO3K18gJrVv2MaDfKCrNKg16wB2s9VoVNRxEh9zobTmXW
m6gNXnFDWhwmuq1S+QaqyJGpNXS8qvewJbioRIKhOFsSCNUmjLeZwpg4LKgcakmBBl9k5TIVhiOY
PlvWDVIhTIDubqlcgaSmiN/pGRp9ZlAyBOOyGUvsN4Z/TCVPBt7aPEu5uWUl70kzZnbdixzjQXtx
0Kr8Q5JzANUY2o8auddiRLOd05zR5Tnfl/UNmONFcD3mFIUQbdAiFqRf+Rr1RWgxJAfayxKZmU8x
ok3pJiEDfBwKUjjUq6rvbEGPb1Y/2RX05lWbvrsWDcrhTn/HevI71LrlkHJCfpxIDz6xfd0gZ8VF
WiLLib/A/iYdmwypuSVl0cJUOS818B5l2dOd0WuQTcCftHzrrmaYi8uYPgWvGUq5ighOFcSlx1OO
0m9eefh7mDh30PPWsblsYQEyyatSksm6u9hchq66V9ll+ogbCAQ8VL4uOMoAUz8kGkgY4ntgKXDY
U03ayAEzmjIdOsY4aDwki86IWfMqxhnZU1ZDMZ0y+Gh1oUECLc4raRDmo++5y7bVjpFLNWpoagad
YFw3kp/behWfkyQZViljns6sHBjEhIX7I8KGsZuYK4OL0D6mx2gM2jLBVRww1mD9bVHLLaSkPKYe
j7wRkiM8TG3qikJcBWdLbijIS7FFuyLk0kwvaS7nY2vOhYHel+yKDCFq7RGLNA0SczfWwmirBeqJ
rKuIsyOoMM/bcJP1+cbVvNjOUkpIK8HaF3p0+XPNbWatSzq0yyksEoKACRpHGIQnHZIFz6RrqJD6
iXv9rEi5AHdmSqruOdiHKl2PSufs17LDzgwGT75hkcUpx8wwBbTYKEeKoW2xMVc5OdhI+ODSHgZA
2OharaFlFtsw3w8MFYZJxr0h3MOOSE4iy1wLVwGDdqmPlwBMyd3x5Ydk0l0WeL7tmoZaFg4Bh0Th
ZsWVCd0LygtxGrQ/iNiW0/BOYuFK6lmQvabq6MNzGBFTedF4mF7SKsS3xGaSlMajijT5nqiHQSk1
NnKQAg0NzEGMcGzV2Q9XnCO7aT0wrXdPSGTEZCXXXq7HQ9K01bbz1krPPEDWg26ryR5Kc4tDfZvQ
hSotc2elyZfmuvB6Rab4WXjqfdPYKGNzG3gCeVgpa6ju8q5ycLbSemXSGIIeJCYXkFRLzVZmzJ8S
XX0mCYMsARFbaLgcfAN6WOTSxKjRpB8l0u5ZWUiLPhftvht2gYvos+X8QtpyHS9ySXXSCOmCX11G
w1gHcIWlAFGDLBWOCUNjnnh4fhRPfylVV3D6IqEn6GliCekh13oevRHDGMODPJFByUrCseHzL2q4
Q4dsKA+u4H8OwJVWOvG78LVCQp/UWlx54C5mCUGLTmG0dlui/xErJtuqGDt9X4VEMY8bGMmnIs6A
ZCm+4wd0ryQfFX8WFtiQAvg84XQEEogFIX9Zqlq26cA6eJ00rA3iF2YlNJZIaK2lmDOkj32Am+pe
F5KQEGfGq5qOkVGU/rSu/jbFmj/mnZBBD1vqOy5YfoP2ZK6LndXX6nUEsudC3s8TLGkjxYkz3v0w
UJc4wMn9BHgQMMxRXZ5aQCu7ztcYpgCWkgy0QoZcrgNSQmZ9JRecc065l2C4HbCSVho5xPWAtjbx
CeUy0F11+95il+iY/VSFLs2tATVk19zJBQjXRMWcECL0conhEkF9IXGrg7pXbJEsuBS376w1CmM9
GMVW7VXvkodkKEOzr6B/08BS9aVKpKNh5cSxWtZ2sDiuWFrutP0r1fYyyXQVVmFbMExGQEPAOdp4
+JJ2rWMSvBo+K5cpRE1I1BAFZPQxeOY70FpYRYMy4btrICCtt0tUlrJ0iD61SPiNai6oRp+ULNI1
kKrPskBiLCTVM5ED5hpidgjcQkME3G863txFohPrUddchQBGrCGQo1woVzERF3nQHr2c3p7kFJ4p
wmVu51ZN5QQzctdp/o/RJUR9eG+X3JyJ3gA5gmDTtM6Hg2JIh8QXYOKQz6EsVSlHcpzTVGs49bL4
W8VZtJio1EFWOfmk7A2LZm1BXJ6TfVI0GDa1ERio5lF7VjhECm24q32CWdEMaszHlWRbWrEtRGIs
K/Mzk9mHu1hwIoneUZZGKIUqmm/DIJxKrAUfIkOzLqg+kz6s5r7SoZvsIsPREOZHW72VOULL7VZX
2D9qX8Zkkib814B2TvSg8hkB+jQNaHUQINUoCSOZt9/iSBikUKf8pOe6wAPdYSnzpcGzdQ1zaNcG
yBQHL1y6Lke9UYmurq8T49kwq+VuZPNmAmDHYmUT/EhPvCjo55vRIuDYsVYE/SQZBf2uahmJA7Hv
3aqHlUdbsqU8T2mfBmRDsWnBGejWvMnWpcp3Zbz0h2bquKEV5OVB45QTAugTQpHBsQZWigDAr8/0
FG5CDEtETYhddLmBglTSA+mbV9SAlyeGA4aiL8yrWtwBZsQMoBEsKtJuHBBLa/pZ5zS0kbRzJzIQ
C4c7kJKVFYHKNXz4WqTzccF42WXTDruHJhFN6k9BX741+WWrO+bufgvZOJgd1TS1tlo2ropYbVDE
ar6j6P25bSVO3iXFjKuEtEIL80BwR47wxduP7lQsSzyc1KUIcqo9z3kCT9tivmu9zZJkiaEOt5LQ
nkJP3vODk3M0hV0JXYWHvS0Ohhi+IGtF4O+4Qg3ZuU6WohI0oovcox5vlRppycD1Faf77qInVSR3
K7tW/BB1wgl8od6GE4TeTFomkEMMxLEQ4PprzPpE5i69RW+aW6nWDDY0uIH7furzVbkA6/Pd9Nqm
hFG6tcyKp8NUGeuUHi4fJK0mxwpvUBhaT8izTjHWfnjJgNky2ai/fRFNRUlzoKg59FjM1Xu1XogG
3v604+rmNGeWXoNgpw4YeIMgAntd4Noahr5csQtggC4VdLodw4NC7/Z+ZixzS+umVgYebxlRXCC7
EFJ7sujcUSY8tkRf16gj4bVk6nYKanIyNk2nQeNSInzUMlXHVFX+DSy9muUPu6SJRx6LkmiJCvVR
Z2nuQnXd7lBF/qptx/0oypDJTXR//ZhvraauFnnpoh10A1sL3XNUIr4WRnkLB6hjsMXCpCbVXY/B
uIniQu8eo+eJIJ20e6sqiLnaypjxoXTSZhN/pQpAjvuekXuqJVslbTBK1Winh2FigwpLRcPXMNyV
WMeKKo4kL+coqyq2A4+nvhtJcu1T311wCn4gzcjFUv4ei6svB5I9rfoGNxSD6bwKDnIQ4A1WgnOG
sCOXURjmpB5UEcmwkuBexRKHyMhcmB8sluJHrCvLdlwrFd4KQQm2lIVnOiYjYovOSUX5j4Xyxx8L
Uk5STndp00m8AckC3r0ApVBhvCaTpZaama0HFgda0/pIB42XUOdBNRgWdpzhjzKLDeYs43sMAjQh
CN+bSuS0o3efOKhqbmJZ7gaNH9ZHUV3kab8kWY45h1D750F/m94Fi0NOTwpAaWPZRie/xJphClA4
srqfRsfJhWCTF2E01TxfVq76dDO8pViwNmKNzgNM3Vct0hQKYQaEWbgIZLiASciQsiqKJ68cDSZX
wi8iqp+l0nQzSUF4KuqpjMxdfCskj44lM41aP0RlhhSgMpHzSQjIuujHN4L0NCLVlzNGZdl0joUN
KhE9Cl/L2wkYJ8yOFkgfSzt3DMyrVjIQ6RheDTS/PCWQDkYmgbTCRlW1SDWjHD7dqIhvM5f8N2eb
H40Yz0TSP1JLo6upVD/sb5+JTu9Fqz2qrCNwx3JFO1PrvX4J0etTFVV0WeumY0MNVMy8VUNbjaVh
l6BwgW/Um7W8IGq3cDSPIsaA1VAq3ZKti9GEmm2MLjbnqdS+XTnM4TaiuiJvdz64pYvrul35Exiw
N1ne0kH6il3rRi4Z/pX432LF8MntD0Eff5pSBYhQT6pd0asm8y5BWuiBmCHIKb7aTnWmY8Y8K7XR
HnR13FpWi5SDugUSZLpsJXfPQkeCnWypMy9PaW6Y0kdO4t0sTnoBqSemOK15snkF56ivIbOa1tUk
pcV2RxfVf1HdzDRd6EOhLvqswJaaKVe1Zv0jJaBcxF7uGIIoOGhU5Rz7k2vGCfscPZ6etS/tyZf3
/o+981puHMuy9qt01PWg5gA4cH9M94XojSjKppQ3CJnMA+/90/8fmNWdZrqrZ+4noopBJikRImH2
2Xutb8HBXKeV3Fd5Zm8dlAcAEduNr1GEujg5TR8CH4UKfgSqJBHm+ORZ6nUBZxS3kTtNAo3WVLGI
s8jbmtQW5FfL9zDVvJswKs6TwNTZG+aw9lJWe5OL4yXNKOSlvbIja+2XYt2NDTNLL2tO5luP8AS6
pbVgRVii7Y2XqVMzdfA/mVm2cicTkX7HPCOIXqsid84u7WhWDeOV3TlPHuK7FKsfnhc5rqxC+wpx
fNPbLlHrk3YDUvND0Xhb5RVaib4wJ2JbJDNHmvWlT9k9d+1zEq/XsNLJMw2UMwOfT+4wwCl1mJEC
yKKQKykOHEh6Vz6puCC2OGPo9K/UVBlIWQeNxMX2RSntKcoda5lAgl8GBSDqcUq3kPkI3SFEY+yx
H5rtLLJsmmU64uPXek6kuU6z2azPleaCYlDQCh0VWOv6c6u1h4oEi40x9Zg67ApeQd3WXKxIoOh0
vDwim2qSATNm+xPtiIEr3CICMreNDOGsADlb8G7Eu90CTqxT68XT0Fi5UfE5sodX0Wgno7KPXGvP
Pd/sE8zI/SDMZBFkNYqVmmMwTSSh1c8Dq2Kgd3BkNNQM2THuMfJHSN/TnpN/gy2LC8lwxXqE67Nd
vicqoyDVXeTFJE0Ro/VP7wZjdds3s6EKfux+8CySNi4vV6Xjjgyq50VE149LFv6Q1C8vmm++P0xL
GybC5fG3u5cf/6fPf//xqavYru+PHZcJY7/Rtf4rbxngkTDZ4vnmcu9yo+UdMZ8z0/P7w8u9y79d
nv3+4l/+7ZeHl9f50GaK7l2fgZ8xVmEvHVKoegV/zTj/id/uXv718ngyB57SUmgfhkdE7bwllxv2
rr8HVFwe/xBYcYmpwEcTPjvpZG3jSVt4mqhB5tPK3CeEjPJXas1O+vDw4M5u/cGElgO6mqO9tPaB
CKz9FPju0nMpaS4Pm3L644l4foljSyYPmrn9/gOXl10eajSFNnYfHC7/FFqSRAvDxcnWipjsKhNu
z+V1l2cuN3la8eYsOu+i0MS4bWcYuqJ5My5PN4Zl7XLjfZSGhWDY63C32mgFQihiBwoHKFszrcgp
Geb7CdfismD6K6PmvokY0HTVWC3sHJbm5cYY5mCOIK8m9I0TChGoM07efAwaWguYsHQ/YdMfYi7g
smJiFtQ140KNZGNgY1viYrN9NIOisssOPj+8/Fua9ki3W6eqtpVqlpDxsDdcnulUphO3WmRfkp6u
/PefS+qAC+rY2oSZYYsjfITfcPndhdJm8ojWHfhz4MP+4/2+vcvl1357zeWpoWGSQsgWrtB/bBT5
Mn9s2eXVlyd++N3/8unvv6Fwo3pDQgNYzb//qh/eMw/dbRhXh0SnAIaZxenPTQEpWB7JBMq77yXC
RUPHZ+eMzTGm9QxOCnpG52YMw7SQ1uVrLHXSi0ufqUAe7ByAhTs7iKqj1vZMlWLm+AC+u6BbRU2y
0xS6lTIH5QViZel72mtXia+2DNJ9VzKIJwGULiiVCytOi1X2TAu1bXpizCwN0s+WXmYOEGBgEHVe
vfGZfWg2rYC6qWi8eQ8UYPkp7jmleaVAOivESjWxvyzggmNWYljfZRXCT5e1iByAGtQwPLL0S6dC
bVUVaKCoBZZAwM8tLboldnnURXb+AAKRXhGR8Sh9wLrQJVtSdDPvbvArholUu3LQ7w0nu6G8rRdD
IhAihNGWxJl829k6vM4MBo/Oukz4IXIqFz9X3p7JjudiFvrtadAZLLVMMHWTMV07q8ET5e27fBiJ
KcC0FWloia2pmDi0gOI4aJXhfowIJd1Cq845s0U/ugn8CRj35CGh0RtCtWIXnnjpLA1PP+RB3yI/
9RGj1/5euRhAhON9ipFVNsxBlkqFOIhaFD0kJduT9tq2ZG9XWf0mnHWcJCTbAA7EBxWf65LFdmQV
aKgD/LpzHBEJkP5BWp8dy3w1CN66tmqaaXLUt5aNdjzIEQbkN12M3NBJyk+4DNIrz4VzUkGSvSpd
+qR6HIKehQcKkIPzgybzYVc6rB0UM9i4CauD02sn5gRV1zyUgrpYZ2XaZDBM4K8vGAbD29ePvela
6McIY2rc/FprzHLdW/4NefdvWTn3bdkcjV2Y5oihXWlRCzIwwxgT+9lXB4B94sMyzlSpXQcZPTQu
ZzCFQsLP7cQ4KSgjpgBlX9W0A0okMGOhjEUW68+iMb/YsbbNFOYKfvSadgAHTDCdU82+7+xqONN7
NBTFWmyhALMtx9s68GhI5NH3mhQjrqk43hHf0BMQph0c/z6WnXVLDNtXy8DFHyaPigIFR32Gble+
dLUAl9JMn4KtpoC/EtYSbcmzQNJgN+8MA+eFX6+t3JK1XpNj4jPbObWSs5qZ6uRPpNSsZsZIGwls
nTlgQok1XuWx8666KnjKaW/5vlcsgz5clz3gNp++7tpP/T2JGTuamY9GKf1dySekET9BqzO3HvW8
OSbAmfl6OYnKtMdWJ61tZwbutin8a/K3qr0kmAo4SrqnJXAtMGENdfdSJuQ7F2xBWiCCTf3bItfP
dTCw9OPz7rRVR5b4ldmOH3psa9dViE/AqGnhAadFTYMOKw6RgUeW/xyEiKqnTMDUge29SPEAN4F/
nU82vV6OD+gR2jvLNRQVYpd5GHxVe5Ao7HqMPXUFUonT+drsofEVGnGDBPaVb6lN26AGRrw0beB7
En2bTmsP8Utcr51J9vdpU6EyjBDK8NkiYG4CMj+EBsBPR3Q7ZofGCdXZabkmE87ApxAqsh/0z27k
CdQwGfpLI34cZdhu6phluB441qkL/PeGFlqrWyAxDORdQ8t2lW10DpsCfOBk4p71W47uoeuQxYyA
6+lMWQrRVEcctjUNxqpwmv6hzXvGlv1DWdcCbWnwxYDQvihpFqwbC83voBs6NTy/lCkxGpd2diL2
HolleKaTOm3gnUTGSutu2ERjacCyRTFK60MOdbmZyciM8VHCDmN+yFTfgM5DTYqQYzNpmrXqI0wV
0IDSGKWxXVvpzjABC1lacEMibY9GayYhML1b+5Hb7BolbsoJXRjDqkdCyjA1dbd9XU8Lw6X3MRYk
wvlCyX3vtu8RpFQabdnHEIEk7ImOoUoTT5ooaz71Cg+SBTyzbMaDsFyMba2z7qKWFn5u0uAxnRkD
mmG2KIf7oTHQg8uQbrEGaLqYDg3imsRS6fUsMmPPdfIuPMbFlK6qND3SJ73RxEWAHspVHtklyw6n
2rQN+v9+mOL9WPFFe1N9kioETlN0Pm2E4cWJ0YAkw3AT07ff9wWDlZT0cWOITEzDBBSKIX6B5b10
huElsRmmCzu6bicNffSI1cI2sDCJylwoCyn82I3HtoqSfbke+/Q2KXTOqZn3WmQ1zfwGi69dPcFM
DtHMFPc2Q61sCqGI2lyZU835sOdD1TYY4cTpseo5gOjZUe1Nw5svoJ+LsQCaw18f4XjXBZZsN8WC
XAYPhJhZOlJdj6CWkCMFIQIUUH5duu9t4HaMmbFBzf92eWJyYeOVjnzI60YdvMB6DhPIhlEl2j0c
f4RX843ex5gpVPYYaEGwD9LK249yeA40QBV1Zo57nWoPeQk3lWaplZUiJ4jQQR3iMtN3pTeHjtI9
9GtjM8xrAOGwLihZR7p1rm/EDPm83Bj/uHd5+G0T5x+ow5DB3OryD11jUM4N85a7vf5AfhGQH6cn
7RNvObrIT+nQHIpszDaUj1D2+zFu9q7hcpdBen6V25m51D0NAEnlbTKYiGn1Yiq0/7qHzvNS0l9u
pMuuYMw3l4cEVtJBZ8G2lGRf7GP/s5LtMH3bKLOuSfMl6fQ2mPfwWHI9aKKY6EmOFhaXDDVLA3RJ
Pt9c7v3ybx1M+bq1MRhVJOIsonnlpGkFJa0yW9SXsXVSbcuCLpu/y+839VyjtqGlFoKJ80ISTJ5u
9cTN9hdEqiIzLubsuxnIEQUszk3kEIHIWZ674cxjnUq6MV5iQj3vYnT1c+zahcyaVndd4+o724FY
dKHTTwlCXq0pSYwS/UyqmtHzbYHrrMqt6wBO/eYCO7/Auy/3qpnoXfR2TjODVqyyYv5805xrMYsl
B48u23C5Z7O+JdgCCRdo+wszvJkx6ejYu8D2d1YJzcSIEf2qIsAEn8DZ3gXmHWORfJ/pbrkJIhco
W/0y9dR5rPXSBWODkq8wF0tfaVh2nNrcF4Zu7mszIs6Ia+hVY6M+cAxOlTM6Gdal52TQAiDeJD40
hQJBacG0bqylsTA71jLMMc+F74cbPSUgFvWC1q+aUPvaz+uKy00739N7HzH9ZNIY4su43DhZ6C6r
hIZIVbnZISNOD/8dFzSoXoWHEDcKUThzQ391lxOzuRnmOIBpvrl8/peHJi3FJKWZ8y0W4PIdXDIA
LjfeAEPFRSuwmOYARydhQWQEJqLSfpO3KF5KCl5vBgl/3wEvD8cIT3k+Tv6yrd170+xfigJPXTfN
Wsloiup1IIY3E3s8531n1w/F4T9S2dWBbLThZAAjnLwdzR3gm4orLz1r4JPxJo9X8YoQnq34PH0E
LCAi2oQr5NXwHFfeQ/mmPRCnDBYNkSpK7bkWhLkcURAvcDQ5x+BxegEv9jHcMLHwH4OHFK3Hxhkh
nC7Sr0AU54Ny2ND2ZIJY4EtiFDBemXLFEAS6dQQ4kmn4czYDx0CQrDmpT/fwpKse0Ou6FRuojkG3
FXfTTfOe83BENkjCCWllVyUzwBeDw1cn/GnZPPNWNrM45F/VlbjDjMaQMMUNjvDGPoZvQNkRLxce
PzQhZ8BvrB3wTjURaR9Q3jc4Qgy5Dqx3xDDAagpAow/6yy0Aq1V4bhnHXWEzRmjxQAoI5BNs59EM
mnKP47s6G0fUaYALVvhjIRKQL2p/FFzOkoV9b39YJ+Ne+2zu/Xv68dR6NXYsknX4xIIjNQOnFeMl
+jTe+B8D3vBPPQzsZqOOeriTGPhbMiEwJbCQXMtyqTHFQk5+BD47FSy6r/Jn9gMc8BPTCaZGx+QQ
veG4LBaZv9IlYWk4CnDEorfA2AvgoSWfOWSEtUAeByiqP1OJcd5AEu/dHlFbbIY3VV5Zd1+8Zt2M
SOWPIz5vt+RiuJXl1nPutWTzA679TEWi8uwvWZue8zBr6r/+Zrjw3KkL53/fffz1N4QnwhKUE5bj
Ik3VLcvm+ffXuxDpzF9/0/+jKIc+Skwdo6bYF3Pgwir+qh3ybfxGfN4dlNME3cJa+OfQWY7phrai
c3Svp3f2EOpaNHrJzHYZSQVYVz5l004j6Ir9S20Cd+dnZ5idfQFDdUn2m+aR1uxSN2wMJH/PEE1Q
Bj5NX6H7rdN1+gKF4xoP6LZ46m6ju/SheGroOCyMZfUl2kOsfU5eJQaXTXdK9lz70WEKdliM9Vtz
MzKR2Di3nMzQGmyRzWCnRj6Nb9/E2DRujH4hlxwdBOIsUZZOEndU8+Rcg2Ee6GYf5/zodv2l6j7s
h/QIjjf4ijEBQ4PzFQcUYdf2gVXaEmDaS/SGGFJ80LdG/trfM1h4KPnSsdrAKuYZjmp4DRqyfqRk
Owyz/tEiCQWw3FVwh9is/ITEwj3l6xNGCby69IYTPr89kqgXJ6TI3iZvaPXX2q35BAVz7a3UF7Kw
MHabm/AhmTmNxrNrrsJjuxPbYCNP+ELl55qIljWIqHDR3IIBRPCcfsohi+B6Qdm0Qu6MOZLj1MEN
8BatFuEus8C1XnGEjTczAuDBFIsvgMkIo6M6WDaLcLkFZgnskwl2gIHw0M7GiwM+BXDqK/2OYaUe
UOkcaZFDF5/pDey2yPhO45IqgzTfLUSGHX+iWptn/SNNd+V2eGUJzqZyAd9Y+/JlPHgvrCs3VG5r
avMtmaA03QAtnF6szygJUYiu9tHGXf2bPX+G+/+3Hd82hC5tx/Y8Q/684wOyr1F0Gf3JcLsTnqVg
OZ9j2L0eHe/ZmBWmVyG0rs/YZlA2YTR6xJFUz8TvWav8bzaGIIT/tjG6lCiehST74Nej0Iqawa68
rj+FBr1C/m/ELshWhO5Cc65x2HD9WOKzi6BjMAe7KZobxQAXm+Uj/pHw5rI5//k+/D/Agn+cFuq/
/ReP3/NiruyD5peHf3vIU/77r/ln/vGan3/ib9fhe5XX+dfmT1+1+ZKfXtMv9a8v+uk38+5/bN3y
tXn96cHqklRx236pxrsvdZs0l63g75hf+T998i9f/kd5F6Y9f/L/Ou9i+9q/huFPgRfffuTvgReW
/J3OnG4ZLOUcQi36L3Xz19803Ra/G9ImBkN3Jf1ik+//j7wLwyAHQ6eOspj1S9twv+dd6O7vniCy
XRimcHSe0f83eRe6Oe/R3/d4ScqFS7y0ZRu2IMlBumzfj6d6YXvJFFnKuBdFRAU3kj+qId6Exaxf
x2GsfUoy8D5Fnx30ppWP7oT6wPCqkSi0AiKAPj3RpNbBMWf9SoZCXxL7OhCpk+KRL7WDEPO1WunV
hs6nD20M0HnRNLu+NeFHlpa6611i88y4fggLwGhNuHWokfakINKt8ZN+qaHmajytWDkGq/ZWV2Qh
dShtVF9vR32wP7sewAl6wc4i8XACuC6mrrChNTJmvbM1Mx99SYfLYRpAYAibIXEe4MaO3fa2VDQK
Jmbh67YHxtHU1MRNq1ZTbQNtRnbr1eT+DVtJovmKcboFhNFaDeD8pshEwaYcWm6IBAYzP+gyovNi
W9VChMBCfCY+JHh16GRkL2/qrn+voTxoYyEB5BQt7NSesaFmvzXW+ImQXji7yrk1ZFXcdM2s3h5Z
BpRxejtaLHTd2kEeHjHDRcJo3fVFhA/CaT7Vro/KAF2gHXsQIUy6zkImxSpsMUSm+jLu43preO24
EnoN2DoKkaL07cmS6pq8N3KtHdSLiS33eT58zfM+vulb7VkLxbnOjekutQasOHGt7rOwWjeOTdR1
KYvrrlKY2Ypk9qqIr0jge1wW4j1qPPtUOQlnygFBqhJzOsQ0PZSDw0W2CbIN89TynCo8iT8cc3+c
nX4sWuyfc1suO7JNaAwHhxCeq7vz2fSHmiWdpIw0v7bvM+LaYuG3W7TZ1ioYCIP1rY4lkV40K943
SJPos7CyJeoSgFmJJI4qMGpguxeaq86yqs83Pb3cWycbrGU9dWCWWQl76kHPC+dqGl2FZaqDzCG6
zRRE4yoZ2rWhZ+Gmb/VTgttgV0iL2RdhIMM4gJUsYdVU6Fj0En28qaER6TyqzyhDgljXpzxFszpS
sNoJo246G+/oCV6dbqo/1UxhvMl5IsjDugsKHcJp/9lIM+wHSBJWnpp1OWZ+E+njHc1deAUtcdyO
6o2HKsFAkZkCcVCTevd//oEbYq4Cfzp1SFoPnISwnQkpLen+/IkXru0qXxQAGsuZzDg2zr4JxlXf
BeY1Q+WF51uf6Cqrm+Q4xEV3iJDwDUX3uRGaRssTn1c5mqwB2urdamnfsHLOtiYS7iMJ8lx2jetQ
D6N15MLxTOYbVapwoSu0zXXR6+TD9dai8nHJo3c461G+awOowyEVcybjfVJ0KJIJAYiS8FwG8aws
cMhXcInrA8DVqyF8NGjVHviUsqNmmBAWlLNPKkQYqhzOlus/KQl4oWJssLcLvUd/gEKfhFumgE7x
0ov6mCRFtklpbW2ke6yLqVkyZAfd7oFv69ziJRS1e7Z7uSfwCPX5ZH5kdnvsK0PfOpzc8HmEm7TT
geRkUf40qv4oEV0QGeqsGkmOLqv/q9YdinUQFbBKmUwSP54jQR0RlvYCiWEAFihJA7mPDLrJwj4h
LgtZQhATaSJgCwxclSFymi4HVk4HD8qs9+xY7Xs+0QsMTP9YyEcmVeG9JcH2NMgGkjrCeW/GqMgC
jACau5j0zoDQHnkr0SqxTQl5iSRha01WQRomezlKoGgGqOXjaLIOha0/2tmERbkv16KOh+U4IIBM
6rBfewF5LmGIUs4LnJnXS2cTUQO53QQyF0WJdjCWp1YtnWrsD9rsb2o6DumpK8ZDiWHALOjDOHYB
xFi1O6mBXGFaDMJJDHTnNHefmSyulF6gDCVl+J4A4W3RteN+HNU1toN0w4H+wWzMwIXEurQ1AI77
bvyeMW/dEvBpEFy4TJpGXLNfLVxsaoZBVgwRTuQCi+LQcjKhu5oBdoHDO5JohKRQrUtEiTcDJu8g
lWe/RQVMwuZmCBHmtIi6NhiOiuvLjQMGqChbCND8ZVcqI2E2S2HaeFZzLRN/XE69+9k06L2KFseA
XthbDoJ422J68karhpWUYUTtjWHLlJkA0UjFexNVdG8ocyMnsJPj5HB5ikkJ7rk6Gm5xbuz6va2C
fvvnpwECxH86DbBQRDpk64LcLtMzDXo/P58GDNX5vuocJugJa9c+0FHwZ6UHiygi+sPC4ePJ6jYu
3f049LR0HMicWOkDzQl3HCzosWJvPGDYsZh8cHilWfek0FaSY64Pu04NH5MS1n2IRAHab9sOx9oC
KWSVezfTQP1XBcGrRdHsNfz4aWA2p9ItngdPQnpArLfrLfZkTY3hom9G4+gpGvK2swluROM4K0NV
C75y/ZiH0Jbzum5Q9GI9lGb2xfbN9hAoqDOBgSUpL/zuMBmGDd6TgbfKjmUwlOu8QociA5/fP4TR
yqKZmZGdbPhvQ2qqbSpkiqYGIGk+JEQhwoVNHOO67Dj391oH6372IRa8/ZXVaMZq5MA6mgUY+4ah
62xKSbj2JHLT4FdYtkMDpd6MmSdlmnUoR/HUpcHnrgjfbA3NrNGphSdsdUjp6hWd0letNVrELjGl
IOh5TYCxu3KkBRcBDc++YigRFRGaKQ7gg+0Z+Nk6kKMhAZAwVRp53Wcm3M4xxXnsjdRlVqwOoeLr
bUguW9pDEnECQHoLuhNFZb9Fdxlfs3BhfZ4n2SJXPZHvKv7IHd3elONdqHnBWjqoKYSp1XdGJNpj
UtoPmEpQzaVHPXM3eVmkx3Zy1PlyQ6xN+/XP91p73im/X7vmndakeHaEa9tIOFzH+Xmn7Uu91tBS
+Xe1P3hLr1PegXxk7zA1Rr0V0ngqqhTD9zTcddZ7NHnjtbTWumbkCzOcylfhmxstS2IErAlVsDGg
eTGApQaxMRzTPoZSM91pYx3thwb3VFy5t5qVjC9uViMP90RwV6SY40NI9BsJZCssiUK0XAOJjlXB
VXCrbsmocbguc85lplNN6wkx4NFQKMJJLfU3bMYbPhn90FjxtBqYPje1eY15PiNA9Tj4OF7srKXr
0EhxZ6FNoYjmS7Mr8eQhhp2cSd/25kQyj1T20aIry5FzjhAFLXM/cTaOxaAkhL3y5x+8nNcTv3zw
+Cx1vm1DmI5h/XK2yMiBrHREb3eJPcFJjPThhFtTrZ+JdvbP2YC7RchAkV0NihTYoqcFByRWLT1u
9Mqj1OgB5aeMEdeqbJIRc2xsI30onoQPyxZvM6kisvPw14BUm+gD5a5unTJa60CfkoNOZbDzcyIV
XE4ZC4PU+G1uJKwJrK44JKMZP+jCuklil4T5gH5/F8C0NPzsiOznyuVyft8oFE4TceprqmS0iagS
/vwz0r1f2xDsndKRjo4X16EJ8euH1KdViMezt+6oEbliYtm5CfXbemLQVAWd2PCez7YRIe7vBsJx
22lguQKmrex0uUs7TnWaZ2WbuG4bal8sZqOfztOCUi0Lp4ADHHs6Exf9YCtvuhYeilbTpzlrZBlh
d9hF9ugWrp0y+kTouoQ8dgzS7iicAjQV+bC73kCH4Kp23dipt/Fq520MiP3mrDg9OHjnq8H0doUp
DpNbh8cOPb+Ox5gA02haF1SMS8NNh6XuRuOJHDuKhrATBOrUa00g08+9XDLxzNwjviEMfH5P7AQO
qSs3PkUqDJ41WpYYBD91WlsBQpPrsY2Da8eGwdOOgXwQOiFFZjzZh7QumK5WIyeSPUKRjizdlPWV
Acoo6PoeSvlaaoSMYBVHqlZg82xK69nuOSx71jqroacdVqEgQyaEZLJPbX0Z4YU95DtG42DnPKJ5
CSWuz7rsw5XmVdVSa5L0uq8ASgRBCPHOPuZt0t6FhAdpjU+jnPHqacpBF0ahoONshc+tCUwiBQhs
5vGbgdb91Y2NRdjQfy8t392m1IQ9pfgcV/7R1YtxIHEOT0uyzFJGPHpbyc3lCiSD7OxygjqSqn4K
C+0m6XX3BsdqtXaDJKdjDqw3YZ5r9btSMPLI4ZznqKfhd6CT0dDvRI62LwJ7J7JKPWEPwGE0huNt
WAb7CokUBl3yY5l0PfaDt4uTinHsgHwNuTQMbiOsibpDiNNozGwi1zk3xWNqpNFNWbLKMZpgbVje
gFiMM49KN6HRkWuG6TEtu/bQY0VD69Z/cXRC3kRuq3URVgL1K54pMwR0qwXH0lU452ral5eHrsIj
mkbvZp7mu3GgiuOQYtkL74gpYck+w8cuE+NItcQgr2+Y1hDmEowwYZxGIa0dlLjmw3Wv/vwo5mT2
66nOM+nbeSAaCCalYfPLitTN9LStES3eWTbFwZAiTyss0K41HZUTF6W7yebUb1WZvHFi7d4I5ilM
WRerpB9gHPglfe7IpqJgdYd/ozqYkWzxr5y1NLuVRpQ94Lm2sU/eCgM+S2iiZwlkYDziQ4G+69rm
ldsxfMdS9dBErrURNdfty3nWrBooaEnd7wIfy7/CY3Ljxv5H53Z3IjG9B6VoCPM1n7oYRKWhRzCi
aaAsuGa6iJ5zFO0dYQpUuAjWPOIGtByvUI10DueZ7W99vQigGCFb8TQs2knvrCttdA/a5Lon0BJq
26IsRfBTZryxym6s1jxoiLFYOuFrtDLVvjgAxCPGwg+2XkL8UiJYlYOB17W47bLGoiGTB48m4z8C
E3jfhOHgQ+rfYxrl1WLSrge06DsP8z3jfQ8Fn8/ZTTjqttNTce17YlqmwjxG/szuBRtyQ6X4qbZJ
CwlGIz7a+O2IoySOTo0iYhDgvKfAL+5UiwwPNZAibQjDJGzszDN7FHCUMwy8Rzo3nrMsuoGxDSXT
XaNPKNU6c1NjigRVy5UrBHlmxizoBn2imkcmuU6SbpNR7F2lTuqfjDJHmyRscGQiajaIhECBN/hH
6yGmr9FrT2FHdz7zC7GpRsCPDqPzVUvRkcMROGTGgxBBiRWrw/bjE4fp5yRstnaAYyHAo5T2zM9a
bzYrh2jxevrM8NXLZuUWbbxNPLy3DO8/BZHCFI9Ae7a6YUVTJITmiccatvaPHTnut3wOS6uO33sr
0e8RusbgC021DxFv3NgMQ5C3zlKcMn3X5Q1XXP8VVzLaQMRhR6X3yS7OQwh0nn/wZQpL1A33OV7+
x0S33mjYzFGhPGpK7+ApjIdlYu4TmpkPSYaMXdE9X9vhU1prBny52jz7geksigoBoItF5soX4Ja7
wIvvADQMV3HO8lvGX/2qf7NL174FHg0hZR8gR1gP2yYy89tQ+wibwF00TJ0PAeKZK+VkTJI6y13q
Incf5ZSkG7qIJennSb6Je9ZdXAaetBq+aUBA0TFWpr30M7E0A66/Q52OV8aUMqQZ8bw1cEt2iqDs
QuXtpp1Txwvx0JlEiue5Gb64HfEKFcGJKj9OCppug0BYNyP3MKbEwzsNWJIpDtdKD8KToMENZKLZ
WRoOCyVhOhlWMT7FPrsdxVEQNNNzOcAxwLiWLVMLnA1GruCYJnO6SPZSDNBsmYU4WyOyjp0s8jOy
D3IFuiE5F7K6b5GKrhOv1NZQIpLracZneD7tyS4cqMm0etyrNvqUhYa1cqmhFq3rpZs0w6SZqdlO
ZujBc4r9EfNb55wRX9JzqKDX2MYpUOgFhhBbUhYHxEo5ib2RHSK0BnlPqBr3YZtRG91Rrey0bNKP
rgweiabXViSZJ1FTbcuxx5mNIOtgF0wbW9ZPDFSlv001t17rFdNWE6jMnV6sU2HlK9HUoAmyIETL
VfnnwaJxKrsMHZGCUtRKE21bnFZ8UBitHB16AJpkg7NO3y2bsr8ndTm5Nlz8EWY37tM0Acs/l82j
9dokRbVj8X4/+TCex9GLNpAqjFOITdQbN0UbvSdRn4BTccXRwD0zIeZc9g529hyyq7JH/6j15XTq
O9KFvAIGZSclxazQ3e2kmy9O5mz1un5x9MnYinQcdp5OkRA35OLFodOfsE5/nmgW429ikN65/R0z
BI8PzTtzsFT7SLT9KSkGaFuZ+TUpFYiAQR8/yTG7UVABrmRRck6TMbHzFRm53hP6qOzZpXe+bBIA
CkPQ1lub2v3blfL/JksPY/Hlr7+9fqRhtgxnMfd78+OYyBDSZd35rydL16/VmLxmH//kh/6YLTnW
76i5HWHbQgpaPXOP9o/xkuP9TvVhmZ7FEMnVDRZif0yXTO93hyWY7qDjMm2P+dNvf6m/pambzu+u
67A8Q8UrHQgw/6s0dX1eRf+w2OP9hU1z2KUnzzDVlr+MUzPRRlUaxKAzprZftnSusZ7W+xG5Q4yM
Aa4Fevo4wTMEd8wiZbD3kY85LLRKXaEf+CCB/CjJlmMJHK1++CjP37bix4GBPpdfv2ycYzJbtQz+
TFfav7Svm8QLYHzYI8PlFk2cBJfbcX60mv5mbFDDyLR6GqWzkWk3q5foPdlm/W+KxPlb+HUjyLRn
MigtJoGG8UvafGPVAldLMGzHpgyR14wzERrOyYgzauH4DwUm0FSZJ7+yv7xF2JpXVgd0T/skYjYR
zfeV9LjwMof6/4SdWVPjyLa2f5EiNA+3nifAgKEK3ygKqtA8S5mSfv15Ur1P9P56x7fPRdMFGNmW
pcy11juZaa+MzskUrvX8nvd3G0LcOuh4zQxR8/V/P3sMSf7zpYNgmgCItm+qOleVv/8GuAzD5Cdi
8nrqEQ9RxPBDeABPpmUd8pDpfzpSvfhFcvYYmoIEtQjwG5xgZmbivMtey6+SdXW9nOs5AyjT0aya
YB+oLOxD5lTYo8jiTRj6bTTj9pQEyog9/OAkEf+L/59X8jR9nDz3gOSMeKmGxybbR/rQ4M9k0oA1
foL5SYlz5cHw8AAsYCCzPKZYRFYpTr55RkJD/WLalsn0Catxl+jCME7ldvKwKmRUuLF0ZW6N8qMk
qAIfNUoKknyRLjJRnzBmwtqznfANZEuHHlS/Ism7amMEXFjxmLxw+WRwJcozXJ+gth+yljefh74P
1aqG8wBDYnSajSeKfVrQUfazskUL5Mkd4mZjQd5dp+rRLWICN73WAfSofh5Q5miEzGY1TiudHeJm
ylyu9qytoenBJu5cf2vlP6PSSw5x3MDWDe12JczoO4iq9CgLAfPIR56POPweSftn5c8UyOoCDyEp
Qw4h3ANuPALztL7LBGlLkZ0Zun/lOnNVypFsMzFvXMXOE38+0Xew9zemMreGtz7OTL9dC9VHkr7b
Q9RgTQNsG0zcVZV18fD7U74818aNKXM77OH91N2XAaxTePtIse+k0UO8f2IHXNE5EvEqaxx8pL92
anQCWU9d2tXmH5d5P5dSyHF92s+QsmO5SzWhf2vwIpAZX5Fc3CMfOg5Qwcr3JCV+enfK+LEuoR0F
2b3VxdpqKBzxWLwNlkGKS4yFt2czyMCQdwLwmDgIqQLRWVJnJR0uoKOV/hid7L78pjD4mJgnICu0
XydcekgrB5+ZsY3vshlvSx9voFi0SELgIpWye7P1DvQntd+1KNs2LiY0ohSHzC6xhcjKdd9w7rya
27qZ42+vji5jmr+Z6H9djRCMeECL7fr4gldKQQTpk7E0loU9/T69eOuxeLQ0y+RyNI+hwYVY4lMk
DZxqejuC91fqRystSUtCNz2I2t8s7yBK4DDha/Rqy1FQ1HKlptgQrnSRXDP1uc/C/pbw4+xWXqxU
3uRc5GvlfigjProqc+GklHujZllqtS57wf0mDkfSp7E4L6VEiOFiK4IiHFOVGjkO/H7PQ+znhA9o
1jjDPqCSTXLvgH8dRagHvgmdAHpgIdYIx2EXyvkjFXDuTd0saTDF05wEWFWPPB6pwTQ3e9NzahAZ
oh0CrMLEnL+njuGcTGl9mgZmxc00ZbuoqN5aLA1YOf5EA+EFNZZZxxQDcgT4iOA1x1jHIBKWXtXb
NIRmX1lcvUlQyk2ZFG99IXMkVPxhUU6HlpkPktGAj9Qn7WJZxivd6VZdQSa3bod4BUt8xl0fa1zB
pcTH7MUIz5fFr8HBaa2F5hNqXlv3vwaUrascPBEnjHXcGmuvz3dOMLwPBiubn6IhXD6beuD6qIL8
Ps06zjDMzREsNJ0JuDRwk8gkRfYUsU3ESgCimil4T59twRaR0YvgAoRka6qxwB65ndMn4Unc/3q2
Xzvj1l4+kaFnYZYy3s6j9scZ4xdGe9COSpZ2m1fN+L9YJwcfsI20Nd5dGRLQYQqyS3KOHkslgsA4
t+Qzqsz0u6qXy9TlOu45KXVVYNVF8FL1Nsv4tz3hJSmzu2E15JWoJ6JK4Y4eT0wHKMO52Pdo0947
v3myUraX5TJhbyBkWEYvs4mcqpy5NWgJ4Kf/SmV8qpro53KJzJLVLMdwo6t8spWQuSRztPMNpDle
8hJLXqFXl/cgB3GTRvZt0uxt6o7NY0hHErtN5CLCyJ8cB4dcQeJMF0EMQ3ORY+JS8HoJb8E+OkNm
a8NbJwhgE6i9QisI3DPMr8jSKfqTuFira38Zt+K/inVMxfv09VHJbjBOkPaPLsfLsh/D43JhhhOb
dxJBwAyRX2uKAGZBX6nm7rNPwnoVmC3WFsPrchVZAcuKHc2/rDh7ooPdenim4rrNx9moCxyHrnxt
z8VlMvHaHEDFVy5kH39AjVq1XNstHT/ixepu5kRTjVG2a4X7UfLRAWiRsKWWaKVfLZiErvQJLWrj
4GuoflcX9SmLGmBULyCEkPxFQyn2kK75BUsxOhhY95xThqAcSDSYjybvjC2Y71VYqA/ZU2GV95pt
FR81CEgivAmYHpiWkldQwZtnb2BJ1h12w1ptHIFodn0+Q6GO2HdS4mMNbX4y7BIibpr+tkMeI+rm
rePchj7paR44wbZx+LY3o0vF1udiWIDzKAKqEdw7YW6z7NjMFYiaDeI/adztaC8lfnZJula+OXbo
vAne/Ub4pDWqOkAbue5HnW2Sz4TRisl6Xz5CtsUd3APwtMYfPXDTKs0Qck5d9p3Vw0dte9fC0bBT
7S8TejXYG6gJ0uy7HG9mVTXrsQnvGg5wuMzXqnQmg2KEEGSzJhPWi8MYcUU1CxmThWOpT+uYqmWj
zpmlR79EooT0bEPQpmBhTesc+5UtRCd4pq3/Va3HJBhI7eHszpJzmpgm+g9a+7rj5P5Vghj05QLj
JWWZwc+5LHofK57axUAkfaqtcO+aFhMGbnPoLa+in9+Jexm5obOIPPsMZ17lTQuHhEIW6ftaBA1E
qngDxAoKrMQmQ6htK5CpkLC01nqcGu03TYng7uRWGUKGSdA+zrVNkOlgjz+ivOWOVMuqEfPespqz
01b1PYhY7RrkjWvz0e2qbGXFM+sZ56JD972pi5DFxwhxePLkKiqoryyHl5COmDR5sEvVLYvjE15U
TrPu4bWRq8fBbG/6Hfn6sHJtFtKeVgSWABrN3tH+AC6j7cTGN5sbfyNCVeqiY8R8yTTyccsk5r2S
+bfns7U6mARuqkQjpyj4pt/YOXUQY2CqA2qYP5lieHg2QBCOGKZBJaVSnvazquNHu8OpOr/VWj7v
rIk3WTI3jYfp2JmsyprjuZtMr6CF2weMLyiLYhZQ0B/ouVn0VCG8WpkFF0zZFV/dMLyYzUyRBu67
YZh9rlPnB2FyvrDmR3P46NR6m4IJJT4GmvY4TPtBvmeDRUCP+A5zbp0ZAAmpyHDmFmRIavZPPYXe
KszjbyRVyrEjCxTN39Wl3GJreR3a/J6m5bXWPvORaBmcSJ5wG1T7aHXtI6zfPYAk283wBc19rMfZ
h7S2x3waM5u0Ijy+GOzzBH1FxxqNmRfXaqemG11FiZgR5Ksuv0DYFTL5TcFE1AWcLeZoy0354KlF
dannqrG4LmVQYn6AiJDzqxbj1PBvSw2yLOJpx+ZqpPpzaOFkOWQGdU/W3s0o3KqPchi6t6At2OHg
QwG++7e6SK5j2d3Tmq7G3AtvfByZR+PFGs2UGQs5sNBRHIfMR5fa13N7onI19nALsQOwGH7iDaz6
Grs7P8m/9ZpXpQruvMs+UNawaQtKSFcPT8mQfCdGdsf+ivXSJT4J1zyJcAWozJjaqz/jKjMA/JU+
nXaKQThmsL2N50R2n9XyP5OvGDWkzbEfUW342OF5xkcoWALaFjeazrkz+UIZPbmveZA9l6hBKQHy
u9fZJE23awtHURuSsy79G+P02wjNhombe+4n577sjrNG42q6w2MhiaunBKehSHp0rVfbzu9JR1VT
efNvChTy87ia8yK8mRFvWb33UQKFReIqVN0QoJVZRwxW/Sr9pkqkDWHfc2xi5iAg3A21BQRZdWHy
QRHQXNrOJTKQ4j9KnF9m+QeJl0q7cs9lbl6zfa1lf5Zr33Nlsk/CJICkzyPyZGNTK5MBQRVTDt1r
weTVK9X+kmGnUia44kTf0GdvuJbjSp1wzSChJWmEc+PL+SHRTCxIRvFZ9fesYcNcPuY5fsaSHDVK
Gs271omvjM0PYFDK4BBOylDezY7XinRtn1i1t8eaWyFaXzoWq1NC8pGWfqsWCYcftaC9ypnVbrmO
1T7c2PZBn3hZBXwpjGauQvoXaTxPOup7P6VEmszhD6Xm3XbdYdcJ/MGc/Lu3oH4JMW2nVvW5EqPy
RA1oaflOiUZeYpzZR9lfar1IHuqauNyaD8KufISWMxin1nxYifPW64SABsGjl1fX3OX+wkoG0YWb
/y4d5WfLlbt7ynSWmEbckhnvqCyWYo+Hj2r+dNWlJBUefaFcY2htMq0cZ+Kc8SCwmSuv4eRnm6Wo
VDMAo6Ndr5xxWNuoVJems4p2bkGiTDlTEBp18p6hmvYqFKRWLTa+RmlhuuEbPs0jBCRtpP9ik5yx
fwIfTPZIhonqNZnHJsZlqAMShEKb2GFDCw5xZD2VefAtQmWLhbIqzcipDQhyb/p9KLhrBnxrR6GD
5Q3lhc36EvlUYt2cH81IwjJuId6FDoq1pBzxszOmX3rLh6Suc88TRyg/+JrBMsFnrn/lZkRWFpDV
0ns1SMmInTcQgIaaqywwzh9nr8IRjJA/BuMA8mjwTvJa5nGlb0XhGyhw3EdXyfn+/lIrwaRejkgW
JZbBKzCGhBTKkB+SwW0XnnNAEwT/phFvlnrq5UWEJsXKoVV/u/xwCFHkwNch9HxsSXYQyVMjInen
K2mdUAJGD09TJT4eNtk8oboclE3H8kU3CNzN8S79+0d/PQS9aYBOQcn7ll9piwOJbiZ0wKTe4hXx
74dZHvL3g/8+mFBqwVF9WX62fLv86++fBcuR//7h34/5//7sH0dNipJJFZOaf729YnmTwknRp/z9
PMvL6zwSk/sePtbyi+VLqOcnSMEVU0Ot7c7LwbM+sIt/PynB7ypIRrwcCYgGV1rFULfJc9Mxu90a
raUCAJTjjoUQHn8PJXBdvo8893mo/WYXKvVvoETCkiQy2BLwQOL70Hv9jnOJG+6AX9YIu2mdx7l7
Gjy7wk/X7xE45r5zWn64fAFTizGrTbWVE1naiSlYRBcHp6jrRu8U5al/Wv7FcuqB6yFUg8R/cIwO
aD+0d9UUmSc4eCYoGl/CSTybU0BMrUuH2bUNUV+UjyENxzESqHbHge4L3qdrFA0W7TCwpZ5CaHR4
gzqtSKFJkgvc8lAF5IPEyJ7dkiyTxEZL6QX2G/ZqwW/o7OlkndoW2V2U+sAnIUGRZg2Hyi3crZ0m
D1jev5fHwJl1YobDbN+YpNeHoapBtHqnBKx9/Oh0wC9xiVk2J/LEvUrcbpZQQKhALeHc0kw81wJx
I9z5Rw2rsnXZBo+hXqFjfov06CTzXltbIdF5oYSo2hkzmRW+tpu0+CFz5SXpVNqB5351YXatLZu8
S98Y1r2YaWlwQzaVkn5wZurwMHoa9eTZGqLrrNXdRquGwzyYr4NPzDaOZREbnV/uLMv/Y072l19i
9qw1GoGPsvgdYHmw6pr+qykwpRUQV3DgpEKs91XSX510eOxqhd0S2RLFE+2Ky8LbOHJTD7Z/BCZ4
KHsJkoaSr7TkuJHDb9TL4qXrOsLY7JAQh8LbNjEv2eWC8HNYU6GRH0dHYsOCZVKbK5JCAc7HBeQx
M/MQipPG0NcGMZgpoSIu6WAQ8TJmO8SDmy3hsIXrUrRkNtYGIIpTXkDbtQnGjbuUVDl8/no4ukEx
obwSbNDCIoWRCjTxIYfOARI+GRF1PhbToyg0CNXp1G1g9u2wmEjXNmpKx48+mkYEW7sTGOP1OGkL
azqKvN3AIF/BbE0xZBR3w25DJjBiI4NXM2EMLamPTSkM5rbyUveWv+1rH3/zEvGaBWBeuDSZddj/
5hXQrxhEbWRWfYYcuSmFSzeSYCvPSEMZHuxtPT5lAW7fUdySWkNSZJFkxzlK+lsamDj/zN4F+BEw
nwo/q34xjyOMD58WoffOMcAHxxKouYeu/qI1PES1ebfZGoGe/RvWMPp2wLuLNoYZYtryVE2yZZyK
C3hkYIQF30Iwu+YCIt+u1WGak2lk6gKDGwwaZGXvnK4nztzBzsNRcVCR/aTjvlF2OP4anQF2bMl3
t4+vjBHe3BCrUIvFwo2bK5KIB7DdG8b9RN77RI0ZyVOnyemmdfonjSsjFcxrB636YcTEDAXecK27
kVkWXPrcrgkFToSPj0nzmUvi8iSJRvOEtzcj1EevD9BxSOIR+haXnWg80ql8Mhr6jOf0QRjQRXKE
iEn56D6SpjDs0HZbj2C2bMb13oeggI6JdSYZVxCUnrsi+2UMNQNZEttHCMSWazyWI9aNvcu4KnLl
vFLG6j51+aFtvB/T6OVPJgC8ms6V7twdm6r5UwRQ1lXTMZvTJSuZIhTziNI3aZB94/o9h+61tWqg
6cEi0zS+9XXxEKBTx2xLzR4D40kK8YB+fDjNLNwWRlZrBt/cqHm4csiE9Dv0R2ENkC3nZDtAo+kE
Wj9mC/h6YB6V6fqlzNP4wZTTMR21hBCt7IqrX83aaZBt4Mbt+dkSMN8xocfMzMWWJA6veh8wbIpy
FNGT+w4x/o00Fz+ke8GNcqsNUBNM+Q5wfaWSgxHruoqronzJ9nPS/QrnB6dIb01l71nqbgluVcrS
NsE00QPcW3uO+QM2+zpunEPvWqdAVKfChNEmNBUZRnNaRZhqW81rXUhMWAm6J7cKq0fAUxAOesQC
rC/GZsSsxc32XRxMvKse0uJkbGK+Mz5jWvZl2QIGVPU4FWAGA7QzqvgGk20svTeZkawbP9/LhlrF
xloFD2Y0I5W5Rv1yGRrnEyEcMxEmjIzWQUo0NGqEYYaPc2c+wGnCMMu4l4X5BLZF3kB/DEXxGYAQ
OuqSNvB/vggfClpfWSTzEUcYEVMuCuwMK3bLDyPMt6OnXZO6JTfDeogbnL41lo2gqh5SCL3C/IxN
ymCzaQ+lbrzLyHz23Gan8gMcK0KS7zoNzgqU5fBqHvGmOWdpBA4wHGxBzBPnvGirQzKbP42xvhp5
dIFy/WS6zA8cj0H7XJHfg4NwkhfPnp5f2ohaTSW2onZOM3g/BmYBcC06zH7mTZd7LxY9F+bneHrN
IwTZcZu2LeYz1rlgHlHa9rv6aNShYBgcGlY2n8mY2T6kPnnLZKJWPvaorfgIffdrbLxbt7EDBNDj
6EHhSdbDWH9M3ENynrdQBp0w/nQ694DF0ibMHRAvbAyM3DtGs4vQHFslY9gYWU6SnC0fmMGvbNvY
+YzA4b2j57+Pk8DICqZq7qvU4GiDHdov5ikv08sUERYd6TiOMPHEUx7ZP5bJ8Ry8aAUIBctSv8/z
hlb1PMMm2UhO/JSzsiXec+cXv8o5OvXkazPUybv26MCmwGQLpXis/epYyfqUyZLtFzZpzJgXgNw/
WJqzh6ozQi7UcBFsEYcg8MpeRmf6w0zsB6XKpqnrrzY5+ymXYcl2hSWsj+zByLbIAsaiOIz5yFy0
O89zQ+SrATM1yPzniQGHhzU7HbY8QO+04OymzRqZ4xW+hk5oG9ZfFTT5EJYu0xEH8n5DLnZ70riZ
JRGYkC+3Zf5IXR1tJhcOh5OE92Zs/igGiNt3mCMZkUuC6rYpUBKMk37AOJnVoOwVylRven/87LLm
k0gOqgKbi1DPgFgdhsr1pTDQejPl9tE/x5V3GTv5HYu62JeGue4cfNfDsqaNcqIPqXGtydkAWKU8
GAMM9jQRbQofs3h96FsM8uMOClpz1Lz0zZroj5rC3BejTXsRY+StjbRURZu/29LyzpABa6yzXphw
P7uaRdZzzkbvjsxoTXj3NkkQRmq8TBRJavKSbeA/MFCmHYy9dTUN8pBqOs4hmb1n9fsyjPDdichM
7GvxMZQWovRCJ0oK+/QKADUe+UiTa1XNH/qoTE9L9vR6EhdbFnjOs2PbNr7c1Q9hco3ItPgxEHCF
U77r7MpEpWQzbmNzfSBMh2teDh9THOOkgWTEqyB4wl6kmSV7I8KOj6Su5k0T04ObxG+F3uO0Amtt
mrF67+VwTk38yF1zXUwm0SnMTTw9IiSlSragZcnKnsV3EDBX2ThgXfDe41vjBFdZwFljJmdln/ZM
fU2t5+KtspoKeuGsSJ5TyKYytA+2WX+I4clAEuAbn80M8sp/E7wI6nXEZnCNWrlzHfFK7hUBPbXc
GbgXgPEyFWvKblUgPW8s/OVltlV/5rN3m//6XYJLpk153+aM0aFZD36x7rhAdJ7C5fDqaAmhqE1t
7EX8qxXa5n//1IxrViPIIuohAdjVCCeRp4OQdlCHGDDGy0iOnrxhO3E4Knn1rWmVGyt5m+erOm7U
QMLj/+rBIc8xEB2yCo2MlZBXNVrl+5yRuJTdSHBo8firmZ0FJdorNiTY0Juaf1u4Jyz/Vr/jvzpo
Ybcmewul2fJzilSjGbZYd65t/VMe2kpbWVa8/L8G3qWrgI6zbzUuRg2SF3+vHlIbHmwrPCq4HQOe
iwCuh1Z0RB/u7O5s2k+sQ2uDiZ3o9W/1wsoeilnNEdJEPtcpVjtIdnr+wkjPAd+KImCEU3Lj7JGh
4m2O2odH4858Iu5so16r0zX5di7Cu5UEB/XkNbFItXoDANdWNh7Bksem3KjDqdelnlZTbwcfreW9
c4zG2Ud0W+qvY19/akGyST3bqV+3Mlyr06PenjqF//tWSRvcmGhqI+ZmzUwzgf4zAVirRnvL+r1r
sEpGNLVSaW4Tcif1b/WYCrxfdz912ha7YprBQ2FWLw9PInxoEkLKOVwWEF2KjYjBHIsJRUPElPpR
xK/Jljioh9R9spnRxUzE3NlG/qUOpUPjVXopl6H71Lafsiqv6pDqMUH1mM9P6hHqNZXVH5Ki/vWi
sERcqRdMhOFRPRVP8SCJICtpntPOWJ5OHc7FwJLDWAQT0qK8BPNBxli44PToltWlaH/qFSAWJtvX
0WSw2EbzqbdA9co0xTO+bTbCBOnA5/zbo9i2uKtSqSFB1VxSwyNdY7ufrguAX/fpN9vtTRu5XMmI
281xcYtSMzjrhX7AfQ+cwwQOTuEH9syi9ZJL0Y/7hzQMxz10hO866A7oD0jCqfRkV2bhypVOc3Ba
A3pIemmiXykDPaUUe6Zb+CzEWAC4e08LDcJuuFBF8cgmybBMgSJ2c0M4MQJDeB1O0lNFI9+Vx3Im
97OIj1ZUvuJYdgsJjlubvUHfJCXjhvzUVeJZ/UfIIB6AiiamqGAdpCEz7ead2BkeTjwzm8gageO3
Hopql3hfWtA369aZfvRhSwQ1yj9Cb5h8z1RsjgXdwGo9KOPph1V6/tpt0P7RMKBZBCi8w518zSLq
odlhyI5JHdjdxJ5hC9o4/eiNpXOc1IbVpoZaURgauzW1px/pt2XcDdWSR1aY4mg44hUXTeGVhkJg
GNiRyqUikxNCXzU7wbmsitfMWLm8GQpPxXTt8S1dQSl+iHIKW1dBZjrM6XVXZl92i7CiiugeTcnr
L/9UfgVYa+Uf8CeQkPdUTID7R9kacEMBkMxEx1gTNn1f/yhro7xIO0s3IRkXrWXvZgOgpfeHam0P
+mudM9MGTLuHCFWICifkQIEUFbk4h8ai11nASWrnQ+kxOyiJVFyb8PqI7LP25I+CxOZswwFDlUlO
e8utoCGP4qwre4C61c9twDAC+1trLRWY6ZjVZRnhw7uteJkL86qCKoZzj4T/h/xwXBIgmGUbCoaW
Bry3vHqNkCBwowJF+l484nzlblsix7b2GA6Ec+L44AmCjzpAP0JfOioscOdBXfK15rn0406K79/F
nRzrOEG/XQ3Ef8mMupGYwkPpTPIBa0NSxjvnSfdOQaW9z+H4lfizsU2CdLc8dTPCv3AJ+NqOZokt
pB2VR5362imbNXQGSCS4QTz+phVUfaUHj5GbFZqbooOV5UM6J3LTRf65QEjD7Mt9z0e/JbSKwemQ
OzsRULfMyVNYVdM+mfhLPHPXiEq5E4f4ZilmhmSNxsihH5HcKCbDvnSaG7EEPoY8HmnTU3iybKy4
pDjiaIZG/IcTVv6qYbrhjkgJSwMjBjl+UXFW6E0ncw+n4dx38yoczZ+6ATgRy/xCH4gjLT6QO6Lm
rlZcfYF3IyaGFLiN7fo0hM116OKL4abffv4QoOyGZdCi0tOYOqt7ISQXBwIELjkk1K5rlzUAC9SV
KWgiDL2/BMYROb+5JciLd4LUylWUvr/gVAUoLiypouL1UORh4pzcXWk9GNT7mPHW215SHmFzlEIh
OxaMbeIg1leZQo9tVwJ1oSpD/H8ic5CglIpAckCDNoc1Q/lxzyiY1qFiLqjvdLu6OrPzUsAgBOwB
uOEGHmrzsR+sdyelgSu1vQ7kmInqItwGv59xp6cumI8csl3ogQhU5CER65XBLEeTx0REbOYZXlxp
UZWpJ5Eg0WVo/Mjr6t7lzitRl0BhisWjcHcJWEYcKNMhbuDC5TLL/RzbWv2Pws8WYs4sWId50rNj
wZtgVvwQTSE4LT2aHZMLmFzoPZgiqT53jJi/WcI/N2l2xyzyauH1Dpwff2gyLpUNwMocUm+HNof7
edySrapvnJANv5+D4YLvxOOojz8IR/yI1RjIETB5ktjBw01xZCCh3Aw8UVYl77Ad65GexMrWaYwv
MknG8Pmj5DcEMQtQ1cCeiBGZFrncCAOcCLeVBznkBSHoeXCBrb+rHfNiZ+JlBvpmdMgF4greRKI+
JDssKSOKdls1VYfMwHqtu6A5AbJtkmoYV64B0wOBC2If136yKoewAfOrHrCATsGQrZkaoETllwg+
gsCmv4jWhuf9BTM2BS6dodlCqhNErGbUv1GGSZjwFU9LXTFDS/dgD/7OA5MqAOfaqHvPxmCfOpy5
1gPT9vrvMvVvf5GnZPerrL81+ZxUR7IhzphQw4tVkF+euA+zaZx0RevsFNMziz2MrfF/iGu8o3FS
gDQSlXeF2LkKZB8Bb7bTlHwrUND16/fOlK+ZEoerfkMQa7VmEJysk9p95rp5KVX0k2ZTuCrsbIAl
UlfBz1bOP+XIAlSlYJ8NIVLY9NU4iOTp/+EdZ/2/piBgobrhGoRTQq328BYy/sEKbk1uNDiw/QFp
kvqwF1AU5Nf303LDDvo6Qw49FB1jRBsXDqTV64W7kA6cpFIDdVf0KL1n4RvZ2BVXqSGka1O11ZWo
vHztRZRFYeAdl++cEFVfCQeOc0LoFmmYZty7D5NFh6PXpzQf6N8EcGSgADzluUAD+jJHnLf/Toh2
/pNO/tfbxuLJ4L0H6sT8Ox26QoFYp/h80qYdchaOcTYeAg/yqMbWvJrbh6z+rvDD3JjIV1eNb1gr
jgTnokq5IejkYAVQrlTw7yZF84lhAmxBlr4pQn4hUKUAm4NPv0E2Ivzd4HD2ll2UARvRBgSn52xr
Zly8ijbkRoCCHGrJtyqbYnWdZooPhC4X98GFa68IDiVhHgQ9T1eqrA/ZsmKrFQ4vUlqiWOAm0iSH
LD7Xf5pkfmq13P4/TpqFj9U/6O+Gyxs1Ldd3AsDdf5w03/MzT2hWd9BIX1jNdXibwSg9VRItWO7Y
vvYmsNhCplzoEaAux8pmHKe2FhqWi1cFLmuQ9iZK7TFqzN1CjlloTWQas326U0Ubl58zDFI3JJHC
XNHjZ8akH3+x2WzrDQE/IDEtkiI3RDI5zFn73IuRTTU+knQcxQyl1R34368Z7z+vGcth0UCF4cNk
/A8JQjQ0GeYjEY4DhGTsknyjhTjzewRgMMuNwLewh1jI9ErgCZk5OS8kPc3ioySIGhK4YpOHU/jk
4ChkNd6Wxe+ArHSdFOLY1VAsl4JhbKbnEaZBpTaVyC7uk8+ZKQPipvKCJzQYt8CBYP3RzmEhwYjQ
YC7UIScllLWhrchrnWBj2W2lV53GyIdJlY4wPPLx4OnlIZ2nhYeUSpsQpa4+un4Dt1DtbXZskG2b
2MdKEbH8SODsgXPCQNbnKqEF3wct7M/srodwj6LpLYOaMHudix6A3RW4qqYgJ2ljKZRNPEXgcTMA
s48NTKzNf/9ETN37zwXMs0xEKyh+A8v19H/IQpxBs2pMvdtDWhWskBSr+95Px41pw9kp5aM7uxZa
TNy9ymY4uW6D04WIv9mT8SbRV2YfvU2KU1crnlXZlGdy8h58J3LXWsUfaUn5oyVcOSjBr/5alDrj
aLs4i+Jys9UM85cu59/4rd/hnu1kl9zMIP/2MxaOQntl8MGG2ppgKLDK0GmRqVt5DwiD73NR19up
Cfk83I9G8TjtkNmQJuJkG085vqraW9jHSN9q1L6BN277uT9rTU/siTAJkC8RjhrSOTvQXbPMKg4t
MEnMoS+iGE9hIMgXcbCoDiXBV0Xz1DGrO1hjTnwaBUJIEYP9Gxln3Jd4fzu5SnRkUxzN6q44+F7j
MuxkwVPMsIXOZvUw0B3rt1rxWwLVFk6P2+bfCFB3iN/h/6K2/ItJtfzepJCzWu1ZF9F3WZB0mFqr
0ux+LwUl8aBXVwPBbMshWi06C0Xcaj3nNocqII1bu05+eml7DKrwjZXyrlpTumhSudRsKM77n6Tb
Ee9eb4jEgtIrQqQjQbtnDHnBxoxJvkaNQBjjKpqrD0UMouJf21pMmeZk3zb2G01RnE09xiMmhUOf
WFThc/B7KiM8bfLDwlTt419VNHxqpjpWTA8R2CogDhPlohhpNwkMyLhS5hjEDvs8EqPoRBM8qlrX
u2UaDF7F6lIVZ5d3piKD5GtI5Rc/j48+dsKh/he/bVB9R0km8UovBvrItjkkcEh9hghezKhDEejs
GNgpI9bBLnm5ZoczOtgT3Hu7vg0GfP6mE2tftcJUsls8U/RdN1jPflj9DNUq5M08ud4370lj/lxu
8Lit441Tjs9xKmAA1BECmMa81ukYnrDGMsBVFF0bQ2u//eFH8upY+LGa9D0rR6Z7h57c11pKuYLy
zwhoiwxPfxmb6qVOquukdBM9UHJPexx0bP6LSWBihzeMAnHcIzGhtZC5L203elDI4AajgJny3lD0
x0rjD9PxGCfyMkS/mPRreOBz2cbx2SD0tDPBjHLLx8MKhn/aE+vXcpLtmfSEqCx/SqI6Gx8hG856
9hlk/G3I8BAboKc5WFFJmSXX1JTHafLloTIDBj0eLsxyFuFO1z1GFkP2UpWC/QSbR8ya4qtDb3nU
VG5CHeoAgL684Iz96WST+YopemZl4qLFaMFmRCy99+bHDctRW+Da2jNxUqGAelxgrFT3jLdKBrI9
Gbu4WZkYQlliS4fubzKEFcOQ791ec4D/B2xeglFNSXs6VRvgrlfEHkia5cHrnO1CDOqR9UxYEPFJ
bEcHQ0ZYZSd0680u08rTPCfupkUcvhq1+eF/2DuP5bqRLcp+EV7AJJDA9HpDK16SEicIShThvcfX
90roRTyJUkvR8x6UiiKrCFyYzHP22cYENd+H2GmFZKgdM5yWTjPeIiF66y0SmDuioEt+XYkR9Zzs
ZzEjj44/E6+IQ51dBWSdNO+jyXdtbHPQChjWCUqadZISF/LlK8aGRoIXv2bq97PhmDvoa4dSt8hD
c6yL4xXzyWufhipywJegogxTZeMxqb5UHtAdPnpFmIzwFfGlNGV9hvIwHip/1s6RjOWpnt+XvzTq
O8tXKOoYgtYCmm0+xVv2cRsCoHs9Q14/CCHxDOpmXGhz6zmqvOSK7ECi7WZMuozMZjQ16eegKXAR
w0m8GOabQErCdWLCWqO0g26eVtk51XJtTSwDPtLk1JzD3ryDRGfvl7NczsKSZBflVvNe+HBY/CKv
IT9EjFTciYgS2tB1MVj2PnP7vRlM4RHZPfOdKrlK/dhbk6AMZ7OIzrmut4cyBTg3GB5uLQMebwND
8IwfXoXdmmXawTGRtXMuVRHiGwV8urEhs7mL7kWAkeNg4yVuAKkk1J0MWsYnL9bxJZo2o2m+WUOc
bEmmqM+iauvzGBrfKsjpu2wsunNYkpoJQybYFc6E7Lg3jlLkDHNACc+DKeSa0NlIrcUPfuA+4QcT
IbLTobNgVdRnzpqMixwsPT4P073dTjd5w+sSesYdWTj4muIcBj7dkFLwEKAUP2EjMHMC3YyNRRb7
5B6nYb9vjBS1+tTu9cyhS66quTnZmmxAMlBbzwxRyDk17nIYTicI9jFRlz7cY5QLYIQGwQi0hQki
k5PLSs3GE8vN8jsCqLyHAVnG2pQEjKdReBMp+zFTaVRoxpCRU5rljYFtHYtf0qBEKYoWZpaWkxAT
AKvL8LBIuIq2BQFO+vcAg3/Fq7taVq1caTOgV7+lofMosvlxqS5w+ik2zMn2uJ1466BtPvcBbEeX
cR9M7vTFxTOHGAwSZZWewS4A2mPRgvJsF2o0CR7RPkRQNdnFbqiTr1MQnBd6dm6mzlpSSDOuw+fe
RLQ2ONoN/KjdcpYLYVpBRLOf3Y3hBlLjyQiNG0NUkEyo1+fOY/zVXJY6qZ7YPgbcXsIYuhVJlzWO
jXRnwDQGgDcBqPO92j4XDjniF1j9NWs/nwKP+PjT7IP+Zk3yQrQmWxm0c8r0+jJX2Yviwyr2uWPB
QEfYxChxxHGnfIkQQfoFfpsKNR8C/DAhxq4JIVK1CdScAoNyn+qyRYRoJczhSnIgq5S4h3BcdR3H
aaE+J2SprrSuorXiO4tIZg5KffWycPv7kM4da26ZghFkybA3uuEyE9R7zLMkWWG0cV2nGH0T+7xo
thaC8FgjI6h1etEenv1WVijLIFK+W2UAp6QB58yISF5V4+yuIic7GS3K17hQGlTPPIxadVPruLPY
M7NK847uFm2IM1yIY8fTIXqfq5R3lRFUp12SEcTBcdAO1NNL78JQafVqa07VHRkmh3xyEJrYh6WB
lopt3DXyFrbE7ZA1xNo2sLhaWZOdrtA0pQf0tGPt13d6Cn6TBXjNYKGIT/gJx7fNnFoPqQI0S6Wu
0WLwGB3PjiHsKFqsK9uEN0Wnj2PpF/XvaACrnGTurxiErmO9SkiTAkUzx5PlWwkDGSQZgf+9J/uL
5CKeiDm0wCIpI1exWd5QRCsvdzrl0ac/kX36LL12H0c1KWD2MWC+gq44GTZ6PKAk4qSbIyadKu+H
6gkbk37tIBggGXNGopu9kLG3a1LteTlAYPsQelgfrBy/lthuLkq0I1gfWG2rZ1V7LviBL6hEKjvY
qPq8qeqHhNE1Ihlq3wzQJo5p60OtuIpqQgLcQX7CXeym0trrSMKCJm8o2TS1d9GDCFIt81vH49J5
eolwJr6xTQcLYE5N7+wL5irhOhifdQNMx5RcjpbIc5IjIiwsJ/5DA/R5rU/yDXALPv+gRGAZDjKt
43x38bXd9uQLX7VKihopKZKPowuZ7szplhZR41d4Mrx2++CNSO4CzTlo9aNu+e+lNpMTCH+yQL6z
GWVBTT7Md0POufpTHDA9Ii1M9MVtyryV1Qepy5huI8LkjZxrqKpUNuytM8mXeaheDsXkfdGz7N0w
EQuo97Y1wnsHb9S+Lb8nfnI0FACSgfyi69WPyVS/9SCnljrHkfq3lF28ib0ZO0bNgzmU031kuGmd
5prUV8uELuYInUbjMGi8Oh4ZXhtNG4itsBA3dpXY26FyTxzj9wURcWE6BPgGk+GY4fbO0H35thZO
K783HtzEfXVH7wYMaqvqpbDvtnrvEmqgoKpFOlQEL7ktUEh2hIM38zlR6vcfa1nAjR6K+MUbk1c3
CL/noVOBRpcoqbscd2g/343Gbgrp5CGJsxw26CYInButgaIa+/uio8FRmrtGW4LT5U6JVlQ/rloS
e6K9pibjIEm4ruDPTMVEq6D09bH1GiUTgkGl8Fj6ozJk1w7CEvEMlpKy9y6LcGpRYBjqoaom7TEn
milHTr0AcAtubaqqWTaIUtoB9Q2GCvBKiaQYKPwyhTOLgZR5ixc1AYg8dKOBzD4JfwwAFn2Ojs5x
5cP+Iq8RKq3qOoTprrF7G/Rj7djUvVT25LsItM/3jnfTze0+Iw5+ZcA9OUYNjqKN4zLFIdcomsKc
reWxEw43wz4TCXs0BK5QViPTXew49GMQ/xHpYkg7O5/aEjNO3NeZ8bQ9qLf1bVKrbEIPOrSEU2g1
xHP6NfRkTslLlB/EuCtDKK165EhsQEmB4i4uilg9mtiJcg//Gej6RkMyIo1+NtDtLacgYlbcwa++
iFBHn87LrY1Yf485uysrUpzRLFYC1b4EoNUbioNkENvKn+6wOoWAgeqim738aJXERRQTQiLEGqdF
IDoEB2F3tEbY1DxUWn67DDiXJtfs0e1Z8qrTEubsoO91VnyxWm0XFPNNQ4A9PCG14EjmlXaFUbX1
tfPGi6c146YVCNSiMcfGWx+oTJy3AhnErs3kVZlDoJ0kQH456dax8L+SlAn2oJsoff3DYtMxddp0
bYqnNLCJesG5ZrcgPnaA+bVsSO0Fmz5JD+3ByBKKn+97kWjwP2XCS0cMRZrexSTREKtGGIWSGC6a
5UV5Qmz6kRXt4onqyzJymyb2OredvsyecRXr832fzfEKKjzAmIcRjhHkm8qLvyywFUpR9tWw+yr9
+XaEtz0U8tJW45NICcZKnMvg99d1Ye9d1b92QBWwxtBsKT0n4UfFNlMqLzVudirEspz80k9qOn4N
g0YCJ8GQQD5RAeEcI+OG/W7Z+eKyvms6psdMMzFa/6++KbGmnSDPzc1NqEvJowj4KEVcHb0ODp2y
R1PlXdWyPC+vXKYmMstQQw2Kuv6rdIwCBFyv9un0lAp695aHyyJIz9bfiJWH1KiFu95h5SSA6CVQ
yLEr4brqHrQPtSXjsfZViwuoylzlHyNpox5WUKIcpYnCwPrK1+yHZdK73EOoFszqY0Bn7DTXNeZG
nWQ20cgLgyZ2FlUjFTorU+cil4N/fRxHMvPUMJ7kwO+96D+3/nAPHMbAIQlIZj1E+CqirNLs5WnQ
6qjcLu/FgiGQ8Q0Kjlpf4ZP7SZefVM0MaTPZLJOLZYDV2q++2z4sWiIPafNKg9RoE7e0GV3iXBDg
PBGNDaXBD3c59TDYI+eKVR5C+BSbrknxKBIgqCrF0ULHB/UHiNlSFSyg6jhfBeqBLDt6Z1VLdxZ+
CvSgR63O7zxXaXtZeA1i4O2GmikKNBgPsL0phMaDpXY8F8onUu70TtVjVjGSSxhvlV4QbwiFfalK
y6D0XK5yHIrngbrTHQF8FomX8ShnB6vzRGcu2WjsYmSiUO0YfneeRPCuZn0RLo/YktyUfbxffpet
prpzySQ1rqsLjf97riGJHjV5crnz60VYnKl1nFUf2G6PE/d+wYBGWCcL3jwGBoRTZhJq6gL/zFnr
VHtMcMtdjPawGtp5p0aYUM2Yebnclqy+Q978uaG5nSvvEekDgwuwDBj15jWJxdh+8Q5VBg6mcsQ+
0JAFgTDT1m1RmCiPGiWJc8aCx98N7hYhrasE+ErNK7W3FJACFZO3R1tCmaHeTLdPXwCOyAvtf7gb
dAy0jWncJhRKY2yqi/G0jDiwWzu4pfMwhY/dd3sqnNUo2Ht8eYMu5yWnpV55QBf4MzBeytN3S+Yv
UTbcRd6E3DIwlvm3kLvKgnu86Cc1l03VLNk5M7JtJmUmkMkk35XjXqAHKAR9g3pY8cqEeKLQKVW2
MCOLNlPT7hZVoarnImWFYGXIX5UCcaGN2Fa2I4UAyLhiqA19CrWmRsx9sXZQBW3zyAc2jnlq1YvF
2Odkj+LeDJiX6do07ARi56EUByso3hfCABR7ZqakKw0W6VYvda0ZMMqzu2juKFAC5wUtzEFdMla6
z7o37VQ7EyltrWiyu1BSHavht1r14rLbwvbPaY4CazWM6ZvCIIeOGnJRcLN/PAV46eDkwHPtJkiD
dbQ+qk7HTHXRic6+fRwcF0ta9RHCfgT2zvE1LUJiXsOHZYKRq2dzdP3L4muRILNmj4T9SwZzgSdA
UurdOrHNF2+iXUp5r6ICPN3FEXDUGJxVuBfxc7wFaENKE71q0GgOZGA0LQK1OS0ENutG9WlKHYLv
6FubjtvilehjOzKZNYTEPBZLsYIS6i7PXXS04bu6oupooVXTkSlFR2PqPzDpDCdVpmflyraTqxwE
ebZzTAcVzK/TmBqbvM7eujS6VpXTnFCiUdvuUhxfkffx7DBWedINYBgfjWhmDAMWgc9VhwBXAnQ4
qpCwTWHg3zGflzWjUbr0OIbQlKCfXKFjOfv1uAMW33K6NHoM03/I4qlsSAmldXbBcg0clmpculfF
OE9rqo0ESQXdboAlL84XwESMd5TCIavb7zoDDw0bk7VJ7nWdvUMdBdz15bEzPPAUOjChBLd222/g
ksVoQJIZNkb/zYnjvXrclzUxiSMO18W7ZR7i6Kj+U8lIiRJsKTP10IXKb39zCyQQXXYVCyyWXTf3
T8w010OlORuFgS+WBW5k7+ijbharAkOJ4sMJlLewEUtl1JDL+4PnIwIOYN5VlmbWtp4D0se8i5DM
Q8tgvhmHxF83UQ2LTz5OGKxC435cwIQFx8DDMIAJZD4s5hh1OsG2JRjXUnqgPmEZJWCGHtqSJxx0
cffnyZnZbEjtCXbNZRZs3UmCMitzO+Qa75PAACnRkJ5Wtv0QMgFf5dp8GFuegTxnY9e93iDs79Ap
mxdSEa+1TuBB4kyv7vB9Uan7Fdnghsc178BqXJpUu4yuQpS6rtuzFczourxB5SxCDGjpiIDhy3Xa
8xIVPjBkyDpk+RXbddQyVDiFRsccLd+o6Tt5HvAgKHfHoXxqWZIVspIV4DFGeajojKQH6Q/y8PvS
QLdz82BZ3VM/jGJtcn+SJI32i8eSz7hEY2o7dNZmHMaQ9hzy7UCDIZ3ke1Jix5vqlIB4wAqpqL4q
zQd22Zcpyl7NkCWC6Vy/HmadtQ7KlikhZ2iIdKJqK0qIXEPqnCNfn6DUiftMMT7Sob+panNWRsM3
woWDRaYKwJgiT5WEeuY2byXg7LZnawkmR6xSvDIxfm3IJfL8zUK5aB2XztMOSHejssFuFp7SjOUw
Ge+5j+oll3mOQxd1kj5nnzEmxsWyxgWolvy+kbR53lCIXYmzXchDoQOXbgpoTxuft1+k6efRxnmX
mVZj9K9x26y7iFOW9YtlMpC1oeTiYx68q5nY4rwTOQxAKptfqgntXRM6zqIUlNzqiqrkeTFXiZLq
Wiv6B7VvkkzkAtx3ZxyqkJGrFj5mOiQNXvMmSL8V3fOyhC7rWR6/RA5NgVXCpRTPqRft/Qh8AOfw
ajXW9bVk9rqjzX/RQntrZOV9WH3v3e61rJiruzH3LDUp2SJYdetRIsC0kqtGKHISC81iFUIxXq5w
8wN/fVHdXR54BzcitB6ijpU7gDzBvpqvzD5U9gD4G0v4yzuB276m+fvMSL4uphyZxgqXKWgaDcGq
VqSPwHcvXksF5ltUYC7LuUK/JKYAC6djmMPT4EafYRwC7o14UPP/lIx61ugJ914vo8NiDLUwvYZq
ZQXsAwtxQA3/yOI2GEcn36E8URn5nb8SVfJ9MRayHXYUr7A27MDPXSy+x036qAyM1LapFzEijQIX
06K5hkT5tozrYPvtp6Z8nl3qIFx3SrxdlG8D8JniDPUtbEt8Zt9C9fLVbXFBonlcBsCGZGIHQLMS
nneHF+AtpsogimpQZQdw3lv/QbVP40h5j40j/FQlN+ulcrCiOswUxa8T2bWTeOZ6zrXvCzhsOkpO
PPbAU0QzONibFTb33Whgwue1C8damev0ATwZ5nOIirpdD/ltvTykDEb7td0766whnZhB/KcuhD2r
rj4PN7weBpBZW14BE14prhLqhcNS+y29W6HdRJm/ncks4SmJbDQjEv1XDfERYraFQRMUXZItRbLH
vfTZMFmSYZt+DRWlNjTqrdeYjEipQ6za/eTS056ivnxuia0lkwDTLqe9gWsGEV5ZiakubVSWSOj9
8GmPvijMt88IvQXEmncKXi+aSyPgXC/tTaucxpYxateZb7bI801nv6X2iKJQ2UmozkahoxE7IPav
xtoaVeYTLVvKj6WSzyoqiIAaEvfu7dTp12ExQxWw6M+EXZ1w62QZzeWreiHiDGqaia5GVdELAS5p
qLTkHH2pbuOahiJTHzRUFUDb3WoHp87yrT+6uIQYzf3i35XMbNeRu4M379IBmnj3MW7dOlDDm8IK
eZdVAirh2T9MIEtcpA3TuSh0fC7kW67Vr8rRSvWMDD4e0bQQslPdKU+RIrKvZkAPQGRqxlEwPfUe
sC39jIoQHSYrOcsd68pdNuuXxfswVafvaVejrunbKkFD3Cg3OpxEsr1vQdNtzoCYrwvKYoysHCEZ
I41ePxbg/AhPI2iAEYbSXMJpTkpOuf/kKjJPUfiksEpIMLRaVpo/pfoyVV8olKrxXN7cWbnrqR5s
wZ7AKE4W1Usqsm+Wwk/VVXbL+Tor3ZMsGdfNzrdsqJDJQNHVs/dJeR5J8WZG4726PZbtEC7KeJPl
nmGAw3PI3dAAmZjZEGk7dtxTUX1CwseGzhhP/ZikLzaCnMZWVVbqMi8VsYLTl/56lLz0i1uR+q8n
3OFgi1MyLx1gi70CyuPkPKmFQu3gaI6SFue9bowhSZDS202a0m2CbFsa+eD0w3QNL+iSv9gNC69W
OxTc+NRwJWZVarsKvsfr8tYZ0asplufcwbiuK/fTspPgcJxhd6RTyjPfj0sqER7RLw6GhdmcnYQf
4NnGEtVdJ3n3Ra01y95v+/ONBfFoC09UTDtlxdZBx1mZQfTu44OxsvXobJR4G0Z5+bktHibLviwO
Uqrodaz5Jc29Mwo8ZT9okXcbBM/tjd6EX0rNeivvxS4Rhb2pS26oqiqWzUZzUYNO0w5KpOurUlWh
F+ZNg1kCVs3k1eXDEZnULRT9p2bwxhXq+ks+fAozJslIIi6VaVoMEmOWruRlqW+1XGjrzF9Fjf1Y
1NXwA40jfCOlekfZaBKatNCI/r+j8T8cjQ1ioCB8/t8djXcpHn1vrz8bGv/3//mvobGr/0e3DNfR
LTwZHWWX+187Y1f+x7FMx0bBZhq6B8vyf37Gxn+ga7me65i6o9vC+V9apin+Q+ym4xFR50jHdDz7
/yUtc4l//cUyGI6ZsAT8TMtzLP0juTUATJ1dQPmDnRAZU+FwgDariM9NWd22DLU3ThqG+yjTkisK
V1Sr+PjjN4MZWXkH9SE8m11HMg2qM7ckZk6S/XBltyZ50FB9vC5vjvBerxu7cg+1nld7L4Ts+dP1
vvvd9vgD45LKAbteRbnUXRJlTfMDvQ3/hNnrmQnvdW7Vmj4YLkdmrjQf6UduUgjNFdJzT75Jds9/
HNv4kGvz4+Cea0N0EYJb8uHgtRX3BtSIdl9X4c7tC8by1swIK9ympoFMEg+M0kETk+BY61tR9w+6
6R+Pz21TvD6eMbGQl3/i6M4GOYQoE5kuuM2dJQZGEgNWBE3u0Iip5KDkiAIJyVAGzdyGQvz3a28o
v+ufnp/l81t8esHjbVq4VP3KER4pAhMKjXZv24RYx3X/KSBlaGVNYB2kHgEMWS3Bdy4Zuz2t9zCh
BcnQqerbPAM8wVdA+8cl+fMZkTakXi7Dsz8QcNsx9H0LrRwaVmVOEo/hNmeKf/WPD/7BK5oPbpu8
LhIqhmNa7kK6/OnCo3exoDf63R5SdIFJahHj7+nETzjFrhOnDU56kCsZfgHXrDcO3aANd7KuMa+R
lUnJKMI9eKBzjiPh/oOxrq75r/eEDALWB9MyoH06Ql2hn07NrnrTCo222zfVG5AyweFa+E1YBMNM
/iXCdX3tKJOEv1+Q3y+7bZqmZ9rYEguDVevXg/qMIAfXIgAi1qnyc58tssQcc/v3o/zpqpvCpIOV
uidsS/38p4+mu40ZG0nCRwtgj84uH6MuKBpSi93174f601X8+VAfniNGroRz2mm3d6mwVl2KIXYX
v5UxBZ5Fm7qaKFOjcLr++1GtDwbzy3MFSdyxLRfJofNxQZ7CxHGHgRcaj3d8Y7Q2xwlRP8PLyMDD
TbHqvVusmDrksMOllXgrTVV/YGlgXqMBuSvO/HaISaEfHLy5U8ycgs5kksK666IHIR1IBT9SgvSd
B5MOQn0d4EmEW++1P9EjEZL0znxyPkzJXe0WpAImNsan4BNXzO+D9t7otBdR2dHhH5/8A01ZfXJL
xw3TcGiezN8eW1xCHBOyEJ4GZovaY4zurTa3SG3hU2lhf9+iXa2GXoMcAeSfAjURTcPcvpebcbQx
SswfUuX7omueseokXmFKUWhNzFIoz1d5z8PCZJH2qoZ8ktrFjSvx8YfgVlX6hgwKxepAfzQ237DL
0tYwwvWD/3kh7Zhxx9A/fv77RzaM3/cuPjN7l1qsbP758KrGHkLF2U7bfVHhINV183mo4u9jMRXg
To8zBg0Qj1wwRNseIbhwOTT7ffKaG2Kld+Uca1dB8YaPgnal61/MyEHqXRpfQl/J+ywgBM82dk5n
k/HXkqZipUwfO//g6V9jzUWQP9J6D5J9UqsYD+Gcvm97sD6hpPh6m50zr2mhbPEzEWf3Y+/eEzT6
2HZXBrCayCfl+yivzVY3jvgni/Ecz4G3tkJprqKhOg1df89g8NHtz4iLasSEgNSFeNB1+xGt7UMd
k3rm4cyggv22LSSEdZEjl4RAXAtN7mZZWpvCpJHsRPQUMaSBcem24252g0crju462d/WOPKlEcgv
3LBvU0kgjVbm09YIqoxrRzGdnEz3TuIYkWmHvuwuQrfb9aARLT9EZ1pXQqbLxyqSMyKVFJeBPj0J
vYInM7cQReyalNde+wSJg7bX+xbW9rdC1ne2uDgFpsxZZSNFcy5iFp9lFjLA88ZjZoC6+RKj0ZbZ
0Kruu0cnQDsX2whAEdWQ/mBUcOhq7M3D6R9P1e8Ll0tAhmWyFAvPkfKDXmlsAruDPdUiR2p3ZTbu
3T7R1kY0XvwR2hqw9dpPAQT//iz/8ag2u66tIwBhI/h1ZWb2RDjZnLDt0sVYwz0d9HtXO2iGtEe0
b8+J53z++xH/UPugMWEngDKNzkaYH7acJvAQyMCC3TPPRbSHf+00xg/0ps22frWJmt56+lknloGB
8Xz394P//uK6hFeq8tzzdMtyPry4QWf38dAXfFxZfC5RL6A51Y4MrrRd2ZoniKkM/LRBZv+4zIbF
dfx1c+fA6Gqocy1LaW1+vc6Z7msZXKl2Lzp54/GGba0MK/k0mMZjkuP0Rs8AzoVXQBpClmDxhPWV
vjo9nvGd8a+z+X3X52xcw3BNG6U+JdGvZ5NEGrxlFPb7caQK0tWyEZQJEd7kJmcuOpd0aIybBrIK
Q/ACjw9/k6YudmHhcCkcM9+jqdj8/c6Yf7o11MMwdg2bTBjx4bGoMHSao142exNVDIQMwpUcPHf6
qH8qg+m9bwbIN1WB1swxA/a99Dmzik8TkCXqA+MLCULB6tCI9hS64LRJZ2Do7oBhcF83rU5iemxe
t5EubyhF+v04rPzWz65VqkEo/HFrJ/zqv3+kpaz5eNM9KVVHaHn0ah9qEcyXwZWZluylmL19vmmD
7gaMNdvCumdTBqImMRk34t5ichunJKrNjahWqa1efCDQTaM7ryQ+lyuHKMN1gqkcyWUbx2vIWcgs
TNNScpxsAr6SwLeOnXAvulnIbeCE82YUeDDX3pU3qmSUgg8ciGNgKYpCiv6Da1QoD/i/f2SV2PPb
c05nbFiWtATLmfr5T5Web9TY5LlDs+8BfdswPIQMSmWoTYzmDczlqnVgh+IYDkzRu5zghyJ8jyNt
A9ocbnuUmAfKcwYt/ojvVmWC3VuCcWc/QYOIi8/ZWHUQL2lm29DBc/2r5g6PdZi6pzQ3mi1OZdQ/
jrXJypowN7tHymIyE3X65ITCI9iWPtryMJpe54Y8SfK98V3wG6hVxKkOhfP296uxVH2/PQA/XY0P
79nQpgMh6VOzDzqDLC4memtzZjxYSDRTZeJmW9aFcj3gXOowBSWrGamElPZjH7e3fz8X+08rPQU4
mzSrELlKH5Y+d+rFMNldsye4pd8Pwp3OwkyeO9/bOpUxXUV2T2JdxPAB/zoWhNS4hTGf3EqvJLow
Pcyc+JWPTcIKm6uWVnU6Sw9RdT0zNMpUjRNjPACU/tU2+SVRVby2RtcfvUCUSDsdZuKDuPBrLzWO
IwjrmBaFPV6gWEAgNXdRFmMng1O9eUvIl7+zM+dzViqRt9dOiBnwBUmY20yWfsS7TIlU8bm00c7t
RjJOVpH+bAn/FW7Ho9PF7O2lx3ineu4Ye1lVGF1FlbUWdfDmGnH6j5zc39sbcCJcLQQ1MBJahTz9
/NDb5DsTTsly6orkNfDbYqPNergqZmr6v9/FPyySRB2h56JRXlKjfz1SkyZOXuN0vC+DHE5EBfUD
CL3CLUw5uYRluCKHNYRzIS5/P/AfSl4+o+l6pieI4fuhVvzpxa78oCtJc2F5zslv7CGJdO4ojmhZ
v5kW7gdMm3CJAvDHJRU+RaBH22yik/ep60n5KDaldN9gDkb7uRyd9RTW8baIdj7ssn8su3940B2C
sR1p4S0BCqd+/tOZtgEjCT/Wm30eKouKitTm+BVZ2p2aAWRR9N5ICBp/vzxL0fLhTQfxI4SKeQZQ
/ccd1eshMUYRb5fRdzdIOjes/RspsfhxoBy4PgnPDBx3JBkdQBk+mT5mp02ufD4ZcluFYHBUtxti
Evtd7VNoIma5RMZwbrV/lUC/92vcSJutk7AvkPKP5VfE3M4Oe9akwS0QZJT4kUChxH9bT4iAD/8l
Lf7jE0uL5Kr4WUgZH/ZAh8zoIOvGZm/l10NrXgvBUc3cuWFxtiCWQw705pFZy78e2N87ctcxQEl5
XLkhwv2w3uF7FBSGKJt9NrfPwyTuDUl3iPVbsg7HmmDtHKYm/WcyhtraUc6HMOxhZ2v04T+I042z
tnRMmdwEiZlT/mOrNP60ahiS5lHnZXbtj6vGMGG3GzYJb5QmXllVsAUWbbxLyuaavvF7GFEd98Ld
OSb9mpweSnzZfOR/WwnxAIQMstjEJfz7gyz+dL+okLlTdLeu+Pggt0Hvm1au1/upw2aSeMeQyEv7
mDZzvBknitem9TxMX9BfBr0ebCgcjyVxyusudrO7Cd89044erHH83sXh8NAZwX3oN81NkJ89zZrP
lRvezKw0V5VXdRsHu+V9RKF5k7MveLFx3brMtCIv9K5noiohUVDCwSN3tqHj9c9NdZ2XdAhE0Hf7
Y9O2r+lof2bIVBw1K5ZPZhW8zdjOJr0R7oc8HK9Tg23Nqufyqig3TUUN8PcL9ofr5XqO44BsSWpp
48PzjQNrNNm5U+37AOr3HMXbDqeQ7ZBjM1t09iUKO9wB6/cYH/e/H9n4Q62FyQXqPqgyuOd+BLGj
2ADur2W1Z/gnD7HeiUOk+T5RatifuIVDPHpdn/o+w8vIB9+0rMo+hZP1/95T0UvZQoeKQPDjR0gV
q8a5LV1R7ZNouq0JKYRmq+vbaMCLV4bG60j+9M1U5PCrYH//4xqoruDDusvBQXNpYiRY/oe33MSt
Oi46Dt7KyVZTwb3pFl/jMgiuMjwY0H+gzQhm8pt7MrxDBFZ/P4E/rDIYJjuewGvEEFhH/LrZUCnl
BLLY8KGVqqf0jpa/xgccV4Q4Q4+v//MT0wr9oZekpiTIUno4m7CO/3pMl2FlF8wGx8Rf72thSvyn
y9a5I+xPkTTqhzTv040xVtD+bVfnMfTf0PWFZzn61R49oXcXa695TIx1l0E5Q7gbIgCwgrvObK8a
o1JOcp22biHmQjWwtEcXWUo51aSC6/AstGSUTw0QU6P7JWnh6XMz9RM8+zp+bUdvZ01Net+kyGQt
XCDYAXXa3nyMHvO2HLZRmQUHDHmt50SIr70D2WcwRzhh9ETXjKn5RcLwXxOp7WPlpa7rn0BztIsg
YooYI/sp8hKCA2XnX/sRNtEFHL07W+/r+xlWE2bF1j2DjeqxhfOsJsJj7zy71lM3G/F3fMXX9QCn
p4sukg7ivhhs7XqoMW0vs5ye2w1971MsvYkop+mMHOZunifjqcmNKKT09D77OILvYcQCEZlC3GL4
8kQl0x2Jq4LfZ+pnm8izU9t6LzRByXVpjPGVO6f6ih0yfxqn+KLXQQdRbPZ2noGIIKRuy6Z2fGUC
nbJ2MEBvZy1CCp8O0Oq64iHGTg7ryfmbnhj3uZt+abMIloUpomucJqNrHGnfyqkZ8A0aUuz74NBt
s5Jk4UAQ1xAVUP1WpFPVGxye0aAZ2ehso35cIxdsTnNRUtV36XOLt+PeUH9bviXD2V3PRGFvLF1G
N+zs0U2LVPQ0AZMs3zLc0j61rrlPsRe9itUfhS76H18t3/MTNJB4wOyj0d0ROmVfAT06V8tX//tj
IPJ4Ww5gcq5dZjsydtj2zCK69ocpug7ECNYZTNU28JPiHEL2KCB9tMW5gseGHyvdC85vpwhfr9Py
1Zxl6TZNoaYmfTDf4sMw33YEPhR+dbt8h8nfdBulsTi4c3IoaueqJT3+7n9/VDkGnNQqNzIjpZlQ
ceLlgd8PzZSP1LileBwTzDRbme2HFmPeFtNSvAtoqTCbrp4m7sAulEQGkh3uw2HB9WXKjWctLIpz
A23B0iiT9bIkGrs0tE9jUd33qWyvC5y97owa7NiLCPoYNWtjowG8BGGCoxB24bCw+GtGiX89zSk6
yfGIP2mmkaCTDHeUCfUwpRpGZFF3Rw691OOzSQbFPdZWNuykMT2SQuavDQI/drHuxPei6ON7AKZ+
O04IuefJAX53+vBs6VF/9mcSMFtLek/pFKdowPCqbnPTf3LiRlvnoiVfe3b3DWSPp0lgzBUH/Xyd
a/78REbdSROGd5/pdf2UvaTqm6IJMervCPS0sICpaF8eMeP6P1ydx3LbTJhFnwhVyGHLAGZSVLY3
KMuWkVOj0QhPPwf01PxVs2FJtCVRItn4wr3nTi+uBFnsGe1bOy1CIpIImJFbQCnrnhUdLfHN7VLr
9viI0nWg11h5fpeGxiCpkQhgEGevnb3Qa/Of1hIq4fnES5RL3MS8KLEknG74kDGSLil2jpGQ0NR4
b8uMkuADJGGJE6sww/LyopdVTt7jU1+D7Qtmfu1ARcGbSioIxaPv7aycH6zSvtiMxtBcSNaeT2ND
OJt5wseyJGb3EcQeRZrpaH+qfjgZc1XdXAAI17rjdVKb/oiyqJSXbqjBwzXJn8QtEbPYscMMQm/D
OnZgu3eY7bNKli+AGu6TP7o/ysyvtp1qRgDUWvfpjO+O45XvFo5Aq9EYHFeZ2kVl6//ok2NrTi4s
OX0MsWTIPcCM/NMhPalb7nctqtyikcTYjhyrFvrBN9fG8GcKc9r3sLAbMWckUKY/OUgKfAoR/z1/
ycyahCfIee9JFlpxWr6P/dDfLT+9JNM7GVLGqy+C+uZD2ouhlb056ZxfM6n9fnyGYSi9VF1RrfCl
mpsBPdjOYfZ65yJDtKYbvQTLzSRtkNLJbCM415IN1FiBo6WHScdwad+YxvQWRK69SdPGYt9WT2+F
7eTbwtO/kP+CYK+z7qXH938J7PRZdKp7kcuNscTRjLVvruM4l7AOHMbOFQm3A2ZDssX4NOtl9oKI
aIND6GdQCrUjvtPbD27wOVpVTr/m8l40cVVrNinocZ5+dd880cNeaUPPxce3nyLXox9HToS2/Mpa
DoP+mPs7v5WsKQbRorNT7tnRfCKUZZoQPB9Pt9hvp9vjI5VQyNQ5+txZy8JptNjnoYR6GssmubnF
e9DGcVgqh0hBKzZPurKME8YUIMytN29czTWPrsG1N2jhuwZT6Z0s5mt5k1y9yatPsZE3J7spdUDx
pGEMU7buc6cKWdF29wXWSUyg7Z1aE3No6dq8Sr05uT0udrXNv5LuR6Mf6fP1ceOwNzDIlNhBjIvP
dkDGYmyYBzuKfs2pPLmJLLdZ+11raPMjAkQL5mz8AqdAdYe+SERIRx1sahhAqS3jk6HHMcwWsOZV
XR7Nad4L2oiVYy/4oGBnWc0fKKrPeQ4noS+mMJ7Tb20SO9EQfwVtHLaBzaOg7lMjnFKPxHpzZvka
ZWcy7T5kC7HNFH8ysNlcx2lg1qO0f6jUfcbBstg/+zvl/KYakaR4OelDk8JX3VJDaqV99nv5YU7y
aR6WrXJzK7x4ueqyWYpslCTQv738wzejvT07v00z2dm4m0ayaFTAsab9rVR6nUz/zywBG1VWvSZx
iKLV84c19on1qKPVZRWaImwjQc7rZ/gEU3ukGcqORj2/Ewbw1GJN2xhFc8jFfCAJ9o6X1Ab3mBbN
cBgzyK4ZTl5ie0jz0raTMnc51GSnYOXoTd90nHd0rwOed/CYZWMzgSwnmO4dJavDr9VU1Mp6flJS
DWe3ecvzFot65jxntj7jA0N6Z6iIqoAI1i1EyE2X+r99AzlzmgJinQt5r4Lo2SX/dqONk7HrMioT
DQITQ0ZvPTCNa2v/VmS9v51nYl6roDyA0TmWlqvYTWq3dBx/kdcVOjWkdl1M/EIWYQiNfmVUAgLI
31W6ufFmes+gQ8U8pMhqlXmQitcX1ySU9Bq6WiGET/pNezFznTxOjol121hPuiBjp3OAfysD26f5
afb+deoQ/iiHl2peLoTEPOuImGmvMEyrUB+B8bCqgniiKZTgtXl1NPqISjRp2CmQxhNeasgh3/h6
m03tW3+1yiLsx6ktoBfBNVfzXe8COmTDMUkUIhbIBNCTV5iK8mjBdIyYL+OEQBmVaqDDscw07nzx
sHgfMcGl69lCt05sr2mkb3LGce5UzpFJ4N+KUXIMCLvry28/A9C3hE4OM6FRPZUF1moR5qg2t7bq
3l1l/WyNBoEBFHfn2b6lGsvoOFCcdQPRyDqAjdTU+AM3IP80h6SdDMyvj0OkazY6kMyLimKwG+4v
VBwxjh1CyTBNx6u2V1x2DXdjZAM+u0kSyWyTWqaPn46haTtvGG6iUdYmZfO5Mtrh1NdclxrlHUoz
FbuIkDEr1udD1/a/Ky6AWTOldzmJm8pI5O5T0JRV24ynfJjG0+OjLtU3Ig76g+q49IwC8ghAjFMD
8faUerS5zBkdo2lOhW9rSEGSU1C19arVPTTdZCdvap2Z8UKCVGUsTn4fC1QGXYxvBesQ6Gju7DOr
PTUyPlvj4O/Y3bQnQxNMFMkMwcSRtyeT/oawk6HB8Kf3F2/5ga09La56j9PTGB3epUjlR8FgvLbx
ci2/RVLiw7a87DergfSUxWN6cundCaHt+o0SyuS4ivVNoefdyQHrjbxvkX2Icd6C6rjWUKTNWGjb
Liq/VAylwYsxn5aqrzFt80fIM5YLQWU7bFE0iDeONwE7cGAiZRjiIUKVPi7YkWvmSqMJPPrChWiz
YCj8oN9PDbKRYcAIQDRnd3rcsBcMgbAEe6E527Er04OQZCAe2rIg0D1h/98KvzqljvYhtGgIu+Wz
x1204Oe0wnc6i/KU1kDo5jKpTv44/8S5iRmkR1jGIKrZ9gDsVnU0ExKSLX/ltuvqjdHM1YmHVx1g
r2w8WQI19rnw49k5STBmp3z5yBiS3ewkco9o+NMHlRbyGRyG5aaeySGzK+O9KpCu68JBQb/cnxUB
R+XjQ2DMW8Z03r6tpvg05XAmHx9htoIGCXksGuyws41hnzZqSaclil2J9iPB3hj++1TDi3riJQVu
33JmlBR0eeTLFVqawVXiZtKc9DTWHwX8+H93+5IM9crNBFg2YEihtK2OXiNCAIjw/yja/MugMd2y
zAB11auCc1yRZhsQFut1lxaVMuYJdmj6wMaT69rCId8U0tL2Bs/4ilDQfI8V1t6aA1SjuYDO7uv+
BdQPNyM5xxnq+LDVGpM3eY5go/MEfMnv2TeiE0M+QeSUADFeHTK31UMnAsbRW/5x0oIZVjXOSMxU
e4K/OMBy/ffQawO4ew7WSQczZ8pw9ElxyaOUV5OELhQYCfL7JZ/vXwLf48M5tZHp8yauju4jly+I
NX+JjiVX73HvIynPaQ2cyxGjCm3CQarr/5vqZyWVwZti+WrdhQmE4OT/8v8e3/7xqT5Y9jojy+Tf
v/77Of9uH19aa0a1LntNrP/d+fii5vFw//t2DaarjTlkUNz+77GNjwf/+D//HgnE4w/HnL1/D+m/
/5hECbGgo/1Rm2SZrx8/Fd/HvnNGLtNxI48P0tPjo8KE+fTfp4+PHvf9v/+HlKMI+756e9z/uBli
gZL8v6/14s4J2zG5Pe6a02LeQmT46paIPhdw3qoMPBsnDJ/+dzNnNNJgfni2Hx9ypvdHOyAqwS+s
Y21QiydthydpaCMCKtqzgvJ7QUNJNMPsdBgIsnI3EkS2aUZsQvqyCxyziYxYW/4dM6DGGLxxcZXu
by5EDQaEKdnlAgR/SRaOF/fWk5yMLiyiary4Pp04mZRhicV5JToyK+zF+TwgsDLz4bvQR31HtADr
U39mfr8hPcpap/qXT+tySxh10Ge/lN4PKjaSjjnIV205A/CGbYTOlbPHzYvvbpRX4Zh3BCvIPkfo
p8RUfdRM7JHvz1qoz97PwHtyDD2sx/YrGuOCeEHyNTzToPuP5FsBllPrwRhk8G0ghqSHRMzuDq7e
SyURF1Vzu6e1eiJTLEyxWuGOi6LVwPDEIiGiEIVc+z3Z2QFqP8uN1CrHxQ3HTN7SOoDqCWlNeaWA
sd5+pS+Dau9wBsGQEDpTBfET5n7SCOq/0na2JbzWFdfPb6WMaJdIGg/fkhvV2ccMKBOZJ2wRRhQW
NHYMi5ixMBETVEiSppTIHqOu/XNpNT/G/tbr1XOE8XQnYt/fMIwMnjxVf6kKK0but3+auH/VZDtt
e30g6rwaT3GW/CqzUCuFxzO7yBJ7G0JgIrZl2++8GhtGTGj7mFIbGdWgEQXx7QIi3yfqLUG+9Rwb
lDNNSmYa+pSTMR3IWUKNZOlnUvOgpQQZiOmeMFHMzdilUtJTrfGaNX9qOx63HS1waDi4DDFhF+SK
A2xRuvJ2QSzgo+SAr0kYXRtdy8Ve5Iy1jPyqaSLew9r7RuOYXz2bIFNbgMVXxNhOjhruFsKztGw+
tKLpsDr2AMaznmqHyORLkTZ7R9lEaOfAesvyXeMhnBxGH2RNKtaAkT9uZ7sgn9LLon1nNr/obtWG
HU69iz1T3VL4sotLutJYy+OYwgIzemKjWG8iSG/ZKJYeDWFN784IrNwKpgP8Q/pKQwOYnzXRKmMv
e4rUHR1TQGVCbYDU4OQK902Zi+F7Wk0aYeCOvsl6+Bgzgvr1g7WypAeeqxSANzEF1ME5I1scjquZ
SSKqqOSHlxHUXMxWuiH1VZwl86HOR5lll0tUgBOjToe8MBoN5IivvO7FrY12WSQybOjmtY+ZMHSj
BrtZr6+6gfpDOUa+6pIE2NakSkJ8umCH9jXYJLkNVw1rdkc0+zoh3/NKRA6hLJS/RvphjYhL06p3
Nhl863VSU6SKuCrWRVuEmlZ0TD9S4pzrAWvvVE27uumfHLMQ24RvEjDnOvQ9XAEd52FPLux2qshy
J9X9+jCV5vpi8nQB4URwOfeF/mvRgDXg5jKNvw59HRP9YsaGl/0iV+OHVjcAMEb72EOeJwYH3Hfp
Itcq5yaMIeLyNuLrA2zdgHST30lKXi90yS0ld71J0sC7JABK0D/jn2wr5JwYexFGBylGRqhmDYJt
Lp12FNpinIjtqeddJknwjMzhT5rW050TECGM6vuVgKRzTMnkCie4N2sxl+5Bo5szUHyfSnr32G3r
k6EowCzdfLe1MgpLfC2H2ugdSiAChycVnYiqBDofZMmLHK0/kXOpm2uXscfRlANUILKzp7k2AhyG
FuBMh9pMkED2eBcNVjsc2tG4ebGgiQsU9lnP27nWhCyTQvnSLjcDqAGb0dzilJMEqO60VpxBtuWX
fzcmZ6O0gr9Rm1BgsYTY6sHA6g+YAN/Ma5NzXSFTcdJs7bEO9FgBMhxsyfIcoD10COdJLqORMX32
F2UciRoFXcpwnZNqqSbNnSPiQyCYrJhpiR5BI15ExsO28ry9O1VaKNL2IKOeQPLql21kxrqxGszf
fmJu3jtVuSHMSnhawLcIbUqgGokYmSuntTZlDIaCYW/r/a+pmpODFym+F07kKOi2D3Ys9279BtJM
05vx2sdGttY9WZxSK69JMklDF/z276FUv019JP+JYqfS4ReIsTKoE6fv2iQrxLV2Uz65zEKBkIFz
O7sdwAMq2CcDNklG24J5j1ek2Vuoa8T8iafMDjNQz7PMLknEUiMeymzHLkfj5YbRo+wJ8mTqFaK8
EtNrF3HKFol0tqybfzBshBuZQG0tgGBp42yyzQkAli6sbHNXSZMzquedGfA9LY7HG+SI1ZTcKFOH
sOkhdeOGwgGXkyzVZW+MvDEfBSHxZrdg9gOUtdgsPTOFpt8M1yGG6qYjstgO5dJjkTl9DApt7Wn9
+JR0AFODdW1Kn1zvZB8XmrgLq/md5gEvOlvllzHvPvM2W4LHzSSsexU6TM22i8mYfAaEcWJqiBHP
jUti04XUcboe6iE/wRJlZcChvYlje8aVR7r04jKemNSvHdTPty7g4mKpZ2OO0c9loJ6axRKjSO/e
Tj+wdJTPigUSob3VglCuKrCamgprCCDKl+F5RCN+UHH+ZzDiZm0ZGPh5T7DgKayvogjMnT0Izlhm
XXtDzNFWekO8YqF2YC4zHZxe5KdOkLBL0vFBK2fio/zxS3MC6wSCLTiP4LbCAk0laiyTZdsY1CsP
3d+VUYB+zouWNK0oe2ptetiI0DYjqEcCgvo6e7rrKV7NnPXqPnYyRRCcoc9LjJ25x7klnqzoWQmr
fGmKeFNksfmERqF6QRsP3rOScmP0P0QfNa9OlvWXMUl/8HZrX6XfU9Y7mFeD6K+psvIz7VVLEA80
Cn35FGVcuZEwiI6WqoEgF8wYWg/67jgYfzUg+X4jtyIYN6p1vM9y6uJFBMiUxKNXnerx5lcAto0J
oK7GKIm0kGxvmjAyPGOYbxZ/ZjJM7fJQVJSQE99oF2hFOLXJT2ckjCbz1b1xk/jKzvQqx6Z8BYS7
ZwRlIEcjo96RWL57EYd2qf/N5S1DxH9uhy8GEt0lz7BpSeJCgqQKjlnZ22unB72ZpeNBX/JwJ6Fj
39B6dcpYZoGjjXcloh52W5SdDyZNoAaWJDQv1ZJt9HDKRpQpDi/co27+TiF4OJOyUOHFxtZOIxrc
SP40yfNxzbK+OgbjwqiU48Hp5sOQQe9LMSvl0xxqhKo9qQyg82S5B5a2eyWHZ1JW5XXKhM4VxFBh
U0/mKi65ukaOd0C7l+wsXQ/ORUsNO1SfwoQ+Cl+W3Z4R7MvG/PIk6LUgsy6jxRjBGq2tO/Ri90hi
BybTr6wOl3Dv2+dyjL+x1jEQ9bxhm+N73hbVsCv02j3IJK3CuJAEZvVuT4IGBIoomgrmCSPcoDr0
VLSEAw/ZTXHqGqnh3FPCX0F2lB64+MwOwb3YG40VGEKTiVBdsgP1oSOhWhTRASnPYU4Kc0NeDbIq
TopBuKHFqArorN4cRO4QaBVN70lrOCcLx8KqNJEyJ2MJJtYXAM27tHkhDXzbuYyUa9QtMEbAibGo
IhMaveMtYDwOSLwD5crizQDoyYlEvCwpSww+VPLs2wkMk3rTOcG3YUfqoCwmw53lrOSUUvQNWbMx
6bLXjZ1SLfhcRvUSzoxp9xcj16YQRjr8Tdrl00w7i9w1YkngpD9NRqwH2w9+xg9oHJCMJEue4hGz
SNHDNWLRXlJceExUGro7Olqx1xFrW+TnAfI+Ipym8cs60t8Iz9lZKegt2CmQEcZDlAvcn503hUMF
D3TIn7Ks9a6iBb9r6OOb3q2jTGgfxshWxhP3DL5/qFnj74la8VzVNJ4M185+Fs3bHDnOjicm2gv7
I6qhmGpppP10hz9AON0PI/vdTFAZAmeczrav/IMAw0QAOTTgNE8gdeOAMezqrazG7hLJ3HhWw2uT
mxggkCVckszPr6XkJGGUv8sRnNzLpGc8tITaqOLq+PRysY9qGswzqJuyk/eICubvVAgPYuvEBNtB
vOpaqEZ9TR2LhvGCcoCMeeWMm2i56QBNh8KbvRVlY3AN9DtrrzMJavtYgMwR8/zaJDI7s6KYnoU9
rzUs3ytFdgW0Hfuz7Wb//rhhbLfPcvO7gR+17XTSo2zhpWtqd8xA8UQiQDZeuB6oZ1vpx8RMfg6M
iZlaKzY0Cao0Twu6y9xH5I6PmtigBuLPalX32sqNteb1A6Phnh075Nt1XaB9JsGSKGt3IqN8weSa
M1SJMEC7uLUra9p6rl6FfVJmZwvcgMz9+VQxKN6mpg5zTWfmCfSWdY7Durl1kp0xQc/L0Y0MLClb
ODFnvKPjMYgRb6fN8J22Q8vOaIYf2VTj0aFhrdO026ikxVYLU2LTJ2YcGj5jReOUF3HzUjnkI6OW
wrR0nsBFEZKThMJpIlLpwDjMUQK+Vovic+pXT3lipfuEBQMTUJhoVvPJ8p1TxK7ScMyycuOmciJr
aZJr9iNZaBZRv636jByliWWQ4XyhRdUOTtL4u9FIj+gNxOlxo4khWBPpB0azTst7OdVbUjGNV8U7
/pipDpBor6vjlPo/qij+1jBvPhXEaK7omg6IqWp4tNZAyQjGc4bHsgHG1kNHNNkct24Mez4eAZi1
8c6be6ILG1JYI5fJ3TSNzF6TZcefsnt2QplF3U4OVIdt6n/O3Xwp+hrZuzXAL/fShqVI9YkxVvKS
CAjR0Iyvydapf8kNPhJPTv6KAZIkc8u7OffiWqoUeEtUn6bJMMn0s8iA5RTaVUOubxRQENRDycfU
wZ2xZNFtLQ0BX+RnlELZ4K0aJhI3J/4VmH9bTwH+qcmYrdziB6Rbjkh7zH4wVyfpnZfYYLsHGmuX
0xvD35BYAPwtS4RJObyWRiYupAvOTgnZ0ZVgfDhHD1hgmA7scqnSPR771ypJmk0UmEsqH+HnjvTd
MM1lfyApGulKoLfX/qSX3rffm4g328jZmM70arulfehlv/L1DrHCklBbVhXPqJT0HT46gR7BG1Ib
6axSzY1Z185/XBsVbs1ynO4RhKbZTe2u1iRcSYXwHTOIjOsmjLJCYFjwkKzTFeWS8F6JCI+51ky+
YRVB8BFwc/PU+NVGELJMKn2NtZ9sgh2JSyOxUPW+sRcoep2QN4fOdFdE815VTbMZG0TvcEcHsF2B
3+xcu7b/AqDFP7LKmfQ7UWqRMGWoY9Rq+1ovtnnB4Mocmf+4UX8RpfZjLMffsckspOzjfl3N07gC
N2Qcam26zcoLLg1ZHWejlv4GNVXJQpMlKgTEsLLMFLZnsrx1gemNpSA/7ZNMaMoU79hKCPee3W6E
27Zc6mGB2CA89xblVDoN23qoxr20cMi7kYnkkpEMtQT6umZYy5ptbknOyirPks+2X1h/zPhpUtHz
NBOt3OhfCzFPx0bPd3k0eafYCQ2D5JNZ66qNVzH8Mp1A7rUAnLSsK2sXiahkG1LIY+3IP8zD9Z1v
teR4WAnhzSzZirz+xZrM3U2xxVhLw1pDFbSNTQCxqaufSoc47NHqo+eW4dI0sq/tcS+cNCUT2jz5
3OYJlIE8Rg7Ra/aLrH4Rk1SQ08C+T5aQb9ukcfb90tdrDNaUXGIzsfeutRTXgsMoHM9txhi9pXIs
vY9EC3zGi021a/Vk3LQN1OoyGr2Q0/DEkwVzthT0Jnpr3VRlHLHfwcqydWBqEyJxYfrMejAlrpOk
s842qpxDOZRPAeHp56oiGUl0Qlw9j5rTleOZQ3gGPZ4HtyJlDpIyW0uzllyNTr5SQZEkW1mIZZLu
YPlmtrHx8rP8jLcxCJ7dDP4aI+3Kb2uCQstWXHtvfjXYlC0TKe8Il6Qkq6Oe6Kn5ww3NRPvvkvYl
I+O1zWd55IQ72pObY7oZfvWDaayzrNbWncV4L9naUZBsTeBzyAmNr6SQBVuO6k9H074bFxqyVn9X
ObmNSOzItHOyPwNBjwhk4mKfYbl3/KEGGmUEoe1HX6ZZ3aLsMbdlkD2Z7Mm6BPNvz6s60HT3YFQJ
QNeA/UtZA9oFfKWdOiejkMVauCaAweacLb/Z89JklZQv0Zxx3VYMi3wtY7DQjBdL/mSGsc4oRD68
4TBJ4R0J4jPWhpPx7PgtW1EAL1sM/Mdgtn4Jj+CJVE/y49i4EiG/sTVT1R/aKutp0DlKqCPvVfTX
8ER9121nQg3hi23VACp0Y96ZHuQYZo4BDTUC1QDbSGwtF9YyOOTF8EMWZLbHcro3lbeORducC5wF
68yt2RDO9MN+hwxrgPMW19QDacEwaMrt35HBiMbOJc/y4Oxrb1Ar14ERlKvAOjq+9lVgJNbxtIaM
HLkeqMk/jRa/nj36sOOqVsKOt8UmZuV4C6YEMh6SLia0JN23pK16LFvyxD3GpQ+IeDLqg6+5xS5j
7Bcq+4cOe/bUjjLAwEqurWdfa4YsFtS+UdPusQHmFqIqrwCz441ciA/Li4Yjxr5618y6u65ZP422
y0LfahtUJA3nvi1h+Cw3xeD8aZitMftL25DhRXpgJ/MU+Y19ToT1RU2p/y6EfXciPbkmU+uHRgIA
Uw0Z11dlkJHgq7CK6H9wnPEEd1FBr+numbekHxkJyfPQw/NhCJY1y3pMxq8SOSsFU5Edzao8tDnJ
wLEei0M1Oner8sad2XJozXnLem/NJSMhvbdA5/FbUq71wv+ICkFxPlj5bsztfF0GZGJPk/WWedW+
7LtfZt3lr+C25Y51GQoPZbXXshevFFXTYYTinc9V8V5RI02JtA4qEHKFEXwbeTltWpN0nEiDvVY5
A9PJx2APzXuVSDM5Qmtmcwc1NNRaB4N5l9MKzLgwjDg7tgANzkjmwkXIvq3IU7t3SQ14amz0cJqC
nx7CtbXuQpq2R7wHWLf6dVHLfWvW1mmcYmcV0IvJjPFbDhaBQcNgwKikpyG4+RLMBtdBr9mVMbuY
KdfgkdHoXtwg33V1QKuDv5znOHq+FlHhhllAsIDd8i7vGpMJTVJFF/J89vpoB8eCWvqgSCDAOw5v
0DOLa0Igxn6MQx4HfbmWPU+1V6G3mZJrgGWQzDA/NOH47kr2lKygxu4wNzatsnbJ6s4iztbONpYx
NwdJCE/oY/Ha+DpB3ZK+rR3dz4L3CpHWoDjNLjlUKKhuZaNdy0moA7i77goTDvRBkxSXgfdlYo3G
0SlrxCZjBAgBLVySXxNp9+uucNJzTvDxelLS3IkKDvRYEdj7OPh9RTfpaQ3AUmmaB64d13SiVNTb
5qmOs5tlMvSdbbXgytSJJ9PjJSQ5yJtG3zd5f2EqT+B0K9yXyGU5kQjzpa4Wtv+A+EjlbIZUanxV
WQO12eu2qm7tH3ArCeyaOh4S/o5t1ZbWu672Un1LYtZfW0uXT34mX6sO/RT9sEm8Y1y8O0XyXbuu
+q5r5nvOBCVYoId1NFrhdJ7OSnOtQ2eO+cU37d0cjA1ZG3mFBtHMILvXybG3BNPxfvKuCSEFYRTX
5XpU/SY2QBFqrNKj1Hzt0gCY1syLSKc7n2oLkKHCIYiS07pKwfUjyqRzUw200QQQQc0o79YuN5Ne
EjPZifHJHgeT+YBuv82oxoEpv+OTC5YeF6zGUDxNjTWCZmz+lg3Bfn7mtYDXdARFhAo9DYERk3Ki
gwKsn6uIzhfGmXdymHNufMwMjO+TbG3qVbLV4t7b0FqTv96JFBMA3ra5oe4XaGkzilp0cIDTbUlT
Zw4aPt44/2k4xg13srbDtpmEpkDkxnH/0wOrSkVey0NaDzHRLiLfzmbu4qBKur2N1+klL+e/QLbX
qU9muR301r6ljyagy4ehp/TbMHL8ZJBBeRcO+B/TvL6UYhG22H7PanWOTqVo2LLM6RlDY341jXMs
WG7X0ioRkAR3WcQEsLi1OObASTc4hrqT70b6RdlVdzW74qC39YvlaIyfceYcfCEoaKSzNmFRr4wg
tt7GKXhm2C+PyifPAovAaoKt+IJG+N0e/IGEzzY/tW5U3M2ON3xtBenGs1ImZEzzLkEGsVyZGHTH
xCRwnaMOI7Tal4ExhX0mzXs9PkzBzqbtC/c8unF37XX9QqQ0fNW+NiEAchXRCka3bpyivEPbNLDA
coq5Zi7Yy2f4+vo9SI6du8NsVfzOGU+t3VHvnjr1RDZFcQbkqNF45sYnwkQM3IaQeMHm4YN+UQ2X
qLH9H1Yma7Y/XBQNxj9UhwShE2C0ZmbZ/6rGDOmi29jH0uh+0hHoJ1NwTQhSa6tjB/eGicBr9OQ8
KxxORIAnT8NovdY+tZ5tJExIlhufBRXIjf6ecf1+wgZxN+DYEZrlHOF1oyLKjPSkpsBbyxa/UecM
IGTjgVctN7Gk39bmYdgXfb9TKjcObeBkzxHCOKjIW49zcV1aaj65DDD2kxsPjGTK46BhC2wCK34X
KWPXuOyiM896hYOxZQBt59XPIqIQAdaR3kn9Nncd29F3dtvI9O5M9lw7v5klgrtSHhtiAN7Lfume
oQsItdewDV3sWH+LWGj+ra2WS6DnPBEI561Up/NdI9+6shW65wPFkC+jaTtBidrUfXmtZ7C8POM9
StlGv+jM+iHV9y8SgTJ/1yr9SFrGO62PX2yYRGgbk0VHa6wdilBVqubS5IVYwpwg7hDWsDYyJ3oS
pUs6ilvvEle9mFp8EwmC2z6vxl3kEvWXR/wYYRd3Z/L9E3v6mk0wPEenLaJ9VQD+Ufak7gPukgHf
wadLmsIuz9M7MaNI3HvTXWi9uDyiA+6/0O1M9w/c0NyNtkBJvevjJnMM72rHtn6BxrSBg80+6LOw
W3FyIW6SlVjpn1IoaP9l4p+sAXkf2efertBUeWnSDO224/RvCS9uhr35O2KqbMf4kJZqjr1D08XG
KhiC5mtiRTSlhn5OSBeDuhM4R9Oaia2pXfSdHat6q7R++0iF3jpGOFQDTruGIy/QVAzj8zS59UmT
0ffIOOg5jUgqbyqECsFjXlWhMa2axGJ3w/jKFV159qe/nqeN48ayUHYClQFoahv9rpWL6yDNrDdn
HpJ1aqr/Ye88ulxl0jz/VerUnjp4M2d6FpKQQSmltxtOXof3nk8/P0L3LeXcru46s+8NGUAQAhKI
iOf5G81r/F57rhT596pZ0t+hFjchM953e7kAFp7mY3aYhgmyQBZ8TJ0WPaflg1M6xUuv+sHDoA1g
LuL43hlC6Rbhg12JdSFRnemm0ZwQeJ5j3Se5H74oIhfRjaXX+zkm0I35FKbzTesYFuGUZHrCVxGj
ML061ikgDKY52nGwoEQFTl29zT4pLMgFpQc3s9/VNTEHBzQbwgJ4jyU4gOoGIOx8gZfPRj3ummzA
c2ZI87MxwYPMNTK5E1Bzt0dYcEt2F0Sl0RRntUD21a/sXYU89c5RB+3AiJxXgsHGasxI8PuTxGeG
ke5abkdcERzmsoytp5PJgB8l/KFnfCcpe0fR29t+ZspbJoH6MpF7aDu7e+DEfk117eBs1+hul4TD
PgeGtqrbxL8B9t26ZDVJsPq1eZuAKLaTddt3/rEPGPBmTfeLfycBwqBpeJA6bYvd2NIVK9odM139
jmllB+XHOKIgjMfrWCSu/joZWfJUBVL9xPgNv0gpDXcoUXfrARH77TC389kYCZS1k/XaaXL3DMSW
Ka6VTfekdpQzNuSbLrHiExQOgwzk9FGbrXISC6lHX3yCA0n8gm2kyfZ15fQ7O5qP/K9SD7Se8uAb
iCF3yX3Z+EjXZyPfNIVpjWlpT7Py2DqS+qp8T5vujN1S8BJKanCLosjraGIvlhpWAb8tHG67uhlu
M3u+gQHrOx6SNzHmf8QN0L9liDpDfCVNnONSWtWNUDQ4yslMr6w1LdLbkXrX6eln7IC9HONSewUn
FQKye2x7ZiSxqWBQqPX1KWzyW0vvpVsmDICAQvwKizmuj0ogeU3Jfx7RlFdzVro9thJIKFr9OzML
5QBxTDsSsgv246hkW2eEM1Onc+464EAJnCS6OTJVDS1XDfxqU8Cdg21Wv6DPjCF8n3+muho+z92d
2YaZC/F/cOem+9mX7cNUKvZm1IvhhFKFh7a2gXhc8Bw4lXzsslZfGZM0b+gn7B2Giv2FcPk/iqb/
RtFU1eDYfuGmbj7bz7/9zFuC2+fP7Od//P38s//8fwVNfx/yW9BUUfR/yEgeYdGjW7qJDt8/JU0h
Uf5Tw1RX0TC1USrVdbihsmXDOm4Q8w7/4++awS7UQ9ivqwSi4Dr/n//9ffxfwc/i7sLJbf5Y/1ve
ZXdFlLfNf/xdMfQ/yLOyqVgWYqiqo6Fiqv4nbQCmRSPQtlI7LbPluK8NqO2MBAPgOotnEiAliSBl
nGHWE36SQYeNloTGDcq5oHjV+tkHULyCoDFuiUotaITaxcAA1E6xpU+Z120Npr5QgX5JyviphP02
9AdUYrpGYS5IfF1uikOPJ0LaKTnYPuu5zhhlODHoZ0chotBgzKTYXp0EzamfTEiEhgULqZwIuUa8
7/LsNVqIRmrcPmrdWN3Uhv5kawE2n53fbpVaxgtg6C03VvsDklayp5RYXCroIbyAX34yMDSoyYy+
as4AZ2M8OzBtMWMa6o3WD6TKEXX1oFbfIs3GxN+oU5dBzHf61MD1fWZA0WAphL51j8FHdifZ2cpS
QtDfsBqOnVlhpB6n9xh/YiSR1ZtclV8J7G1jZT46Rrov/KB8L4rmDoI9dPsw3Aw9cUw1HzxAL/Du
awBeKM0yAnsnKt2teCQat2JKAclAeXACYuziCOQTcMYxiYaqds4o3uicjRmmGZxgXFrbEZehOsZJ
0U/ujDkqd22BrqkGfy8C3ZaqBOShTTVAquDO1uCo12GLEntAsnjWcn/r6D9Qm4vWDUjzNNQwak0c
/xxhS6Mc56kxbgdU79w8udUr0gGAt8eN7gy/rGZ4H42s2pNKcgNotKDih03UjeA0YohXTHiIg+cp
MQFf3xqJjIUT/qaMcTA7NgiChHy/UPTuQJ3IrQWPcJs3iUu6F3xIB+IlsgIyAa0cbuKZzE8vKXeo
6SYnbULcBCLciREbJnVWQnQ5cDDiIaR/F8RSdEqTvt4s94aPufTUApZNFUQ/lngc1hK8B/bU7YIi
J01AN5nelXxbfaNob6xHtOyDPW6+2drsfhk4g58qpfiW41Kwa+S83+IxxQjbDgfPL+XXQG+cFZKI
MKMS/zgj7XkomXKspAD0St9rZ43OW2TDSGjRDQzQssHIRIG1j2ojOY4KelQWOBMir2Qg0Z8A95hP
qNsHz46JLLZTgb90WpzKYQOdwQ00u7BRM9dXxv5U818coo4+J1LpvSCOb8xKS/eylh7MwcC3EKrA
HWeNEiZWSsGQGlCWAsT6k/y1iOLmxi6KnHjyk5aG3XvVoRUZ5M8yGcoNgn+oEEZjs5nH49gPwbFW
pPKAsIy1HSLfXk8gQV7MKILtAl3iU9Kik7IYUmJ33bilwjfE9vs9BJVDomvyuY5IpeK4bG1xd3lV
rYwpM1oCm7IgFYBfskEGJ9TOdmbfhLqKTSSfKwSPMq12g2CW3lE2OrWy3f2surK4sXAfmu2i3yZx
aqxCxQ+Pjcw9mNQQwTX4y6dIsuVd6BfvKonPY1BFozsgArg2GhiGmIuh/zpBcpyh7d76TtLsTSvy
D1GppyctBajZkS8hItz0G6MFt2uAcNugp9S5lQl0wq9zC+ge5GmZMMOu7jEdgRcSYC/hv7StHj91
2aIITbC3VyN9jdek7RH5AI7ezHdcZztp3Al1mlbRMgAr4uwmTA3zskjj+JQb/oH5Hq8b/3Isz0Ec
Dm1762jjTwD5xmMSRPomi1tCVFOPLfm4MYy29CrZ/JikEi3hIDvy7S9wAvbhuSmOtAH723hioS2l
Lmyw5ryui1IOSAeRf/BFv/cTpKy5X6yL/dfVS02x0aodWhK7vhTFrtEwp20zKoSPaUJUEdv/aLED
pudpifpsf6p2VIL7HAsyAIDqUV0y/ypKBUWxLkqiklhcj0ksngiMZKgIhZnDr7uux1y3iaPFDitF
Sd/vDMZpFmITJE/++bN/noEkzktUuPycaOVL8XLi4lcuRc2Jj7zu6e568l8u7npif/7Sl/U/rlMc
M9Z+gVcLNJJru9d6oGUeJwO2958/dbnA66VfDxGlP6uLjV+uTvz0vzyzy5Ffmhe3AJ4EOOXrGZZl
r0LFSYtVrUrcadG+WOhm1YCI/ePOi13Xe1Q6+qFMAdjwCXwn8wsEeDngUoukBmGEnogIBlpm0oJ8
qdUl0QC4dV0AP1zbYdTB2sAlR1IKz5r8wotLwrMEi20eF7H1uquF8rEzfcn7Y7tYNZaDRQvXvZdW
mqCmrS8t+mG1YhrSeGMFsW2Q3ViOa8xObCLSoihVMFEv68yweOrzyMaj658bcyxoD0nxeqkidojj
fHyytqM83PoJzIdjJ0GWDDKHRFk+zXz6wwSwlnNEMqb00A2pPFGqdbuE9aQ1MDrTeKNmXoKHaOQg
And9RUvxKSjVs0rInPtbHGtnprtK+J8xBs4PoGzXTdP/tJqffMlh2OXTRyqVqO2hy5R787KYiv73
wuyC4l+uXuuJw/hvlOTR8nVJGpbpVXkcm8Y66Fh0R/L4LQ8d+KIEPNKVg1UZ2Y3h3c/MxwK9yU1k
NvUKgEDhmRE8g7bnJ8UqubK1jhDCfhp2GkMcz04705MdyfQcKwZ8BYJ03QXB4IlFs5TsAmmtVZb1
wV4vAm5M11MZzQ+ByhOrUPwVDNFI1Y9meBQLkONYtE/05gVOtwgWL2S9JjWLFUM3e6OnENfEwpqR
UBx8ay+ITONCexKLLpJ+lQoTQgQhCsQ40MdHgci8qwcCkZM2q+tJGiE8Yuhqpr60h96K/PGcH2B/
WvM6l0hWdmaB5vXMYLOFWLCpCKl4ltVonkRkAEZlDCZPUysvroFWyAOSiWZfvSulCdMI4Zt6uW/x
+JAp+nRA9Q6LHVx4jJVZtf56CE3/IGsAKGfFc6RQ8RQd2saAHZhiM/RD6dMDyMpiKQ0mTH14nPtw
WRvxhkKYUy7cnHmLl6HBTY8l/S45+MyRtjJOfan1nvgf8GRXLQBqmDUMAGDwLPffWhYDSlaHKn2w
iVh4stWXngV/mK4r1fZy1Qw7cQ5YMhYeFoOEdIalKNaZpzM0YJgnuGXq8h8xKh9ragVj0XUUacG6
XUhvTjZmXxbBFNrTWsv08yDlCgl13eHOL8838Up4Z7I69XsMvdbgDr8+gOJR/GPb1KJwEY4BFKHl
a+hgdcWYcUugnuda6/XSU5dL+rJuohYEnAztiDxaPi6Isfx1OcvNxj/o9213ygEi6oyMgHicxOWJ
By6b8fcGD7X8H5anzfYPemjJB5TpM09csChdF2Jbm0iqO9jam69kuRfGPrdkuWapVWES2v/cOALx
Ab/RVBvx1olHSJSuC3EPxCq9CcPVWN8bDp09mYnSC1BNuSyuq/jKvQ9BgK3MJN+10QD2AOHd0rsU
NXDYwL8NfYmOQRGvJR5o8VQviz9W0QbZZlrg7wCr1nzMhq+LSQoZ7izbAugNOx4Lzx60JZ0/qD9b
eQJQoCGCIxYAR0p39Pl/NVUFJklH54BQXRkluitIkeL+XUiTy40V266rbZp7jVorBx9/k11nmNs+
WSRRZg0g2WARhe5MdTWWgFjjQSWzHBjIUU70eeKCkABh6qSgVCv3YC9RfMENMlDTjYpSCm9WPXrI
3W1joAW9rN7aPgxEtbdML5pIqM2T2pE7h9M7ajEGuPETyfDIDZoydZVarxGxgT/aJXYwgwXlg05e
ai+u5/IqSKDbUIwj895gOrroTHSgwupgkvbi6SC7lWxRAXlKbD79l//0Uro+DBa5Z09/zLGjXdcL
DZvIbn0kUodQsuY5dW4crWUhMRmUqjbBW62pvVb0as4QgSVd4zrneCZD6z3AkG0fdi9AjjDBrkHQ
YzPiozQSkv5UFeMGGZkR/uIQHwHGwI9ryvsqIc6nz5bEe46Wj2HoaOBUXYeWmIw3sM0XBMM1oKSk
BPehDIKuBNwTq4iP5MAZk+VjAcMMDpsv48km1hVAuCsnoaslheR7eQ7NSgcwuHZsxrzyMtYmWVd7
FoT2BQf1gkg7wYL+nGZ671qNQxa45l2q66eBNCTT3kVrntb1gs0pHn8b8TvDDDkIwsHChAiItQJQ
COEEt4x0kLjPGugg9dLPN0Nd4gVZSKiVKTelIiMtIbaJvXMMO6wGwBR2fGvmOXj2/dTfxiDzjo3+
bUanxoOqD7kJMEFEc2OeDF5U9c9koBdYe44JcgqohXhrA3aOG5LbMQSxRL0pSMjXxAVcOJ2Mwn+F
DY2GVf+mNAGGwAN4imAAwWKbwMMcvFqXL6VY5MC/QGrJP1Exwv6yxp+mkR9tv4r2tRdjgOCBimgv
pW5KWs9H3ssz9c48oHZv2WPsxiFYwJxvCYwUYNeXCry9h8T8BIHbAU8aMIGFOwDMzN7LfjNcri1E
KmEto0KwQv2D27csoJuwIMiySTs+M9P8WhC+DaR2ZrI9K+sZUgsC2MkLMmepOyVkNjQrmk5xm8Mx
La213dI7iLuTYTDC/zLCpWKWCmeNi2XmMdnMPFGy7Qjy7XWjs+zBq5SwvhzuxHZ1+cqK0nUhqpnX
Y8W6aDWJ8nBXKvwDlx/6Uk8UZfwCXcM0f12OFduyeDhEOb6PufE9kTNy/WlabYYCjxpIvNIGmNcj
yYd5wZskD1MN1DIeHuLakVxNzdF7s5YQGtB6wW4MZMRiJucbiOaXmTS6O6dw7jqE4gBR9hKPHKj3
0Sxfgy7HoEdxCVnobh2iIlbnAUbkWg+9ox5BEaf1d9K2M5oQzkeRYaNWEPzHgq4C5t10A0lSYpKS
DF566GfpYVbD7wrZOFvTPxrNlhf+mX9rhUF98hVJWedIKH5adXQzj4X5jA6nvyfE1G0BrPcfiQTv
iv2Dlg6uqQwp6araf6yU7hkFLgTkwoZ0WYa1dBWUzTmHDCtCLp+hCnxBRSc9QH5gVTaRcWhBhblL
POYTII1CBu8T63r45MicHuLAytHUns+iVe4aj3pk6CcHOMItWscMs5afa23pHXxN9jiUteoZup+4
2VRi39oxrl9koqPRmd8rBexjnhvdvmqc+WUoAdEsFzG1g7QukPW6KZtKuWP2wwvBeP3ONpEnaSYs
j3x8v++xJ1SOaDlNRNc4W/QCoK2ZyVsm1fPOGltlp6Rd+GaQKhVn1U2gLsPYVMnQpSShE5s0ubg7
QdiuIuCbd30wKWTdJowSlyYnS9/3o0FaLI/bPRYeJO2adnjP8I8VR4bk4t220chKwgN97PrxQ2yX
0wgficAfb1UQ1qfZbAfQc9wZJcSjJJWrZyKDxaEZ62yrgD/+NIbLP1iveJyiujEP/SB3T1EyP4gG
h9LIIMjaeEpOpXmGiB1e/oGGnT+rctgwLUxStyF55YFHHC//QBmbw1AdPmYTolmiwrogXWg8z+ri
ac7ZzCFGu+IR63zTvxWPnbhwvZK/E41WH3R5io6hDXdYnH5O5qpFL+clKkxk6FFqmaoSyXarcO7j
gACrA17/O8RuoAeh+jrac7Vlohx4AaDN+2CxvRc1uiA/GKYUv0mRHm91tN08xIaT+0YylBUWiMX3
aNR3vhFNb12UOy7Q8ZnxG9FRpTD3jsaDJtrJSJWPehq+M9qCZBWgQaE4fnM3tTahzaUdIyrceJD6
99QgEoZ3Zsb4IQ/v6hqGn6gRgL4J5N5/bxwLFnmZDUcmBsotYeJsLX4Fja11A4ngI5hAKbW+Skdv
Z9Wt7IcQr5dfMbEayVrD/gAY7oDiVmJ4L8ShMWzoLzW6HkThPDefdmNomzjVWxgjkXw2/IaEwnLX
Rr4BTmx/pgUicPA5IJoAbjzD9DMuTTj93sRaEeAJFeSya1A9qaNTC2P2RBfhX2pZA67mk/Wt70jV
YyYC9s1uZx5BBSJq36Tf098nVKB1hzqZdsJjDLI6v7VJ6kH5Rlzzcj6VjIaIJIVnX6r9myhqu02l
6em3TDqKiwYah8YAXdu57Gv5hiQlFLI5VT97/VVUaCZYGUAM9XOrTOWN3mQmPgetfC46/j2Iz64J
3dc/GJITihxa+cEKwpK+bW722Zz3D7MtDateMasfTepARer0T5Ab0jqNaKPi+UTwR7ZdfBKkFwnl
7EtrTviITZDx4kv4RJDNWjickn7mYXJ41m3/E4+glaiaaKjHQ+GsHoxC7/dF4qdQFQrjoTBJaIgq
OY6aaErVn7o1xBuAYDV4KH04JpC2XLUvq1cZk1JRlbfnqZPr9oXQSrLFtdrxqtkOb4fC0Rn55M03
IGErfblijUntCs6DdK9Mk7pn8CTtZlOLH62AkHTOKP9HxlOJCbf0EUt6DtQjlZrgHFoAzdoA2QAE
tdRXsOBncXtM1X7p5TpCRrGttmMA0FCN8vp2bCR5rerlMjJ6FTUhC+mrrleU+xHlsf2Ah6bb9jBJ
uqp7HCx4K6LaFKRuoTvThxQDaOu71jgNchDCVZXJkflWiK5ychLXAqriTe477dkKYbXOud16SPzK
t4qF6EtE2OY7boHiBlXM5Fbo7db3ENmTQxT2065NAuMx6mfmhMuN8c1ga5Ou+gCdO4Isc0gkq1Jx
4+sKiPqoad+UTDmKqkTqPiOS6EDxh+IIWS3bKdJYHEzwe/fmDCEpxJLte5fVrurU0nvSaf5maIvm
Jkfl8WzESbRhENl+y+z7qcsM3j8Ui3rHkm61TFa9stLDrV/03SvKmSfRVtjKv6Q4iJ/IL1i7ZuzG
fTfTdaNMgv/w0kYfOftx8pU3oOa9O5vhiH9SHtxmTSETReR8xEKsdoEjnW2Zh0lZPk3isOV4UUML
Lj4E/5Mb/ze5cUfRSGD/12afGx6aOvre/q349Tc4cF32Lfr86vx5Of53ntwy/+HIjunYum1qGFSq
ZN1/W39a1j8UBZUTa8mjA5qRUXuGZixy4/Y/HAdbbNvBNNTGT4ldf6XN7X/YsqMt7nemgccSu/5I
k/93afPl578qXusOOXhZ1xRD1Q3N1JYr/2pvMCl5AiJwlKHJoACD/Fjwy5iPRAW3Moqhi/LjgmmO
EWzxlZ9GE66a/rGDViDPP1TcfNFsdiPk24Is3g/D3cC3OLptqzdFr1ZtdPflNv/O+X/N8TP4+xdn
q5mmQobf0eFq/GHGUDCQL2074GxHkt8haiSQY+5ki5SSr79NTnnT9IkbzBkaG3spo3sgaFPO58nu
95XUflOzBlCdirSK7AYDAKLUP0WFvR0gN0+6jrYUJM4CkTiovM6tpf1sSsx/Rrww/FuaqXLkT3x6
zby8W5rDTWztL9uoQUe4RcLl+1KnRx2qLZdAc7MqDL6ZcBNkdBSWn0L5bVVqNzaQu2XTUmVpsiqV
3XIG0C23S1ODwcwM3rZcftdp/a+TqviyL+e0nKA4YWx/C9lwTStbL3Vw+MSTGWP5wdz4JXULiZkh
cPNIZTwirSrKzQDWGWCNSvSiCRIXIS9SgvUqzEy3NnZVyKHs1pHOCTAtrZaqiD5iJ7+eqnxjt7d6
Mh7UDm4q/XFVd+5ytM53SM78D7OpUuQOTSQS8oXu5PkQnSqOrYioBtMOBsIGBOZpaU6Nj10PCFnr
t0uNJBruK2oX7ZSsl5+lg/+lghAEiwm47xZZGr1AJLFBmo0G+A1xXvw4YpDbvy51+b2GUaOFvFMr
k1Ds98suHUz58nfcG/K3BtqBiuSSuADa0ZlpYIK4W27Pcu3Ljy/XoEtwPPJku5SXW+gvZfaRL0cF
Bn2GJ5lTYyj2ojMLRJkIMlm6ELoDeUf4bdXpvBoQ+EzKfXEXq08+Qyw54nFAZNrxwbu37rK6VG4U
KOKNvZ+wOATItqpAPOhxDzw5w709Py7bfbQaeuaL8fyBZ8JuabdJeviN2RoQg2gCseS1A74g76L1
clYmPKq/DrXVdo0GIIG+2I0iEoCUl33V0iwaHVwZrSV6xORGaR/ltN9mHL6cwXLYkG5N513BvRuQ
6R5npW2PMiBYmwKZJnCgJvkJEypB5fD436iglmX8MT+B2K/rLnkYJf8JRTYo4lr5kTQZitbmMii/
87OUuZwZbyKC+bltEGK0js1knaqa0AOUxDZOGIipp26Mug0aDAq6Bzvyw0u+035K8jcg5ESUI79a
J7GNQJE8fM8xuEAdMF6ZpIyB7IR3gCIQPA54zjpXG9r7VC7XJRAUyLHcQe2Wj1jwP/iyC0rs3/Sh
Gn649Fn/dSf63H6GXzvN3wf8hS6TnX/QL9mLvzVdk6Z/QZctwDMcPTCtlHUMqHRgYL97zQVshmGO
aQNHM5HBWezE/uo1LcBmsqzJhmIZoNDoB/+/ek37D9cEMGvAzGSNThtbIB7sP5waigq7swJm1MlU
JHI8SVBgTLYE678UTatDixR178q7FP+soKc7YOVWtx2aZCaDZs13UWjYq8bBUzC3unVmDs5LXxjD
tiv0G3TrI7TjpTvm4AM8MPuGWcBAaFa30YWaf42FFN2RB63XzBEiRptJvC1qyVxLiG8RfQgW6xJ1
2sVWcCZj0nlDGL+H0vwWKrEFQH6IYFctUd4BAlrWVdsMYaW1oxORTysz2WQdkmeNyEuIK7EzJy9u
RZHksj0/iqKezWl/tGcg273fNoi/Ij+7FrsIUP91K740I3Z9uUuiltgomzZ2LuQcUbJBwMBackBK
QtTyTRR9dMW2uh4+GcsOsUksQCWTI8uJaP6rbfrQApkQe1IdavalqItsmjhS7BKHX1fFtuvP5OJA
sf6fiv/9r4uGru0SDDYOU1SPh3aJYssLGESU+mVVlK47miXafV0VpcBA0BDPAGpfD7k2Iw4Rq2EK
jhhKorz+V5UxrZ9BOC7NfGnxslUcbgQgRhDh4/wiGBVzFV5O9o9zuv6eaOuPnxKr4fJQSEB5EbH+
63pKjN4Ihy/roW+ra1x54BCIQHIultGSwRv0mKdTFPGPXDQ+KxKBNeogy95LxXzZca1yaUPUvlRa
dl9Xv+yGOUzYultyHZeiqPVHc2L1v94tfuLLWcL7C1ZILBTop6fwoOMl34Sszu8zBLfO8NQZpHJT
twpGN2KdMObvSqK6WJ2lMPaGB3Go2HBtiUAhjYj1dGlelK5H5kIH9XqMLXXmqsuAY9bwGLSS3F+r
kEBYGddi5+c1BCOyimL/SCx8UxqOvBokunQk9zTm92TaoCj2m0S/zwzDgC9N3kfAnFAevrGmXtpa
rYRRYzSu0d0lO2Avkf5LUVki/AZ3M1nJIqMsimJr2FpHPcZ5R6yJhThQ1LuufmlSbBS7RcXrcWIb
pBVkmGMkQapgtvkco1nao9yELkh9nMG186UACsVcixhx2iIkzEdcLLRm5KMOKoIlbtWlpywst4IZ
3FrvRnT+gQt6uuWb+3zGM3OqzrNePeG7AsO9r0lyiCyiCcI4Q3VLpJKv+WOxet2Wmxpi3yqIfpFh
hwGZQzyvYj7stfaqx4wFwRuY+7CutF0QDqNHZmn0UlOptuRnnqJsZOpiB40MXZVRlmncN5GPVkRN
FgnOH/oFQxVtxGpGKk1vuQoVftYaK5LZi9WhXeRrUCxNesbGIocvkCTk3Zwd0tjbFmWWg9K9GFr/
qTEC22ZNUB3RUCyPDuKXawQ16SFkDWlCZX70U3ttoti2r6q58dDcaDxDsn6XGrvW97j7rbXlG21H
dUiGBq/YC1ph+Xg35QJOEkn+68YIKqI2hPP2Ch65Zvev2+pJQrEe2ILIQotFEta4pubKATzFxGQO
+0WgIbcVGOodupblRioHXoEpA8kNDQzys9xv8rq7U1HWujyI2vLEXh8/URLbqhQbHKtHoRzHiKNU
FCkSqeRBywn4kyGQgtd1UarUjlw7GdJpb2tY1Vn96CWltfyHNYSU8zxkcC7WQ5tdYwXqjcw86qe6
1ZJ197tqM8lAvTp7IMsjz/roXYpttXe6Rj2E87z1h1r3AjQGmMTJJgZEix0RAmOwj+zLouoOeHjS
IS+a0G3d2OAvZuSwUYJemJvkJ8cZFWlk1CSMGkZX40Um/T0yotkr032DncSjjH5aeGgexw873KHN
C30f0uP8ku6lX0W4Q0YDA24ZnfpunfyAjJncRciSBm9MHsuRJPR+6t7c71p5rpDrb/ZquMFGqoca
7Fp95CJ9YwQhCMV9DsdpPgfynTK5lf6j8z/7bGk6rtcaqgC5m46bFjbuBrVSGdFYhBxAjiAjOh47
e58G2zDfxCR1irdwOmTzT5XQP6zGMvSiYWsEh94EHb9m2j6A1IDOP+jPpg47FmEe+Emv1k8yWZPx
bDgukNhaAaJ/KsyXUNtV6Y2PFKOK69JRT27y8FTLB0jUNoDs1gX1rSO2Bjegazeltmu4naq0wrd+
pXNa5CaqdeccJHutAcH8NZYNPPR8NXRv9YgZvUuLfnkbAsvKtzh2S93NZD/k6W7oXjMJz8zgrmx/
mNDEPPuIXk6FSFW/MyIvxvaKjEB6QHkfCf693nlt5gXJA2lqtD58+Rz0nmnvG+IX9l77HEDm5MVO
7rwyOagoUzWHvgKmfgbe0/Sg89xUe4q0F4KuuPIBDkMtw9nJxar9pQJVeqtfbMkjiKT9is2Vwnjt
VjllzUZK9z6xidCNMKpBywax6pf4ODrucBtEG+W5PaFSaCMfsk58CEqrpEWT8jBqcOsOpOON+me7
aI0fg+IEWUyJoBhszfnGVr/FM0Nqb667VTPfyM59IW0Kc2fXu3D2ausOCc848vqZ9wIVKqaGcfKr
CIh1nwKeo2OJPf28jmd8qncx12aSu89RSDQ2fMMQWF+NoVcGa2RcTP6B/W4uj8Yv3lnd+BHOLmHm
SiUM4im/ivo+Tw4lGu3ycsO4T9LiCQJJOdssEvD2IZbQUF4jY2QimdGv24+iOxojernbIt8iMiXB
EnDWeXxiToraEJoLlo1d+V4hX3NTPhiSq+hPTurN8l4PNw0qUHu/3owo6BdHhEugdtTA+IcZ4N2m
BKmPKO0NJMOVO36MzyGCs6C8EKO8b9UDxEViBzdGu53i7bjjMgMTXcN037WHAbYuROuf8YeJfWU/
Ah/bqfJmUB+G7MYyt/KTKhENeZfzU2TdRm8GgtLzzuxRgWMEvs7e0QFpeBWQJlxYC6AlooeZuNWM
+CpvbR0f5KhEbxG4/1bvVta0RgxmGI4qaVNj5SsgOTzKQN4mjWDHqpVu4vobWiQJzIJYeepsSG9Q
LCBsA+tZmz9KAjDPNtw3VzuDrkDnD+vPwln5NSNIIhnb4R1Uu2nt4iVYti2zHdOi4m3JJvLhxKQI
Mnu1oZUGY7hw7aQb7vmZh9k6OWftiEDVvmgQ2N3Sj+P7Rmp91XDDNPDHa84ElxCtcPsWwQ3MJlbl
sXszNGSK9lbqtvvuQf3ha25S7zk1UkclGZTUPtfljnNCm8vObpA6NbUV0Mnn8hX9cz3aaUiRHGWC
aeiCq4+wcVqyfHyKleFmMU+Rt+G3LjrPzqbrDtJnyr+rIrw1gbGPziiW1uoK577oOX/FhtwLb/Un
yW3nB6Rg50Vg8EPTbmE7dwVZqpwxnAtbu69QWT0p480iub6QBtBEfJ6KbWW7lnR0MIMBtoK4yD26
t4q+l9ADLVdTum/vnNeM+/+9eLGOqb4f9+AZHolIktcN7udjAvJDccdXB33baScT70tc9AQy3mVp
E7/JGtZqbgSQgnRSk9LXrf1o7YQbeDISo2DevptSesIypJuf9BkU/f3ApLT5dOSbtqZjQIhjpS2S
ssjtoMsJFmo9zaCHHp+68GmaPZtcb4vIdux1KQJ1u7x7DOJfw/TeQ11iPrmKwtcMTeO+PcHG7MEH
yazIW60HdblL7QckS9MKNxVS3vueL0uEyNQmqj6H8kZBBSjBxgmj11UNgganGsx37BU4jaZaOe0K
ZmSqrPof9idneRu+RfqR1rHA8VeoSGmIsZur8MlcE796QJ8WQbW5dYlSpR34tl260Sq3GlftN8Va
wRxHkbDbPEElMtemp66lVbxFb77efDfidflaThvzLnHrg36PgOq8xeD0ON2Ztat9+Ps2XhfGGkYm
Zlgu4rDyj5LPwUvwhM6X/GidCQFy5gT3ylX4Ojob3987BI+f9Tv7R7kPTsHpZ/3agRk7xy2gu1UN
VQDjIp5YViQXQ8eV8YB87drfZ2vu6Qpw1grS6cP31U+0O783W3NzCOWVeqed8716N/FRYADwjIgt
b0z+Gr+iEIjNW/1/2TuP5cixLcv+S8+RBi0GPYFwTSedmpzAyAgSWmt8fS2AmcV4UZn97PW4LCPd
4HTtDlzce87eaz9pt72PnMgGXTmWnn+vlygCPRgo3HVYCr57vXWTrYIDHViB18sPabQx4y0cJvwL
8MuJ4YCNF7oWU6gCQeYGDvOezmFGYDzJXK/NFuadN6ImESkt3rJcApLsz/hdNpMXHVS3d3CGyJpT
q5s+P88HhSKm5L6TG+Kg/ZG9Tt5IT3u1c4dXP3CUE0ywnYHY+Sz8ILCKDmhkN2/opr3sUFy0XXYR
H4JDAnWCU4Kd6aBFzn1rFw/FFqBZto0u5gtVam6TnrLEI39+fjd41x5JYHFuI/OAgka+HL1PqpXs
szal0QukTa21QcBqTyJHGGUiVk8P0j0AaPgCj2h03HzT32gn6Gz9TXIkb9hlZ8fI7ah8aY52Qh9w
7m/qvb99Rao9n+ZTdVY2KPeCHTolALTeFYd3BsAXaPsJt0+NmYxzhr2ZmSBM+R33wOxls9I5wfh5
afdazwdH6nbwD6/N23jKzhhz0H5vmX2c5EN+CpFhbhq+x8QRvNS17MyGNH5FxdvmLi4qgo21kZ34
pt3rpAjcJ+fyXniObke3e4vvLTu+B+73WT2iD99rNklqGABfAjzKNr74e+ydOjRUwBPsPa1du8CC
3tsnRjJ2Hb5h/JuEZTJBDGyaVIzhw818W59QwpB4dRZ2mmuctHtcca7v5FvrJneijfGChEAgPRvO
gDO/0ChwRhv9pGOJJCba+oug7Ah24OTyQtHd2QZbJiV7KDN28xjft6fhMzmb2/5UvQGNLah8PYuf
z9k5up08/zN8yX9mO5FvYsEiH7Vjd2UJzgzO4S6/665y2dl0r+JDdNGxIzK22A0HVWTfix+5yx1h
eU8PQPNH+956715bmV8W6skl25lv6kP9Mp0ZCBkg1bf6hUQgZziTzzDeJcfkKD/gzbqpLupD4okO
X+pWvuLSmV36UvY7SCxGn03j5C61Qu0EX8vBfPS87HQ74Wmk1UcMFGva1q5eae51VxHyteWdZBdp
l19zSjxUH+yrxQOBfPv5GG+aB3zyjDHtE1b94oqzU/Kx7vftU3wNrp5/I0eROx4zfq/YbVubnEUS
b7FiwuNf4Ql29AG+qn3iNg4miv94NJfIHr4asOycsPia4Otwznif3+M7gbjcxPHB3/UbSbTVaYsr
sCU35EF4FwlvZhjVNuMe6BxHyw28sd24H/lBpvP4s36pWIHayob9Pb8HqqD8CHR7copH4XreSJtg
B4uuiyXA5rb4OCjPyVbcB/toDxAG33C1mT3lIFwpV20RecZt9jExtSMC3PqZTA7O4UzmlDneJE8k
ROrWJrxMt+LWuJ5P3XRJruojUwptpCNniy+FY3n9zr/5iC4DXzU4FTwmszswVT7E19FlfhrXAXAd
JXxmt5yIaN08FB+BzbfPJ9feOx5IDzangEHWgGe8D2CyHPWx3efuuJdYqr2116TBvZNvCmpquLVI
eX5jq35BAHfqr/VxedfzKYid5rYHh4qQGGzqnfEkPtTXSekk8za7LPODV+m9euUtIuKO4Od89NNp
fuKE2L/P/Iz0ZfJlMGZgY4owXAEQciePzido98Pkvfc7ZnisNW9xQ7q0yxgrQifw6mvGUk6Tr3N2
NUzb5iG9ZshLr4crvtdkJzrEH9CntqVr+RByhDIFcqRXcZ9i7jhZnrnnwFdL/ggF1c13I8ONvrWu
iRY8FztI49p98FRvSnc6IA4MGcYeg9078ZCetkVm7O/Gi37qbUL1nPia9z1WnsQgScLfhtXYE+l8
wbvxc35Bpaf9lF60a5Nzd7yxzvkThLl9ewShZt2i/RoMryN8lDywG6aD1GHYaR/GncLwXO9J6nOF
o3QHlWPLDJVn3t6YrnbLnGL4wExZvQaH/lhs5x2wBMaJXbYj8c6RdvGGYMlLctGO+Wa4RTDnSE8I
bjlaR8GVH3qOzAvHrP9IbZEfUP0gcyOPPPERreRbeVPfJ7fZuT3ljILGD+s6vDfupGuA1fPePxA+
cTYveLbc+OU9doXb8Qh6fKPslv/0EewVVm5Hf5Tf0hsSvGJMuSl6TLuF8/YsoocibpgpFAQ5+9kM
rzjTiI+wftATMi8+6Ac6zlt6leWe9cKFgJUz00z2WvnBkuwUKZJdED14Dwpyb80uCSwy2X7GB6pC
xwwuiT7xK86ta9y39xZEm4POfoQC6r64tZ54E+/Blgl+vPRN12prz8QKWoDC2oj10Vpxo0/IvrWo
hdeLr781EL4X/f9adFpdNuuWtJSo1q2vapQpdZtiiC+sQijjrkaT9WKtRH1fXbeCCY01oBU4ektN
d30/ppjiNIX9gdX+LhlmYPUBMUL+AAMY7KnU4v2SyP4k3PHYCK89xRxpRiSV9jSr5YjmcBEcTI7q
5e0DNNhJRlLsRDG4lqnJb3EFsABeLli66KKg71ejSb14xNatplFg0SqDCwAWhUG8VPUlGqFLAQh9
/LqZtGLEWWBguExBGuQhqILIpIJpPgRmnXlzQMN+yPPbr2Cn1SeypjtNSnVTq9QGI5TqhzXraRzC
/hCGWDho6r9LLXjfmTDlOGRGXY4BDapxXCblENuS9AqhKtOgxRpDVYuOgBiLhqNh9QMSSnjGOMOx
URQG3Eq4pka7q7FBMHDynpRAwZldPI29YRBBOmXO6rVpjaU9sm52o05JIwI0nK0l3bXGu9Z11y3c
dzTrhqo6Zn6Qbb+dNX/ntimFDqF+GGyCfMI/vHppVqcN+QK/Om3EksIVcH6DhQJ10PWiFASS5NdN
3Sfct8sg6C9l2q9arYzUlvVaxCXWM2FHYBWxVou3cFy9hf+9pS0Gw/Vv68VvV6flfuvDktWimGFW
lMyCQnfzkYjNB+nDDr1VBoDF3yjgO7NbLI/S4n206nPalnyu1cYxWWJ9qCRl3MaYJjNgUx2Bf/Li
pqwWX2W5dG3GxWu5biXYL+fFhxnPI8JtPZc8f/F1kthk9EdJIQeKrv4Gql91mOUShyZV9RTcw6Mh
mx0hgMu19QZLxF8XBdTsf/nj+riv6+tmP3pWbpRHUFOUWxnw4aHhhFwNqY22GOG+ttc/rxc5vUpC
87j4vvp9a9X4VFzJx1vv9v33r2dRuhrL3PdN+pBfzI5MwKIyFKcXI8npJ1G7iiy6oAsOOqHKQNTn
4tNtF4+3v3h3BRUXryWNL8Xi60Xruf++bd0KFg+4udqu1wcoq1F4vWm9qFYjsbp4iosSP916p/VB
VK8xH0trG3F5vXE1d3891fdfv66vD1gfuj4pgD9Ow+vm9/N93XP94/fDvx/z9fS/331cXNh13d/9
9pD1BTF9Ab1anNzfT/N9v9/f2S/X//adfb80+aHpVsZ4/vWQ9Sl/efe/fLqvzfWR/vd3/MsrfW2u
d/j6gNbik9dXx/zy+63v5B+/k/WVjdWMvz7FL6/8/Tl/+zDrHf/HO/h+ifl1btUH2nQvzXImyZfB
f17sduvFb3/77erf3YUeAHWt355GWptW33dft77vsz5tUemswL7v833z3/3t95dZn+K3p/26j6HM
ty39tk23fD5z7cUG8QTyv4nxwy02veV8u97621Vj7XDihsSptlyYaxd1vfvX5vrXgloTesNu+3dP
sd5jvfh+mvXqL+/mHx/32xv7x6dZ7/f9Suvzff9tXLpgq6Dmf/W7/0Z7RAIhwp9/lh65H+nb8FZ/
/Co/+nrMX5pdyFSLvEfSdU1ULFGXvzW72h+GaTAr+BLsLnLavyS71h84A2QNeo2qIemVeNBf4iPz
D1WVJE3k+WRTkUXlPxEfqcZvoCs0u5ouSaYqSiYKYcRQ/6rZTchVgrlkVbs+KXTXxL43S6w/TZgr
w5JGG2Va4wXQ3m0F4D6KDaHXvSGq8p0EBsrNKmpIQUOjQpOywIlpJE0x4kwS3DCHJkZ11OIutTei
AbKvbMhR72HSiiYYrTLhbDMQmnVsQBemSXjq0FRuhODVBKLstlqrO42ud8fIpHJFDoToEg3xhlzL
3DaGfh60KdtHJahZXdUgPLt5SClLm83Ai6biIymyeativ9uYfERa0SyD8+ZZHbVzge4kA2pUd+mr
KtTIkdVuO46AxSFHmlSPjcdJEamghf7ZVOgCMlmiMop5yfPrsCSwBQ9Zrm19xAp3RUylPSCcSOi0
1iEkiO4HXa18VrelEVVXtUTKzIThhHi2PVGa884QcUmoTXIjB8ErkFmWbORG2ol58uMMsQTMeUec
7rvCp1ZksPZt6dSzoJgrJJzMSMeKnsgciC9AwiAjYIucZe1uGGTM1WqS3PmB8UJ8Tw2Nh370fmib
0KtV6WPOQS/GRnmWUnSYFoT2ccLFIxMdY9dN9NoVXhTgWI8TrLNFJlEfitrW0wcPnnNJ0Cm0M73d
sA99JgMcaaWkc7PwxcqgpAMh8dtvRLl9zKDkQz5qWHzOwTHUqRWZwU9NSEIKpSSxS6F8IUsaB1zH
uhbzrzt0LJqjvrA3MKnlc50QlSgGyedEJSelNdeLVHmlIrvqaDRlqn4PYYxmSMMknGS4I8zCeWPF
1U+pgOivVZPhJoi7HS3ObkJeSFdG0Y6MlmpKBeBBli859TwoQie/J9jIByQZjvldjwfPiXxsR8yg
nXEoKfglOWzgAPoty0WZVksxZSdNfK/LDPAVaH1OEgQwYTCMY34UovFeLRAPi0euZIldJHtSWS7J
lLxWGuFURlHcdQRlGibA9IRCNQETRGU5pQLgzE9EsK8GwaMivsaI1nfpX4NvuB5hNvvEXaLt5pP3
VGJQ+iLBprVVZkQMZL1MIbWaS7uD2wt1c6cEQukRqI1StiiJZgsI1OUYt8t+3BFDqW70yth1ZW2B
RB3GfS+SMEkciCPhTdsqOU5xo6IgV2IAjuLgXpdMqvttW9mhmH3G5q3VwowazMorLOnaVwXmyL5g
dwQRX03m3cqf1OvslIk6nOnyThem9lbwqc72FV2COnxUcM2D0vykY+FnGSUdkgB8k5qMqbXVdaNb
u3i6m1A90IuXWlrXeJvCKyOlHYGn2yG2PNq2aYmhwCLkoyExSPcTwwsURIVA+QClVRUd+mapYjDU
JHUf7cv3OoWkq50BdrUHSxHOBoPOhiyUCLUv8nmYczHOhKdpYO6AJe82iwwKIKwZeiOm1LwkG7aH
JlcciXmn6+tFSRsTat+gV5dqSseTMpOaI7dLXbOdAmyDOfgDuFjbrAgopU2MTj3YjcpSd1kkOmIy
NRs/Ia/A6Np5o4biNSRZa+OT5F51TGqj8K4Iq5nUw/yuaRcOTpt9prGPGJ3QiM0UAtyLDqTuSYfh
zm9ieCgEs6GilgRQhdKNUUmUyafh3E8XWcHKn0toLJRQd8rMd01f/BFHfeRmsvY4y/ldFCB0AGzN
MhlD5lFXc+MYj3A9iWyi6ZaxRC1pfKQjfedSnrPNwBtQqpZ6YyfXR5k4Oa8V5p89MLXQx9I8jY+x
hAYV8x/J2Zq5VYK2RaYRXYyxIfdOKoCl+SbnDaPWj7KMeKLsAtfIHutl4Jex/x5Fif5NQb6lnYn0
smeC6dWIjLnEjy2YyVVy0tKUovwUUhjst0UyaFsULCODDuPoZEWzaxXAf3Nfhm2kNJ+ygRmlBKeG
KrwSjlHaoBHv5Rsh16iA9XQQEyGHl59W2TFMO4CkMS8n6Ea8y4f53MZSvoPjeKWMk3hEhEXkz0z/
OaBTElZWcjJyYokgQm4V1bCOU1+VOxiTV0UsatQtp9gLaxVHQ8sybn0XWMKF47pVzZ+hQdbNeiVr
h5GCTP31LlkEj8eEPAkoaBzLpXxAd0a36muzinQo1I+aVcyHQAfRLYLEEDqI35Iub2pVvoxkWB9S
7IxhQsd0wdmsW/lCt4FaQK0rJoMXdvVnplUAXieakXL8DMgOUyXpGWnFyr7Gy2eLk3pDYEniTRZZ
UO0kHwKkV3spBSoL0mI7CPNVNdKO+98J6IpI/TcTUMOwMCb98wTUKfL840cb/ejaX+egXw/7aw4q
MdG0REmHkvFlHPuegyp/GMwzUbMbpioZmMv+exK6KOA1TVKMRZVuGKtu/s9JqCr+wWSRmauiaYYk
m5b0n0xCTeN3K5ZpYMKSRVk1JUMTRfm3SagmT7qlF1G/gzhKl5W2aBdUJzVa0uiQe3KYt8+t8JnU
yq1JRqddFkufG7gEx6YOy8VEAxUJDeUxk5J5oV6LrXlP7EBywF0FFLr6HLv01JsqkihBB8/JkSBG
VPVxnRlw652pI9XcCpgIEPM42rD10caTW5jrRO/l80NkdcD/pfkshcIFZErEKdt4QxT/YFjyBS+I
iPxnwJEKPcW4ET3NH1pXLpm0VFBeAtikdp1lp2HY+Ir0xghSOhOYKdILOesR1BCpF2u67VPrvh6I
ip/z+yXwK6z1s67F791gcU4Mr6h0nMYWQa9YnxMqueSJURnqOl10sEA/z2F5D7WRBnj10qT1dhJH
rxGxTQNeeMSydNMZyWdf8+Z1rXxOiwgZU4ukqeBrNnSmSaUGaU86yTnfUxLwniGlPKuFV0YhIkh5
6/sNZvb83BJeIEpwEjWEkVb8nPb+NpCIs4BqIrpB/lOpYq+uzX0k8rWBqkViwUPIAi+RafhotDJ0
BGniKfpEnCA6GiI78CYnOxPXUBJmlSNWvIcUmNWCid2JiwdZHhBz6KZXiuZeHfVX32h/+DWPw78L
VycG2jBkiEgzzQl9ubH1dU8RaDXq8ytRWG6s1uUmCenlJGOw1ys9IpNGvYBbmfk55d3yxBAfTXv9
tf1G+KkC2pj4HspUaVFSmE9xRzxbQ9Kgi5D3gmgV+hVR8hntRB3dVFLm2l4jdHBA9dSonGeiZiAs
nKmXAuCaYmUD4AT3gwg6JiG51/aNjvj6Iv9ELom2KkYpFAXnyGDX4f9ti13f7gykpG1hPNWt2SOl
CX74lBxtcrLuOW/mlDWvAoWOcTria4Ls0YgxWoEM6r3amiZAuekG/PgPuf4hJZFwKze+K6VWaAcd
dXM8VRVTVsQPQOLFZEM0arSzxsNg1ihMGt4ryVf73jf2IVy59WDxLQuVS4jBuJJUZxY/S4M4eWIM
LlnPMVOL1n01Bk/EPp6TiN9X4gsStUsf0VmSpeBSteQjJpOfumrW2DGRW61J2misos70S9yA6Y+R
uXFZ5r2r5zKzzRbb3q04dK0jWsZCnx8cc0kOSq0Pv/XCKLstZcWTiMtKVfFT92kszUvoXlAxAQcV
ZrNQO49T8jlaCeQ4fF6gDYsnbSC9scDtuQj6xCeJchz7KO0/SchdtT6pA7uI0TOFzjJ+qyAnuHse
gmcJZ51LFgESnwqOH7lnz0OsS7awzwLaKQT/EGrBQeeAUa3K7OQr7A6Rcm9YrBH6MtkF0nyYk/eE
M21iZrgH+a5xC3yKUvCp1sRSYv+co/toHjdSIt2YpBA6psFBU/eoZsOstlnd7it1FLjiH1sSsJgj
crtuxu+KZKDmHC30p5X/nNfhtOv4CQ3VuJdrhaQRtfO4hem9RS8kAtzhpjrjKUgXkBQhxXttSD3L
aJ6NhNfVDdZMjLWwcwn7YPRMmAk5Q3mTL+k2WWNKmyobQAcm2bvAQObEbbXPSgaW3MjAE4dOKjcI
rIIK+Q7TglIMddam0i1yytSJYcjssiYuHXlhrw01Sx9LXo7ZrqSFHhnnMWawLOqaDA7rUx5TtB9N
6jZhNbr0ApaQDX9bqMLRxKe5bQOFVE66ViD6PLKbFinYY0N5wkuMAsvpoJwiMon5PEXjVmRHoEFQ
NzUp5JwMoCPzRdhaZl4F/lFkNWhbkXIHT8sbWwH85YzSVkoAI6AAVWDqOKGQF2C0NKh2/IK9qiF5
CHSyNvLcsMPJfBA7Es5MiZWVZldXYkaZoOgQDAEKahZyHcNbBlgJB78XhGK+HTCM0rwicEHKAYYl
ZoGK07qRFHmjKtcE4Sm24COGKf0fiUzqmiShpi7jn7Sb7pCzM3XVnocW9f4MKHpTsMLbVlOJIANt
dd5o9z0nX0cnLGyBKWJkRO7DLJXZH2NJ0MiXqU5iN7BatL3hnVh3P4EMPNR6KttmS/1F0YMbI/m5
7uWjtQOpF9pxTRyhvh1UAjLwJpDxQRBVpKApyAaG21yt95XC+nE9YVFRIgxY4I0WQuPTymT57Fto
5WItelf68nqc2jeaZ5+hStts7l6Kit1AktKftB+JlFSIbQvkbJupsuZFvboHX0KiiyVoaHPCYxVb
FchLf6uNeI8Z7ScffWNArq4v60SnGVfDQFRvzHpX9FExVcg7uwjZp0EErD+LH6LePppzQBM/nS6z
AsWBmPKXqKPpthY5BBxjREwjijD0pQjT1+QYq+lZaCw+V46HnJXimzgkT3WJqRwtzgKSMYlYKUXx
Q1MpRJn++ArDJbATlSkz7B1VVXunL0/a8BK2BcLUWmtQsVbgV0dkm4POYGMl+t7qeLTRtvlGavJd
wALSrUlQElJIMkbAKrkrGXwGQ7hv+pmhwgwUpPLypUdsUXXjuJmXARIcJmKKhjMxBsfUwV1XjXDf
AgTMEDkIIuvAJcfhgC4b73EqnRWD3zUVWwx8KVF+y+mQg4cYU2Yc6TL7iiMkdgIsz4gBEUjm/Ty1
zxhBqI4U6MOJuLdhz1+AsrlEuoQbGPKETilXWkvlKoHU5whaeScMfJbQulIa5CRJsSRfAy05NZIX
EKlC/GPySa3vymgaAVm7hDZJfF73HAtkCntA7ZCEcQhzQfeMEZlAxyluo+YAu5IZOl8tNNdD7z9F
cbZLVQ0jw9kylIQdSUXBOhqtS34PgcSo/lsiFil0+EiFSyRqMFrqKP8wBwnIrKaXm0r039pOA1LV
h15IeL2NurIyHrOCqVIiMM3Sk42GKMEoIL3pZR9vWkm95StHuajr7bGVxz8vqqlojzVYHKBfdc6U
ydPH3joomCTNtpR2zMBfQvJ6N0nQuk2TrZPj4VDXluQNRfqUiiy0hWZ5tlstNN4Ckio3ZlmiDvJr
igIAs6XD13WxmVM376kiyeXsH8IivY5jFWWcIt59e0pW41VhbFozwDfS4SMb1Lo7aN2i5o9iXJ7L
1fWiW7Z84u0akrvV90ECLGcsthxIpwipSHJxukgOj0lmXqv6pIGu0im7wJ6nZijhI1WgQ8m1uVnE
BeYAR8FAVtmoZykLpa0Y6bDJE+LFVbWKCe9MQLVnJIY3aqukcDx5Lznf42HM0gecMemmWm+oEnY5
PEoCM++AQKxWCg5T54HgW37PIOBI8ud9BHne7OrkGOZngHiil8vA0/RJCtCnt6eyg4ZXp2Tp4rYK
Tn6bnoRCFn+h31qq4oW6Ou50HOh1nt/52oc+5v5dgxwCO0P/A2tXfwIR2p/mSxpSDqyUxFaIMzzw
Kg96+FqawSJQIwA46NM9UEBIBzU7jNmII/xHHzfOupkYMlMcPf1cr9HBx1hIGCoarvguxtN7iBdy
5bqVIl/MjYD8cJrYcQGseZSNl1yYISexsy7J9s+GqDebYln2D2spgJ5FRhDFX9flMZCRoIU/s2Vl
L0ak2yCGXDbVBFiokTB39HkdoaYEIQkQCFArW+DymshlmoP6AujWtsjkU1X0wrGOwbEGWu6s12Tg
9zXLLETjI50Gl4BZ4bheNMudv64O5aMS+cggi9bwWKhElKLb4UhRTfLkgX6+aOj9MRN71oYGk4Ak
j1C0+yHaeVmDQFAvfmRRO9Lv0I5VlutfW+QTGa7aCgoCAP623qWrIE4280HSY9S2y4OU5UF6DqbR
qMvR6RpC2xTtyh/i/qPkzZajWL8ktQ+5gg7NefCXEGCr649DNVD7FHAazMzCZ3W4i9pGOLcZJaUB
aEOlDOmxMjrpnkBhy5ULPdiuV7U5PCsA3Yg6Y25WDqJ8n0axdGpm6klDnxaEBSzRC5a55O0pw2s5
E9o9Gskl0YicrpPxJesomJWdpXn4QjG+5HhCRD10yBYGxGHo97/UF/6GnCItq/GvEJX9z//7fzSV
1bqqKzSodHYWqDI0p37FvKTEEGHFqLtdmzX5Vva9Za0aJRPwxpw6bc2sRkGoH/WEOagRZ6//n9cH
Agpu0UR1Iv5WLbDAsU40JLpdY4wEc1Xn2mAyyUKQMMGfTPblBndFp4cHX5q3/+/XXpgw/+OjGzpV
M1UCxWP+9tJM/gU1mvNul06sE5cFY9NZ92M6gY1TJ2dWxR0wvP8FP/wZD/Rval+SaprsXP9c/Nrn
P6O3/F+ASX8+5s/Kl6n+AVZAgW0E4khUdZMf9E9ikmn+IVqioS6dT1C1601/sR+ol2mglETD0CRV
V02IEX+1X40/DG6woDRQAaNyZv4nlS/FWuAT/7pHSQojEXU3TWF3Zun5rwdTR3ZrNIejsJ98b6YN
meqYF4Q4yq79KUwQ95IkHnbGmaJD5OnxCBxnMpkuSNklVWPZVZhfqinhMQB3A6TmuX6AZLDNOh2p
bf3WNhlq/ER+55QwuWouXWr27QNZvG+VEYabYQgjp1DN9lgUVN7TrBtpoBQB085QPDVC5M2FwPCd
N82+HZ+Z9yQn4LXbslP64zQEh8iUazchs9rOjLyzlaw4YU8PN+HUn0h9TDZiweIwNcUrjaAlV5Bz
cDxV/D7JbQVLYkEbMv/M/aaimtXdgvqza2up00U9mKBMw1NCimurKKbjy92E0Nt3J814Lch320wY
K4IS2V4lqPQ14E8XwbAVAuZkXS8VV1LDnAqMfUy2t6ZrL/GS+5OJYBbn8rN/omS60VA+HbsiNl1i
ahiYQ82z4szYTgJFFF0gTdIPVL5ips1OL2m7oZa81BoUz9foVxZlthf7t7CzPhKUp5VsnLI02RKf
fi0GqbytoFVwMqgeNWBHJSt/6L8hQNWxPatxd6o7yE1RFN5kRDd6cqG+B2rYXocqkx8j0asdZYk7
4Y4JUbCJGmaqSlbadZt3hCBJBI3n1pncAfFSdZ9xe23JcvA0jAAUsyFJXMWQf5AhbcCRxx1dLany
NEPOatZts9m4nZbW+UQz9bpKL0nMC/YgGnWSvQE4G8FNk7YGDkHhVlAw9lRF8lOvNFphM8sJS7Mq
ev0sEiIjuy162K2hJM27kKhECjp+4xJHcGlMxPepDjC/L9MffoHzkO7zVieOEiPaILuNITS7yBQe
otxHeVcrl5CGCz9dNm2iKciPQIRJgqAB1jwWYGepDE23rdJLrlIMzd43UILKOj6qsfashgFZUCqy
zRs6Mto0wDgagnNu4VnsfOaArajfDUlRPmErnprENdOgI9yoUDcrMLoPVNR4bdqiVqXFbwCZNyH4
sl4fdq0QPSZlwewO4JQ/BsOec8xGSI2GjF1N3+lLojPxl/jnoZlpambnitAdwkxNN/GCq9UIq1bH
+4XCaflLFSmQJ+ycSBU7wOATQbtNMFReVlTX1Ol7AjVKE7JCVTtU5k9SwYKCkGaH8ODBHcQsPEVi
8xbN+lPXTFh5BxaGVvcqx/11PIHxNqOYZnRb3gpmoJ3S6gI90jwncYhdJmYCqfWLY8/4IAgn3g9Z
Dzezl7cEUyguIMt3gg+ZrU/h1pqzH0JCSrQiTNt8rHcyv7cndyEjjTDhm6s1MB5OBIU9IQEXpL0k
OIoU6+AEiWPSlwRZrdNvplwMdyyPQEgXrU4GkjO0hmnPVfscT9Ux7sxwhzoYE/r8A3oDnoxOvwri
0nfzsSR6MWgvndahNQ0sctkpkaTR5BqagF/M6DK7XVaquqHeVlcKX5faEhra511tzwrh4O1Jlptz
IIluHkzntuoDN0+0jZjNu8SADx4Wc+IZsH4dVQtMTzLnXd/GV4IiM4XSWQKS63kABK7aJVxwCnvI
iLvhhKaG9PN83MUBc1Qh0Ac3zqtLmONHZSZLvxjrb6cpVypzBS+i32y3cej2knIrlgahZTjcgyw7
DsJTKnfRBiDOk6Ciu9cgU1Kpwh83U50WLIwTLUjg56QFcLW4ukUCwa9DvbgPResZfANhTxKz6Vnu
sUrV1VtQyec+CgcPSc+jOZXGruk1wQ3Jua6H6EMijfpiWXkIy928z3rB36hCa94V0QBUPCPkowhu
/Lm7HSO6C4FO4oRUt8PBYhyXurxykxF8VzfjojE/AynyD4XcPdCKINU++jDbsd3qoP7KQau8WKAQ
E6vd84zHs5n1Z6vE7C6mtzD3blux+knoM4djn+GNHdC/pJzyoqlrD9N4LYnNxpTQA9N0DhxZKHvP
NMfCCYkfWyrVsay4pXhm5VFed5LxkCNuvzKlhppNGQpbpXrJRZX8YUk4KQmUe2Ja3sYqLrezFH4o
czGeYuNTmgP8VtY+F6bKhbqIdIP4l1jqLobC3LuarxXiY29VkssdOaFaNHYy30I87WoaU3bVRBBj
Bu06tiaUJ8Y02mJKc2muzcajdK8ExIeOo3EXDNNeFuCS6pjgFKLfwNJ3sCI6AcekOFenxpzffDWP
oTckj0y8h7MFzScoswiayljeZmO0SxIz3aoqowFx144ZBdpVXeWXQaahD8Ke4C3UEHZeC5CYxfKj
tHLxVCcLGyMio0/Wuze91uvDhN/ThNpyVfk6ZS9T7rZah0grzWnEtz5eS02ZHGQxxVERh/dZ0c5i
XIHeR33RqdZ7bwRkplamtjViudxoGc64vMhvBE0/SCB0gNHNP5O+e49pq7Fgj7Hstfl0ZFAi3UTh
PJ6FR8hsd1Nsja7gE9Cmdpwqulka3Kmt4OAxxREyvfc0ZSYPDZj1yFrPlfP5vioTwetacucyzoV0
rvWNXMClD6T7sLRkZE0MZ205xld1S3KjjmsByjVV0jicnDJpaFggonBHiVoyHmqT3BajFYlJMXR3
khQ7nFsidDJO0PAvZum/2Duv3VbWLTu/SsPXLqNyMOAbVmImlcNNQdKSKudcT++vuBq99tmn3ce+
N7ChLXGJIlnhD3OO8Y15S648cOxKZ/WliFjAeybSMEopa3fmpRBAq0jza9uEudOhZk3iMD2BtnRy
1k+H2RCv4YyHBRgLFOIhmyHuyx9BTRNfN3rjFA7gL9WW6plmkH0jqt0vKdSmIxX12NEyxFIanwTi
a21VtlQ2vyajL71SKiFK1O8dWS/btGUaCVVFdzuLjKAuY+fZKA6joSnBjq+E/CWKa9UzhrV3n1Ue
fRx1M4k4JdJqElxZWD7jNiptKSnODVRMZvdOApCgPsudJHtyFbN+A87XPEPHDAS/NHN9E3cRk3yF
A9/sqDomA9HRYQAEoVy+CI2QNzIrPfqosBMIBXQqA/tsVoFdgmHsVzP6OUQrb0LftSziGga2FOeK
mVFonqlJWzG2/A4AXyAxrkm1vikFSsY90JZsqr2sVGjS9Xq/G7R4tOkRMdKKECYBl22JLXw2lVq8
JPkpEqyHOO2EnRJ39JLgfaj1iCOgJaDBXPbdHA/OsgxOPml0AubnhYF+wnI6WeXomZnpDRLE8UJI
EFGUieCZJatAY6p3xHfKuy44RcQinlNVfI/WNAa62AwCSIgJjtPj+RBEWu1PRGumRvGAbaj0fsda
Kaut4BZ+RVO8El06XYRZ5hRdVieBnjUkk/XBYwyNLA4mBGhDMzhZuEYqmWpTul1J3d0k9XKvr1+0
ksKaJ1Cu//3z7UHW2NIube6V0cKK06zmilt8Fc9NXOqEEXCgGHCFpk6Zi1wGq9zqvShgW3uU+y51
T+WGWQRPxfrdf/bjf/bYNNCWsNIV67U+N2uyBq0RWrz/41+5/V5QS/JCvj3BqqyIhr/8tpbmWGn+
PJs6We5EZkaf5s+//OXbP28KIcyyqc0mc/48WxBklFEhrSDRZDH1++/+335KKcRErVUjZlYzf59r
nfiF/zhKvz/B7U+lFd7WXBGs3y98e6xsCp1mb2ra7UoFs9aSWFcqW+12KTQrIOf2D+V6Bdy+wwST
O2HAdPbnH5qG4cZYrzJoczkGL3SKpMmCN4qs1XBxs2bdvgRJcShZzJNBwFldh7q/fLk9RhpiRK8+
hTZTJItPqNL2lnf02+mWTRhoo5iqMyGf5DMVdeRllFrl9YTSgCz/EvP0J+WmWwX3N1LV7TFVJSok
GXp/Nli3HORaK3zVwuk2Z6wAtWq2bzk3N0CUrKU1r9Ow+40K3PMRbtwhhoMulyEtwX+Mk5pXu8LN
tfbnH0p8sJmxoMpd6Uo38lW4AA4LxvQYmxiY/jw+DJPlzaVMvDzmvd6o2HGjgSO3kHAmK9LvI4m+
nnULqQrDGpTb7V8Uo3cUaFzb2xuuVhvc7bu//UgwZe8t6oEr+ngzi63vIGuRbgk1gTypTHrd7TuT
W/b3j6So0GGLiLbR0aTRvTT4ouJnuv34+zGuOyfoN366u87esifbeHNdo2/yDg+Q9yJaG5+w+E0b
3Tcu2N8jUpbTy7RHnrqbvdppHc0fZrc1tmNPt827LvuX0fM7Fx4Z3iyXwuqcHBFnSNg2H/wh3edH
uFt+8NC42h29du+obwabKFmbjohPurCjbxr3bX2xI4Mz6PZr2jgviWkfJzvdvRC082IKnn6Zv3ig
d3hBEsYeEEMv5S8pd4X0gRvbz48vJIvjbmehE5Oua9rLPt6xCr7jvdFU4sV9/jbX9k/rgClxpP1i
j063GUaIwE4JqcZ6yJfUjjgW8F74dOMrsmu1uHBYltxvl2upfXF45lR0l2Vnaa/E30G0mS+FRXR4
3G0jktRaghXccvZEwWt7e8hda77Uy1U3diT0TsuOYiSLnDOvHaB6C92Mlfp4Rc/Tb6TAHQkXSo5Z
SvTqZvjBp0fNwsgcGr+i5JjjC+8jPfamz9tQ+00zbzASjp7OpLBLRj4WyNwWVg1didDlG360VK9a
duBpMBDHZM7nrnqJCl8cD9Zs58CS5g1LAt06mWyYvxSNCdejCoTpVHofApdHNYC0oxOETpM+jGh3
a4C67T7OPKM4s/hfX2xCCg7ZaVO+LgRfkdnVE2hL9okrIFDc6aEzU9EBL3BZmNdOfeha8Y7LAuUI
sWIYJxmfVvW/az6Yl3pnmpcsuDJjufxPfSld2We8k+/wXmq1g9xj6fz0eZ7t+Fm50PkG1WKjsVbv
ixN69OEU7QU+6V5FuPDIDhOc1Wh+il9iv6WuP5p+9CleCSfigA3fdWQX7xydfH4O7hkVN5ZM2sVH
7y5e9Dg4cWrPn9v2UfTciZH1WO7i5tQJrpV/V6UjI9SwlfvUzj6L/JSMupenzxLRiCFtatr09wSJ
OLED7OEn+GKxqHG+FvtcnSL50J2Lp6w6Crsf7I+benwbdlN218lbw0OSoYEmrAIbjT5XNDAYp0af
kiuKwxJHy/bKz/Sj8M435TH54BLoNQFnxE7Fj5+4/cNwzn+RJd08SwlyTqDPdjW7nKfkWa/urJbz
Uz1KuR/Wd23xxtNXWYy8Hg/1QkMrbBzOOkIDLt5pehcyp5ovXI+cst5+Wfbil88/QgNzrXcJqTB5
LmxW7LR1uZCyZVv8AC6ayI66lxC8FBdeG94RbYfsh9Nf4WznviFDTLpTqxMXFwCmyFhfUuPMmg/F
ckLXzQWPGDdwI06s0d53K2FtvaJThehFjwt/WU6FCr6qx/jFVsVrx4OK6SN9mOUfYWAv339wJbfN
TpaAVByj8MRFmRnIpmxN9Xiwx6BdFcg99tntKBXpPjWf6urRqr565VdU276V00rblc1OhA5FYavx
+JNxchSaTxyZxL1sNPNBaTy6VAOL+wHQVUFazzhvpf5DCa4Daipu+bxGuU8S2fReF29oj+2svMrV
yXygqVp3yH04IyP6Ie5vOutUVnaE9bg0L/kTUfnrpQDrjfjEDRsWYg73HrVAbdNwT6YeGAlj12Pz
tNUvEwI1nPZdv1ytd/PCGZabLcd1sD+wqV+6zTmO7jV//uIORmXE8MRtwrAwNtuOqisYqwsh2h/K
HawzkEo2Q3l6XHJGz7VbBoXKH/YoShiDGWPfuJR4DV/a91+MqySkcJ550rIvfjR+cHkrx+KZOtPs
QbAyoTvS27A+qsiWH4TvhkLdO7fKSlj8Er3KrYCFbdWUNfl59tQH/WKcotvQFPc+LmoGeqTGnDEM
wPv5tdtEZ44BdTeqGP6ivvaSoxMYf5m9kXy0R0bO+MiJQ0TF0TL6J96Cyi9rhj24HRevOXmzlwHl
/mL0YSil2cbnSk2mxWBLnKa/zhzAugc3tqt11Czoy/N6bO77DcDXBP85n8HwzfioX0xAR3uueuFJ
hZH8I7yXTO6CN+w5WZRx5IsuOWro5rAeWZdu8uT9TX0QTt9T4IpfHDoQIuATJYc7idtx/fPJC5UU
hl0tJrmdO5/uHWZ1pi2eruS+YNgEcFf2h/EOqWcjPBl33WZ8NTfWu3HH9Md5NHwOUPQxfvGNPxLm
tc4iKRiEzOs2BfMwE7vIiV5nQtVhdJD2whPN3VVlv1GKa4UZxLwkhsNkttyhbAQdtuO9IkWx8yMb
ey6HZmNyOhQOF0vJdLd+ZFv8+uDKY7ow7ACbQ31k/jIR0vrWHXf9wkzceouNvP0u5+8xH/gvxjvb
sGPFH45Gh19nUFB88SKchCdpz0niv5fkebK/OAj6w2RzXjhM2okjzrd8fj4WFz9T6LBf71PtsJKa
+JDSHdOLpkP/ec6e5QdOY3lkeg4ejBOI+8xWGKN8Cz3+OjIZJ2Y/7Y67LD/yZ5OPqDjInD9bDl2Y
sbwicLnQoV2H/8IfLa4ZLhb2pDyToZI6q8co2r6+8WTWKDmXtJUfGCrDXbFs4+N65hggnxkGpT13
Hv2SI5+MMeCVyV07vfEplHc+DbIh5lCOLMQwtxU8Xsp4f2vaY8yE+s4XKp4z3AknfOSyz3c4RIy7
XuCCrlzOC84M1Ys+SHBsmSd3uF4cRkkuVno+vAHD5wjnjaPcMf7zLHCxaC1Q9QRu9sPbYvLnJdiK
w/dotlVwbb+4rQPD56wUy44pe05ZNri8NHlNrhDvWEUJ5CptZn07mQ/rVapC0fdlLvSjIvpBvaNo
PLFYAIB3zX6oxZus9sJ73L6LPy+ggCp61OQiPTFvdoyp9TuW142mjVcOQXmMr8lMeKLfIxPcYcIJ
3eKAHmut6XPVd2R6yZxJ4qLs3IC70Z+IsqEYuEUraWvSvrLaI8WPgVpJ1Lb8XtN76qAfsigGOsEW
ftcZHk2tGvVze8UI3umPFe2DDMYHihHt9GE+sEnfVDABQSCugxyxR5Y9TufQeLrO9WuR+3AY4/eR
Ey9SDbBD5AGpUNqxZqddtzMCwFUcfAkYFks0Lx4fXsj5UWqPZRMGq95Gjys/yNJRzy8MUQZlifFr
2q9hu6Q9oX2w6YiQDcxrNpsxhp2SwMFiVoMAA6TSOlXlswZKB8eHm9EQkZBYE0l3tiZXHdbLwCxP
VbPWhu2nsJXgdJ0jMGPzlZW5OPpyeYq4XFkRqwfVIVe4ZPBn5cr5uQ9PWukqOFjyb5O9/jNTq/GU
sKPkAg5dhfs0dGj9sKZZL7AjKQu8+MMX1yzTOetsrt18C8ltBMLhtW/DbAes/DV4QH6mefXr3O/E
HXxeBvN+m6jEoHnMgUVBWtsZSeV0N5lnCe8MlhOMWIrr+z6DXNfcC09Ng1jHLV8Zr7gCJkhY1LQn
0GKnnOVQ6MTVSY0dy039crQXRgGGFXrrFMDkHU1BdhisViYYdCagQzLPxccRFZuF3tTh2vKj0iFJ
F/RJz9oNtdPGfCwS+Js2i3RmjLaHzQjYh7VBxjqFhfDIBGUrp2neQo3Mj+3X1P7kBc2/O7p7hcbB
7LS9/Ci9k8/rqoYPHzLN2G8cOjybLI0ZkNW9oiKgo8qOJOtaU5HuArDEn1YjseGP3mpZd5OPEC4t
W5nYesiSvdY9pz5PDNmieiiYF1KwKOru8veq3E3GXtWcpEFftoE6Rx5LdlhSaE2Cy9rS1bi4tixs
G5cLsGsAqcZHkQWJcmrfOm53iJOmzaq1u9dX0FSmE6Rmi5vqDOfti1uuTFxu4sTY0F0GbpLjK1uB
ZrAoQUJi5qHyhR3ihXrTTD0ejSjVoa/uh2nKOFiFS1SGcGIw4eRGqt+leJuckDRtyQavdKL4SLOz
vRNRRObvq7hwT6eF7knkiRQQWbqQobaEG3FwVd1F843qjZbYSLlW383YCEcIaVNDoxbz7VV8qyGN
EmrHrYzWpv9lolwnMMePCCUGt8kD0RWZZNE/j3S6NZjlrwAKAXROykmoDzxCfIHwDDZdO88F/gsC
WliaIlR6JVrRlju7dSBltta3rjMKvfWaLVXgSfYAQdGRQD4E+YluWe3vuuhiiR801Pkoeuyj5wtZ
PeuOUbogNUFePd6DuPWi821hIrNr2+AHPXPjGPeW5uff4dN8ZcKDGmriYhMPCZVdGQJVuB0oBDDr
5nCO+uKYKCxDfMGef4UU6e971UkPBdPgpngReg/BVvAYbNl0T73XR6AMSz3bi4lR0/8fafbcafct
hWHVSSBBddxJHVEL9TuybYrGwwL1LmTnFDks74UW2qet3Qd3KLmUX5li58/Bu0oMhQBNEdDWQ3ii
vqvdW+Cxqk8TA0exq+BN0ox8kBYYlA7DmPQeHK37rpbscgXINwDHkgQ04zunWR12sW/KqOgYXyYS
azdcCgbZROBGCW/Z1lDzunNDo73BLHcXa9dwfFyyV+J9y2j2o+hN4Q1Q0b3RrlTktzqig6PU2s0l
+1oUp78r3sZ3goKW2GEGZpQ8YChx4uPszMHG2rdHZmWZbDWUep/8P7pkF/mpu9KIQbyf5oTxQtPF
eXlG9hCojjraE+NF4gqnXMan59ZU2hAefDBitOMmwQQNZIkSLWJv2QUbeax2uj/vOXYErm+Cd6Di
R+0YMbq53TGUGAkBgLM8+DD9U7hdHpGkjuwtAfyGHJFh1xJJrL+jXnDq2o2N/TapWCuz37OX6KMV
zKtocE9VOxX6pAU8jjGTydytn0PTMU/6E0UWF8UnEgtVY4exl7lqXwBXBpJHPp1E4Y4+quUBzKzY
X20jT2KNEji6sGmyU0xKspceQhb01kU4HPDU08bQ78JD7YdPcr+tE3CZqMLhYkYXRlP1LT1NB1B4
yhbcJBgvJ7+H6rOJjhHDmUO0r3DQLpJDxZtRAc3jdjqWCOrCD3hlIpeP3bwWu4LmjxO81b4IOkD1
S7fV95WvHnuMhJv6+hCcNSc6GheBksLGuJRueRDnzfQQb3vBjViFysf8Z2J7d0ECOD3GLmlCox0u
r/pb+N4/oVUXo33i1E8qR3zLO25BNB9F9AiEFhGNdKpepHsIjOVpTs+lfChNt2kfONFgZhk9NtDA
UczHHq2tUdg2JUoMFlt+ecIesY6JUPUY889Vt5F3htu+Ji+MouIbHbLQh0PaKRinGb8PpYoOg1ht
vD/vVfyoxw53sXRfq9e5wpmzWdSdKf2w6jKbLWsEsdlBVC1Yda9me6qh4uaNrRPTHysEAhJYi+Yl
oo9msgVawuv/SzieAosiJzmabrFf3DC3212DMpAx8xBhZqOuwnsJd7musJ3fLLoNgO84vhpIEFjT
mi/5MfZzzUSvO/vNCxqFMiTNDATRJnQr4UAzi10VLR1abSbCoJVs2N+ppoN5Czk+jZl8g5lVLLBJ
7NDGIXdsDB/iF43BJ5ab7NDn1xQ2LdBKLOuuYV0X6Y5Sv7gr1j07ShI35kUwqQse1QzhNHsfXAXy
hiHOIFeRDWryDoUus1HCnqPt+IvWH7umYoPnGzB0+ES2lPpguN2LBYdxg6vluTfgaW3VE/aet3X0
Dp9I0GW88qZXlOQv/Sea/JLyuyN9aVRPHGub4hKw7GDeie0xnd/bn4wIOwXFBOO4dcJwhS2N++IH
yTtjHOoCVhxHCa8XDkEOTnukHCBTRoncepPtaDOhD6J8gAKIFQKjPIqOakUWVw/RysdEBK9tcbKx
M1rqfWvn9ysZOfGC6qO8a1YENWKcA/onikPWGQbzuMF4nL2Q49Zif9Jsy9gEvxKQWOkuN/tjq2iK
zWEsemfax2+9I1ApUtbdS/Q8QFGXoTHYyb2AjInts1W/Vc+UVL+65I6VloAQ/gpWPlTPFrE4LSXh
ijbTsmXoSPcW1CkhsYfdeJZezLde2Pi1z/b+yC0J4vKhe9HfIkZRWuJeGWo2s5I2bcMEdDrqNc1H
KtB/cwTYBf7k2Le+NY1jqh6V+4n1xJMBU3o4pR8y+97QXbhEyg3YN+7BoHFpEmAfxNX5WX2WX9ZJ
2zfs7KlrXJALoBZQ6oeMGxqu5bCZXJYq34m11kfG+Lqyt7k64q1GHcPXLlN1F1Jf2Hd7UfoJjt1n
/AT22F1XZZfgsVC2YXcJ600ASRhPlB581/ADFhxBuc2UBCa4kJ/MuNt8dxslgZ8YQiTNYSIbruCq
DG4bVgAMwNvYHz5hN0ORZMejEKi57w7TttsSxomPnOMI+NCHPshoYp3xWT9WXnlOjdeFMponkiIN
cwLxxsO9dQ7f6VdFqL3FN2T6D8XzBw0gfR1tn6MXllAQFUkLtAGf1k/mFccD9FLQFgz7w4tx1kqH
uvhFYSQHtkrxE+KzzD7ez0/ay/QLKlz5rtyXT8GuVzfGS7yfHrkSv+vkOhQ1Be1nNdwb94/qCnX9
quGBSxvjDBB1wXVyTvfCGRRFzqUQXCGeL07tD1hD7PA9R7K4uaTRFjSZLL4CRAE4zeKM6kYq33Vj
sE3HXWc9GqVw7ITw+jvKPp/Y+9++HZW1F9TMrCFFwwLAXCpk3A0pPSP6PnMvGAi80JrfQtpvj1l1
fMAUzES1ZvJEK94JiQQFGRxvESP/ONt//iVff+fPj2pIjFsiPnZikdvd2p27Pf/25far3S0qaE61
CLVlzTjwj89P5UbaheM+FmnsdCuK7vYlXH+8PRZUayBIZGofJHtSNmc7bPTRX371b8+8PV0r6RX9
+WslkDMvS9sHTTMR/8F3olG7vcHwbl/Cen2N27dI5tEo3r4FzIWBxiB/ym+n6PDn12+4u9tf//MY
aXp4Kv/8fPsdYuTjLVON97fH//z4+7soj0T79ow//5KqQMrrlqnpzz+YSseL3H6GfAkjsqqgha9M
v7+8/O831iJ8aoSZ26oNWUByT+eVNbgooyh+rTXcuJi9obIo6NX5LhnqraYZkUdnHxyxUp9CQiO0
OKF2tSiPUgqIWRkfWskCfML2L1XUnTB0mtMjn2h0ze46pnY9Mu9h4HyaaXdqVfndMjp/LtBR4hFJ
GwELSq+8REoz2gotC0uwEIyo1H9mQU1ttLwFBlV8t3Fi+kMuSVSMByjgg7QVG2QFaWBYW0VDJhul
L9mYTLbeartuht2ai4/VTeuTDhg81elJAY4B8iaB67NAkWR5JtZuMcwO0GA5sSD9sLas02uSv4Yh
6xSqHCObN820dkI7sVQkZjEas8azGix5UXyJ2tyDAMDYpYTX5YNQur3R16iLEmGv5s1TFQsfor7c
FVrqBeHnOCj0ggr2zQw4lnxZmqK00aiYdEk1LCJ9d8LNQAF0oagTGO8TclFcHcUVqVmIX7PS2Byh
jmQHQPeVWUSz3sIQsV6lUtApx0E4RRkGCuN77ibZSSv5F0qSkxgaryG2R5iQiz+lXxImpjH7KkaM
9WOBn66NWvSr/U9UmJ+0kYtDLypQP8Ql8qM49iphu9RIEzWN7XSHKTjoihdjTuiVS/umnveISXaQ
jH5hgjpOsXzfNsOVEGwijRrUUcV+TukIwb6JVsdbh8FiBGGLv5uEJ1SNqvyED2kwH3V1STalAc1d
W3xJNw8hNc9Oe+cwfZKwfpKs7CLJyafKaiubMA8vUujKQLQrqh6kix+URPqukv6zDXGaTRgHNiJz
PLESPUds1o1jZ0gNNhstOkSLSQyIhLcF6ezGqombqKa7OqzUryWlXRRo91h0XvOqoQ5qQQUalAyd
UfEthcSuRr1wGFvI2GpZbNPa8CdSODdaz55KXfvULCyTRCBTqk5+lYSEygYW/nx8qkxm17nDKFgM
LYygNIE9AK+n1Sanxf4DjiWrznELhqqSiYuRTcEZFPaTufw89VK5a/PlPdUXhhRZQitD0AAyAMFB
G/jGXp/uU2hLMACMuAF1rKjfXEmuJHXPwQhNetYvAV3pZXXtLmASpmk4DFnsNnqNcnfIifcQT7MR
PhhRQbyYAnHHovyhEDIyPTc5BZ3Mgneb0Mus5E62w1h9UnoTI44mf9RfomL91Gk+7NKSwwWjk0l2
PsiaFHhjzR+35pnJa8BarcXEaNUTSS0aIcHCeREDD4VvcEb8erCS7lsaLSBGbB5AAj+hJm8QYqK+
nevwtAzah14gX5hgKAh0xJbcgjTdQF435vJXMufuHAAxTcXShJ1wRvx8kWoc6lIzW54aBj+BMiZH
Enw0iWGuxhimZbruSgrd7WiWTNToVmFn+U9jEPFhjczipnnXQAKyoTaLxfCjtssDaucY0QvbwiAg
QC0pk4Outy8x1j9O1thtUABShiEG08nMOnWr50zKNb/TFiBWwnPEvcnR1V5j3ao8SaAiE4s7M5zp
VeLJ7fvkfR6llyFC/iU3XeiLAjtmsicxJ8wK5aEZBHY77oAJnDST+PRYhow+i+c8ylipjuG1/B6a
6lfQ0efBurTkeyUiBK2G/4HFK7QNObB7mDWuPIB2NqCFMLrRcQnmGD9h/14udD81gbKnwNgDQySg
YjbFVwg+71rVPtXFeOaYn5dG3tYsaKc+oWsqiC+hSdErtR6Dsb7my+ILVXWNAWUAGWdiaIyVOJ7H
P+r0oJSTSmCLjjmijK6yqqRIgzMq8mJqJ5aEqRKFqS1ow96SdYjpagqqYMi+hNIE7LV0P6pOeavO
6l2o4vtn8LY7Jfo0myXZIQ2eCJBny8/4ndVliZUeQBBj0mx0D20f/3SxPF+ljqt/CVGrqxZ5Aess
iOyh9HITJ1ycwQVP2vo1nQA/t11xUa4KlRChSjdh/q3lsmz/0lXaBXX0lnWfekREqCqC1ChJ/7Kl
HMaUnuzl/E4ImnM41e0ZdfWqKqWgLpUzO5ug2QYj1Pugy5+FqP8kaZWsA3ltda21OrVxhhwQ01gW
ZDrM41OsL4Q20ZtE9klmF8K5ir5nNSNgl10hAyQ4GQaxTypt4FQgm4OKedVRBDHR9k5VeVUKel9I
cYuNGowv4mTNcPrNXVMGqV1MxHnFlvYiNiIrdhE8X9V3FEIaUpQX+avEmltiTLWguYcUayuN1VOG
uMTAprpJZoL0lIRKesfuM6Ii5pZ5gt4oyIZdoZaSPQKWV/ZEZBlKQLtJpM0QEkzNuJttpVQLTiEl
RytH9Gko85eVUZ0SW0pGeU6JdqCgn5rnHICfEw29xbulT1IU08xKR6LQXhX3fVu33qAS3ACkDOUE
BstgYUCMp8mJYanpjQRTBHGY2/YV3A59e/NJ/X+e57+wlMmAOP9LoOf5e/y3t7JJ/wpT+vcn/aEp
mRrQI4wYKzDpRjP6d0+ZYf0PQxfJ8VUJsuV/8h+kpwoHVNJwhYq6ISkmKKb/8JRBU1ItS9EsMEGm
Zingkf4f8oQlPs4/Oso0gE2GpiiaqFmmrv/NoygNeg3mISx3MxakyyBm3X1ATzgBdjH2OZtMibSa
mTBeBLs/mk7xeckQCv/Fh3f9bYn8t6LPkZkVXfu//pv0T7423gVcKJHDxLGQVuPdX02iQysKS21K
VPoyq/YqLXgYrJwZcZbO2qLkq+r31JDvPRDqooeS4IZa9zNPFcs4jaWVKjfNb4LY1/Q/w+/yP3lL
8t9Rp6amq6Iqs4AxVNlS/m7ebHB0GJUpFjt5rmhHZuSyiGjO7SwzsDsniIsmyp0lbTeWyJ+qZiBJ
13TdkUwZ2qdwHxQG+QvFSOVD04AUZMTKGRbSs0JEPGiIwuhXCjVwfP+ha1aB5pRGswUQuB1lKSAk
cnr6Fwd5DYb+BzsqpjXR4GozuaBMrI//eJBrQQRz3DbFTrQW8aAYk+SaUUnRhBR4pYIyyKgNMS6d
5K0EhTDNqWCjISkJVDen4jFmAXspZPMlkEXL/Rfv7Z+YXrw3LvTVKrzeJOv1/tcLoGu7pBmB1uy6
cLwPEC+O8CZ2QNxnPxRZzbQWmnMg/28sWbt9plHBlsd6l+lEaClBulxy4RKK8798X/90YRICLmIF
5Y1ZIifqb2HbiShMldw2FqKVHbYEg9Gd1Y8mrLIiqTiCnd3MUWe50DISXw7H5yof6bAUFJkWbZFO
+RD9iwtTW0/TP5xGoGcK5k8NH6hqyavd9K+Ham4ltkkIvbdsCkiQTALhAD7TFVlSo5WIm4csOKWy
AjlpzJLHQtLdWUP/syAy9/KGDaMINok2fWlA5RCQaE6Zup8V9AvlIr40IyypIWhOi4JqOjPRoGip
+qjPE33rQdyrPa1bKWkIb7skWGV34DNoegJ4dGL8AbM5Ke4QzJ9lX4BaEazJa8vyqLYGreyq3WlK
CbekQ4LfAmbI2J6yCTgrYyN4MBDmM4Aqc55/4oSgAtA/VCeNasCeUKAZgEri6mxQaTsuxHMV48Cy
x3z8r69ErNn/dJ/g45V4nPsez698M+F+fdzHRbgOXf+9yHHPJ3lHaZo0DF3Oy7MC4acuLOsgJwo1
d/gnKP/M4ToFE5IHdaHbWhTXJMLV0jN56x30kkISwoM1NN9NbszeXHOA5v7XGJV89rkODpAlgkMU
GF9VncR+HM8Wx5eyq66OZEoJ1VvAfjKKTIsdodz6ZSDjzZTVa2rKj9YcDbuoNcSz0PDl9l1qheG+
0/vrYAG6VaJZR1UiRZfbF6gLZykwy91YIrfr9fJgtMU9p7E/Z900bdtOkx4HtZjvouAybYz+WnQ5
XI2UgN8FCVnaNnQzE+g64ywKLhfP4rRIAmQ0BFqXJ34lamS/S0RXUoqqvSgsafwVyU5Vl/TUWVV6
krXPuZdJAJqk8CRnkegtS5/tmOAckRxYj5ubdDi5SbfR3KpHHZlFckylsjvqJu+eQhCZpTGVbzjI
d3nyMgv05m84Ipxc86FoBumM6lAW5vmMI+pqajVbzApes4Tz9ThGiPxUrTT29NwNVqmVhOaPTlUn
5iu3BO+hZPYzNR0ypPtVj9Et816guEKlHqICpRzMM8FHMQxPZlWaYDE5R3oWgcuJFMkxxrbzFEV8
0yKLKkSNkGii2HhMunKn5MI5rLrCNTCBHplVd1ZtQDXtzEMO3I7mXxrfBcIQ34kJ/epSJButKWuf
uA7poS+MgJHZRGKAakKS9fCoER5+rs1ihiTF1SKrGMn6bD7K4EDZeKj1naVj1SyVRvT7qnuPuxA2
zoQwZSak1+4NFdOFxhbCoHulzMzyiRCibRpUcE9klh5xeSRHvKIKi/jonC5G4FlSF9lRKTHMmtM9
XD9U85oUXyaRLJJkQLyy9CK6Ir3JdkOkIKMuYvEa6Oi94iTe1XP/gdtwvva5MF0HdgVWmhKC3Snb
BY7wvSrWwiUeKWevPymq+FgsEwdZKq3LPBcbGN8W29ll14eWcbl90Uja2FkmxePbj4tVmL//IdX4
HN1AZtXtMYTyI62zaoIIU5J5tf4B0Os4psxCpcwdm8CK4EJVYRveNeuXLF/MHTdJtLn9ONcMplSG
p5Pa6P7tIVUsIlzv0r5VoMuBfoh8GefSQ1pEBuVzVUR9ogr3ty9iou2jbF7O4vobkYlCOTNXX18F
n0jRr7cvncwBndX56/ZT3phEDjPSTSwc93M70EiPowzmNF+mIXgzFwOgL4M2ApX/zd55LDmOZFn0
V8ZmjzZosZjFBLWMYKjMyA0sUsEdWjnU188BsqyiKtum22Y/i4QBIMhkkCDg/t6957aIJrRYp9pO
RHOdZkQzDFX5EKTM1Z0haJ+inF4X4RwI7wlpV1bwakid1Lq+6ZmqdmuDfNoyRxoqsCTulYO8o3Ab
LNCKIoQeACZRTaLwcJq0scOqfPMriNPu914m8qUdOYn1rlnZqfNqOPTI/SIjSMgWaBMq26PUM3zD
2RU8oA9IPfOLn1ndA02UUI2vCr6R7aodbAGklBR4c+of+7GllhUGKFpUkJ7SMD4M/C42Gv0VB1rB
wUnxijZ9C9Mrc86qBoAsvZq8SjuF/+RN/Wr0kYgEFeFdaQbZLOp1MH1xYhz0Uv40ubRtg7K3uXKB
U0x7rhO16bsrYwe9AKmOlaOcG8KbSLMvraXE1ubiu8/mFm+t/GuhtQIf4kxO7LKdDi6A7qr5Ercu
bf+xqR5ckd+k3j+HA3ipPqIIimEsPFKizVE0EmQIw/iCLg2v5/xppvakHaY5bpVJ8oHZPCFXNIiV
ah/0FgFTBd1xuT5NqW89j5zLdfPZ17Xyxp3qmlkTIn9JYQfs9pPn9nKnnNPAPGQ3pexl6O5uamso
j30/fLEbG86jbK7K7MGm9lwkQF2s7SlAilL2zPIRBArfr/YGnRAIo/lblE5PbhTZZxk1wSbPrWKX
gFfWhz7Y6IHUiBZaCaPB5i+M7MT39+BHEgJP5D145YREXic4sxoTUILCo7lWUKc06B4zFN7lYc58
3Q9JyPItBKgZE/pBwh/XRD6sas34CnMVYXagNmVMibqHxHeKOyvmqFacB8s4tcLvEXJukN3BW4Wt
k2O9+zRN+zEg1BOzK1HnEquFJcvrpHzEObZOKaaau/WaONLr2Yqk+yQLUIL+ED7rFGuiRHeekggC
hhLk3LaG9hop5BNiKHbgezyQEtH04Fe32omNI9X2aOvhuuW/N+m9tT431m46+UOdHMSI8GrojfRe
z3wX9fB0ocKxikLRH5Iqc46lnzECj7izjmURnMU8DqCxPbSkObmR7RynpvNWepTHxTeCEEDR9WW8
t1R5qVKzuOrBD9Fb3TEMrc8MapxDQnS1jJFxVTr+ZK0N7g1leUdnnICLu5mzidK43yvPGh6pShun
3LO5HfttBQMzocLSDvVDrWZQUe7a76Aryzfp0RNOeudoNTUdfbuUa5WiynINyyKZNCJ2KjxiFcYf
C3YAsVKXHPTKJVgdozyYkbwpZulQts8T98GAF7LD7FaWCNfwqSI78wp/7cVUQX0vrFFCzLb5Nmpu
QIouRVRqR72ineOMhb5qldQvQZbspigztiJ47rqq5jIAsN1qZ5q6b4s9bZy3SozapSVM1OYvG7W6
vbdj0WCOk9lpEBBZg1ihqWSMWqnO2gdWdZ/WHaqKZts0WnkourLbd8OP2slRcRR+v6ak/7OcfOuu
j7iBx8gMs6k6GFidt36EEhybqXXkppZvbL68VWBQRnWjHAp+4nng2LgUqnD4ZEKpXYmRPyGRGb5u
rdAOZszZNL9GS1LBKs+NascZdLAUUuVgApJhmxHETSCcUZ84myFqufdEQbDtU/ec5ahDw1I7p92s
yKudZK0ab8NpYpJrSRSx+yOFQvRAogY8Bu9gtoG/g7SFKXD0j6rEoS4kkbaSWsVdh8UbHln6rHpa
XWQNw0upTuQreIWwnmtlIAmp77JBFZ/CCWBjK4NncwZHyYmE5x6dE2/HuuO6Uc+hIAg6Rv1n7ZBm
GY5e/FirjDc3Wu9dp2FvmFFVhgb/TWgdUqm2K0+p5P9JMYmvW5Vwa2rjq9t4jE2tLN5rYu60z5tK
ddieTb5xt/NPouUe1TnJ8KSy7JBoZHdUALb8XPSn0nU6pOVueGGYalKCTLLPBvA+KBjdD8trDtQe
Lv6M7zJtcijrGfcFwto5BY1SG70zjwPTuGWP7Hv35EMVuasmiwyHVBJrvDxSLs9S5anuAqifGRDE
dAaN1Soq10pPZpElVDLXG+lvge/Z2LXJphZ+Dwwz3fZ9qW+lk32pF7BZJKPzsrYsPNEReaF7igjY
Qqup64MvBTqD4qWzj8shjYSeWLUaKXXBT6815brTx6vmxNbR1VyCD+dFnvLtVV0VgtpCIgCwAGUO
AvC1o0P38yf5plfxiDH4ajClu9nVw0D3AJs+d58iLB/11HT2FRUckrLH8nHZh3CjJsoYkkRTWhpD
ac3YTKOoHwsc7zBAq4dlKzRM4+jOzK1lM9o7edRuOY3zdeVmcuP6TrlZiC6Ja1q3MUEwldBKBueN
paym2nKoLPoCg2sMV71vz0qPqqdodtX71qNn+NERBH22t23eTl0b1dkPkhcj7L2z0foH3+6Buell
hFxYGI9tYuiPwjXwt/EGwxbvXNHrzMBwAFCa6u9MNf98/HxjAsNgulGcfa6/KyegKeto2r3RBDrl
d10/9lNBcuay7ZU05TxcmGts33cxE6STNvoY2rIUWTtFtKOtRY80lerdZA3+qRQDSmIGdqofJiBM
LIrUp+P5sS3GERF9RDfJ5HPmljm6P6TRoAmA9ehVgsa2c0tLhR2CH9GJcXkHvEncgTqgtTvU8ckT
Ub0bmupqUi7emtL5rOkTPwd6/GvGDQBJ3JjICX+24xMMr9LPdeF+DWs9OmkprNIAACRF6nNX6KCd
xuim9/E1mOQVazGWe/OZEd4e/MV1kLzV0cCqldJeu+ut9IwC4+A7qGzjEUsUqI5VZcafNMAoxqSj
4orRt+VMvWrrYDFG60LXphVR0KHMgm/OZL97E+5Tv3vRcviK3fRGPgiQmFyirwHegDK4a+MCzgxN
REHmz13fgKFoeuTl7Y3ByScx32FSu9+RK9/oZrUuq72JVy5KD2YtHhJo7bsW9pNu0mI2cuTLIe0I
rhURqfTjofcalOHdUW/090I9Ms7HUlIhZpsGRjVG7RmH2ArJtiYlpbPtZJd2mrFPXX5TlSFPUi9q
bOPqh615CkZG8g7kFB+T538C54fyDQwq2He+39Q9UGpbkea4jqkp4W3hcrksCItwa4FHMw5+NBN/
Z6yaHQ3dg+GjMLBt5+bKIcDYR+u8MOBbwAEC2Kxv+85H6GNp2rqMzT1Yi0fNEoAcqw4FXJF+HQLF
IH4u72T+qkr8V90MtE3o+hIFBjJ+l+bSnVNH5V0hExhiMa7SjukQMT8/Qz7qsodpONGuWmsGA4E2
qd6TNyueY250dG9RNWTbuYIM9Ln9zoXjniuQuIOaHtz7WkQLp/eqPfCvn72D+CCMHULOh8B5xYR/
DSrnUEjoFEByDK5awmZ+JawX2omfayXToyyZAttBiGIhoN9pVs2pqUrvlnjz6Cuvv8gcbBNfyUVL
w9e6IiFdwrlBg0BCj1tNu6Z3gNp3KXHPIqH9xjWESXtysj1jgCoBG4MIS3HV0gCGollf2yT1tk2L
K4LLD8gD/xSPHWT5ktuXH5b1Gh5mjfosFPs2RfUx6Y/BdFUlsJfGK8sbyK6VUxNXrRIX6SN9LFW6
5q5DJlwWYXbu0hL1t3rRjVY/6z2NMk5hTIYAomJFUoo9Z6aUML9gfNRE8Gp6hy+5/ZJTOMLp2kDU
gW7GdY/rl6PfW6nhPQgK1NBtH3xshvaov5d6T6B85NmnOA3GfaznXyrGUrukI293ci9TaEpw0Iaz
gz9NGG4XgGDtOwzfzz1F5b0mY/SkZVjdF5V88uyE2IEQXfUQzDRm6kkhrPWNn1BSjgv6XGpyT3bC
r//gDQkOmA5m7nLfIDLqBfqNdWCgcC7geKwTxEZb6HQ33+3DlyJGFViOr4SdYXWeMf76qCoK1UAE
Jhnna6NPboYWcN0aSCFFVO4Y5bSSZp+umiak98s5fWdF1X1XNNdEy3DVxDwOQR5xnx6GTIuqfd9U
5irMgYBRm+jbZMCzP2GfKwdsbqrgvpl5xTb0ppcloXUuXU/I9Xxyaw2gqncNsj/Zll98heB40J8L
FNNa0tvITkCcH8ssJRq6ZE5ZInJOq6/+lH6NKVAcJ8aA2BVNdFnLdk7MzCCkOHxgARYiwwcqALsv
xIb/9eFwDuz8OLr3AhgpvXjyod8adHerzn3zkgqrtp1iK3GxuWdjjvW8yoJ9PR9AZeo4FSCtKzwg
dQABo52JAsuii0djO34XzMEtAqgZrEFdUmRhaJhD3XtV0q1RsrvlYXlOgtg/5hmY9rTM3scMSAjU
Xp/TXmnkrd43WaCYaWo+bpIa4q4r+m0ESfoxhLF6h3sq2xp9dPN2dRNmT9LrXmrdt3ZLgLHuIOUb
Itx4dW2eiNZY414Neo/0KNoqQefT8c2K5yAci+fJQ4SCx0x2/UGDanHsLX+8ilFWaweE3BqoGxZV
7CdVlx5DXYDzaeEq9Y2ikjHmh8kONSrabYaieNCyI7F6tP0j+wn3Ug6V70huzne+bI9LtuYc7D73
0UTELU6k8TMCieDai8napYFLxLeziuUstKqbghngaK+7wqesm1JZUWlU3Dtxc/GLIj9VKifhqJzW
mg7xtSvkDH4SRLshZPCn5LObZfUpzCk2hLLBMEO/7Jyk+dWCMvZaBn6/9RgjQAaOuhtKs2luP7Tf
hgSZPUb6jhDPJ88T4Kf0MN+HQuSvyOxPeR5r7yqkekfYSneFKgOdXAeoyCQAyIMU7+DKXph1rQpv
sN+6SNzgxXg/MiycXQtvjmsMmnurO+dRDABZH/dEcbhfs9yavcCz2UmnkJ4q8RgMNHQ6NGQrJtT4
TaMmOZhaD3soszEhhsG0m3IuHaOVWtxbWozmFCYLOP+o/kl/kkFzbPLZYyOUe42qKKUeWBhrzVXa
2as18ANNYK+Z7P+0qmbPhNI9uJUVE0uS35MqYTxTbDtGFBQYowTEwDGDG61CPNVtqDbzFilg8COz
1rsiBTMwHk1o+W2Fi2vMnwVzhFWsmAVHdSZXsd8VOxuXtxtiTSAPWbsN0WWMHQ89GMpxXXO/QfUa
D86XfGjbK1FZxkAAg3R081RaJR9MYNgHVH343MsO1HydXfw4l2dI5Jiw9QHHj10gOhwvnRGrm5m5
74nNkNiGaFNQ8X2I9UZbmYKblDH4d5WrkAlwM0Yi5q/BKn9vqoyA+xBPgkZxFQebyLeuTgO3rsU2
riNE44NsLpafwKLroQFpKFj6ZKz3So1vQrQM0eFXXpeyFEDSHW0j99HQ3yvLLrd5UXALa/3PbpmU
pAoI65jKyaGKUW7JzOMcG4BzJtH0KkfiH82xf+LbGg9uHjAHSroJfbSaFUhjj09MAX+I9GkLNOfG
JSJdueiyp4TqcFNwPBrKT0HrYTKgjVSNukLd1Z4pczrnwXjzVHafO019I/1HUYGO2ouWoSyzuaXV
Pclhzvg2BiDS8kA/R0m7cfh48Xnln9PJ78FGumCnYveaj/2nKNeKB0jPZ7JR+AX2brLSB1o2CRKz
AKbzKjFJ1pui5n6itB3B58IBBI9vKipxaqV6nFwS+3zne0VWeO5gagECzGA7RsqLQHKeqUPCqzSf
8XG2Ub3l7VzXidZD337T+1GcJs2R66Ybin23L2owMFkxqIuoyB9IIypp5GX1M0zNGnH56CXAwaVy
0GQZwJe2AkyFkaH2+hwNXof336+M/ZjwcRAccJWZ773VL/DSMids70fwNMexS56iwZTXeCzNU9Ii
u69sfUMAN2ZvURaXUFuhJyOb2wQXotlyhrXaR0FBr1dK300N039KxeUnrvaMwvV4O1lx/qWdDqOU
R2XZ8upq9JoZJOEU0OtQvwd7xhCXztODaLgcQrgChV1rvKgZPfQOxYChhs5nh8ZeNSrZGkxCiBUd
OC8mPj8Gtu5JFL4CxRq89ENQ7SqzDldGnVsvnj2uufDwpBJZlghV0NFRic3TEMY/0Dq625L0n2Ou
HoGPq8+EZn8mKC2989CL7oTBV2ynNjAEMNXYoMW4EvTnR0LMb5AqrV0BGW3V63p3dXHglCUDvxhz
whSV3iEYilfbiMXZacxqhRKYjJ4yxNUPF56TUEtuPi+xlv6A9s2Kw50udgg4V93g7SXz/1PTktrn
BKN7Khgzhi2FI2JP2x0z3OriaGD1B0HV1CmMixTuq57ZYLVN65VWBbrkvEAlNMxDC6Om4Wv6DfUl
k7PP9MsM1B2Cv6Ht5Ya7Axx6FQG0bwkH7Lj1Hm1pTsfSTrqdLcezwYDibM0LaXJFriN1CntGhKXu
V3eKttRRujSbS2k891mKVS/W5Br7JJXU7ETAGzbWXvsJEr+iPxGWz5btd/egQXckFOjO6DwjCXWf
J4r+bZ+8Sb1DHpwa9Zkgwb3Xk5cBrp4wWYcbQMA8sR1LB+vDRD/Pb5N1SOHslKU2duUIa3NeR/aq
Mqr8NGgmE8RsuEDjnVZCt6116rhqWJuR/OHGVYr/0bGPrp76h6B9zaKCzoERE7CN8j2Dnkwg3tSY
rNZpBFgoKctNSMkC1RUXDN4ggKSGrsBd0BjboYso+nnxaEObjLpDTF2oJikHNz1yrXXYEQ1UoKVA
ec79ZTJDsAF2W/ZXgawRfA6N+C5vX0xL9iQFhrgr+5wWU5pb/QXb4xRwSU4a7x6vY3PfzovlspPy
C0aHkuy94Z6mJWP1CqTe1Zvb1PZgNBdnuDcjR+z9mCt8nCPqGUcjgQbEmie1Oem2I56zd/fo8+iN
Bt26q1P2hfnFLbrmbMfpzmcYe6pdACXllKQHEUMk6gQcxtpjBhpYcyA4t0lbx1BthzF37si99O0Q
79GmXxKSFoImz05Bn4hDpafdnuvetEGljh2Ma/Muha4pPCtihpwFT8qQl7yt9beQ3Ku16N18o0/G
g2qY+GeZAlzEB7lqiBHeAbTTjqWefukNU6yTPjiVuZPPXXPvNUDvzHj/6JH/+ly3xkn2w3iKHMxM
Ivag9Fj+t1HYRJ2FRb/RwPMI+kZvAybyyQWXWjMkvRplFF7sIcbD7GA5poBy7BjqGV5hfE36ajvJ
jO4Bg9Dcp/qXKY3AGiCEjwxULSxJWdUEz3Ee7AKM2ER1yPOQUk/oMvIPjLq6r/TinhL9JknM8n3o
SHmJ1DenyIt9GDTjc0l5mtLCsywtue9bikvL+bCcGaGO5ZEhx6ZsUxTvWRYe0gihJCc3Z3yTvNg1
cAOfcsauIUfnljMzHQUoT90asTFSKqMP9aUTM66R+wbJtnl9jmLjmQa4vgYKTtmUuduWyhbTPtqd
OPyaxy7J7ENVUKmIB7zAXV0Mr3ng/NAafFpxmuo7xpnmy0Rs2TqfTOTt80XYKugqSZ8xnTO033pk
KZesbvTd2FXFeszpbNYxGGO8Oc5larxXURTtc64H9oUoptekurn0/5/cxJHPmOKpUOfS2Ik4QCaA
e/Ro92VJIOq8umxbs/1lWZvGoD4um2LE3+pJQqsyp+WWIOPgYNmBB5VEpdVxWeQ5MJ46AWSEBGPJ
qwbvRudenzF4v1YT2tqHfrxQbC6Oy8KZ4Y3BPO1a1nQluXsULQVwfvLxXTzT4/yFBkcjFBrcr/Uc
9TPQJQspsqmlh1DCklsi7JdF4Ess9m51MtpKPzSW+p60GUDcaeQF+tmgtMS3L2tkSrlcw91PMVxG
3DEUzSBlz6vDvCojkzfqcTUSDeBY+srl0eCmdZzmxbL5scACIzdVQq9WOliZlhdYXvDXS/25r7aD
NZjvYp8xAZuI3waG4Az963JYsuxbXgBtOu9jeQu/vWBSIs5CzPhaUSM9Fm7PF6HFAmDksj0vIqFN
1JqxouadhbM2zfNV0zHJp3cH5nBe+9gMhcZAdQ66+fv+5eP/bd/H5sfzLdo8+AH/fOU0wvdHfxDc
3fwFio9vcdnWNPTI5PNFR05+ncaltI+EhNikpArXAnWRIcgIkl3fY6lhXrocoNlfA7Mp4TPMQMNg
Jg0ur+tNOfLzZTVcIILzI8uaISAB63H7bTl42bUsSED/44gm8BsIicXh4+WWI369ZjFQ+LNn+F82
x91QwWuP8Zyks6wti+UBNWfepAnpN7J8Cmh+HtpSUMHtXLLcZtAgOMnmyLjozoywhyxfs1jOsY+v
NU223fyjWn5Jg1TVcVl08xoRPgldEik2WtQPx6rMh6NJeZ6iHpsfi2VfJiZmhhpV86QNwTClGQbu
+Q+JZuDishi9OtpEST0gF/HzlyDukDqhF0gdGsjoXOq7WdeEfdlK6q3nYsUljJzCgD5ufPD8VuCg
2PKfNWJ8QKG6uzjLCYTrQLlV1fdMihcjzx+thBJsD/qFVv4dpXM8iJGB7GDcMUAzT77DFJ+AvdXI
DO+O1uFLKs17yMj+1hwTSBPMd2iEv7gF/2GGZ6VS/KbJfPvkj9aBNHnSrUIR7RrLgvJNFRQV2CWJ
cJNQBX01K+e+NePoHNnRVkxzsVmG5zBxxdHjDd6R+jw2X6nF0SunMXqHAIwsO74ZXhAVwV3TQE9r
gY1kY2VT3cT7nJJfUDLSPoSudQltcq0sdRnm9qrCVt648T1+yZM9Eq1Gta4jSpuUgXHtNOqTndYP
VMx2Knwx9MhYk073rXQ+tW4GzrQNDk2UfONqjVmh5++J5C6GHY9UYfw2TXTv7Yyvm8asPwb+XVQ6
L2bvvWv6Tid7ezV47TfMWz22Yk+7Mw36BWGTTMD56OAIk8kCt3Fp44HEdrSSChgI1OeNogZE0p78
UskK44DCXGCYw6FAbBHTuSEF4OCGAAV9+onRyFA+t2EBlOCzgrWVAtamm0NBBvH8tqeAarcaZndK
xkzdjBapg/+Upu6dYfHJNczEjgRAEwYHlp2+ArnfIqV/HhhvhbszA6ZZVsYQv6zDbdOFNwnnrxgh
6mTJyg4UEBnGNesWYBtz2rTx4zXDLxqBLs1BC3IOYpu7oaoUHSuqkqYpL0FtPY0tBvnQbdUKbcQj
JaoLfzsko1GiKMb1ufVgAg2ked3FzmTelW7+yq/zp9Fip6VOGmN2mwf4Bzvi5DIMcx9ONj0MS+ym
TlaY8PSvTCAafrKmge8oIsCB8WGxpi5/N2wx1HwaW4vsuUJ+lWWPWdvX1ygkQXA6HiCNzHgcPed7
6IZrpz8C1obN0PIZq1o3N1C6gVzlWbirB3tvI/IC7RfGADKrZNuKdoDNpsztQBDAhlGyucsFkYU1
QU8Q8YdgRZCF/TzMLpVez09TIFADZJnzPOVGc6Orvp3macOyK0rIBFO98ajno8ZdyAk2TTW9maHp
XLKpJbsyTgAy2JQLCE7wDhGBbc/EW1d00EN9S18RQacTPg+oiw8Bk0Ty2HJ+oBYY4hyVMnIfG48W
f0Fjl/nNdvPpSYgSeCimD20MGfHonDYBGj90LeiVLNpoVCaa7nkYxvjalfELN4rueVm0w3EYGv0p
hnAV8kpxZX2vfCtgjhX2z55dU+3XI26F049Ugmc2JV50aWmwobKtVYYm16o02HveNP9MNPkYCe8o
bOtc0Jj1OweW0YS3zG7x2Wfeo9Va3uNgyO2YTt2DrsynKq+/CT0LeAjAyTBa+b1rw4LsdaOHJpFY
XDUAQ9SFMayNrAZUFdREZDYWtE8Kh0VO2ItnvjPeAaJPGZG63yAZLtr92YtfsxLz6oThchM2A2dB
T2JVBuai6wEQkDJ96EuGhal+qVzfvmDGsi+5iVxxQNewdbXR5ZccOyuq2Cllf28lI2GcbcO+VV1H
d8mFHU+5CgaR9skaOvditf55QHe1n6ZKrrMMaCZOiXJdy3ZWq2digz78x5iaTygrxIKKFXiQXlwC
PjB+PTkQ/YSTfMqMsT+HwVheYs14XFQ3FZFfhSz0YzTV+87lv//XymLjn5KwfFRXnuXg5jBcCLC/
WS2mzowD6VnlPjH8ZN93NL3bDPcOmsEXH9Hi05DhB6yncevM4o7BbeW/eQvmP7k9fN/ngqobjoFl
V7d+k7MHoWgJFG3LfQY22yfv8d6Db73WyPVZcyN7S03G5wgCym2AKepqB9DVzQwOQVl0q6ayMpRx
kTjNYlO9M7L7zo+eW5rLB6ar+nVWgS7VqH/9wZmzov1vinfeNTFKuCfQ4duo3v+ueMfNkFpxMfDB
Ba27SR3DP0RdeDUssJWIF+yd0+EBHjoD4Bc5JEybkrfJ2huY52Q/nsPGDt4HyGe++Oqa+mtBMYfi
Dxl8fuyQTVEzBKYa89AUgCYyKafjv3n//2Ru4P3DZreJP3P5MxbB+V8E5WMT45khL5hLXc7Q3dYK
QEENf4RT02Qb9QOqjHyF5KnbTqn3uXMllwf7EpNitynI+dmg7T/3/lcniev95Pqfg7kCQjjFG7+8
h5jQkx0WOJx8mcCIGdtXu03Vavkj/t8C9jyWP/7rP98Z5REy17S1/Nb+1c1loAf8y9e9fm/f/4gj
u75nPPG/0/cm+Xum2PKMP+xf1E/+EXioRwNy8P4WKWZ45j+Yrht6YDpmYJLp9Z//8UeimGf8g4oY
h3u271g0XfmZ/pEo5vCQw8jKtyzLw3Jp2f8X95fl/f2axBnpo71x8EAQkGfTTvvtguB73UiFRbd/
TE37sx7QPojJkddOpemamff0jn6MMN42/l7lKMVcYVi3Om7ig+F5GOnn7AEyZW4RtsiNUtmwCRyn
eKrrrrmR50lcSFo+LYtIIYpDNujsRDSWT1FV2hfl+A+eZwBdaLugvWsSHSHj/IxI88ejIu4LAHAE
jqVEgW/JDo90yU0wpSb95wJ7SHHxRcvYf5QaKlYc2euPh5e15Zhlres8jevBrxdZducmGgEvAxYZ
af0cFG18Tj1cZ1WtfhjJQK9RqbexHnJ8Mo57JVchPSY6cFYcaPLJ1jtSAzwwKcy/QH4j+gADFgIU
ZyazD4vw5WPXsn9ZfOyrkN40lRMcl/2adBv82zfNKshYT6tyOOXzokmi4bRscqal+6BGZ/vbft8k
argvypSK63z0svi1XQwJjy1PkH5/qNNe7b3leOfXs/CaAi6EXeTVDXqcomluUR9FK3sE/7PUWbVO
oX1aqrvJGLn/vLqUZO2SwkawmuPF69zvL0spdlmb+gJekt80MbazhMRQarRtVUSUslsgNjEAuTqp
iU5GhsC0rIuO3Hn8zyVS3Cwo34KQcPsBoy2xVcNVDAw1+9Er3wwDn0Ze283Jj5X9aqBP9/qyehtM
N997Vh1tl8N6qd+KwkYpFruUX/98ehV1SLetSOxKTzneOtcMeUT7/PBrM5SJfXVDGKVZ6HYEkeka
FVz/3nXNkB8ItiRQABrG88C/92afgjMv8MWfhDLs08d+Gm/h0TMxZM2HLgs1TcG9naJwJELpj9cQ
QTTB0kI60+Rxf1bzotMdImEz8lI0Bpl3vz2wHPKxr5kTmND5gA/ACHJqLFvsjKb6tGypaR70Lau/
b9M74CGy5rwTU0YGwYrC+ceReZ1RanWI6jh97JTMNsMKUFDXyvZxWWAd3dWe5l2zXLWPqjTaU53L
GzqD+HtnNNdRF9m7Rc+ACWwA27DJaIXMnkKzFDB3B9TjYdyXJ09GtOyKQJ0ivdT6F4YskJ2YYGgY
nUgm16rR2A/dKB9+LdIcBHVqHP+ya35Q8ysH61oE/OTPYyWZ1Q/fTQzWfzx3fiSLG6AWeUoWvVkg
qySrCCIs0uLZC7ssbJPvmYhQe/OxT0J7DWIgEmQgto+Ic9RZ97VfTwol/DRPomogNsI+B2rKz0mG
Do0NGU+SjJaP1cXtNAYlWtva+uORfn6YAqnAJyEg5I8W8Dfqp+LqjxGot4rBgeK6RyFTXNt5vxMZ
7A99G7n1mBAivhynpvCPxwl8+s4Mjm6faHcahXtQJsTjeetl/deiN8td1IweiYuJ8bjsw/nzWidh
fS7mXUOUYXn0ks8fT2pF7aCD+NuLhr9egCSO+yoyLL5GjHF+2m4m3VSXcGLr165ENRDcvG61bKYE
lT8QjZd9HPux3xnzBoIno1aL3/QRJgotErsLL6QHBStBRNY3hoCalk5fMU1URGVlycUfsUL2sB6W
u8K/P8CJ0RswrfrLeODh1zj1b+Zm/febbKATewvWhX+ObZm/32SLBhtT20wMOOl071s+fawLtXE2
nYASlEePaldl7YtmGkAjM7tMNq2cil05f+YKUMpIU+8+UnxpRucUB30kkqmeH1z2CdLcaeXns5lB
Ohcjiw+ZXSf+IY/jr+nkiBUFvR1BwO8JFtHntKuGWwnbdNlaFn2HkVZlz782SuiwYpIPrei1Z6cl
xZGAU3VeHiwzCPh5XsOon19Lr0DsuHTRvNjP79PU0Y7WxKS8TPX4Ezqrh0hk8XdDl5+TRBkvhSut
bS4Tbzsa/jkTHfqoHqGaZLK+q1NL4qXojIudTeUGIFdOVY5KnmiGZAe8R+EHMpOj2edw4bvOftQU
C4zOs+jUCw/jEM+bXUqic3RetpbDMCVU67Tkvx4bcq5+HXag50QJ1rTwrPuNvRvcWNsFrfReEAfc
u3XUfQ2jhEqLGUwPU1VPJxVE4drPhuJreO09Q22MDBTnlJYMf9rEvf7rk8Y0Gf79ZdKD3dhDAeJ4
NhQAd/bG/zYyIywNRRNJYf9D2HktN45jYfiJWMUIkreWLCtblrNvWJ2GOWc+/X6Eelrdntndqi4U
cQBSaksigXP+8L23EQ5Puio+d742PRj+bRzpyJuV3SwUBIRZOCNVG6+GIhAN6ZNapM0ed1Vq8X40
7AywtwsFUNOO+wlim3jfolOiaCiqo1hzHZBHMibnye6n2PXcTwP/NvkaY4WpI5tjb8iXZrDNTetA
pVnZaJbjUVY0u1MK1QBki2K+jXb7CPLP/GvmIRekFr+1QUpJCTkVCw5nbGwtGHLbHmgYWLu5H7BE
QK16jl4OZVQ0Vn2nB+H+Mn2eKOOu3kNJCttk30ciWpe6Wm8KLy0gt2JdksaG++bkICO03PsRKkDo
urLYpK5A63Pe4eK9ON3CHMCHtkvpNimJOHk4JOV9VIA2k/NkaPREfmulEY+52E55NFhfhzJ293DK
0qcpJ1eBkTmaU5EaP0A5ih/UAlhvnbMqqLDtezC6GTFgBtReQ7tcyJicZyqlskbJBcHg+TTZ9E6p
bNtoRA/r75A5dOmBvBF+ZiYmp1WvrxmLMFuMjecYOFM6AH2RjWmU/a1HhRtZbJYO1wF5JGN12JJm
/7fhFtfAm0EPFJzR/r6gPGp0v64onhtf2P9We+H6P8xk0I7gLqwXO0ENlNTxE6aK/WMw5rdphGxC
oSr5vnApDUM41b7i07n2fEd/tafUwowO8HbvB+ojD5dvcoIeJz8Ky6ofXSssN1iwYjOhGMorTL07
CiHaV9fzI/TX3P5exE6x5+kzoenMQHKHnxXmkHq6yDDEW+Rg5A/xmAWHEV4zanCBvulr3T+yNA4e
sWY5hXlAIssUwSOgO3cd2RgpyEHZdEp1GitNPcjedUZphJw+n/XrGnIGVTjvco0m8rGs0VP9tvRK
VMuc2HO2l8Mo15ytAvoUpsb1cDjBW1Pu7NZAPtRqlRevCybyy6a1NgJHeVEN8rimw9NAjopqWCq2
oyAlminnHktfa57VZVP5fxzP9Vmn4ZqqMSmtz9vJ2T7bmkFB7icdBzQ2h1ABl/gjBlhwynUIDn3k
1V+LONh1cQWWIj5qYYpiaed3kKNt/RlPT3PbROjcJw46Q6ExqEsPp92VfLo5cWJsycCD++6y3F1F
DYy9ycYlSMRZ/39kKKTOyJ9vHyGUOcVEDomb7mfRjzFJS3cSg/cdetChdLP8ZcBZtaV2/lYbRbvJ
emiAwjDMt0hlxwr7jA0FG+anEjufySvMNzQuwnWI5eCt7Hptjkx2XZ0MR1EeQPU/Xs4uMntlNgH4
n/napZs/QEMyyf9m/Uc4TPXWTykZqhXiI0gycXjpN/bPo9gqi3QFEbzeNTkix/mYoa2d53j6Bi5g
3znPGbUWb8JsN7FjYeIxdLGzCxPbvjTRUKNFK/vY/ZbLqdA1zIAUvBTnp5+JkVXYgO8zNZgDg54P
Gzcvqkd+Q9/lhIpfN+hOxTlPJK02HnXbFdyB+j1BG9gM3fhLXQfxKh64xV0gAq6qrjKIQrCqBIiB
X11zFP5NZOBcPXMRIy0MDvJINgGJ5xvya+3q00AIBfD/JOpkIvHTx8+ed06POoYt/pFo1Ax/VN0h
Et+72qnE0cJQzu9EdRhS9b5GouFsuA0NJvLLINSDlTV35QDyMLeRLsbLNL/uvQ3gJOQjUPZF92ZD
SavRnYdIib2HuArcndqmL2CBPeCOvfcwagXgKN/F2CrJUV5XM+wHYgEqQZ4hJ06+/8r91drJM2Qc
J8z5qjKQ+aYjryp78gx51VQLdDSTeV0ZC8ANLiKrBO8wv3BI1b/065VhlCjWxU1sLi6Hc18eyaZ3
ELTrBet/CAccttG0RG/aWrcQHlf/e+kDCf4fNxESX6aGjB/5DIP02Z/5Xj3MkrgILf17UsArDr0y
vk+r5AxIItnaVDTvZYM4UHwfhYjr5oVTrGRMzpVHVWMbt70GPeHTwFD2zaYLxrdP8RG67rHoHz+F
4/nVdT/aNznozOv15bRaiYwbPTGUy6vL2KUxuvgWar5yefXrQI0F7FpvUn46v/4j8iijpHrw2d9c
49cXU/AYcBAU2clBGQ/NJgVNUCV3ECmwP+oDmiZ2cXeQ/c+HcoInUJpEWZe5vx3+dhr2AGCg/3Gx
+QQw8sgxFlB322qwDzOI7iCP7BTqZDscrKh9DAf/0fArZ48wUonVFfazVtCMHb6MgbOXI4I05F52
R/JTKwCJWBpEaGS7StA/17r2Orm1fyYDNRzt3IZUBy75Hch2vdC6WANp6WRPRaLvZJzNdLTqG4eK
RhBq77o4z6DWN0GWalNolbKUs/7lqhpG8cv//cXVxZ/SPPPTD1UuXXWEBVkUwaBPFZ4ozzVIM3r6
naQHn7DwAHq2re4c4r5aUWaLd7KXR3qgLgOogbdkXJFXn6f8NtJj1+El5SXUjGqoYn6DEIzmovZx
nTxMvnuZUxdxuh8jnJjAu96p/WyEGbd3oYYxsTb1DnogDusfG7NVO3MfZChrsnprUlK4MTNkIPW5
KSaBz1mkpEsZk/PixmkXqkClQcb6xN+lPI83ToX3UKb11k4eXRsZEzAMVtyiqVHO82y9REX305xr
97dhi4LIWnHZzIae+fn6//Xlrpcqax6Jo0B+55/vzG0a5F/4G+0QCVX2uZ0pe3kUhjUMd0uBuvVH
HN/jnzPkXHAm6LjjTM/ShDzy9fxP83oTmXukYK3lp4E8Lz04mvNVax/pdYd3u/gtKK8oSJGtXfJo
QWuZOw9WEf7DZE4nF9+FuKpXSkNcDjpDHAJCNELrMu96Btm3B6rdOGL8usj1NHlNvFhC7xEUrbp3
eC+3qtL0L41uvRtz6jsexLIhz/BFdFGHTUSAbjeZy9PgJ6iq4t3kjM60TEZYC+gC23skiKwlUFDx
7pKokdt+tHGgJAZq8jjoPXjVMmrWGZ72fVJ699QM14VjFy9KXfv3RdK8p15evkR+XOzbEs152W3D
wN6kcaUvLnNTeAJVO0W38Ty5rzaKvU/DHAGKrO1PxhBVyNiJ6a6wlPCxz0lpZzZybar7Hjl4OiQl
UEJPCacz5Edn00XI3VexMT/R2+lcmEjLC2DoaxmDmTOdxhAx3fkEGSLZj6FaULbLC29pHvB8A8ez
PDjIGeD2+Q+S4sKso8RrGqDSsgM/DUdwvgGOgwVH1/bIAo1ayVaeO6Vs5Oj1zngdgMS5snTy0tdQ
Ly9yvaFeX+kak7NxV/95eRytNvK57U84fkBRws5APtcv/fmJPmoWNQ0NrUo5ZQ5dH//av6wG5Lzr
4uDT5a7n8idAh1X2Ta0P/s9iwfizos0t10ILzdIsw9ZUautzse53NTRF8xU7T2zjm2/MOmhwqG8K
6CXrOHUKdDHnvhsGwamGl3QzoMa0vgSd0ikOA6IYdjPGzk0QGMFpUvGPGkdyI/IUiOIeuIgJgHfV
RyTu8YrPWJEvDQXslIzJRkD1uqtDFf+HecCaG7vS/bvOmTzoLf/7KWP8Y4tlsbkS8z/dsagsfpLx
M6oEPboorr+Zlb/RZ5A+JAN91ZbRD8BBE4bcZV3gRDYf+u5rUyj2lmeD+s1XvKec59aLFmCE5QGc
2dWuXR9Y0pvU9XMd71dYLAh1o1Bbi+4wDYb7JFJ9FQaq85aBkVt3NnIygx24b43Zfim8WpyS3E8e
fNd/J63/8L//r3MN9M/tJFh4yzXRITY1VROfM6eaGzv6oKvZNxFBFK4iCEhe7M0sd3GSPVV1wBKR
uVgkCjyjRSryB1/jo5WjaS+AMurpLCdkm6u4hMgsddeuCmyF0d+D0iIRNeuxUfHE1kkeysYaMS6e
Rpj+vuVRlBDetlQ6vLziRgUb0zT3Aap3s6pE8uQEJZI6bjEjCnDMhdmCWoNnIebgCxoyqcpOHsnY
ZOrRprW9u2voOk3ORf/Cr29kUKnma4Vhd/ShMT6z7LRWthNmqwn5kZdmTDHOMD0sQ+cuCLNXRXGt
e9lT9SV61M0L9DsDYtP0wAo0Wv/vj0n7XEbmV+jyhWRBpLKaB7L3KVnpKZo6ICiufA0Vq7hrM+XD
SLrsQTaeNSQUaKITbxM8Cbt/9RCq2Ro5A3SSrCh7QCYjBRUPR0UpPX/ReL4Ax7fowi7E0bb9goqA
B62ZC2pzgxI5pQSzOl5fA44FmkfcYeX1ZFwJq2cfybMm1qeHtvBbPn7P3bWepe1yxN3wORL6OYlS
uO1913/pG22dJrn5l5P0d1kinC96L/DJtVwf96GpWXUahEk1tpvbrkJVzhT58VoOMqeSt2po8e8l
okqcXYhze1kiGt2sPSRa+a8nhW2DUWXICfZ8gryu4kD8ml+lCRINUeIx/v0VLKU8hVbfL4oyb85p
WraHKqyOYaw2ZxniR4HrU4BQiexqnZuvSKP4A+4foy32plf9yGKUk3sjdB8Gw3mErCHeKlFPK0QM
S35VrXgrg/bQdW4ENilI7itUMXAsJt4hmQ0v0kk2mTfiZhsnOCAreb7DrX0lml45XJtAhSwkuxU4
QC/uyLE/BnpnQLv7u9E909glreWiz+yjcZzgKyhjcsqISt4uqAPtLlbJFQDEa1/1b5XdGa9qU46H
tFQpXM9dcNrDqjJGsRJVaLxWLAlu+i7zjz/Pyf3SPMMyFHcBioBYxgGWTfhvfENufFIL9SPEWKgX
SrfvqjZ/FCPpDRU2WzlaIGNDBRuEvhkxoenWKTWXD4Pqy61ixOkmhwfwFgFDkPPTQLP5dRYmS0pO
h0s3n/yeGdxDSeT+ROf8V7Va0Jvq5ychvzrbks9A19Ed7fPmw/L7okrbKv/q1OzhDNjn99rclBNU
jiYFPypjfVtUFBNVfQ0/FZbXr3mBU/Q7L/H2ZW80O6xr4IihEXvnj62LzVN/G3X69CVyMcroVcff
o4o2bg0I01D6q1NmCR5ImdjAKKhPMoQTCu4HVo0y3a+YHLAmwQ846Q6ex5ll5YaIvOTaClwlm8HU
AHZBuaDfgYY3KTyDI5Fd3y/gGItq7HeXQxlFnB7F998myMMCIZYkinAimC/UzM1l9ny2C4fhJgJb
vetM6MCm4hWPJiz8dR07rBzGTD37lcA/d7KbhRUh3xnVebCXjcfE/VjgeEMhI1teY/LImUf/a8yI
+3jniafrLDmVGhlGryq2hUFRq5Qg0Z+BY6diwJcAvG2Fp2+seXvmzZs3UTSr2tOAqMyh0U7yewWe
nDH3ZKjusmRLYQIehu5FJ93ueeyzEYUVM76XMNvWpo8pKRoUsHzDYKezgHzyktik7GegHDpP44OB
7O7E4bHPPOPcVeZZxkHD9LcVTgob2dXZ00VT+m5FWEXijeBGebyLrLq+6cYggLdH02kU4FEhvESC
1LjxE9ToAlFZ93GWFrvAanb60FZ8BDSKyWeTBH20nTRRPdaBr26rSIO/Oo8GUwe6QR2LjcLCYTlG
fngEplJt6yHJ75osbs/6pLo3bNG9r/jrLUIQyj+EKF+paVevKB5aS3U+qQyUeiF8Ea0SP8TdQq9i
toby0M7YJV4ahTr8Qh4as3JEEaHiQQ67NJa6ZTpUody1bzYxBss+kniOkq5lbSfrqDha4JzuZOFH
TbN+AwBm64DKeWURkSwQakoOXuBMj6Rwj9mcuvC9zLqNG2VAI8GJttYwoeJhNiABLWUje2WR2yd5
5GBN56q5ODoJYOEcm+tYHTFUkDdZJxw7WKEhJlvcd60MZv1lQPbTacBaDabvp/tzaBnnvkXiII1Q
yuvUFDqFm/cPdh7l2Err4XPiUuht4jR4N3Px3Y7V4tuQj9vOST1M1PoHJZ5wDY/p4F7gHWXjlCLd
R564Ve3OMi4DimJ5xzzT3sLJoJgtB5TW1Y9F2d1JjrY3Turec1JtL7tOk2DzJftVLep1aaNuOXO5
ZegyKvv8PNTLKXIeX7GTvNRQJ/dhBWlOC9BPmCK1e5SNxkIf2NdZ5FSgPPihS/je6DPNE/w8wPZP
655lr/Wy7rGsoq8WwrULzSDpWTiWdy8bt4zqJWwlnrS/Yq2Ilfvew44qrcX+Grdje961dj94JeVe
V0v2nNzL0wVbQ20lg3IybhzRpooynL7yZgMQJHkbDXcNz4jaF0nlE0YaX2U4CtEeipErXsluxxf9
JuJmdi+QN3lyG2Up441j51uq6DFqNU6C8wPaEght9StH89noilz7yJXCJZfKjQDzAfeEJCiQMs2t
vngQYW+A7/jQ8rAv1o3e4/12/cocOzRKPQXHsrmBG2/MskZ/9wdlwhKoLzFYn2OpHPajot2h89Xs
tMJONm2iK7dlpGQn21XwIqyU8HuDmfvQDN+o8WID7oXtfQ6JicoqMsEGYjwvQzo8yJkhcN6od51n
SxvRLku8ZOsG6qdr+Q52S7EoTnaP4CGsV7tcyUNziLFikIeDiUNr0fobFSGMnei+tTafTO2KbmP7
onwuU2gWIulDRAGn6hlj2ua25wmyYtlaPecj+htOgHuWHHXTnue+Z6n4GDFqOwhB1iIzEdihW6fc
0kxE1m5kN+jUbN92rFNkN+MDsxNTnP0JlomZdcEP1wWd5fWQ61WPZA1Y6Y/Iy/xFqDnZ4wSP7dby
NG8PeC/fKk7gr3ttobezXY59LEcUAno315/MrNFuGrsYv9SNumsrQ/mIdXMjybKiDpzTZIz4FatR
vciV+N0TdXrQYeg9of3V3VqtiU9TZiIr4CfjLrd4wozpXjYa9b7Lkey2mp3u+7m5TlE8MdxqFlZ1
E26yK8TSb1XgnTvZkPlGBjZAf+CmcQQFrdTBzhbljbVBwuBeNjk6vXComi/XkDyalArCRphrayXF
vBY/lvEjRWYKIE781NhhuZNxf44j5g4JfURAtzJ2PZCdZeXHHmKMQX4koZyjEcMR9qn5MenGn6Mw
z37G5KibAIXpvWp6M+ugWOijah0NMdSHipIXMPm6/NpVGBYXIn0f/bZa1Tq+QVZR6o+F4X/RJ1bA
wEXXgdtUxxwm2VEeIb9lL9lkiwW5Mj4nxWFYjjgiopwHUpzbMbHrgDx5rC2YOTZ0JzkgY5crWPos
05R7dyZeky6PMRC64T34OmrW8E8u3bH2+0vXI1V/I5Ri36N8u82natw1RY8VoGbHp6noejLQGCvZ
bJdvYNS3p7qxsXrVQot0SwQfHLltcpKpdVP92YXo36+8kbRe+sVzcr7EZWo8qXoevneGOaAXCaIY
vLpYoWBo7vJEhSnZYsKcOGrxAFzDWEylIAEeIl7DLxePCtd8ycJM3RhzT4aQbk/uE7uNFiiJV6vM
ohTOn4XhNIgRj9LmP2xVHpxCBGet76a7RtjqCkhz+x6kCXAy0T5p6CLuoZbnaPaV3XtjJ8rN0MKt
DnUxPTa6ifCo077riNSs8AIDPDKfDn4HQcQseiiV6E4W7klQIO40F+tlg+WUezmSA7ms8F/nmImH
CyeCxprSmo+6Ga06hDxfE36fuxS4FR7DQfMaGYht9oHiXEb5KDU8mtE3lKNqhrmwkTpPiJ16p6wE
1xeN6iFXvQgoVu6dKMtGh1xQv557MiSbLHsfB2HcmwAFT5PiFps4cU9qnIXINqf5xivr+kVPIUk0
aWXjCEg30YcvzdhbR9nLUEZWEY5ExIkxB2MOe2gf1RSrp6gsl0YhBELivdjPNbpZu4VD2ZcNBH0M
v6s6ub1OlAOfuq2NJJdXF79d73qRT3P/7ZroougLtW8D1iGJdd9CmV8bUIYQhnOUGEYJBuihGcEm
iV9H0YrvTcfPyjRC/4Zk2n0ZJsp77aJwPxmGf+7nb2vXq+NuTAoy73mvrbRRjZG8Ic+NzHq6swrK
8RV3kQ/fiu4rXymeZDwMwp/xTEvuLdZJZ7370kDwPJUDabeiGKqvjVUe7WjwXyyvZrGesQerR2d8
qcg/yAmKSOa7vznch2OELcPUFvw+/PprBoFlAJv2kSoCLfDIQSAtSPqzGFDXlac6UfTd19PicfDr
WbzXTlZ4Rg3vE/weOcGoFG8xNFNBMdK0j4UBqDqb31WfmOsgD/FFxNwNwXGUPiQgXDZXSQ55dB34
NO9TV04uUeFbOGLwl9dLySMJPb9e7/oaOgt6kHlTsQwRNFpZ+Tis63Js3p1qlXdt/FHDI7pz4HMC
GnDiD5I8uDXZI7lQYwLDgXG2nJZiLuCSRHnyRBJuM0NREXUbq93Q2xUCjnG9u3a7ORY7CuROOSz7
l4m/TrnGinzALCuusA+bz7sOyAsGsFDWlYWSpYZ/VxgbfAt0V3tq6+hbUFjZAUMa7aka8YdFdnla
Nwpyc0rIIwsJxia1FzKhxJ/HQvgi9H5LOTlDuCtDZCxkBslxybxFdfh6ySBdT7j0Ef3f1fNkdSrU
JT/pYKt06oIKH9KN6MH8PJpjihmVf5lGgVfu6O4NYbMtmRvZvTa5D/C90X5cI59mTeaA522T9MDc
cO6t8vocz9g47OR04HwNkidzV2uQqTPHGKNljAaeROVk4K6U96gnnV8aE569eaIdFC1Wl0ruZu9J
WSEe5Inv42C/GAIfFgRJrFuzqvVdlNrqoQ1LdVmj7XnTF6my1e0UhLanYVhgCAVCZPezGUwT5iW7
ljuhJf5JDjRK39yriHjOs8bI9Owbe6z6FUm7be1Gi6xBE9nw1fiH1myLwE3+Qqf/R6g6VLcQvbkF
3j4dAopx22rq0zs0p4oz0EQsWXhAf02GhBmcxBrp1GBQ+qbWZrR0M2u8bwVAcmMwb7WwWgUohCyR
SGi+lt1KIp7D0sFFMy0RWJpRfRq0nDGf0O5VElRszUz/2kzKfdDEsLibEJqcarJ+jbXqGc31c52J
4mOwredJTfOzHXfZWbUdFgqlgUD63JUDSlWvUzgZRxlS7JTqPYXAxnhltwzuQSu+a3H9WqUeZBd7
NsFw/WGrTnjysDXEQDAcsm9mvkPEDqo9TLebxtXih8RTyg1vvb5zKZg/BQ1alnJKPYo7o9H6d6gc
YumXtrefcMHZ9zzuli1Cdu8W9E/5uiTE+aKyRj0XFn6bdeb1x0FMP5sceNcu9TvoFH/HXWeISCZF
IPxLtk0ICv89+Tpn7CkX5KMGsTm2HkJPje6ioQxeWOqpOLoF6frSdWoH42L+E7I7aVG2iLxk2squ
FeOW2NWquyOZFrxYDfiGUourgxwNG++NhLR95FYavrANPhaD3ULk42VYidz5qR+f5YmagXJ236QP
7TjgYz0/vFNKWH2Mwbh8aMsYOv5UTStxuIZkHJBcX5JNboS/YcMXNWezaoM74JpftKYDPlqOeAzm
yfQN4PC0bqHn3+clP5QyN8qXdtQQTYhr9/tIkVkfc0ArpYF1AJlkNFYt3Gunsj173rwRVIDaQmjO
di7JiztkbJsHsupotAA4XSKz5uGQPYLlKcFaF6gxnGXjYgCjgoQ6XnoQpo+VUDbYgMaXCY6CYaoR
IWRmN/mN3+qYjsSo3cyNpzeInMjD0X3r4BNPte+95J4d7PoaUpkZT+5LqGOOqWdY/epz18VDdsHX
y93I0cpIvheZ6RzlqVaCJbVKuozER3E2EusySTiFvi8QKb6R5+S+SNZZmvm3KspgnsnSZOrNat/n
o4tYZmGXs8audmNESIGyK8RPRo1yWGlyKHdznBbn+Yb8CNKx0JZ+kurQa9F40lqn20ZG+iB7cLyb
+z/jqt6PFms/5upJ0su5RqDXl2lgVn+7hozLEPrMPcoSzXOupgipsRmiiqXfdi01dFtPw9dhSi7x
VB3w68WLaQPxN3z9c76Md1WeP1U+Ww5heLu2a0GRz0d6CrxcT+DqKDHJ8mFUpnVeTtyYfi06LZPi
xtSXOxlybMc9ya9s5c1yHsOmLEqlorzSv/7X5Z0c0BvrR1FrAeuiP9aT16VgG/com1ktUq3ijaRJ
/04GHBkqCyMRe+4GYX9PfpSFUBLpB7+m1CPjRoxphlpNPNtUkT3B2SZfz9NEN56VIA13ZmHCLklV
5R1ptY8Kma8HwzXiY+jibyLjwmEhx9a8IKGFiqaed2LbI6Ow5atHovsXb6PWUChI4rFZ+zO1g/WG
cvLwvZc9yf0oIrVaTb0+LGUstbFSnqK2vtWwVgCMop+qobIeowRhC8utyjv+vNYjSXN1VwoDL89C
MR/llF8nYCgTsFWOgGi6avqEsxTSZHgR6XMvrrgn4m35FCn9hKKIve3ERNouw2LmmNqpB80oPQ0W
AkPgHNBmTppdh1g164fmIFXGZKPPG6/Yst+8vqs3MiR1yKQEmSCptQDxGVOgoYSHijAyK4o/oh6V
t9rW8IbDpSvzh2ZcHNB7RsJ+TilWk84N1UGDjjohts6D9ygbIJ2oA4gSWoHrPU6xhtSYadi31dxt
PVYsZqF8mHFjo1aPPiWrq/Ek52IjitPT1CqXq6HFRt7ZRqOJMqvyaOid/jh9G3pVVCg/5OqNMMNu
i8aGtXIrV2zM6CUDn/MXmqrPmms1b35Q+Es7E99FWJsw6lO212HcUMQwxVHVovqhmqW5tKC9hDLs
pC4zmqGxcT9jUE6bT3K8WTV/LFBFmSF00IGdvY3UX4UMTfioVmq+ZkGDnrs+Az3k8GVmqU3TcjDQ
UPrtTDnJ8v3vcd8qi4G02rmqjYfUNMe3SWWrT/qoW8kufIEPVEu0Ux1Ol1laQ07NaYCdh2wU54Y1
DV/GqQM4/CuW+VmwoUJaQmNsTCRHcZDrVLC9yGvxIKzDnTeIYCe7splyP6OslOQ3ZV6wFJZBJBgD
BErnc2IwOGIhD+WZzYr6ZrFualGuk6Crz34ZwL817e470CgO9O4r2l2AASqjvkfXtd/6Go8nDAWB
FnbKB6WJ7rse6Vsv1h7SBAl/XFlb/67tLEroWB8vnawKDuTqWFB17XQyerW/1WdJsw4GQ5pY6snK
VOMZZVTkd+nJsR7GjRxT55nzWFHF2mXsn+fJMYw39edf55luApo8wNGgjgvcZIeMitrotRtQ5v0d
j4HiMTdcZDBmOJNQ/BuTnGAkmts2Dc2vPbiom7FN9ZMyVfmuj8v8VgMP81GyNism42vrzx+5Si6j
68L4CMxURwOOAQ2XH6GxY6p6fjRVjYpraDV8QUuEVuW1cYu5H3wlfAk00iZ6r+VrrYlR3PUQNzJ8
DGqi2camTrqfR4NAyw5BibWRpzPwZ55yHZVH19MCEx03eBDRkeU6kjiGePNtfbwr4ni4G9zEextS
DfU3M/3CYwoHEy2Nt4Lb8xN/ppPgxnfjB15yU0ZT9+RVAeC0uFVX7qh0T0oUD2TO62whRzu1ho9I
OsLAUA09PKdGesSIzxb02id48iSCVZz8rleqkaRY5fOFmY8ipFHtKi9u9ynurAu/i5TZophubfPh
z03nCJzF5eFl4hyMlehF45t0d50nj8rJfwBtB9W+qF647dd/VXPOAWbDd5a8HX5fbvJUCNsHQNsW
uLeF6s4MsQ4qlOEYV/bw0Nnp+DAkFUsigAIyJBtrKJEFrjEKn2eRwR4eLqPyhKBihdAhXHy9RoUI
ziEph+31GqHpjDs3qF5kKOVWgjBiD0hopgIDULdnAV5718zNtZsq/muoolnrS0axHADXrzYrc2YP
y75s6tiLwZCXC3mBz1f9rR+F/rnUTQdCupWuNTB0S81W1BdTB4YhGq278/xGQ5gfE6rWHaxtOWnJ
ZpyT674OUgndQKycsyB9DvBevUtaXMsDkSXPUVbqGxFU9WLs1eQZ85hgLzKjurl0A1hKups/y16p
gN51y6pZTG5c7qrIKAFjcnRtlNChRCL7EbUs5zKz9ttyFzUIkYVFq6G93j5ha5bepH6D43Ud1dtq
QP5WdiNhJbtMz6ybUk2H5zxAisEzTfig82R7QDEYo04Uz4TVP/ehYx2QlPiGXlH/nJHuOEbR+CLH
MEo07t2wOMkTY98zTiOSLXIMIyDrobSVlRzLi8IGv4jSwHwVN+OJ12Q/5NBgBvGzxt3Ij8JxEcXr
zE7NJzkvw5IlqsiIyte2seyjzI43Vluj0dCK7NnrR1yoKFXCFsifp6B5VXO3PsoxJwIGrEdDvJeD
/MzTBXpD0VaOKnaYL1GszvG34kJ5R54AN2x1ZUYadf/C2aEzHx6KP5txXHZqr+1leGrRtOcxPf2c
FuHogqJ/i0R3qNdLOQe9AeZMDSZhic7z9tKVJ8pxeXbURurKC1D0JyPjbgvRq1uWA+SceGQD6bES
Y2+0zrBQKKYvG89w+ajmYF9WHrhTOckJQVKrE8nFXsf461czDb560CMzQShS32hzTw7KeIxJ4whD
HBmmfjID/EYYzjRY7DfXSeTPw9u6aucFjfJXh83AipIvSN1ei5f5IJK9bAIfYHh3wT7K1kH67TKU
ltk5RNALPY5fc+ShokTp3uaPndvjcB/bGKPpoV8g1BjVL2HJ0x2rDp98DN1KL89TrEYn2TNbDKiM
bnxk9cJWI9+jbodUAypfS0+nQB5OijHfscyHoIzxRA1TNOPcKIiQIgKpZXR5vkLxDL5ealNp91Xq
Zpe+Vrn3QepMe0S9zQd5HafgAZ4Zp2m+Xh4hwWaNHpBzXkKGIFxN2zFu/pKhS3xK0CwJzHoh34SM
oRwErbfz29ug0/KV5uILiArdT7VdfzawMz0DtYqqvkjxShVeBQmKQFONg5xqln2PWLb9M1bNc+U0
edavuTKeOmO513ChWmAQMn5g+IUdXq6+DaHdrIfWbRDZ6i9x3xPTm1NNzdpSy3blmiUuIZ0V7M0y
6hdNWZp3bfofzs5ryXFdWdNPxAg60NzKe5XKV98w2tJ7z6c/H6FeXev07NkxMRfNIBIgJFVLJJD5
m65DlS3tHwMN377GvMkIKxQdUWFU3+3JxZI+ylSVmpKoUbSzu0cTEN+Dxv7/3gsgCPJRGLhLeXGQ
xj87oMQrqx3j13YosQlK9ZvRJjHEQpQR2aQ9adhmvgRfZbAOnfapwqVOXoDcfXrLMXaUfRbr/aur
jG+yzydde9Z1LHKQltQfnQ7Ll6n6oaNg+RyVvvVUWJtaQfZoyXQviuspZ3Pus5LaXjpx3mCESrNz
jGmLWEnNzYJmOnnu6c88+ljLeaKY9WofQh2uNf1qzDujct4tFZnxpEW9cZYtX23IBTUDesA5myU3
9KrLPF525vN4tRZ/jyd/26NQSSeCxdXFHs2rjRIZz0TshCZn9i0tRLwo+sJ85CFlPiJXIPBBcvN9
UwXiMdN0/zoW4U52ymGBNpg46pKO/7xK9E85ZLWbvEYvjHY7xRhKfF40aNWj4+nRWV7j4cdzcOYX
NufX/OuFZdOPsNStwhfL6rRrJap6pcaB94pcyi8ECKefgfGcK0YC8xrmMUbm00cT+thUTgbgIx4z
m7IS0zHOPRJrCpugHITkLbSRF+5tR7x6RbrzZ0s9/H+e6vlQ+WgnuwoImSxP0ifXYSGhh+IkW3KE
Xdb2wnXNZi+vcrs0OlWj+83GtD5n2pwtc1y2ILXsfg8buFjocRBfOmfQ96ndXUFEDOqiksfQc/2z
pn7IEfcQ1Mv4ItslVSaQcepRm0Mybk1sTrKoHFZq3nbX3KjZgiRx+THVRrUqVW081LXhvfUVyoM6
alu96qHb1mAXEcYlOcgEUkw81dxCFXWJmWHxmM8H02vURTAFxV7GDHyRHyFLRq3jP0LEyx89krCg
O/JuIfvkqAKhB4gZ6Lz3nXE15oPIRLfsRRNtZKxGrO+KmIRxtQP7xsZFx43mn1BptOj7aze9Zl2A
cQGXF0DF+cHjk5TGUGp+TFYsTvKgOC6pLnmadyWnuYnbZcruCCXQfwbVQ/t7OPVewQr0n2bgt/uB
yuwe5e/v3Dd+Doj1kPecppPmBSG/4Lx7gvBrU85XcUy27K2mG8ov0WGS46vltxGdtwXOx+JpDGK8
0xXbOkVGrR1C9JRmWLV/Q3LhEAkfnJZYGUNtfyC77my0SAxbbW4qFO9QSRJvjuHZ+6jD+yiPKbLn
AZIUyeQZOI0qxhtmCC9QDMWDPmTR80R1VYbrOIiO0mNUNn3Dc1dpl5r/9SKjiDGBmyrQWySnCw0x
uUDoq6JpDH4No3/1M39Bo3hnX/lhqqBqOlOIxxI3CRmuNHgJY1XVa2ysynfcMIdFMfQWBeYhfKUS
c7960HXSiHbaPmDPdRgoxnyQikHBA5zQJilG/8MYgwevB5OncBu9ksYvkdQhjtqNtuKHMSc3/eCj
nDZ9JIr3AA94FhoTKqT54LF1MbU1eMuT6pFA6dgxnjsNqwxlrm5XPSmgsTMihGKr+JnHC8bnlLmr
MECczmnEVhbH4bcte6o8rw2o9+NYVP5KDjNg/8B7q7KriZLHbRzFu5y2zHHFQAIJKNP8Ku3aab3y
o07Qo7KtJsLqhWg3efwLe3Kfdc0ddSoXctKpwF1AgA7Y1+M30alI5WvG+BTFgbErqE3m20B3gl0G
5+k0CeoIcdu4W7UJTGgNTddcmg4KwxD1R5KrmsY3T8by8Nz4s3I3LWF2HfqTRbxXrFE5VkWOjlaf
us9hOSpX4SYn2YoNc3qeNU/mLqfr22Oeo3ZJggI2ERS9U15Rpw9b+Iuehgk0BjXBe+q434tOKD88
r15SrEDMt2Gh4/TV+B2mdYIcRS9e0Y4JZ4DRbKIzdOs+HKqnSRlQS4WoeG92MJMfXDVYjZrWkN42
QGtmEBbWAcKml0J3QK0BreJGjrphT6NPy1VsIHIg+5SgGM6BWULSpDOoY0bE2o/YHeNTDKVgw+tS
1IqNZll07C+mMjWvRYuxtASB6UP5K1PHFP0Aimo2C9yVjGvdsMnY9COkXhcYsgswb4NhfVQ5Kde6
/sqveFgnAXRybq2/dC9ATtkpUffFP8FY1cbIHTgOWQQN9kEeoG8AyJSnDOQ0Hy37UM6Hv/v/NfTz
eqNpu9/Xy6C8/N5dNeQLyky/OS15o6GIu6+2CizERrZ8EV+cEm0JgNrBNXSV4KvuZ/qi7Ez3uSph
fIOEUa+kx7WtC2MWBbaqPipRjRSwaiWHCkeVG5JT3TZwA1bMQ+PdZKyHDTFbxRqbLkO8GQYD38ME
/R3M8cptC+T5faysrw4KSw8VFIYnLLS2ATcIdqstYvWTBRKZ+561bgeSRKAY2pOn171zHgtgDC5O
TGKkAJmB/XhsAEns1EDPd+BulMeg5zdUsG56MdAc5VdTp9TWvOptKoZhoeNKeBZzU3GVRenk4QuS
P0BMO/tRhptsQN67SIOVx1rhjWe8Byjf6HayF5PUX9By3YvslCHZbPL+aML4fxmGftphAeGsscjR
PsiIndvOE096pvlnO6if48Gx8WbpohnkwIvjzrhp88Fd63MTjF21q7wshoxKE2KCclDwOZ4FrsIX
lNv9ixaQ11fER5YHb3dfkTrTN2DF8rV0GDG8GUlrV1hZ1wrywRQnLibyvElfuwu96YeNUhmnVtjt
UzcjPDMEagD4RvFxnDGgqEn5e8RrY9AD9MpxUYOpEAvAm2z1o44eRArk0indGyDh4gDOznoIqPjz
va2H71qLI2iXpV8wYgoQ9MexsNIdFXtAoS/liAJVOSWPvjdkrZa1Qz3em0B12JWtryYX2aa6tRe9
Ml2sMjx5VZ2925EWgBaL24MwvPS9N3Fl5jH00tpWd+mLgBpCzbAuEd6alai+NaqxWgQ++RFEv/zF
pAFxQd91nZR8zUMdmpttGsolAtl5GAoeM/z+xbPua/7CKIviZiZBtEux3Tm7vfb7oCblo0CTY/8Z
b0BeJrgf78es12EgDMOHMuXXFozzLy+NV5WlJt+zkIyeVQF2gnWJhHzLPlEdVOxwJ15YxefqsSlw
rdARbvlmF/om0sX4y/C9w0g25kutz76ao++ehMCkQ4mrdqFCr34NjSw6IM0zLmUT30xrC2aFKt3c
q8cocgSpJzbg06pXCrf5ytZsZzfOvZZOwsgyS5I7cy+LIXjLDf8TCsmJ1wnMa14W8U3OVLRwEPK6
fwamMz7jIDYj3ngBQ8fzqsgxxRuGrwC62l+eszfVpv5JMThdDLFWvFjQadb1aGbnVCO5L4I0247k
ecn5w6IfA5F/jZ1qB0ev+ZXig9mTaPkS4UGyzMJqusV6CKlbSZtDVgTj2VTjHIGPVn8x5lKtA1n1
p4XO+Xw1t4AfqRWrr02S2IAJ3JxvHJz4BPLtdkC54UHg177UI3sjav6OwPi7g5I9AxrVwn1p4ziJ
Wk1NTgvfZkokZlwd5UF2fTYtHY1/1UG37F/XZAmsCq10lR2Pj/xSzQesjZKVVvXdCqVKrGqCGAib
7NawgPpXT8iejhU7Y2QvrJYXl51Eg9S7w7P4fhC5z+qobzZln4BXnTuw3gGYkdX6B4JZ3h4PL5pV
FOFjkwFYnYeoYjKRx/Q6ii9YtFIRR8hfno6+Np9OWb3NPXzwZE/ZeeGx67wy2MjTf40PnOtIguXm
mvUmJDvyhqVtdqamCKRsboaI+e4Mg5uD5nX+m9rqxoqkybSTvTypsVvP2/4seymqo9ylqE9iLMun
ecqh0ZRXOWXYYrMim3JKrL8wd5t7fZY39yllE3WIrTBLe8dvUD3UDdkqHzoWImVquPiMybN+NnwS
fTWk9x4Z/GvMf4qxYNnVbnOmwmMiJvDSFCmEcKNzHlrfdh4cuFyJlU+nz7g54H+UJmAm5Aj2t85D
MqMS0Se2qFD9c6le8afRLXy/5LjhYBoUZbk/Y6gRtM65ms80J/p9JmNslX73/jXuP/UCSnDu8+WJ
f8aCc4UBj31oBviEKBHBkHVcDNKW8tQ0cbO5R+8D5FiKefjQOB0GkvOl8lDJ6+Xpvy6iXGIfCg27
iDGwU4gCOJWEHUDdNKn8hyn1fTgbGsvKCphOmbkUH/90jLHtX6DPL+Wwz7gbozHL/QK4PalqZyG7
G1M/gyruMcP6Z2Il0sNDHY7vgxD2vvFcdWPXmFfpsTscOmFmSKXN7clJxgMexZ65/uxH7p5+OVQG
7+Pvbd30dXCBgEBRfVpE6jVzsumrn1vVWk2y5hCEYf+ka827jHtVsRDjONQ61HyWeYnu+7e01pSH
zEFBjS97s6pqS2HZERj1jtIj1oP+gOjsVDbWEZTlfbS8hMWle42LZ9mg9sdVvVA2LiWus4zJg5GA
LQbCy11FDbxF59Rz8nRmyeLgkJkkeWKsUYdMwc8phprqjy8eNh23AmtoXLTjV7Moxnc0E1An3GCu
rb40L5Vndy+11xmc63HXvUis8+9zy0B4MvWnKzRtZxlZOcYSRqGzv0IoCsjSz8po7ZMeJsNzWIHQ
DFR2T2HkDc8sdf1dywp8JXuVOk/O9eR+k51JaWgskY7gEhDxDqdqoxn+1Rg7EI1m6eKKxyFtKXIv
hDei0K+4ET5Uc/uzX57ZZbtTcX09tG2stttGCb1VgU/n0o2K7ig6chULz1Na3ORp2/NBnv0VcxL8
4xZkJlmIGUiI6CZ4H8cIcTC0/Wvr9L8PwkYueIimcvNXB4QBdK5KR118dpDf86+pmUVnvi/Lv+Jy
Ti/IccQIuJPPrzBYen+qPBLJMzdIsn0mrc/3wszhav1D+5FxwSYNKpokCEkiEWNwfsKz6U/ofuZA
MPqcTsbknH/GytBfs+uBf9QsDEZN7LBwRgwR6xBeu3PjNCpgIrQjZbo+z/edE8+ntOVZhlLqwkjC
kx4U3H1sz7gg4WVeTH3y0RAaV1qnFBdr9BAi1sJMW0UKZsf3XpP1Q9+5i3riiwJWmU9XjeHbqPM1
ykx8JGUz80S+Qryl3IMbjt4MLfqpz9Am2RmLR34l9gtjvAcKjA+lpoRvYBndg9UhZygH+UNZcbsq
ddANzM/POlmCh6yPcvAQeOeKcvTNsSzqaXwnZLhORYUsLe5W8iLdZC+nfLlDH4rso4yt+EFCGlij
1DciMHiSh0+kAxj0vyK59hHFXfwAWLi+4yX+7/PcX6cW759z9ANkMejKhzYbwRSQaA6OlerNVhOB
AjRsPsBsbGZfCu4TGXZ9i05po1MKYfUkzxoZnCaLzbneBOzc5kGyP6z15vf4+yh5QZxSUUfqDGju
X5PI7vtFkR3Ep/aQsyM6xm5bb7vWfSbBqxwDcxDVWZ6GfebDsCI48oPkpgGpAbSf3YGxg+jI9yD0
yIZEnnLED6/Fh+gyuD8ax4tWcxoRI6C56Cgrkf+5KCm7AASURzkSY/hN01fZwXQHBFIgqJb6jCat
2J/fZdju7T/dtdorPc4Qv0cPITrVC6nNpqF/VK8SrPr6UsTHQYsaf/up5NYY4/0FIkGV5fKneZ8B
BaMBuZy0h9Q59TftwxLCuMlDZentOTID4PYBd68uqJV9aFcp/3etccvqxLzFJR5ECTZBy8+Yyz14
Vcc2hdd5KtmR25g0jToVxs+Yqlrvbjw1RzmTjHNfXdXgx6ERcSUWy9GDYlf315OhyjEzyrPto7wm
siHcdo2+D9ljQd4vBsB93K86z+1YoZbRIkOwo+WF+4ijWuFYKAeMnr9SimjA+owLCzlInno+hUct
wgzscyFWzSu7z+b/w4Ltvw+p47pZAOhqN0PHxmcC3+C3fnX1gDOjNjwfrP7BH8VwaHnMC4BpxMrc
fiUDa+5lCyfv6poZWnm13fLHIEpQ1X9CcsSoGwlIkqnYjQIp4rgrlDMqq+HCC7rxLZmgUw6t1zwO
fYq1R6F4Z7fptJ2p1clBR8D5VDuTvzXypnpQTIFTcRqmL5i/sGnuhPOatEN3VFoVfBQFEgeYJgc/
HdJTgZleFron3fPpRCr4d6ccoetjdDL1YKGyMVYTET3kc2ExCiP74ljdWrbkQeEucEiM5kc3+nEE
DDXst7ieY09nedaqthLzUPuQzf0wULbmODnPnVKxac30YyPAFFLSfnDDiy1EjPwjh5in8a1Buhcv
3uYqW/e47x7YCyonChB4wuZZ/cWzQoFRIePVJEluDuLLC0rXYmfaPp5BEDSAJNQVFt9/ZlcxU1v1
GYXzz1heJ8p6MvCNltPICduyHbeU1flE87ViPgxZ3OyxgctxhpvfgqsarA0s7dmsp9FfWihTnIOm
236+59Yysoec9Omf15d9/TAiIJMCmp/ftgyhw37/dJ+hP5/w8x1EpkNJJPKt3f0lM7YbAFVYPny+
ZmTbKPBkVOA+X7ULFW8NFe73J5QTVmH2+xPe/1oh1nr3T3efWxc+6x0+nRwt55efsEY47fNN9vMn
TJv7/9/9z9IXkMCxOL1/Onm1aouD4jugouY/hLwak5kvkV6Jw+f0NmVHjI2VaAUMr3wCdzTzXdXi
XFit80ip7KnWbfcD8g0ae1jFHTLNK99yLVsWlpJect011+6ElUBjYxw/FzQznYxcMHncZcKYqmdi
6idFM77KTnkoAWMYOArfx1cdpPmGBOhG1kP7KGhPThH/+ByPlxJrRlwOjNFRV62hsNYrZ5n2dBhW
deTgleTn+iPKVydnaJRzNLfG0u4PQcQXR3bKYZaHZD2r7QAdTIZ4TYAchYPk8TyHPOhNMazTzi7+
FfPieuNadn29v8oY1eT8PX0hX0Ze1ZghriBWkR5kc9DG+gK4+d6SVw0Nckalhe+YHCFjAf5o4aQ5
DzIUIfiwQ0wiX8pOGUMz/FeuJvVRtpImCs62Xt/fqQyh7U4edIgDqn18IBkzPmK/a+9/EsD+xVaN
UmD8xpfBPRtell1qRYPAOvrhVZ6JJIU61VfFTjZtgY3WotRBIIRmE63+Gu3G6rCvYDt+TiBHyAOv
4GXj71f4DFtxge3hn1f47EjK9ver5JBQ0I9nPaR2aCSrQboGykxqm0XHRheKcXIaP96znEfMenKH
I1Vnh3J7VV5cF6uEQQ2amwG6YEU9x3pWAgcHayMb3kXdB7jcG+M3LKbOldN5v9xpdoULBtaEHVVl
lmb+InF01idq8N02tZ+N7SvvQYpNoGG02YsOr2eVoq96g7rE1tQw1AtvV9taQWcfbaVz9m7mVPtB
4Ztr5La0YWHlpXnf+XGNJ6BaBT5g8qix5G+MLt3LnsFwZ8ZRRi0Zd7J0PN2jtuEuBh4EaxAVGf8F
Df/LmA7W+JxpioZhtMbyZFlmczlbu2VxbT6W6A9tQ2w9w0oLyZm6/lV1wYOAL1YQoOwSPOLTBltb
S32M1PpFxh0/NlbRVDUHbq0anEpjlRW28gGeVdu4OpaUctjQn3O9RXS3N4M9Pw1tLcPsEI99OajP
0U1M+IbiSJ3gUem68Cw3LBNJQlLxTY79YCbHui4aOMrzKa7T3tYR2qHX/Jz8YoAnb1espzFLX1yL
8lk7YI7g2FbyUijYKlg5+A7Z7LBCPUe5+ku28At3UEh3z/JKNF/EIyrpS7SReRbPByfbgSxpnmWj
j4styu3NTV6bRtOL6YfqRbb4JCgRe0F0kkOTHhBgS61iT/pAeU7Zf+75KRQqJqZ1SK6eg4Gd3VK1
M2M9heHv2JTC50LhugYoLMjzyYHR7GIvz+RAq52Kgzfm4I3/xAsxJxo6NeZGOr3GuK0Aqy6Tt04Z
deT/efLLplGQ8zQi08d91EzeWAO8qqKMHqCrT6+tWMlBWuYmV6Po+B4zg6NH8JksjZXAfEniCMr5
igdKYO4dNW6OWN46Z9k7Uf8Gh+S/jKCrbsJoLlWTpG+m5oTHqQkr0vFclHdTvrHAWGzkRaJQFVC+
IZsHHFaOqPd7Gz+eDdfnQyR9eaQxWDJbo8ugAZaQ7ChSMJNfVU8Raa0xbvVbGxsVasthvM75C29k
Zz863pWy470lQ7gs+sssGfkJzZe7lLSPWiOoeA0FBUiEUF+U1o/YJjATiWB3H0EuAMH8SxP1N5Qd
gP2EM03ctIuH2CzF1vKmmTM3oEuo8Mh2W6uemdUu3vVu8bW2oU9pcxldazGLArr03Zq9TeM0V1+K
wKLUYuo6iWzTxbxcYDakTDOepAjXaMnmL3XC1owvZf+d/NrqPlOZxfui78yvsQlTwYIY/tQ2ZL2a
JEzPhppTuYsHfxeqtncNbCNfYYmYvoWW8iO1bfEzGW73eTC9uilYrXy0om8AX3XKzUX1AQfUCZem
IXmZsLV6DvGDeO5qnKBiG/7cHIpqc1rA2gBZPXeWbVpuctLpa9nLvTE+dWYPRHTuLdBTfm6On3NR
j5uzWnFzkv22m6br1uZLpnxkbts9j126KhFwfmuFowG/CI2FbBqFsDdW0JZIdzf1GzsxrJziAfrE
PNhIvQ2Fj+5J89LqEWrVPTxYaXDM8hkdPY9Kcn5z0EeG7ai24tgrTbIwhdKfZ32KlVoH/dK0puEs
Y/IAFAEH+/kw4aG7wtKJIfMVPdK9I9hVemRbV5Fo/eyWMdmLHBzoqcw6qnUSLdt+8i615dvnJreH
5WhMzldScAd/8KbXYsLAIffqcgsnM3z3zQlvicT5qkBoXmX6hNdOp0UPmJJr0Hp1+2sWjW8a5hM+
lY1F4GU9uEbMNj8PduOdaxY6R8iMpbOIHTfeT4oVLOSQJLR/D/ZDVJdNNTvHFtSmhUWqblGKpub3
L9vsLjZlyp8nFNn4UCNodph6oDySHdCNyfdqQllJMgcaWkB6AtScYBWMbvhdtdrwItkBc18zj/z/
uE7OYooBh88qvKoTVAGlphDvidh9DETvPjo18BHHusnIqJL0QSanWck+GbOcZjO4zXSVrUTE8a7u
US4LMIHLlpZXPyDTO5yjebLc053NhItUqAvrMcBjBQnNlI2J0ViPej45t8QG5kKfjNSWUNYefPZV
kteoNkZxtDYggJw1UNlOVUXLKIqrVy3Pfp/JGDSr9mkciiUYivCL2/8yrLx6twsr29sQ3NYy7Pnh
0bVbk2IvdyusY5AySPvwSzSp36Hsd7cgbvPLaIz2Qo6vMwOpiNzuL66hpjdPN3/KuHALj3VAaSFb
w+/MdcqTjHNvbdDOTNt9JFL/PTIpzs9vR+mVZJsgwbaVTd6d+PPuMAUf8AbmXaAwc8QW+ve761hK
LXsdD2GkVKKyz3+WtnYlI5u/T1EuVlY8qGevcctjmSP22Pdh/DJ1QBTI0+Q/YYMv42Ywr62hp6vW
NDykLn1MQOazz0PaKuPW6uKTa7X/jsuxpmq++qYTvHSdedQSS3/3hhIdsiwOzqXWQo9XvXytp579
NujJ1Qsd7Udk5I+g4tI3w+dj9VWuHCNj6s+oU8AcNYP6A6z83med/0Pzii9Yc5kvaqVkG6cg+W6E
jXrp/SmcRTO9L7GCr/c8FDkkHJ3con7GjlnZdGbrH1So7FfUo4alro38iEezQ3x89EC1Taa9NyJ3
xwYjlmJBb1NWNYt+GpMvogi/FWntfSOTcMkR6PhZ6tNa5bYfLNzujOhJHi1aC/kbGCMLqB84/qbV
TzdQHzBTa78ZXfhz6gKxUyy336g4jzx5gPfy4gm5iPypq0o2oKOnbWSsm8zqCnFsl+V9fh+BXCG7
58QkjYHD3JiHj0EWudciFKCY5zOY+PWqTfJw3TjIiawDFMf4H3CPlU5Rmscr+0ZRxo/33saDlxQ5
TbiObcSLKHe3zPPPJfcYf9X7JXL+QMu1dTSEzSZxOmURKYly9ZxePyYjQLnYz6uvXfQK/tj+llSt
t0RsXDvzv2CdTYSWl9Xc0Y7fU3jIXyOrj9Z+xT7AGoGoFGqPvFoc2d8ms4CR0QbvRR93m9CJ1L1S
CPXRiQIso+YRQ2c9G3AwX8LM9HfogzqA96zqpU21JzkASaJ0gagfkLO6rra6Eur8CagXAcUEXle/
22Cyd0qSFpsKIxi7jYNXFP/1fWK6/doZVPHFGttVaGfjm1dhPO3o+IbIeKV+w6c4+Wixc9u2wI+2
mhtaXxJMpb8YDhmFIVHtbdn2yceYfJN9MRznDdtqY4dly/Q2GvVKxjXBRjWqU52c1xC8klDeyZcg
v2OvQiXcGlaiLCsRYHXGXuIoz4q5+RmTHWZQ/R9DetM14VO05uqvaweQ9gd07PEuQ+JPHqoInHIZ
Fsa/Ylna51feRLSljoAX0Z/BydyBP4GDzrb48Vdcb6DcBn5z/ivu+Xl2bkH8d7E1LmtYy8u+798y
UVe3ciYnOmj4HP+EYL3XN8xp7iGqbBVJJFixCtvawBy1VYGj3s3PBSbT5oDgSYevcWGYxdllp7eD
FTsc1Yb/T8ri3t633OKY5kG3q1H5PAsPRZ0mLqhgKLj4xWghPwRRjSaAV/lPqdahEBuxGI109QIM
IL9WlqFuLK3zFlkmPDbW97+FOu7QSGBnalnZVcbkmZe44gAz6CJbhhthmg7UqTzXFKTCpM+u91hU
pVgIpmqyCsZRfYIM7h+aqQLA6pljyV4vWAKA7m+yVyRNubJD7EFl04id/lSM+be8StWn2qzaC2KL
p8T3UO3Vo5CKroh3smmaWr/Iisi794b9tDXd2Hukeuo/N3q7kqOcifVLZbKOV2ErAvxCa2YUE3XC
3otOQWU2r6FZLePRQI7ZJlM4mV27ls22iX/AjR8fnLSLbxl7T9EkgERd01gXVtmge8lFKW5VORWT
nZrj72pbon6sHLLAZhKeWxVDxLgR4bnj4S/75MHvm2rd6kG1tixtSgBCtw+msNStD4Jkn4VeepUH
zSzjlVpaGNoZeXaPhZg1w1byA1xALeCM82AZk2cwOKud2lLg/Ix5SuCtUHvRFiAPi2ndJQO1kVmD
J3Xb9BBBatomtB+4Djm7rm25Qbkvrm54v8LkwAPD+RmV3i+9HdTXtFImYEl1cG3y2tmhCB+itWiZ
l16Dv1sYRfmqRUVIfaPsfoLlFYbh/jKq6Dl6zirV5Ak1WvdDk9oo1HXprYxzLE3/d7ybO/+KkdvA
caVdJCL4VQq/1i8ueGYoGeq0NgEWnPPJ0MBGRj8ROB9RdRnHozz7PNhCS7da3MKixt7NnQ8B6xBY
j/NpZFTPnU6F+NPoTcZ1BZ6+jN0H/xknez8HD5VWrhPV9HY4qY9bzFZH0EZW+KZrioJ2oCr2Ue2H
b0Gcfg0tt77y4A7fzLkKntSvvmcPpIbTJ3nJVNb6gZJhv5SDEnawIL9ge5CF5Zky8tiYephFYrCN
FysytVUaj/U10fRkp6llCn7BsE5llCSboBq0RxuS2LKHTvLRT/YjSfYZyM/yi6LVwoPJHnosQwLT
qJbQHZtHs+YJkpaaetLQqj1kjuLvplKdrkWQjasRI9PXvmeXXLxzz0lPpigoAUR1vyDBpcYr4K3J
yZ9pUm4LFXIh2/IAJC8C4dBOeDTG//TIOeRwOeZ+jWzrCoqtffcx1mZ6C2bpa23o89OQlVcZiuYQ
CARxjvpmK0Py0Jt6eyVXsJDXfMblmT5rYt9jjLgP/TM/0mDb+4RqSp4ujeurE2T5SY5Xp1DZeGKq
AWIZ7laQ2DpOZVQemrx3ScG3wdmpDWMDvi1+QBffwZwe/bx8FA0FY6Ocn7kF5kyGv3JaeGdmbGpH
FFsQMUhntRCtauKNDEZa5pT3U8dHodkjmzYe1VEHgqaxn879tn7q+gQkuOmRrE7VdKu2PcKIQ2Hu
x7Qq99mcmYxQZNxMbpU8FIpMZev+s6nm6dJS6/IdH+EAnVBSix3CpLA5M5bK49abN1ELgIXrri+R
GvNye2s740LMgI+uVMIDG3D83uamHbTeAr6EcoqStHv9M6y1QRc6A4yZPDB+D/Nqy8O0jGEus8m4
nM2ah4Fr+fcwViEWOIEpOcVNU22VxKG4H4/6U2hZ1S3gDm41gSiXng4poEOR4FC5if5kW5m+y30B
k38e7GBu85RB7ZmHmkWaLzWwbjs5VFOb5NAqwLVl07QbDC/dUt/1NiUhZIPUpzRAWVO4In4tfHY9
7aRb703EYpj/fu1rPCElETTaDyXrWHMlCG2Tq1g4pLmihV9t2WZgugqeZl3HaXlTlNpc1i1U8yrq
0GhqU1KHFAG+QiI/50FL3iJydn6VO7+oz714Q1R+FKkolrZSmo8GKLlNg47q2YpiY9+OqbHDgqG7
yBmR+skQ5fJQze6G4GuVszrl2TXnju8zlinonXlGs3OL5TiLFJrAovZyj/OfdkF/xaiIlYcgJbU9
iV0ASTHKzSHDYWdM1yn6Q6h0K0aR3sKmyF/KtnzJe0O/jF6XvfAuc8CNgozM3DkpOVJ3jlEdZK/d
1hH6naLbyV6qHiXqTp6FPyfXkoYVm5pc91C3FzA0Jfh3I/lwQvUkZtcVy2Z74nvue2Zas9xo2F7c
qP4f1s6ryW1d2cK/iFXM4VU5jjTZ3i8shzFzzvz19yNkm7Ontk+oc19QQKMBajQSRXSvXgtgZqu4
HM9rCsKiol1UmlW/jRvXk/K3Mo77ha5BiSXn3WdKO5yTK5U/m7qphnWcxdriw8SHoVlWnLYojhT2
McjgDnGQEExG3Tn5NWFoyNc5tIYGJ/wi6L/zRAYhc9/9gPnwBUFx/5OTwBNMXVF3CePe2FXU5VDr
YueXhITwCpptc2vqg7Pk5423fWoaCgyOpmLDI9dryIsLY4YqKsLSQ0Rm2nD5/RqDRaB7+qmrKvfJ
9brpi6LWCDMyTFqnXJeNgeTF5IxKgLkdNR26jWnoNw48zogh37aycqe586XmWSwdORU/QHi0tCZX
s266JY8+wSbmPEFdpDdGqzzm4JlpUq+9Ngm3n2rFuaH3F0CSe5QfAkgHjFUeDd2bnCuPKVnGL25r
VgvVMp0XFMyGJZq7yaPcyMEa4umjk1jwBPoDnK3hmO17kDgwnyhStqzL9sCjhg2enVnF0uOtZNjx
Kovc9DGZmoHMApmGe2GRXe/kWONeZurs+6ZzVpXMGNHtpnxaNt1kBUSok1divhyShFgxfMVV455D
4vLLQu/tRerLT5FF9ZVZ8X8fSD9tTDctl4JZSBAHhaMHh0aWT9LxwFrlsUJfJVZfLJ0/z47UixjJ
hNBBXj+hqVpdFTiHD2WWlisvtYzPQ5t9txIjuc+dSrqDHpqkt9HxPULnYYpG3pNNrr4mfvPd4D37
zI9Lg/YlsIBQa4IljM1X1Oa7u4wipnVg2yCJHQvJTKWr9qVHubUL3+SAWhACQ/J44tvylzJyg0QH
BMW7uvU2pgPCEr634LvDP0YrJWUXKaG0IwD4dSghNk90CMgL+NB/1rLAEJmqufWqD7q7Reok3ZpF
3tz7Zn6O3UFFhkzj6F8m3+QaZheCzv7VCov7TvLDfd8H5hESbxghp8aIL17+JSv82lt4HfWiWdD+
6NSNrMnbPiicT37mdutak8ujzQHi4vESl2HDQ5YGg8MG1W39Uo6Nt+yIRVItVIQwRTt+tKibyKLs
U75oSjN+USaJVchT0oVr5TmfqGGTyfarD9fuV9sOYFbpKDjjByXcmiXMKK5sdK+OCVyr1P32m2cM
29IrSNw12lOb6g5VetK9Z6a7WodsYbAgHRkidVnXiEx3iW9vIzjJj1lf9TvTlg7umKVrZXCOY1y1
C5mgB4GYpt+0gWZuMrf55FtpjcK7HSyqdAi+wst0tY3Cesv58kDljAYsNOgbR6rrA9SvB4f65jsc
JjFzKhTu0gFcegQMpPf88F40EJQpRymClX4yRZIErVhiG2tyO8q5swblLHf5p97Or4WZEo3PyifK
x+MLxM7ycyYpL7AUWndqmFfnwSivXQiUJ0/C8Bg4b6HcpCcZ0gkn7Ie9Z8GuArw/00/SndtQqehD
69uBytiCTYeaaRpKg3mZIlsPptp2d41ZU7guAWrTpTBYlXLjH1WnOSt1Y8NZPyEOJxSi79DjEeF7
lPtgpAboC4RdNBRjgacXLmLs+NVfPPSnq9YdnnvUlC5FHD7XSlbdEWjlmzR2ZPi6qn2R7TRcUGSR
bMug/W6TCblHJlg7971FaaPuB0ueNrITvXsxCWl8d9/2FnDlMfpKWB+PTjGGvRNE+eI2DlSrXwyV
GgOqS9t13tvFS6GFzRoZzHwrhqZm8vPjKPDLeiP1b04+LLuaMlCibFp6vHUtTq1HV6fSbzmBKo6R
pz+QCpaWfofsou8c0mq4FkNoXOwEVGtXr3VH+865rljIYf210432OtYJaacMms8y+DyWfA9DSV0O
TVj96PTHzrZg+Yl851SQZlrAQtWu+ojimSZEijyQGneHNB4BJ77O1wQmz2s69UhDXxM1LijixCQm
24xCqa7jXimGsqond5JSfo1A9WQonT2VkdzyGwQtlBhagTeeB5tgGb9zT2A+u4ekyZaUQZhPeSYn
iwCYAInz/r2a3DgN40jjV9c3v/yTmJzwEBMOPw97beDqvzXrLJiyhyD+Ubi5fegLuB/tBn0bqm6S
XaBTYUV9JpXJJdxkHLmHjZZrxWW0S4tiS7khhuNdnbrIdhmP6sfUJi/n8/Xf8RtCci6DSgHCw/EC
KXO2doNAfmjGyEJlqJOf8vi+LHkAneR679s2DHetjiJ86Dn1ZQim5IsTl59VNz3LBd/0KO5RWwfO
RJRLW5oWkutaY+i7xh3lHVhplMwzNV4rhlXsFZPdAHdPPxldQWaa51IKkteqXJpvdp48KgMyQVUm
y8jWSOvOCPMfnPLufO6Fn72WV9j5UQZFU9DsyqG+s/kqbSPV7ra9YQ9X2bK9FRzQ6qtMglI1k/BH
ap7JZAEd58t8Nfva+mz58JwWrVI9kGBqNkVcZ2BdSrDRhLF45qquWaU3y7Syoq9F1i/9rIzfZL9E
BCEN4mcTaOCmhfrkOI4aLC0GWF7f6RRy+sNZrXX7yXYchVv2hihX8SXwDco7bbk4uHpngSfs3hQv
4kZpW0DxjcoECN+ER6iIwzWRm+Euccx80RrG11DJvSdKEYedAnHqFtJT55kzOlSRqfcNGgsAhGky
PAyJ3lH2U8qbMm2bV3hRD8IjMGsQ4wXxObWrsm3TVzvZ8uI9nBDmXiH/cOJ/GZH6q80L1BPOKoDI
f930BN0HNRhOKWHfRR847pOh64SDyv4wYU86DYbgogct2NfxOQCoR0VNWa9LA5lqj/dyZaL4uefH
RXppwtFf2K1N+nuarRobxRlDf5JlyEdJPPBQVPNDWgKp0PS22zcN0evRVtLPTmy9dSBNr4UT6tdM
878j1p5SAO0scnDUS+r4YFhwZHOPiNSw7dsoffDUKXKdNdU3E/KsJGiUN045b4UcWM8F1E9rRYk+
20OZr8h7OtdkasAsw6RK7mjnmpIqwflRKauxBLPku6VzFY6OYwLND0liz7Zc6k2iv9xYpl2EW0xc
6Wrf9r5tFpuI6zSXvu0INkuev7azPD1LXoUAwRhD/NRq8QnUxV8WgMlzoBnrzK8eoaAOluqonsbK
OeoJcVzLsZVzjqj7chx8ZWXUdb9z4krdo0MyXPKpCXbpQMgFlEGwyz0nQL2qUV/NAT79su9/UAw3
+h0ndmitnkvi7YuqdrJ1B0ESt8vYGw9kEJa+LhkIReXaTh4AscWFqRCr8aydG0npko8831cl/uQ7
KjQwNiIwmpwPp5Fi1WWikY4OTa1fdUZEhF4eLErqmqZdRHXzCFlQshO2uaEq7JdLZavdurM6bcHT
yFknVfBqVx1hGEsPXiY2ylWbGNo1cnxn41Oc7SbGlozUeKLAKN15Boo3nVrA+BPU567UkkcYFXiu
RmUP7JXe74VNSYC+wC4LHFSyrxwFrDdFJQw1TnJk9oOn8ZSM2sQXWZKGg69n4wE8Nu+OSwYjoKj/
1IA94kEw+iRVpB06inDXLQTMu6To7XsZQVPZUlsOPSjNU/dKrDTgjOMHzTL2kuAEZjjdByMBCxuY
x6qwRnWl+Y4LuUv34BENdwyTFP4YSua5BqHoUq92L2Veds+z9FTtjGzEaPLU5IHefTYRAkDc0Och
L67LZ1S+CKJH+hOfHxOMzhKG9/RqN5OScvNsUYx8JfKZ3JqCvPSqgCFsPUxeYiIsKveuzr+JAdKu
8pqEabSyrHK8wjDlLDSl7smyaOP1ZpMNc6vGtg7+FRcxwWlBvxhAJCdL3oXRUjYQcK+lpjz1jlWc
mib+2YuhWlhnBPcn0mtAysLn1uVOxOcqlttNzC/huTTQM5ZkI98miuNSVUnDx8DZN7VF/D4dz0Zp
8gOQhPd1IUV8/bkt8gRroYELQzfCJpSQlIZ1L2y1nRForKAtDW2VY1LlkqQjqgvqbzvKabrKiuGu
gQ7oKsNssNRc37v3edVbQnMx2cIO1nxvvNqAiU586apOWcErqPMz7epHJ1eTbR3qn1u/jc5++50g
eHkXN0O+cWwXtpgABaLKhXRT9OBUhiZHdOemtu76oh8InSI/0puyidCEBV+1FH92YUX5y0DeYmHo
Uv3C/V5Z1qHrPRZ2iVJbWLoXU+ZDEUSQ9gTR0WxQI1Ybg5+WaSiaDlIPqiCdrM8WYkrtiVun3Urq
YvWqVQ+BIGei3B3tHd7gG3eTTDhuT1UY6YuRohJOveoU6kPATRAsiabwFR4LfLPZKJ6s3QicyrpB
frVX4ReaKJyEX4euFXzR5inK4BHIQy9eNZaiH+qAen0HMNeT4pvVA8fphdwn2RPMj2tgktL99KDu
NpXyqsVOcSqTwL0NjTxJluHQhRsIXNBYSdteWiPXKm1jYLoPlZ59o3QCjFjadQe+a8GiI1N1b2QR
eDknHreG4wK4KqUXH22rh25IlnpTVk/eMJRPWWJfc8iE73JPKp8crTOW7TA03GEZ2rbibklRhCu3
du+MLO/ObT64dyny8vBzhq9eEpb7QPZzCje86NWMiE0Shwx2YjaijhqMPKkyMetKCFelkfQo27r8
wO/HTph7q01PsZ+BbOKgCUBy9CFvIINpaFW8oh7CfDbiCAJvFe5wKqrM56Qi9g3QTF7Z09AYZGWb
Z/y8S5FlPCdUKQEJVeK1WKs6rbeF4btZ39Y2IIf5tddg+MWZJ7xqk42uB08aW0VtH0DaTv2XGKqI
VK5h5pc3wjntwKTr0I7eZmUvSgnd+Pn2trbv3RWEP/JWOGsUU6xK33Zvs7FZNSuLMvudcJaDDtBT
O6VhxXVHX1rqdR1twY3uDMtpL603WJskGPOTHR0zInRPqH21itw9TZU0T0nZv5Cfc84ZzAI7GB5g
19f67tLU8Z6SdudoaRJsLMJWK1+Kkcqsm6nVuuhOB6ngyrkaQF2a6keyIwe7Q19b+KdlEK84PwcI
tqNuYqUdj3gBeWI5jJGtI3eRKP23NDfaL3nuqwija8aFuvRwF8AbVZMOuzZG9NzISIWZTqoeiKm3
y9DpvdeS0PFGg+dgI2aVCtmPuohRF5lmMx1IX5W1Vy+wtZfmS1Uk3k71M0jLO8J2YWKWq0oqyi3I
ZX63bG8cDg4yFcY6NKxf3Xjq6kpSqMt3Du+6eqLkm2iq9vKMB8RtvReTP4+i5WElQQP0ovFpu3dj
hIimkWR0+iX0hgcxCsc0uytA54kRGCvjpKHQswgE73kJyZPd9/CdT7si0KltJnatVWhK2mVw5Z+N
Lu0tiYLA2cwDf36IXcCUk9Nsj3U4F/0hMJcfJjIvlBeFmwzb2Vm4EI/grGPCNf/7cm7LgdEoFeUZ
YYIN9d3DZ3s03dVYO91pUFL5LKuEuxoV4GDIGdkfIJsIJh0h0RSTrJDoxZox8WAgDDtaKAoJm/K7
F2dTkrlFnvbDhHAWs7D2Ivox7SyWofnrwaMAkcV6BER927UitgzsiaRUswDJvIqGMT1kVfCzoTYw
PRD5Tg+iN0/MfvPEB7//wGXeHrgZhPdi/3mdGM4+85X+A5cPW81r//gq/3i1+RXMLh+2rzzp18v/
45XmbWaXD9vMLv/d+/HHbf71lcQy8X4o7YC+ox88CNP8MubhHy/xR5d54sNb/t9vNf8ZH7b6p1f6
weWfrvbB9v/4Sv+41b9+pbbnlzwdahmivQOPdsH0NRTNvxi/m4oqn1UpOcLbqtu40aPs/fi24N2y
f7yCMIqtbrv8O//5qvOrljtUaNbzzPud/t1+/+76HGY4end6yNP5fMXbrh/fh/fW//W6tyu+/0vE
1ethvBpF127mv3Z+VR9s8/DjC/3jEjHx7qXPW4iZePqXf7CJif/A9h+4/Pdb2U4JdW6pfRkkIzg2
UjsxJAI2O8a/GzETDUNxULWrMAuL6FViwexrumV4FNMlCaS9EyPLpnXeQ6Y1+tKrDGqrakO6z4IY
ArW6f+IUDJHtNIpzKglb8C3TvFgzBrp5IPv+Q8wLuwtP1GYsYcQSNtFUPWwZpg4IrIZs/wRd9AVS
j/hS2FK872wHweeOOl/bjG4NDJXxOU9hIJ28tChCSU7MBpYEnM2TTzebmFYj/a0FQEXkrIFaRmyV
+z11zrkqr2+OLqySq8oIbHiSDepLshGJHU724DARU934EVquNnw3BvXzXXHRCRqQtw+p7pmGQ2AV
l0KJi4uiNNrW0wug62J1q1XDzi1ANrxbbfUOwOS0+Qy5IDuKhZWZI0tk1PfzXmJrv9Mqgpre8bZf
kBTNKUxjaHl/XVK4pX3Xn1UeLG5u+sgRzVJ3jlz2FDGjF+RN6vY3sXrokSlRfydc38jUX41DtzX4
vx0B5Xonv5q07F2DRcIols/TBTgRR3L0Q9I1oCrsvKDoNIXpI7P2eWH5t4GjBA5omMmeA8eF4Irg
1W2FMM7LJGuMliQ96vW7NTfPaijXXZykx48LR2Xw900o3X/YSwyNzDwT6Tb2SmWgVR8jtDbKnXcX
NIl3J3qAvTx0W0tv6wKZJa/N7Dwh/DpnjM4jlaWT67zytpHWPth2FBM3DfSDaEZCZweUkfWD6CGY
NuwTKVmIyeS3mxi6uu6lFJywIqM4GrFZadE6MvAy1MZ8iMeaQr1rJUm5E9YWMbk1mFptKSZus5O7
6HWjTMhb9U7Cd/Yg42RupBxKD/AaP33n2UjxHxEZUgnY/m1SGzN9p6v2l9lugidU4dNKM7I8rrwV
M/PFHDQMQdV1UJhMr/r367oNU0r1KDW01+JFGJan8o6UCQxbtnsQjZFlKNbf2tnaRSbWjJoQooWT
bwKyBeHrAeW7Me6kdxvoRU7AIO5i6bbhbdG7DcserlcJhoaVCjP6UZ+aMMyboxiK3tx8sFGnB20s
B7HlPPFfbTAvu11D7Z1NBrVdysGn7E8JR0QUkNXk6st+eg2NlNNViKCEmCDeFqFBjUjtpFUJL619
oBRgTBdiDPb0p9Ey/CeEFuSNsIMecw7zitm3FMKWYhuxdvb5MMy9nmoMp96PcvRZalIyGbkBk5se
Ro8BALW9bRE0kPmEvRatthMeFHA5nLkd/2pNMPY0o7ouN+MSSJUFhf8EJ2knOEkzAOrJx9wk9Th1
hbGeZkRv9hFLqn5j9cg3za7C/E/DQEBU5p1iebxz23q4Hx3jqtdJ91Rw4D7kulquhzJOv3i6QUoJ
gBWhswGStykFJUfup8IAuBoV0K+Fde0upHrYC7CxQCGLpq5sd2kYTrKebQK2nFJVt07Aby3FxA2e
7DpuuNVsPvrvQM9e3UZ7mBe/3hwbqrirAMZcBK7cg1M4zoGTq54uRFc0cLEbQAgqNO1v1pIy7b5Q
jY02e0J26iLDOfmQN0ImdmrEcruoAwCWhAVys+phDE0hVJdHr0Y2J6juyhzeZ9ETTT4kVNumOqgO
t/o5Ef3uxR4gB5ic9a1wljUNOejIhxO1tqpLn8YvoetYkA/HQE6lGDWs37aQVNZFTPhT70/2pE9f
4t97RO0TYcv8VDt5dIb7Pzo3pbWqHEKfkHr9NInJsehG8CSVku8hoT3Joz10C+FTdSCoyXuiDJ86
EfWB015JW1fBVnTjxnizAzXbvrOJS4U/cnjBT6IvETLtey2B6E53DsnU9KYCI+U8Fj10gtElMavd
R7vUOod/svWG7x4kRJ/QdJ98brsKqxiLNaJpB0pPlmKmKAZ5R1a5NUzlqut+/lITb/ZlgOxm7OvP
RD1qs8lfPC+VUVDvwPXL2YuChPzF6MxHsSLM7fhc5jw05jrRWrPhRqNTcn30U989il7S5X8Nnm1u
xKgbCvfoVUCS+XH/5RL+7s22Dpgpajgu6hPT7DxxWyz2ETt+uFxNtc4qrZOJE/9v62bnn2sDGRUK
K9jIfpBti1H37iW5hIW+cOJPRO8+G72u/EBc2zF0Ur+2Fz7GVlR/dtqIlE7Y+g9+aHPPNELpaNZm
fPywTwPp19HvSvhu+BCfFLmy9p2UE3+CdmBRI55zCpCXGM4NrICbNgR6CRbBLF/DSHLWMWxdC4tA
OQnTJFrDO9acmqkhWfe+mW3CRZGVdVTa0n62iwXzULgJW5pr5m6MHLTa/ralkY/vrzCv10LSEXWS
XF3DoBAqRtzBgpV8K4axnCd3ThLfAbCN8mWTombh+aht+VoNz1ePApeiBf0CUq2OxPnfmgy9XvRe
Dbi9F2Iq7BR4rEU39xJUYAvCau+MbpGZa60LQbk5VbMJlEiZSg78R9E0OgQSaN3fi5FXQIAze3ST
W4dHYI2/PHhqAv+oIO+tFGm1Iu3onUtBklTUMY/tbtavhRHqTP88CEKkeHISxj/7zGtmn2qiXRIT
Yah5OxmsHgxCufYMV0jkKvlzW6FE92vwa6aQCmmTUh1FMcx039O8bB1C5bAUt8H5rpgNMOP608Rs
u91Hpwl9cAmkT7dV0cxbzRPzsnmr2TlDsIl4bZJyX6/HR2r9+4VNxv0wRujFqInlkWulpCi23KZY
VnCV+I360E+TEGPYy0YBmS18e8k0jkE16d1mWluQVgmOdqkGFzEb5PxH0gQaczG0yMzf6V5/RDhI
fiyHdUt9TAWSDsjCJHduZ9rKbUx/nyJ0cUosWLg4E+XRSnQhFh+qhZ2B7KQMtdzUQ9pXi0KTf7re
5uelotcFEwfDwFlFDImyU83UA8KLpOzBptr4zq015Wkg6bnUIkvfg5pSnvzSsmG791wUp3OowmS9
W5pT9tVA8nVvaMW3YpRtjquTDUyjBwisKffjlIcVje4p+j6o629i1Ew5W+EbULrzj77TnvNy0RP7
KplU7mHpio991BXUr/M8pfA+XPQSwIywtQrVmrXjOtuxyKS7nDrd9VC3qM31Xr7sq0Q5jKKJKwBO
2SQnuBCGd1PTfAbXx8FL2p894fLOW4uCT2kmlzvQO+VBlSGW/K02KCQHxTALsiNpEf8oTLVQJawS
UmemnE4U/L/0CYVzaVI5J/Uq0GMkC9+t6JX8aJiWd7xtIGbmXcYUuuvV75cxtBWJ8tGLl0aQv5FK
zR/JQBWPkhT/Ra6/PenTSJGNfgdkEimrySMv1OIxC5oV1OfjVfgrxYgQcU+JlJiUDLO6V2tC99Ny
sch1YwXAEVrftwvYcXJOUoPafi3Plx2hkoUZOdlROIMiGPfqQKWQuD4KEfJ+sElLQlxttdprU5Xa
2ZKAx4qh5UGqPNZU5Yhh4VjVQtYj65x6kvz6c03bKtpZSuAZdwtHe53X8BAbXlUVtT8fTsvAir8m
YHAu2dSQwlQuvpoY635SL51tYiLRM3QSIlR+xFA0wsXXg8cedOJhNokeNaO9SXBm3ofcoX1wUyh/
f1/u5qlSa+72DljX6SWIprd0GNRTf9u5Un00OHvmsA2o9VHty53ZecPOVuoaelpMsWpqVK2IsegK
622NWG5WJBGB4hbV2h/BPzd19g8LMpmazyiQdkrDEUI0ceu5oK6mcSVL6s1IucvP6dnxg22cVjRm
4/xcLKZ1LVa3Crj8j1sbsWMnaHv+bduc0pedNsDfCC9IvIpQnPmkNE7HL62OSKfpZZ8U+xlSZOsF
orPyXIVIBlp9nH5K3SFf2x7l5RyxIXou5YWVycrKmZD5SEGnR2NCboqesI0A0YEVTzOiyX73xBCa
NKYdI4aWp5t+eLNuL/PMfIKXurkqftJeVcVwV12H4s1sM+XCO1e5uxWmjqJLWGYnSldtsPu9MIom
hBhiawLomHium+vcmI9h7WZX0JkWR0WDIs6sKh0A91ywCE35nBig2SgxXYXQa+5ystUvTcU7VIUG
ksOTEjP1v1RXu0191KdhV4NgpULYPYlZ0/a/dIMz3ImlIGAvSakWVzFn6/m20c34QcwFUr0AgRM/
KY7iPHfID8Pw4pjSUwBT3hXAZnXMXBCp0yiB2uDWa5wYEQKlrfZioje88uqUdrODSYvnkcl5nmh8
aS8reoPgBW7CFxybt2k8gCmzr9gdEbki8v3b6tucXwLHkDRlLXmeu3E6Hx6C2MsuopENpKHGGgFd
MUTQ+OdElVdQ08iyt5md02kWyYlu5Uc51HO/d4l6Jbt4vuqsuyZHIOj3hFhhdETtQsmCjEmXNiZM
23uuY+5TBdWYiZxSngT2kOVCK1jQWs7jeRrhQggvxXio62JX6RQv+9G4zcj/w/LktVdXU/m8TT0t
OodoAF7IKf+0hG7WTVEf/kHCYZpo87qkggEwKdHitSvF1OmHDjyBENDuO6e2rsPUUJWLCnBJdCxW
AuvqJ4Z1NRTX2tZ9ZC1mm65IyokKp6MwiaXCFxqbRZ2qPhhFdhOTiucFt8vMtvkyTkvFcQs3zdHx
rXZPYTbF6XE+vpo8cq8SvSEeOQ1t2Kgo29fv+1aqHiPd2nqyOoI1ab1jDMJ0GYihbkXruPGqnZgN
iv5L6E6petA5zwWfXuEFtwrE9xwIEa1g66JS0g20HMFWDMewAEWp+M5ZDJUSxKeUvqaa39zxSxXf
FqHPAvMwTA1r4ZVrhrQoS/D8YphaEHaqCG7rBR9bM89QWoAOaF/lVrrlpqs9kmzgTg6RwPfAhH4b
QvyvcAT2Swup78sHXx2eALRY8E1jVN55fFxRvOusannUju3UiJ5oAqSojlbhuwUc6MxIwK0WrRbV
EG4yjMrqQXPq8LWLaid8ytOmfs3l5k1pgo1tFcV93snqE2XpwCPLiifFwNeeetAeK8/o3K2YDXTO
+6iWaAAwcB5Q/j5GLjCpaHIuiSFeKQE/iEmxPiy+xTanIWHx8/CzV0owXE/eUg6x/wixvGwY8irm
q/YgGoqvZMN/6Iw2f6CYcySWJEN2ObpRvLRjjquprkOM+tu/brOt5hvGnWqpb26CIFnfKfGly7hT
8jgJOz5oxEszNWKiT1Nz7/XJc20Wv0zTgjS183Nphsubf2N6h9Afz42gKJ3I50Vvbup/sA2J8e/8
5mVhyOc/k+p+pcdeBFbahXFn0KkYnmpO1cpXYQyiEb02J0+yEOMP02BBg50fuCdhv+0glnzwm23v
fHK4OjZ8H94UuVB5yODC7640LxG9j68m1YkN9TzWLf7oKHac9xZ+mi8Z64K7CkzdaAQsOxtWaT61
Ub4xJm5pMYbaJAA8DKBxtnW9hobRu/G0sBFGsWZuStsKD3neSfcAB43Htkq/SZnRncSIkKu64Wxm
rFo+N48Ih+yCKOtPaWMrqORQqTGYoYq+aapehE00bWpAcmmr2VoMc2kEu1u0456YLZ//pvRfQEMH
VKgpDVqBWbrRnaE5R1HlUKcSeAdpYn5lUwLXAIT8sfTAoHv+RfQMlV+bTGlgR/77BCpjRI9d41XY
zTEJoaGYXJT4R9WRSBJ7JJntQw7Rq9zmJBMFWWpDbxsL33IgYeB+ixEmOSZ1nB2tPrwPdCPZhr9N
wl6YpZ8vPnZ7Ktqx8kbfVov5d06/dxO2P2+Zu86v3evc2wJystdK56TnKg5aiBaoNMipMVkEZuu/
pcA8KSL6wX/mkwY31uuoZPXKVez4kmUwCULup+4Gs1AuJs9oK7Nt8iWl+w7Jh3o8+Trw7E3pU0pk
VVa/emcUXdFoHgD1ttZc4FpgtsF2q+Npnh6guG8WjcvbhG7yl3kigB4WJTY0L+Uke+DXltsxdKRi
RKWEfqyy8bMYiabL9elD05VrtRqyB2GTA4hgytHmy43JRTSbVG2wFnP6ZIL+RN2OktYsZ1uS1PZi
aAGrzxv10VdXQbv8tivlYAfK5MKF2EPYUgduWTfuw42w8XAULAs1qHfwjFyyfEDiA5mlh9Yx+zO8
medwGlEmXzwMsPBvIE0bV2IoGmL4bwDlQ6KTuMWV4VxcMt5ikTDVVFtvYTZolyXE0NQJ9wNIMhdp
xj5XLzHoeD0fg7t6Ggm76pv6kWeHgxjZ8qiDUlSHYmshubUQxltTyerFVZEK0xqY5oTN72TtTh/C
RZWU4dp0pOIuyA2ys1Dz7mJL0e74u20Az5by3JokUORW978PubJMIEOhmLvVD6keZF/8gsJVG1Yq
yI4kaR2NhXXSYSg5OJWsby2CIteWesgVFCzyq5EFX8lwlT+scIu4hrfhPlNuLarnro2jmsus8LCZ
TeMsMp7NT03tHMSsKUUw3scDH3G0Rs2dDBZyHyNxs9LU0jxRNv8GpYJPAYWCpPdkmpvZZsLRvsvk
hnpzPIRd6oe8hcv61zJqN/+X7f7pqsI2vULOXeraAylfTunLemqaKfMqGoqNViGA39NsEh6eOiib
RpX5h06+wibWiyGFoA/g3Y29GM37UiWTwgWyzSiXOjTAyieZ5eSpaGOKRa2/oLJ3LhUZtqFKi12m
ysFd2tVU/xqaeU80COUpx4VcCR3SBbIYxl+90Tx2EZ9gqa+WRkeOk1P+8cav+o5qVXQHJ1HXZaFT
KjMxq6qaQSN6UyNcxomdtZmi1sGY/BjVfLhwR4PmuvfbrxSrHArKKl89yI221Je3uyJwQ2Rs5K8G
n7FdalvQ72RW9tJTgLR17HFYi2HV1+0aoaZ0K4bu2IUr2dDCvRg66kR+hdDFceBW+eLBZEW5EdRb
hSxLZ/SfwTWn0K8Vsq0+90r6c1hO8VYxdCLHhYqs/Tkrhsk119eDJ7+14+jA/GrKqA7FOljfOo1A
R3ecYEwFxRL+mFUitfJZjEST+MlEZKG+hZ2WJuve2qsmgX7CBhrlMLJ2600P6xTGFB1JIArNxISO
lMNtlq+aTonS5B2XhrrO1Q7u2d/TTmFo+UrseNuWytrFkLrSukYqZtnGbXYwogSdQORiVyP486+y
AQmD6vwljZ2x/j/Czmu7bSRMt0+EtZDDLUkxiaKyLPkGyxE5FlAIT382irbp7ukz0xfVqEiaIoGq
P+xvNuLk2Ld++Wxl1ldEPItdHUXE6fRRdacKPxy70+Dfq8okmqbfXDstLTLWTovE0tg3wx6g4VtY
NiQTBq25CkxPO3eLnAfegOi+zKEtOYb1V3vdlJG9Gnzgk0nXYzdgmJoFgVYeZonSJe6L9KM3YVS6
jv+lGyIedFkNJ16Sl9EPnYQZUQVfwAR9MWrZPtvWlB3ZKhk3IJ6HLxnb49wKvthY6vDU1jqxsKbx
ZM/+DzWPcwCPb9JOHkcyHvFH9DbP3cS5IMn08dk2XOMzGaVodxIiclBHR1UUHIVir+YxtZwmVZE0
pH3qXYNAeOn5kIbr2burA3ejDqF+usi1ldHaCDv9XmSpfl+JEKnNyDiomipUZ5qFq4HcuLtru2Wa
9qmvrblBqlIXwZs7W/OdGybTSuqICs5A5m4Cc/R3qlpozqs0qzVqrGhiLNga20hjPjUzPqmrbI4L
sVKXUeRnYnXt0v2OQ0trEBnOlL8G/rpE9m9ld24AzXEeT+lSRFhhyk1rDe9e5fY71YH6Voj0SVJ9
cu2SjMO6jQV/64HoIXUZL9iddBG1WB44p0uxkHwu9cugHpebgdYXQKwlZlpFRQt4bgbHz9hDYxQu
tYapGD3X2dx3i3aPIFyep3pq7bvCNF91Gf7qBX2XHqcBZTj2Cf6KXLro6+xluza17Z8Q9g8i7THy
AWng+BgeXOFVD8qQn5vNvNKjMr5V1ciI45tGB03mZ96rGGf0kbL5sxv69TbvRoyPgde+L+1VY06f
SZkFy8pXGPfOuiFC6ljpY/Ju+xkw40C89BMUyCKRP1SzXwzxrrbGlVPsXc5oR8jdkJqXK/uf1Ukb
h0W+kO7L5WV4TLgV0uHAc//M+dc6l9EG8gLl6rpmFHiPHnkQu7b0hpMWVQOC90hZOYNx36NlbiPm
S5vqzfRxOKmiassXbYy8XSZSN7xTbaBBiKEx63alZhBkkmCeXlZtyjnbG/h/asRf0fomJ6nOh232
J5mLP6A3r1Svk6QfldD7/dwZJlkNy4wk7vAE1W5Clt6fgSoLDKSPS4DZF46xWQbaUrKhqdmEtB1O
jJ3WZu62hmcG7do09E0UdT/rGlO+ljfoBJL3QmbFbxV3/q3ouffDrw6l7H5pWwgZ/+rwS4/k1+sy
arRSiVdX1w61/n8tc21TQ64zSgeyCr9d3k2yvJtkkYdWo6/v1YnNp8gurZWhiWaDjaF6QGGsfPCW
K+ILSGBy71WLKuYYFbl2cL2/hgZ5N3Ee2l+m/FlhbKaC21jY36iZamnb1+V5wpalmuxCxiheODZm
5CROt3PqRMHK4Ll6V/vDjaGqal5R5xXuTN3e6hFp46T5yf6UEBF6fWfq1cn3RcPPn+Xu2hF0vbwV
GB0vb8PWFxEwbYOQs/dYYHbqAwylptP4j7kI7DviXo6qT1+aqsED1GFN7I6Wquro6n64aY0g2Jgp
+/A1J7hwJehf1KC9yxj+qPcu8J6TWoW7Qv+Ims21n9i/7gDV5c7zs72f9M65c6qc52uBC9QQOiE6
kA3O6Ww7Z3XlR611iLru+TJOTYmG/HsZlvO+4D8LwzczPH4S+05YycpdVlXjrkstcaGTV1fHy0sa
sDISsrI2w+JtHGQfkYJX13tVRescIWCHVCRV9QtQH23/jGCAf4u+hHcp/lVVHapNBmmyrac4hTxI
7J+VDvkKfZv2EY259jFJ8XnZtUnG1zC1fMwU5Jn83aYG8xTsNvkArUNV1Tg1t0vZe9gYmC9z/7We
EHG3qwW52Aaq57d2JX8VQe/dDmwaSIGHtEQy1e+ORbK8QQgBHKeTiqrdwi6HOQFmsDGaaKNW+OtS
LatGq54Qggg/NKSRZh3xKMQ3kcSsCzThuzQ4kTKNkW1wUEuvh0LfXOpkofqny6gpiCBYuPHXv3oc
Nala5kM95/hNniDb8Jz9it0i5jSTVcj+isLJag0ZZrx+AH1M45iNdXJKyHOFPm8d0yLfRtg496lH
WtVcN84Rn627j+zhSbMGsqyhIq+sWXZbDlDT5wwrAvmn07sZwUTgG9Jt21xe2ku3nS/tQ2H+1a7G
z4STXMbbea/doaoIkmUEnzQ0zbkF2f+SZxyPu3pKjrMzOS+Dh7SAgYDeVixiuxYHlz2/qHijeiPQ
rKfQzXhALXObcnIfdC3Z98tYlBP8ox+FbyBM50fhSmslWqg9sOBWELutL5bRI48RyQScuU2KqynM
VZ4G2Vkmdf6M4tJ9A038gzCrcutGQgOwFtQfAZnM2I9qkv3QaMfhj2picUeKZnsHuhoBoQYRoMFv
L02RGwMowpPf3hmthi2tIDxbDVZjVIeqqqL2yGMPIxR5onhhvlwHqittQTpXw7fr8qpZLXJtG+Lk
c+995GM1b1tLRMa2mV2SFjWOaxuESJs191HBNmrpctKsOY29xV28CNJ8iwGpWP2PWcRSpUcrsDaX
RdR6l0F2Jj8ZmtXuUytNztfCrYiiHqb1tQU8UnKGY4lWwpw4L5gko4Nquw5RV6L253VoGNrm2mFM
PtOwmkY7RxbkHS4vdmlUl1VLZAf0po2V23+/C8vDFNfX/Re/zYZjFE7yGOjer0K1qarquFb/GpI2
Wr76q/5nGW0O7XWIrBaCRix4nfz/XctbxmldHe/RbD6A9ph3yejFq3ZBaHWQ/UEB+PWm1gLrtowD
0FsKtZUBjbrL8O+sJyfB2Bu2k47KJXP0ij/KNJu3agj4gQSyEgJMUVQ7+zH3PHaPrfYxDMaBzDlo
3Ho84vxa2OVLezM3P6wMUkeSxua57uyjiPvtoMljKpzqa1z4gqekpb0mqd1sRqEND67uJDsPtsat
j/TEus+nGmk7E/h9130phJe+WrXmPVQkEpfg3l5D/DEvVXRUXaoA/UBIsy7QDWQ0+4pHIewVmrvf
GrSCXzLL5PlpaWtVcxAzevFGfmR+1m8m9tobz1q5WpI9R3Evn7OxSDd+EXa7vHDls15V6R13wDfV
qYoxCj/77BZPqgaOw9sJm9zNVMcstGYxf1ks8OJfi80i73cYgu+mvsPhN1fsYRaIj4SQTczJUoV8
cuN15q7JoQEliTbwEP6txKOEcYxcAHZ2iC+9djSi/oLMiwdiGSuAVsR4mcbsQUVaEWV433RF9qCC
sJY+sdRUX5Sm90LP9dXUsevwnK7GXZjpK2L16yevsqsn9tIkS5RzuVNV1WFV5AmnqXdWTcKR7cns
vJfL+GVSpC1yqRGHnnySab4e7O5rGkT9rRqCJ8O/72Z3fZ1g6N1a5yZ5Eoa9yjw2wVmdSAdUcB4e
gkK7T9tI47BE4OcZyTJ5LgaB/1/PSVoJQXnuLI+cBTSK2l0YGhYfYijWjRPjIlseprmZwTZOkf1Z
aqpQndUy4jrsf2+bJCp8oyC5N9NuKteHTsiZ2gc3cjOlhX87jnFzj0ZJs0altfj2f48oWGP85xq9
0aBJYlXRvsny7llM2nvIezxVS60t+3g/D6Ox1jRbPFvV2D1n+btp59mTanHQGEHJ0Bm2qi+ZAu9s
j3CSItE95qlJWHNjnzmbosxdSPl14JEdO1r63nmBtRWBlRyqTHfPPTcDd/DD25bHXEu6LpfjHGg3
fk0AJKrvPjjMGbGluTNfJ9BLl6opXfO1l6H3V/Xaqwb/19wS298e5m0xm91JFYEO+YCHbgXK8Xeb
utJ7iBeYgkO8IOUS4DkVyOrqkCU3l8Z+iSZNe29fuNZ8nGvo2ArK3qOAxDPJe5HGrO0n2ROqX5rJ
h95Ya6Cf8VcCJwkHS/xX00uRSKyJwckkYFcrOTuDZp4zCDIkN/EzORVRfXPpdNPOO7iR/ikmpQFX
T/hWCW4RgTv3O4mAzaYKZuuliW1xi/tDrlTVBA7+kIgMkZ5W69eW9ckw6/5Z9bUAFjKtic+qZtRT
vfbPc8Kt/AEGjn87ZVq2JgAAeZHJne5kM1tr5Jbir57lbdkpOZ9kV0MVMSFkuZMWv9WLINgyQM3M
FmGSdoTopGaytU6+zo2zLSfP+TQMQ72T2U0cgf6eiRhuvycNOodTZ2hvrhy+tk6b3auabr6JvtNf
CanrH3Gu3eV5hfJ3H+LJNPNorapmORQ7QoHdG+L03gvy4w9N65YzUfbavK+JujZzTEP6UjjxCHPq
z9VYQMrgMDBsVYcqjDp3L+M8gB+3QMPW1/m5wImC/FEvIECE8dYrUdEa/Z6TcTtl56DXTe6YufEE
qXlYZ7Xw+dDnaCW81gbHZY3r2o+qW7dvGv9yWYR1dWv4DiZor4bIqH3rLejcGNwqpIZGwsAnnlKV
NSCL03fDsxkumuGFnX7Lw3CN6bH/WaTywQZG9TFP/GBsq6kfuiCr93JwsREahXm20kbfxAYOe5jd
X9SkyT/UUIh+eM5QrGK9bF9LidB664Vy1UYogOMflBBF+c2JyW73Xeb2L9gkFq0xYttVb1vFEU4e
+5vq9KooeOaDUV2qQO78Df3u4E7VLFf4a8sfiDhblgZd/J9rqc5Gm/1/rpUgeGJbRnBnL5PVWqn5
EuWFvVFmN+n0OepGSffLXvdXXY6avy56iENi2Vt3JuyPGR7MHlaE85IbqbdtZJnddMteW6Yt6FuN
O7BcqvpozWes1vh9qWlGbT6P2aOaqBbznPqAgsfAM49+BIIasrWK4FatpVvjf79S9FpHCY8eKwov
RWR2DqGjcZZseyn6leoJZPOrW1UvY/RCGAfiPA7XyWnNySKCH7QyJovbaEuM263pom1GGCu+wJz7
69IULthzPTamBFkmLi+ji4TgWs1IjzOIPN03Phw9Jsy468PtEFXTZ2uGPfW7uW8g7apm3fvP5n+M
VouUi03vH6NVc5ym34MKtvGo+3LPycnZZdDoX+wp+ibddvoGJORJA0D0ZpupQ3KVo5O52XL86ed5
pUaAWdwOMiCbM4xrAtr7T1ZqjGsLD/wdu0nIq7rWVXeq3hM3PixcqGD4xtYa2a7K/llG9RldGf9j
MFvUjhqs2h721F0LZ+foiV47SRmYN3M1iBfA5gNcOTF+q1prufHYPzEM7aAOr/oymF8kgS3wSXRi
vJZPzWkJ9/iPdjTU7jq71l8iHxbs4Di/xicIRV3HX9uX8XIZH3qMV+urD/Sf46+vG7HOv8ar9/PP
8f+xvnr/7fL+vam6GXGgvFiB8yO2+uFbDwV6znL0YfwVmXQJwH+n3GMyML+hn/59TG3vCORWsuF0
nD30oHQb+uH0GV4bKLZW++SZMI+bpR3x4ukzRJ61/ae9JNHu0r6Mn31b7rGedKsCwZVbYWdtu8oL
zb1tBstDwEOaG9WjCtVxraqrVlhM+Vd3lfbHPh7H/bV9MgYHS1msPyPrDJepyMyPWopXH6/qT3i7
hebBG+vnYT+iUbMewbBs8zpoQftRoKfVnlRVXalCG3CXR3YnIKHwSNJI0arn7k4VWR10d8lSqGro
jM4axEu3uba1do8dW9UjbU63lh3NKzVPTVEdUw1VlpzOFry/p3/I2ULqrY1eK99JTnLwjEv7lII4
GXMXOU0dRRLOBvZZDuBfsrw4Nl6PinpONNcuKBHuht2unTD0kjfnkYo8Wwv/rpyfx4TjTVBx3PKm
Z9RB5mcf7QJSSiXii0sbaTcTwq5sOBKXND/XfCC5bXruxgAELmEZkI+DtllHo09GQW6eVa+bLHlW
RIndGFY8P/eAuJbTMJvJbm3pVvCextMnAy7hzzx78CAZRivXJT5iXvIEwerf9Dn7FrMi7EDq/WeT
DLdhh/JcfAYBtRwxrQEpX0hc4173YiIDDMBuelMfVW3ENHKvrpp7IZvxcq3xjN04Zs5nNhIIRA4/
WUNFROp5Q2biXVvWY7Vr5cSWGaDeGufkeOeQtlXCgoL0Y8mvoajWYz3Z8G5r7SbSi+SYGcP8JJwU
5Cxguf2oO8GN38Vi648oxhpaNL512QJ87Mr4YKb9+Db5qbHiAFiiw0Dv3GQ8URDAs4tkRKWk4Ynx
p0AE8leV81F61IIGHj0soDNpUPJVeP2avQhek9TgtpFFaOIsVfLsgd7JcpOOFv8ky1vomhWxxJjg
b9xamO+1tmiIiyy4x+HW3tpEl6ANpUnyJeN4y+LdqunIjih933xUBZv7e0s3QBlGsMsu7WAHbK1+
EERuP1Y5iSmJOYPd/j3FTpoBu2H8fm2agXTudQuD9nUZ/KQI2/BkvEwVgCnX+dyXGyNECLklGOcu
m03rEyj+JtK7T5VjRmcfmOdKNeuZiYKG7b4bUC3x9/tbJNiJm8owKG40cwlX1stDm7WBtunTljNS
VdrbWRrFvZ9F5aUokDpBGBoEtksoyrkisnKnW+iwOaKf7otIumTfGN5nEM3b2o6qH9XQvVetMb7Z
nj7caGYqTii8Daeqq5rNYPbdi2yKcIOLPNkLI5nfsC8QRhO1JF8MxvQW+/1njVgT0gSp6ZHD/qYY
nu2ys190Yqf4885vJco8D/EcPKlBzfKVIefBWHkJpGWz7HeaPmbbxobfR+7L+GrJ4KTx3P3i+nAw
rZHgnCRBdZKUTLh049B9aSZS6Cov9x9HyGK3g0EcwESk9pcG45sVePUnyPv5PvKiZCc6p/tYXEZq
ACq9MHCnUh5baZrPZtK89dhddxG2gH27gF+7wDBeloijbdZ6yRHRX5IggVmtEfsyv47az8bUpu8E
lHL3I1/8KQ68ZG/VibX3Rag/dhFsb8Bj83fihwBoad/ayM+JuxHmQ+QhWy2kh+QsoQ5lJdLbYCFI
qyKcZv1E7E+xnZbQimvb5coHMu13fKEuPc4yMDb4iD3LptH7sw6fjYsQKvJqTV2Ox2j2MC3++1LV
VWHa9njUSSP5n4P0TtNxO0fDeHTShlUIYIyJEQKVoBNkZiWGPEdt4jzW7Sgf0uBLalvIqudFXJ6i
KXxSfV7QOY9xLfV9WxKTOpBSkK4zJ7ZvZOUa+LCWegRlds2tuQL7xvDAhvFY+7uigfI31aaxn1tc
0iSze+yDDTw+Yib+GwFL2T8IkRD2rw9nVQN42z/Uro+FuczMG9WmioWngFaBcUbIhKVUWxea74Wh
dcfLCOfdLKIjFooZlqgkd6si1gLtmCX+sTG9R7z36X2uB4jMxP5jYTXeY1k43RFN7WSlqpE3mveo
KWLCk/78RRjDcTSJdNGCbN53mm1v2XToHwQggj/VDmLUHrE8ycfRa7Kj75jBKgqjn3adLVu+RcPa
eXYb9iYdfrPVCEH51czSfCPCRvD6OUIARAneeYINi+eRsq4XrX/bx7rAY1vJ+3CRKwAROz33PVGC
k60V71GEbLPnAapzXegC5Hk/1qHIvqLiF61kYSPsMYBUy3xhIgaREprhyeIFXCxaWH3qPfYY/m6m
kfBD0saNbdcIsjEIPNi7pWndSja9h0jyMfr6co/Q3W5vz0N2R/o3tyJ3zO6RWuSxyCngcVrETJqo
np+RN9MxjyDINnq+A3tlNN7RT8jIOORH7QGy7WKv+W7r06EuFwh/6JAx3M9IHBTxtHKl4b3OLvK4
Sd9yqI5aMqTNbBOIqH0nAgllCKsCPmx57XudrzgLRe+T7lYnUCL5Wo3KPXK+rdxHdmSZBPJl4+cl
WFRTyLMjwpbftNsihdpob34ckBQZYJ2oTPnsRNpan06xc5Z5naBZM5ZHEwmlb1Zdfnd0J/3QDcIX
k9RHV9Zw8bvm+UygrAvqoojas5LrMYH2e67f1NZKH4S895c0MpVJqzJuicWU4PDlk7+k46qmIYug
s+TSPAZ+Xj/P5C4eEZmWq6bN5H4kJm6LPJJ+n3VJAr/COKsakbIEpiwF5MJul8En5gkZ2elNYw3m
SqsL9wkci7maRjf8LPvmHhUIP1rxqHUXoC2vepeUGZkjTZlsS6viSTlYmUZwVI6mq5l6JGZ03h1m
KmveRCRcsU/sT5dqI0Nz2zkAmXzc0vwZ0nTrZ4auH/VMoLMFZnSVm2Fzp4picd60fPLjpTEr99Br
7JPq1Asb+gg2spvGQcwj94kK6ewoPedWsXU10PcTcWD8jCv7IZWB9RBXsjmTYAjV9XeTWK46CJPh
OHm31/Yx0+y1K2S9NZIsghONYOf+shx3RGJ3JueylFoYydH+JNrhpyFm2PpjXP0ozmLwux9a5vQr
22+mZ7+dA/6l9nDkZBtshq76yg7ARUUDF7LUyxhPGCl2qnrtuFRxXmWBKO/+1T7avb5J4Wpv1LBr
UVWYMOzyQbXYflH7m3Ey+rVpB+XNGB51M5JPqoh9PtrQlPpBVSGVGxB/IfGMQj5pfAufwFyWu8j3
UZdfZqk2aJpkrxtpcFTjho7El2wOt5cJy7DKjMutmMNpo2YNrS2f2lZ/Q5K0Oqmm0UdrVor0rCYR
u1ehNhLvazwUZ2PAEDcZKFda7YAxFiw/d0/zQ4uKaGu7VnTErGw8GTN4VzVi9MRXrFv6s9D99tA6
YtiGHVrBepUeRFU7FiIvZnhuOvL9+8A5QSUB4YqWwMaxF0gV0oQbMLDtAbul/+7ycElqz36LEyM9
DcSgrevQ9d+tWHAr1NuUU3blvDkh8ieFH6+7ioh5w/Czgygs40R8WrJL03S4r7quvoE2qj9hrXfX
thDpW9MkBnyZAi69O33WEIT4JmR6qDPL4tnmT7sknEPySij6mJtzUE4mpxus8W4IWD+fPkIn99fd
HMy3TSa91yR3b+J6ph3+ys6Y4aY6pTV+lCZWaQnWNcQSgQq5hQtkmT5VhIXF9Vjf9/XcPobx8EVN
r33T3RQOWHYT73WWFHcYm61DEBBq3tejPFueV97EqO2+OI3hkMJaJl+Ei3q0OvK0wyGRg/sTyMGr
42bVR1JVzVoXhvlUjlO0VSsOHD0uK3pwW89aMSA+NbrVSzOODqH9RvLFieWdmZkcolixJKriu4HH
a/q2aM9YZux/uInF32NwrZNVxPZzPBCGMeTex2ARyqJBHzjYUKSf9SjnFAmgYK71EkGv8hJFF5V2
f8udo1+rKDqiWvv1VH4N/SZBgCr0163RmvsooDrIHFjSMKCajL2GGOrO3iUaEuGqd8w4ocWEZK9V
r9WQ1O6RWoi2n3OrBaa/gVkcfc3jGx7+xtemNzpEuwr95CQiv580u1xS1caXJcKsrsxDK9zplbN+
fYzMNL5RgWX/bE+WdhWI9s/2mv3Cf7Wr8dpYt3gkC2ev52m0LQIjRoLeSl9jaWm7PoN/4IVp9jqY
Wn10TcQvVW9l5Brnjokn0tIbBCZq6mN+NxuLE6cTX1W4h63J/DgMYAqu0R+qDX8n7vg/0R/aaOdH
1aYCRFSHcPALCIJDPQvQcYBC250/W7iRtdT8aHzu7MJ0kTypPzoUr9/aBaCPERDC2TI0/+Fk274i
qlFZCuypt8/qylyuAPrfj9qcH1XTtb0q3W43/JmlOnCI/5oads5fs8x4/t7Owt6bhpHe90XmbSrS
fTZODWVdtakiIrVhb9YBqlYk8dyLVvZscMn9I8/LXss5k/wL/0xBHWwXNL1/exmn1gpDkia7JXHl
r0ZND92NNxPv0Dsi0TbSrtp9C+h2lQciRnBzeYWMV1Brq3Uus5dXsGvpbYrQwO5k9cGjOxtk2hlj
+z2wftRVOn516tJa8zEU97iWnWOMQNjWRG73PjYyB4004d1oRcDJ0pDlm6tLsnMas9+PS7V0WtDL
md8eVS8wB0koUzycJj0p35y++Bykg3smp7t8s1OO8vyqjl3M10bPeVUx6/UHMXzgjWI7PadaUDyT
OXSv2h2/qojQIGl4RlHpwxvqzRS45Ruy7/ZtPSS/pocFiLEEivrZcvP/nB4R1PLhztVlOhB2+zby
AnPtFRbRGFYSrrMAa09mTZwF/D79JPr3AKjRa9cK7SHKcaQXfvqpt2L/iImnQ9Omzj6NnFq3uieI
luJvsgo0V+zMKURhzmrj89ihzj7Ch96LCYkkLZrkpotr521O3J91jjpFkz+SmswWe0nCIF9jlbrV
2bfs8aSUdpUe79LE9x05Due3RO+fprZBs3Ao0pAQ1rY/tHnzlEKn1nfkBHR/VdGO6Q9IRT01vV6d
46wlwzAMio1l2xAQl6Io+s85uJTDJBuEA6cuLe4NiOPr1PP6raqqcfrSUUwmTsTWKi8LtGO7Cayc
KDxpTS9jiBUhtcQ7CoQNHvLJ2RCNtBgUAG7D5M7vRh5qb06XrzIn695ty9WP4ehrazUrisx+XTjI
RKte/X0C7/eOoSU5FTlKauR4d+ze02IzibA+ikR3N5g1463MeYLDGJAueYycwDz7clkB6hYE5J6I
H8JKIvH+Z7EoDtaCydmw9/ZX3dDyfIdRtsb6mL76XUZkFlqpPwpBpF7ofk8JQ8Bs7M3PVokM7Tja
0a3tkM8GKiK50Txy7p22Qq9oxtyMNx0+ovN14C6MazACbYlswm4Ma+9A7rZ7FknQbIIpN99b07lX
L2Qn8T4jFxJpOB6ktT4TalCF6b26ckXzXdNiD0fgP9qbtgsQsEddvMD0uR81DpxSd+RJumI4qau+
TH9deYOj3eoJoeIMuDb/ayjq6MOlt5cLV8WtMUxmuM2yPi72AVJWF7fZwB/orjHTd9VZL+EiVbKa
cj9/Uc4vT7O/sFUq71QX+gHlxkTfYqc62YLkl7WaJNCOxYg7Oc7M6AERO2eDUBOhTQnZ7KotXK6w
u99ouom7GJXCS3sTmmIv8d6u1IjrhDwBLRV4Y0OU5u9FkoK34idAfpaXUe1qViZ9exNkyJGrjr9W
5wXt+yTV60eOEv2rKP27ZJJEgiw13yheNT0Jzqrmiep7WCxMjqmQrx6K7mhN1vPJWao18cyrxvYH
QieYqQOtWZtRII+9mOVrJuNpXaCTd1BzsXgjLZna817NHXVu2NMQ27vLezAgjIQS1QQ118fJte0t
Pd+q3iELHUIfF329BgnOtnCRUJRD/Ra66X7WTe+za2vuJif4geShuH4hf/Dh0g6VY5Nxnj/pY9k9
+bb5RbWrdZJJQOcMuvnBLcm9lt3sfx572+Bu27X3cZIFZ9d0XMwQBgzBrhg3YkRWsvHj4YEszOFB
W9LzWx6Tsx4Qcvan3TGdeIPj0mGHxgjVETkGYhUlBJalKap1LQDsOt2XiJXcqrbCztIVd0xn0xy6
lOBvg138TROY0yHDsfkyVPNj1w7oBHXYAidPyBfXIxkRhYDTsNQuTTE0kxbmrKql5KuhZZ4Pt6o6
hWl5E+XxtA0zYhD9vne3pcrc0eOwX9XLJeLxW7uV8bKFoa1fsnsM4nrrTZfGBOEscbjGnO2KYD6W
tad9dNxSnYIdOUfrPZBRvl1ERH50RbBHRK165SEhbiHELgq7tMMI+jaheqMbz85QVvFmeoibxrhN
2GbfWuTJ+D0WcpOb9soZxvap1MpgH0/puBvTfHopzPEbpn/3W+pyH4GX8Kmq7XzrE3lxxJiePIDA
BSfjZu43v3xy9bH/2plI/Hqhm58Dg6AAIYh61bzCvoWNIFYh+x5uc1RVEWaDfbsYZgj3Xxr/ugxU
q9U3xRb/MMzHpb9zjGwdLEdNtvdrBAnCE/Zr298Mnp5sEk3zNn3ReWcUvHvOPCm/lrhu9tKyPOJr
6IgcQcCodEaSFLlZ71UjHi3/0u3EMckmgStXI6SuTW/AO9Etd35CO9fZLcJSSHhNXcHdePyBuEuL
TEM6P0UBB04gK2dVUxPwHuqbcTmq6lrdF2xs+3WTi/ZBDQl5hh3mynBXFjTgJ2cpIhP4RlRmwUFV
LRnl51jfk/H8QMo9Zv32zYG+EK1InH/SecsfcZRlyCUl1bNO7sqNXiAxUENlOXjhHB84LUXnPEjQ
Q8L28hxHjbbih999lk3+a0UTH8jvFQXcrF0wl/oNUqHm3jYymBZtG74DYv7Rulb7EJNJgNxj8Kaa
J0vHvFLMwc5fRtWetXPMxHjhtD0j+m46/K1pl/BxNyOx3EeUqcR7WWzU/5P8NIyuxZGXdDqvqsnF
zse/q6hbaiucUO66mGaElga7PaUaCafbabmUixSQKoTReGiHMKYGgNKtVON1jAW5d+fUhb5OSsyO
ShnYMKd92eGoSvlNrhxiNF8nLzfxA83kAUdVdDO0nf/Wucs3qPqEsFhwjobk56VG0OZesNvbxHZf
fZqaouPWGpaHKNSSjR+Gcqs1xF2bAUpdheRJFQ5yx1e2ei+BnvSL4dYmBWaT1Rnyn4BoH53Iy1ZI
m81feiJJeYIV+aOZZTnu04hsxT+oRnWlgIsXKuOlh4M2u9xwex0n06FYJ25hrUu0+Ya+HB6mpcgb
Hzt6VP/oCxggqqbarSghi7SZ2IvCX74MC/K2ua+ddzXq2txNbHCc/8fZee3IjaRt+lYGfbzE0jP4
Y2cP0vusKpXVCSG11PTe8+r3YaSmS109UAOrg0A4MlXJJBnxfa/R83T3PlAWBLAiBwCjPJv8vFrt
NPCuRhZ/KXp/bfJouCT1gM9VO4YPGViepW6DQh0rAAx9kJefNa15xvQy/J4ZZEP1lqeuq22zVivY
Apr+QRc1plKK9d0YA+PVLceACE46POp9PKyyojTvOiRgNnod1edWh1Gi9+ZM6Oy71TtevguGdikK
F4oeCTMyLH1Qn+VwDR8UZ5j+e80GcVsSDkaKJ4+xicvvp9bGR0cDxpUpBbH3WMf8DaNJrnbYHFrw
eK8w8+T0iDjLPu7qYFnVfb7jKYXsYh2Zq2B+4MqiaaIiuLVjq8qqhVHDJP/tX//7//6f34f/8b/n
d4RS/Dz7V9amd3mYNfW/f7PFb/8qbt37b//+zXQ0Vpvkh11DdXXH0kyV8d+/PISADv/9m/a/BCvj
3sPR9muisboZMp5PsrAE0oq6Uu/9vBrOimWY/UrLteGs5dGldrNm/z5X9quF/sQPldi98LguVqlC
PBucRzxRkh0J5GQlm61m6ccK8x2+ckZBJnhXw4tOstXXnvMI7R280W3UYGWJ5OVVDuT6ALWqzNE1
Ewh1mV2ybhujePVFKPZiSpqVbKI1mC0rkUanwSyK13YFojp9jQ2SQcmkJUs5SY27buUSCt2bWfiU
iewyNUN1p5lesXP9vFtoRg59XHZmpYCuFngn2SKkWt1VmjKus9qNV6JMq7vc6b78+rrI7/3jdRHI
fApharpwHP2v12UsUEMhNNt8bVDOAVOX3xdj1d33Sv4kTeGNDExRNln2RlrMR536LGexm0jYTLMj
8LXsezFzZmRhdVqLp0/8HWhedc8lpz+K28Ofs6w5UvJnl+rbJqq8arss/Gh4TtCtmDzSBbIFNhgy
SvgcNEn7kE0CMi9zfMWrL5FlEhW5+/WXYTt/+5E6mtB11xCarglDnX/EP/1IdUCPU8dW8etU1c1G
M9t0Y7I23BPGTJ6iPr8KM1K/ZCIlwdJaIfHsILoGbqIs5EAhzCe0db1P0I2jQ5e64zoeSmz2quYT
5qNYVk5J8NA1UbK/NYM5dSDzByoB2W2rRBjPBEkLB/PPEZljGNFzj3usyt4zDrKmK4Zzfj9WHvV+
0p8mc7z8XDnjvd8bgLMiHcjvHSjHschG/+jANM9v7cDAxpJvaytH7XnK+zwE8oLbEa484n04idLM
XmI67//DU0TX58fEX3+uruFohqU78+ZZGPZfr1CtajV65pC7OyUsN32qurgHof8jXAiVhBnYl2KN
dom8qjsVjQtJv8ubV6fWw6ORdNl9aEXZvZbg/pn0rrmXfbeig/nhBwWGpPM82Ye4bUrsomu3stmO
dnbfF7ogiJo0m1F+uOcVJHXzsltDCfGQwYCmHJtG1iyGSkGX2YipliDqCZGKehk7WnFykwIezE/V
BsHhXTR5d55ag3aPMr7xPrF23Jv2aRrKeDv0RnjNo0RfAxvt7yPuiBVGjPGj3xGiYpfuPStFD8Vs
mJS3JAi+Kirgc0UXJ/Smp0e4WA+VqTW7CWAUYc42vtOJdd7JGlyZb5wAZcY/u/IGkcOoSZ9NdxrE
7YCi9GFmpuBC349vOmiFHmG4UOFuzGfBt8nOy/gLYRWIyQ4iS75aOkvT6vH51S1ov3Mtdiak2mW1
nkL31imbAM3NQ/OHFZP79ZdgteM5HJis3SYAwiwLP96ZYlT2JDdjFKyV2lhqIsACABL9CQl875Qo
TXck3gwBnpbst/2KNfRPVUDNa9TYp8P7nNxl0baSbVu3v0amX2+9vNmHahE8BWpbrCxi76d8MsXF
JT+8NOZgd5vOhpKJ9corJt+QPTT3GHKTH/Va8pWVPd5g+hKZP3g+Fn0CKucM5B87lzhrDdxIDgK+
ja59Bd/f8qZiaVbpuBjVCPurebLRuKRZs/AzGO/mNLm9egEt+aPIMgxo2Os6W/apk76ou1S9RBqw
PGTbN3KerX1Xxya4Ok0szmOGNfvg2cFnt4f1EY8W242utu6cAR03NzfCz1WXQzzyRAI+xlQ+kWa6
mJ3nPRGT6RZudCBHNF4Ur1L9dYd3JGlNYGRuWVwNBd4AkrRYZ6dTeZR9GVhOtC614kqk4qkv0I6o
2IH6a7Z4BHbAdu5GRIr9dWGxaFMycBHyOHmIrLlBBJEm4a95P9ckEIRPuFnWSZDwxUZgy9bm5AUr
h+XyWmt03tyoxl9gOeRHy6vsa+3o9nWMQNP9+s1hGh+fS4ahq5rpaqphajC4zb8+l4bKSxu/d6wv
g+etjdlHQZsLIm8t235qFuJ2Hti0/3SWYghWFenxn/rk7BZ02DHOFRO1kflo2Za1YEBWXp1Skk+T
gbRg026IfidsIe34UgU89mTRDVmEX4asI6ugqgjxMEu2/cqFVeR3R3mM7L9NAUL0hJ6Vj6JOramL
3MrgsxkYXf/6e5LLib88vw3bMVxh2cLVdFPIZeJPb1irjHA3Vuzii2JG2dIhKrTNywJvUYBMb52F
gh26ds+5EO2ReDL6BXO/iFBKVAtruiaT4t35lvmtL+wRn1r2Lywn6oOlD+pLVBYL2R94RrgjGlps
ZFPLsAgFwfFI1M44mcFQ3U5bagUL8kZNL5MVpJtE13qMF5Jwowtf8OyNnZceeaN4BsV+6E/9pVm0
+Wd/jMW6xxhon6C7+BKq+Q1gHKFVeuvHzbx9SYgnS6Dvh/kZ/RIw7IZKhI7DMaxE/mnOS66KLDQ3
sqmMTX6FlbqLiXcVCC/rMLyDLt9HbV58wiCbDEtTfx9HRVv/+mqJv62HeNc6JMIsrpelk8b466+6
KmtDkMUMvnRBixO0lr9Mdu3dR2npXPq86heN1fZvQxuAH/BdG7ay0J7QyNlgid2/Wd2QbEWrh1vL
TJt1HYB0McCXHLW5EGTWjrIpa7IvsHRyNY5ziPQ4u2O9g6SLym1T4oV8h1ggdrEDD5e+VIuTp439
qcAs46kZrWtQRdMVUaL8ydWt7+Q7mrNsBXOQsimC+iibaRv2y8p1+n01H1n6bNX8yXC2cjQEN742
0qre+K6eHoIZcgYGsj11M5/InrXj22VT9/UJ1B5QS9kjx95nlb2OjLhgt5DVKE21Uf+Nh7495/dS
3SY/RmzzgfdYsYujmmBKohLCiFWmGnE3T60bf+d4kDNrd3TODlJu08Iyc+ecV+alyq1xX84DclT2
a43t/MOFlxf259tUJ0ZpaapjqCabNe3jQrhHirrrXd/4POp+tcrtAkStpfS3IuYHjxqJ+5xXkb1h
SxGd7VLY9+mE8K6DwKJskQdPrlZnAgdlCzybSnXr3DPDRVaDqxl7pMxkgVZUdhEOz36/MRUWo3iO
C1SnCLUMl44l8f7XP+q/Pap1y1D5ORsqTFjDMLQPS8jYtEphaJH22dG8lxpS87nhKfNTMfSo88F3
1FjITc4iRVz6DGqkX5mZ596VqZ5vYrb3GCmhQWpluXcoRWgfVCA0uy6ZprPXDdWmwJr5DvpZv+iN
sTkWoUYs3izqHaBrUELJtBZe6u1N8HsHWSvUCILv3Jf9Wftvo+997/NIrMX/8Er7282vW66tC80U
huXOm/cPrzQWcBN79rH6HKXp9yy7Ep73zkMU2ZdwxvJIfI6lp/EKxSNr9d4na3Er9JOGwdbtgBKN
moWsRtMMIjbKcSNPICfLAZRs5uiHdxxJWo8/oN4dCgNlMAZorYj+fIN/y6o61LNU05ise2Kg4A4g
jOoAeuCG6fXVkTomc58Tttr5NgXU161pzFN8NFcWaM2OyMDW2V1Vp4+6sMyDNBvCiTi781Wr2VmI
6ELAoikLOTdP49vcFLy/WFhl0O58Zdj0kV5D9xWttmiH8gxSXnwO1AR7egEYjwiJwybWejUb3/1s
906zhLmAuojWi7sqQYxVnwcQGyIcnAfZFWSNfy0mD9HNeSAbWeM13ogZuBXk53ZQ5/AQA9FUvJgA
In99mzjyPvjLM8BmTeMCbHUcAQjR+BgZQLIy0dCy/WwPIMfLOiT4hbvAOlJ657k0vX5l1bW9C+am
0oPhVo0mO8tRXt249xIVHgvLesxYYsru0QY7xcvtK2qgznOrgf8Quaku5aCrY8PicatQzKMivw/6
/hF3ovJilZZztvxQX7YoK38F5g6jyhhfp7oA9Ydryj4L/eKxUqoXOaFTsnpht2Nzj9xjfAz8KVkn
3qB8acKFnJDrmbsq3GA8ekXm4hPv8eqfT42f3iP7APuRVYyxGwwFNzJJvBSpTdjP77m+yBxtVS2q
78e5gP7zo6/KzOpeFkil/NwnJ78fq0RdfZv33qdHKCWxpvjLuT6ev3RABbGd1Mmef3Ic9RLACXlL
DOyF4nLI9nmtOK99hG587bx1DRy6pFMr1Jo8+80psQOHssgCvgNXgsEIImf0Q6+EmlBn9l2XDWhe
J1BDXbfcdwWJP4RCEm4Tw8cuGrp/BH2uGvsjC48+eHbz5pPQwb7oef3sQhA4T2YjPgFnM9a9i7hb
iBvxp9GvOmzu8D2KkK5YsnABYT60Vzl3mHDwSirFg7XKXF8jGVblU7KQo7cib5amG033CRvHkzVo
xlb/UyhF6p18kD95F1nBSHvaYsV8994lD/hw/Ifmh9O1MPpWpaXbC3mslFl5P1+K5dhBLbA0yp1m
3fW5cWcVWkOCg4815tow98lRtXD1W+3X83I0wzeuSo7NmzHutoS7y6qfe09Ga5u3AWLT2smVCHk5
KubZslYMPuAU5sXkiCYDEsTEWgwUtRrdyyL3GsQMvDBdzmiaW19jmdPeyWa48DyvnQu1aeG3xPr1
/dDIaZWLPrXLPhr1NepGT6Zwx3tHneql1nf1VjZlMWRau+g7ke67ppjuZZ+WAg9WID3JluwvRnef
i2I8v3e1VoR+fhvdZYbV3FnZd08jVVwnOBoRah1fsfX6Tr7Rv3MVzXwYtODSjM7wapW2AZoG9SYc
Un6e1cc8aaBWXsa0AJcPY3AZjUZaLhP/4iFt9uCqyvCp9iOiDaQMt343DZ/0cjROM/9QuF1WEp/E
AwqcC0hB5na5IiCj8HLS4k867wh0+cd7tsvFJ3VI27Wt9fpaNkc3Du+zsVzK1m3GWGpL09eVLYxl
Qow+sQSEvZxqY3imcQz1jtVfn+2wiXR2lmn39V4OyCLpgX1uXMuYtaz6aiFny5HGUc9BUpQPmot4
dtlY/Tl2hHbxWgBJgEjLrwkCZCmyji95mmbbDD3FnaXmxRPWX/dywudQ951D4NRKiBodvA63Mc+D
EAOxp3G4QoFNL5ABFrcZGiuZoxKbp/cZcppfZLio2Q3IZFMVLJYrQRQhwJp8sIb5O0uqo+YjIh+k
NBO7YcmT9cYatYYSZU0COs7gpV8NBHTK2B6+YVQEsBhLzYdu8pHHSRt750XqyLNXOLcpCfecazu/
2ySVJbviLsvScc/7OEWx4qWF6YVJ34AAYJ3/KNy5+d5XpCaXcSZabkC4uYuAXO4rVn1LqRyQVg66
eypAzKjMnWug8lqWigHTmDw4aamfip5veSp6FJ9Rbfw8iZmypCnDJVUJ6ZmYiegmm1SQ38ui0crP
8IZAHwVuDpembd+g5tpJVn6eAPlvvXoqtrKZ6Idi8ICHDWO5m0az3siDkYRc5vDcXnpFQd7Ji8e1
7A/qcNdEmvVUTGp3SHrTWsnTaJVzURPChV7WIx3QojuZWLYJW9Ab3kxsjBelIw2KpvEeI/fPsl/z
wW6D75bGBsNrPByDebreKOrOxbBvLWcVqnU1a5uULwjos2EXCoqd/fA2Wg0SAOUixm9t2cfCerLV
1lkMTT29Nn4d4/YUjl+syIe3XunfjCjbkSbxAWEqf+RwIyMCOteSHXuwIM296fO0+h776b0ydMb9
5IcZjGlruMuAzS8hTHibONZnbV+l9Xaj3uSs9YagXntRsqjQT7y6lpJ5C0ODIVjxlW7izEclP3rT
A9Vlh1VWytnrNeU8OOiAxXp5lF3v/bKm9l7PH8WC88OAGRjKeuLDttVg49A1xVeRhMj2mIr3NGZG
AqLZVe7cvPDv2eGIhQGFg0wsfbbfZxdLD+5JUZ4i1eiPxqCZV7XxrSt+IfEsy7aWXbJIAdpg0zK0
B1KRRLBblgyuqgVPfQzgFuhLDIqkDZ9Q6nCucVfyvGLQ9uLhk298z8swfCpUvVqJMcXzyB2a8zAX
hR4h75BVO9XLmrMqHIq5JgfltNI0iqUFiW8t+z7MK5MB20v7EdKOdqp0dTr2blpioFNHj9NAGtwH
fPE9xDejMb3vnRWECw/pKfKt/rT2QYzdDoLAV26iRFtYQKWPjo5wrAYjrUOw0uh2itnc3Zqoypun
sUYdZuGsTfh2T02GgUFVcJtEVlo9lRAF1xiDBVvh2+VTZiBnyVPdwS2Gpl6aGImKHNHLuRk6jrML
0JJeyqZou/LAAjO6NVFUdI/wEsEfzZPTyVbPeuF/S/RHL57UL0DBf4+AaL4Ndekt/MpyHpNKr1e5
sIN72H/5JuoH9Two5UCQf1QPychFSuwCiRX8fJa2qrd3MGzjncq/va2NzQVSnrXyq1Fjk91907Sg
/4NbQ6mS5I+Ild0ixhrhuQzHYF0VQIT/EJmermI74Q5QI9s99aW+w2aRG6Aw7eeszIxD4Y3j3dwq
m4Jvyg+yJ1DAyULRjAkRUzV9cnwTSLSvVAc56moZmovo2gOJZ1Tvhh6VO3fayCZZ42jbE9BbT2OW
PqFHZS7SVolPbl4HV13X/uBh2L2EQZrvCng2axthyhc/dzXCfoWKKgujbhec9KDJH5qMJ4jlI2wz
dzulWR1hM8sHavfSoHe7LoZa3cpRfiyo3CdVAj6LU/b9qgKm9Gwio3d1evOnz4UUmK7lMUY7bHTs
GW21qx9wHMuBJpdYdsV2ePGRWlyJKq1fkEt/gZnE7zPql2S83a9i8gBqzQdZcE+2Q2BhFT4fFAiQ
Wga2xi9TkNwOskW/FFUhvvp9ikCFE9UP/vxJqR78/EmA4OqXrPJfbMVXvqdl99MnwerdTYq94Flq
gRKdk/EyRS+LKm02/7DJm2MduUzW37LypNF0U7UJnAFA+nucp828IlBU+BROFBgIf7bxUa8y/TnV
o7fJj+orwn/6c2DEIFjr6nEoWfr0o7eSk+BiY2sM1Pp2SNCMh8gEVSSbM2ByiwqdwYXjFGJQ+hXa
JMZOnhGJSFAWRUySbh4dw+gaY0Fzp7ErPxD9CS957mW7IMFngdUawh/WFJ58N8kXQcSWMg8H2KXp
gDNWYj/KGf7wguZb90mOB9iO8NnNRbZCjVdROqrJYXSDZ1G7NoIpBrtx1d56laHMQEJxglsKPWhu
1koW7eI4isAb0XSTckBe03V2smk2NszQotGPgRg/8SB+1oWdPThxlz3EbDlAYpLJ6AruhaUfcfOG
WXqUoyBG2vOvr6BmfMw8zJlQ11UtYjU2LCHrQzgrcnialLXo2eEN45YA4WSQvZ14MHop4lgNZtrR
ubVU82hXGT8q/laIdh6JZnu07rzsq66K6KGo8vihxMR6L2KrIY0YQSx30RJVESbe1mqorMe86F7V
jhdzmxrN1a8FaivFtE8UvXudun7aTRYwzgBxuNfSQHljIgR2sU0ccsCH3w6HHtLsRc2t089nK1oY
sq6wy3OPPcnzCDxbHl4XU34oyKJjwMW0coZTZGZanVLQpy/ix2e6bh0fhZuZSznLtxD003g6HuU5
0EQiqTmuFBENy4FI4J2OwtxdgfmCz+Pt8t7lWmBijAHRNtknCw8rno2Juu7tUOSctZNZ2i8qJron
H3/FXW6k6L3Ntfe+/1b79Twncn+cz/2z9uEscehaW6DT5FrV+7pTvG0UhOGSDdo079Kmey0Nko3V
dvnqvc/X2mnVtZqxlofJgc7Uy6WZOt32vc+xBIJpo15urH76Bg4cecxas7jzfHVvGYSxJqtHqboO
xQP67/nSzoL2Te+sR/BjASAcZU0HBCZVlBej7OrPv/59/y3hbxjsEUir2bDQCdvK8Z8SRpnNJifU
m+ANoZowPtjOrjayRwhezXdbtFtrrLXPqi+sZaA7xrVEU39fBZO9heyfn3LU7xc5wMEFCCt+5HOh
IOu/smOQoLKp183l1/9l42PWxHBcyzEIbtqGMIVpfQic2ZrqhwFZqc/TOKwid6qBiFCYSYHns+M0
O7bJ8aJXvR996uBg8Y2f3UJPze7Nyeoj1D7g5hoUK9IIkKfStH/zwesvUitVzz2aYZ+UMb3aqdq/
FRUXSMdSZpcGK2jThZ/p57GpCG0OJv7aecJL3naFhm0iI7ImCzkRpEKPb1WY/wNUwxAfHkz84cKx
EVG2HZOsKHnGvyaPYNGDxMhm+wGbB6aVlPmJ/Iw/G3lTdeYi1f385BVwzglg7z/0y6ac8T5X9iVW
jlZrYuL1N5/kw7z35vuxuQtxB1ZThCas2T8YiJsfA8t9gzhADKQ2RwwaHN/aCLNmdJ4CE3Q5wJy/
k12gtYY9T9IJbVoG5Ul6FRunWoTmDjm64UEtyh4xjTsryjml0vHb9KsW1Zb5AHkSxSuDBfAJ/yhP
AsNsvMRYx8lBq27jtVf0pkyUHBNihCw5gTHEcyFrTW3mC2SW2/WHgSxFq30hJ9rcKktdQ0i2agsH
Ob14WgZG2D06iT1e+EIe2rRD3WsuyuENxlT86TZuExplkVyf5BggFj3LmlOe4Hljlw1arn6g4dlg
qKdEK3/UZJ8s4nn0w2TZJ0frxnT2lo86TT/5xVF1W4IPY3JvaUVBXPw/hRycBIL3m9wci6Nsvw+r
EZLGJA0GkrQufrvKpGyM+c2rzYUKfiXS2vQi5vcwMJr4PDXZtb+9hgHJbzBrbcEpzKOzmw8SnBmZ
RFAV8iRdmar3VruRY3JWmE7VHtXVkYXK/C7/b5+qdeM+9Mwfnxqlg7oUgwVkI50mFHQxaEyQ3Hur
QfzASivcK8RNcZXNXh+VN70nim8gwHDqBj27plnzBX9h44KqvHmRNdsz2QHikmGXhck2cQKEIwci
9vnYSNTlWjbfC3lEha7re5dK8mHRajEyKU2vnAECIcamZ2ITqLZyln3vRWD7wdIvwuRA9Dg+ouGF
A+Bck0WteGO+kFVyVckGbdRr1AbJKfIzFLBEka0Fl2FVRUW1TpHZQFUCPWiCXAPEt/YPv8zRz+i7
7FPdELfuR11d35p129672AbphunlSyurCL2URYcfHZMDt28vWTSdCP4kZ58cHrKnllh4jWm8DINu
r1urnraymWMOuDCnMb6WQe0/V6xYNDcxX5Jp7CAs/+Uou7tLIcmw3Gwi4gJ6/ZW7+TAC7nvx7Lza
5j3bnzwPChQtwwc5AaW3ceEEnn03hG53tIocCeHBLb6CBp1PIApFrDKAU0eEhfS7djSnhRwAKnZP
pKR56jy/QF0GQdk4A70eCv0gJ1glmtQKQZdO4KdaLOPUM7vH3mXT6qHRxs652swknC/DCuFEQFYx
BDaWzMbOC3Xz2ayBZs3DkYhBc9vsV9K+stcisIbDDC6G94X0nBIox1Iqzg3qKnMQz5LEDL+I90Fd
pPBy3eY45P4PwoY+dN/IJxT3eKCNl6osSU8BwXyrzWmthY1yRW9hfBhd4koFGNJdnOnDg47K4n1r
nuSY7Kk0pwCdFNhL2SR2cW+apn3AUzHY16FhbGJVy1/HrN7I78Ie2m4ZNFN9SZOSFN5oWbevFyHm
VZbl2ZtmcFPjyqPuh2AoP1kYPskjMy1GAq2w4CTUAJUU03fX7jAGn+Fq3C6E7iGy1ws0Og28Oq5q
UmZLu0IYQemQvMxMtE3rEp4c5NbSvVVGWcFJ6Fb5c2hU/3/m/P0jOE9Wt9W8LHj/CMXXrX94Let/
fyvjTGWogFxNx7Ddj29ly/IbN7Xb4ck0J3GNk/aKfUf5prX4Y3ZotGxlM0O2w650AmYVmcFl3xKC
HPuVl/tKF/P1OMUyQxAPkqASAYn/T00xHZdVxhhtZe02Wtr/kJpEpuSv29Z5ZUVa0nYwyAVCZHzc
87B3qMsCDPWjWfUIb6K6q1aGtnNMxDhl7b3P/S99cp6bX3ENXYxKSlYKzZhkHxKcPnRTSeQxcb1D
pxf7MZsiY6sNnrMZW948tzbuNBv0jNFEGZK3rm2SlVFXzqF0ERS16k+RoySsyuxsHwZhyuOZZjR2
33Bf1O6gMhmQ/sJvchYRgHRtCJzMZLPyHh0gLS8FsMpNV4vKviRDVqI1FxYvesv6ow4a/B/nZljk
K9/wqkc/ncx77j/WfDNAZ3RwXspdHDcDdnoi9pJtgJLTtSfLe3K8YSNbY9y6V1mrWqGiMoafXuwg
P72QnYqdvqGg5e3fJ8vjiVJt1PnQ21x5bNLyNpad3YDreOgbsGQNzdv6oVqyVumLF0LADkiAIjnI
vyRy3QcylybB27B76pqMCC9/kY1fwRJO+YDiVuZYb0UafgmiKf09nKI3s8pNlv2Dxw9UgADFHPJx
nhDynngKrZJHXe8CmZuXS7eqXEPpY8yV1ca2XpoG/4n3hVWltYW3fF9KoVCK5wLsuO3UmulGhFO5
Zz0uHkkT3xtGaHwpLC9GMdE3LoYRFBe/rHkJzQNtMF0KbqwnV838vRNW3abseeDU0e9ynNRzsJ4S
LOnNRp29Gbx+bbD8vyQJ64pec4svuhu9wPLqkPXTrQOJXGUl+/nWlxH2wK+zluq2b5166xSu8hog
XiMnJPhHrfXeqA7oq0ePWUiAZj6h6pvVUoyTOMMeNq510ZGSmQdaj4QvSlbKve7V3nFK03Jlp5Z7
F/UwXNAlfa6rvEa+rPCfLPYGha+NL53jFKexMtFPGrPxBZpHuGlCIwORz2hYIKyqYP10kaMVnCfH
zF5QWRouFbYJbEmYFYfTtB19BTGkNpxemqiNlyr2N0d5kOP66xbptkel7pU7J8NJVn4wvJe94wbd
Sh6E6WKyajxh75E0q89VhDbLNE4AO+p51xRGxtN7E5+oH82y8KojoaWfm3I0rAg5yGOb2V0pLH1C
uim5R9ck8W8F3iH0O+tHlVdfN/tTl95Bg8atrP82Jo9QPGttxLYKJmQfZ55nvZZDXSHZgeAcQFVC
9jEJmk6390k+S9N5hYqvlBMdi9GzPsWTeLj1J65N1A0ksWgG757V9HfZX7MkWaY1ggCQlpK7tCma
RTBDTZQRu5Y0EObVnsr+Ak4WP4gIWd2uBViDOO/ayRrncKviV+McZNsjGbPFdhONHF6yiOGY52xE
xrIuseq59ZWlfQ7VSTn8BK6Z+3ztfgTS7vGwYPkKyq2Lwq9V7z84kRd+7/pyi1NxHiyK9GuKQXi0
KNorO2MrWORxhKKFP32vR+9qV6L/ivvOt6nKtTd9MgdUwRC4Gwh7L1CJR2bXcxwkBRN2EBDYXN5D
qoeeZicIcs1VOUnWaqPBK0qIdCn7lArKzEIJOEcqz0EGIdyi3/mHHH4/TvRYjwXBlK87Lx0WLjLn
cE1jf63YpXlhj6vCZtW0feZG7RmMFjJxVlB/UgLWymKqus8oxV09H7TiQln5Wdfd2E3hTGqSzCbJ
YvL9VDsGE8ifmf/UjFhT2EaaL7pqcACgURDsgyZS4Fnn+hELEcisOqe/Q0GtO/hB/arN/myycGcm
ceunZwzilaPsklPtAFFID53T1ftcJ8B5ULOCXRJV1krXR/+qp82Ee5U94kyXmOcmUru17ubZI75Y
Otxbw/9qDEBgatbQiy4uVjGyPr/nQzwr8GnmkxsifijPVPnajzPls0GrYSv61lYq60xoK7fC4Czm
RsIy9Jz2U4KwW1+Gm9pRZl8ERpzEjOAh4s+5BAlJ1CRqdlTS0zDXIq1MT35RNbscB8JbLfiz78No
7tf9WoXKDzpAPbjERmHfzNXAVtWDYlHIpiwsQ2T2+jYJZUNLx2iDqSK2tWWuFeFdh/RmIozkBciP
fhBmW690G6ozehkogwVEB6CrpXciMfBhnQfQQytWvduKQ+kH7nOVtMvENgc8UqBIZH03bmQT3Nce
JznrEW+fiHQxBLAE9e0WP1e+albfeVh7nzFtD5dpPguUKUa1yZIwOyHLC5YZ2d1tOfndveZO4zII
YK+rCckHY44w+XOsqelDcy+y6uW9S9ZE2ZurcHYzVDH80eJUnHAkF2z64c2hNGct9bkp+2QxFaxc
FnAOsYgUiPOhGHRfEQBbauTDENItkFKQ7WluD7UPikm2eYv/p+2n1YupZmh+ZeqrCn44rdTsDzaI
iHZmFvslgAZBbNoPYIXtTSCK8Gg7qX9uxZxwUprqqc0z1C9Q9v3efk2SOP8j08GQVpUunhQeewAH
/h97Z7YbN7Zl2185yHfmJTd7oE49kIxg9GoiLDcvhCVL7PueX38HlXnqpJ117ar3CyQEONWFGOTe
a68155hZdw7HRhxKM0/9rO7rR06dID7yOnseCNx8/y5lqO7CmdUK4V7gsrT6P+/8Cf17exJTQs02
hUxb2NZ1VeZ2+r7nRY8yGiy5Cl70csUfLGp4zOn14YF5E23YPufpsvmk92CuEwLW3TQ+z4JoPKXF
VizpSnzXi2lPEhKRf3WgUpGVlzhp2n1ve6pZxX5eldFjVDxmaXdXqqF2kCVdPdAtINClrDI3HnoU
MBqmDE5NmlfKM9SvKZNZOvhxOGhhfG77j4omaV43w2+jb9f52E9oJ6sNlpouItZCORir+MaUcU8B
lP4kFOBahfopeUU5q94v5QfC6GyUPhCMBfNNkqOs4iQrgeLnTf9BsheCikIGmHjt9R3T1NzFWCkd
zeRK0wOqtxjbO30miSsYsCPFUKSPkmwycoeQ6hTktG5zlKneGJBPZUWZG+hKucXqJm/HIFO3i/7S
a6LYD7RaNib9cVcHZLqlAz65ZlNRe+v9PljibIcXF63Mgm4o1UsHRC+GTjLUpJiX3JbMeFIdhnNe
O5McL9cRaHQikd44R+z52HthiojU3KBjkjYI76rtrFrCSaOR0X3a1Z4MkI3kB1gy0ii+piXIvsEo
6k0RBoUjSXXu5aGoHhPUgEgKxBmItTh3eMFSJe5JZIhcCDfTAcGxfSTBEPB5i5GMmWF0TTFNutkk
aDmS64YIsW72cPg8eJgM85Nuv8CxB9ZQOcZExyBZ+pdcrtUT8pnnMFJ9M6JmMuoyKZxgmOsD3fCw
C/NTrmpPU2Koh7CTTS/VwfdStYRuotgd2ZFGy4zlxqkuP2Hmz081i/QcAX3tcWQ0SVBdI6266XqX
H/SYUXWgHWlf34HFMj6x9u4ji3B3csetqDiXqpF8bKTMV8xxJNQqbt2SceSDhphuaDQni0zUD1VE
ABwJejhlE2cYhu7cG4cFGcRmpXluCfU995m1nKMSgYpkMhXHwnaqAlJmZZxrW3PS9ENVJ09lHozn
YKYpm8LMsJQm2PWzeLA4jzosydYebClQaDFdlaTpL+8fhAk5caoLIviiBtFVLatHdW6RyqnmqWIa
ezeiRPFmIwLfbxJDi9jWHYPF6eRzWFv6EzZNx4qiY00X+yDl0rSf7eFzjn/8rIkJbbTK26gicHWF
SrAwJ3rEjegnvaEBkBAslvAnKlkvF6YbS+qLPNYbEQu2l3maznKR33d4F0mnR1+LSR48xqx2Xlr0
BKHn0YaGhe1noVl6QJQ9Ywq/GkIdfrGsKd/3DFjVsAKouqIjBsei8DfTJZ01u0zxo33LwWsdIAAa
R/QjHqnmCRFBGXQmokMCp8Cl6tA8DMjhzgjYFhZ+Qd1yf77I2sp3h//3V0NKOMBW21YYff7oJJ+Q
nIuB2/ubTU0MhaNviJMuXwcrWi00c+ctmp06RgI3xJqsN1VKX/qum079aC/7UrP8WjapoGli7ahU
pkMgRcifutjcKlEN5XyBbdgP0ScUSfKlXaJL2poKUoMhPue9yPyeXAh9834YJzjxo1TGgSOq5Bb3
9ZU11d6E1ZiTr5XpfiOrH+OM2MFEgyGmGSkMs7XdnfR2z+UCidPXhrxRwmGf561wI10e3DlUGpKj
TEwt6z8bw8g27WgeQ4xIpBDkTj6RTQg28s3u4sjX4+6zKBZAf1X5WFqafRChchhj6QqpKnlKuYcc
xbKf8xJ0nTr38hGViLYrQpazUsoSXw9Ec0zCTbOqbPv+TZ+1O+5OPFlNtplHaKZNkPYnIXcdCk+b
CAG5OnZ1352znHBgIyx7F3pu6qSyFdO1UO5B+UtME2JyM9t5efv5+6/8bY/lTlzvR9TpmjBN64c9
toTbadZ6WHwrTHm6Hxq7Iuwp0EaXKcO1jQRFekWPV6x3Z1WX0YNuJb/wxyjfN6De70Hd1DGK00cj
FOlHbTxsvsK0G7v4hhBPfCxnFIakKZmDhEWtMyXaENj4oaptqoArqw169UaSjOlH1HgkB6UnRU7T
Q4rupI+HGR89u93PL5P422OyDksRdfCsqMwgfxycKpLZTvhkl29Kmb0Qg9adkDtk4NjyEFknaJX3
aa5ImzPKCJ8jS7iPZmXa0ANGLzyW1jbWxTMk//48kS4LS2WWjhkm/GQuZG8cB3FaRnI0f/6ylR96
e1xaUN0yTkpLKPY6PPxBz6CknL8QApnf4obnQ071r3Y/Co+kPqgaQVjvC9NAU7J0T3q0odu9hzau
fimtac9ehwuW4D527Wq8SEPl0K60D605Z05iAfOH/u8q3FbUjpZyi2tF3sxRuQOoJHtdGx4VC1hD
QOaf0eYegSPGfgqX1qPVaPmjRXNs7DLAJDkBm6QZrVzs7GMgTcXWHMEXRwx3jzV6y00dBKBLwng4
mcbMAIS5Kx5fMjz7MmmdOpmfC41hYISF0E2lud/M4WRuS92KOLiVg9cmQ419cLa3Ya9uo1JvHtSx
yzHlZ+ZmIuhqG2hawhZuU97p4Ug7bOkwiKm112hh5wYVlZ6dfMVJF7X1s6Rp+rnOKMgkibxbxSJp
s8b/7phJPNM8Cm54y+z9qMVvPYUSNp/3YnOa9zBrq13VdshvaVP4bLEKGYT7GMrui6ySgwtRQ20G
gqjKLtob63BK43xKXGRMJGOk7dsxnDYjzC/XNvTiaoMx39lD/6rDHsypAoSyU3CQ3Vctpd0dih0O
RDJC00Mwn2xRpbuoHhVnHrR4ob1QuHqduTNZ4feqKZHDWgN/HGU7Khxa/dJDXHwqNCb+RDco+ZGA
SoqpQvHC8Q06d35tS83YaUO7uB09W1lX7iHCr7lA2O/KpWt/sVP94KD541bW4EmY9KttOHU/OKh6
ObB5Ls3gm9HEEeXHUDipKdnbFMnOVpHjnintMFwMQx8uWqgQiJmExzLDM8/asp204TqsCX1Y/W45
b8rPnzTxvfbr/dXRQMfhowiG96b2g7lTkUXW5HWVvE6EKZKCQUzvKJcP3CclMe/zuBMmwWMVoxO3
ot26zZTWUUfEye/k/WoBZJXM5HCo2VZVjHaLRoFOX9zlD6Vc2Bt5icR2WY8nRTrGvP2ZutFyndi8
MvrYseT84s/523pnMlzQbQQHiiHMvwFmVDEuSzqN6esY93fIhpWrYiN3b1AYuwE7pTf3TXbfQUND
JzG4iphxpCmW4nY6C7akkurdtkr5ZbJ6FLSpqSKCTIarOd7s0nqew7m6hcz8fyUWsX+sZrjwqmAS
o6qWrbGQfH9iNJS4zVsiC16lEPDNAlJxLM0PXZZQKoAv3RqTmJxICso9nh3GQ8hir9CG783MPhSK
oe/fD1ODrJ6ldkKvV+zFSFpW2XPeUcincELUlWY3tmdVqfYJjUNfscIVWIKxBmKafWjGRXbUoPWJ
BnqZUYp9VlML4UrXnJM8aHx6w+ktHxraZiymXT99/Pk794OC7f1GtDQOb5asC7Su9g96mSXvISdM
afJq5aLd2KkRsoMH2L5b60GNq/RoTIqxwSv1OksERfXTQZpb/ZhPzQb3EgDiMTqrk9yc9Dyq4Fsr
n0yC6+9VS9qTWDhInfaE2Zc0SMwaHurF2KnbbHBpqsA+ScL6shTBl17uWaMDDlX4XD8E+HqOTQ+L
/Od/K/fP395v9D8ULcLiJjUU44c1oRlzvbXConjNdF32UNKOF9zANkHbQ2juY8rMuzxOPXQyxdle
wqvWRW9BvQg3lYW+zTQ7PL9/KG1au5B7gD3oKCuxWyV9nz6w8gb7ymo/E8E8nSTavVaXb2KpuRCo
PAGqoD2Ku/Gi8druNYBDMffWztZCMu0zSbufGPdd0uJzbO7ZpzPSLMlxgGpQ2KqjVxZ2V1n9UBv9
JmBGr6aaciSUHC1/N8iQdkkJ69HNFNjjK5Otkb7XLgiTyO0JDXHasFiHHxyxlkc9L5xZMyRCTXJQ
KRh07sA+FKdupR6FuV0TYQ8QHC0NL0zvpSdpzmqPEcUd+sXyIqZb1y3xjiNnSJ/ewNSdFxUpw0Pm
IgQX7qJ+oCRE4tmOr73RH+26IcuHzQcYuMNQMb3LKKOdBUHrJiHxxMlXDr+hN0QV18WFmt0+WkYZ
HxlilU6XavpOiYLpMFvz2xT3gqlDoRyCNdE1EMVr1NegLuhjOoQGTKeKlI6gJpeyg+03sbJvdaou
LHI0PGTgPmsrVNPXDtwwmA7RM8dpaICKJdmToTVkWq4JvMKi54ZmCG+McmyjuT1rwxsD+u4uoxhy
wIjsYb2NvhY06RNC/0PQ0CMu52crk8ITK3i9nUKo3g3SOieZYUfQG5eP+voBh7RDQmt1CoPqGUbR
a4MPfKeU+gWws/ao9f20M6GpjnBp70SMpHLS85eib86aAZW+s8L7kZyte2CpbqvkjyRHlG9myNZu
XOjtmx8LZTGcmdHDsZDFZdIVcZ2VyJ+tKr0fOWPCPJu7HcsS/e0xGokQinDSotfbGTGtf/Ck1BZV
bm8SKpMjivf5HPa0qhbLbu9D8s9+UdGbfztVmIaiqzqboWkr6A1/WIcHkim567T+1SA+xk2jmSou
x5dl2T1rKBXQnWXV3JDtVpDlXjlJCPDEUEIvIpjRN+LlJZ9i3c9SgPOJDnj8C10P0wGTZe/TZO1Q
cXJiOz+REIkZBBQeS1x4xpvhpEYxkv4SGI5QsUmH42x5SjiD78/H+SS3X9Ks2KmIPh9BBJQECBb9
GQaJvk1K5e2dmoNrxCe7RN3rEzMg8GXp57wdMg/rGLtIH3EM4XeNeaxv8cQIH/MA3tAwLo8jUK10
zfss2qa/9olQ3GW45Uy+4K5NyUYuQChFS/E6WSiNjGno/DBgoJSut3DQxJchGeZzbOj33VI1f5xh
/s931Lj2nSL3UoIVQwzW/fDP/7yVOf/9x/o9//U133/Hf57jFyaS5Vv306/yX8vL1/y1/fGLvvvJ
/PY/X533tfv63T82RRd380P/2syPr22fdf+i361f+T/95D9e33/Kba5e//nb1295XHhx2zXxS/fb
n59adfmrFJ8T53/x9dbf8Oen1z/hn79dXsd/HF4boB7/zbe9fm27f/4mmervtiwM09Y0xBJQs/Tf
/gEs8P1T+u86lRKlKQpmJOO//aMomy4C06f8rhrU2xbef47WYK9/+0dLcCmfUq3fEY6YssxnZASd
FLv/ugB/4v/+eOf+exwgT9W60f3beqBrTBjoYVgc8tgJNeXHY7yomwJiu97sWqKmmmiW0Ou1hRPa
E237hsTHNow1p2jUjgcxusHqC4Ay5PmhhW/Zp0F9C+3usQ/JTkUKl55Y6Ss3HrvOSZs1axSZv5tk
ZbJtiTIFxGF80XICW4NYhqIx6VuFY8Qh0I29IrfpvraNyqfDPebN0W7L2Slz5J0lvBBP6QY8mv3K
FBdz4tixOl/rr4GSPANrwVCriRRbjAllCGl4yVosSnTSI5lvxwwkFU1wpFxZIhGyPBI62GfVvVV0
3cUasptVLedZxzXbTCEIxIxEGll+wjwt4SKwYzea5jcUDt4Qun2Nqk1g7XUNOMed1tZO3VO1ASm5
G2I7uDFAe5HG5Eut2qVfktt5X+Nnrequ3HfZYOHzcZZ+Tg8mUTUOcXOJe26YPZZCTc5JAyq0lZvW
s9qSWMOpJJULsc++0YpbsiicFwnM2ujwpwOtXjyGk7nfhOMHiup8V4y+FYyFT+VJ+IiRjU643vkz
WGm3LOXDIIWfIOvlTtvYtwbeDP7RW8kx2MlH2OdRC0EDAQEgdN+omm3eI9QAuWe7FaeyTTIEN10x
ST8Y62pT9Dplq+BfjdxhNlBcpnT8by6i13BMxNJbkATWii9aTN4jcBGEmwk7DRkUfd0lTtthUbEy
etEJ/BoTxItZ8cPRURwz1fjMkbrwVSg0I3VzKcdct3yAxd8M+LvD1NFyGS3m+h2jQUM4CXDrEAxI
flnC/8unsvU6vb3vunknCy4H7SnbJfcqdgct9JbmCfcwb0q0nztep6qWxNXY2g7b51MRYb7WQRVY
ialSYJjNtdM5lMXBWVlMZhdpdxpHJiHaLEZv1oHFqMqAbicd8SRNGwkgvz8PXN4Bt5Y5PdpNY2yT
mT0F5fxs2dnqOuw2y8ijQZamHyvqaWjjeKMGu3SpLfIXDmW0PImJW63RMp97GNsUAUQuRhD42Icu
T0AvoIxRo9FF9Gj5oZ0v2wV/caFkDhjQ2BNla3l0ZckOV6U7RPufiuWOvqt5zOqYAU2XXVR9mVy9
pZ8ycahMbSRXNR3LTQQbwjA+VYkyXHvpo64syfqmLgeNjEOvNiQ/aXDqTB0XCfbiJ0Cm0kHl4Oc0
c2jsNbVMNuBZyHgX5VNtplszbA1/ivFSTyVvAWYCfV8qzTXkVjghqqxcmdw7JUga1DCymzfK4Bt5
91Ai3fYDAftg0trEoUZdSLdGy8oc2WsA++EbIhSBxGgik1K/DMo16wLmYcXNk9PwGyZXEozFm7w6
QUnDTRxZbqZOtjvnTbzpeoOBnb1TF/r4lviidDpjVRaSuMmuM8LnEy/FdMP7OSccvLKK9mqpxJjN
DZNXE6xZ0M/l1uIt9bCDvhrlOgKyZG4WnS/rxEgmr2TYfoBQb5nGW4auifS+Ab1EFrUu/maWxVbF
GzGg4dEqAtnG0pmK0XaHPHuOB3Sa+Zx8QwWa4FSvb2QIZYSQZZ27yLy9SYNOkXeh98yWEVpTTNIW
neAg4ULQ3kKrjLfByPsMlnE3T8phMRssnbGdURJj767MKN1a5nDNMiV0MrVaNgyEVC8rrSfJGLlF
LWV5SIvNOEqvqZx+CJe1JiLnUs0H5C5tK28KkwzD8hXQ3K4KMDYJmQigKH6WCC5xjCjD4lWJvcGR
3hFl+ky/aROP4XYcqK1lU2J61CmDq1c8QI1I78quRggbBTynU156ek8cYjwds8bEubh+0RRaOVeo
2IVLjnChzmwfy5qHhGCGC5homwTkmFN8EaqAiRr1FP5zzZArzG9WXyzbUaWjhV7PIY9R2kMSIl4p
1iynMev+nCr2xcoJCR3HIPEozINtX5hEPsYj6KSybb0xDl8Tqdr1/bqoxt9CooPCCvOgJMnQipRy
01pztykk3C2jsTYzJg2fjyZt0pCGhob52S3K8JLKOO+MQte3RL2+xaYkTgapbv5SGJ/bSjZOtdKK
bUa6vTOpgXxBHApmPG83Ta6mzmxkyimIF0506pAxpe3qe3w5bltk0i5sqofU1Ko7+uDxqchCnzAK
VXZE23nMYB+mXh72I588WWF9yJUmfWjaynQSdhWplGo8O1IApnS+2ESir8NgaH+x9W2SmFZKIkDg
GE1+3Yu3RSRgJ3P+iEIgKyLUsj3XbUFMS8rS1PF4FgIBlx7H6qZmcNmW02c5tOctWY7rbUAHqMPZ
leCnIVrc1dZ9q7cKWqbtRZunjvh4vm6uWevMA/kUPPelcYmMPnFoNMhOED2z2w9usv64KUe113yF
tEJDMyVO3hom2VnkmtCeZsLtWsaPNklVh7A/9+BQfEoz/uA4+oDEKtrmHalMocyE8P1hXHowM1Un
vGYMNlMZTZ5uwcaCREXncuKkPS0u/ZDPGVELIALsC5LOeWs3TwL4izvacuvMIcGADUuNzI/lLk6Z
Hk+XvpBXlU7wYtF/Z/hkxa46WkztOIM5ikZbluvp5OipdypS9w4Ru6H2V3MyfY14YBdJyUpi0b8u
wrqxDRH72qmjM6OcQps3TRu0eRMnZXjHaS31Hr4tGhSt8sbGDDJxviT9LG0bo7/kibIjeyFz4o72
hZI3n1W148ZgtU2D6tQqsBKYlw3uMivPeQDiX7PFKaAsXLcy+MrdQcQT2X0USPpYm97Ebg53LPNM
WfgF7p4DuJCSZn3h0UOvHCuWtnHymUCVelMkEyGOfXSztfaiznG0HW044ziFJ5RsWBuWUpq9rNI+
VhIDaTjIxDOSQrifrLtmoSdWKjrYBnEg9cltWeSoTaR16SQuzBb9Jqv2RFtwipe8aJaP7IV0wiFz
Oiuq7iTNBm9oP06ubNT0Qy17BC48kaFdxuVd04L2w6VgP85W92It2tWoAtReerJt2sR6zItr2c3M
WEVMpIISj8cRFjkHVJik1iFnbwQwRbQa2dH2rpEz1Q+7bSwnqDZjM8b7XcNhThdWVNJbtKbyiKEf
b42l2qe0Vr8lxDxc0/I047TG13pI2nC4vX8Yq+TDjBrr8h40oU3QfdlwB3o7dbahpbdswyWQ/apJ
SheBn6evcdSdVhUPksRGz9QfhpyusAbGXAjM6PsAhr0zlzKbth7c2BLLixYE8jYconqDX8EkTVeY
+1QzM9dKUiIdls6EgiL0c1cvnw2mLxsIm9Km7UflkVrZsfNcv8n6rKPgTLdyobQPf/wv0KHc5HJx
nOfK0SOCetOQh6PFA0EaOrOsFrO8PyMk2qgZTcA+AkugSDy+ShYkdG74E1BFvuhzlHroblEtdRJ/
xUuLgdATqJrOBZIfJ6ywhds5Xg7dSQZzATVyiIkC5XFF0DwS2NiHyEeH1VCAzdYsl43E++acCAix
HhUC/hCRDR8yZjxOqTazCz9oO6GXmM30zuzHwMXxdKjGJnGLUAl3rQ5bdhm7G0nwrl237ZMxxabb
pHujsHHWAOCm4K8CLyjipyycm52GHMahqRHt2OLiLdM7wk5K5eMoN44WIdfMBCeAoC8/4Y/MSC9h
K4kGseuE3yzg7UPyE5O+9kv7WOS1P7Fr7RW7+DA60uTTtuUSRDu9N/zc4AoplAu7ohE9/USSp0Hh
5wrQs9oe6Huy2TnEJMmIzDZJ1ZvbKLa0baJhggSEc6M3l23HGIzNQncMH3m4baDhHGqhPGNrGrxc
6wjjVhF0oKg79jw3XWGhGyWoZFu4Eg0mG749o6Il+RSvs3rwnNO6sNYbOnoSsFwozmApaCmSuirj
cUm+tET4PFCLmCS8yb6V0lBWbwa0ryMKicTDUal6A0znRpi3gmbRXb0Uvh7pzxTnHeBZW+at7pnq
js9tWqkPLDfHpjYiN0Wf7RoWOndbCZsTpyka2jJ1j1B3g4RjL0dIZZvpWx5BJpoMHgGjTq+Id30B
79GiNnFguHM4Vq1X3eDZkDlN5qQXePggdhYoIikfH6ZYzneT4NGlsxlH6uxon0JdO5Om0PqDYZTM
OJs9naUF6YbcesgNr3qkfLIq3pE8Temx56ajWqGGZCg8F8tEuThk16AcTlITfKEfannx1F6HImi8
du6+IYE/LyMS9Y7uqzuY4pNVc0BNKyPcLFNF5GkEhCwezC9zNXCKnUS/x3u8bHQtvDekrvfsLAea
QNSSGxucIpAxyieQkxV/XciklOD1U7wMTPAkc09kahaG6mNNbcI2SGYr5EF0svEbbCZyFpbBr+Og
cmqQe1X0zTRH3e+ysnQzS0DeMGgumrxiD7nc4AaouJy8I4LDnTKOaVrE8ZYB7gbTHsPKPviQhmRy
DmmznxbCd/Ex2MdmSvhUVFFRSvNtYBgeMAX1LKiXu2DIPXqi1dEOKxqDtGnHUvtsCXVNjBMXDQbY
Li3DuxnR/75tu3Mg43BCf2t6miYqt7PN/G5cjLt64tBnK+VXyoOX1BSpo3B+gFlgTuWyMxcMlGZ7
C1NIppRwjTdqUuVkad+5oa7wyGvSk17oks+wCgJRzXKBnogdn4hvoNIGVUutbJJUYZFsyRgBn0f6
MgFzPnLQFVwV5e47JX5BqwadOz3pzbNh9t1Ri/qzWlsYDXrKBmFEl0L0OBm0vN7boEg4Xy/Wvh/7
yaO1ROcxoKS2amlXCqq8FCKrVJ8j9qM9d2TAHaqcA9pYHnOSfU9ovFMo44Ahp+IZ7e0PiH9qtGnS
a5FUz4s0pXsWYMMVPLE0XanCxm4FAtLyd3Jbvun1i9XQgA+Wvti9C1MWPadI4MXJReGXrdH4Q9+7
BgcZbYHrh1gb4YxiHya7LFfBs9imEVt52FM1aiuIq9DoNYsem2WTfS5jv5qN0kVSDuY79IT1OPfw
DzXZLDdZY5GfFDGpk6PU6csAk9wCAqHTqLMX4pmnYVPVOLLn9pjBT3WpwhSZNiEKJlg8EGQ6r9Y4
4GWt7S92FFKnrPr9VjmnDGQfLu08+Rxcn9i53gZkB46d2g81kYBOIvdOAn8JyTO2SxXqjjdZxa4t
bbz/APJdSdaueQMY39QoyfHYKK6YsOTIso+lyVcUOmhNV1AwLK+oKiWexPhLQAG+Ri/5lCNfh65s
XTDAlfcA8umLPqTkBRQhFIyMwwTzLFaNRXsZOIf3Sd9sgEC1rhw9a0quOIwxJK8Ho+la5ZRtSBPc
Lh2lIUe/TZmH+Xbo78gXunZNiTJpwqJNKeQlWtttckW/XyYCaBLAUG6Exi/GJu30lAZOX6TBQU9z
OBbml8WUm8/pXaHJukuSEelbRt8xfH6JOtpSbfhFUfkBNnW+X0gl2qkq3NiICMxisLyBwfcycHo1
hLF6OpJla9UFxxLaWZtmtjdIPbQtJ0oAdwtFk9rK7jhJEklayfMScWQWMq2YuUyORG7abt4H+dpf
o41WBbdZX+BTxPnH91NcQh6mJ6mXgM3MX8JVnQuJS+M6vx8lrDbgp1IxRvWHrpGn7VSawBfCCYXQ
wyho20hlL7ltRioQccAMjonkSXAvUk00PmASIocobUim4y6CdsPxTCccmMcX16a69tDkpVEhnvLI
gPpDyZXFZPpE6LRWmYWRG8Mes/ZzIg0c70f5oEWckQtRIj3J92Z2lRT9U4NkxpVNjsRFndELE164
tirnoSEeVg7D3ZIbV7sjIztFJOSE2Dd3oVbfZiC/ZG7l98Fcs21Hdcb9nVdeXAV3GQen80D8PNOF
8AWPOwKQNrtqYLePIgF5aownNHlAotoQBDMHb5Rp3G7FRNPFZlrzSOrUxx6XP631mWCfCjPQZB1L
o4+gg9TjtieWBANu5kY5Ixetmq7xArqbe6RN7OIUzsWqCdKP7235/z/B+MUEg/ECQof/9wDD/ZrF
b2VDaPJfBxh/fNef8wtF0X5XCGIxwRBrqq5rTET+nF8oQvudR1lGemegb4Ne9O8JhvhdJsIFaags
TIQVMlrWf00wxO9oBi2N4buF3gUA/f9mgiG+F26QY8/vFnCR4dnLqiY0pih/zYqBK1pWNQffC+RC
ziKlvK1WJtkgV5NPHTx8KDkn7Xsttrw61nnqG71xlC6u/Djor0PA3CuXs5cwL/H+2xHU2+ISG5FX
RwQYrSwAmQDJQJu/EMOMqqHJhv3aKGaY8GFcgYxFApDR7ixj+5c34s9RzV+TmvQfBjPrHwZxhfGP
qVEhCGNVMPyFuKIVc5XaUT9cQqHm/mgnrui0l4Wg6V3UhcWJIinygBdi/IXc6qJMtk4NjdxLFWmv
Hb7Boz0Nd+/McKGsk8te6raWGIxzg1VRHpv+3oxhArIcpztlQsfdWEF2Dqzg24BSaEdU42Np9srN
zMsGnU5L7FtSAcFgauIbOEe6MhqPDW1TFAS0aop63IdDQbxiD/s27doeZk9r+vOMfYtWSXCkWX0f
SDQ02tUC2NO2ptrWoiMUv0JCbILd7WoslborNJprYdjEv7imPwQLvd8sGlJGKFugYeS/UWy02Iws
gz7DhUZmx44XxVt70PpN2JnhDa4PfchlPrz789VYiv2iSr505fjNWjNIyFQVxxa5LjMK+W7A4rHr
yq7fFAbLa50wO2r0a2Jk6SOnC4cLLciwBuvTYD0Msw5Pc2aMnH2G4hhO8ibUELcAV2T1jOXxlpYN
0gQjuU5ZBAcpS8PYJ0RTcUyRcygHrurXZGd4PHRkuZdWBgg88Khdu8SrFcg/DCOUm2pyLe3l3oqM
/GnGGTaY+cgkpIrobZZ389Af8K+kbjwv3S4S+mMaW8suiYiYER1ho319UtXsGufGePj3h8GOkVzM
SfwrZd7fH16MdLLJXW7wDKP4/P4eN2fUVlKVtRf8R2m44FcAAsGlS6RdE1HdJgGBQYOmG+eJmZKf
NtHGCFAEiAjlc5MQxKJf+k6TT3FXbNRI8m1anHUtP/38Wfxeosd8lFksA1oVOJu8fmAJ/OujqMtT
CDE+LC4yCWmHJNXPGPP1jR6tPbcZdMTPf90P2P8/fh9DYxlNmqHYsGG//30V9/9CT7K8eJgdozuJ
GOcOFjuqUX2jNIp2AVxYbGJ1sa81DxTHd0wHNpldtgzgsdfkR/NRne3wqVPlfC+PKsuZ+UzR42Rd
LD0RbcWJsgkqBiZysXmPMCiXHFa+MLG2EwP+C43j+1r1lyEzF3AVQesCb/f/Jey8dltXsi36RQUw
h1dlUZacw/YL4R0Oc6xi/Po7SJ/G6W5coF8IWYGWKLFYtdacYzrOcjX5zw9EixsGJy7zm22Zny65
SBcXMcMS6doyXEXNNnIybc/yvt/LvhZ3JiPRpZ2pAqVO85RAw92Rg7pXOi8yJ0ZDWesP6yaz/D86
ftqzmXAKTkSiIkSdo8s4lwrKdXswupaRnermwS3n4TAQlZ6GzUBWQEsWYtHTFBGmHmhJYx2gB+Q3
hKIk/iKQfffBVmLrCyaQmfhUOhe1T+51OxZwq7uv75HL4jIAf2JnhOYN+VZXPi0RHTsDnA1zKyCt
KKnFt6VLug25oCI0T/Q7zwv1TT1l8ylycnkJq3LY1JYq/4eq0V7UMv913NHTGDq6RsNaXHH/edw1
B527bYfiOlEbQPGy0YU9PHp2+zFglL3EfWpsB2y/OyOefhMdlP4xCx3GXjV8NZmrU8SynPtYwPbI
BgGvzHDDp3QS5CMuz+0pkphi+o3g7WZl5hn8Swqy1qOf7E3xPdPB6aHJWRq0ds5IVDrWl6WH7sav
n5C8EdrdSn8/9bO7NZrpIa2L4W7OZubili/OUak/D0ZmHYCiWSeU+dShG608YR5tDqU1WqcE16gQ
ZJ+PuLJIkiyXCB4872H7o8/G+p5+VvtmuY+tIcd3T9qQVP9XMgsug+Wn+x+H2LSoD7mOv9hgFuDY
fx5iTNOJ1sbKvKqCplWj5/rF9zr9oslRazYEaLJ0c7zT+sC6GYkCFVuxPKel2Nkc/nmNHopfNfqd
f7vr355iu7hswfTxwn/21ssipeIz1aw2l/2uD8PZ/dfN72fOjhBbejgWrmAUhOudYmiLszBAB/3z
wvWB73+5vsEYSfYBBcvb933m+g7++ecwtfkyQrfTzjJWIP7+n8/0z7P/3q/+u4g8SojLkVpfsd76
r4/1/Z7WR77/aVcX96m+0+FSHFfpXLW8fn1CaLVEu68310fWzbQe/vWmxSmbNbeYa/xR7/V5H8ro
TpjhJdEN/0RkRiW7a68z9CHNNMlVoOunlhIFTVzzDeLlX2RNZiTUv05i+KuvLP3cZQCorfkvbVTO
jnzcF5XFXzn9cFK+x5/1gppOuz7dUpPLtuN46Xytfg0795ZK6ki5dCgAtOW7kTBdhRR5LTuNlrMe
HfEVXbjg15uO+LtDWoq9aVDEiMOKNaVqqZY0TBPI4b0ZxlBROn0cBJfzCLl+gmpFkUqHXTNJqNeG
ApW7tYk8cpmNsAVGqcGkKBlGu559JKxVt1r6h9nZvG3EDPY7CbDTbOVgOO9AJW9O8rtJ+1sPr+2a
mOLM16YOmdNiezfuO9p4+yxFWqcpao5UmifEBuJIGy3clb6XHA2zeorNjguS0x84fT+t/NMrkH/a
EzFSSe9RypAkqlpxvU0tcm4rbN6JV6fszNvWom1hqdV3VdY4e5nEdBYs/WMeZzTTZpCZRDZHMr4I
cqPo2kx7z/ZRmTvtnv6jcQfCqeHu7CMLNfrUfbbV8/F3atfPhtV2dEGMpzRqr36DDnf2i6c5sjjA
sj4Cj4mPOeEIZfgS+lTt4WVtK5ARZdf/At60a9FYHpUO6HzEZn9vWp+Zqql21OZRLb6W2ByxrLbb
UTjlwjzWLxVkJEPfMagkxB2dRINtL3acgCv2JetEuwPbhcGSEqJNNXDTu3x76fgrafInqgPianiM
kpVlnmp3PES60M6TS/kUADcdCA+FVqjuiq7CydbTHiM7k7raNmkjdSL7nMt73Nw19nR0pj48d00K
XysrOdJqnjbwRQ36whj15y5ldlMwFGfuq07pdjMbUbmBRlfkBHUJQ3Z7d65wWZoaOrHeOLf0rBEO
CZofxviXO2RBPr5ZdvrbqboDjJ2e6jKNMKgLd57tBpWWwUofGu/QDN0+NfqfphsTEWjnW0Gbk+s8
XVv9rqTgTtGDqDHUpxZGIh002QazQCj0CwB6TLNxcz/U1raOO6KdZf9Abb/dKVZ6s1ZB0aspRlaO
A120vgmbVmCVAmFNpD5c3cg/9NT3Aj/U931avph9fcQtF+1kVZMSqFnU5hP4M9NYAvq0GFrTOf89
wy5C8qWG/YjuoqZrV8PFYdbd37oChLQ1aBBIwUUsJlttcsDDEfeBJBCLT4zHP/OiYNCnQ5m6P9Fg
3TNg5QFOvbcJnh0rO8IuS8MMJlgqe4L3AszK9paOGyepEz1awN45tdJ9HH4VFOt3JpONQzR6B1br
KtCm+uARiHDrX9w0vzdhomsMiBSmUBrMmCiBI1Idtsf01qGRoyxmtShj5UvTsx7UZx11ejVsEJ4A
hacWNTO/3Dg+cV76fEhT/3VwohTqQYVXThZnZTQ/+A01G5OsrZOZ0T+yizpCNzQjWW3sH8Lj+OH+
yvZ1nRkHa7FlFh3RM2N2R+ei3aPr1TdVZ+FB9+HDOUg5esp0W0M0ANx8789AS3DLOyzRGboXlkM/
baTA1XKkE9uZ6dYiQ09MRj8ngohjHVmKjdt6puZnEa6SpNexgcKAjl9jgCSHuMIKq02TdQFml6IE
sXdzaqWPFPj2vTHJB6mlKGmscwfHhi/AbI+OUyPZI54TsJ3vH2YUJaOiqdqp7JPOOh1CYysdJ9vm
6j1GtghkYVGQLIS5MWt3fqduQH2rRhjnMZQokWtHUuQa9V3sPCo693sTgdiG8K5LO9XdxvfdLVxk
SKE5EmKi6jZu04hLfw9bxbgURC76yn5OtPwYMR5u4zaDaB8WM0Xr4rkMqUOGyiJH3ohPYR6WIEY+
O7+/Mzr4wnT9XmwCSN2Qb3jGHuYtGqgpJMxYYrY3Gpe2uRqbrUHc86E3vzjB+mMOuj5j4NxOdMM3
cPiPMbPqOUvKbT1Y+m7MomOB5mOEtbSb2o4orZQ/W7d+azLtaYNk8EdJmBLICiyoPoxEYTofbTPe
YobOupiPXWh0B3hGh6YCd05YJblTcZ4dBuryGysRR9jHUEPEOBF27ZV7LcEah89y15nmsy4ARCXU
mDc1ID3wxOqlE6ZgZiOaHa1V9+ArH9QQVggKEw9uOj6n/bwQBK9aH/6hav1H72SM22M82fNcbLE1
ftCsLjd6DDsmsciPAKdEB3nsro0ifI3ci6UngWfNLt+dtmaQ5kdOUAX2/nYBgtnNGS6K9FsYi0FS
m9avIfFP+ED0D8MW/d7XrOHSR764laSdbddnrJv1z2xeCHhOPF5Ce8Yut7xseT0MR/uXF/G/KeuL
JzXiCCBGEtFVFuF1Vtpf6z7kMF1F1XfvDdfTA+JII4BXiOxP5OV2XvZReo9IyqhBpxksb5TxNyiw
8i7vzHBn+q340Rftft2XO5N46nINfzTEWOHdyYsjXsvqktKl3+CR+nJFDW0cho6DqvpDWDqwSUNU
OAXBnwkNsQyWr+JT4FFYn8qhzzddFlEeifuJ1dsA43Ce20fEjaTarnvrr+kk81+GiwInh79/j+Rd
kRYj+oNOqeU1rP0Pe3kmYMhrj+PjAw+1xIUZxXdDp+xrlHHJqC2fzI+IODLdaX6PLhXuCcXuM1Oe
y8iqeT+FvX/qe11/1LoQsODyNM16N63a+jlJoW1NdL73+ED1wJaKaGOtTd5cw3tbn0kT4ZYWsfHe
Rd64T2AeXAoho9tC67DKne734rNEtlY1dvvbi5J2Q1RJ+owAVByNaTJOrnLEo0X7fLN+FgtNBBAW
+XOsfGuLkT++79zKD5wpzA4omRQreO9lPUB63jxwuWrec1uae86D4dJkTXuzXSKkKs1ov6oFu7Ec
IQQQGEWryn6q0Q+cnMXOUXZJ85SbCzJzeYrPbBe5Q/glUANuPV1YiL2c7CJELvYNOWlvoR8/r0+N
uuhpSJeyQaN5+7a2q0vB7+7WmoVgqtZZXyr3/z6QHk6tci77Jz2c5cmL4vqkD0p7onVNQMTyjwcg
JODG/U0H+OJmy8LZdfqE2kiD76QQt2xjrah+Dda7mHPjqw9Jpmr6VluotorAIxbV6xNKcYEZlv9M
E7rXhK/AoUIgdpt4j9twMstffsX6ckC45NAvs6yhuk7WYNLc0OPduodiO/b84DRHT3e5h7A0dFx5
HTqQi0ii3Z/eQBdxeSttR3VVQVT0cBBc9RrCQ4HPGcmlmd+F/Wl9FlM+e6v4X7cKnRzwDp6g+an3
NYmn9f04If2qckL2nuWWuvOlbe5oncivvqfut/yjIqYfXlV+eJtqPb3TGtdH22V7ny5f1voM6hDA
5NBs3DN42peYAPG9qib1iYj0+1PbS9ecRad+n7OcvtDMrvcxI94P4h++P7ZsgZtygOIHaN3FpViG
pmVx/8NJKp7K+5gVX4/hh/IhQ+gQzLlm7Ccrj39ASjisnyUElUjv3TklqUhYGzRz0Cd4TfkxTR8p
gsd1PwqSDnk2TvZoTy1BHlxzD44j0o8+KuHG8R3BJ6BVm7bjozREhDR6hn+ecnoxPcB5zDOyCM9z
winxOMPdBQRIMy6tnG0Hwf6t0qOtPc7jV+Jl/s7WpuTS2JXxZDfar0Fk4xcnj0Y9wAnvvZjZvhZT
0nCXF+C5vaMuab/mBppreOek3cXG8KnLy/pCw05HxMEgaLme0yzVYnlwPBQ2y17ryospoNbObbA9
dRtru/jea5rNT8OgdS+ggpwzFmmLBBvCdXD/GIyFX2psi0OnxXhIc615NSjwrW9fc+D7UdYyYXaG
472eJ/ZmfZvIlz+xxWbPnTTNIKkAGaz3o1BnEalgjk8Vs5MSPBeRTsbb7Fqn9S1W5hSRdDvpdyl4
wAd8/Op7j07mJcz1cu8xSR3j0k+M1esuicBZoj7jD29UBAyKdj5qvpN9aIm1W3fZj/EE1jxh0a61
4aOaoBT6Dos0gcPjoS514tVlo+MgT8w7OstQg5fPPtbxmTLP/FaVNuszHX89evX5R60xte+m+YE2
R7dxrDDbjzXgKLIBiufOEz++3xVZkJswqYZ7LbEtAGb0BdYHJKjHLHLL13526rPyM9a4Y5d9KeQI
y3fUzYO9bwg4OMd5RQMfVfldYlRP30dHdjCCo1oylofuDYBc/L3XVu9eCVUNn119yIPRzIfvLzAX
F1D7/Sd62e5gmiU/mbFyXr02YXnKhxSE4WzXn1gXYZ9ff3YTKPVPIz1qRvxr7Ll0R3o2Br5l0Jfn
2g48EXlZnXcbhRPlDPHnU+iY/AvTbq4Q/ZmalBBknCVxts4cmOgueqGm77mqduSk2eQOu6bCKs5i
Vbf0RWYCTsHH98nMz7tP1fy0wOevlU+ChFf7hEaic2nnn86UiQcjARtsDo697SUoMn9EPU375dP1
atozeoKoa/Cq18rzzwmpORsMkCbiCe/UlqwBE1eByDNZVUcWbHVk7Ht9NvpnkVuflDGg23n2W2eA
MzKMvj91jjIOscs5Ku0askXfdgFC3OYSNm79vYlIOkFW72fLl1YGrpe4Gb8nbo62XQRdbyD6aQgR
SsIi+Of+/37e+uR1Y+rF368dOyuGqzFf1petO1ifMfdkibFSYff/3Mkw7pN8bFubzkoJ+gTxVgVZ
H6FVqVEhCTT3sycnVM5JhUJM5Ps+K99KF8FLkrACioWaj5Wn3pL4o6DDxYS4yHeofepAdlYdNMsm
6zTmunXPnB9PfqCHcggQ0XBwNQBI3kxsO4cIRt2Xq7TpLHxdBVWbk+SBIn3fd+Ds6DymwMDuXatz
vp/QT5kKskopqLNs1lvZRaM4dTIRo2X5gNMjloHS/lRC8IFiyLXBupn8BvOuH2/oxhgHH91/3BXT
Pmn6j0RG1QUBfGagdZEuVD/Lbu4L17xzo1Ye18PDWSb3RgYdq8racOMIFgxp0xO3xYejOloHJFwV
Ws3IMVQzlqmfmWKvgpXKAXH9Kzg49i3Vi5bG41ZmvEANLcdK17QZ6qp+l+iVOKz3rY+Wkim6Y9a7
GB/VrsSoFrttQ2Sxu2OiENUKn9DyvcVm6u+qmlVchZB+AT6JiC/tyHTsRWbcbUrxEBchgcgG5Ic0
2RWLwxnQDJrWQgae18mgnkwZVBEX3qoEAxQ6XRggWst2VK/s79/H997tVlXB+n+LxTOVjoTlxZY6
42o5SVqGp1nvyn3EUEWLRctZLHfdziE6epcmucBw5Iot5E657VX72Flld9RiGqlpl49HQ7p3jphQ
ticZhCe60DREal8c5nZ4S6zk4FaNd6oiH+ZwTRytnQSxlrYB6IU2aNGrM9dJnK3tjViQl95eXVeM
v6kx7fXYdAIxhr8GKX+nblgQnNtmtNfMmwXqjyQbh7j3BqHVOLzhUiJnczllpGj+vtXSOaPEL4by
ANWh3yMinNGbmm9z4jvXML9zvM59EFUTX2YDTxoyMtRp7OQqh77forSyDm0jWKenNu4NN0l3CVg2
PDN4EjsHY3lIOJfRZ9PR1nt/j3equwlYxOdo7t+U3c0XlRLsVkqrfpqnJtslmJCuNqiBQ2oKOCUd
PEWakO4hRBAW9J2O4XBUGx/hKWackKUxl4atPwmYfWZV3nsdhoaGAjHsdSBLTbLRppeIAJ2HDLs/
6uS82ttaPj/BqCOKtTLroO2o2WZxmgT6RIcjtRu4/4Oun+qC6MDY8jFN1C4atJDhxLVjlkNNlR+l
mV1SlsjBuilG88GXms5y1rjzlgEsThnu/tmABCy3Q+W3fBzxC+nhq+Z7assEDOhZ1b05MULsbKTZ
QEHE1RoZaIJT3u0/bS/TDxNhTbFpNIErbZbgXnqKTRY6+4aZP+d1j20pzjhAht4eB5NYEDUZwT+b
ykEjMLdwMERR/QzjwsdDM5Xb2PG+3/8gOQPGHhlnB49yVyNQDNYNJacuSNw3v+rHs+QEJaEgvU/K
HJKCMapgvQsi3N+3ej9Fh+Hab7PgBMzHEW5QpHMaYpSTAcAQsdeIGSVmOj5SrXko9ETjTIzqXd6F
KeVgGefAg5ffubs1W0ZD4U99YAtzq1AbngcSsy42sUFZWvlIxEImRy6XUbxE3fdm/VNDw4LAb3lE
o3zuVEN1HpZPsm4KU9hIusul2AWfeEUO1xGWsAIoHMiP2EQrX92qXnvxWwbCOOQtrBsP0db3LdIE
/r7FzkyIi/Tys1QNgSJzJlhvWWP473+uD2i1uytSpz5FjVMF68b0E64rDflvlpEeYpJHg3VTNIxj
ITO27z/X+7xM0FmPwRyKRrZBiIOISTh++dhziccwndcucmZaoCiXveWlmcFQEpszaRBFg6HOckdg
tawkF4YaxmJCNUYUhDu6bpRGPcZ2QxsoQ9MCBT0zVG9WP1OosbTHUOHwKUBwXQYdJ5yaGC+ipQcr
FDzgvF0apRyrdeMwW9/g/CRPbzkkXZHhucvhV4zLr2L9JFnLORSyXNfEidAUQKdJ9qWRWnux+2jX
TPpw6pZxah22Os7OXUXNkEZI+EB5rSOIwcz3UTyMgW1ZZDMUVUg3YCihEPlakKZFdM4kkktg+4tS
j1MNdCphvevfPi6kKOzyszGk5Q6fL7nR4ASKxq+Dri33uRlyLY4Nfuydgcsmd6PyEIcdJkCjCqbl
XFmHg/XWf90XOfwQfdXQceV30anK34NrHq5Q2FPg1Sj8FsjlHb1CX1JkrkArex5ep2g8uoWm6O6y
GDMgtWdl1hy0MfXuRwdLBcvcL3ow8DB9y6YwDeO4CMPhPDQC+0MI4hGoBiXgiPvN6OS4c3ZnouIJ
wkYekjFuPjFWXBNarLAJ2vHi9ciuia6x/RHEx+zfSjQGlSn6ICWJemfG9JYsWuLgCHV5nJJousc8
PG3xJeAJ8hyDAqHvNHtp4GNElRBTizXsO90mMiNz4gdQRgXcLgOreQyubV+ny3LFtW8oXoZHMnK1
/eihm+3zYXh0bZtllK6Fp9gh5RVt8UPRllSJHfMhREq6NXxaN21CtCnFlw/dt9SmaJbROh2NrZ31
4ODQiW10wJ8Hx8izO7eOACLHnrHri8h/yfv0d6uF9XX9i1o8U8CKQSVP/Wwrfdt6H5cQNOHqn50l
HBTZOuoLo0jeR6vZr/e7dU8XwYh1gNNZ+9YWRJtUqf3kD9UPrDzGzs9MakoNybrGhADGmO2XWrPb
d4s+/7lO9Bz3SinfK322d2NEjt/6qJdp28bO4cjWfnmQRUQIZK7H4qxVXJvdfmrfXexYTOf9nw2K
Z2ZP8z4DRXjUNBVTyjkkxTA+qVvmpPJ+3ZhgVxFPjP45bfD9MFnUv5RoEQ8U9kvUhR0LAyYe0s6n
h452O2uPtwa32hvczgQrenalkdJhrYmNB7SnsNWSudjHyVidMLNz6thY8WRmTY8xyeNbY3HRTPNU
7dB+KQ41UP8xT6dNn2rI3Oo5DNyZESjvpvasxbZxwuv4B8ythgS5rt/8PqO3kUiKbajKd4aJ6Mzz
CKxl3qBILc2Sn3307Gf9KapN7W30kkCOC5kYbOyLa4z5uYT9skXBRT0Z3qQUNm/C5TKiOyMaOTkj
+xsVwc75uHeyHINYmnEp9JV8bJuiu4x6Ff7B8VXsJUJsZpCyOw8EM7+1NDiI0MvvrTlF9DWaN8cv
n+hMGS+YQ9SLkzA0gIdNJpWe27GT9yWfwnGn4qRMVUKS5Uwnlp1AagB3E62uidfwrXGpKyG+5LgB
jPa6/qW7iPaE1tC5cXHym1DRzXCO709iJHiHaDMMRFXxc1hgYmGfRrc+H380OETuaItS+yYC5Ox6
tgGrkc3cz3d2Sh29WPODWPVtDfJlsdjn6gHt07ZDWoEroh12SehMj9jJ63MP7W0TmpCTK8Qi5URD
2wiZe4YLudigWLmJSWdyaz3+6UmmEjhx6WsTvAz2YjdKaQehT8Q30QYPttN4n9FSSqBUWd/RIOq2
buE7hzqzsbO20/TLy529N8fzD59w8D2Mz2IXeWa3I5dHHoQ1qWdVoLnGEZH8GqNk59Wu80ekzZgd
RD9ER6ZnXlDVMAVMClwIIKMDUPEiGDrNfwRYwLpofNf9yHxtbC2hgciFwIg149XGVPH95/ooHU6a
pDZTxQri0LMzMjiPk/VhmaQhNfjzDuXyZ9OOH32LHx1R+1/S1uZbT3hf1Pv5/YQY4OIRycGwQQXY
dorsnqplsXXaiF5pMlE3obyrOb/8gvY9Eo/4xQppBNAlmU6R5rlPs06qBd6/ZmOZ8/CCKcqOrL80
1f+saCa/l+XU7xDvFPc52IhN4pdig+OPPs6UpTQb2gPaxPTVSjDpZhWEhjHzvgzgX41nNH8Gp6I1
ExI6Plcnij/gu2RGMnltMyxXOSVSOws32RTJYHId5yWchwh7yxgdhTujTXeFvjfHfrhPclyzSTSf
LZwZV2t2MQKl9VvNyF6k1mvvOMNzwTlfmpa6T0SEjWzy9DM/Iotvw6v2rZYVu052KoBcZV/qXj1X
Tf6iNyBKUnP+zMk4xxlusK6RKnmSQuo7AH8Yo+e6f+c1H1lLtgH+xfi+pVW8bdw5JPid+hYuVZZo
EFve52r0NhapCtJ0Pkw6/EV5HhtNvzcbCek31iBxhB0F05h0t6gmqJEAJ9sZILr2eBm5vmIvRyC/
jw3qMmaYQ9o2NBaMvTFurSxU+6o03Od2IstDVqUT5JlJTw/rU0AMeHSmejQfzdy+ppkW/4gj4F5z
Ln7GuqBHl2JANqNJ7CZG5F9y/G2NWCk2g1lficKttmXb6zeZdm8jdu2NVxX2XdrJz7YFuZBHdQ1v
hfqm47X2l/djJAv7KJWtvww6SCRfFTr2VYw5jKY5M9+StI7Z/UprfSfiSm0cxzGI2DYiDLZOuZUp
+cNypjDnVY06Y+DwNikM23OkvPxIW4SLmBbBTxoVdYUE+Crdr+pqdUvatyWuKSLtPf3i+qluweuD
BzW2f3+DyiDFIDIAQ8oRc1cmv0gWOaBGFkd7iHMMectR0cznJkvMs5bl9YWAEeus63Jn9vb4FM+j
uMGNOa5/2U4f0mBN5VWWCgkIiLANza0dBnfzdzZXv1tbtw4F3/4+wrXAMsL9GpDEYiBhKrZ1y7i5
KUUjo2nmVzkivNCJHfzh969lTDyIM3gTgkoprqZmFbhc5SIl0i6ymP+1aaujKzryQ9TDkIYIC4XJ
1CKZx4uoprs81tPXREwusqgp/g4AWvOBOCsnxN96BeykLf6Mdq5t0xgnOm2q9Dkvzm0rvaCdHDfA
af4sAdKfSimpkDrGfKvK7FraLMUkaRfbOVTxATrcfDDixtisi2lZ4CoLc+M8QCR5znWBACZJHroC
2cPo+PLGEOVW3i0fWFbVyydE/ySuTcgEqxn26fAKjKW7UrzwblK5xC42vf3WxvGx8CdiJkKIhzSN
693cyGqflLxW2Y0fsLvXTBveExZVwE6AlkKv2Y9hU/9YOo9fSdyUOysdnP0kJ2ZoBQ0EPk1+tcii
A3uR+IEYJnW06/IXFd57lSfG44Bf8AA4Md3VMsVa5dlwdgeMncqRAbhX+eZo1NKjIgYzwmnSyxIy
RdKMj9lk/9TqwlmW8MMjEvviYjG134YxNJWokmAc2uWTh68RgaxctPP4V7jMKMV4IhLY2FeJta1g
JZqNu2lBqBOpoPYkyMV76kU58iA9eZj7pX8fih1u7e5VhIBSZJVwqQupKM1VtDUZ/8iGytI7W5rP
lkuXxUngGRsiIQUcEfYJNFMIBXTBaXJKFANNoK4t/qJGQ1dNd4u7gbTswHCSp4YMB2xNaXWyvX7Y
liYD9uzY+cUqQCt1ZuSehZZXJ+kBsgtJNWKEFcO8SQyAgVZs7Wq3yt9tiAUXRb2+VBioKeb6PzUu
FlocFc+1m963rtR2Vu/494lhqiNQkf4yVQmRC3rkHPWKfqrR0ctyALJXTUTztsgvo6sfpa+4hiXR
hx25oHOcENW32BH5Ia9EBu1zDcfJhrCf8gHOBHYjwq0OIfk5NR+bN2W+RmoGM1VGjzU+yj1vPd9T
wNKfiibVnjiB2xG7I51RiwiGyWrvVql4UcbtXiQy2+E/BRzix+ExrjVMq6ZCFtVB4TYb1V7qhKt8
1U7nCAE+jBHgtLpv5KDY8nZLjEF7ab2xvbBWvgkHTVaohtexza9N1pln5iYl4YMGZb40Ni9Ms7i6
yR+xatKHsbObi5aJax4bGTmZwFzEZMVXKl/FJsu1+C7L86NVKHnRkxAuViEeiLTRNyOQjGtONey9
zehRlt2big5JnhQ35Zn5TZDPfFZ2/LDeVWQ6ctrC2Bo1Aae1kb1guHZfenAryEv99z5pncekee/H
40jp5ClNSAgiZcc49sCT9rWV7b2KOgmWWhVXnDA1QcZmizNMMNUp7KNBu+LTdOj4ppX9aTtd85TW
SxZrUTg/tUbfmlUUPWcTFEhiqgvCeD/TrvcPDVSCk4rU+K7QJaUlRrmisPIz6RfyObP5wdL+OHl+
JGEj2iTwGIVJXnJYPnM0KEpBULughNlE00/VLctd8xO0Y4RSIwxPw+yPQYJZduqZ51Qt1mHmMu2X
QlZMdmaJxM41LoDRZ4wfHIl0gqOK8QQYJHoKGkzu+M6cBSFl2D51GM2NOsoeWUOUu6Fs/b1TOe3J
poCx1A6i67pJRpP9lpA4fJjPraXcl3WTUdqdjBZwVDG+D9DyD00apcfExMEfOT4WHEEMTtzlVxly
ObZKFDD6qCACqlgLshDEATT6+pNK1YMyww9hixNr8Z6pFUNB2rF89Tovv8G6mRju0i5KkFN51UHS
zkGQkgtkW31+BKiY8s1O2YuCir9GcPaN2HCV0m9hDf7ZERZr9aR4EX5WXTSqtWmEdFuxoPHBYgdJ
JzGH1219MUTGQiXS0JAPlnlWiPZKpevXSbLMrHK3YW5CEiEiW5vfJOu2ccgfO8dS17T37yJnjFlS
VojMChrOAlGL66LNVnVTBBqFb4hvxyzrzcDKEmbXHj0qipj+kyfV1s+jT2m6/ltH6mGQMx1BI1qF
bzPhI4c3Fvkl7pa8vEdgsscBP9zFR13D5x3FTfZqx8mu17Xh2hhLN7CQ+n0bWe658coPvY31e3Qs
F5CBUGs6p3x1YYpiaUxpyDTRPpnGmmIFmVrjFKj0OHhG+NIM0/BizBnLkOw3fSx1FXYkH1kBEyQY
+uFuDAXlhaKqMPukDdGxNF41OZhosyAzYNRwSRlxE7zoU7th8ACUpPyWCQYbR5IRoMzxgjOouLOz
Nj0xB9KhwI6Uzyr4MO6g2S+xIv69tIovn4gHxF8IUtrouQZmte27rPpR1hENHNf+Y9JmB0YBpMS0
mcXb/rEpvTQo7Eq/UqbSrgWtlityPBUMrbhTS3QKZakf7v+xd2ZLjiJb1n6VfgHKGB24lRCaQjEP
mXGDRQ7FDM7owNP3hzLrRHX957e27uu+KExTKqIUwvG991rfwgq6a/okPddx9NbTE4Z2IWn3Ub7T
c75PW2xMjVU+R705PFga6NCyYkrPPrTUW/1jIPR9U2jMjAcDXNvE1PRIWjUto6a0XnWP9Lp01mj/
5475agrkAtOMu1WVBq16r/uRLsWLK5HpjGtSnTt1MmSobYf09VrDjEDUjN5T6cpLAhSPppVzmmqa
ZHM7H1KHlW5D04Pdmx5boUlX524a9ZiaoHsTIMjvrg8lSeftqnqUBwJk6Rly1SxSPdpxWc23vSRB
YkRmeUM80HebltYW3+9b2SzEVQyNuk+J04ULI+PQxwLI5GZARMQ0OXM8dP8Eb79S8d1iVQIInw75
gXkMnFmEl2AQTIvORyxuMrO5c5FA9J4JGxS71mNPPwNHo/biru7pDtcz1rQstEjeuYghPSNwlo/C
4WRaXdSmZhMX5RcMRWaakxVN1YNnJP4ebyNYgaJ+MZeCk28p7xucKTvb9lljPeNFpGlziGPSZYDZ
oWWYCcPNB8SIbUoS+Eoq/cQcp37rn/KKlELWKflRlpo4Xw8a8cHbFF8gLRcoaMixaSPUzRNif+PB
Her8oKdFsZFxQfh4Sx2KAGIlIU2e/TBnzA7a/iFbD025aTQbBZLbiKBnqhoYZLSBa/lqVEgb59kY
d2JeyD1ht0Krm/hZ5nkZmhsgeVaZAQSzB2NXeA0BtZM078gUhFkj/P4warQNZ6WpPfZ9d9fSScXA
U3mnSiVeaKTN0yBc70xL24MakWRBly0NiXPYrZe8q29SDYxOlz3b67obG6m3H0vVPiMNoZDvenOr
9R2ZLMhM7DlZAqkmeXIKxBrC68oDKvWTL1cVTPXRReRpzeNVDDoPdyrlxIz0F2sc4FDkSK/yxtSO
mhE/zovm3k71IJ7nnvM9xSj2q64ek3nZMpGmR40Grm/fyVRfvk6CGtSJrCy83kUgAk5sQSNOi2Cj
11VyMifDvpPWDN6LLPRt5cgvVtdb90r9gCI13C9djJWhRg000IK9UEuGueHW2KnImzsVfhN4qEtI
943ewMOMYa50/Wimwz0nGpN8E/pZNKAXFW3k7klKc0kKAtCBJ+KkxoYkvHEdYBPSfZ6uh+mWrk9z
Iok+qTcJch7wccNJ5KZ+C42yD1pVvZamItqz8qyvolkO5WKJh0ZgHKjrY02q0Q87jtEVD9n0qNzm
ht2Bf1Ap5K0M9vEL40D/Nl3l5J7VnpyWvbVn+/YjyLfVno9d3UqANTFMhT/mRhlaSEsO+2qemPGb
RIo0MSVPSjpopmwSSZPxaNBQOblkY1u26T+im87IX0vsw/UuYq8xcLHm3kPNu5lkhWZtbAkP8zhX
LE2/oGaud3RKxXacC/1S66N+KRRgkjLjkmhYcfc0DV9LzUwfTbfrnmq2yAQVfa2Err+kgo8i1qrf
t66PaaPXbqDgkTatIZ/EdPVkFf6FNsr4dZlpccl5RNhEjE01tb7YxDVLhoEGCTPqwAgxnt9pjD4R
JoALv+kUbfQcA4BAsDwAYL1ziDwig3Oxtks3Oi+2t/IOatF/4X+JwVia1R9D7720cfyQcqqDfF/o
L+r9/bBgP2HMQtneR2IBujx531aXrJm5KLSTuDgWOponvUK8QzeOAOEO7bSZiJObFNOtpWM2S9Ju
dQ7UxRGTbXsyyTU75WEB0eQmK8Yq8Poh+ugBArmDFF/GzCG5oxc/lEvn1xiIUqxNBFhNoWuPtJAh
TC5V/hXh4lvMcPJcLbyFoho/ih55Qu1r8QPrJ3L7HBtfgdyIHiWjgqKZkqfrgYC7FVbiuydTkdW6
uP4CaMZNb66HdGDA0STWx7WDm6CzNLQ4DuQw/IS7R+pEfE8okXHItWk4ZPRfmaeP3i4SjJktIBY1
kzbk1SShuGmToWY3yj1KLOCyUclQd+zhbiLcocCzaWz3br/XM43+k605e8Hs6+DQ9t3mLWO8JvEp
gZhMHrxveND8h54G1wqrKPeMA7odSxpcVYeGsmGdnbU93NjK/EXY/z/iwn9DXDBWu+Xf7L7/DzP6
/FHRp/o7buH3P/nNW/DtPxxARa6jewwdfdPAs/kXb0GHquDYJnpE2zNs28Fr+BcxWv8DTbSuu4Iw
JGZ3Fr9D95sYLf7wfd0zPJ2Op0fSwf+It8DG759gAn6ARXQCYSL08kwh/hH81EQ09rJ4Emcjio5W
Vug3yh70G7dnjrp4CxDFVLCMyj1xzw28AAKdT3Y31QVzN4/ZqOslFOtpvelEWhyvj9GQQpWwPjum
XBQ+7zL6Y1cF8uD6JPkQXDvkUc1LdTIKrzpdb1nrrXag7B6bw+fDn89dH4Oggxvi82nU7/leIsBo
XbNYtgmZnCH7uR26zV2ppejhayNE2TxGjXZcVs0LBFRyyQS+Ya9LeK9hVcNUBJKhUqpJlhZAwFpf
pztX6s+kAk8HAh5Bt+G0LSAl7oQQf7JFbPauMSb2DefqAa2NHSylo5+uhy5yyWPwijeDkctmtiZC
m3U+76OMg+vn6EZVqPWetjcmFFJmgVaKnydP/7g7SeudC7q+65bpDiNRtgL3WMyW4YL5sD8ZoJ6l
WFcsWU2n66FwIHVWHuNWG3lygfxis+a8bLN1+H89aIsBKu5609EHeaBOX8lBkOpGRj6fv8b1d1nW
3+9663rg9+jDjrqRnVANPm76++H6GHy5gGqxP1RcDw4Nk2lnFahlDmibumiO3pbGVbKzNZKiLc/D
UCCI1jpdD6QUBkadjQd2G4yT8CPtlp7ydxmTp2llFwAaTwkzDFOjnU4idRsilHFIJSMsGkT6ZkNz
e1jFAFiJKaIxduwJOLjRM4VupbRC5VL6THexRvKK3yzgR41sxBJoQVwCOhzo3dhQZyynlAxKA8oj
KngUBLZE1Vg3frWrmF6cFKXfVjbGN5JsbjLPqk7o4n8fzKHUD4gIcBLyEMkyXugNySWrCxxc8SoD
uh6iVf94vVXDKz8axSMZaG/uzCxAcFZBhPUKTDDCO1rkWvtD6IHSPVQu30w/G3Z+RA8ZRAWTjlVE
ASet3uRYCwNNR1mTeFm7603/T5/ybJulMTHPCztu+evVJJYhxLm+0u5+Tt3XCB94p1uHMbMRwOjD
g42lIoSlQJTeaH7XOmvmK9pOtPRc4FiriqNZhS1DucyBlFW3KSXps4TbILVfPw5CujiXmjGuf30y
+CFlqEv5+I//90oZfAp4QPZ91IIKU4a36VehR7serreu56ZTKiIIrzcByW70oXIOg7strdE/4jD6
0Y5NArLvRnQLUwpk71sa4O16AUWq2sBAjGb4CEtkYEnRQAImY8P8AzkZW135LKZs5ivmsmlp4UXS
YaGxDkEmqRq6GOkBvH04mVF5QKmtn+CqLieB5EtvxNGsKgmMGVWouGpJzJiph4f/Zf2SY8mf7H7r
VZhXyNFsgUxbACKzpEX/66iDq5dBa6j2BK9O2xYVK0W/3pUlWq65jD/KVUnFUAo+a+sXoTbF3+KZ
L2g9+suu6EV6GBGb5igCEeSS9KqN3Urog0HG53ey1kNqIRO73ro+5imqL2QB369nv7fKhpomZzWg
Y13uRvI3Nskq+YocAk3SjoCtxjLanW6g7/FasOK/fqW8QJs2Qtpa16DrQ2gte6DIBlDC4gPVmjpZ
6yH3EF1hXbOzcgGKR0QsUYP0xyv+nNfvwq+bduNSkIvx4K9iOSOv3/0KaBwtegSw/v2MoOI4mAtZ
n5OPyrlnPr0xczqEWTzeQnnXQlMf5lMeG0Fqefe+Ic3d9aNc7cizbZ5VCkd4duIXwTScfVhKR5T1
JfEDvWjnzXX9va5vVaKfJ1sQ7r2ue7iWoD2UDle8Nq0OuiG1fR6rB3ITVoldhZhYXiB+dluZDjbp
Mli42RKAGm0puPQFQyoh5E3gZO2NZgq1F1E6nJBiUSCtt6zMmJkF94dyAKtr1/w5rkrPq+bzehdv
3Y9Gr9kgJlJC3uJHEVLJsudaP+fcAvmW0oRXiZ6fiZ9EnnByYi68U1aAA7vevB7c9cFft8wuY7fK
stnGtYOKll55Mqcod20r2saFXR/BJJTnRS+YfRlDeR6UkLtaY9Nc9o7aiaqPwR2zzEzNkB2jEh1B
vC4ofZRkp0YnKqj0T7rOChvzLQrJOUBSBL+4t2ocSd5DpdpDiydof9U3W1lXH5Hpbeh9cS24PjYL
iYAGawXiddZ5ZBgzPUDn6FY6Cq9m9AkZ44zf4+u+qwq1xjwVFyDR00GpaTkNwMjVjLV1jOwoyDpG
V5HlsNvOjSPZGYzO7Hjf8KpzJs3x7BND00y73Ddpc4IMIIAT+9j171O2+u+/1PVuwkZob7nTyabV
3S+0IeLhcZrXlRjPUzrGhwHXXrnpe6s4+V1AuaFO10OFHT60ZPU6rHpmoD3VqVg3O9dDtd7yZJkd
naqigtXRq/96whcsC9u+LH62k0KtLdWNScDZluIUCKpJSl9rPAL5MLGCjB8mqEQytmjSFONbGtcf
TNsI4VBtvlXaQEYFIXGTTfb07D6V0jf2hrKg9c6EWkVyFyELLsCXblBGZ9tcvc150e2cIboBzz8C
Y2x3nr+e0rBp0Roz4nGat3IUz3nEFDvR0Ed4yYzFV+46yenBybhZ5vTSg63dm/hWBs829yS6t1us
aq9oPQmnWuaDsCzqW+vPziTqaF6cI5aoHSUVDm4jXV5bmpkg9cbQWjKkQ23zKkZqurR4dfupvC3Z
41kgnKu0IGWOEc2mXNxb1OU3elqPIQk57+6Ke10y9Bjsn3bjAts4rcoDFSyOz0lH9+o1h4LuZ1i4
PfNknMak46zXARxCXbyFn+kcmWbTRmx2xmFiEnXfJOKlrGYGvxs3KeVdlKpu4/Tr1QcUAfhDktAi
5DE0KkTIdhXPfQ63m9zmhASE8jk1ce3KVC0hLibjteOa5I36n8LGCuwX2vdet0Q4ktDVtplAwSnm
zULwF1PcH+Sa4VHw+2cDJyGmkzEGj4YKomIGlq02cX9axK5c0l1dEy40dpx0Rnye5DHK0J3TqaTz
r5fvU2d9mWdlPIwJI1QJAXLyCL82i/g8T+/4r5Kz6bRHkk0VaxpgYMd178zOqo62mvl4/ejDq52T
3Wfo8NbMsrqkq2bdC0hm0KioXxFLSsI9Qfp4MylmDvkiE/NbwXhETpi7BU2biI1DqDmO3Mx9/GI2
TbfhS1AAwEeC03vZEcUmlJjRRLUvrLCY7CBZ3JSYteorTa4wTTMueVlCfAGJCK3rFEGZ6CQ1abh8
GBOGfqK/0ihnLiQelSPLg117X/OZGDTMIbdVAkWluwiTPopt5asti8bzIJoAk03gytnY6BamMmPx
vxaeumg+v+n4PMQPuUjPiehBb+gjgQ1Jywx+TuitICOUnX4AW5RiJamZ+Bg5FiofejARKEBEMjtw
0u7d5T+VyR5j9g6s18RX1H1BSEry/JLd9A7UaqR7qK/pjVrKwvNsjg/z2tV0YStmrekgWPZ/dHHL
Qsh8e4vDKN8jjdD3mj6JoFaHKRJ3I9JozuJBbYoSirOGtqd3G9irw0R3CL1jZJCyNTMz1CMXEGwc
3cdEV2TI9RUgfiQnPzRN7iXNccYesAoKxG9+/RZPFbnoMKAX5WFYXzRm1vxhNiSAf6tdgP3uOHw1
dJydRi8+CBbdKcrl0DOGL61PLK4AAU20XBYCN0M55BcJSbpHo2aj7ZdTeZKNoGaa13JtnLIstLls
UGI5MgJks77g83B90efd6vov63VreX3wH0//Lx8rUygjmkwnuLy9xe4oXqsaa73iGigdqJbX+9dD
+q9b17tElv/1tGDPGMImurQR4Qr5wmbveqsXujzGmGHaXFwQ5Xvh9eHrgRSkv7/087HrLSE6dm+f
7/SPp693rwdmu79/2PyUg9H69YOvb64z8YIFrAO447f6fOH17q8f8Pk+I5Intotkb1Md/+t/oGbn
vI+K/rgwH9wtuJuz9RqXrtt4QpXSAKUWgO5rtX198Hr4fM3nYzWOefgQ6z/8d69xR/RqldZ/LURW
/+1l/3htfi0Y/vH+NNyr0+dj1QDXdfvrlf/2Nxt8K6XrWxFk8Pl2ALWB56jsQdot2ttauffkf6qQ
iUyDPp32x+dBrLuu691mnpuNiuAKpde91ijXNsrn87/u//vnyJL8/S7X18POK7f9xPjPtYOIPTm/
HfDzdNRrY3sthYsqy9Xd9eZiIwWBCaFtp1Wn7qy2leutz0O6qtg/7+rNGBQspofPh663ADtC3u8m
tc3/6z+4/vt/9xhnTEomxb9e/fka3fcfMC4tob4S25LVN5C01U9NYFYbpObtr325/2th/jctTEuY
a+zi/58a+/az6//jFYJQ+g9w7O9/+VfynfuHiz3B8Og+km1p62AVf3cyPfMPmoc2EnvfFvCL1qc+
O5nC0g0ajFBlLU+4xND+1cl0/8BNwrQD2ppum77w/0fkWMdYuY1/Y7dxURWu4dnsQAzYbTQ0/yu7
jVGy4ksfJ0elke3hmfXPklHV1lTpXeciAVKwMHeFrHUi3oaPfgC+PGs3OeOy25HwEVscFZSvTRXv
02EBxgQLG3hdqW2IQw2lcD/SLLob2CvuajGhjIljUsIaGe0R784bFUckNp7lvIhg1k8mxEZcyb6G
ub3Nd5Fa3tSHsB25WwbCVYaFZqFUgcugT+lsbCgVsXagIxl7C2Vdc0SOVB9tW2NkPaM9MCv14cYg
SWxPgVGs4q0RTQBIiuWG/TMcD/y4iCPuSszJG4Ok14IuSoLwQBWmcfQxRe+rqIIqYjSI8EaxIzt0
SMo0sPJhDHV7vMCqWe4nUWu7chaMWjpSMbs+A68749WRvfR3E2iRrQPLfm8jDyWBXdN3RZoDaTen
p3xwvBDBDwZFunHs3Lbm8NHOhQ3+pZ/vMl9nUG26TFEyKB4TNeQsL63CteemLg0vEIVMWSbECEXf
BHEDdroZyNMgaCKk7s1W8U6YMAmD80RqCyEFHRSJ4+T0ZWA63QWL3cY4lNJ8lv2obvREe6a5vyMa
CyedenDsdjsqEdKz2giq/Yopfp2+LQzFwIbvGl0j98W/Y856GeHk6678sKsIwOtMLidSVpCdLQNx
77g+SxEBTStxicZY928+XqoqjqnRfFqnxloG0gQDBNCFsqjP1kRgUWpAhdQSZka9OKmYy+dsjSeq
7+Ls6ePFHPUvoOvym2U2PaZJBNIlFvVDo0O7MrUIHZXE5Eg28B7+Crx0zxmCyBD9Hqh7WI9UfWVn
4n3lC77pnRJUfOM65wHbxhdGfqDoz73rtnzh4jpouHwF0lgUMhNYTLMZ77HUEiswfe/L+BmTiwwN
ZJxAB/KL2YI1IZHhURrmTR45D2bh39U5dvBGvdtxwQjeyL40lIZ37QqGIp3lAI/P2+QDgnJ44buh
bLud1vkhbnKB4StPbjpnBEW25gRVxj5HPckn2Zy6US5skP29NQ9z0OAZ2sUWg/4hRsIxDG9mgTw2
jsijG2ifsRJwmk3MAmkdMwSObmgfPoym0wRu094llrpEXbs3ulEFdEUdahMyBTB+7Yw0eco7G6DU
4o/bvgNsId1bCGEoe1JMJj3iP7SM6DLS9pH8bG1fo+fa6HL5kRHKgVHS/OF4zW0UzaFfQRAz7A6q
TtEWW7qAw2bGyMsMsE++KOc+KkR/8KdUC8YF1ksfEZeMUZYEvyx7xOaTMp6VkH3NdGcZzq3bZs1a
sW7b+a0ypp+kc7v7ZMQkJSYCHVozdI1mHfjRrQQCHCTTSGsswUlUO9UWwFS/lv8BvW6GJ35Dsyl+
QGQX+nr00I13EYkeu9ZPeIfi1q1qhwVAWMgKTbkhC77Zjngk0MdaxHU4A12hlEZ294Hy19ka3cc0
EYfg6m4wx/qHvqx/oJjcMlCooRuh34Mmv22zLj5oXkUOXNx+H0wKMSSBNobA5dgQVH5TqHGmoooe
p8aPXpKywKb5VCZNvevT6gODLwJPzGanDvI/KpPkp5T0oH1l3VFgr8l27p1FXu5pStQrLUc8tfYr
AdaYd2nyjso7pnkCHwl0Xy4B1MBrYMbjtzGKPhz38GqdnZJQ9jznp8j+TDXxWiwrGm+GN+zk5k81
QHIudWK4xAyn19GBZpPVprrvcWqpW1RX1HJQjTYMlUIL1nfgA5ipREy6HzI5ctZCEKJba4UAeshf
vaZe9lONyoNBdvyAipYgx0uvzcBzUslft03LfeTMgejbbjNqvraxG/0md7FX5xZF+wAdhjCANrFf
Sqkzr0hkg6zlSI2cnggiwhRQmDtL6+UJoiBSf0MPEzPmM3aHS1PGL41+6DxAe6PaT1JSAJKDEYxc
JcFjmA8EfWxzW9LmlaU6dQ6pkAY8ZMcJOs0n99KcdrEi0wFSndxhH8NwZojAm6unlr7ptiC3dE9D
5V347ngo//SL/kvm2fnWLZoHmk/TkX7JElUbjLp3hX5rF0KwwrG89HIIEhtTQwtkI4C8irolbveW
kCVyaJjtKX0IONn6fTEQWu1YfHfSV64FDUkzer53tRjJd8KksOWyxhz/3so777426MJieRC2W32Z
cGycsVLT/XHT4wDeEpJQjwxIyEuHz1Rodza9zCwR4y38hZW7pZ9t3X9KOxLy6lHL77VB51AoAKuZ
IOu8OziZuzP64WlxmxfH9ul+8UWJ87ekrhDZe+rNN/haGhPEKTnMx9rFaNsIa1/GGjIDyyeeTC6H
sTuyrjbhrGGGXpo7jxHWQ+6dYRBvUZ23t/5KSyTNirA1l9e1ix/OI/AcML0PKNaYGczLj2ENLkmB
5IWcau+yVY9DPxOGE/P9Rz60LckNIkTGVYc0IhVpma0TGEOTcTPJRPWdo5ygrnMZDJWf0C+A5mnL
n7VjD2Ez1T8biNhb0axBkbS729Fuw9RRRlgrD7/fvLpxk69Y3Z/bwQNyZduPMRuQtMhG+go+Heto
Jkut9rZ6qYMJ6m+6tiyREFfntCUSDhXvlovCeHGhU5jpIUJKFpQNU8IyPjhTWd7prYfRxIzfG9Sl
jPw0NGi0fflYkpexjkijKs13xmJ7xMJc4IkS8hGhipWKbzbls5G7b84whbzxVpxqhZ/Uwq2GDrIy
D8jJhnABHXOoDWPEb/zhaIv60urx9zoxqn3r5Xv64GfRqI4TiE9srVU2lum/jBUpnei4bkxhQ9mI
lRGAiOQyhvaxLNh3CVF8ZD2qxaIv4f/Fw8ZpcCdp2vhYzv1rMYwLYDFYnXUfBe7SHGeSl2/iCXkd
o6SXxidydMEhvO2g3FzqzOJdiCm61GSnbgYMUfKbDsbl1sL35biiD6Z0yk6A8I9lmjykhnTOuXQ+
JMrwndEuD6kGptUh53iJv8zSZ0Vs3kWrPWPHtrH2RlD6KNI20aR1h9lNLrAv8JAXywP8ooEBUOY8
RJ7xZ1licSNRbcP2wTu2bJ+2rXKzo+wS1Hoo8+roLV+/qC3OdZe/85HdSgH/gMS6irUuRYodlh1C
3L5TcufFDuF2+TiHzTzx/WovDAKLcIFvnks4lqqQe4XbOje/aSBSt6MpFfhS/VsXk0UMtOrYaeld
wVX0bODSCkq6DhvtrtJZoiu1yJ02V49R09wZ1+YlTclsuW3q5CFiIrFjeMaWsrAlTEPyYQiiwRFD
hIRL36vukDSizQx0QncBkVmkBeqPNar92569j5uwRfeBY+sKIa5jrot7ZjckflI1DI+OrgzsxO2D
azk3XrnqARebkR1yIVrKXF4ixmi2hh3ddxYrmCYMbaxIw27plvZraTdvbHnZ23W0JK2Rmp6x2f1Q
zbTUDQ0yZp0cpW2RINv3JDyN2XCBMDxuOlS7nN183sRJEI7Y3WMvmfb2OLxg0SAGqsIXmno4Tpa+
nM9IKdOAoPNNPlnxsV8mFUSZOZwK7U/WmIw9Odw/BtNuYwAWGF5bHRtm5rJJtc3bEWvm1ub/eaOW
Gha5bI/zaI0EL7vTpnNgx3isq66Bp11qixd2MJSY6xK7l0U6dGY5NO+NnJxNhVDvsMBo31hanOxE
2djbMVKv5DvsF7e6zG7G3L0v1Rf6xN9HRMgRTsS7Lhl/DlbHaNsmOKopnXudYuPGGVhRoI7AMPBw
6uGzjten+P7Vkd0dhUq/ddZ41j2+o+CPCZQszG9JcaOVDj9KI8EvUc3b7Mw/zSZ/xHQEDmHVyQ+T
edNdVoFW1ZBNaMAIqruOXmTWAhZCLO2SzRTn+MvYibyXZMJ5Yua6d9+CEekG+UEV9SDG+VVpuG3Q
oAYmLNCiee81RYe+QhyWLv5jSSffYTS1YVbCABA5SVzASn8U0n90pvjD82I+4RbZK/GWpl4HbfwR
oXvzW2Pr2EYIoph9nLqYOQDpyCALbqxPyA4QljAhKxN6s6PYI/wMBDFbgsxV33iZlmWHGTMcJ/kV
n9XWEP6L7U54Qnf+5D8T9/md3ScCctYQm0RnDUuXcfHtHBYSGhIuLZ5eUBtU90vP8udG90tsnpGt
vqYoUCWmEjBL97YPcaQv3EcnW4IiWchNMrCOJ1kOdSMjr456Mx5P61tlRUlrrQ9GYZ2MMp9RFQAX
wEZ254jkRqr2PlvML1VbHzIFCWnsT1XECq1FuwKgoV7FtzV4JPwXZkMUqg+WblUwiiacYvOh1o1X
q2kPhU1iU5yTVYHYta4viwZfDokpIabWJZPt3eyC1iKysRNfB4kBlBTP2Iu2bqcFsrVpcMr05gsj
4Sw0LP0ZnOZhyFiVjSNSbcHibd9Nrf3e1PJZ78xL3ES3Q74zNW31Le/iKX93fIf9XuN8G0r/hv2v
uc3RVm4Me/g+0SOe2eLkJLRKOAF5M3EpYCMgJgL8ACZl1a0LDrnsku++Mz0UEanZyF63uuneO54I
LDk+E7WwbUqaBuufpgL26vhlWLYHP6F4LylHzeYpI406MBRcgQnEsQlqFxMJynvz1PsWSBm59Rzz
zVsGoslZ2xVXpPUz15T33Nb2HiXtcwRDQckPV9+nlTmTbihWr48bkLl6P5jqNR7lVhI445M4wxK0
pQ3ywrbile5FwTaK6llLoPEAFo8zBAz2aDtPj1IkLWFpxgCmOYegXub3OYHvR0uxn6LjctFyHQqc
0yGDXDoCEFk0ZMIOgJmXVZcm2G4tKHRxxI/N2AcYeGZr6I89rGF9RWSr1V/wvtxNAx0ALlw4pGV5
EUp7Smsz1JK0PWiRfV/1XRtQAUoMMT3z4Tk6owUj2QAzG0TcXVs3PzGfspPDM2txDi3w+O66Zs2b
AJYGa3yTCEx4kACYCGb+gCdvQYSMuVqLDubAPF/Xk4+WbR15dRjB63KnG96NFcs9nSu2cbEF0y4D
rnsrvEvbsC2AqUgxD/vWar65o/VNU8euZRuXKa4WjPKzLd+e23m2hg1TQGaNRXpYZP1Ngmk/lrZE
1u0jgjFKrIl+dy9jZE69Vr8JkeHkk+CHO/1bixnzWU/vAInEGz+qasDkzrMdexcuffejlZGYq7t7
Ql+exajdDZZ6NTtaMHVHt0qXfqil5h2TOK6L9fJu5A2QaSuxw96bOduGA9/L0MSRs5Ul4GiFFy7V
Pe82jY0zQPwk9DASt0uanDRmf2OUy23dKNpNfO8caAyY/Mx3q67ZRMvv9thH26kVwKEL54jcESK5
pTNvqz9q0sk25AAWi3vDcL++xbnWP1dpfoyAPyVJ258LOp6BoyenGEoiHgK66ABzXHigG5HHATry
c2VE/p7YGOp2Q/0os05uCxevVbJAtZIsGwatzl2ZqxtLjcZuwpVmOpQcNaDiZAzYbkVYzvt3fKVY
V9nYqOIaMTkfHUPWREz25zmhwYYI+svKrm9ajXDbXA8rn5TypbWMg9Gq2xqUFvUozcl0qSUVxZ/l
yAk6uA2VpDN+EX1OvaCeCMOEG9q2ALHApW863BH8RNc6++3C6ElqD0NhVgGvznG0U/iVjrufLMxq
JmjFjVicA9dUd0PEJw2BsaNKYHPmZ1xsldsXx9xxCKAXpxbYx6YpXVwoJFT0He2N0pjHx2n4UVtq
ClQH0rnuFd0q69IMtkdOqq4C+Bu72hzYF0Bt6iWNSoaltypr7xm8ojNNIPlO47RryNk2mu/AGUbO
4OzHMgl3m1PQbdmJfncj52fpGlWoiggltedm51HqT63fHXQNeLA9INJGAm6l2m3kYX6OyALd2oxg
JFXOhqJgwPLNDA+r4L0s7O9p52eBl403aR1fFiMKc7NdT1ELgZbLhKWWtbaNc2LmTUx7KMlGlzcm
wBCi1W2h074E3flQ1NbzoNU0B2bowZppBaWrn/rRtajGiK2Nde1CBoQVaZIUadFsBXJLdHf53ilH
UBr7NupfURzQj43FTvoZHp183Nqm1W2rks5oFZunodslqvV/aLArxEJHSmQMZkpnXPY0VNfU1EPk
UnfgMgbs1E7VKYbIJGOmZa5R4gdz2fxOg4cGzgf4f2yim8LoQHc031vNNncRX+W1ZHrwC6Bh7nqI
O2kCLwPyhdL03kLNDi8WDniesbeoMaurBNv69VYbt8tOKaI2ffKMTpwoVITUOoHj0fu8HsoEGwqa
LAEADMHq5vpg76c44y1O9Y4184QDEj4nDatjturX4sG4pSHjhHUDBQtDRhLQmjEJgmXkaq8HK45B
sfWr4HCGI1hAVfCxPHgtxUZmHOw5hVa9KpLlMh5UWc57a1XuWSMUx+st1bOp8eZjIbmAFSI5DvVD
aTRptuvy9hwRYku64vrTkxXJhT02EFX9n+yd13LjypqlX6Vjrgc7gITvmO6IIWhFSRTlSzcIuYJP
ePv08wHavVW75pw5Mfd9UQyaokjCZeb/r/UtfFLU5EnkmT93+TLLPUriObv9b88xC10PyI3w3bET
uwxJIFxvf93DivZESN2HMrS4kJb48yYkLtijs/Kk/wXABP3rjugoaIn/wstcmJdRw/gjIS6VeINn
2qV57PIoRuXED1wEY8j68D3PKrUFibjctJw1m16or99PCRM3VQkusBQtJbXvFxZ84vfDeCRfaGy4
tH+/0Oc0MLBc5/BQubwFf3ElZ83TAlR0Kz2AmrhooKJmU1bg+mKXs8DBQo62kNwRskcuZB006yYQ
yRpE8p2d+tlVHjAf7hRG054Cdpn5RyI11IMD5ilVuwmjiKat1S7T11VTARfKHBJcDrkWM31oa8Qj
LFZiVyFnPEuUHSPBOZMM/D3s8dvUr66jgjlSzFi6GtAZMp720aUdz/gsYFyeJRIf3Kn1OQnEeoXs
DqwJzMt2jHZV42SbgqqUMtyJoCR7mtktVUgEAoZzT6hLutYUqopjlD2Mcd3vjLFf2RyUx9jQ3yPB
wDKAQ9wmY3yv+WlxqcyJBZpNSFYiLgBDzIMAhmBTkPGa++2Nkbr1UZ1CIhJHkr6kJJOl9Blv9Hjf
UBryCju4mHSkY1zmcm/qWpIrWrI+skTdS/gOF7nf/SiV7EEdarGJZ/5zfoFP6Mw6ESi3WdiHFCqU
1ZMWzkVSpx+0U8CO7JScSZwI3lj7pjeFokVbsn9dmjZeK41+XcniA1vuqVavgdftS52lij7uwKWd
rcx8TOB3rJJK/8RyeFexqE7L4pimY3rQR6D48EU8I42vdF08JCVqGcxyWeIcLIN0EOZkJnSd4X4W
q8XJfSck9Ra9P/mtcetWGAlcUk8ixMhl/kgxHrES9i+WkvJhNLjiTvmEk7Z7AXV4M39s4Wi0SpAo
2VahrsMo/pCkG3RU8GnEjc9+qW4yX8dGr2Z3pmE/GaRT8TIamlB9Bgs4UoMCgV7pzw2/ENkZRnNg
gXorQAOM1LBzcVc1l3kbWbBYNXtljPXT/Os8ommdq8Sypp07Na92F9y4CpPzHDocpd2LnvlE013H
ATAj2mfkD90XPvOfidMjLVK58wv1oSRluBMQE8Ko/aj7hukV61wq4IyV4lCohkK64b3ARw/dMmu4
njkHgeQnAlnMtZFRvswWN/tnYhgpHZMuX8txFUfEQ4LXZrQ0B5zMhCHo2nhfCPfdCszpWEOpu9La
XnoJnuKTMhKC6PbYPfOGjBUlrKg47MyWMj3ue9PTE6fbl2Fk3SB+ZFEwEeJLLyPNpdzg/W+hKvIT
sDZv501Ho0h/LRMs37rycp2RJLEWPk0IuzWfFatfB411pxGRSZfSuJoDbeKuUTxfUPP2NQq+fnlV
WQQPz/sDd6rcoshyV0peX2mj8wR3HuSM1Ncy15GNkapiIPaXZdWt0m58T8juWIEADkQV7JoetqkB
GM8yEgoII1o6TceeXeBZ7stqS70GfUpsXmoU6/aWnasXaRO/jdKhF1KfI6v+aScUQic85WOWd9QF
SUKIXERtCY0Ilb241iETyBBrR+Gwe1zHKw33cnLLWxTiH8iuqlXtU3PNa0lYlESay535pQjHA2FK
9Yeo1VXuGI9WxEnqRx2nY/5Y2doJPma/BYHXbyoD/Ev5yCLLxesinFnba3lGX8UHl/DqOmFJmYGA
o6NucJBS/HV7m5WbjqTRLjd6nCAzrDumzlG0Ln+o7YSOGYUzxwm7xKmOpp0/IR26NlAgrykjxOH0
hH3iIIz+1GgALRqLTxaO4SVRe1B6U9t3Vngfh2ZJ0A3mmwDgCMeKsUM+zNwYiCXbdZ67s9pyxW6s
oRJERJ+snD3V7Gcl1IOt7zCYHxNbu6wq66VkClaboCixB6z9wrktXesNtfBK4bCROpa9fDoXxIaI
HPI9GkYgsVT8eAFOK43g0n+eD/gqnDYt7GvFCA66oaCGgZoVtsY5Sey1MsavNdJeF24WXw2OoEUt
zu3Vm9GnEsNkQZCENTzgkq28OFFusyS9LLo3JYCI5nRIokygImVseADA9JWh0Tw0yY0hVnUy22Aj
CgenB1gVH01tYo3X1KnOlm3d6Glzli3SVomYL9VPy+eODeEsagLwzmrSbWUTzVWrcG9QJWgTU25j
NmVHFmxhJkjMiJJx2xqY78PBpesaIMqU46fiNrCtBfHS1FRQEVJkM0W5idvb2uZc6khg95xKXrnS
v7W0ZK2PfbXLjFeXOi7yTfO94LrVj3Rtq/IhJq6xrkIyeZRr3e0uopCr4uDeOFST9IZCUdBg2qQL
+1qnRLKO9kvjOD+d9E3NEXrRO7uXaB+gT61VCSgUjEJLlMaei2tPUZgK64CYsq9eKOOyWHRilpHN
TnKhJQ/mNQ6yW8QUp8o1kV1CUmo6QFBdZqPMAoZHBMyF6hr3pmo8FWRAWhk/gLnlIQJPsHb5LmOA
mmGcje1IKQraMCuF8ilzcjCPwC9Na0M7EBQpJeM2LR7ibsDZdquazTssrIM5i4J7OGKcJwy0O/y4
J3A6ZM/QsjHGQzFnKGoTdUmn0DKi7ei2VwrL+JGeWBGLHRnxlJhzceVE0WZUActN6ty98o+53xC/
hh7KRjsbmPRSyGLH/vMD9spTnTSqJ6LopIdVsWri6Nw38gOWOK13o30muWlTN/VbORovWSkfQQuW
HjlApdX9MOwET4Qczsw15Jb1o80AEA1e2ievYaNvXboTK8ql0BirN5P96TuD4GQA15ojHU+1ZI89
OYgV7P65ChxvLdSy9Oj16afU11KPkQYkKF52z+RUyvV1ZLNHkZsOG9lHHAkmiO8sKp4p6K8RJpHU
UoJcUDSg/yWKAJ+BgraYvrWa8krN6BcbbBjkBOiMO8IAehH8qBVrq44lpA9mPobDSImE5Ejl9Qb3
LHLk8BAPxmvfJWSEjvfOqL1SNCPUs+92ioumQc/IrOD89nMiS+sGctwAbjsTzeRh/rg3VBv8IUab
yKIL1+vjpWnTaXMq0AeWwN4RpO0+sBvzVLcJC1ChvOeQPj1TeYT3hEwWeCoy6GplVsYT0oC9Icmz
Uy1tPJD4hD2a6b7dfAiL+lQTKNXKxTjD0HySnc9EpeSSiVJRS5p3xeBb1Ir2VleBBxdpzrjj8JEb
CyGPJyrTRdahHRLet1cArUcPiZDtlnApk4XVjZrE0bGlU6Jnc9tsoiOT0yDN/Xs3sp7VkL4AQRVX
Y+I/Nmp3tGon2WglOaZtiKlBFp9jiblLiOks42lnR0kGFSg55iyHqCrQCmmIRbb1GFWT/aqTQkVS
obm2hxgXATYTC4S1zLSNQYff03IQQCFlEJIM9X6XK+YTMMf+UNYZVTqN/qQdPZViOrVMInc+ObRY
QpIzUyA0CqP9jPAG2whUf6ZbleerkNVynR53C/pcBXQCN2OkuNq15cAlw3oZKFdsppzrCjvXgLAR
3pZlgIIfePiqJ8EEpkwe1s9iirVNP+hAFhAm1ejBhTMHTOr4qeieXOA/aC7o3ng2HVeaQceiZlWR
1+a15nf2TneGBw6FisHkRph9f0D2c1bs+IFAB0ndmqGWfNPZ/g3UcOjBfIBuWDNZ05g188u5RB0k
2iF/pO5T1+RIFJwrK/DnTPJsBcEU8YJb8GXlvggO09RHqwCPlFrqtOd72qVaYwDzT6wbd0QYkpvR
VUrdakfPWYXfk9yahf5WBGDIMNC4CYjYpDi32nQcwkA/0DJr1Ild0pCrOzBggRzARxE4UB2LiSxb
1VxNRYxWimpe0WbMI0N0wu7wgPli1Qt52+T9ZdkBdqeH/9jUebbWzWe3eLcam2jDmtA4MuFus2i6
lTpluoqe5VgH/a2fnJ2cIDJqIuQJ9UwQ86PVpv02nZSfFZlSB4wHRDlOYKVQvh9Ms/0pXFKGUn/c
GbH6YCgvaWJ9qmQk9lLIoy5nSGoXXU5aMG3cAH08FsdN1EvShtJHw+SwBp1DBwM9wUT0j5NiwbVC
a9sWwb6vm+tOG+CfzVk8AHnIkdGIlTMwKwj026tJh0fRgo8KdcYQ9hpzm/hQt/i3QoqoI+DMKXd3
1mDA75f2zhkeKc9QI7QUGxhi9yYFbZms8O/6wX7WxPBIOeKhlYIBrnSrnZJZ14MERV2PH1pFRTZt
mdJUdG0grkRe1vpExuJfLtR2lxAESJ5iYK4ZQzlM0/oGBxKkwbySa4wm20aah9KlVh848esE50e0
2XOfIn/y25c6dLeyqejLFz6hr7gaaIhfQcuw1lCSrDO9WVuXn5YE0JGQIu+BsInXPctP0DP7erJP
Djk9LIw79MYM2XtrEicApUy0KHWa+jaso10HdgeXh/bWj+Q3J6m2zgIwTKAUdrn20LpG5tEmRnyS
ZnKrKwAc0+wmNsOQ2Vl3dqW46+yPOs7WJK/D4/YpYTftsxV7flFlV6kZM7fh34RkaSa7Qw/3J5KA
wOVnAuyFFAZQ7mCfRNamcSdq6VgyWPUp1P02PQuxagABlj1EEdkO2Rz5iJqbsLMJ0EXo+a38Wcok
37gtjkInst4M0FGrBFb7pou029BQm8PQg4yvR+u5fXNy8vqSkm4SJcbW1tSVOaaUexqWXLKAFc6S
NukfHBJhQnB+O8exoB7KcW2WD5Fflzs3m+4smFz4hU3k7RKPRSMKEvIG8oqqtMXNqDs70cC2CiWE
EZAb9LfupsAXnKwns6KyrvnRq+WI6NCJ7gT1mO78gIclHQi/hNY8rifD3Lmys0EWA+621MtY0ftN
SHkFOaX02rxqvWgwkCume5o5oIPGvgNHsRdF156TgG8m4g6FXkcPNyg25Id+LOrj/xZq/wuhNjwH
AZzhnwu1r3N0ev+2fiXs5fVX4sSfb/wv4oT1h2npRFcLDU2jaSCr/i+dNkabP1SYcYTRw+X6u07b
nYkTsxDbUoVqqjaS8T912ob5B2JqpGK8zdGFCoziP//X+/DvwWd+8yW/rn97/G+yzUhxpDX2H/9D
s/W/67QNcBgGCdu64BuajqHpSMKL99fbSAbz//+fhosmzqJFcskgO9MOlhui7HXSGPVpR+1S7IRL
AoIy0wU68gqgNP/1eHmSun5GtYg1EYsyqr2VLplpVpRUDe1AnWT2Tla+j4Fx1OHStgNO6cV7T/Ub
X3kS4eUOaVrNyIflpu8dNdtHs5WcYNsFQUHlspT7aM7zWB6bArbLnFrUBiQJcGFdtR6m1k4wJwuz
xzR3XsJRv1WDlApbR5CYNpHbE22sUTMPfndKFDmsmUFVVF6KhzqY7pEYtpf9LCvjsuomxF6A9Su2
cehoTOgc6VE8PPdRfDTgCq7sScfeT9gCdbFm7bP3gKsa+0bToGSPhKxivevgzJbv+oyJF5Z9U0A7
Lh1UDGVwHtWGsEEm+sIsC34hJkhnYvKWwY1QaBSzpPMvmegVWIvdn9awzqoMp7VJTiphRho1Gorj
LQ2SrL8yGlPZKBNzt2w8mYk8a3r0YhZWukYkd0bms5b0zfeTemupSg764KVzAbcCVurB3PerbGAi
Of/BJqyfCNygfE+ZBKAtxDnqcUk/jEgB3HHLCsHd2eYwrcq8oyskb7Ega1AVNPJ9EdDE+mXYyBfA
/hXm1yDzEguWu87Ehv7tj8Jx0C6Ud1pZsRC1H9wQk6VD8STo4z2ziCtX89nuhCbb5VkwA1dqUqqp
xU5DceypkWCEKz+wLA9MMllZGax+0M+kEzIDSx6avn+HsfvuwINeAd3dBskuZFY+AVr2IZ/Tv9gO
dHl0NSJCE4FVYluHSgVWXWvItTtpcnU1yp9CWO5qVKdpRwJSuArOri1OaaN94v4jxa24zzr6Do3E
hoh09SfZR8x+rWPcBPM40wAD7LHaTvxoJTZxTJM6PdotB14VvkTz5NC28xE9Fus6wmFhh9te37tv
hZmSZdVXJymfexV5mTu7cjWOh9Vk5nfaUyLYVHjxgaYYrLQ6n/AIgJ8cT4Wa09l2zoGG7TlVQeQx
uQJUepC9ckLoxNrbulBs6yS6sfb0CbE3gIZdn4/YJpLxY9KG69Si+xEQHNM6qrprwHd5rck7texc
DawVSzV5rDT/SZfuddNa+CjUcRNEiok0l6mxUogPo1FvlPbCbsjRKRNt8gpCcBCJJp7hgCGjkk0X
uXiAF/zR4qpfJ5mAjuDTka/SO4c5IzUy6mBAVUCQUGjrgZYIPbqAJe+VpWXDmkAAYPvFqkz9azMt
96RWPAEA6b022Vd6bXjqCAJSRFeV09wTdUuEMJoAQ3IkW6wjV9JKH4smcFY12Zpkg6d53MMhZA50
h6CWnWxTFQbs0o/mlTnBR24TS1n1ZnBuBv1IVuMxbD2TjapKgY84QaSdFuNPPuBHFhk3SojNOKmi
NyMbDvQ9Nujd71BCv3Gftm9v7R1FcWdxTZsc6P4ntNPiy6gMbslQplLRd/lE5ZHfQ0OKHYX6g5M0
GTyBFN4zybTMaEvD5I1PtQYPLSh/xg3kdZJB3Oq+qdRbNygofmic012s34A4SSsbNWpan6nDPvY4
tpUaQlvZEJ+gMJNX8/6G4tOtTZmEUYLDK37pdCRdWW39rB1CoYmSozqjDEcrVe/cmIMZVxKK/qb/
VM1r30VTFTinOo0+fW3QcLlDWNSrkC+JGZq1IIUCWkYuOPBNWM9xAgwpYevfsZR/rwmxV4vuZSj4
kvokrw2BaqNR3B2/fCbi3YSuPPQx3Gq7zV6VoXrAHb/uhPEAtIbuFW06xEqlBmS6SwlCZRCwu/Gn
JuQ9ZeGdEcU/ifE4xgBpFQEuug0YTZqGkitmGjtinZ62zUrTk1Vcok/NofzSHBBm59WtfFDnLiB9
7I1KCQXTibpPM2tToavHOkr9PeZa0YY3xPG9T6MxUCtw+COwVQntGTc4UDIiwmn1N+TaRp1xDFK5
T2LjyY/UT9sXF3luKJtwMmbQmH3pi26Llf9oj5rvddl0E/nkXqgVzXzKDcJEmJLRPRHpa9hvVTW4
VWEaQjy41HUSsrMbI6N67tiIu9rC3FSty7zV8EQDKjOVZ1C1n0GsX01WXQHnHV4dnXUVnqabDphw
NJ9dA/mgUDBjCmXh52ROGwo7qIcgSNCkQx7B7Jk2gFXH1LNqd19SZWjQoa+TRMK70+1rR/rvHQG1
Xq0hWpHTWyOCx2GIbgOHcPoO/jJ4Jh1dJZW92qZnA3tpa+oo60CyH4aS0HHb7ljNVpdI/G7GkOlE
73uEP2DxwHJDE3qnmtOtlrXjqgRIlPulV1mseZvEuFIlUuW4IfIdUXiBJLo07adhIM1nPtpdUYDE
dnx9HcTjNhjEj6CPAi+o9bdMr84dCtOA1qybPQMb2dvj8EkeyUbJbCCC+gNG6zs5wGGxh/YHMW7N
bnJQ5mPkaSHarnKlvi0DPMhcGojL3Gs1y6NhyM96Lm6NKTw6sLgRvqFULpOtW1k3GlIGOsze4Mh7
t3S3dZG8Gqzc6Z7HjwXJVooa66vCyo61oqJsNguud2gzFaTru1zm80pPxY5gctzQU/YQKXQeYMB5
yVY+m0jvqUzyfKFy5Eo4N5ez9qzPVUY3jhDdqJA4El5csCJTjYvO4gsX0fTgDtmxAibPHv8RaV10
iCfrI0zEzrJLqMi98uYatoO45UTBh8TwRL9qUtqqdZm+NL2p7vIi3jm1vusSWvCqimSmD0p42ywe
j5Ep1m2LqJm27r1FXXeNtvRVN+J7GNFENVflJ/E2ydYpH/REpSBQUPmVKYX7hvmQnyucDvpD3nG6
hoXzaOcYz50H1EGUGGxkzrM/yQyrH8Ih8MPKC2wz8a2V+Z9SgtJVXKZPNlLHanyyGufCj2huRmrE
9aZvKD4Ob3pRUCkN1GuKM1Ou4Xwi98It9JX9I7vuDFqPgYaot0q5ImZGfe8YRuylmfqkwHlf6R1H
gq8GWxRQYD1y52kocovJj71SuwY3D4AmwxhAbrTw9XMrm0lJd5pTvJvuje6qL1jxP2ocCxSc+kt8
E3SIjfhqJHRF5PmD70IjaEP1prYLdRXTx3KoM8NVouGngt8hlxXgiBOcWPXSXDgAgmV+lAQ/Uj15
i8uAPt50HerxbSNiimTqlU0NCwWLetRrbdXUiGoolWxrQR2NoPTHUc7N/4n1rKOjm7GOgJFdAG/p
XZtal2DkQTQMPmJxZZvF/U2fB09mPowbmdB1KHWuu6TucPlbK9K4VwQFKgUXI9EV9VpGwzOaU+oS
TQF73cGJord4FAHVrvuYQSikCEhrndyznSv2Zpp8SE0DODJdBJnNoOWM71guPTWwFegSMt060GTG
2jwyI1cMIGsRIOb5PC97/x5GM7inBt2wH0ZXqovyfwopX9rdOdeJaYtrLnAYtm59xeSzm4APMOlk
U759DYzw3nIoxSnS1z1zlAxndf6EzyvYWuU7oYi3sULQQ5qGr9hMnu2w+xjb5lNgOmWm/UYKDBU6
lW0V+vFtq1AOQgVxUbndroPRsafyc6uJbDea/aVW+UdLmGSlBNVLG9RIxEzMHTC7c9SacbyPI/tZ
xBmRruXPsGGIHbX0pcedaGrOvhmY0E+UZrW2IHK8ct7DRoGJLfsrTU1OrtbZVOCttyYlLEjaCNtn
QwaZ5ozjeUusd9BXdPqsDJm0QptPLRn+2zu4HG86YRrMe50dF9wBFIrQ7BgcGw3Kvq1tgHrDOxec
Wz0k88ynUIVqNiAOoYFolIcJLKQ4of5VnimXUp5z82ofAt8w44fBkPdjEDD8Lzgnj4JLwGIDkFCo
KhwvsXFkQrCtWlQHpTkcIge0bt6K0xTap95XTwJF/XosUZuWA4ugmnqnk2070V6WqO5E1Yee0uX7
Fu2Io7rvRjDe1qS+7Ku2vBl77VEtnB9o2C+xEXF9UTnB0KWhIaKtXyMYnvoMRo84dBHnFMGbH2Ot
nROc8NRwZrxDdBnCOF6V7qPQiDbKa6DEeqSqnmobp2rGFDTaY4JoxHJMYoq6gdrwjLjJjoN/D/bW
XFnpPKs12hURGgyAUb8yifxu6dxtI53qtp4Pe33kGjUDsFf+D7/XmkNLs0ELQrkJ7wks0tYSQA41
L8e/sDL0jpm98jP7QTfCR8cn8ry3rwu2a1CQ8ZCnn61Qd1rZXUrxZIjuMwr9j2Dqn10b1XNoPQYG
823XuWD9fWMU9s+SwrRPDwtzTbEbwoKyFDOk0IVSpZkAyyR5MMNlFZ0GjfESL+jOySmcpz61ekSl
gsnCkFFzb/uRcBJrjiZDf12XCKBi8pETyaLWVcvKm+z0NStZRE7klrPiI5anOuF5Mb2AiqjnKuFl
EyW3YtIRwY/hJ462bRvcm4x7wtq8tzNZZMCisJcQzX8J9VzKDMvjuEE5a1kUkJeHWVYiWuVYH6aM
NDCJkSXwx+mXTEM3OIVR2R+g+JQbtyg+lvelaNZxt5LZ6jaCkuvyZD5/POzjeGPSUP7lOVjZ7S5W
hnBE61J8pY3ijMan1WkKurGRwDOVEA1/fm65oSK8aytZd2s50zTIgLE8ZyptolZDB9/uwih05wRn
6t0vCL3VjbsgPCx4btii67tuRmqQRX7CPz9sUavOxZgeia2JrHyRwKX22OCXBgRdz0yPJcFRzr/L
NGvUELOYrZlrMcs9BKF82HJ3wbSYocC0xUFL4Ki8IJgPbBwuPe7ONzmZUmvUXKWG3hYOWDIBs+G3
pbVC4MAvd5f/bS9MwmjGE37dnVJA5BKI3vJ5Q10Pnl/P07qnaRAXy5b72kqzfwrPLHCcGd+4bJWk
YcyvG/pn3/tkeceyd5bnkuVwWB4vNxCdwRq14R6tx7rp29tlU5DFxo5dNk371/ZZXqmIguKET6f1
simWLym6Oeqa0GXSQBrKHaNZvjVDvXHqNPzavoa0UcMphr7NXN/kqKMEIptDoMOYRwW1bsR4ywVW
XhjzDQVtjDbBtA2wKLDhWQMRrlW31orSTv5/ffAv32G5a6c0yTQRAmtbkD3L3otCOtiyIxBpmA+O
cK6itcAd91aN2+k2TZPoa+MOi1TxazMtWww2mz96y93ft6Behkigd44y1Vs9lBpqEyd8UdpMhcDC
+bDccIpcCNuRjHEcVctXgs1NdmSPwW/+LhBgT6kFPpS2Fv3pOuNE74XyxRNa/sTyzuXe19vnv/3b
c26LUz1kuFkvR0IXp9QScqJn5oNDoFPeG1Tlvw+f+T9APec/GEyLi2DcL0cw4TE98WumN7WzKJey
lL9kpf/TzwWeevBDo/BciRFg+ezlI5dvOxF5wtSNqSG5JoevI2n5xUuZcz6wvp/LbWMzX5FMMdkb
34aWSw/gxg4UDsTlyFtuvs/WXw7Rr7vL6xNl0L0710Hmjf31liY0dwpNQLn92quyDOqdCKrD9xm+
/LzlLctzy8NgPgrVrtvWTcJmsqPt8pqxHOzL//h+/++H4PJ42UPLva/3LI+/7v72+vLwt+e+LjrF
Qo1aXsozZlFmahywh7ZYrfYaxXBPnb0ty+8U2ONXgaAxPootjveVMzuOlj3eIw/YWPZJTs0ZJhrl
SudS0NOd0Og0fXIGgY+ypT2as/CYWuOZbKq8BoRBIhFOhTxRq72uqOgYlXavjOA/l5vczZuLSqss
DFjzkzbyfCQragBGJLdxlwhfgzNKcm1C8A9K5fn//+O70vERsjlzkHwxHVJiCYw4PPbzDRA7RoHl
sS8sHKvL3VZU1Z6AkF2vD9BQXNMCEDf/9yBgoLAI67UyrtDZfKosN+48bHw//H5uWDDIy8tfd5eX
nOWw//7//4/Xv/9yNJAzYNBBHC7NoZq232//5c993bXnr/PLs18f/csT31/w+6/8o+e+P315dbDM
F+lXTrDTSeH+7cXv9399nJjHpd/+/FTJYFtEzcPXn/veOL/9v1++6vefaSiB0X9nLfX9UZCIAT+o
P0I5wz8X9vYvdwkELi8EpIN96wO0+Kv9soBOl5tv8vPSl1kekh25bSFS7tQ2gub0G/V5XJ4MEoSX
9RAEG4rmDCMLAnjBIv/yOMnIS6BQxSR0ue4v6N/lBv8tg9pCg0XKW21zXTsvnZkv6i+6QGYHDHAb
s2ZRA9SWCzksSOZiGCuW/+j0ZXwxfPV0ymUQagjW2BuJs2G9TEdI1mGobpaGTjCPRyqyOrpY1p7A
yPwiNXz6TAueanmsztaA5eHoVi8ZvYONNiN+xXzSLvegG+96HEBUKqNgFQF6RXLTsjKvJFKlGHkc
4tKpxtBIdHvx173fnqsqaBqUHBHVlHSwmpn9u9z0QV5dfD0Xq8OOfF9CD/6EA3eQmHYh6V7L/lzw
vss9jQ1z8f1c1AuOARPTEElzEpNYzezXnMHsAxIiumrz/l8eW5V4xAPpb5b22tJti+iMoEmcbQzf
3bexgCPK6pqK8dx4W+DOy71lT//2nD7PH1n7vH9xr786cF/3lx3dSWpqM6d52Z3LLv7uyFnLUPT1
eJlfQpkOkXrtl2ZcpOazv2OevowZHRGuyZDNkqj87KIC6cK8R6E/ku/6vUeXJ2MJcUxhrtoi60Y6
EOJPsLjKKzE8XZyHpGl2OmLb5TGK1HhbZumDWaNzTDtkLscij5vDaP3wVSwgLhTfX27+0XNUYPbk
02m7UIOWu4C6l5tGUgao7UVjCLz764WSzKY4oLoMrcXA2ls0F1P0ho2lOFCDRPZWd8+mRnAN/Q96
o8Gyi5a7LZcQUjxJBKlrjvXvPbHsmO+9E1Yai1QQ496yC75v7Pni9P3w66RsLDJOxuRz2Q3LDvpH
u6qd90+fCyLsKXctO6Ww3K1RZNZuOdO+dtFy5uGvMj059rREQsDt3VxRH+1xj0N1zsGc8fTz7Pxg
InrSmYXSTEiKd59OwqafIefB7LxJHYuU++Xx1103sDtPDVk/j/MmRMHS4NGZt/dfDzWjY+1ITsFy
tkSxcDD1OE/LBXI5Y9xxcFH+zRfIr3Mpt6KDRURqWzi0pq3MGTydvU9qPFeGUNGEh6faZ1Ukkv0g
CQKXIYXm5dUFBu7LQdlYU/G4HEulUZQX+Xzz/XC5tzxnKgqNByYQy5EWzptBma82/y2tgKDajP9C
WkHsBeEa/1xZ8b/T17fX7G+iiq+3/KmpcIw/HNcBeec6whCMHeZfmgrH+cOwNaFDnhOWxi3CiT/Z
d7qJpsI2bddRdcOC/oEQ4k9Nha7+IYShu8yTLMtUdff/T1NBHMjfyHf8GUefvwahIAg05u/wq6Ii
hnRu1GjW903WuFtBXCpNV/eoRD05TMFWywq5RwOgrgLiHLED2xGOICJKf9lmf0o9/ibt+EdfA94S
fjRHVx0hfvsak1ZXY4c/a18WOUbvVDhHvEhvdq1+uGT0BiWd9qgulE2bkOTYqBAmwjmb9F98DXbG
71vD1TQdNYHu2hbpKX/fGkhO4trtdH+vVqTU+qmRbkaNspriowy0D32fPyeWf2NF7nM6VgrLuAaL
Pb3hSUplV+tdd91HaEn/xdcyjBlA+CugEFEOjivNhADnaLqtztvvF+HLQHGp1Gw8pfQM8dyqhCwZ
cXnS8tC5zGyq3cNgAFAJQ+WimlC+0hXSEJAJ2iMlGuNV13E5Ni3D2vltcNEVuXupDWl1adu7BE/D
ZY0hao/Fn+K4MC4RlP95kxaA30KKMesCdSgCbIppRBsMp6mMRgCr45NfZgVFQhJWccvmV4RRJ+R0
qJ9K6VgXxtkMAJUFrUe7cDdaDWLDicZToMmfLsJwmMm16pWE3yI339O3uaJ9WW8slZZ+VyUN+u36
o8N6YE49+mpyG67UeLpz8srfKuO7HxDDUsf5lnoepjW/A4fh2Gm+TsbuGCQHtHp51NGmtYjuKJXy
2o4/3DG5MeKeJJYkdXfAtnEplel4lKK/94MO+iN9sk3tHlWM0LEQ8jJF+bTVSM0AlrN3LKe/zCOa
/1Uo1xZwVqLOqe8JG3wNSdRQ+sjEQbGY/YT8gj6nQLurh+5nM+8QGQ5XffSUmda4Gxp4aBN87dmB
u06mMvX62rhwHb1ZR41Dh13zd+UYfcoMxf9g4yNyy5+2nG5yN7gp9ZleQqFg6MpzfMeM/a23s4q5
lcRFkrvrCkrTKanhO4IJ538RZBGg2zN1iNHAdi+DzNjVSogVv8W5oBjGVq/EzeRXe1smVG1d807T
LWtHkwVuYRhDAsfcWISIDjOkiEKbVspYthtCJdKLYijfLMhhPjDbyX4J7EnZFsgp/g9757HlOJJt
2V/pH0AtaDElCWrS6SoiIyZYIaEBgxZf3xvmkcVIf5nVXfM3wYIiSKeThNm95+yD8S74CMAuw5E4
wmowVNQJ7dVJsx+aOTEizenh1hDX1w2TQ5pDREcUzidNPMfakgtQTPFDon6FAkF8GsJw4lnVKKej
qI7qzkiHHyOwHktARGwaePRFzkQgEVm2dVwUVtxFL92kNVs37AyazoBTsjriUzFFu7HG+JDk9rcp
1ABBJRqJjtPwEzMOdiNyn2l+AGbRyPLbNF2V77QsbLdGHDqbxBTWhYkbcZxDsCEuzeInQIeMkcH8
6gyL3q9JRgPSMYaRUAxw3bMqE2Tui5xSx6ZKYpjYS7SMQh1uirPZl1kYAiW/HTbWVo7i5K4+rJmW
y225aOn5M+XHwbMM9OQpci3Vmd3fN+Wa3PfuvBphFLVeUlCWAs9bdBFhIx/DILL9+8hZrplLncec
so+6LJzJsdwQky5xup+oDQz4y9ohsXGZX8lF6WkRurxl+20mxltKAp2C5EY+8G3nb5M0pg3uah4M
8+1B9/GivMZsd+j+3yZsv72SCQbGPpg0oFDwr81KQ/q6POX9tblyOvD2PHLvJF+8vDwpm5SE5Wol
Xy4/Ifh4camZiEhWVuIBCjL5eCl8PHFifh1SZIFoXDCdWe0EprU6wXSCf5MEtwZ0+gAmzKctRm5H
PRwhLL7EJpmQ3UMfTMkH29bPBQKnYij6R6eaP5hG97MlFAHR/0JNVEiaEVHrZ1OX7425mVd8L9SD
wg87fZQlhpBaCo3bJ1Oxdd+KsaL0DmAqI4ByYDxAtvP2U9U+6qFL7GfRfc4yDz0KqQZoKSDfe7Q3
rFCAEXTNa1TQay+Kz5rqXkbhpps2wUjL7zcsEU/8gDtAP96uAd1B8A90khJjZNM0vLRnyJXxjqzU
qzKSXj9H2cGkkv+iGxgvlOZb40zkegEDqIsBQTXQQ36eq0eKWrRYAsIARUTFJzYEnjIP4ZkKCmQV
T2RbgSXcIP48BG2MD2ZQGx+1OTXaDN5+OjbgmSbXd+Jc5+d3flAs7UfF9/dT1T3YUVduYsWYt+33
1Antsw0UC8hQAf01Gju/a5ebFsCYzqa4T9ll6zYdoDqMzwC5yaenoSpwAKfl+DrZFEeMQq+3vYJ0
jxtcM0bWzUEQPiBs3uimZW3xztZD/sOc56+9Wr9aSl08Adys9rri7b2UWx2yjSVfREVMETbkT3dJ
eTJ/Mt7zkKpgAW4rvHIR9qwq7b80S7SBU3fEZTtxSUQY91G11k8RjFwyXfAU8g2rrXTdU75f9bPG
nTTXVvkCr8Q/gQGk2zTZzSXjc2l7olwQ0c+47I95pZ2wTH2nfT8Ay3d9UT2QZfhH7AGY0J0kgtHV
HXP6rM4QGx/t7ktBF/GkuVaOGqsaKTcrWGeNmj5wvjM0emqFZn/V8+qHPY46Woyq8qfZLNbIFoi/
ECfNHi8Zmc2wxubrrCBGmC3SLXSsgcNYIw4CYYOcuFvplbFlHnvQEqAgFojYbNoxxNirs4qcj0R5
W4+mrRoy3gQqIvZ6udVAX1X0inw0LA4dlFS5AdfwDv34Y6YVskoJSN8mAR2Jdvgcl+q8gTM7rcII
GF3+ja/4obfsxziFYuEI6wy2bZM6xWtAksBif3ixrWvZP4GK9t2xfcoDunxKrQPZEXv6BjlFDjcC
gxb9YWBFs1U3XauAFmi5PSRzBl+ph9mLcyEfURB7lbvuFZBqELRvakSiG4oguFRPU97/MQSGu3bc
cTzRb98qfbgEbt4Y+R3SRVA3jyVzfwoVdjg+1ZqZ0wMAEEbO+E/PhSkW6qexBJkGjgPwsxA7N1c/
j3ihaHhCtSnSdkUUKrKIzg1XVcxdLI2fBw/8k9f3xoZ4UyKEDfEwJg3uXQsqYjd6vhZS2EIPmJMY
lbs316luDV1IMGYEn07ppzEYLqrpfKhTfpq8fLHdHyu3F/xqT7cxDnmjJ/cxgNkLkuCldPuQj0dk
8jOZjWtX8Z4c7CKIGyI4ASEiZMRCJFFMzcYq9b1w+o8JFu+1S0BJYtQ1X44MdV6FHcUsV5URn20b
dEW4CYlw2UfjdLZbjNBY9s5FRm8IB+Wpnum7Rrrv6otMKhCfhYHsrjO1D4hecRyZxoszn9xY478Y
wEFSs5cpsX+4o/oFwz9gpVclso+pWV8thrRRUj6HXo6lPZnOqM+/F0P+sRTgfdR4752mriQCJnei
DXUWmLhZRkgB4ID8mmGf8uOCYGN5RO57O6wRPLAL7clPaS5X3GT2Wa//Ic8KRF77mLeI9OD2f1UY
xOx0lY8NzVskJfjUt0maF1fSr6azPpqUoPLpqiOha3XSxinaYu62kSZsZthqcS34NupziD8TU5pa
Bc3KTHG+uepPZ9+X1QQpqnIgZBZPtRkcctE4F6PVncsAMAi3nzZuHTyIRDvpC/qx3gSqGC+a8hI7
Dn/h8krwscx43oKcX1WHtw8mp++heYJKArpoEUOo8c8Qq8rDaJQsxhrldd9/GaKaXnjqZfzjJ7FJ
wQpeMKoal57/N5jRS1kSj623+cUT+g/dW9QRyvhZEQYccPzcmhGck3YESaWWtyZeYiYL81JY6QYD
YHd18zT2VUP8VBT7IXUM4ijb8IGEXYObXmtcNWhyGDKzy1cVxhEPKQ8qPEi9xK6HkuViDlpzDUf1
kQw29eDkTX4WU76JXKXhsZjOo+WfKPI82YZZtDjUynKN4mLy3aoPFp7SYarhtOXUjBTyMTuz8hB+
iO6aNtjJgJwPRZBeGwqHe22qvkINOhpm0J68ZEiP5O/g4x+mqzm6JvVi+DV5+jOyeY0eUNGGXHs3
55OVorUmrTu9aMQIMwRHU1/wu2/hVNJ0COWt88m1+K8QvCeY+039Va9V8nDwRsdiIuSveMhSLTiQ
CVyvTasIMOFXFvd+xa+0CXBeU1Yn9AuHonWHa7YsPH34MbiNuc1VPuj2/CHz8LJboPTopNstIxfs
wbS6gqC9Eur+1QvHhR3rpmenLjc5NeNDoM/f3XK8Wd5XO97wsRiOctEva2gGJ20tVxs8hnAwl71G
2LncpJjRUWgVSx1MrsHdpWF535Y7TVFD7ZKrkTzORP7X+X+7s6GZnsL3WBVdib56KSzaS8VWrsVL
Me0fN+Up9fIIuXZ/rHzYfVOu3S/lmhO/VRkSdnlleQF+v60FEB8sRWFlKQ/LtfviH/e5ZKIzaPyb
x1X88Mc2MXKBOSMoW86QC0dPKhXczJ/b+UIlkptv17o/FSFTf54JCDkPevNQweFUneTt/N+OE7nu
ab68SiorrPfry+t1XfcZk5nuM1TCei5JSGmFPMOXqxk84yzUX7NZZVQQJA+RguSzMIzso23lO7LB
tYcBDPzCIyCWgSneIQmbdl2kiBwLxw02VZe1fhrmtyghhBpDxwqv75r3Bn+encO6NMv8MnUOhAO4
LVgRguziYvgG14fdT272oZZdYiWCfRVZ43YQg3nWGuNDolrmDi3PtMososXMbLDExra7fVzUBMK5
rnF2gJnNav0MOWKIzGTf9TUkyihGDxqh6lUhMLdaZK9nqvAHt1YfEsdDCTVbU32eeHmrUIVbR2vN
aefyPPXHVybi87kvlPks11xalVulJORPbmrL0cJwj6hpMJFW8a/TQqwcZ8OG65NqSIALY1cJXsls
fYpzu7hAaEElPzEnIOAM8pIRbNx21nyVOLgaj9mxz4LwjDAkPGvULpoktA5JVWEeGUyMs1dTUS46
M5UjxH3jpIe3jBsb7xEXZDrP7WUuxzO/pjRVw/yl0kHDFcsZdaggE1UGsOj0VPwGCwyYBJEzTc+o
MIzxB0evxWV23YyxGx1Az8Rf71n6lnhNGHQNCdaReUJHbJ2Uvt0jKyyOc0a+UwnkDM9s/CWAOL0F
ZEA4FAbJ0AUtoBK1A3WTNbmA/qiePUud13pGOkNiIRNgQGXwLyDTTS838iwxeQVAGfo7xJlYpyov
7JMFQ6+oXWczac43j+n82bHq+liEqK6XLQASLChsbADw9dyp/twXOZRWiMkiRuBJFIx6gTKbxIRz
ulxz0XJvEwuZcafpEwPH9twNnb23SLg/e0Nr7NIE77RnQjoI12NqaWdnOSSPY90xzm67h6THoI8Y
BGq2gx+CtDxYghnlVLYngrzqlWMpDkMtNzjraq6c5VoWukhPjbjwvZwEypzQ5rjZx52lVPivlcLP
surj3OnHGgKlr1cDPKW0T8/Eu6Vnw2k/1cbOM0cN6Qp7Q4WAC9ugzaiUbnLGQfzrTHm6XDjuKbG7
F9Oz6AdPaQs6LfcwS3Mnjpd/UZQvSafLe9guH3q50LoY/pSmkVvZEAoYWclpjoZfCyUOMUbI7bdV
RUlAPdiLgE+ZP8gDBLQmpzLpur+cKA/Jq8njctNRiXg3UvIw3x24P6s8+b7ptZWxgAKxm/31hcnz
hNEg/Ok+AvIHZ4YLO/3tpYvQZgpgetvfXt/9pdxfXiVfedZTOQvoBeAV5I8f+HB5+Nd39/Pk2ruX
925TnvLuZdz/0r6Nv4H4uNRIkHahSTcNqDOzApESzeKcoZp0ePrINjTzuLiVFJz3hjD+gDClXJNa
x21I5cdnlL7EXUXWxYtS0qWa+RqU3gmb7ze1VsQazj/fhtrqNoWVafCpdP1M8fEGG4pGeriJpnZ+
CJOP+C12GTULn/SbbzrjXN+1PY8fKWa6iHwx6fHtNEPqsUI11GVuGX1GtBWXJN65c4M/ewnxNGNd
3aHa5hOsazuzQz5bTOoFRMAfEfOaHdUNpqPGGBPf6OgHXkS7chqGg5aXuFtFu4XzBMsxKD7n6kKA
ir4IojBEPWoPpNTldQ/kte4fSU2E3dXG3Xpi8rSe3b720yL9FCncludhHs5mRSFp6Ixvndl8o2do
Ao8hl7pPyI1ox4TskP5TE7i33CLsVDHXYZQ2p0T7yDzNOoE3I/WH1Al+zwNEyholVXfAyAlsV+ki
75mgXaINk4lfIpB1ZTRWm2AKT4z7g1Voi+2M2xMVoPnVEl67rtQBWISFNhXABxX0JQksrNOdp5Lm
IYYG6jC7irIdqAZDBTZx4s+dna7hRX0dquZzq1ra1sREWs5IBIGwzIkVPucEqLuebgMIbi/DQIO1
NBPcOnq8hSD5gHHu2k8UdPgqm0fMnaOZMgUDfNLa9aPqtT62WuF3uHL3QRYMJ2ueV0P8oLR2s0vU
4FgSHnUeUc4vYDRYkHknru3nJLDd89BP4gX647GlfHkoSaAGPBM0a4pf1pZOK0RqrA0P+HhhqOck
m5vNvO17YT1pSbgt6hZNVmlfBmXQLoEa7BKRG8eswG+bBZF7Quf8Qy/CacfC8Bln4yFDe+lTOwN7
7GG8DHKdmKegg8ZshcqBAUnpB5HiE6k3+WqutuvEUbRttDijqJEpj2KKrp07AMgrcqocmHLWVif0
fTklP83ITR9Us/RWLp8oKm0GRb6BeMWw23p4CyHOK5YP5eIrs75VMtqzn8JYPlS5e0g1SP6y8fS/
fvr/V9PXM+kM/oembw0kt/hr01c+5FfTV1PxxJv06vDKmzRWTcz5vwLPoKH9y9Wwylv0XBcfPRb2
P5u+Dk1fgIiu6tKQ/WvTV/sXDkqE/47hapanuf+Vj9423vU5VY+JnwFXGAjOgmcz3uWd5ZWDWjm1
h7NrZJ0f0wQjsJ7FOKbzUYv1+ahTgCI5IOyRsy8zhYpoaalReVtbNuM5+1i0drgdWmbyK5kXiMmy
P8o1AqKZN0dvrQAp85BlebkYFtWH3PdWf5c7lSrt8NBEB3WJ6wzL6SUi9wb34qIuUQstrP8g7OlM
EnCwvStT5NqbcEWu5tLBT6USywBtC1nvl+X9SAql36RBVsUAlLgbfWMucAC50Kt2nCm7kdpt3lf1
zPsWp3rjh02BIkge7nt+19/OTMjwnddZmkybpKdWYsu5lXzHYFxW+9QMERovihO57+0wyMNTUxxH
/GbgxI7WhOCotVFs3Dcx6aAHATlEIDY+kxKCUDGnFriTZTUcZppBclUuFE9rj+5YmUzrio4AbTK9
1uXS2Lkv+HFAnhtKcVu6vP3WzDyZ9j7oJVpzx2gRBTl9gkTfpaCyZH/bWkFiDbvlCfezBgRf1mAo
wJFwrk9V9TShcwODyzxSrknKq1yLKRsTlfXXw3jaA803DCwAyqi9BC7anLQVvEnyRLmt93KSej90
v/pv1ySCZ3nUQpHNJE92eaL7s8Mw+POicqe8xtszydX7mfKJc1JqJz5rqZIuMyFXe1tTzFY/GlaW
G2u5Kg/LRTVnn5F+BP59l1zLlwvINatSpn1B6Ni7/fcHWIDPj6XY5YpGimbh8s43Yc3ybV3uvi+c
5bPydlzu/Nvt3y4lV/GFJNvUMl7uD5Frb9d5f4nfnvd/rCbedyMfysP7Z/jtSpk92Sut1531b4/+
7fh/ePG/PeC31fuL/u2hf3tcnvn+pb0/M16MKmYGzwAdJ5Zpvv73j7dc+8d9b9+L94djPAz7dzuV
hYgrvzpgArt5/e4ZRFMuJs95EeOZ9cgMmJ+0+2PuZ7+7rDxgz49RLKyDK5Wn5O4c5Zq2KMsoofza
fLevlApVwqEJ9Hi/Kk+Vh+SaXMgLyUveN8n24hdQbufyGnLVGhaM0n9+dnmiXMinIUHkRekGrJDL
6wGOZfd/yNUe4L3qJ82s7dQBMtoiMbUXySlZewz5kw4jvdwpF26m02J6OyTPknvbeLDmNaFIzLqr
ZNiYrZL0J3loVhN7fparKvWJ8uG3y+h2SP6ggFWZp+Fig1ieu1UMxLinuo4BukNW2kwZ0SVKHeN2
Hr/GtfkpmElWzCGKFFGuEyPQfU0zjLZ1C6ywz75PAxnH9G79XGnQF4oCA4cbn2j2kiU3Er5Gy6/L
j4YTfjNm/AsFtyCC7yE9ksvr+L+9yrc/YwJOAQi6jvy7G0M6CuTmP+67u4PeTlnuDNJ49Y+bby6t
d5f+/7jMEi25MyGYySt7b5aQ5W7ztir3ysuAgqHvLp/gH19JrsaY0KZy9/uraSjzCH16eu/0ksaL
u81Duj7en3M/LM9+5wx5M3Dcz5GH3132zT8ld94v8d89zbtnvV9GPrOXpJ+gViNN9hh1jcv9TF/u
q3JN7pOb3MFvWqJO2JI4Q+7vo2bgXrg87G1VHkrkfVU+5t0V5WYu75Dy8NuZ8kGEr/x67rfj9+23
a0amspkUC2ivBnXDKZWrxXTkpKmf8UPmp2jOz6Sl9YwuJoRL3TDuGnWAT82IlLpksyndVN3MgdGt
IQqLdRIJyGf2vHEnkgq5P7e+HREEhf7X29V5fm48j7AO6BCeUPt1mrqfDZPkGREf0+azrRANkRL9
PrgVM2HyP9am8zQVBr1IFS6c0iAin3tmWoww/Ni4unZIzaEKdo0Y3WNaZ9oqi6sX1VHQxZfNH1ms
fEtyJr6TRnJgOVvXcMB0nOhEtFsfCcRANRZTj7AGZ22lEaUFNAUZhIM+K/qV3U5+U0Xf0oUSOYFR
MQg1WVsBoDQz3eYCs10/QiksHHMv0uoWKPHPtBgCEpwIfkhs+8wUIVoRGACpIE2/TBnsCouO7ylm
RL5xSUvIdPVjbqTjFcTRWZ0IxGDsvpls57kfyuQAHdmLamNdlZWHZEwZfbOdkA0MMSzembTcMEtX
X/oC0iKSiYj/pMqUHuvzOR5majrxF4rQhq8Nn9TmuQvFrTIxtlb7MlcB1TvL75wV7bBqUn+ZgD0C
n0o3lhvkqy5ILFhTxA48mna2r+yOT69e62B8Fz6cW34uB2Q0ZHspC0PUwMpuPOrG96z3jGMeRP1r
BtTGTaPpKW/tcxFXnywrGDcdNZ9ueoSddUx0cUrE+FPkWnFUKpLCLIEIzRpEu9XaBtlWhL8+KKL4
0E4cTaf6wlT9OLQLPlc1iq1JcFreeXgeiQsAiOt9S1BRrvRGd88TeR2ejV3W8sr4EDn6pz6imw1q
WgD6W1dm7W6EaHcwCXZmaDm+sabeyNjfisW2i/mz7HkA7Od+KtBhP+CinR+h6T6rgPSgn054phvl
h4JeqQLrBwv+Q+nNJbEdBHLhkl5D6ViozaQNbEMw+qvRwyDfWjD1NOJ5yCgi4pYYtjWtOAyrFGCw
5zSHKqFLHidxRDhv7WwiAtihcjmbIAj9wcqxPXjtpzDtfgpq8RsDxAhg/IdebXN/gkTwYGmnqFz3
qRdAk2jtkxti7PeyeD2K74odBtvBy7ZZDuC7KlWc2Z129Brxs6jMm9UF2hahyW72ozpsfHPGeu2l
N4gnRLgiWSPxPYEHSol6beTCI4wLGHgDzJ03jpmNaSNhcUPSixC0PAEMpYeg2VwngKuYDJ9ackRs
ikQ+aFhuleTLyUdMIoo2kTpdirK5FUEoaHRm+xiMFVSkbc73o0lz+tUmboYkeewY7a9Ek7knW4vI
qQPYlKpw6DzdPFblpJ30BDsQf0/om6H2bbTqjNRtE1ZWOInbWNgH9P3TvibtZ4OgH1xK1j0KvlUw
kfOeuz1kaJwy+Q0JX7RCuw0id3Jf56HnHl4T/yC6oCXRMNR2lWW+6N1Ynaukfa5xuezn+ZjPMWWr
qRYTkFvCrzqG0FUaNhfVPeZwu3ajkd1GkCX8k8zJL0vrlfIiiPp52vdDSpC1SShe12hLMa/xYcJv
56T/YtZls4IyGa7QcMzrUqmJnAWX1ILxt5Rg11nhuNXTAhFSJ15xSJC53BrmGfYyUZjTZ4PBiG00
Bb+nwEYUFxS9XXOBuK8tsnuJnjGrreaeUj6NBwvaf2f1m8la+K+1oKzaZR9LFSLeQPkdklW9Mczm
Ug2eubJ7MgdUPOHoprViRbbJH21L3K6VDHvBP5egObA+PTSUMrrE/by3k/E5KBCjBMLaua13ypTK
2Qp82xsGaUhWyval1BU+FEFZr1Qli3atYTz3hkbqR+wditil06GM021IkMigVF6oLxgwoizdtjmM
VkFiwNp2xLYN9G5b5vOOLHG/qsZrAAkPlZq2JnWEwq8H7aucP22mQn+qHPGBb19CVZs+1eCpxSZj
q/WCbTmY5JukhIKEc3hK9ArFaaOv1IlsY/IFX2O+prvO+KKVyCyGdoRvXNG8p/D0PAbA6J0+ctdT
i1wpaZ2VptjnNNRetI7mWOv1sHg/e1lQ7AS4B681F7Frhly1zp+NAO4FNd1wrRRpRQ0x25FVaj1n
Yt33rn5CKVdVBJbzBeObRoMwiacV4MV1NRE/DUv5BNgKd73juj4w135GtxwLvpNDsHBRK9Two3Uj
0PRajWm9qRw+e0PauRgE0kPafqxtysXcGtWAn7u2TT8zQUAcgczZI0lgSwIJnw+bjBIzRVLWEnHo
M5IGbpdsOn1qbqkLyDwxkwUYuuHXDsrCNJmnuIQ7xhdv04WOuh6W+jfIrAuErnJuvXXXQ27tHHM3
9cGH2Z7KtTl6HyZdnenXViAdu2zdTsGXuiPYBp/NZlhMcQX837zOlI0zToRmFSH1Z2YCq1Doz8UY
A5MPiEDNnJNuA4UxK3BkkOm1bRtVqZ9oMXmhtv6pchHteTWoC1J1qlUtVJcYVDz/Y1F+oqKWH+ae
EVFnx1vFsl9HEkttLX9FNoYA2i32KIsBnjSkRkTefAbe3TJbb16KzoRUaMz62jOia+qWA/VnK10B
6YZs4QLrmofQNwCs1U9qq49XOk1bJ0H/W/LdcNJgoNFGSbjtv/Qg/cIAg0CMecFwQDEzwbP4QKvH
CqEi5Xf9OKTxRAPQTHc0QT4EeZId50S5Op351QTNEGkzKHw3Wj4Z3srU1Xo7TzbcUQViEtzu0p7O
wfJOC62/wi9msoS9eD201N/bwS/AvKwMN/4utDhZfMHWqkFciJjApDdfCpIOyK5e673YdUnx4lIg
6vg9Ptqht40abbgUCYTKwCK20ERBA1zIJt8dfsukls8NIwege/WmbdubRz4jUS/GOmt1Qeaj/gHV
CzR8kj8IsrEN6PVOAoulU+FVpM9dqp05iX+b8Tha4OfnPDzHev9VUOU3VVpBhYqiBa/Oscb+f4ZW
8GSOkB+mpIWqHX1P4TQj2pn08Wc2gMmoHEVfFTDVm0X7apips0rMnLRFFLjr8acx8QOiVhmRC475
6nqRszbU6Br0rkIjSiFOHofHqigSjz4GRO84LYJDxRBarcuzEGSHAcFq9iVxco4LGE4xDl2EyKFD
YsMzQgOoiXjDRLExK0M9VA5UDbIT9vzGkUPiBRcEscgb+28dTh4zhZEXEzXeRlm8TZBnM/LpTlVk
21R87VMl9kU2xQfPUDdhgzBx0E6tNxeM56t1lowroafK2kMQt2P6APrvMxxEA+Df8tOZFSmdeWCg
Xf+tUOlMw77iHUdlFLovY34UTOt2ZSN2E11zJi75E5AdFwaTuISG+qTDatwYavFsdd33sOkRWgKT
Ek70R5Ygg3DHSD8rZuWrJHzso3z0ZzDtqzLCWI6z6ppShh5nZYWlh5zNyCMOvbJ9koHP3AcZbtkE
mLkCumHpeauYgYIwSZnAjmLuqsoDGEO6SVOBWw/Vz307fVYsIiYNSeArn3Isx2Q15AGdzHDfZfhL
AaMgbA3mxZ6czL7a6w+JXd/os7fbyFAOXeokF5H0Vyv+Xrv6tR50G0ClsyaGXaDq9OFfUVROfkyw
WtdtD5mFXnnku9bMZ5ROt+KYVExIKmCIBufRJdwzKglprQaNLx/hQ0qcMjJ51PSBTKxAvyqCa5Qt
QDpQN/YqUWwD0mLgt8T9boshIRhTTU9x24U7ZwldC6cLuHByA8PsY9TN4a6oIXd1zH+QfIjXFu2y
TjI7Xy9GB1pnbbKBcsdIoEmTRl+IsnpRw9LeFMHwE5Lf2fF67UCi3087fKUcT0O4mX4OxH1/sKKq
Q2kploHlaPiD5syrpGy6CyGMmu7tQ9IrlCYEpQaJxOvUEGzHJfeGrx7EtQuVI2LEDYRxY3NB1ApW
bw4PZHIYe2r0X6wSnc7QztaqVw92FJA64HU/hCsmGnp+pMbfej0ledC0Kdp4MbJWOnFR1n6v8wBC
KXJcd7IgnerxRrO5KQgHeqKSb1ARIAT2LpbT7Mza5o6ZQTIKwke3Tj+UUGYGzX01GwIZeibJK8OZ
Xuqg4r/avWrhyMUCVLKOml57tSEYjLZzhevYrRM/08sPpal/iQDho39bTWUPPwfSmEjj+VoCZ18B
Z4r2Pf7CXe3xL1O0x3oRPquJFdwExqFbFZxMxQMxJneRgHioxywlcnjZpzkhsqESWPD9UaEOKCuv
Rzray5XkgX42vrSzM26qtt8Y0fzcVM9NZg63QRt2rVPrgDJhSA1z2i8QqIQXEr4qeNWJUGIUm1Qd
6Qk9UNkxPlkm3ypKBAsTHyLpsoBw/1gPUCby8uSEA3L6ZUE5cl4n08xItHR+7SvsiTTsLuIr/+99
3Qx2T6epv6tcvPeuFTzky6LjwyiQKfOl0PnJb0khyHV8TMuC0qwgbARRltxs2si4JbUTAxsCVPvv
0+T+xjY/xgx/j3K/Cyntlolxho7QlP79XEMPdGDwAMzkKb8dMCDDMXy570HWg4B+KjHPL08sDwTR
sGI0ZmyYnIqN3CUPxqlanJBoPstdVi7iq+MomyGMkkdqhUCZpxu0ZmJaqvHnGFfBYdCMizol2Xkc
LfMmF5CXunXZ2tb2vi+bejK/IImtUzyTpNdRdjkbkG9TK7Vu8bKQJ3dw7mfydPwpagmLLFyMYUEG
X262hIuIa9muS6ibNaKPtZDbkbDIKrXHW9K4DzP5oH4/VwPfnc68eV6qPFjxKVw2DKY3bwumVp86
cp7Ib8y4YoZLG1McFPn7eWPae3t0gISnLI91EOaeENLecpF3V1FOYH6XTxSuNhRRUbvysrx5KBl9
PZqKGz7qKLZFEI4neZpcQAsGmeYWYi835bmai6vUqkiFlY+S+6CxZBulTC8ZWTNrj4QG9G2Gd0M3
Oh8No/tMIJN3k/t1J+8f7GGJE3dV/o7ltKCbDsLRo4s8g1ngTY01g7INn79yitu9Enr2DX+rcxNF
RI5I5OJ4H2fnJg9obdIcVMjK2Iw4Tx4IQdddUXWTFJG2CgP/qN02Oc6/HvMlphHrfD83qiocLGnj
7DK9wsU4YSqclSB6FIXlbkZzSn3Ik8WSuVIFW8Oj+tZUVfzYLQuAdO2BmlKxisZRXf2viuA36/i3
siPtYnr6EcZl8Re4/tL2/2cRwWsRtz++/5/n9kv7o/kfj/ulJLDtf3kOJm/HM72/uMc1R/8XpA7H
sx1L93TPhtX/S0fgIBawTMeAk+9qOq3/X85xzYXGr1ua52m6o0ECd/4bFQFT5b94kk3b5eoqpmRw
/LZnuO8925mW1AXp39YPaLgXq1CN17HKdLxds7fTelt/HcxK3+RzTarfclRlePt2VK8L4+0oNK9f
R//usfJS8uS/e6zmfYlDCpi4Q9GGLwsX1SIE6H9veyMZT8ztfh2WB+Q+gjkpZ72dqDRnMIojw465
Pt8XmfB+34zNXDmVKUFynvExFBn4Qttjjr1sVlMBh3uInJ1uV+ZHnWgmkNLDQ0gBBUAxP981DVj0
QIDuK2iTmvexp/SC0KwlW151oJ5nwRycpon7uFyzhUdYeBAySLlvp4FmHPseoOWkUqmCdbZqqceE
G3eYtROBQA7lGOzjJ7kd2d2DUgbqV4YRyX5KzALNaVSes2URBSMjT1WYOF//ckBuygXJgOU5FamC
P3lZFXsvHNKzPJaN4CnCaEwoA02w0YzZvSZNzQhZBO41WtbmcRzJ+bFKnL+M8o3mA+hE5daCqNql
yoJYF315pSZfXgMlZeFAm7cEMZltO4RUU8zczjeiIhLSaFtcF+18DYViPmtl3Ph6D8SyRkv4HIVi
uMDZeq1yhuPUlKz+KU0TOibR2rGt5gmqTvvE39HviziO3/bJA8t3ZeXFSXiQm4TQhE//6UHyQpnV
7426LA8DzgQK83H3fyk7k+bGjWBb/5e3RwTmYfE2IilSIilKVEut1gbhHozCPI+//n4otgVJ9rPv
21QgsxJQ28RQlZnnnHHfu/H7QfoK3RneTUgfDDFPv39z17gbIbAxtT6Z2TfFow+j67Y2bW1VmbZ4
HGoY+7sepGSkg2lnk27sNY30Z+H03c7VyvDOGhCTydwpP+sDOUlLicXXOAEs1A9ety+yUgX8MySr
qK8jFqgcJW9HNbKyF99y5Bi6viOTbG+0pApXmpOh9iIQ8lpJG8CqtQ3QW+cjOrbrbhIkP+pePDpD
nO2mqit3AGbcc1EjPtkpafRTDP2mKUX62oDOXVMzCo9Wo/uHwIjNNfhHcmQtvKIoGgXalaEiFMVN
T3GP9fCdGAVy62BG7sZ5KJ3eIhleIYUzTwAkEBrPDTOKQDvULYsfTjscSz95hXUWsFDhlQDTMLOs
m3thnEm5Ndr8lceT/6A3s8rM6qGebjRjSvcTqz8aTGMTZd0sQb29oblmY/ToQ0jnZT6qte92kYqd
k1rhJhcKMrmdErngN34oTTocY8c37lJEp9zISabnLqEqp5ahpA4OAKprVkFlCvXIew/tocuQmWvO
CN97AqT48rKiv9AkdAA+N0AwO4vhhg+5z4JGH6v0R9gHuyFqh69WXd05WTmr3/l7OfDW8/c0ff42
U/kyWWx+wBNK5CGQUy06NJ2WHkVlOms+N9NL4KsHu9ah0yYdaU4WjAWu11OPRgIA4dr0SP3rdygk
6gfyG/nXd5/CfyQEmak2FsYLtGdU0u+wk5iebfPBUuevzzvGC0dLQ0hehfsrtlGHuDBKLWRSaBvT
diDpi+Twzv4c+s7+2+Hnc+txgqOqoeXYNCb1qUXuoESb85SGYfQEPsinpQ1OPrSNoO8x7uSg2XDm
+0oaA0IEuS1/fj0Hci0PwZikq0Gp/I2MW057O2PxQ6gYsI343/2NMquOJTjyx5EdKAiDvH8IYdo7
+LaI1pbdFH8E5EACGrmfKQKGNyYVuuugcos/un0TBvEfdZrX102Yuzs7ietn+odvUmo1/dQ8DsGU
3St2Y51T0ULp4bQvUCKK3WTDi605CGlBM5vSBF2LUwoN664KHG2lVdDGe9UoXju/HmHrUAcQLIg9
ptQ5ndlfk7WhJ3YioxVaGfgCROtnf+tFzvXYoGeJerx41ZpTPyJy5o+ZsqOtzpxF5cVrAP6oiYrw
KfDcZt+YE9CmPghfDT1a/8fd585CQh/uPscxeOOZhjvTrnArfrz7pshwa1u1w5+oSBgxm3XlPlLj
6dVUJ3vVjzprhsI3zuxK+ZTn46uaoJetBE19mGqUfESgfB15YK81KrK0jfjxoTLU+JDCgXY5kj7F
Te/jDFT5J7+MHVob6IiMW6Yju7yvjIr/4/9wOelTa5CJon1wLDPfDBC4Hyj0WYe4gvE5zafgpbGj
kzM/3JZv3Ze2qX6Vobowf4d2Ewp2b6G5kzg/c4WdMzXXr7YPN7JWaGJdiQbKcYhDlKnIqAf0NzyS
ZETNiIZFjtTEhEYkaMXvo4+zn+OUAcGbOOeMj3G5W2u3etWa5A089aCM0/vBK7SbyLCrm0/+JTb2
C/UgTdvKD2gO+rswHtGIWUKWc6XPAqeq98kArRinyknp/3xa6qln+vxQJcrja39Kxi98POk2d7Xq
xR7p7YfDpf8OO8dxigOB5iaI7DBUWkpIsH40lledKRlWK8WCySMaIsjwVf3pzZq8wEBdrnzSuzQ6
abM1z0lL50u1RP6vzpvmv/B2leXvBfwFab3NLX9vnlust3+ZlSXOTVzMBVotFEe3gJh+INmxTh0z
OEqfPFqGWE4gH72yaTW9xP1TsBh8/z8YnZxPimHsnWBzAh9i2JrpzZuejw/yIEIoBytD+Yky9GMz
Ve4DKikRiUP4xuUTzZLgRwuU7oGlT3gkP/3b7+Kv3/wdSqOgFvVxXkL8GNBjeRcv/Ubg/Ej8P8LK
O3tNMpEtdFPt4L/dtZej2adONVrJoU3uUdTgHeU9JqflIO82eSQD+TpSMDVMriidl4u7mo9w0SRU
EhYsistZ5yHrvGxfzoviNEe7U6gGutuzqWZuQg5uFjLFyufBoGh+FQ6k4kLrdWqSleuPoE3KpgYm
3c9CXnH6A3wmmWR7gMIyjDZLhG399K3bunPtG8cA7d1oNousxS6M/1gNWB/pr8z5V5w3u7oOmgUC
pM+/YtGOOW1GhvtTCRLNUuClLPWN3BjmaMa0uvJFGnG8A5upfCnAvT6G4x9d6uzRkQ2Otj0T7L+Z
ha/yD456/zLrhU714AUk8fneoKWEvJyJWGxdqPrBmo+M2SePpG+ZzQsf2q+3OHnUh/1Zy2Dc7x2P
PYipD9dNWdWIWwW/BzmRt97ApvAvnwyZ+Miu5AR5oMG6qubztNkpLyOjZaAXk2P+92+e/fcnxWFz
aLo6SAYY2JxPmIDA6kLggsL4aWXAQekB1w6ws/4e7DrkTpU2mkSsDkEwGUAGbxdXmfHDJGFnQP1i
mXeUI0zg7rRtGqI+mmNr3unzIP1hBLOaN2rm6tOEnB08NMsqPdw0rac0iPKFTnKngu1Zh3r6UlKY
vbFyqz7Be1yfjPlo9uemPe4usSgXxUB+4n1ndvrTpOfeveOE+wrEJHIto3s/z5Xw0C1z9WyZZv8F
EmxaLHSlvKn7AvTgfBT14++j5O1omV2Ogt6J9qAFqu2//zYQa31cj/AAuI4LPZsFBoR0kKl+fI0J
R/hJNKrVT8q1U23CXeJdV2JU4Fkp7wtlTvjP1sXlaP50VWXtuA4MKFKTi/02H1Hpve0dBHIzCiso
O1vddvTyd5eRE/Jaoa2ba7hLG3iJqPtE+aR8s1DtzYsK3BsJkrGZodaBcT/oWfna+0VAFj5TH1UB
K0qWK/6xLNToRocVD7kOYRzn1neay6LqERFtSsG1CF7nK4rYoR+kOph+EJ9nvZitCd0DpNdl+sNE
5q0c+vEl7FJ/MylOfwuNhn8vIxIgqndJhAZ9I2/X+fYczFalHjrfsz19DVeWESTX7dvMEpjrLVJR
QZetst6oH7whv4LyRjxC2CAe9b7V16Hn1tfS9xZBt0a81gb/XM77R2sS2bXu+/Q1zab0hYmTXkM2
FMG9Me84gzc7Y6f2IAOlT/HQl55gHXyQE8u1UrlxRYb2SqOBEEiK2KByTuU7GNgPz0eOnuZ3hZXR
eFkGyIV98MsIOTmfKUOXk6z5zGo+8+2yMkL6ZZgeDpfLSten0z9etqY389/vdvdvN7ul26YLebBN
5V2HJu7jzd7YoRqN1L1/xMgla5pjg4+eAM1MKtt0W3PTvTRLy9doNYI3Np+AqQDAZ/pTICz/joPa
FGeXMmiYg2TkEi4vKU15SRfJqEQ30uswasa70KTN4KrxkQcv9tIDQ9l4F0u3U0T+ddCrA8qONeI6
yzxZW3Q3nSTeTlo43l2mf19FI4t0RVehtcmDTVHRS0PGpK0OWgQZwloeyqFWEn+fAhWdJ9XerA7v
gpewcZ4RqgtrJw2uRcHlpOty6LcoljaO4V/7dZIfawD51xScKUaSeztKnxwsMgsDquvEuL1zKNSx
on7aIDSzxMgj4TW/ryBNr7C8C9fsB+HXD2yg5qfNv6Na8D+x/WL/zxvKcD+97gIPWKlXNMr3uI43
1NnZFiuVW661vB1obuTLsnxL3M6j9+VVOkIQawYyfnxnxhTpv3hCkFnGS588mmikvet+8CaZr7pc
6+P1L380jJw/HW6CeEjrByQq6ofOOQvVLO8va4Z54cAWfPEEUM/cI9NjtrTJ8rs8xE1iPQLdDNa1
mUMa58OrmE12tLdLmk7k7KAN1uN8AqiK+nICGVdO6CfEfepsK9c2ihe3a56ZfCfNAAEalI40yLLm
ZLrw/5qVmfdlVmbe5aw6B386V6Pu+JSnlIYnmmr9UYc/QxXZZVCC7udUxNqNdMnJ1k26m0iv/ky1
OrtPwOOtB2jE+C9J86y9joxg3c0rx6ir49Woj9apHNV279QWDDRUy19rR0EAThgv0+SvEQ2BL25o
xZqPi3jsSkM8ajFkWkGjnKRrCIechWwh1r0V8Y1rZ7VbuA9B9oY0mGq5d0INxT0581FhBfBW2lNy
s0wMsWceS2Wid5ewxS8v0qKW826CXCFcoKrCYiOEM2XfVSXZjZjVXFTk96pi/2hGZ3gZO9pzHc0a
t3ZRjC9+m59s8LznWIj/eBE61HDeZyEcqGjRplJNS3Mo2xj2pxxY2/twhZTT8H2oyPTDuDNAoWab
g3VknfaQW6lfUM4z/zQ64e0nuLMeSdvWO8jNaASaTTl0xRc7m8qzNHSqqmvTcXxaRAkQWmYdg8h6
kFbrZ91jF/p/xknZ7vVOKe7IrZqXPNc4Kpu875W9zGFdclUJDUzXokvi1RJnyCyW1/qb0rPWSnIr
F2GoySjbuEjUtVx35R9Nj/afdUP3JWUv62gk+aNM7suhQDAS7tHiTlo+P8EmMaAbuFQDospe4nNt
pDbKAvXWjAbEN+ej1B7cLyUkH5Dij6/STy0UntXGd780bvHZb4Bc2I4Rera9BvPcf63kLPdvv6nt
mLYxE0Kbhkl+8+PHDZBC3Yy1nX+vYTKnW8ZH3YTKdjSMMewIM0Es5P3DUR7lcVbf2FV9x34OVWAZ
PJtpDx/ZlWecE2jEj/Sqp7vC8wSApT49ohtob5wsHR75snh0lIbpH0467OO2QGqkok3U6WL9Jzzu
0VWGLqpOTvBIEj8jwwXFr8n2eF1OKvwgdjJmiNhCx+JM2zaFbFbQPBMCiEeNKZvJA6b507MMtgjr
gzsPi6/L4DilZH/l6DAEeSzvmnPe2TcwqO5SKJyhyBA5zYKmdWMlivG1AdTv615xbpOxPyOEtecV
GD8XzslxpvjAP4VOt7fBnWCPu4q6BhWURNvJCSTrqBAhjri9bJspPH1JitrfLhttuTdfzGXf/RYr
XTLCVoqNb3XNTY32zn4Zpq4Y92mS7lI6qneGERTl1TJ7sR1Bwcr2YWSJevM02f26zdLyaMyWdDV8
dfZqMxylxTvmt7/L1fB6jNR+tfhkCDWcV60d621Pjrf6HtEht6F92L4xMtrCUPgNvqVGZqzIXY77
HDjrV40WWunPfT+/GUUUbcjMiW8G4OCr1Na8E8y49oNmNk/27AfTTrXSG/xtpjgZRaRRTHD2lYM2
7ruhtx8zIw9pB7uWiSez1qQh80fQF4h5RhrJHBZ078IQtS4jT/wHO7ahfkSzg5Wf340Och0IPKnQ
os+P3LtSwWD0WeFlE/KogucFRL57kIPiTmgwjDRqLT5TNGN3pZMIv8Sg2akeePKst7Nk7CdTxls0
b18lKf9JECs+CmUabyOQK/dyGOnON01WIovLDmv1aiz1bFfquXkJE4YdX9tq7a6kzwDsRxuKV14D
2R9WoIPSG20oPYgBFXUDPyMV3dksJrPaxY0r2HZgRsCb9loO9lCarWtp4DnMo7ToVsm/BNblROlJ
7W7nR5FzH3jhj0hNs30Knx/Sm4N/JUtg47wB+eRTZ1/8MW7xKRaV60ut7dN5reGOe6uHA3NSgm9t
nMbPddcpGxpn+aSMAR2ok9qtEytWv6l07qlaa//8GBpDSLqHGsg/WmXXrcMB7nAXnjQqL524A4cg
7kokYw8w/67g2BJ3tlWmKqqrTEi7dwdoVVSkOYCgqFfS53WWuKuUGMZwMSJIuJxHSztNM3D7HUrw
ACdjal4nx1OfAWNFezMlOSbNqujNrRMjZijNWk/CjeH2/vYSDF0IxFJdtZdmoJQvjiVotg8q7RlG
l5VrWL9aH44AWOetR4TXwmNhay/yKyZd1Ob27G/Dk5N7ziGIzbM55tQ55YZMg/uK1mpySctObdmW
yVm9JKH0ab+m+CroEC10b73J5+3TtCOMAqF5IwZYaRGyoOQ+1ntjHgIIICkYcjTlYEpq0DqLSx7J
MBkhTTmojVPvfV+rt1Tdw6sIqr6t7jsGKJUwfLHzfATZNk7HuA/8Z288CacLX1Tf8vdQ62Qraeoe
RCiODeOYNPMm23eZ5p+jKvrm1/Yf8HE7cH76w60n8vSJZuV9lXTjq/TT0j7c6qb6j36HnDos9cZ0
Jcuhg+3FG2nKEqmshsqJpWy6+Nqp2RUT5Mu1akANI3LUOmOkPmdzGbw301chzLVKM9zK2YDcB7zq
83RV6tFxCm/8ojSOkReVm4BW540xGe5xYBsOUXBffiNxMK1CYfv7jszkE5ghHnYgcGYMMDHSE1q/
JrX4VurmMeTL/uiawrucPs1hn05PW2Ut/SyVTEhkZu12Wsxlq4McDOSPIUB3jFtpshLQTiCv+R1o
mhgR6lxZE6tEFx3yk9M+wdnguNC3sUwQFBvXQ6hUcBhRwJI+y9aoYDhPXpt/CMusl7hn54MKsuI9
mON5IrmXrzQvU9axboRoarfiUfVKf56kK5dWiM4+/XtCQbPmjAF5uoDmyp//9/+QOGYLT4uUDWGO
ZVvsKj9+IZxUycou62CD9c0OcFZt79UO+j6QQBrj5dj2LcAhSBajdm2bK0tOXQLk1GWorGIb9SD3
KX7CIpVmySURXcymy725kVsuWq6LLWLbyUZuyGz4Vi+zUZfmDx6PquxfkP0M8qit26fKacObxb+0
QvR/Tcp42ROxhHlq/xRN9TlHk3vK4vApjoaNgyz7i64lPFNhqpDiqsYXr5/g1CfHexd7/SVMQW7m
mA70zsoFD6sLSPxn1aelCrGshD5VNJbgT8upT+ZyZb5T4aWKsVxUH7pDA03ayZuFAea6ZBr2Dxos
5F/Nyio3ZpQ0B0+JPXodRwHNVZS+1EZ1F9Yk+FuZIIaILzj7fEuvwJqUJ9Ni7dvr6i1f7fEFcbV0
V48V9YLZlGE6rUwHgCrIofsj7MAUQu6XezkY06euGNTby81s2AXKtil7XBkih2a+8aEXfWr7XL1d
/EusvObloVGs/HK9iDZQMJ6iAiaaxGcy0UhC1Ja3KTwrOstBT8NXOALHvbR8msrv/fhFGvIc4dB/
bDReTbMM5/zTdYYsVv9jiWXNXYOfHiBD98jK0GRkzGm5T7uWGAESALp58doIPb0lLyeOiekFx6Ee
01XM5mNt1VZWr6Xzn6blRFNY3+raLPZyo9l4p9YOurM04qqq17rviq00laHVjqo/nC+b3DhWf5W5
Exy6yoUqXLPClU/fcr+OvDZYGzTVrvtqtHcw5n0N2foAiRY08EyTd7Ig8wWUMRlfoTeNbqXPntMF
0ahQi/PLrbSmET5yeu3obeq7gjdgnkOMjUyu+eCKaSP/UQCGs2t1lm6Xu2U/bwVK0VQ186B/lBEV
bc2gd5P8RpqlY7u3/ZzokaZmAN8o45nQy5yyQwEgq2G1dGcX43g3lQ15Rk3MSJkWyLhw28xey6la
UV+9wjV3owdGJAgCAVlY1q2DYdDOwkF+dyK5cw5QPVkP81E0+3Lf1Y+KXLY7sebxjQwppSfiHtZV
yibzUJfUl6SfTd+9tKZQ3VDH9vauHTv3k9J9k6+OOodWvSsUhDCqPti3KCLfiMx/aBJQGLJlrdGz
+EZ4YK7t+ZUuByX1H+LYqWEax7VEyJY3edbbNWREGAzjlcETf7W8F+XLTtdqcWz8n5/c0nQ6eq5J
VUljeWXK96Oc89ufy8tSHpXmsavdCvgaH6vCjWZKS7bP7BtphoksOM61nGYZNxnI9wlYilUrem6h
cAM8W+Z/lGlz7yH696fdfO+y0aYLQqNJnw7Cn0j6vma2l4G3toNVRsHjtgBdvNYVwzmOeuQcI6dx
jqFV5zeZFj8A7DemNdxUvycy99EWrAE7VZk34CjTr7JOD7ZLam5AQx7Z6iN3wYMbCPPH20ESRBdP
9NfBPNVozkkRXby34UM9wnYLi3xfkVqE67NiK4LT0+jgXJcNwp5Z74QPYWRZt4U6hFeibVREh00r
WCtq7F3LxQFvn+ohGk8J8uIlTWyH5f3n8H/jmvVeurq8+rr63IBq2ziQ7d0g65x8If5F8832O4iD
9AryxPgMVqS+dVCe35QVNSTotq9kRN5q4bqpqviYtq1zZ/to18YlXI1AkfnozvSsxUzPWs2DNJeh
Kme90UTcLC5oDPstbK/h9KxVdbsl4b0h+SbudKqR9wOV7HsXdXW2VJMDO6Sp+MBMou5alKimymkA
p+Z9OIiInUdAIbOMtm6YAPbpDG8bJRXUaWmGXhBwnetWq7h5TNNc1ZbvfC0d68cwWdmvIjbgDaSN
72qalXzLavgeK/RS6G3tr0eS4ui659VjDnOFp+v2Q1K75SPgo3CjtnF8LSeNsHFOvuJdy0npQlAJ
fAAJyRtpKmoCi2JgscHvIdQgT5M8JZGRHKeyyNaFRT/udVnD5xCmlENEQnkEkSNqKPJQOuUQz9OX
I1W3gHFnFF+WGGnyurW3rjkot7EvdEgLzAreljB6GfLBO/ll6p26+QhIlbJS42LcyAlw68POhxkY
mhD0f0Da8lpxh/FF16mcDc7XotP9fTAUwFFI8ZSpGcHqmsE73lp6dJZDoDy1funfKySdz42VDXtt
rF6XeaMyYQMtBn0tfbpa/wH1OBzrVw4NZtAqom7ZB8UfjZXaED/oORQYqnOnaWO/4k5Jf/xDRBFA
l9EX5ovB9uwckP802GQ8SQsuzHfWPMdKg5LzHJlrymax5rkRpPSvlCTuPsnb6L6lZ+7yvJUJSf+B
TOhluS4bjxFZ3/smDXuIBNyNjaY8Wy5yKPDsf0FxpTurWnaTJLnybGbWcCgNWE3gvFCeowImpagU
EA7Ns0kk6rWoC7qLYTq+kpfW8yS51xrIMOalvxy6vptpKaLf/4IoMCDhDuIIShLYrodJP7epMyX8
MmGygbploKLr1mc5UC+9G4ocUQK/PlmycaWqqZAh4U7yfu6HuTiT0cq3nU4p1Q8iPmEInmxC6Aju
C6PLaIVV+hPaJNKzuJdQoVnpvZxIUm2YQ2FwQfSmABuxQ/hD35AjB3Ru28mvmuYyLfd/OakbUiFo
micLLgeQh+10gPRJ24OSG2BwrXRlfWnmAZXp2VP3pAYOfDqB+85vDkZ0zKf8exqkxpmPD1qOhvdF
Zlpgp115YV+cpRX5zovW+f4lL6OTBF11bZmDXCSH0wWNt6YQl2ylGRp2s41CR1/Lq0HhPd46ugIl
g+vX150Gh5yue9SK/co6qCaVlQoOyaveb8R3nr2HTouDJ+Cr7q7QETtTw7w8jnOFi930tq6U8Cdi
6+DR4qR99KdA2bZiHHd0IXXnZHIB/s8hUUy2hS6QV5DM/CKdoHlNT7v/yIHPXJqfF5OO6jiai/Cg
DXn2p92YQV9noHlF8hqGaMV1ZXuvGUp9jhs9vi1q5DroU2rO0lc4sFrEZdJupSknJsP5fNagaLsx
9xrl0bIhhJ9W7uAhEwYvwtsBvRXpg6FCP042ipYAx2jqvRz8FMqc3FL/mBSl3qMwPBSAs/UaHDGD
DJGmmTWcJw+Xk9+dI68zjNW3/9i9yuaO/P3u1eE7BPqHPmj6ov/2/6uu1Fr0qdF/07ssvU4DDX3T
eT2hzYM8KoCAT+gIN+cqdKIb6UNrHSmP0mKCOkC9BSoOd8fsbOPQPaa64RzizmELlAdsRm3t9Omo
0xP94hvejv7/43pUlBormACwU6e0aAi+EiaJNbktlmZgRvFeFialGZtD9M6Us0vwcm6Td8j9fAxe
zKCGcAC2XH+lDhoU1nmen9wx3qVzd4ccyNcbq9QzjC0JWPGYTF52sh1jZepq+b2KZ0UqOqEewGkg
TROziRSuGbMvMAyIdzv7Z+xf1fzaP+0YzZw0GaJbiMDqlV2AHHeHJHsJkI7cKGLQttLMBucL+N7s
IdMpxtGddwcIL30Jk7zeQecC1ECaEdzHdu+Pxz7qxmcj+xWlU/bSQ0m8N0x3vrO5NEiDEBottb6V
s6MJCl9kFQ2j6sB2gn+BvJiahgECB/wLLqbpfUGTJ3tovaw81511lwZQS1tWFN60NNatq8GxKGkU
/n0YzT2ycRl+5+H4BkO78WiokXFjI5xzXVtR9eo635XGEd8/nei32td/v/91e672v7//SVEhe08v
iIVKqel+ZqudDN6aimenzxD9p2imIV52XYvIHq8D+EC6Fri4bfh70ZUPIgjMrbSkn8oaig+LDZqG
zDttYLu+N1O0mOHdyQTSECtHbzU0Yab6xuis4QydRHGf2+0qqJLxLF1ZPnTXUFQ3a2nKCVP3Hu2q
pWFwPskBnHOoxfQkLTnAdFoA7iKr0tHyu4l0cEvOBEgzb/1pM0S0SrLIFKtKbZKDRTPC1yGkKwF9
lyc66QK4nZxoJbrOauZ2KKQLTMddy4f48sjLRzlsUAM1q33QqtBz8FnaRt5Un0yKXpehiE39ykys
5N0EXCP1SZ7hzGfI4KywvyOtY4OfKcDHdUFLccqLkbh7O6rkjLQp9LruynWdH0Ph0fA9ByqDeteo
9v2nPIA0Fx+MMxNdbAfpyfkcHZeUQaMjqVeTp7tCoEbcggBRntGWfjV59yPyhoWuZWLm7lOq++mD
6ogTZSflWW/FsFdVKOhhmFeeASmFW7TRNnVPd+oZAE525l0dPdT8ICJWrUclYihFj2J2EZXorGFC
UbXNm3Tc+lHR7RVfafdKjpaohyBtcbXY8miJcedoabLtuxMkmfVOG3aXTZwgeXEr/OJJtlHIxgl5
ZIq2hLjIo9N8LNjsBaSSlzh0kbSrWokmlgeaedJCy1rZFSsoYzblgGqHdcrM4mHu6L0dKytEM6mL
/SNEJVefwqISwbkLOk6dfHMf15VAHZQB9Z/4zh3vpUE2kLQzmeXnvNWnm2zqU/NKzjhonq01UyNt
O5/lcTPt3SY68saJzgPUUUneJ/fSKuw4pX4Rzm+j6CyHNKHENYGvYnnxl88s4NRpC3eVxp04ZtX4
s/Y74ym2C1daRRgZT5EyvbOouV2sOtX1pzj23811gKLWpF7TdVDY060lIvVWHjWzGsDiA4eJGFaf
0KA/84k6M7+okcPotrGdFvX2y7FmglOEAye7cqh537jlON4MaZscdNcHj6eM/l3bp9NGodR5ztMi
hKpINE+ZBQjb76lbDF34K2I/+cPKNG7noQEBAAO+CXI7ZLGFKgdiNQHwjvaQlor73Rb1nz4czS+Z
B/u7WWjpUw5KDLIywEj//kL9G3LXNeioYvPIS5WXKdOf2quQMBYZbP7OE1za6pX89PZFC6ULKp63
Mn09KCBVC9TRbuWnV86mYf17VtXApMvZ5Vw5q1vDTavnxcM/nb+cIHQ6jK2qQvMkK8GbZ41A1Pgj
fABlCHRr3Q4uqksSy408xBT0sF6xX+6fCljzViDl+yeTTXtLs6ui6CfTDIuvkxtCZe7kc0UWk0wh
pNaBMfKSxLQDh1b6simPU6PlXy0rh/qqTKBDa7xN0AgoG9263Fqdbj/BfnKWG0GkKQTEhWH9GPWW
tasDtdwGTeQ8KZ1xDoFK7QJLmDtjKG/VOs++WQqt+SHL3KOJjuReeLq18XK7e05r+1lmud9C0zr7
Hep0PlR8c6jrDV/zvlDWICado+kCS15rCdipKG9h4IGeBULEwD3qlGDRbOtd5Bins81D+V01yl+O
GOxvBoQJV17qT19BrQGJtO3uaXAAYaSe3j4mEbyFZUuSQlWaDt0yYZ7QsO7Q7aigI6oKdTu0ZnOw
e9NB0XLwECZ2oKpV8uHG6Xt175ZlvhttwIBemIfbdiicuyKykK1Hp+Fepy2YEmDfnrMoT9ZR6DZf
6kpnL69n/TMvLuOqTQftJXQUCK+LXnl1pumF/5LqBwuAI/y9zi+rT68h1xS3UFd1uxI+oKvOzJLT
mI9oiRbl9yEytG9aYKpIG2slZKAAITVotKQ/HRpnW9Hbdj3AGPZNBNZOJK740rengYf7ZvLGaFcA
lQYpVcNWB8PQD7NELQoa+l9jiXhWa0OLF8KCca1birFHrTM4uoGF0J5aBl/j3n7uvan9pcTRddta
5rWdR/puZE+zyo24Pc8Ml9dGq3Z7h25WXogBHJGVKB7rNOJ1KYz0u1VO11pRNXuY5ZKVExfunsK/
cxmkiexLzRrEgttxnkBFvoe8Zj5U04hDGXQ59ObTDbT29nH47jIy2A2bfgWVRnKDOCmUG71a3flq
qN+iPqFfIyybfqHhMeODY2a/DPGtn8T0I+PDDKdxpj7o5ZTtlAheX1MJ9HtFuDx6pVN+rwMUp+dz
Mtf9s9XV/KlIoTltufX2KE33R8R+HVp4BdrkPpzX0Lqnt7wNH0O5+pgHY16lSH/VTo90fv52LX6q
krA2E9X7OqCIJERaZ77G/9MnLyL/wtAlLyn8Wis7dJGPVo3gS9uV9V2DuKWuROKLdNlWc1tTTD5B
kSK+uFC5AaAM1a2cjCw3pZ2MYoA0PX0kH2dvTUeN6lU9dOjSpHdGMjUnu1Gax0ZAepLEpLG0DgpU
zUI1ZM5qAZ1Gq1f36lMJlcij3gbvwtqRTsvU+2rEzrgrSNPBdkQXrw6f52GYNcLkIM0UAbT1YFkZ
hK+2ce9reXAfhbdAc8lXSpfSW68Goiq/fZPNg04bABqt8wmsMor9v39PyDN8XKC7AEZcujwprfJw
apr6qQGnhF9zyqNMf6L+STEGoqwRNYPJ3drk3R7K+UM+edDmus1va55brHlORjbzZ334EPn382Rk
PV/z7S+8nRfGSrXtqwwK2M6nnCJlFG3voNYdPZOuPd5JjxxGmqK2SgQT26eJ2oZU9ZIodt1UXXtV
ditiCyTDXHLjAc/RBvV30pKDWYfWlhdFBW2Y6GeFXtTHO88dtyL7H9LOazlSJVvDT0QE3tyWt/Jq
SX1DtMV7k8DTn48s7S6N5ux9ZuJcNEFaStUFZK71G205gVuCA9h5t84Y+YfIiO8j5N1uZZU8UyLS
NV2ANu+1gehWvcmzYLyJ0ao1s0lHh4YV6phVmM8lCgJJMPTBb8bqkfVDshgz/XtNnPcp0txfU6uH
z7WGYcyY+9pB8xPrBhuQEMQwOm5lITBsGxA+MFrrwSmz8jEp822S2cWLjTLYyeqIDcriAF6Rp5bV
buohL1/GSY+WinawC7wslTTPVsSkdPD3hc1tLvCjDOr1pDVARhtF2bOUaNd9Bgl2O07TN0svZge4
vl0TmXafu1J/MEi2/sh6UihDASUEaJC9Sw0y6f9LD+KXxar1NX0LkUfbIL1OUkPPsjN74HKdlWr2
hXfZT4gi/i9df+varrlLYRabO9+pA7ZOWOboTmrdibTQDjGRkjWkC+tVLZVNOFjZD01J33vw6VUM
Sgpn7dikr5rSbJb4zrMEnyG/hNSRrq7ZK+voAr+COY0UVxwvEDk/7BAQxPRuUAMUbhuyKK3SwAdt
0DxMRqH/DjTzhjBz8r2GF7zogcK+uGWVL1mUJk9jH2krnz/mLo28dpMDHT9b2LxiOwSUZYz68OgP
VrEr3MI9E27EMK9GEoD/MUQZDBLKY4DS4IY1+HQ2qtkxSS+MfaAq42sy8A4oB4+YuV+fB/gHs0L2
+Gr6DUJE4UC3+cE1VAg4/+mmJliCtvMTTBlzZmut924JqohZ4v3m1Z68mHyFiCjUbwFyB2vE9cIT
bl31TaolPuSXTv+uoTwSqPaPSFXxdMMwBmSUpx+ato74sHr1khTZTWYn9o8sTX/liqifnKoq/6+l
r/WJWcCjytMMU9cIp6mWCd2NR9kHrGA7JJqTdsX4DFrHw/f2i2t0PHiRyzhYvQdjIE2qtyyKy4Wt
tLi2iwpdSF1DWoP6ZErQ4BSrEB7G0iiHZC83IrIYNdbHomy1seCrovLem9z05GsR/k31UD6kNTa8
A9GONyOb7iOJy/XcfWk51e/GLr8ZiH6/KFA8l5nQsj3Jn99t26i4+TUkb7py/IqX9APOpfpjPdeH
gPGxHjTGrz26wn5xiwf9+86/SCZsZqYiWMr9vowLkOAazpGOh4SdOma7tQo1X1SWEW+dtGdlCXGc
XKWbY/gtg+mO0FagpXtk6/KABZI6iJMs+wGSdcFgdWQlBuyz/7VBdrFLmyGyY+vVwzpzh+fWtO8k
klBiD2G5p6e5Cp+G5j4snRSJCVesIFWqZxexqjWe2GyGVBVBVS8afrYRzFU9sH47bvUQ+67yiqCA
tUziWrubIKvz/NeIxf0ZHvlgxuRwvrnLcNsKzN911D9MxhjcdqYvdk405LcNtIJFEdj5a11H7cZ1
7Gyr1E3+Gjr2W+cjhRdVU/SI8fVRVo9e7u4QT0DiZx6Uj+z+TL32T2aoti9RsTNR431FH9M+kiXG
jnQuDsr4CP8Gv3AEgfLav3Fiq3oKRJseEXXrV7I+yINbQHXVk9GOq9zD7V1Ny43ZtizBWcmfAI9/
PFzrVAe1VbOojYXscm2QRZCiYg1nyVnlohlXg56l916Ve2uWG+qN7UX9Noqz6hRUY7FPWBYeMpAL
R6xBURGPuw6NkEzDkL2HSxFP6Idn8fCQph6ex27ePCctoveDpnWvathggh6Pxjfdn3PAZfGrLpvN
mPj+7Aa/dS2wqAtjRNg9CaJgoRYkYXyn/dEF0aPRT3n8uwdMsZcZs6EhL4Bu8L06Z9MKNzr4PN/u
ZRsZnUubMZPi/7TJnNy/j/OSOlz1Itcv7AHPjGxApV64kwhMuLEGXjwh5KyZI90GjrIxRVoCdeUX
2T0i7LZnGR/8hqm4R2k6eiMWovGgGJKb1EuNg4q0zSaLdefRrcliR0iz/IpxfXWRUKi1Cq9CPVce
XA3N95bFwGEIkEsKKtablZ6Ob0UVHCN0Jc+Nmhhbh0jegsBn8BvIaYba+2+lbN8KkssvTpeUK2SH
p1vDKcfdZOjl3vA7c5OgfH1MYsRc07DRjkatRWe1rdI1oK/kxRDpF3QAul+gXDZdYobfxgTdjtIe
wzuIETxpqjzcBXVv3DthErIt1q3vjvjKkhm6ASJ34hxJmoI9lOI45yfFzFeQDSCC3s9MbRzQNyim
hTpa9l0vMAstveG1d8dx4+QmscYZiNUiza12ivc0pqI6wWuKlmprRq9dEQNX4+exk0Vvqs9dE4iH
2m/be1Ekj/rcyyuMdJe1I6I0c5HgHZFPJfyRW6K7IZ/AV1FCRrqCpKZoREY7i4jl/wFbjR1K+UhO
3coqJ3ciNN7DLbkC45gmA4SLwPG2ZtnwZFBRiW60rntK7MFeqHUvvrZBeR/z6wgWJXZ/SYKLQB6X
x9Hog+/tpEHsDyLzWcUFU4JwlOQHD+ovfmsaL2WrTbsuy8O1LHoe8v6Kwp12aeXPQozavvnndbr9
b+8+2zAIEOsg+DVP/TeGtyYmKNJ2pTwJL9fANiEkOFZTf6uKLDk0op591cLiCecKUmd65vwswQUG
LTfxte8Ir3E/JjcsC+gelflTWYW4cBeGfe2eqShSyalTCK6HS995amtmkzR+i1GHJHXnUwekPk2P
LRHfX3WrHYauSL62TW8uozbO7zCsxxmRfccuKLT4LoA1urSVIviKATp+4NZlUC+chCgoOI0J3IQ+
PwlKK4uenADN0Dk7HyJ49ZQIkr/zE0S2/SmNyfS5bR4HysX5P2RlgMx93ijBODHQMFBtg38g0P91
9UH4xjeBEzpPBqndVYIRbvmCqfQCiFmyBSjWHF1VwM2Up3VHOrKdD5eW3By9pawUaUMmchrdZZDh
VK3a01niXCQcRp59wsR8KgphIVQ9tba5gyKFNlDX9yzAe/cR00IWnW7fHTUU9k9tYvfrBmmNZ6RK
gsW8C/qVIaHsFNZPOShTIgY5cbdRDfb8clCTBNyWoWs8O2nJUj+91fUy/NnhTuzqDXdJFRRLewQM
A7vvm9Pa0ysGds0SLov1oI4JtNgkss9tbCo7+IfqPlGT8GwBF9iYk1AOXmh+CX2iZCkgmxMhOu8I
PhR77GwSTzmcON6VYvzlA29uTX4g4PHAe/Txs0g8ax159fsgAuEoss+D2LZWfwaNEilQI9VVp3p0
GRTPV5q3TZcr+boinlTfJkUCAGjbm162zgF2Rl+mNvimWa52EkYSH6Yy9ljsEmVsfNayzTAEO3OO
QVaGWiysavQuMUjkpbB/iKbnMrVWQgW/qSia/Vr2v5sZ597iLb2piafsXCt25urKiIu7wExeMyfz
kUeDq9s0Om6Mg38jq+RBFr0s3RB4j0+f6s1G15ddJup1Pj4knTEew1kAkQwIZOL57HqQdUnQl7sk
P/GEcnv2bepjnsyA49S3Ttqc2nVs8LS6m9snvbf1Z9k6dqp1qr3HoB6avZ4lxksyIegeBPajOjjh
fR2Kx3QmgRVm4+20LLFXyqQba6VDD6go63wniL+v5F2ruWO+80a3uxRla2aXe18bt1bZ/rbmrdkA
UH9DGMemiqISazhOaM6DX/w0RkfBSmh0znKBG2qbyFGr82XNq7s2ZuBmr/crgtMsZxLU3YQao57W
hKCrWaqxywxWyBWEpzIOs0drij/WT+z6htzKHuf+Vpd5b6Z+SkcQ/lkLxzbpwrUpP1GUlXuW/u5K
GL26syeL/4AMY5esbd1zm4TFs9IGa7nPHPOu3GfEh5ci0bvHcQhxKHSNeCMThX6SGRi5mN4p4St7
yeO7UtXGL6DPni7rdrBexmoyFHXD2tjBYKdTzi42Sis/bqtXq01wQSLWiefjwc5y600kQwxQ3Itu
Kz/y957SNNso8MyHNE/1hQtW5Werb8yk+Z3DdXjLiweCwQUkwr9OFOVzzcemHPRCvPjYJ69a502F
3CdTDmBf5hyRQ7h1/jnlDSkjPdKCjWztoUni1fLddRb5yF7d579zCZWgvUkjJzl1VhGhvdY4b12G
W0zaaj+yolMXnpZM9ymLJICAtrtJI+E9Z23/JHvUWcSGNUqf2zKttp2bR3sNG+yHbg6+yR4OwhOl
1Y/nkmfaqp31Rur5IFTINGqYaStXC9ELT+yYSsfGdaBz4udsiG4MPa3u5MunoMSA8k7+jOe2a6k1
gg+lP+N8nx/iP7/9PdX59/f/DLch86ORqPt3LSTDUholUIfxafIOtaIhfB5lYJI8z+xXfRHbR0mM
kGdB57MBMuE4reLGR2++7f0NxsoWYHcBD5/YxLEyB5fsufqUOIm3tnlUbUezjTe2nxMVnqHFEmQc
zxo3bYE+UQVhLULU6GjzZP3imN6X3E30W1lSg2GBl8VTEhG10ezcP/DcrlcBThJvMK5/OgDl7rEM
UG6SqR8WGQyzm9FTKmIQw33Y9g3kv+6nhVLtG7L1M3ahH19io8NBoU7vkjEQN0UMCz1y3eKm9hx/
F2ui2dfsTjP2kOuxq/rHAb+QUxp1X7VJ7x/HCr++uO2Dje2RVSh51/307GZh8N3tEi1WdpXffsdl
ynjIzKzk+wiMldC8+pvG3Z7rpfNijqa/hQ6cb+2q7O5DuzynQHnfMBNdybyS2qJLNIoivHPi6l5g
+Lofhsg++jlcFHng9QlCsaiQW5t5QjOvqv8tdN63ZGiiynsNC8zFWkOtj64ztrekxHiVdtG4NqwB
ve7EN29rnk5L4VfuBqsekg+wtlFtwpLgwfXVWwMY3DcNwMyiKIt84TtlyYZn3BSq+xJaef/ddSM8
xAXWQvHUxVu7VrUlTwDx4tkYD9Rm2P8IoMPXQYU8fGc89bnp/bZ65Z5N8a4lO78aHRgLY6Iv21Zr
FyIL3W1iYuNTDM2ws13l4OO3vNZGWOxp0y9U0NUvU94Nmx5c3OwZww48b2/1EvxeA+jwe5eIO5dk
6y9STsRsHG8ZYNeNRzb2uCmwGMn2o8NftEBsentoC8ilz5Lq8lBVqnZUEiB8c1WiKPUyQlJ+XVqF
dhbOCP9AlK+DiwGanZdPoHKftNpLbxFRUp8LRftSBJpzo8dlcx6tGmMhhHTLbJbF937Fapef1Ch4
8OB17wMnw2igjgrzpBCA9tZTaGdvwiZqXHazkcpcVEb71i3ZHtp6L246Gx39QMnzN1OJo1WtduFR
97ozME0X/DMqYpJBE3qcVWg2JWUYbLNRvNfLxoQgJuGauYssozb2VXGKfNX7Iy40aX5bpfEzq5Pm
Zhxi7qRJaAchmv6L6vKkBhqebQmS/OS9K+4ztzfOw+DsrNQMoyWCWgT0TCDoc6M6+uK+HxznUE7J
d3KM9BAoJOy9CF2ySzlCEXcxwppc+EPer/Heq76wjOnWQO95rc1F27C9pYq3xD5Hn3kTeRhiibZR
kH+xjfx4OXXMjm0SKy53KebaJOAF5eq4p4ibUoTeIW/Gu2qMrVs3a7fsPtemZ/wshMYKL26/C9Pq
76Y2w62kcOtNHb1NNUDfmJ3O2MXNb2E+CtcRz3haeKfKn+AOVym0iqSDRBLzSEfCz9+pIsJRjNv5
LlO68i6fzxxTu8t46B9llWzsiybbCmHgADb3ANyU3Sha/T0hJVw0jvVUJ2q/F41dY9dM0YmCichb
8i1WcvsJbWHxkOEumM6lsoCxGQV9tx7UQTlN8wE02ftZmhj9tg/tb9eqa7drXw9GMakNrv5npGM3
R1C8vyu/dA9D1cR7t/M9KKFDtotMLTiLKGq2YW0kN6QSx41RGtXt5NbO2suQ9hAiuPN4M++KrMiO
6BG3h5Dbf9dFhXsyUErd6KM63Q64XazxflMfuilBetoU6lOZ3te1BerAnbJ7dK3jXW/W9T4OvPZ2
jLqIuFdav+l+flbRtv+VpGALtLz5GtcdvnuOkd0ZpF13AKnUXV92CY6HOnQ7oqh7DXsKpOCU+ZUh
qqXrGNo3m40FtkX2L7fMHjXWEMuGqOCdwMgacZHytwmpLORZ+Bb0fEIRJsWdlUfdrh7bG5dbaZvo
rtgOFlgZ1XGJLdih/qJazXfdzuLfuX0GpYnAAjfznU3u+c0JjXJZ9VrzgNxLt6nStji5Q330YnKC
fqA0dzCMumXekAmoigE3lzr9pWKjt/By1iS2a+Yb6IXFcZoM66yDI1mFntBeTTGeiYG4JCo9jUf2
plHt6lsUWni4uGp1IEzpPOSN+AW3ggclWXt2xI19nzVdfDSiACW/rB9vMm/evljW91grA2gZ7bjT
wrbb2gFLJCSL7jtQuj88YHK4+2bjw5iZAoR5rW7qvO9eCE+QIKFHNC+c3arI7nWsMsABNDvVCdK9
M3n2Xpvi4sT/ZbId1da+9czKW0VilqsaYm836tF4ykvg+EPk+U+WaTZ3Tj0cEpipwhALoyLdGwxt
eo4Q4NuSQW7XEtyFNVuxskVU7SX0q0PYHKSI2yJqBfSrwYysQ9P0SVX7/EHFY9goW+to1fiqGGYv
9l2nBevJ1fI3iBi/yLoMd5UHtaMwwp/R/MzFeHRR9kq5jHTisDil2vs+6sft0Cf5Q6ALj3hl1/yw
vRoxz077pZCyqNTIea5Uc1prWvLmjvh7FLMtRDYfINiLhR7zQ/VtRVcWBIK01VQ75TqcPSVkR8+z
za0bY5xyrUPZDX6LxYNlnkV2S63BvnMvc18mS21tG4Bq6MX0MioBnkFFmZ+VgAAg/EDWz72RnrzY
++okhneODPbXYfM4GUa01CcdwVoPlnvtHxzP1c4lBJXlhL420BNE8b200fd5n463uKeOt9EuHzOM
B9s02pXsFFam3ekvyJ1+M+ph+E1+bgKpzEKF3TbOYNmiab1iLYh987jE7eOgpDyoTcW6H3iO7NRR
iVdpZWvPdhw4Oz9RckQac+5XLX0FCIPDrIvpnKGW42nyQY9khuVsYtsY0ANKio2rjs6pqLquR0mp
e7QKJ9vJuutBa9y/ujSuTlzNAf7FagRFwqZ5cRscJ7Fijb70iLqv+swy7hIvZIsKFgI89zY2JigC
EBLA9yAEKXQMTqaoPYvaYAtIhOoxI8+0gJQ97GWdhmUuZpbt7ELo3sVG5PwiF4ULwrL1A/chMFgl
R7r6TVWU8QDydDqYCkyThY92cjTOoYlKESwEk1cFg7Q3oYYA1oEDzcBllwB4eACV3iNzZtjLZHDr
tQ2G3gpxJ01xSTmp5ZDvoynnfihVBXe+SSe15/kPoyMeAjs4w40OQsSBFAIsSbf1tbq4J54GJVmp
cnhsLbRxm1UTlNr62S7G+DwQ1yAU0tbPSVm4N15iPvH7sZ+mETYPdPC/GOLOrBZzpYJV7OJWFS6j
a0kQlw1x1fg3bflDFuwwVNeFI/A6dOrpLkEaa2Fo7QAzwZjuLnWofWz11AV7MXeRDewW0EhR0ICh
phQxJkFWzgJ41kgbPKc6dV36fpYaZbJGNtJC5ks0LXlY+lxOeRLxu0rVfoNkPrqJFpKTigq1O5s9
0uSBn4G372BaGWiLnK3a5gWQxfdtpSTc/jwWWcE699o0II7CN7O3asu5l3WtO9uaN9OuiF0dgSmY
XV1qk4UfUINTMR8sqvGGrJNxp46jtTT8MLjHLbPeYlWU7hS2lpWOR7GrjHMI4RYE66q3VJPXNMhN
r9Th4sQm1rR9cg77n6NRkGjtxnLjuQRuyyhxDo3fsBabz7QE+ZxLpSzLQ+vckOUdN/gCtmvCpqQo
SpiQQknf/CRMvmImMCuiKO0Xnve4isZ+8AgWJVqbce3f2io/iij5xuaKBHxXA97vLF4tc1EehIcH
2QIPXdQUZZM+OPYhFytFpPqd0TxEZgOxUbWRXvH5gpFEQDlZ9ep079u6gL+h4XxXTsQDzASb6WhS
jHt5qEIogay2uo0WqO91ddt1JGz0aj+ktXnpJzTthoSefUoKy9uU8YwTdzTz0EZEWjw0rJ+00G4e
RCMWKiK4T6bTr71EVe7nhbrfNdqLAWL1RIDAvxStMsuwqRIx7rJljHVYjwNGifz/FgmmlFxs8cP1
4wLnACEO3GsRO2ZzuLdQ0pi9dKet5fnuMamVL2FcJA8ChqTZ1c1TMI71UwEaqTRa7aYMlPrJM4S1
7NGo5glLERcWf6v1hGb81r+xCkBVULf8mzy2f2rTFL8EWVzvIzUkI+QFyYsNW2ZtiibayVYYEWh3
hmYJeoVWbCZQuU2UR9U11QfeH8BYqB6cHt5iiE2czUbz6CgTgMHeMnaW0eCJ5Ks2jKmkQbAJ9Bg8
cPs5I5SAf4Wrrojr0zqq2rYseL0riWMRYgnR7wQmupZjda8PtqVWduvL2A7QGW974nxzZ1Z4zaaY
QMbL1qQn9meOeE3JIjAtXljjoG5k51yk5DcHEznD+bpqkOTruiMwdhk7DP7KIaG9lZ2NvtVXdej6
l9bUbjr0LXBEvoyNBIm3npSQ/BOSKVSWZFiTLWY8O1wu+9se6ftNFk3lyU2OoE+iJ6VZ9poqnhTN
6Z+yevgCi8o7F2Y+7Koe8qZiDOK2a5Ggi3oP7pAS2Ze6VvtWTeipXap6xApuTJLNvlqicxuzYwZo
Hh5c4YpbOUdeRymaJ3m0dfNhmTm5YImHqTPw6fQYBBC/Yb39yAlOfcN/WV+A8rBuM9+KdxGu5m07
ZXedlTxj8Re8wEfWD/haoGztDcFLnbTthlj7uJGtgAeaJTlC7yBbC7N+zJqivwsi1/jSfWuqLNjp
YYH1sbBqFEPw2WzgrW6bmCQn5s3IIHkl7iDr2HL+Ok3nU1PLcGT/0OHDqZlp5SYZCR8E1gNOscEX
mz/v0TOB8Q5e8MXg13bvp8VBlhRLmLdxMD7IUjzlSKDm4ocs4dtnQd/GeDUaqvDLVKMd5A7k6OSs
MVbmGx9kyiq2FeN29NX3g6nsHUUEmDT+Vc2CvzykfvAsO13rU7PT1uFIpvhTQxHE6qLyYQtcO8su
xCPY66BjJv5czu/ZMFq1pj3Dh99Eoh3f3MnGC7MF1DxquXpWdcJdYKdXLlov8N/rcBnNZifygK/S
+1lqYOSJBSrvcAf/E9mq/TlLi8xbDz2Ekk8NsrNsFZ0SfGiF7IP9ii0aohLEXi+zNo27SJsJ4F4H
qZgAyzjlB+TC3g8xS4UDDsz5QZ5dG679rg2f+v0HXa7TT3YLsk3Ofx0ni9c+1yv9B10+TXUd+7ef
8m+vdv0E1y6fpm+CGZj3qfnTla7TXD/Mp2muXf677+Nvp/nnK8lh8lNq/VhtujB6uP4Jsv5a/NtL
/G2Xa8OnL+K/n+r6Z3ya6vqF/VdX+/QJ/qux//y9/O1U//xJkXeoWR3iB4tACEu7aL4N5eEfyh+a
SEUxKk/d91GXMhbPxWWWS/ky4MOw//UKslJO9XHU33+i61WvfVTyztP62vJxpv/v9dnMsPUWZszq
/HrFy6yX61yv+7H2/3vdyxU//iXy6i0cCOwlMdr98+1fP9Wnumvx8wf92yGy4cNHv04hW9L5op/q
ZMN/UPcfdPnvpwJT361GHH4WZjw2N90QOusaRPxSFsN+lgww8wbkDq1gtKylWrn+SnGbQt+mDaZ+
Te2xopybZcdhDMDEAV45QVKvD3qBZ9NKNgf92jRT7wzmFwadrOonLz1WHqvAUi/1rT4azsokqbSE
97ckzQD0crZru5i5SV83aekGZw9JT3lqDRNG11ejN915H3itulrB+b4Ro3LcpN/8qFH2JpLPyzzL
ki05KeJRalY8gMrcmVXe3iC2lD8oRF9OltfeyTbZq+LO3Xh2PayghecPspueYCUWEmw5yC66r7JE
ylmaMqvskJYFGC4z1hbXif7Dq+tuf+dYuk8Q9X+5sjeivKT734PcIAKXu+I8gcQaFzbaH2dZxmwy
XA6p9958bTD/dLFNhS7FQJdCvA+TY+VB9vP+zGJVSbgpTMi7Gp7nANlisgDyVB6IEiJSei1/6JS4
7hn05bj9MAbk6V/dP9Qirpi6y8FQBTJ9aPjj8mbjVxw5N/Isxbui7/Pu/KmeBVG0Yn3Kb+jTgKEN
T30SoNbw1xyyhzyUbG9RgbL77bVOnoWp0++gQf76VC8nKRv3WJeTfZCNsspJxSZTR7GvNGGBmSRP
iJGTxVfkLHO79i71slHWy7PrAXgdvu7z0EkK4MlTl2SKX8fvY+Wwxoz8VWTULZ5n2bABAtAvMTbX
vQX6es3dotIIkmBqpPCrBUJN2M4eNrFXtHciUNu7Wiudg9O7T7LqWo/81pOVtS57DbrKQwYceWOb
Qb8c55Gy7nINOdO1Ul7HdYLxch3ZoJbTa1bUzVbSdOUZOlD373zdT9RdRPi8EsPgmct7OZecXcne
RRYWtEO78tDlDMnhHtTWMFJ0zausOSiVYnPuK2r9L+etZtTqUnb327ofjq2m24ug6bNVExvv3OlE
6TyX6Abs6OvBKBvEOonmy6oPXT4zr2V7ELvQsT90NRRfyOGSiI18wSJC5x/jNGLWpgFRukld+xjO
oAgcItWvWYE60Oykce0R2pqGaLDIlvr+E+gnyQCfb2SlM7uFwn+1CICsij/YIDSNjrkdkDmaI4Dc
KQ8RWVSEK5HFkwcE2TN85dr+IppXSj3puV9LNuzSD6iFWKN60iAdVzb3s0LBJmrreBUi9R4uQQrm
wEGyeCV8r74vxVjfyzptrusgdWM5RIx2I8uy+dM8gxrfNp0f7Hu7EadetfqTJ8gQL2Q5RoX+6Oo3
RVcM+erSQPAJPMDgdN9DzG1I3Os9+stBubrO0OXx+1yf6sJ5Pl+/+VRtq5GyVfThvvvjEvrhvfLu
IlrjgU4MQfvwhrm8dkgBHi99ZPnDyMtLRviRugwAPS1h+KGPq5AxzdLoRcAL2+az2Zw8pH/ORmkq
dy3L5l4klxGf6mWRHXS/Bfn/2ojOnRYEPmFNeZCYMzNSztdD7jfvRTNoFx0wkZNslPWXsT1snGUw
YRR+HUZU3V/1ZaUtL2q3JoRDaFACMUDTiCJAwFq1VpzmzRi7LDi0uSNOeZyzMY0ajHmmtNonRuqq
D8IidqAObr6Ufeq5YyIZCaMHMroj63bUhxtZ5YZ6sWQxKpAHaTQ1W3q6jV7x4Ew7XnPaLWRW/Vae
ZfiA6lPUna/1OtZtp0y30C6iq6cCql1oQ2ltHT42FD8qrwfCevwloL5XkYKI9aU5Mj2kKv9cTfZu
5ksOhUJKhqtdP0BY582pb8zL1T7U52kFOgZfPDHp+ymNKjQ+8N3xugyhSsW3f+rYeYRdJr67bS6W
NaT+O/9P38hwpk99hfNac5m0Qk850EgBdA3iaKnXEE7Kg52BXpO4NFd2REQSpMN7XQGxqhgqHHbm
EZfBch4RzkG9KnQXzdxSo2OmreSM9hDuZJfPQ+a5odZGqL4zQrYWVrVKdccZ7Fsw6/nabRAa5r/O
/mmH8ES0pPoW2jG6HlaT3lZ1gvcvZoYbC57Lk+wr5Vr+ta/aTxZpGqAPil4rC0fjlSQ5Aw2uB5Bh
EoozjFg10FWTrZJtIFsdF6CDbJVji448pOoZplcvfeZZmuTJF/XsJ0W8ngh8BX7qWpSt1exEJVuz
AleZ2gTQ1Gio/HrdwvTT5hahEhg889m14VoXzq0gOLStHcNWkP3kQaDGfGmAu/FzIsM3CUES9TpA
XuLTTPISI2onKEIzsex8vXY6fyjQV825AtZkOGa5tkfgeJE9xG/woLCDUd8CvgCShRFSw6LT3ipL
A2RVjo9jIeDnKUlKJjzQ3pxcdUh+qv45SCcVA0R+sPNwOWve5vV+IN77n83qDzraGIqCvw+Lx70l
XGur+T3MbPBZC/TD+lOkR8FLWE77oCLa37rx9FRUxXKYhdHgzxU3eodtVDD3grTI2tnGY0a2eole
8acwpWyVU8LKEyfZGpnqhynzMSdRzBxuW/wkpZCSYfAKEPRO96AiOL7v3NDeYHZlf1Gm6Ea+h689
UoCf+zJyrE3YWIgum6hTiUU9WdVWrpOnODKOppMvP62VIVWyAp9U1Tha8Xvre51siZr6Q8s48PpZ
XJbqJHx2RtE8JrN9o5GmqOiYzaFVhSJu/hRJigZneZhyZw85ujzbCn52TFTsGs2NHuTBA+BRJmDx
ZAltC/1cme3R6E0MYLIxG7ZZJ3oesgyYuP8fnCxtl7P/1rZAig6TmFY9lG3nnGWXUffFje1O2+sA
3Z6SHU9QWPVyAFRma9kin37pc7nulNyWRRFeJjGQd7wNRxKf8lM4wPCxbfethewrD6Cm0xXYJrEx
5+knxS2XA64Ij0q6UmN8UYquEY9jUOvLSGB8K+sGELcnUFE/vVnvVVZVhYlUUKaenblKgE7fJLXN
KnIulmz6HgzrVbbJ7mYMj9TLoOy0qm8exsx/QztEHL0gEMfRH0Chy1N54PGuKPha/OnwuVf1p0X2
kUW/aINqIctInUVr3Zr6y5zXPlkRj/7yOlrOa9Xj++e4TCHLZeY8qaIOtp+62I3KGzXwnkOrxkml
88yD2ysR2MFJ5VQermXZLnvKZgeprPeesmxfe16aZFcSEuNSC9AZkZ3kHP9D25c1t60rW/8iVpEA
x1dRlKzJsqzEzvYLK9PmPIMD+OvvQtPbcpycfb6v6t4XFtHdABVHIonu1WvR2e2S0CbQuP/Hq1Ek
9qgxWAeBTNRZN50dEAyu08nIAhoOXgzbwKfz4M7OagQHxeaDIxzzHzHqLbuP9mrax3VhHNqyzW3I
qWCRyb0yWY/3EYsEwEmFs/Gws7yA1L5dhe087mhIh6x3H3VzSI80atLUuPTWtC4hIHSu1Mgzo+iC
xszblAYsHKe+t+5C2c2J7/UCLANe8dVA+3fig+Nlxk+EgeyPpqsLT2Y8brqkAE6paX3Ae8ZL6+jx
FY0AwFWGVzrw1BZAEFnhPlc2twNQdZ41iLuoIar1/bmM2L4xvdcJbACEwYLQIJnQilYEzjyANlbF
A3tbHofK+fsWj9ZAwLtsqNupgGZopB8Nsbyj4SzqHmA0O/FpqLk5fyzrpyLLX68GVqQG6Uvb2fFc
ZEDdVBxJG1fploFLNMW/LI3WoFiHYpmyJZUFEPFtbO44GuXA1Y+AUAVQFA3pwBM7BY6mitYfHLch
tFvMTWzZwAg+ccOFTo7kEaRSXBSbJvDYWwA+rsXYzRtU4UFd7ybxRU/cVSrr4jcvzTUhyUOxOXej
K81Hc//H+RQRg5x2ibhd4e365LytAVAwuHwBQvdA9b+xYnB4ZS0k9FY2mndOriYCdGZEIBKwxu+t
SKN9qjDWK4ru7cTxZcynBzoIsKae6rADrb2QD6WNJo8iDYstfSZQTEOSwWqPy8hFGa3TrGmV0Z/j
zUufrviDN0dK7N3cXs0d1Z+u1DPrDrXqCB1OOVpvsrrdAy4IbikAYB+n2M8TVfBXlkpPvb09lX+T
awlqwz7IGzcJbnOiscpXcohe1yEHyIz/D9e5XXv675+nH2bd5xYYyprc4seqY9shZdZOhBzvW/kw
8KNssAxevXJ+zG2e7ie0AEMWkh/JNJJ3iaHwBk05gSE89JKoKRRJa9NQm6AesW4iED6JrJEBGcm9
XJHCJzQhBWi+aleJm2Svd+laAuezqk0u76CJEUD9LjF9JDXMfdIUFqDbuOeLCI88SExg7NH9nfzI
5Ug3qBsh7l7fa8Ip2SHLp93jBxKd3T53N1MlOLiO/7HpygH9O3TmtGyxl2DegViyCoEs+ZeBWfWO
5pOJJhj4+qzxTQEtippPjnEo3KPNpLZJiwn9HGN9BFaiOc6GVR//NCQHhUiwWtvtjNba/x5LK+VJ
9NWxwYjW2tda45pPZyZAK8tZqWx1rkH8783773HQg9WACkYy082DD9xYNGSA8WplAsCseo8jEx3a
eIjeyXDngBbkIQdtWxGdDCdC8xnqy6ZZAOM8mRwA5vTKlTks+mwvsZf2aWg1aL0HR5IGAPNcPTMD
SXhkgUA4qoLxRr+sMeOd5iF14muEZqVnHDL8bE28x0Dhwi6g97atauexC22oSd6GaA7ZDREITbZa
5y3eCGRll9Q2rSMowqeHGTQpluT9ASRo8iE0cegSDSzYTcLWzlDj5jWldnac3dcJNIsOLs+XqTSi
+ZOVpYEDKM26dpscuc5ebisj4ZcajVZBXyNPZloWJPWULdRM4deV3S0h5JBYYAVmtnJfM/mzjyxj
j9Qwv4DUdK+nsX4yeuEmfvUs0St2Ecole6GdDHu6E9zxEghpF3KfaezvJdJEsxbQ6Wbl0zVvHyaP
wPWdAhZTA8N+IHsuPOE3kPjYLkvdPgy56QOmTr58kNty1bPhZc6uTFkEwgRs7LjaT7qJNtwB6o++
LQ1b+tXNaMgZuFvaL1I4MN+IBGn9EnNb4ua42W7LQO0nXc34nULrfnpCCu0ZDZXaJ1FJa1v1Zn0n
ijb/pM3gLAPw8fuvAVMCwYs2QlqGqICkjj4ZDiIvIgPUY5uv7aZ4PzTVkILJS8G3IXk/zK1swNMF
MNb+2Fv8VGTAA02h+wX4ViPcRwbo0tHEA5avttYk0jSpeUJul58oupvEOmv5eKjE33llmfsYFE8H
dJLiv6rRoFOJztCqBYkYrNAxnw5ICZFXqhA6o0PboUlq8Xwc24nge3v4DkkzG33RKo6WozGSSD1a
oZt9KiPQtUfZUKANGgc+G7F2NzVI2M94jviD1ZTu33luFgeggWukPpOiOHRARPmZExo+Terc3AuS
vk/wblU6mnmCVjO61keJDkClkK6GYI2SZy8OoWIMUazFa+lDe5khDXBCA94zdp3Vl75I55VRJeFz
3wOOZAyVfA6bxFp5oiufQweyg1UVeVBR6LSVZqFnt+foaELZwNsbUKdd+rTNNA2XoUFUD6CheTe8
eamv7v91bp5Hie+M2JIL1f3Je8BjeJsYeFfwnJOt2E5QPgOKXaJmeBijJiDbBMjlvF7cakoxVEbQ
qhVMNHQFnsHawG21+g70KW6QoW33L5alTx1aDC760LDzWDT5iuxlMZjrQgeM3FOgXrQ/49XM+BLO
jYA+JSB1gGtlf6G7rVt1kRfeAws4P9aauJA9YkWzyUPTQmIMF0k6selNwIkEeDafkxcep9OPcY4g
V4Db2mWoxXwH9ZPmTjeL6BHbQWDo7dL+kbwwAf4TigS9mbzYKWhhXt+swTeJzidoOq5BYZGjB+pN
fp6MaDXIAymd/AQ0nnMuG03ztcjC0+ztLCqRKiVb8nZ28y5n6VSd+hLkWElkX2K8ve7wXeT3dEAT
u3lvpSFUG6EcuPrgoKFMw0tdF+6OYm8R4HlHJswC5nTIo0eQ+5VXo83TINQB+686NI6lWl371uDk
38WU+rMpp5cI6mLB3GbvIzpVIvnXCOKJytPEL5IYaqKRhoaPElSbW7DbFPgVaXp8DtWGo4s9Z23p
4ARbRJRj2pw4ahtC/jBCf4OWWAcPnKH92lMO8nq5ix9N3p6kVrdoClF7mnfT1NqoAU+Hrj0JJbXL
BiR8eePVjxLAxN3oamwzzbX2hAzWEsHR9LMqJIiH7BQtUSXqw4biW4cK+FeUno0DmHXFI3gU5T24
z+94iY/t65WsNpZk45pi6cD1/Cso7IwDjZo+mdFTOdyBz717wObSH+YWZckQYm4klCs65OEqjuzI
3An52WHlmlqgQY+K7TDkVNbU5ewyx1i5tq2f0KDo57ExaNcklDIA635lo1MGtLh0iG1d32uWOgBr
XuAuglNga02GloL+W4F7IyoFykPhqqf9P52WEUQgW7TDou+1kdMlUfdrkH1ZqOHkFrb1aFwof86h
KDc3Sc8ZuFuo+zXQCpTOHdk/qn5SSJny6ZDL2FzNYOFYUyA5bkvRWZR12/RtqQ9hmXvWPKPoki0o
V1i6FoW1FsIuH6w6x0bTzNJty0S+7liCnaaeo3G+16EzarbfxrrwNmzQZ0gRQJ+atKvJJrxh9idt
6i7k+I82Xc1Fhx9aU28xNCVvu9Hv5WSsqfB4I4heypbv6pgx1Is24Th+pqrl4l64o38/X8qbJock
3cI53Ve9vRmq/rObrEF+ubLYlJ9GOQxxkGlo9XTK34aZ6jIuR2To8kFsafQWKlQvcqsOb3ZakUZk
p4i3eLKbSiDpLZ4uSaHei92AgKlWrNV0qOrQDrqhnVc3G50p/swTqzzQ2FKM5YKXEP36r/OEO6Ip
iCLHrIGU1pg5QdVk72NuKwoQr21RjfoBvQR73zTW/fL3oCFYr9AWjT/A7V+EKtsSRia3dFAFeJu6
DMnzwYaM79cwapuVwUY96ATubMQuUHf8BwD1wzkCtBgYVmNFHARd1BRH0wRPKEXRJCcawL6gqMx/
nyS67PRaKjESA0rfZol2tzqT0JCCPPMqq+3pROMI8jibQaKUSDZNxbwPRNd1gLuVs8wmN3LCBiqL
yL8Be81BPJT+NFF522ml5A90mMXgrJ2xi4KbrUV7HUqIerQqSt3EthhS7aMSDqMDstXgW22R8y6n
EAyOSjgstjMOMeoXCnhn7gdjAzrbwifbbQ3k5IB76hxnWYMcdml4JxbhVVNdqn+7HlBA+WaezfGj
A+8c31F6HXa3xRsPP4Pa7PHl89gdGJRACaNEW0Fq2F44q9Bn7ZjnroQKPcQh24sKIBMF0CF13pso
VE0EWNlaJv661m35X9eSlfjiJamxd1m8cmzrVUUmNSoo3hth/6prIyqQIrHZM3e9novHYSi8h6GI
VY4KWjJjBH3VUEf0MkbiCrX40niNdtCO81BhK/Mx+nY9mqGr9ckmzcl7mLA+jfraeE6K+HnKEucy
jXjdazIe72hIrTve7BzQhdadqIenSL3okhoHGlBQDGZ69DKanxLV90N2RIfbbABqqrXQDOb3kM5b
Gx1+OTSDYtCB/Hqp21LqUg6SuJDdxocxRBVfwhZ9fmoNHZ1XxxGXKTxV2dLDchPpMUAWwOk/xMVw
3865PJCJDjVYnbbQw2Ygc0QYMo/gkk8Rp1sAD2Sa0+ybyUwdKAlDdvuOthIZPeLolA7gcAzXwjCM
FW1TyEbbEjq72W4zPthoARNVv5XuVn0QowEUkCHwhb0jDUOzqLNr9fyw0Imh3fWVMKySbWBZDBSZ
A8QFNxr6JzetKpDOWV1s0GaQbRpVTb15ZcS+TwYQNCjpJT76lJzgA0yehuStUXJcvDeYPMHpUaWN
l7kfHMtSypvN+CZD2xDZLXQRQdPoaa7B1BUaYPR3B8N6Cnv2AkGm8kzOXrAVSPLYp6ZovUfJ4i2Z
4wJCfHxEH+7EEvtpqvRuV+p1tiavFXVaEHkp6mjqAiG0j5cLLEtOzocLoJj47gKJ27kbUJkC9Yo2
F3G04szHEGkXGhYWAH3SYH6eDXsQeLrHPpTJurOS5FuDRo6Zgf8UQnDmZmSVDVKLKvs8ae2FAgCg
dEB2EfHzbSbkAeNvjYFNsBeaX/K5sDYQd8HXygJrfT4V4IdRmJVBgV1uB7KVEF4B7225vdm9pB03
DYCSyHNBHOzDVBpqBKZUc9GnC72ot4XlY5rgy2T1UVuveqVPQQe76pGootM2BQRLqMPNTTY5R/F6
HpEIIsfHJZZ16haFYmSh15y19vF2GPuh2w81oEtv9ghopCOfQLS3/ucULYfD3L2LqUQybTPhfRui
qboHVzI7tdqGBqCGhsyzjdfxxd4UW7KThc6EmjNmHTvh3eZmjiAoCU47FFl/WfTdejf7L4tGEMQa
yi5xHZ+hc0rtKWgDYoWuvZ2m7GXZolDhRB0+7D/QKPwFol/A0yon8GVsk6QTssW/xjpqtSZOXpYd
EHmX/czQjGsAmtxDyosGKZ2yvXY5Gvh0bUYzStE44BFunE/SRmc6CGv+hoSd+9nA/RM5PCM8zmnb
HhgHEBL6RfyKv/m4ijWh/9DEmXS+1ByrYa9zQkMLj12UQJo7q2RgjNKXRYVdMTLaLwL359UAEpdz
2w2g89Aj7L7iYn7pHHA/gC9S+nkHLkdnlNUaFZX0DOjxtLNdqW2Z01UX1/Aa7HzQh8U90C0r8jCZ
jA/T0LEvHyYZotXAtmpWF9GC98CVzNmZoycLqE7gBRL9Qa2zyaySP2XtdJ9LN/+e8QydlHh7ewS/
ZoseU0TEms6f2nG4p/zZnyLe1viPEWhic/0SXcBrt88+g5eieCCgQx/oqG49WbJr0QAWfyJARRXr
9n4Cx9YCcyhqDqgn1DA2fAJ7VQ++3W3Ny8GvKhNq2woJkZbJsijNF2taVAItSYsShgKNnc6yaG/I
PkghWgJoMV5TdGd8iPSmPELbADsQiJMtQxKpJ95YAybkTsCwol53yK5MbaqXR1ribR0yQdDTd1LN
wJ8Z9P02QI9ovALJR3ScbZadOyWk18dx+b2PgZgSnvciZz1c59hoLRGW0IdVDJCOB6Tdxu5SNFC9
5VNBB9Cdqzo34ICMnKT86c1ogQcbMpcati40G0WbZsXA+aAeyJG9rqYZ6TVZFOeiBpco6Zr3TToB
UPW7o7U17CWUI0JGbZmRDR6+xcoRpbV5ZBw8xKcJqaqi6vTu+prfGblTbCYUqEnvbh0OUv8qsmco
hRbfkenT/cST870BfNMRDeygCHsNKIckaHMNeD4tdbdS9BtLF87BlqHlrJEuyTYliBSBMoLGPLkT
jTmHBP8e0A9BrzJH690uZ2hip38ZYNYBB/r/uZ/A9HGzgxsnMPMsfv5DvK3sLPEqIBs7cJFVoPfI
sxa/UpWTpLHuRu0KZWMLgnbIXXi1Ma1MuxCQjG34c4fKSyuQhERy4D5u+3pFLJvgWQGllQa+Qxqa
tvnvkxrDBDivlCckqSrQ36qDBp5KwAuhnyHmf2zKkUKmDIowI2BPuh1IsBvXhtsc007KS6wO5WQF
XV2B3V2N6ADAv5l0eOlUFq/o9TPUrVc0AqUj+DiA7IMkcnS4mdKpLQ7joP9FJjrYvVftXJ2JZWaX
tPGubK2fkOjpD+D+BPS5n7IB4qBV74MI3UKNaayRb1dG8lAknS3hNDaj4meZ6zrwMtl0xJbJCJp5
GFeEtTRGdN/gvRweGlMMndEBLGngLciONzPoewHgrPv+dULbQWK7mfVzxhxIGWnCc3BP1hj+cn0b
BrKJ3HWacfmpG2LkUS3vwnRgueKpBnuobWgHcs6jrqOhEkLr5HVB/3QH0erQJ6+LR83Jls5XdBbL
Txa4oK+QA6jatu39qtXOzQhuMYqsLHRnN7LUd7QOa/HT6axRBuRlXT/uDfS7gg0Tnwg4jvQhZfWe
lqUIICFB2Kc1jzRKShBRYsvZHGk15Kx6kNg3EjRaNvRGTejhWcaAbdgcs88hmllR8EhAEwUl0rsR
X+QdB43uCV3ZuDW3Uf2pATnGSh+hzFbhjxYi4RNBLqhb61E63fVRCcCFyqliO234SRI3YMXDsGBV
zFdAM2QnPJTA11KbaLbRTGeditTw87D4JTB2IAIQNsVGLxuoAKsSnKZKcKEqzeXIAXnDJO7JRE67
A4GN7pnjhiLIYfcgcqL5ZLstYlg9MLpFf092vdNGSNJAMwv9+sax7Zvyro7DSzhrJqi/iNIqKhiI
rAxwpM5h+r3AsxzkKsoTdx5OoQWTbWxoB6/ICO5mhNPpEgrqyjLoe5SlIE+99rznuBLyfEsBSM1E
W0CYaHeUOCBH0pkThLC7do0bLH8gR8461Lwr4xkEGfneqaoSNz6Pbc2i9+5rAV2DwkogqBDOs6+3
TvosRrdaOXMRfm3c5n4ckZBfTfNLjQ0f/qqVQAfJ0PzMzOLJGrPypdfwX4v+ZfkZ+4FiHZd5d+mH
CgkB0zJObjzNdzJy+n2jeyNUedlvV64m8/2VLXVlLa7va1khz1LlLyjav7/y0GdPaV3oflqaw3lO
yg1IzMDGPZva1qyk9pWP+J57fcZAht26ASj+vSN6/oc96ugQFRxT/SEDoZnvdE39xer6ZwXaxvy/
QW2ESuecfdUMTX+OBidbM/zoH6I81Lbo3073SZZ2p0mkc2B5c/XJiUMQRsem8Q1CGq8fw8DH0MIo
+tZzJAE/fAw5e799jMR0q18+RosXmxPHe7LfT/g9NyPkK1CEKD6BCra6cIHbihqZno4DsHylI8t7
MuFtq1t7He+3NKTp8QysEg0Fn5bp6Ot2Ol9NRWMAesxBiuzMZrIeeGxdw8ooLthqAZggrCv0BKzr
EKkkDESQDmRro0ihfhXXFUiOr0AYFRc7fJ0OSTDUExML2QSz14+9MF8PnTrLAH+3tQHoUjWyk2FG
biXnSJwqD8h5oNpj6DsdLJVr0nUwDWQXUAKZj2CDhaae/p3MUBeFVIyKIp0aiipnKY91o1/w3hL6
SV2DD1OOZnscFIMKHZgYBrwfgww6Af3j7uaANAKi9bdoObVBJcI7yHX2Pkf+bEfFuzwD9xUYJlyQ
oQJnTV5wXns7KvwVbIYcrwt6WTsMgwU4MI9xvArD0d1WidHyNem9G8oITQV3S8LuJBZPZ+RlYHFb
CeVtBLAz/Sigug6SsPMc80+MWGrVSNr6J6KwJZ8a3XwqUn+L/HUeBIaXyJq3HI1kgIWFoyWDTIBD
iV4Bl7dBMk5JDZ0Q9bJIpXI6LNGm4OjyRWn+dvCkJgNZ4+13jO271NQ4QAqJfAGwa13nXvYsk7ZG
qx/sxE2bJR6YLJp8sbtSMYy5oXxR9lu8wcyfeH0bcQ9D7mVSjO10EBlDt8jYJ0i3wXbzRiqucMQM
sAPtFsu8iO8jAw8uIUZ0Wkhn+uJ5YbSeeMH2VN1xqod5lt3zh6jRSVVtcZ9jB3/R8J/WcxuFCzdx
zLVbxihwKmHWkXfTpZH4L6WyxsCwZ6Py2sQ155KbOr+CZSfQ8LyBZorVH7Uc+zVSqmG5gdc5FqOJ
SOnYQPalBDQ97g7kFbm1l6CteIyi2KQ1yDxAWvQYF1iDluTIgwGPlBWrIq4yKFj18bWWTQP6HQCV
Gp7E1wrE/SBrcf15Avus3/ABmoZh6Gwa0371ZthW01Qy/Wm+iiCngwa7wIImDXoHWkfU6p/SLQTm
TmU2R/xTuoWzXLfi9kjeWVXGyYvqOIJj8JvfvPRromHssPdz/xRMvzXc1bLjeCgTZ/JL29M+aZH8
7UxO7NU2vp19iNNSaLlPXTttuzLjh3hyQbqjvrTAQTzKepJXaxD8UPcyh6ohvpwt6L45di/v7PRl
Dv+JH1Nwgc5DNdp6UNsOEkQgMTnMXcwOkgl7DUl4viLbzfGnIXIJrFnRvJubl7O9FjEUsj84DLV+
jifuWrgcEl+aEZ/pUFT5J/SvOkA8/mOiM/C6eT445fOgIr1MMtZpB9oU2wUF2q/RSQywe25/u5m5
jJLbFQqner2CYwG7pVjjPJ9FcR7QjFuwrRXXaCx2mgaWTXQvpaummNKNgMontORcthOz3tzrqtKr
xYV30HtADFSlF0/a7rFDzgkyCw10W1UEOYrO3BnoIVsmob24X3cQN5PGHN5DjlSstNyr/xI1ypEW
K+JDEQ71M/TIFnsroVIEQSIzaLK2+avGu6phVNUjL0OwFRUSSGNlH9R0dEBFt+kNJFevkd0/QeSi
WkN7L7uOOtItdEa2UdmkstHZ/06cViG9UOrgmp6m2PA9PoNuX93RrO08SPHFZLE8SB2YZbJmeWH4
04g7Sh1z6FcE/QwSbA8iPBoI8jZtlxpbErqYHX5vGZX+mBVT9pB07AeZKcpNXH1bmqb8oqJ0z9ny
AniYSjOveNcsD4aFmwDq8daVbFUcryc0OV64xa1rCqHmtQPU9ZYiaIIpke5UArBXsqkJgw321iUP
4LIoAYgvC8DaHT8DLt3uwqFlQaxSXw7slrDe2ytsi15U/J/s45xDfbYJV/EU9/dZObqbjA1VUJVx
8Rk0hvwOupSeH4ei+DzGLZqWnchZaR6G6RwiKVGDHpOCDQ4+n6EY78mZ1en8mIGELMKr0widrXUR
VewT68fkMjpivBsy29WRhrPFvsbDMl+NRhTuTL41rK4bfpBDq0B3dSjYJPZLOGT7oDcDESqgpxqw
sMz1dG8mVf8s1vZkjs+61gkITk35ioZR3SuGSQ0ysMoLVdIa4gpoZaFhMUHBLLLGKyrT3sXt7ROZ
8dcFQ1EEkHudtVjShQpaASGYO/I6hnwJTSk2WY793e1xi+xILlcJMiTQAnj3GKan7e3hG06Baup9
F0C+mBRY4Jwh87I8q2kiQw46ARnS0QS7O/aQxrgZVJWt6CfxmMzhRvRxdCZTr7vQO47bH+Qj023S
zfbrJDHNzcHoxx8U//87KemBFgPbAz5a37nIkzrT2UsjQD3qbuTNN9lGBy3F2+a1DEX1qczCvw31
1tU4bbJy8TJ5Ap0gX4b2r0Py3oKRsepOt+GYoePMyKNm7Wm70FSdxRN35weMIuozHv444k5Zrsbc
bh4BCWG+VcTs4jJDbiAr3R5BBDfsxw5iOZ7jdmfkl/laA2Di89xASENWTfvNbeJdZwBvu6oA5wY/
AYRCC/4NyjvxF5s5zM9QbluWHDRF++iUr0uOMwBL/Wi9LomW8mOE724iuvGLVrEB1Iw4k+jBW0Hn
YPxSdrgmnY3K9se4is+gifVAWOpPoog3pPYdIq1ysh1QXDQgTg5o2PYthMKhtUlKYaQZVhfMOb3Z
SVrMRgIDD+MsxbvgyS0hG7zCiRni+bOCVMdy8t71LzE6AD/7YU74Jup5v45nJ9wlnie/OJCz7seq
fuqMKj3lYIheTdD1+EJhSZJpO3AEQ2fTdFY1G7y7NGPhNkaz4hqNyWaQjDX+r+t87te8yqH7QWMp
zB60IqYZTBAVgi6oPQdcd7bAMv0ILRntiLceoCtxprM3+81E9tkylniiuCeTpQAjE+x4qkY7spOJ
nP/V/mF9fMfffZ5f16fP6RGi423tkVkbD11tG0OzTXwh/zkMILKVrD/3ZQbe92Z0Uboo028td8Is
ALYd+Z+2B8mImrDE8DmF0EvqQBUmxV3696VulrfllukpKH3tqYBCuFJDMCtLfYu62vcMN9+QjbQT
ejCf3o+5vuIDAy82HqXcjIwdSqP6ghsb3dxcWZ3bnxywzH9OGv76AE7r17AFRqbCPFH1J7CG2J+z
f8JmMf222q9hNL0KI/wX2/j28xkbYygwnUVtQZOeN84l6RLzArTniP5hfNEr/ZgLMFtQZGdycWfb
3AVXIsOmRMW3cwKqw7gF1y3FSM2yV20HNB1DjWWJUVcA+7L17gr6egnPx3A+gjbigaJp2cnDfYsv
xSG9m/aTA9SKGWrFXQ4dzCe9RkkidMLoRENQ/W3bQiRXDYp010LytVQ9rlnOGbqeumpFw3k2+B3I
mPXFm08xgDBTWd6Rl5aMIbhxoqFaUubg5KMlS9Dr5H0kTlYUghZF85CsiH1GeRN16NoCMHHIwR0p
l9JH9QxNvCTa0NDI4vHAdGgWDU1cfopQN7qa+ZJKoYC2AeXzbXrXNbrvOX1gCA6Vwij1LlODVjWm
1ELrcQDthCMANO4HsD/8HjG64tBOeNR/iAByCmlxVfL4wxoO9u/rKeHQh8c7S8ECIHGQUrG5ieOs
aPeHVNsQkf5iW/wg1QfJftOCBdYqNWNrNSaqEgyspqiDNUeHhiiZLENC2BCmJh6txXTD1LxNIrQO
Rb2ZaEShbxMZ2hGOcYRW6pRV5z7PDpAfdK6ABjtXh7EntHG1J5DEOpAsb9wA+e0pIKdwNO8kkbIS
ykmmsszvKydnYKXF7Cyx0gAt9e2Gprt6Z2An2n5bZqtJkNLYAt6fPJBJdwe8VIH4eUufYBrc/hBD
D3hFXlqDoQZX6my4kGmsNXQQjU52Rx8B6trN3mK2DgDIP58IpD9Q/dIeySL0AqpP87cwTYYdJeA6
EORu56avlwTemHBxjwfthZz0JUM1FqLvaXyhL1icCbR9/Dq9K+p6HdsM9M1l5u4SPAeA3XV3wmuK
TxZLy08F3pP4lE3nqOH4jlvM9C0Wd3fkBEJ6vuMgSvBpwtt03K8KkLhKJ3DtKr3n/EqgCYaH0BqQ
3hnsO+C7zxoUldtxSr6BBver3UPfB0Qj3q6Iocbo5Lnxgonkp4my1ty1lQI0U641PWU7S0HwDa2R
dyiLGwp60V1QF7ZWYd3mGxesBSNkkL70WcLBdpqjgpErJSkl5aLsQNayd/Zf41EzPDGvjfsdWpcn
QFgzIBVU5u9DDrB2ktrnCQoaN8e7ZGFLmUBnBKtmmeAePgwVuDTG8AIVr/BiG6iy4PXY2w6Qsb2A
IwA5fxutX6PrHSmChanxMPVfZ2lZqZ97sa3ow3+GzminvqXYgVu1JMXSGrSk1bTQ7FNXaAaG5G0P
9e5wQNOb2tnhvmRDxi8SOxq2TF/HYIX9nGDngdeW38PoUTFYUND2CvHHsEatRkDmtzC1j1lWIztd
VOvN7nZRWq0fwKg8ZCOAExAm24o5yw7QBcsPhaGZWwkUwjkeK8DYK8O99iFS1w2zqr9YEv+VxGP9
s0mhd5c5U7ziEyDQbVz97L3mL6nF5V9FU6aQxsmcq2T4MddanJ8hUPF6lcaY3l/FNpM0QB2sBf3x
S8P1V9YYKE2PB2C2iCPmnRnakAutzJ9sNElRcLiRAYkNzw1y5N6uEImp9hZKNhDmscwr2aLuixjN
4XE08DjwLMgOtzO4sG7xkL4CpLHT8ZbaGu1lOTwPYoZoaWU+WHKy91y9rNrAbmyMTKYoY8/dGcX2
CWjXX42LeDwZuYpMA3M/da77o8r0ow6Wk9uJYxuLxfvn5JeYKvXkUyKaF3pHprdlelGWA8Tmu1Df
kX303HPMXWAf8vmvPoLswC29S2lgZTcZxM5NO9pQ54Ecn+oIShWQijDWCeqMkJxL53sedrpPAZb3
lInG9OMSzeptF+V+N+vRZk4s814D4nY5GB6Lj15nBkMRIr1FDgoZIbfkl/iRbcg2oP9vrVtJBGG6
vjsPI+hChJVNm6rs8PdrKg0JyE7u8dIov4Am14FEpaXtezVkbNN4k/Ncg7zmYLlQ74uVdrRRzI7f
d6Dwnx2tBBNW/bOWXHtRJ25Wv54Y4MfNOgiCWAaqi6WRG0+NK8Q67jvzPBrQFsjapNijYABGh3D2
gppBFSE1wtLPa5DvREqerlRnvQu0N4A8GOsGin7ppBvBf46hQDqkKdhOYhV9W4zO4uJrWQoP2y1+
pC3nUMXzA9PmI8mQZSmTD8pHO0zytQzfFrU5ffP92zzwoYDlfjJfWsgyrEB8FF9jHrob6QJjM4LG
8MRSLwn6pjOeKq3/WlQT1MwT8ODhre476J75alKTNPbPJIBvpxMaelIwa2r60zxNyyTIqi6T2goJ
LcBNtHDIDkljaX4+j6mPnFN2iMIJJO3kEWEqX0/JNWc6EihWMe/5hAJaqdoqKw2N4IkB4XVogSVH
LwSDhlZ07aNmprVf1V38Iovx7Fjo9VoN49ehc8VPtEz9HbuW++TkHDzM7mSeM0fPoPvUxXv8ZetT
JjkLOtN1riztnpMw2s7/w9qXLVmqK0t+EWaMEryuec65srJesBp2MYtRCPj6dgW5kzx16va1NusX
DIVCYq3MBUgRHu46f0QHVY4BsDUx6sapnTtIF2fecLIoA/XJ56M79uPxRK3OhOJ8NwbTniBB5QCd
8r5BRG9GCGn4EChZ/m5rGRgoSJSanMlv+BhLqCOaj/z+x/m8Bmt0P+su4N9AeYrJjc0SYeld8xks
6cDc6CCNcAEKLD0GqjKNjtYHGhRC22m72KY0uFnGtxrb7lPiBxV2yaYx4G8YbebmoAp2N6oiReVu
EiBcAOKkRB+oA0x24crxRLz/5I3V8qYZ8/66OHtcE3tn1dMnNwi5J9vBKxpwgb+CICa4tmXlOasO
8YBj4ISvlW2Ht7HFvmUD+P2OOWAgm11QczWt0iQ08HQZiw3wRBA1WJ5Pg51XILPe0oOpI7s7Svcm
8q7YKO1MPWGODNzKbAEQTNvZ+Y+HH81e2I4FskWUpWu2Q6bpESNboC6TTk0iPly6yKis1AWqD9gM
PYQ08D75xb1Vxhty9BIL5UFOxZ2j7arZNs/gjNWhgUybG6+KqoDchGW590k21Qcv6fKjcLzxboIQ
JDTi0vptgNwjNyLjH1/VB1ba/FvHi2FNgwqW1geVW2AeCeR452DKeVBhsis9EVzRHRAjYvOgELi2
+yAdtzYU+laFrlRgulKBDtVQrxG0Cq6OqyzgavTWHlwbMeivUHoAQsZ3P+yawFzSVjXw5gj5rD4G
m2Wi9tBHg7wx0jl3wAwPd0Wm6qvNoFDf2gWD+A4oUMykGU9lYD5Qi2kTnYG3JD9IpssT9FCahDqE
EWU7swL8joeNeJ8lyPNuY0tEUhPLD5OtcLHRHDIbhITLpZBbwqcBguZAsw1jegjTtL21IFXY+r5K
tnRHlfq2MhPxBCU3+0KtJgy6q6gleP/QR4egNtWWAXGxTcvg3YbK1YewNPz5XkRVrbhWk3NH/nQr
gjy+3UaxqrfLRCps7x3IFl9pHgSHQb8x8hRBJlCqVJr/ysqS361K+b3XQ7y7DcFaT/aWeXxtNZZ9
biIxvNhpvO9G33rLlQUla9GMe3LLkELPLWzsm6m3T//TtJNtgN9SgYaLpi1CJU4OwQIbQzoHVA2G
28Kbuh2xkFEzRWz9UzPWTaIsM5s63C69oUJQwhS/I7wWXnpoCp3aDN+Smm6MaHnJfBQi6N7U0xyR
cQVcom6aKbCHrabppyZSBsk1q7psbkajMq9RZfwzz4SMxy2NxHdqRa3n3frO/MKnaXrpRNvdGdAR
o77YcuL7Jg9u1DcAuXjfjA44A3BFMGrUD1hgHUIQrLwkxmQAUzTuqK/obeuRgTCQxklPNk9jl6yp
r5qi5JkVvyv88vYqBdZdhqJ/UoXIQMuV92emyZ0AG3YOqe1W0NIBX9Tsgmqa2vG8B2qlIreBAUys
HTV7CxhukQU3atEggQX6CgGC/kxNmpL78oFn6fOoaU/yvskeDR21FVXs7rHA6CF3E1fHAbX7N3JB
Uia+QYPiuAzoitbcoxAACAo9CR1kkbTzJFFR90cH0OUVGCYCpLIrtkrrAGjmynWNlW14MUS22mDj
yim8r/IyvEe1ZH5IIG+0MsmntlFmJyp5o146kPN4EkHE7menrMHDpcFvYJ43C8CUZHpZdFgGLdcS
+jJWCgrbIBPeBgVXwJAEkWmfPfxxPtYChUqA1qb2p7f/kIz5VnIEwavO3Kcy7w8M1UJPUez9itOp
+CnMAJkDXr4UoEv7m0PW8JdgLKvZAS/e/lCN2HTpGXJslh45eGRWCYOmvbCi6spzw3m1290UFslr
VQ/1bUgi4LS1WQoV7zMAx3dIRjmvy6D3JlbrKSJZ01Se5zfjYAe4R5K4RHkf5JE+HWQIwFvcj1D5
RUej3610Bpl3fsOGJ3GGYEOWwLaxzsnKch/mAmp4nhtA1jVvt15rpy9tgaVg0kXdrxKxKsN23d8t
0lgVH9M3r0NQIwc+Gzttie0hlt8nq2pQbKeHhxC7mYdPvtm8IOXRb9Mcq/1GYyGYxke0jYvXJZc3
anETbApTl7Vra7SA79C90lfvvVGEcvnaK4GY0kM/xgf+IHZmAAbTBBTWiAWgEL7XNSq5A1oV3CBP
yNv74IrCXqDntvlNqmfqD8HttrGdYDrTwFwP7Ki4ZRqe6zwZT1yXVdSdL26ePqNmxELcp2F/sSZo
bYOFA/yMdaku5EYekxGV+06CLPYI8JFc+15RI+M5GnNtQJin5SqxTHVv9X51A/bFAJoVqVOmqhK/
z0qLk/47womy4AGEgOAwz92fvPXbM72cZJMEN8ig7bsYb/p1Y0f9Dkx6zWZZ6ukBTOXdmUwKNH07
03cAkkZ4tE3Z8C3MqyOId4x/LM+6QLh0emvBLLDmqPe/A2+WcfCk2R9QXgrUph7EPdQtpmZ9nIa4
vJtCV6yyUcTXXFelZgng0QqSQHPrw+61nmg3hSpOwgGX4kIyA1godH0MycGuaooTdeT4eW3L3EWO
3w6h5CrN8VqDIe1V/q6UJV8je4jAkQtWtKAOnNcW/F+71FLDjpzA2vo+xma1+2r9dKP8oGqRPMja
iZ/swgEwPjdBX9WkyVPels0FT5w36pziuLqCovoqBpZfnDHLN1DGhcCibgYSb8AVndIhNFI8wnTP
OGTo4RDu1EI9bEvG3vsBSFz+4I68vuXAj666PjC/xs1gbMraFkdqZshYQB1TvWSW3oIBZ7uKwQzz
NUzrAdgK0z/y2E/PqDplayyHVjJr2y9TEcVX0xgDEOgCBgAh2W5jlH50KnVTu7XazYzq+Ip4JTTR
ogbJMKCwNqCyiU/U/HCz9GwAi4EbjUAFU/MDlR1g2KrK7wFDTF1HzFOzUUBaSf82BKK8oCKObT48
kJJACUCq1Jppj7ADpTx5QJOo/B7V73OQhwHFOXARgSMZDyTzsUMybTvVqAEZytp6RCm99Zi3wa5B
lPKOPIokdYA4CIYVolPg2eUpm1Z42oxHcnYd1GS3YwPMFYbSiEbPiXBks3VLNRXrihm7offebGhq
HTPQMa06zQzjTWF1piZEapwXT7bvzWgYk12CUuXNULfsUAkIhtFeneFbH9pSJRvayFMvNWm3vji7
nQrPCOqkK8pqdW4HquBU9Luk8Q2AlAt5al3HP5tAbc3ZsSwEJdeADCsNIDulzppxSPYjMEDzTMuA
P+dEpAiqhJssxrLHzgF0i4s+uw8yvNGGiT/UoYAJGILzYPvfFlOfMkgiuIVaR10u0zWPi3aTGl22
m9tVNGnO8sQ5zm0rxMu3LsWNpigLlt2Pg8T+UA8G3m6eP0eJLUjqhlOenItIZResdt4Pk58C7PNn
Oy6r/lw0Z7LTiC4MHNComkQ149y4BptPfQjBYI5aSic07BXZPN2Bf3+5FgBFbRcaEDpDGB1pVCDt
4qR4mrzRex5awGTG5E62hvdMFseYjqCPkPetNvWOWa/SSvIzeQhkJDZNCyW0xmgYVlQolWxrcEjR
0BhSsicUYwUraqIk1rr9L1fiTi3vE0BcGmThA5l7qJSe6uLc6UMyOGjLMS6AGZqKM51Rd+nKAeTE
zgDexo8xEblTP3lWUwU+nz9Pqd9o+noLKa1k7+ZRtiHd8GOhq8Mq/E42dmOqqwQA/+rlebbJTds5
D6z8pw0zebGUfD9EqSsvZGM++PU8Nz9T56Q9JNgaEEf7cKGeARV0oHQGr1phPCxpqqnn8dkc67f2
o7LcRZqBTJSmooPRgaJSe1GLXGngFHfzwDmj9e9cy/T/ORfZP664zGX/e0Wa2RbCOaMWG49PPIzq
DJW3hOD1P5rY7tgvaYfHytKL5cTnJvUiIR7ndnN1PUNdB7sNj3i1nTo7BWKHbPOpD4DKMbWsE9no
IFiFemZ9QJkBSEpf4w47CPB2tXx8MQC/91Pjterq8odw/FcfP4QfoIKeT4AnnU/+o8sMB/4FUhkn
3S30yP9liv/vPpAAQ5UX+Lu3nvS8Sz0wd0VED0Wcx7sGOrUzO4TDoexSVaZ36/CVv9j+czLZzuvf
BoW+3czsEP89aEgr5zVy3OSiBIovZWEM93ToEp5DK3O9WCYE4u5ZohfkWaxFX03NZikqa28l2KMy
ZY2fhuZybYR1Gc5T9ha4OsxBByX0FXRM774OY2ufhSCCJZuLDOWq6bgANaiotj1q6o8hb/MvozHt
RW0D1KrtppMFi11F5budg7HtWANf98UrsYf8sC/+/2kva9SvUfZqTnzp7BUoL6HJPM7Jshq0tRcZ
NM9L/izv7Xrfe/6wXvJnCilMRGETf7ckxaQbveWRO5zJNNvjdRmiooxybpMRZpfYqZ6XS0s8cPZ1
HY/rZZom7D9PTR2jlc9T00QmqJzvJbPXk4UKwZZNCAzmgKTc8oqxtdG0BeoAhvA29+AJNR5R1/JS
aBv5NXYIBUUgSPY0wzyWJviYRYHdBwVNetKPA5an80yLaZmzTrI93jf8TJ3AgT2mXi4vPcr4N0PB
seLWC5l55YEXXzW6SM1qkw+e6UOZj6Dq0k1arngiQq5NhdmZbMwHwQFA4XfUObvpeRlS4bvFJuzf
y7TG6H+elgYFBoJZqWoz7KOwDKJpezBaUycduo9pwxZbhbHCqmroDO9YdVjZ0XrGj4CDoCatZ6jJ
/F6hEAmpiaVJvahlw/2SXfwIu54eFcT7cJi+Bx22RBE3+wsIxbHGozbXRjqjQxIKSMRmzZ6GhmBZ
x2tDD6H2MkNYguDf6ZvHP+zzzJ8uMuZBsuK+UDuEOPrjwKMn2+3NbxxCrEHoJT8LmfbrZkj9GwR/
uwtoPFBOOJbBd6u+koMHVeJ1ycEpXw9VdRXQEdlQB9s70Jj6AWXnesNqlVyDOCpu8QTsAVJbyU9m
P/eVNX13UJS+gY6t0MvmcI8UMWIPLYQ78c4dvxWm266SzInuhWDujTqwBUBthe4wUGI3d1QG+JdD
G3UUQ33iVgxqRU9DoIZWPZJNdR5QdmM/PtaIDO6cyFB3YR7bd1ZjPrR6UZsilUQt1RnxzgBjPhSB
IfIYcW6fEFU5UlHLUuhCTag7eyeQn8+d5E92OoxILZ28hB3+tOtpwQ5tnEqrO3zy13a6QDYZ8RkF
OXPnH8NRvYv8sanmj7fU25AbIJHiPFX5fpnWBqb+mvpqXRvtcGUMCZ0BmPy7PsTrGoVmyWObBYD9
llBsGJpArC3Xql5526CMTzX5N98HCkAp8TPIQJ4kmPwtXbHJsoJDP/QRyaAUu5S8XVeBE/5G6gww
7jz7MSS/UKNXv7hSjtsYj8ZLbYrybCG7upt8F4tKkA+sosLvfjp2tDamvPgNDu4v0hvd18AYENxH
5P3GDNM8li5K9zn2ZA+p8Pu16kzr2+j2R8Ws/LfJp5Mcg/obQJsQ6AL7IZftKlb99GTaIt2Hbp2d
at5md64fRxsr6NU3IOn3Y5Xl/5hj/FXm6filV8OI3aclLoEl3Qvu7HLLe16+colwoHZ1uumYcD8+
103irasolaDA9tpz4lvTU9daT+Dp8L5BoxlqTqHbXaAfVj2Cpu0H2fFlEJXpa3UVoK17aNoYQOrE
3xgBiutAgBndjEIk19qKsdl3nP5H421ZmoifANdAJks72C0b96ihjLepnYl7FL+I+zJEgRcCDhXi
9V5xb0F7zV9VBT7xlN+RCTVcBjLTKnDi1WCUh8jo0p3SoA/8q40H28+TFcLG6uTo997cEaJaYArL
e2rFLCyvhR1fl0F5ibf+GCcg8fyYSCBhvMHNlO4MgohgQf0+Mfnw2GpXhd/8JLK3SfNxVpkcz12x
Ep6mfJuJ3+Yj+dDhU7saouncAusqLf8ECZuVx8DiUebObcYsTJDGQHAg3RHGIRJ2e0WBxhfqJBOL
ravt9O/+LRDuSJNF3tlofG9NdBRu2XwtE9d6tBE0u/zF3tfisz21u69e3r771wAArYm9Ar+br0GY
2o9DhGqqOZIlwr5953dFEuTCGbhBCZNApWoF+Be6pgP3ROje4w9TvvSQZDp0KOHedaNjfZ3w4I0k
j3/gFQb6lDYzLqP0pjuoVPsgykBBsh6JnG75MuiRbYnAUMSqeSQ5eCGKwGikA0TFnUwhOs7/HUnX
NDkgijTSi33zawvwETlgpYfai2hbRI37CIR4usM/I7ioLAHfMMSrD07rVMgLxA7UwqUJPWoH9KqO
nf2EdNFurPgUoSYx3oKjy/qZuqgsBGI2/eJNptoEtrLvShUZ+37quxOru/GCPDvEx3lZP9Z4zKM8
rxdvWEY8hxnAvav4cZINGMMqXmlVEfetNUyx/ttnm6TzX58tqsxPny0xDIjs6tovKt2Kh7ZYt07c
nebiLN0Ear47UdlXaxuPqCNpj5XKMrVCZBUUchSu8xteb50EjAGzkSFtu/WH2FghjS2wa+34boCY
2ToeQvzVydiWCd7RkXeZtIrXoA9CmnzXRhA759WwdwYuTgYgIVfF5HClMzrItARDWcjYZumo6/BH
0prhqmj4sHPSyDn6vIof/VGXtI2g+gXy5IISz+qVPEbXsZHfdF5Q/aPW0GOPTgMeJc6S1v8U459P
yWmCE6UAeJp4OzXE2PaDjW5EcNfjPmpQwnxba1hx67TdyuqADOwBC3pmHiDSbjZ9JbfQBM2pV1WI
wPXYayRJ19067dZHqOXTw//mNuDO3wtAESFjxeVLUxR7lHIjr4c7b2d78bQvdFPl1TqFbshrJmrz
lNkMsuPGZL6Z3vDPmAb+PRLNwx3YtFGxrv0dK2DrVnJkrvS0hRR78h9T/j5tibjxYSpQ2Q5qbTDs
7nxgxtbILiZH2tpSszLT9DhvfHUvKjaST03EMpNjWpvIRNeoLvUJuBolXr+yrN7bBiIwLx6hXfGS
6NkO5Rn371eEOs056hCnySe7u6DIBPQSBYiqLxDoDO1dVKGovOSD2lE/HQyefE9ZZe8HYUvUsOCQ
iKi/lm1dopQ/98Ag47NhRcakbN99HCblumpbZH+1N3VIHg3gv4TSQlYheQutdXmVKgSYEPpS666E
RKPKgOZH6h6nWHl1OzC+dSsfoclhRcZG99CZD6TMsaz53WKvLBvUH3OvdDZWBaDhgJWBh9f4uaUb
DbdQfO0yF/ccncb+U+XkKRTOEDenA3JUuUJI9992B34hAV5/snwaSe0pSyxolq9prmUMhIQQitcH
u+DO1h1ylt9AD9btTHCB3yordK6mfLE03IsOZKazKVbOmqWj2CZYqXDsQUL/MkXFmlwyso2BaKDf
E7vbZYYmMV+wO4lB0+dLsTKgSnYK9IHOoszrBJgUGIzYzwVbsnZT4wK+q7087kLpvB0P5EMm1yv/
HU1TLm3yoWZZFp67XnqYxcuNxSAo2SgkjJRI3g8popEN6uXRzge/BuFQ9M9sy6mH3L2Gl7u+MH5T
BPJTkDJLEqj8xCBP74Bmv2Dv+Dma+Udwkwb7XvRiJMYXoKCdq22AH1A58Qil+DG91mMuwL0kjQcU
odnruottxHjyaAXGSPFriLItQIoC2I8EwjVeGP8j0/pHGbHuazMib2+w2HzEgscH92Rr4v9YZke8
tHqw4DSo5ufZluHlivvBE/hbpGq8zKeGI42T1WBNJbIalUS6hw5MAZk1ghZvwG6wS2wU7YEO4w3A
yweIdTZP/lQFFxQLNmuyGxLki2UT13dZ6Ez3gTdg/aIHxOAKQMao9M4u6ouf/RJyusoUL1E5NasB
jHwXOozKKC6mPiw2akol27WX27tyAiBcifbasqh8CYCCfWz9cG3aTQxcy6ZhIn/xhq58QeQV8MZK
PpJjVOY3oKT8O2o1afNrEPU4TwK9OtCq5jHuQz1nqTe0eBCpIzXzyZs2wAK5e2p2foX0IALcO2qO
SdhiN9b4G0dfFFyhyRHZDWdNvcjEG6e6BL0F9fqsT65dhxUq9ZqD3dwhZPBAnVi6JqvKG81DYRjO
BLblrEFBRnPqsDhAKKnIwit+W+GVzgxVfQVftjrYVulNK7sOewTgRzDBWwU2hgWUmfUZHSKoApzC
BIel+Te/ZRiNIBcatjT/36daLvnHVH98guUaf/hRB2+VPPbWUxhDZNmASki5otPlAOIPb1M61bCC
UEJ+Xjp4Akr6uiz+HULtpdvXMy5NOvvzAnmHjKTFwXL4f58mrj8+GF2FPslsXK5KRtbUbrlirvUw
yQR7N/0hliHUnF3olIZUVfoK5c36aDhJed9BGtJDKugiNGMnHarRAwrECKv1aDvvNkVnabYzIGp0
HfUdAGy0bHeNzFAr8TGWRpQp0HIDt6+LfTJRuz3leBLRVZeOEfQ6iqnsJvwYK3MZ92ybVUmwnq/4
MTGiVCjcBoe3omvnUmCXXFvpZp6KBsfyLecqvpunyqVVbePEqGeXwAhuDkiI9mCYkCcmTXmaz3je
v5/9xUYug+/yHDc2xtFBfJwtNqanWWaljsVWgyV0nbq440HvFjxWPQc3VQwmdWqGXhY8ShsS2iqz
72LtUUNe7RB3Xr+mztr1g8cS8ZaiVuZ1HqQklAJRxIPIFyCiQrbiznecG2hS6l/V5N0MZla/XMlv
MceJgMUP0/bCkxzcTIEZHnkzvBAgnWDokcaiIxIw2xcTeZC9qKc7VJmvzBEbgtxL70Gg5z6kScpv
eCBtqUUHYwKbc+50v/oxypDp64DIq4K6XfssBIsBL6Jzk7t6P1+zt+7jLEutdxud9bnL3uJ4zFdm
WfC3uTfam1bwlEmZPXielz2A95pd2m46kwniENlDByD+XYhnGVTzhmhNbn3/EIOM6Z686NA17SFz
SnWl1pCk2UMjyteSCzBp6JnJNLTgrGCGHR0XW186zdpPzWxPLtSRywJFFyWKeMhGc8Y15ESjzs02
y1UjLp19NoCBepkvcnL7yK0BeC3LxwdOy8k/u6x7oGH0lYCLqKFUWn2a3apBw5vOH2H5Chl2lArs
X7fFJMLmfgh4fFk+meRhsrJAk4iaVPzByLdlTbgyDMY/favaDgEjtUFXRS50CCZwgLRWa83fiibl
fQDRvaKQ6+WyZif8g1EDt758077pjZPpq6/LHw4BUvD+y/y4fLpBeMFdGb3RXPP/MBgqHXUd7+bm
VLknMGwoXUyjjtyGSIJRFsP3tO2e7bzInlNINp64aQKhq+3Qs3OMsrtNWIcD/Om3uw5URke/qNwX
CaI7cjKZba07ZjbXxPGMjeGVxUpCgO+pH6wvqhvFVekWq4JpB6wImJPrwHpq2NDc+yC96vzMeiJT
b4HaKyqi5Ey2oY+qQ5GU5noe4NnR02DtQiktMHECood1dZ8eaXJw4mYnREWsFTVpQIAfi8Gs4YFM
/YRQYj70zZ4mR7VJcUkd8Q910sc1EuuMFG50N1+9cxTQZgnb0mQ+z9TNdKsb+dMhSNPvZcatC7UG
LA/3Ibd70IngC03GED0AqbKhTjKVkMhcuU04nKiZTZVz4AmCdeRCH0GhMs6cnshgcGi8BPVkHugD
gNbDPEVywFYSeyqVvJqJ0z9MLpf31aR+hSoIvkLafdxCEXA8RAOasTQ2IN0CRjMNgkvVFFDgQwX1
V/AUuqDELbpz1SeArtkPs7mHAp+sa/CFIEazft9xg0LtMOP0Fmx+htTHuRfV6hNQz0lbiIlbzqOB
j11F4SvlryNT/JCtLJ8rJNkOsoXED6K0wbN2oNQ21oA/3PabgSDnj9QDADJT7u/Mye+6fLTfZNqN
0AO1xQNzkn7v1/ZwCmuWIU6RmWANdIfnbIQyroBA5089HBql7u8Ew3mBYDB+ouEudHL8NHITJQm6
jjzxDTBbWBmKz/J4+AKNCnA5w764KV19ngccaUQE1GY3htp7ckN1xPtso3ZbZkvSnyERHUDyeATN
N8o7jFUx/ip4DHRpYL9CdrgGKNEqDu3QZV/q3r3wyop/oJ4nX1eAR98kt81raY1IrTlj8uNjpMoh
RkEjSxYBtu045sZIUySIIpF/oTMRsWw+U3+x/c0vMi0Tz80q/5RnM5gznsEMdviU1ZtzbN74ZHgT
O1J6be7lyJJtPaNGmclHjo6caZa8bg9kH9J8JSYkdm9VX1V7BvqBV7uoZj4rlvvWNnP85ggUEsR5
83Lms8JaGva0A4G2HRhftL+POBmq1ABT8MYSPMp2peytxs6vYxaAB7uOs/+hrdapXIWJDM9BBtkR
QGWy8lZMHhIultpQB/KE5S2BhqCzSadhAwxVeF7cwtGLd2OU8/XgoppTAahxlkXfP8fKFluwlA27
uTmBiM1lDT6SzftnqawJBK75hTrpoDgIw1DU9UAtmm3IrPfZXEu9zxY5RrTrpegQ8fLtbEWcWZAf
uijfam7Uas28PaRB0aypSQcEeUHMGbU3tw4A2NQeLQjE1q6WEiHbX+aYPfSA/5zjb1dxami/Vj24
J+PRrZ6MzDoTN0MIddJDhlqr7aBvCmj0JToWre5qiHY/uWo6mxB/3eLhyM9xG8Xrzp/cS5uVzhcT
dOkzbZ0U5QkslNUmAmruK7mFee1eLDPa+3bZo6ie/aA7pm0hXFEjZvHQmWZ37qLe35hRlvyQxbWs
neBbn4F2deqm5GQWuXjSA6m/yUpo6NiACzlJxo5ZjnlYa7NfEQI+cdypH8iWqnXvBvF95lsWxFwn
sIw65QQR5ezd14Mii4Qco9hYSJ72YOgF94drbgY6c7BVVUL6CBfgbO7VZ0783esGqLj7KBPSB5Bi
ymjfAtC79zoXSVmJJ1GHZQT4/fm0D/Cceag5UuuaL23+Z8TduGkZgq70v8zjPn2AspzW4Lr3AtP7
loNrF2KK6ps9DeZaZqmCll6kDh3rjYOJTOedQkn4Gnm56a0ehgtxaAcC7J1Jqb6ZdQ45SNRfGCot
ngVK71G6jbOoqSAbikfys5HKd9vSS2fCNNutEg2YgVw8KFGiUZzoI4cszy+sbr7Pn1h/FVaB7Is8
ilgeoFiQvgRFdSlLI3hOQfh0whNF34Vq/KbtuYm3hR3H7olxUKX8p31CImNVWm19wONvuGLBP1wn
jynoQ7vlPrOrZFWbQzquqIfHybTqai/el2qErpkBHQQ/0EEt3VxsPMvHA7BtzUOvDy2I9ZG9gI2a
1LHYypa3uzq0+zWh3Ajvhj3wA3dZeCR822I3eDrtTWCHVznRtC7KVoHTPCC31m6FxNMjMiz7TmSe
sU30WcTG9zOy/a0XwFLQ5wAruU/x6zn5SB3s2olXL00jfjmIMv5K6naHQJz6ZhVhtgF+arxJ30dk
zyrbncg5W9tiMlahX1gXnxgRKFBMbQ8ROaxzohOZ6MB1FJnOkKaAlms1QYgW4NVdyiWqlXXBHYG4
yAYCAOjfOOyKQE55C/TjV0j7zZ4685C6Hh7JlTFkR9c08JaoM2ig923kQkzHSn+FuCt8m3nfqyBO
N5bnFbcgM/1zPJXtdpBCotYb9eJQ8/zltsXvsey7Zz9Oun0YlsUxKjwopenJyGNyoLietN53hPbT
TcgnseGmPx5AIUgYdToEQtTbkHv2lpoKxXuP7N3Bdbw9KwrAxcfuaRIhSvuzpDgip4ECQyg8PEAZ
5N1W86sRpkcRs+3fNCtCB69a3TnpVDwXsbkBZFEZT4iu4a+gkqjaUO1/htTVAbleG68wqDyBSLF5
iBGMmW3UpA6g27uDszY4CBB6t7dfUAben1y70tzUPsKHDaQhliYDgSL+rs41dSIgpH0WrDPNMA6p
1i+sbaIn7nX5pR+zcE2M3uxfuyyd/FI6Wp4JEfgtuHxziBJWK9y21g/wbUhg/u38nks2gusF/4jc
S/on029AOKQftWP87tvHYDR2bBk/xhbIq2WIRBb2htM314QyzyDHV8jFvNsJiAGOzNlO/pNIw21k
TKgx6Lrs4Kok3iHJgbyeP+G5iFw52G1QFJLl+cHKiu4recRd4u5TiPOtsNgq1jP1fGeYw/6vbSKe
R74MVTKeHxxsBmq4mLVQP6M/qWw+N6kXEX91pL9/naj/6v1j7OLc66lq35D7KZpOakTSFVLo9XlA
BGAnGst5EoCEQeZYTL/K8K4aVPiPM9W/Hc/3X2RuYWcZDeEFKPBmHiOLytiKEZVKdL+Zo9vsUyMu
EXvSayCpFzxKH/Jgctam+X2pmV7qqiuQSRyLGuI+LiqvFStaCBSP8r0Se/GDJgPW5n3x4pqtid+p
asBNUzi73AO4OMnq6ooieLEF7Kn+0nDrJ5U2GuwnHlvZr2WMmUzxxgi9N8nwz6SqNSCM693SDNqh
3kEeOd7lPIou3ojSK294JfR7WfaQpovD8ea7vrrYEhuZpA6t7202OzjDkzlYK2QLaiBEcEuUWGEi
LOxWF5KhKXTT003qdXrUdlIv9or2C/X+bWzGYmQuCgECVUPcsEzAuhICtHY9+OdamlhqartqGAgD
xu6tln7p/JYZ9x+hR7sBw21UPMSRLmCQyQVM3Z77U6CGeANaDffOqKD6Nxo8e4nystlCSWq6ouQr
P7EqY/+HsfNajhvZ1vSr7NjXgxgkPE7MmYvynp4UdYOQacF7j6efD1nsJiX16T0dHQikBVSsAjLX
+s12KnL9Vo8Kc9mZVvDaadl9muTGD4j94Bvd9ntQ/jncDlrgG12sIeTPuwJ9BJdQjJuezKbzQA8M
z/LnL+s1I7O2dlFd3YfcUUtv4XYfswxjpHdDorQImq3ZBojhThgSvTeIwsDwQ7lFwQYlqgLUPsGV
RWmG/VEWmzF/K0rqIW+Hj63jz0XZGqnQw/7HsfkERqfM0hXStieztrO9Oy+wQCPiyOaUaXCWZXmY
u3j5lO2j2A5PgsWn1DOI2v4Pz8yDW6sfjHt1ii9SDEHPen0LbDTayF5jOv0BS8+/ZW177SWrtVGn
15DQa165/jUX+hXXXlldWJvWqfU1EUoAwkOlvoQ62nD8rr27LKjR4+bhf4YjQw7K6wKCLr1+noCK
Y45Y6/dNXjfLXGTDp8jVv3SuHf+hlQ3D5zyUmZRsldT4u+VitDr4poohm89v2q/RRulH0iSdCM+e
UL4kimdcF5RdLNJTHgVf5DJNbhAcWK4LR+/ig1ysuQbfQcjwxVqqeUldr3bwkrNS8aqYlb9kfTO0
UDvmeqN3lu9dZT02nQkvBrdcINg7bSHNpC829uKZcIKvqQcN2kaL7RIlQX9xIFADNWiCrxHWAKaK
9oZmh97255GxCKfbLNVfMlY2ZySYsjOr3uzMDiTamYPy7OhheNSjcONrafmQJFF3a8U2gJYeZ9CB
mMuy8lR1J1uVzmxOvu98vraqo/W9hvxxZHHErsUyFCwviZDJvvKAcN3G7DPlRpbC0rVW//7X//6/
/+fb8F/+H/ktMFI/z/6VteltHmZN/d//ttR//6u4Vu+///e/DdfRHdM00LAwXdRHLMuh/duXe5Lg
9Bb/K2jQG8ONSHsw6rx+aLQVBgTp9yjzfLhpfkno1jV2ujurKsCkv2/iERpu29rfSZ2TPs++dcrq
uo/1+yA+wljZxnKF1ZtmtwNqZiYXawrSrSN15bBLNRbBWIbbq8tgHDY/leERXwKAMO/LjCg2oxXZ
mBSDEJSJ5MGPvY91snOZJiuV7/gBe2LQs/PBzNLhrM+HIWqqTc5DD0WmP1uTqv2EmH66MzuVFbuZ
WhV4JKe7dpFjZWc5AW4K6uKfP3pD+/2jtyzD4ptlmuSgLePnjx55vFzpa9t6aPpw3JEE9kFNiWmd
Gkr5WsUkTeblRD/Bgy4do7qVPSw4T1C1VWBif9+ryjzlkAbOh3l6dZbZ0IcWs2LlYJp18JqElbaK
9Lg/21hiHssCnYyR3NTzhOgzH6/1fe6K/jQY77mr6uE04ifjSf7MRDXetEGkHwxD45kLpcH+D99L
V//1wzFUor58OgbQEMu0zJ8/nN6JSwfofPZwXaRbhQkvPzeeyVDkdzjKdndQ9Z/k4zCsM2UjH3my
OPcCrpXdjQVexVrgfiEG3K4tM81QTePBFGQ1Zg2m2XzS2upsz2tEXor3WaTmL6ZSYBlU9HQdc+NY
27eBkle3AO03JOzNh3xW0y/RtkXuIPaOsg7JsHjbFOg/ylY5oAqHjTnr8hM1w7W2Cg14e3q6JDgV
7Sc7Q7Xfy6A8Dh6aGXofV8vag0UYNA9415sPv/Q1xG1taXsH545flvbSYU5rTfcwN0r7uanzYSf1
BD1Y/qonYYR/VL2bPjbzgUhhUZkRAmAU0tDqFh3Uw0PqFtmj1opqo4gpX8tWObrvk+voHPHem2u8
0Sg0da0ZTfxBXL5r7PmpLJqNbCg1NfgP3wjD/ekbYaqqI/jfxDHbhoZs6/PP6cOTiieLNiIl4z+Y
vKKwj1OHSy+QV5Y8w7B8Fm6tfZGLMEPphpNvesNFCVyWaEqFFWQUn6Wr7NUlVprHXu1h5WnlFkWx
aGa3txAQIN47ZYS5TFwe5SDZIIv/Y911Ml+NvW1dO6BsRt1JdnY/iaNqOOIoz4wh1stFFo6grUgU
qTvDifbvzb/1uVYYVbv9D8+enx/784eJAJRlqJbjagjRudbPH2YcVKpIUtW7t4d6JBWbugsBf+FW
CxUX0Hcq1l3iZq+5aq7lWlf2qKoAll5v9CjcIjxLGrFw4B53xa4mzzA/Z6v56frhAMno3LV4udFB
VuPxQdBJBITT/ClbVrFA3lVT0zvhxuFCBltkg5oqbw1kZ0KiBMi6K0abLaOiQMvGc5M7C5zLP38q
rv3bV0w3bNW0hYbkrmrov3wqrKgMP2sS617FLvesz4YZSJvEQNhml1upiepbUbQairvQmpLVB+nl
HEMDKZcs69DPgxjrICUvpZU9ewQHN1jNqq4iBS3utF5KKGBuIs+BFbJ/NGfEYORv7bawX9571Rbo
NFvFurGfQ0OFFyGKESr+Thbbua53YCgFo/5bnexXzKGma+e5n6wba4eltqG8VrO898L2J+OBxzC+
IpofodRllXvZEpZ4bHkVNlyy9UNv16hrDHIN9xS02vwVGD/zdSo2kVZPu8wEqDLXq/lg8YwgqIhq
Cjt+BPsdwPims+hqd3jQZgJJARGZ1C07pbk0t/UjDkpJQ1gOi7DAz5B37oW3x9y7uLRNiMz81HhH
J7U/JVnb3MuqnFfXKiGHsZFF2SASKFSq+PLP3xHN/O2n4+K34QrMBVzTYBc+t394Do2uyutu1Mv7
IBBz1Dl7ieoq/Jr1gA69wVJvyfyEwPMAAKOvF3wtUMQgv++9FqSVNvimopJhW+HjzyPdqlPZwIwn
N1VCOK5osVh9VBGTQq5WFp1wWgdFOz10gY2qiJ9twtkRr8iV/IxMLFDTucgOo9k59qxyMxfTCvHR
0jGHnSxCNHqbUhaxQl6HQM3Wjs63XDKCQk+r1+FkNR+o17DFWRlV1ZU4RKBq2icGVLcr9dpMEZLA
CUxcqde4zeU3nm5+oF4X/lCv2z5tr5eQ1xkh5oD71mL7VdPs9s7SXP8m7uC/DpB4XvVWwylcVdMT
CAX7Ufjl3gsK8YqqSLPhmeptZbcoQv+8INfVNw54p44dhKy3jObL+7S6PxEBnofLaYs29wnFF6e6
NSZwo1g3jmUXPKK5boDPIVpX2fV+rMkIQCuwl6hfhN9ZPmWLdCq9p7ibtJWnDMlNBjZ01+adtpcz
mQ0ZwPeZejX1791igJyMT1bnDUsN0ziC03CTnfkg682qGde1qbdLYU1vdbJB9hsYpauqfp3DCbeY
WNU3jk8EJTPa9DMC8AfpDNlEzdEcJvcVEKO1jOwxgD+BfardVGI3hATshabr3IGTfnbC+lB72RNk
hvhG5XF4N7IxwvMCg2sz7x7Jc/nY2fn5Y55ONTYBRbeVRatM2n3dARyXRUyY9du6VjdRq+d3RNjF
KlcT+14r8+RGLe2tGAf7XlYNodesPM2bNvpcpxlljXPHtbvXJ9lFK7K9DNZiGoS6YWLtZcAokBmy
ua4ZbLDRnQohnMWSg3Tbq5KJu7AyCerl9V73qvJHp8Vf9Ghy4LzW3pJtunFbCr3eGkmtgAeakGuA
xbkpwja//7t5kng/pEW5JWDRrcsOS7wsLO6LmY0CDBKX5JmIkik5po11kvGTok4eTIwDZF9r4inl
hCU5+WH85OT5ahrz8SmKIWg4pSXItbBjZ3VrQNDIeZHO4oZmUqwgFg2HvmoqMnB918fnOsrLZS1U
9w590mCrO0WI40w+nmKN6DyQRPvB0kgUWHngfIVTtU5S3/jht+6xa8jIyOHAAdw7ww/CLYCmafPP
T0L917clqwZD1VVeDJYQgmfKzw9CwlBlow1Kh2G8IMTae6SXJGUAualbN2jFDqkwIiKyrsM7Kmi6
x6mxSgxvUMm37ELcRV3GeqAv028530rAZcbLew8w/D6Jai/c2bPEitRZaRFZZf/TuWspqtLOBrby
DAtHjHGXfl2n13WEDvp42RpjfGmDRruVDSoZkNt//hjEr+vS+WMwVdYN83+WJXfYH94H9jCA83bU
9vKGabfdmUnKT17F+RgRL8IAujahl/n+o098fWUMevnrw0COKBJA/vLXHxTo2ZEpi5b/fMuG+GWd
YwtHOA5/OYeHh/HbzhOmqcBoMIwu1wX95NkVSuh++JmYcDIH5VHbibel66nbP6vlO74SQKl+r/bR
bbxWq3obfsZq4713HTX2ygzLDI2mtQxzprYbPmkmWi55sh6DGuFgUh6rLBbBveKXb2cYIRirvoXm
kfnCWI3z2Xu/DIu8/7Adl/uH90iIyTudbbDBxkK3XEOl/PPXuR+nIawmM96NHlQvc6ljytJNWG3b
LDQJINn3/dRjqDsTTvo2vgX0Vj2/9/AUYyI/pA2L3vdwbdSgMoTDgJVTgMB0wjsHFmgePJhqWh76
uVUW5cEnETxag38KDBWvqr/GZ70ZwxMW4qvaH//5O6DN0YWf/7n8eB0blRBDs204WT//c6FapCOZ
LH935XDpxfIakSG27541PyNxiYZKNR/iya/RAae+GzM4bQhUL2ILFUe/7RDmU23C1r6mb0e0nAP2
C1B3P5Tf2yUnzKn+w7eZP5I+RwM+/GNMVeNf4rq6RoTHcJxfo1gqrr65HQb1Nmlj49BiF74EKQSC
rTf9T2HqIoEH8NyxK5iSxhAuZD0IIHuDFiMJ6DALPrlqnmB2ZFoXQc7hKSUvKrtluZkd/YCwiyzm
JrLUddSriDqGrJaHpjiQMfsK2Cr6kRYXFo28kTJfJyPlOa+z1PCSyGB7b3hJs0nVsjw1SWcfSCL3
26Yyplu42f6KR7n2Ms/TNV74Y5re5tEUlB4tkolFcRF+wAsEBcnuAtD+7PhxftD4dYs5PNSiQOW3
50l5qtDduMhesloWx7acdrCfv8h6WSUb5WHsSm8lWPYvr1eQlfU8ZS2GbtFmmb+VdR8u5tjNth2j
+vihLu2y9NSo5crsS/wm5RB5KRPy11ZLqvRjneyjmFU+e6B1BCx+v2usqNkTOqq7ZaVV7n0VFcQE
5hgujgJ+ppNkK9h+mnmKCo1wfSw8ZPJapTvKcu7k/rLxRcjqdlwnXm3hqjbF4xIBZd4oVpM+2G1g
nyfDu7GMgNJc1SaeWNSNauIVYqbkb3zjqBjpj/cevan+QATb5tFuxKwXGUkizt43NjbLcg53ngjh
dEQLWvMsexhJGe+IjROAnhtlnR4ba0JXwe31Sqk7btJxnFbXOUJWvNEU3djVNqxjlOLmcVrtZGvh
Cnt9nSH3yjsdf8v3SW0xhSuInsVWzmpMhXcJE//gmKqZL6ED4khReOMuUa/XaXzPOGHd8iK7y3kG
0vqLBiHNgyx6gWPMrB1wnfMtyEPpo6eRWNpJjvIdX9lVBX8TeVeyTtegI5Drvsj+oREizuGJYCU/
m3HwPut5HZ4ctOF4xnQbLTCMe4QejXt9QgoLPwl33VhmkC0HJV7g2JLeyS5gDHQobLiRhpqWr7XI
aLZuh5pwnXxJ+iTZDJMR7g1FK56TyWMBYidfQEDWK6vJtSOuo8O90nVfRenFX8BFsZTIGnFxfDe+
YXVqLWRDZg0/utJW7kIvj09T3SQreQEi40dnhjPm3XhBqg8Z+4E/hbxI4j3mhaujvjok26To3W1t
KMUnrLeXo1p5Gy2poZa6pHGU5thHJbmHlmDgkqdLtBexrcKx5iMj8qguiiFUy6XHQ8wTfnYnW4UV
diuLnf9WFgPFBc+E8ep1qorvcEmM5uK4rfqAIUa48TQCebJYZpV6A6Vxd+3bDPCzsQrIN16tf5Oz
2YWtbDHZNZfswsWDpgzGfaofZdu1JoMJkYJ4u96qozTZgT0LVivznesJ+ytERKAN1bw0ice+3fMc
E41I1m3lfbS5apx0I3u7595yboATZ9d7nr8OG7QN8rW8amKCYJ9sm0z6fIH5IO+beHN/va9/umc5
aKiV3+7ZjysE+8m73TTZsOmV2Ny2lbsvyM3BQWsLgB1Kx9JCno5JWwFbJSdShLa5c2WLo+SwFbME
W7drzwZSR2Q6Pq5tMy5knqMHUb3xQucl1gOMpGWdirxocJKn19qi09QFUDsvU+JVEPIC0OOHqC7h
c1SovLEESR7gXSYPZYojZe/eyQ6ABvS1CpVqLYuFGmv3DJYd5RAcwJxVH/TZRtbVDsniNlxihTru
8y5Zvg1j3jpowOW0JbrbWpc8qL7Z3IzC2r73SMux5Z/Z5js5Vzs17plPJOuWZVEcZT85tPIH7NjU
od7LumxQ+9NoRK9TObV7Ry+TFZHdaGs0g3lQ4yw9+0PFSn1YeVmxd+Iceys1SxdJUIx/BNMmyez6
x5hM39hBa89OTnIhqrwMTDjCd1NtsLHUGv9u8NCRyTot/awJh1wxgwDMstNptC+RqSPE30zpvbzy
MObmIYoGa4804LZwLOSFtMk+NlHwh95rJWlSBXFLyzHPIW+NjVH4AjYdltljXLpL1QPzoNTr0kCY
IwFl8cXx1QsS2nP6k6iNM/AhRwAFglDLvyut/63E2fWTNajx0uhH76FGn3KFDYMK7WN6uzYs/uLw
y3XD1nfu4ENAmwuC/hmUMARnAaLgp+th0Q2fL6+LjTsWKJijfr6p0ABZeQkWOlknWHCPnfgCMW/h
dVr96tZQ7QNU43YqsYxn17AOZTrPWrli6UwYHelDJ26yMCaXI0cSi/SCcnzwXFEcbMyk13JAmm0n
LXI+Qy1JMMjp6z0wfedxcq1b2T5ZETFdUfaXoCA8D7sRv/P5SqnrI/Rl2I/87Jr9oAbxptQq77NX
ba4Ddadba+2UH4RKhAuTv0/XGwE1u1AyPriYDcFZI3+zzOcJAS4d8rDNnicnGHcaVPBN2rTta1yM
C9lB0eHn4d2XHhFfKu9dB/MpeanahLxds2q49cFAnCwUMFeyQTHrjctT86V1dGPrIFW6DeJBeckN
/vLzNZG4K1dT4CSkcEH84JFcXj+uHGP1BXgX/95ScKjxZhNhOaKKQPwQSHptJsvfDlNR7XAhGZ+n
HJ+V+YOOU3QVEMBMz9akuEDwIm0x8Up6Iln1VI44eITgCXa5H2Mbdk18k/020U4gnmWRupyFYGSD
8O0HZcCcc36bVkpk3hfzwUlY25V6pKzl6zN0Oxqcb4E11NcXapGG0zZH92cpB8leHejdkeXkWZas
oXVx3eh5Dee5tmWZKw4wqBY2qJinxFCUu9gvjsLr/JfBzvlwIHteY5FVJYA5qemwlq1W6icrhdTd
XgYfQZL+SApHvcjSPKMGiuIpm2dEng5hdeKXZsl1/ySLJwF+k5BCTmBPnVNrdqxOu3LQdr3d3mhz
A1w3SGQfmpWh2PHQt/ZTEeFhBy7LOXmm9ufpGFi47EzDd1987g0fse+2SwmCuXq8DOygWTq8I7el
rhrxEjvGrdY5+qWGb3I/VWpw1lP15q1zppDwG9p0dS1rxAthaJYNTjfzZHWGD6ka3SWhm9yTGifg
H7h/tFZCm9Y66Vprar5m8kK1kX9ri0asQaKra/DOOkpcVvSS+Iq1ThU3x9iGYtkjye4FcXGSxUHX
dmDQWEXlnvmQTcU6H7P4xQ8qMhmzqRcL6fgFtwRnW6neW2uUDPEKxaZxL1s71f5i5EF1I4cq/nrS
VRgLSVncEnx5ktdJM6M8yJtK5/mhjP/9TcnWlOijvCkFhU8WC3G59cZJPUmU5xXvORczEuALj53M
VSxAdrnKCHxAhvqKR4B97mRLMYH3ia6d5Jzh3MlM02lVNv6aLf0SWFL0AA5ketJBu8cN7GBZUvuc
JRpq7LLkCH2vT2p8LSXFeNL9vL+VbV7j3qDX5dzIkuarDyXSktcSqMqXdrDFRbZlfvpVBGZ4VQ1X
cZgnN2L05+sl1CpZ8NvwTlIbHIHVapG5I4CQ+ea8NkezQCTOUbZmvOcXIjXI08hW/N/5TSUgbVtf
fbJsN1mm6rmxqnhPaix/nCw72saKKlay6Cdqc3Yq75OtWiHfYnxK/RG1MdmoNlwq12v3kNVK/jjE
Xb7JIkL0srX39PRUjzzRrmMbdFKc5FF2TTOkygnUs3CfLxq0fbfG8SEh+85ELgoMB9D/SdXXl0TH
WiCJU7Eiv15fzBKfX0A5nEYBGIsRx4bNtbIMXJrKWtxGaWfsCT2MWMLNc6gAQVI9/VT1wX6YwKgj
jpg9CLdPL2UYXFRFKDlg0YkNm9CxE5pbzbBujt4I4sxLy/xB1mF09dlMNYBYc1Xo9pjGzxuhUU4w
ClgLWl7z9GX8IIBOeQHmjrIoR2jFJog79V7WiIC13mgm8Ua2BWPc3xIGuXaXPfoBw+u2IJIkiw5h
T4T7u/vJHj4jldOcZHWjAGvkC9odZNGvSwOmEXQBWZSHvtIe9SZJzvJK7gS9IuTtBWWJG5UH1Vzh
vbHii5Lc9sagrnW17dY8acpN1uT2Sg7scqHc939c/7V16U6rEbI5sDxmmSJdu4mTaKsFY/Ygu5sZ
iVlNnbS323d8gz2Q+eLG+E0t4YvCx/eXODuh7G3r+m1sz8hsxTm8V8mzeLA3IPmGsyxdqzDcIG04
DFsItW/D0fnXgY6P3RKlg31QDPY6MeA5jKBgb7vISa8Hr3ZmwwXv4LY5MjNpjdzdMGRv/XS37Tet
jbGfGxThqo99cSaf3ZxBAqareEiCb95ehpnf21Wj+8d2OZ5Xc8rmL8k3ZLnsVUmK6Ng2cPOlO/p7
UYrovBehDiE/M3eGpkhnlt9P761ybA0sc1W56rB3yGDd1Lr4IVPClhMg0VZV1lamhFm1nUeMCO4b
VqGylxfZT2OPXrGf9u7m6qGkiaeuDZs713DLu0RPniUSpoh8Z2MXhbtpeXWSkl2MFrRKSMb59l1n
K1Gq9BSwbYnjMChAAf3ZRWpsxUNQrpDCGdZjn8fjwnazW3QPo70ESF3rJEzKGpp6dTV3w/MbgEgx
oIBuqQ4fGkLKwWQA2c0gzqD7pz/JVizGMDjG1yGJe38z+MTpCqVHTVNouXoOYnctyI7d6vNhRP3i
1k+Lr6NWxQdZkvVOq70NlXXyoFrKsBrZtN2YOlrHIeLUx9Guu0czbut1Uwb1pp+LhiLsvRX54VK2
5kbk3pSVcZCNsqroupWrq+JOlvDLQZ53TPMjHuwfZ1PFJvQr6w6n7OZeic+tlvV3YrY/71NS6K7X
qAvZJussX8HGKuwJCM39ZZ0bn5uq1U5dlF7eB1rjoC5k8ZeBemaSFmcQfLCeMMX0diU5IEozb5dr
jpNcMtYJiC4IQli+vVOUTDtmXm/9dsYKfyNsD/RXQ/SISBpRipmFADygLzvzJEvtoJhHjDG+yJI8
APkflxFO51s97RHq7hz/viOeOg+W03hho8y/7nDV1TGq2/OMTWCap75XgnsrACSVZHhATs+a/CdF
yFqvjMBykEDl45OHqKqOia4rZ1kae3i0Qy+eZamy++5U5c60TcicnUI/wFFyPsR/nZmh226buHyV
PRJRvvWQxTFJlqZRRNgSGg0StJCAJixrFy5q2Ze+TNwbdW5I54bcAMyKICw0/bx3byAbv42A7fpj
KjToOmay72aIgi4m485A/XLS6vt0hinYPNp3dUEYRXaQdf0sBqSAhb0OqnPFuLPdTWafLXNYWrEW
ApbOjIs89O6ADRseupsOQyU29DQEzgx0HucWA/7ioBNSk/1kK+DCxw5Xtp1U1spcC0sUyzlKYS1X
oLG/kA2yPLcqnv8NzCf8+wAvoczttYf3M18Zg1Ux1yk+rUbsfmx97zfk5gmzm69B35evBGdJh/Dn
v5B31e5LspGyvsKDnrBZXezUISxfA7ZJ6VBYz13LggcJTrbcc/378AyXmmMFNPu20VCsmfBxemEj
gQD6fFbNdfJM1slW2a/vquDXVsft38bmlVct3T7QtsqkQ5JrAkSSUOI/AEBZy6r3enmWW41/bh2j
3rpmPD0aiXdWMOn4Pp8AmezlCabw1xq7wsn3akXu8ZdoozY4KJW4TTz2EKH8y8nT2p0w63HGngAJ
f1NrPsgGfdKCg/vnCId/6eVKBbIxbgHjoU8rLR+abe+U4pE/pbLtEz9byWJSgzQ2CdssZLEeYrZp
rBT8KtTapa5om76PIrBDDHVBOC5KfnlHpdHFo5y4ikoCq3MxsJjYzYi1e0R40QkenVsExtZFoA0X
dyYHxQMWoarprzpYT6SyvcbQX1AMQ9IwToulcBPjRbEyorVKVsJzK/WXqqhfR1NPbn3in49/M0gR
o7rKcs06Z9hqK0oUs1Za+T6oS34xq1Ce9NOKN5a1s3TL3KSKlm1HMN7Ex3n5yqJeG+ys5pevLDb4
qS6nNCjvxjExDlriKktkoMZPKqJJy6410xMhl+4FTFpm4JkgewWFoUA3c4dProNoL4JP6UnvFNlL
Dv67XroCFyQTVkA0JO5eDOUsZyia9u2ysvjLZelVJ32+KZVerMgfppf3Q6SjB1eo5/eaVPAeX4DJ
WlaVWZxkA+4i2QXye3tSEfb9lKX8lnnPPOESZu3SsTQ3MZnPT11Vr5IZsxTZmBj4ReOcIpRgb4YO
y/MrmImRXhXFT0nZvI0UXnodKTskf40stVS/jpRoJywm78a82YV4VXyps+2AYNWPCifKRVl01pOJ
Ssc67/rwXJVKfKyUQdu4ppU/EGkht2V3xrd2ahdyVJyPr20whS8NwfgVqLLgEhikVoVJ/A4SbHwf
1V6w9NOk/Br2DioPZM5ijzeqUtSfptAt0WypgxvkIru9U+WvLPrTVTkYxKIwXkLvaXQ+s+AEU9uG
P2ajkxjW22uWCnvp5WZ4KxpP2zlObO1yXZAkAn+PTW8/vBpWjo0N71aheK8tL4RWmO7FK0X+2EEh
WBZ4hOyEm+ePKqkq6J7utCyMoHjsx169aXBL5HeXP8oe5uDs/GlMbmWVVbn1MnKcYC/7T35nbstU
JCvZShC/uSCPdicvJaucYFhhtdPeyVIT6C58I3xM5NxhWCkbC09lpGG5GcvXc0CwxWfZd8jT6pKG
JozvUNEx0wnTR0JXly7J8s96CEbaQNLnUDkO2NoJUkct8s+jN6Lm2Rp8KfDy+FSoX2V3RYBNGhwW
9rKILoOdN/1rrrflDme9eiOr8TFdNUaUwqVItX2uBeVaTtop5iHnx/hoZQ2UPN3YgyGL7+PcwLfH
ANxd2x3+VHnn8SoseVcTTb4vGlBGwdhB8sr6eGn5VbtDxUshQTqX/z8HX6ear/a3EwgfF9CoyVFf
mRUbGpj96Fk8RQIxslYU5kLWZ2KYVoXf69duVTZ86NY4ycduFoulvco6+TyG0hKcJOL3MG7cRW0L
/BKayXhRcd7N0IN+VlU3uLGsMlhM80OU9UG3deFmrGXRKk3y8AQKTrLo6U+dbzXPgV4ZlyH1Y9KY
TNZZJmTiFonDqFtY5Py/wWZfqVpGcAJg0zESrvvZ0HGTwzpRvUespdsMcaMcPbdsj5C7nY0eFspd
NCL4FsDx/mx27UWT46cYGag+rL4XGRYVg930KLTiPVx4bnaxi7HdI2M97iKvbm7SUUFVGCuSZxJE
f6RRF/zw1Z2p6dxHKbQnJ3EG3Gj47SkzySyKSrGFGdAemmDCrbXLzHWI9uejOj8o2L0PXxWrRsua
mBh+kd0u1lVvNyqVv2pqTX/KwsbZFSVBCFkcgZTtYiWOrkVMTvWd5tbxtdj7/EpTrM9Wah4ZT4k6
kC3Xs4z3K8XGjAaKVn7tbJOu3pUYKV5brcpvdjYRoevYILdZ5yUBVoPz2MIie1KPAvvH+a6g96TY
xindtTU1IZK2jooK5dzqukW484UyXlsT11O2fifUa+uURN6WFDtkjHnmyiYRgiW4fm01BU7Ppobg
uJwqCFV9qzboqMoi7zaxndoa2YJ5bDb001YzPUxT5uuKThu22LdB1Rrrfe0Uzc4bsye8h4ZhAcuy
PssDf963s0i/setpOP3aQ3YLoLwuSOQlW1msC0yGs8DENGm2j0wNzTm7UwPOqPBuePnqNuIoVrgp
fcRPZaXsJw9+Hn21Q5ClsiQbLQX9yTbtN9E8/r1rlBCLSiJyYe918qzR1Ectw9L0fe4aZ9ajE5iH
OvR448luXgTntkQrZyUnFikPn0UIezyFZX18v5iXYz9SKvltzIb8w/WhcNSIHGXRWvZ9v5itxXvT
qYvTe33rK+kB7epneeX3ucNMc5YExsR1DvvBswVU0dluRR6UEKeVwMUle5xZZX9WJ0lgNgtZ1rDK
+OvUJJWGfguSA7qSrlQAFqfrqezaFImyCBr8+GTLP0zXJOFW83xSC/Mlx3key2/ZFcmyMSoOEiOu
thaRw9oMHVy3F+6+9PmWy6Jlxjb7piA/q6brP1d4uMl6MTj6vqxUlrGArz6JGiqYVQN3BuVsPKVE
A2R9nLrDfgoGyIFycmx5yJGAKyQGwoJWkAqQh6KJ3FM1H2Sxacxyo3oQxWVdX5YkqcnxFwtVUw0i
U5F9juzGPsdJvWpdfTryEjaIjc0Nlmd3awJfvFfijHW27ChbRIht49w7mMe+18sz1xNvw2TxOrby
zYORo7n6tUzq7ThqyglIQ+IY6Vkexv9H2Xnsto507fqKCDCHKZUlW3Ledk+InZrFHIr56v+H5f7a
jUbjAGdSYAXRsiRWWOsNdoJg1VqoK9WWkDDagoNuN//qQGocAuL6WjU41YbDrNfV+V/taoR6KWny
aN+yXf78i//1x9RrjTb4QQBxjcwR+s3HaN7rqz3ivBbguv4qamWgmEMrObmxvmtV9WvMaMX6Rg+0
8WBKLw0dw0kwlG7jk1cX+WEUcf6WRNmjopQsMkr5WXT/HBEARv9/j4i0ptvOS4c8bICCaNB3BK+6
uLwzdW9nW3jtfjV5eYo4wlf96xWtmfVHq2ruoccUd6r9c7A36952KHC0c/q+e0BrHmaLjWPHROwk
IN3XekdsqaqwmZ3u4bOxLuUBQN8q5EpbtRayzZMdZ2x9q27z2WF4+MdkqGkv+mrjtHo7Tdqsb/I8
6jdfbakvPO+zXinvpq8uw0BONVSvVI3/6Fd1KdHC+Nft/nPgtL4D1aMKdUfX8P9q+6ry1LGwqzF+
2eAIs88goG0DMi5TWMdzfT/hxkhmp2r0SwM3RbcEVdXTR9Lst3HXwq3kW96rRrd1V1OQ2Uq3WYv2
qTXKpybRmUvMxDv5QUa4ZGyzR9N/V32qBcRpevSIPG6+2lwHH4+khE1nZE77JMAKPFVPargqcitg
26773uffUG220FNEQ4Q8mpU/Ho1CBwNTFPk9wbj8XhL7OApUIJqoMkZ+uz6l6lFjwHJ24LEHdJzX
0aoD7qSxrwYLybAiN8+Vkw3yJSow/HUarPACP34unGT6MAow661TdOShG0zp8hiARCnn89xAqmfj
GD8gpIlBowYDM+PoHI6FPf+CaL+BhDLGYd6PYI2sAMySjaBAnvQvWkQSb7BapDs8pLf1PEtP2rrv
grtU7axpnl5qCZg8cVHWN/zs9HknjE4JrkQIPvY8fnlRXqOlQES1qy+WY5LH9ea8Jjv0v7q6UoVM
ZHW0pYXYUxzfu38XhNbgvk9Ma0Ximwfdlx+q86v9X2OXqRErtu0/7/H1UpH5wxlPvp2691e7uvpq
W2o/uUuQzV7fwb/+0lebejPZgvSyjwvh30P90k4OjVsitBU78h5hWIzqvdjaT34hd226gN8vHgMP
IqdWdf5LXZoPNfZLN51E6ovsjSVcvC6/DGMRvCxRL7fEXTw+A3ptObp7i+3/zlyrweqlu2hAcNSd
0qE18I0R31Wng1TQU8Tjwp77rs2cGhu2mEcd73XKaJWzJQMFlkHV1SUy6eMZROvK+5iC1yLC5zuf
xquqQeV8Lkp9vH3WhE1gy58ePmuudyyWSn9UtSAjQuKiG1Ba3jfw59CGx265qcIECLsrI0sHokBb
2dh/dbQgKrFc8f1dpzu9C8N/7UFUJYyZoY5fd2jQCbilsTiUeYIZ/d93hhwf7EoL9GWACSd0p8Le
oT3mPnSAbh7sykuPs+3BLBtqoCVrYREVuS+wnjcjTiPsSmnrrfhgtcvE9pSaGpsmthm2bgJdHXuf
hx7TpFSb7vRkHrcFka0fqPA0hvujRWlvq2eFeWdptXedB9JqqqOBbY5vp/4xjA4czqX7DSHLP8yy
q84FZg2IAH5dpsCzz6R15bJJY7M6d4aLd9ekRScsHYg5Q6h0nbZ+EQMwcFb49kRwr34p2OAcWqyw
t6q3gFx4347FG8HovNv04xL6fSKf6jWpisrMEjoeLo5DHGAKAEMKW5G+1M/SiJbPIivHf1Z/aItb
IPSrxReiQvBS1qtoqcQ/qqrjX235Oq72Syxo1UuMpdsxtzjHFjjQJAQZj7kQO0/oLazYJH00nBYm
TCObH3JwX4JJt16yfrKPmWdH+7weom8aNIIJKM2PZkFytBzm7prqhXU/ke3cNO1U3qZE6PIQxzDR
SlBe6GGM0cmQGV6R0owezLXg1NRcx5XIlhLu34GBZZMuR1xj6FTDWKJ/E75Oz+oeqhBuAgg83kNL
BZcm7AVvc6QMbWv+w6prlDZJpOMK1aeHZAARHg2OuKboOFyrRqD5KiOXSATVrw6xVgu7A/pkYcL0
1aG5TnOvAdz0mhLl3FJ671YcobUsWu/iQiz+NvY/3LU5wgPq1K/BQbIETQiCOT4acF1RwBo13FFd
7Q7ysL0b44LEz9qh2lSvY3DMRaydMcBhmw0ahKFWLN4t6ECI+56d/NDn/Ek2jfZSA+06ysU293lT
au+lo23UgBmH7W3fZPademVUAtVR1ivYjDwVhk5+9y8riM7JWe0y65a6jnkjIjnu40LDQeTvNnXV
pqLZrOGM/RzMAxxCTkbDPPn8MHmtKpw2N69B9aIqVsUEERaA/k5T5f3y2rnPduy7850Ng2/79apm
fX1s1UMo58g7qA71ViKwD1j4xIjMr67YHlR8rZfibcbz/TbURhyS0Cfg3C7zwWukt1PD/IgUgWsH
rLtr7//3q5whaV57zJc0yxweECcaHmAjIPVh4ZNMJunuq71PShLFy+JzHGSY6shyXb8jxHpSL1Lt
/L+IPnTjGuLyrBvZbiLso+9+0x39XYnqpMEB3QHvtxZL5PsNv37zpOZuhwB8nRWL7iRxjDqCzLJu
Ti3/ejWf6Dvo4T+tuP/N7eL7T50/pQDordI0wsHFKYkw9PySBlQd3TDdyjzTt2ZuAAaW/v1soKqm
FKnSwTzEeuLfq5pqX5vUqGAR0eEz8WuWFYA/2xXP9WxGj1rxBEgYystaLFgybdNmSvaqClx0tVFu
5kOTLghb+v2dNLr55iwFQpZk3TdQqpaT6ky8ad7jwlzuVC9+t9OlKPHhUb1tgaLXDI5LdaommBZA
be35pmpORIwhkncRx5vS3K5+0/lqpzEAKN3mANI3qvrlV/1pdKPq0zpGNlq3UZ7WuudPcKON+dn3
ke00NYxM2fIuzxqsHg4T0+u81lSTbppvyMTm92q85Cd7wCaeVWcd4QMjehyETQCfmwWQKRDZAClm
YqNjJlfssdgCTsw+df446y67Rzu5Jy+lb3lD4yOydiYb25B583FqhxpwpZlt5mLGb08bcAno3+PO
CR6ys8tk8+jB7c7nmWxrXngHm+j63vcCd29X+Xud1hogfVfbCNKTR9KxJ4SAk8cgYnI34Cj+4RPo
tjsUmg3TttC4sKerutIc4EZNjYCj6fK1ptpYYN9er6LHwYb4E6s0oVgiZyzJox7hdiwje+tXJlHc
bEWSH73pcQ7WHVGAtG/M30cCY67Oltkum1czgeWNfMaZ538KgbH9rJDYe6p1Kz7FfvERDPF3kcbB
IUqM4JhFGrEtjsOskgm/ouXVSeb84K5oBl9Op7St+V/Rz/ETbIptJ5yRk3qoYSLuBbIHWQT6vDFe
esv4IzBMP9RBhG3tPiLaqXlha5Eg0meAP2Pcb4aRp4coQYnnVIdtF5oh+kMQ6MifkycMzUVAACIR
sQP07EE8rSe5JdOxG8eedVnP08sEbDEUVXffE46Pidj/ypwSidnG6nZxZTT7utOKcLQBmJr5sEFX
EqBT8mG4/fK9a/oD/oUnuTg3q271SyDBtrI4DbsgacvQSOY/o/57W6K+zNn3N1LYfBbyA5XBQxqU
34YCMIlZ91BxqycTtFo4tpjLm9q3uMw2TtuwrDQd9mPC/p6X7+h+7S0+mTLANG/y5G+dbcLWsd9g
AzRnIMecTjB7Ce10IGSgaePGXMocgJXzh5mYC4Bv9pRBUokNAz4gk+7qkgV2LjCbaursmrggq5eY
vJ2T4VEwVf0BtOh3bSzLlz76s0FC9wAJ7VUjOso+YbnWEwGkIlkFp6acxWPxtrphXsFj8p8sDapM
hBeASI6/8zRur8ZsYYaWv/TDYLxa3nkAQbnRIvFiwAvZVigbbCfmACKe9gl78au9TOdK6DhxZcV1
7PB8MqDI7JaML4NE73BIwJOek/gUNN3OMzFPjKoWixx7fOyNpGXz2TWHxEV0cBj6B6AfW7udR1DI
9tmofC3Uk6QAadc/e0tFwnKulm0fle1ZpOOp7cHmIrVEahb4utbrx3GEY1bZJcBXcF3I1pPtTzws
VGrSRF2PW9yAK0MSuVffA+aMa47oG/fQ9QnamYm+cUFACqQXjssCj8HGAig0otI4cyz3N2OvsXWP
2hMx7NBuuhkUh35OAwE/vGkSc9fMjTz3GcLpN3XZwHvLw3/0LaZOQ1m5w0Hq/amqCXSBjuRV6i6G
6v68QYxHUBqZYTEt4wGyRwnb2W5DrN4ndDQWeRZBYu6dXr/pZt2cAZIvPGGJj10K5+OtnAGZ9Ob8
m7XKhSazBI9SrGry7AxCVr/47JqIK5TxJqo9PKhy/9cTfk4fqc8BbvaaJCzNH6brPYuoD01yeqcY
rurOS4efteTrEcHyUNsuAr412s1k4KtyFckeglubZwn6wRivuuKlTJZml/cAkdv+d+GhWQJQ10M2
ta53i5b4t6GNTsXia88RAr/RnFwMq38tna7ao1zy0ZW5tvMiyZeHsCPqP8O97oqBFD6JakNWzzIZ
/ohbu0PJMHEPmUtCpR77fTS05Yb3m12KYjoECR9IUaPZYhbOcN9UfFhGLl6Kkby+2XB0icQhS4v9
QkD56Ap5VxQV0j5Z9TrW+kas3jD4VGIThWcaGc1s31XRXVujKpHxMOrG8FBHxntieoRqZHvROW9s
+mUYdjAXnbNmaoKYfWafcoHIRds1fwqjqkI8qS29/ROVnjSc7BRrcpljmBo/dqVlHFHobePe2aKA
XHnyWc/FW2PrSRhYE0dfv7gmnhvvW2tEXzgGm9oGxck02CRkfvbetcES9pk/bzx5V3d56LuzG4qg
xPC9qP19Rbrn2gNZbGPZXUunJ5qLHAliavCwOqGjSSn7V2L6aSgG592qYhhZhJxuQg+OY47miS/P
lTb/Djz0r5zgwxkL7D+t8VSSeQoTQbqYxXnazA5wvsoM/A1h6OnIySsnu4aaTV40l3TsmIP9yd5j
nmGG/er0aeXGG4TuCexqe2fPfrBN6wHvjAxyqhjTiyoG4aQXsqOXvGhdqMNuAYx3ePYzCBZElsLC
1cK+a/9MLefNGeefrdmRA0vsO8DYlxoWojcTR7Rdv9mig/BNYja688r8BVlx5zqx3Iddm7fHOpbF
QzGDw9OS/lH0S2j3Rb4r2NRtTYhZiGKlOHwZI1jawt30Bs7KjSksBIH87NgWfnyHLU2E2o+VXJag
cE4RO7WzSDLjnI4WDM2kXC5Vmo3HEhHkO6Dh1sEQYr4fkiJmMwutFXhMsx9GjBHJNRm7Os28h6KL
k13c3jc9tB5buCRTMYBEO4Mtcdngc5gg/rtZUZCbLtPJm9tA4h0hnBfXCrALXETzKuVx0Fz8BsrU
f+1I2m9az+lR20/QGO6BAVkzlkxI5OvfloaTk9EM1bvWkBMNsm461Y7tbKG8yrBjunyfHJg+CbyW
d2jFHeBksA/gVHH964X1zgKGsyJUrffJ7Xs8fIWOt6aDfwZxkfcYQZSQaX18J57OgS1rhncjiIaw
ACX1HjhIITmL377HFVMEOobNOxSyCVFtJN5izTpjOGhe0Z8MCEh40VZVU7GY11KDRTQl70uX1Rt4
STaY7rjbN/bEImvb58TlTBzF9nDtEHG9Sv7Xy+S3ewBnnJVZgLZ1UEC1zD3nnr02EaXgQVta7aXL
+MhGezO4vEskhjKkvKcRjWREYfrYWqOgqPkAjQL2G+Og5062sXGBjO91XZMYp8jv/pCTYkYbBI5/
9UxOZ94P6IlsQQq5G9ywrHAwrPzWOKMXziKzdhkh4NByhoNZZQGe5Om4X+rrkDXzsZdpdF34X7TU
vQOz+JonkXggkNqHaFKxZLWafkMKHUW/cnlw7ZkFu2rnDYEE0HUod5OY4iSrD2m/gczQ7a3VBLUv
0w2M+Ozmjn11ChacVpF2xIOlXv6o+gqfkWo5NLjy7eY6eAMcvO3bMYX4wvMfLSB+58YX/Csu2BAM
h7sFtLbn7qIsicMoJ9AqW3RwBJf7NIUyJCI0vowxf3C17GquU3ecE7hyi77d9miHauiwsXALiA8E
BNBijZxNHxReqBcViUiWhy6N3KexDgiqO8Ve9lYdjhVBjSqI/W2GAVwoySzvZFK729lvhzNCHe59
KoyUH90CbkESLjNsJtSSLfTNq9K70moA6Vp3M9J0u8GZ0wvcjubAxt/hnd3QTWuOBooZQpPRpeNR
RRyq/ml7S48Rm3COA1I0SZISQp49Y9d1UXWoYpFv7PRVukbzEM+TGRJR+4PZmwzzKOZz6YTDPNRh
ImPt5tayv07upIUl6fp7KUaxQbOZf1wPzgnWG2VFmCfr2gei3YAbeoA/VYsCZelgoO0ZBsr0aF6G
iNL6upFdoTfu+UlM106SbcRGMTjHkY9jauHfI+R+GGItDwdfv9kEdHaWO8+h0WnnLqhehXC9u7LT
frcTX9TkGNa9XTflTs7ZL2mB32kRFcc556Hq2/QuH8Yp1NLZCydcBjrWfVQhWFZ0tzhj5B3t5gj3
IDHAlO6jCNM1pDuEp/22J3u82BHwralONkk/ORsp+J30tVmcNTFAAbUIjM5TdfLnAWcQv2ru0By7
6i1HKguoiIUloonlBmBZdmSicC/tFODoMrF5MtpBHiDZ7pJJg7LWiOVYOLkEWlm/dLJ61HQAbwhs
y4Mn5YchcnNjtYbNE5bz8AX2beknWHJLfPJjXIvWmGg/JNkOOWh28LExb3VOH3WQiDMcJZ3s1fKH
lBZYObYFWx4KOBT4rG+WacJ9qA8+8qi0w84biHUg0zTlaENL90aqdLpOgAzRLJL73I/fPMRqdlNg
4mYq8t0yxS6H4YEPaBjE3o0jfSe8/A1DoGnbEDLbIbmq7/IENGGlxQitmPVdOaGHJSOWqMK1rdBD
Em6vpYO36Yq024goORCDy88Z0ruubroX9vh3mF12yJinD5ZhaIeaBymM5occAMdYpOJRcp6NHRLN
lk/eRMAr6RrJiVVvTXb6nOxqK54ORe0a2xSATSh85GTTWywmh+2NHDYFCMmt42WPSSAuruO3uw6J
XPLWhb4foOMdF08PYPwicsIcDpVmyIp9j/D70rsVcl4pXgzoqe+jWd9Jz29D6Mr5PgocZpJIxDtU
nj4MdHd2TS/HZ6MgLFTAvmlME6uvIMCz1EL4q4nSaYv54zNflU+Mxf9O+DPfCw2ni9naejkYmZig
HGh9r8XRpEXQzowKYD6TeEuIz8Bz3WhgAwG1d+1mYEuxbxwUzBuUIECHV91Tk0PhskgEBuT82wkE
fT7Zc6izk7Z7rMGYf34gszBeRJo/alGzbAbdiO6FtD5cmzz8MtTntM/EqZyZrm0NOFdFNqP2Lh6n
TKinF7x3twYudJumMVBEqiKocxE4pUyeO7ME5DXlaDrGTRghsHrQNc4sQ+O0n4WzgIKwqwJrJNd5
jIJs2cPRxAwjg5DaLxon9alIAQIEzQnLy/48jWI4q6uvInbt/lykQKfg1LBSe4Tbwbcf5jL3D3y5
9dnK9frsEu/ad0t1nRH7PSOJtJzTgkNbAC9po+7mdyQD+nw6NCQYkaG5EL3wQ0L9V2EE7TlryrfW
LwiglPbYHpek4IgcwGr28xlZ4n4+j1aPlrkn8cJ1jaIIHQd1FrO0T4O2GuLVh2leyjOrSMkhaIp2
Tl+9uQmogG6IK+5PqEXis1vY1UZLqoSzlB+dVcH2lX1okl0dwu77SNPb89K36GWNzqFlOjy3egZ2
MWFbGjZt9ZJm3U/Zlf3nZ6Wu1MeULA7a53O0+Ci/9OIQrW6U6pyhrvy1ulrz8X1v27qceNMU7hSN
Zzd+hdRUM9HtDKT+OV2QlQ289M0q49LYSL3JTl23kHBftsaYPRpakOJmzz9G8s1BhhIlCHbwUkbR
hklqfQPNbajkNdOYLpDQ3STZHBVhokfRYcmb4ygbhBVKXBHT5DR28BI1NmvAYCfrrN4BYh7khb3l
lbRdjV+F5S8bdSmNpOb4G1lh0gGiRCoE+vdLVQYcrUabeA2GVGeADuZZwDHf1B48tuaHv+Q/iLv4
fLIRGnKD6ficjqnjgYUNaiJO6ruqzak6t2uhqqqwEfPgZ75+lf/VHWFE/4/RoxfI/TwKgovlwajH
DWbLHxxO+o20UYXbuZqNwEiZHYemCEjqMCCu8f+u/BSx9DlsgxZ8pvAaIHcUA4i//fxL4ClBBnAy
tO4uyvvklGsFcu63HpvAfZ8Mj2VU32XMA2dUsnFIq4vvyMnFBMolNK0ej9nFvEm04QmHa/7Oy1ot
BBhNOiFOl6eoKUrm7qXYG2P86JEVi4pnfNdfW923DsMaJtAdpzhPMTKRbWteZgNrmwNEBO+5b3mG
g8EHL1lUL4GiQWI/UMYQKYfxpFVuxqPjz1cxI8jmeJpk10ScMUC8oRnyc6QLdLk7jW0VZKwLH80J
LRjNCReyzqE2AdLyLTPMgth+RvGorOvsHFTLL75s/GkArZ7sscRb00y7bUKKzBy74DqKxToQVK5h
jW1SjhBbp5XVTS8gNQ4cozYir9Owz+Pq5qRknBGyQrS/PEC0X7ZkYQJGIfhsTSjb4nFj+kv2Duq/
vURlam+wRC63UluauwzhDMuotLeaaXbvTa1/yvElesQ7k5y0s3Q/p0wcvKXDe76znz1PVAcegfIY
EUd/q8oIxYRU+95Hdr1BnnYAMSryq6Zz7pHBsKvzRHyP6+SVSNIGB277Y4jFI4Ko3u9CEE9jXTBL
zb3lEduXMk6bsNWxbbOl+4PIvE8sgDnK07v+SLDkidQgHJe+gWhFtGRbxTI7mSjOb73CXo6omC6H
hdTBFpSmtV20Tu7YPm6rekwPerPGOwIiUiWR1k707hWgP3aFYngq4ZNYaZV8RFrtwgQnmWA+Z7Ve
reSVZKdb7vIkR/2jk8Z7OXYN6uQQJsn2k4fBqyX10wAdoLHcormcPYo0KyC3ZjOT1K6bi/zSFPV4
cdbo3QzUd7Ta5hgMrfaK9fVOBBYhVRh726jPd1Ocxq8gBX8IjKbu7dbUXizd0bDP0Med3xcgG50q
2eft5H+0xK/bwAdbL6P5QuAz3uY2ckoDGeQjivxbHyX37zIYrY2XecaNE4B1autEHiTcs+fE7mC9
kwn/3SIf7ATprxZDYvbThvUYVHm9eo/Yx8AaxKPVRIQ2NFH+zOvfyAok5EiTOlxaN3gGbRzt48SD
MNwseGwt2XIjxPBrNrvTMovueZSd/9gjbJGU4Jkxmm4PKIEzHan8d86bPaucd0YuLQ+/6p/daqRq
VHVVqOFfr/5q+89bqG53idQ8j1iZdoqJfML+WE2NPy+rEbtjVVdXar0ZEp1Bqv6Py6/+r+GqTRX/
alP3UW2z0ZVbS6+nkLNdjvZbWdYsquul7rGFIZz6v1ZrsNkQrP25BmR3hx/bX/XPl36WYiYNqDna
Ps5Ec1ZFvS6zo10hPqbqtpz/V0e9ml3kkN5Vsxk/OYbO4+AX1gYQUfyk2urCZXZP7fGg2lShw03X
kzG6+2wq3OwhZhr7elGHc+PJRs3/s011lHJpye+sWsfrzT/bUk2GhjHop682TpwbxOytW2Xnxi7x
6/jg1EiNV1rjXPXa1q9RESQsfVP3vfWNtwIg8rOpa9N5iUSxczEgeqzmheNTPIdIvFUfCYiLQ4oB
5JHECKxl2ImY7G0NMxi2Q5sTS4nKe7ca5J2d5gefNfaCkydbpCXLTzDHDhlH/kuJZOsBcZfXss29
K/RDfadx7GJaid37sZtSdvj6fTZ1Z8RQigvuvQJLHYDcoKiWnRUYLqYnBfpx1fJdeMhO8kEHzwT0
78uu1T/QWyu3YnTLnb4YD6Sbe46YPTKNVTZtJOqGB7utyPToCDIZJkQ5tt7bbBj018YbAYx22cqm
IJKU4w+FBVVsvaf1L0v2kpMygMY+dt6W0a63Bdy5pzxBpKCeqh/E8ueLampjs78GeXFSNVVAFI73
Eur3Vo1XbV1vvgbO0N6p2pBUCxmm6b7r5gCcWie2VZGNT6WISmiwybjT4nF8Um1JxWYXcNRV1QJc
OS9JU/xGhuavAcuEVDVRSTAo6z1UUZh/JqMjHtVtgnpJTjrWheHXgKHH7sHW2vyk2hqe27tOi66B
JIc/V1v0EuMHYyl0TDyzee/58RqeYNpWbbGTPBYlGVTV5FQDqNu8+qnmddWUjMu80WvDPKhqOsvq
aSYq/nmHEgtsE6CSwrwqkCtw0Ie0Tr1jKplfkWz5H+j2c4hc2J8b0bev9n+PI8RfAoe0zL2639fA
wUieJ7JxnGyKcYOCU3WPZKB9sqZVP6dJplC1qWKo9Oq+W4s41YBzmvOyaj5Bzfm742uwkS3esTb1
h68mdTXnUXX/1eanxW89aNn9tEkQ+q1M7yuTlLHArPfz6qvN1TpABG1wViM0Mkyfw8q4yY+aCRim
M1EdT2sbMxS96F5jAkG7iD3DXlUNURW4IfTwrj1HvoooWkE+a6xwHZyMojimQgCqXquj6Gscg8GZ
INXE2Uu4r1aQg2+rbCLMa9UmqX40Jcj9buzd16lsx6PQ2LGp3nyS2bFr63kb23Dlh871zlHLpsTN
iM7pmiEQScvdF28oOYIF4k3VnMLIntc8gaolfuS+WLaDSlJXPKqmqo/ZTRT1cqeqIKbsDR6OHw06
D1tzaoIXJxk0JMESbecEgf9isDU66iWbOlWtkHpBf41NjhpsMV08wGC4qM4IRMfLN5Of9bAZZ4vn
qq4f9PWmWcd2twuC8k4NxJaYPd3c44yEcWGo2kZWnp2QqFAFnO+DpB4g0bDkTWphU2uTb3oR4c41
jdMN0EU2lmsuRy+Xe+ENOdjPODmUqIW8xONjXbfFPtAwhs7HVfdydJ8JEjgkf41+V4HKetWygehU
rn/r44zVfS6LV8eYZvb5zHKYxuTsxS3vsiTQndERzV8HbSLZEkRvyEFjwTEh/hz09kHVmnpsXzzr
xOyY7Fy8LD1QQWfPNAPoWxlS1GUkXuVEJCtvSElBozGPRhl7G0FOYI3yeZsBpMsuye1+TxhrjY35
bOeL57m3yo1tFvExMLeIj/oP7uoHowozP1q2drPK9ltvaljx+M18400jw1FNxKtzzi6aBS0yJXm8
id0aqqGJhiCqWdX3rhweoqjRX3AyVIibsLWD6LkgrpU17NV1reHzmQ3QRWuhrsS6x3Ar+z4u4/yz
yZii5KxZw1Mq85+161tHiY3FVTjow81scS9FU7yz95Y/fVtch6kwfmOzsc8C6XBYusl5CdmQl+Sw
uw64hJOFAeLK3+IVfy3KNozxxni1U3lKAPL+NAqE4bSHHBuTJ9OtLijzlvvKIE5bamm588e0Jumd
fGPT1xwGHyKD6AKBPn3WPdhD1RIIcJOfrfiux4t7CKSxovNLfzvrxAjLVFQYZ/sEbXWQse5iPi7p
WL6MfbqyC3NxVtW8QW8U0MQdzHv3Iepn8lD92MDVsKaHpLVXflkq96CC06Ns0AhxtPKI3RMmDrnb
Hgn6tTt7pZVzMree2Prz5xdykCQotoCgdqlGop+kVh6mZpcQvHFD23zEdfApXpiBLKbafRyZFW7f
JagvzahfTa9Ds7YoHx1Oa6/D4huPnTT3qg/p0+DS46EdTu6vnsn51RZe8FzUyPNjkfE6ONaMizYm
zGvfhBAcsWZcTdeajt7iUzMQuV9rA8nipxInXlVDD7h+kkG2F1HtvHZVg9luWRxUXx84+qMXtcfP
Wm03j924nGw905G1MI9Zky/XYi06fbwsaWcSrqFW93LYD77momVkutfJNDzOvHMREtFBM0A1WmtP
6rDGzHNxKczWveqjQW80d8vOTpIBwdq1rrpUQQITm6fhqiqftyoa6ZBUrQijFqM4jkNBWFIKDNN8
pxUQhlAOU9Vq/QMkAVxevcKeyVoAJ6I6dSajF19fTr2YXz6rqsdo6+GcONm1yId3u0qrU0HE6zoM
zV8FCpjeDl+5ZvOvjlEPpnuTt/I1trM8wwrlZDQhAHKkRda7JB3BoMlMEQywo/hmZf60FwNkSiPX
4xtPEiQBd1jmu9XDSLWpcT7WQDdV9Rv7AcYdUYb19V/tSyORL2pdDV3GuGUrFxlbMUcCxilFmXYl
AGMolmNek0Re2xKb2RMhoBg4h9u9FE75WkeNuKpaEMzRCq3EkXztHLtUO2ijm3KQLvsX3S3Ne/f/
GDuv5UiVbV0/ERF4c1u+SiWvVpsboi3ee55+f4yae9GhM9eJfUOQSYJKkCSZY/wG3w8QIy2gF1pU
wFJZHL9KIazJMaFXP1+lqLVAOSDjpUcpllMen/3BAzm8nImMZ/Y4D9HtD0uVbU3bqE6DFylZ2UCI
dUATRYoR3u9721wC0cvpoW2VF7gY9kaKqe5YTzUUXCnJ72sD/ZTaWf0kvz1bcF6jFSv4aS6/ewEW
TbpW7qVYYi5P18xxu5HfZmfIIMUIQS0luVrk909pSYiXxDKpNUvL1a1SNfXFJllAIHmqGKvNojmp
NpmhAPPPT85YTJs4CJzvAIjvavbwpON9aqz5D3GL94lI6Neygy5CUj58xeebTz1Tww0eneUDCI70
VBa2f2mNObzzfSU6kYfMTwUino96Fr+nyLP9aifnxZzwa3fc8leeFTaWy8l40UpMjd0Y9A2xn+jX
mUR8QwSfhYEWuPFDOuYxSJwguCNFeozH+c2ec2ODHCfwjTK179u5K+ZNVml0b97UPs0eZaPYdvpI
NBSJbP+7g8Ljtk9goLtDRT4tqHoAV0DP4dCpaGx2sFi8drwDLD+f66b6gW2mcra0bHqzuopuNz5p
+MG/47v2M5/dLQl6lLtL/xDa4e+qy5LHKI7QrU0d5QBNX30vrVhj0toeNFe3P4X2kZRY+tmY5+Fg
KFG8d5X0LlC8n0zX1YtZR7/NqPjRjaFJeqdyThqIUbJsLsZZCI2NdZyiwAT5wQuN5NtAkiidLBco
UkWy0uHFTqrR2+kh6aUKIMBLURyJyMek/DA9b/MY8xfUickSaJ+rOfBOlkfmE+B7uq9C5DFNB7DS
ABa+aXr/an1zYX0/DLn2YqjNBSJ6tSELFRzUgoiYhdwlgZeReK/K3Lx2jMdx/KbjeGI8F63tnqas
Q/5wBKBcb4kzKidNIa8Gp6k6wJ3XkQfxjctPoB7qQ0oEbIe+kr3L7XzxkZ3PfB6R2LSDr1Xm1q+z
zkebKv3RIXEPuNsJiZiyUcwxvI5e/HPKMV0cB7RzsVr8M0ODKVvdww0waLZWH7bPJG+1o1VZ4SWw
cqLyUenuglw13kF+/hisuPxjooJJLuh31HUV5O+QYH1RIg4xtN1GRaTujHPf8KIWWvRUgVKRkmwq
q9UOEOcJji0tZOOXOkiX0bvzIau8IKOiAfuLT2Aj9jFeDI+9ZqqvE6nVvaeT65aihZDiQxajBb8c
7EEXvg4GZOzR7q9SZcA+ODqRXe0aN9Fevd5oQXkCIFpKUqUZFoJvbZpc5ITl63M2+DIzd4lOheYv
ap9l9zr5QFrNqHyWEp5UwT51fSx0loMjKxvy1e1FSp6uda+RkoIQcJCklzodj5Bz7+U2LBpOkA2T
kgOvBvaiywmBq0z7pEpU0Ai0YFYdP3U62YfloLJsxoHAnwJp4CwtCHUPF79ABWq9ZOCmF8RXk9tv
zqKh2Ebe9DrFhDsmS9NfGx9rtLwOL2kW8qUr2viP3droSjN3enFC+yUdfpV44r4R09xOhjViTZIb
b+VY/gwThCbkGCFadYs4pXcCMWq+2Rp+hkrvDXtpmxt6cKmwqdnK0UEl04P9unX0zSe+9yVgmHrK
Ll7IDAIqWvQiG8RRin2V+MU++U+dPkXZJqg8xLttPXqZghGUl++h/W0e0zAyXt2iM16TWWHQB9Ny
lmKseN1Zm4GHSBNtsI1XPmCTk0W39nlDGnlEpfVkL6dXQX0A7u4jiA63rVI650U2Sdww2jXDeHaC
2Hlp0UZ/GGMFmrkOAK0wA9jRONIcpTERwfAZLTnWNH6bb0H9Nntu0LgH2PzP9eruT5Ep/h5mP8Ao
bFNe4NLpWNw13a0oda1Z72qN75mUMDEtjnMFwO5W1H3OmrOjD3DjUapGYyad18Uqth5V8Cp10+xf
tJwXQ0p1q/Sn1qoLWvBHZdPb02MJOOT+VgULEkerwdsYTh49OS6veYt2lj3p5obcLpliYwheZOOp
4VEtjPlBSqPvNg9R7R4LPY2S7dwsUeC6cjZytIj4yqeWTuisSeLDWmd4yW9PVfno9WXzrEWwyn47
eIuOjfoiG/oRCh492eq1zjeHT3WkjlcUfdSXPvDja63ZX9YGCesUlDea5rjWudiVtePtok0/IFiB
jNDWGu3pqkfxUzt62QPfwOyBFPqlhwRxkRJGmba6kV0vDV+01mzPf9XJaVZT/KhbP9hpZZUB8smd
Z9m4NVFCB0IADHXqSlUBpEsuph52CRzV1zr2y1c/KQmveXF0lLosyolVxkDMw7wot1Plqxv6vn+W
xqaBR2uBSrFhAv8pVeywUobZfdBF9Ws9ly8tgcJ79F7r1yJB5NYMFX+rQgfF62G4czqz5wZwMAQ+
tSORClJKs+tXdarjxyZ2z3JQqvAZ0wjeN95Zm4byYTLHO7sOe57nYHxqzKG8eGPdgQqaguy+Dsp9
Xu4VdSh3TePUO80KZoBHfnMwFcO57xMoGnHvJ4v92B4ft8+N4Rfw4furX/b3Vh+g2B6Sk4KX8MPv
4oMVIniQWKx0CmYAXqlVpzGyf81uDoKtPqt9AHNCCcF0q72+a5mDbBtmH7mHv5CebWZQwtsxUiCS
+nzNJdsHPgZ2vQkGXVWGC4iJT1rtRMeADwIBbhVIOiDlvtfv1BmtuVZTDJILsJNc5ZiO+jvrLgYb
0Au70lAfsi49Y0atXKuuhB7bD+456yHAGcanuBliln8u62TQnlkfuq9zZmmXiYw28Y6WYKJRbLJ8
auFMbdQRJ13UiUnfTrgBeGWfbNqZbySL4Xu1f9bCxntaRPgmSAz2VJnwHgPjajaxelAwRtkU0fs8
z29khHZRq5WHwm7duz7DDYZAALvrZhpQgLeN6g7Rss8gLEZc6Nr+UDohPq667j/0+S8uE16QWzE2
6D4PW8c0yNwWinbNmKtm1qg+GylXHqpsvrMQnA1CQCKZguViosPJm5JTow31pe78eo995LBrHCe4
pm4979RW/xyM+AeAmOr2wQxFQ53LZwv4x3Olm5+UOKpOGWqNV2QSwZXwTdmnjdNey6IgSqIP8Ldm
fxtUU38FSHDqagQZ2zrZ5nV59LLRO+fGVO1S5g0srcxwY+Cmta377mRVCyIw6LS9OdjJAYDwD6Sa
vi9moieTLPmWu9VvgcN1W9TZiODRb+xGAa6XtO2dxhadBOBaaEmwYu8MvvaGDdtG/VEl+gSvzqzv
BoAGZ2UJeBjNs8yotWVazRSFbtSRB0lDhFnyBMmIaGjVT3r2vbeVhzSF54s4yjaNn0Ev/5ldo7qQ
f1P5EiY1mmvqZSoq7cWE4WHS7Un32vWQgL9xqq2Rh9G1y6vgEozMMDKN93cK8eVJuxK5vWHpvWVG
yMrp0aRwok8Y9TLBTIih2lVdH0N7+uGaqnsd3aTdEgpsQ0KhN7AD3mrklmznHPQhjhABZBotx7Ss
qJdIyWeIAPl2iKNfTVbikh2ZJ77lfQJiBXmr+sAN/VOnWMSMhOHJPmDK0VbWE4ERfRODLtv5cfPq
uQ0cM7fB/U01inNYMw7Girmdh77Zlh0xgTp/QtNUvfZRpF3bZeOYGFY6kDDTfBPqgb83O5B6oaaz
QlGcjrHXavZBkrhbQFmHqAh+KWQeUGKIUBQilPGzt4byvUXWnI/2qcuxsXNcOE16QA5EHaGnekyP
74MGIM/8zIqk3ZL3rErzAVvzbIMbwKc0VkP+vGMtEOrdBLn4cfQIsNd6N5EVDl4QVuHz2VYglHy1
A4dvxtcR5OUG2yxmFSwKu0SFw2O2BK/nNDjY3qI+W/W/AtfPECgzgDe6egqIwcwBHvrHcMaqUYcw
v+k0qEzt7wHSYATsd994wPlq2yHq7GzMvFW3CE0Xe7XoQCh3CgYsmqogH4leTBD4JBZK93Wqppcx
tJsrocZsO3cTomhZ+wh7+YVIc7Ox0JM/e5MOClT3rbNjuxfF772LkvjuxVpwOlXcfW9c71pGDLNm
ozCMpVV1mlFYwkL12wAQ9Vh13Te8Dww4wXawV8pkuh/wKro6BI+LhUAcpPpr6rh34B8mZtmjzx0c
vo2s2oluBMCX4nivG52/aQpIFFlcEahoA5OsW2mdKrcqNlZit0eg6wWgOM8CdMPH4ACZ+eLkJKX0
As0tpGNfS6tzifIU2i6J42M5teaxryvvS+q9wWXq1Nb/Odv1Ds4731JvgcgoPyOj3+ZWFlz0McAf
sVKbHSt179QDPDta4EDBnZCSUnwWbx2Ee8cqCHqo5o454703WsNTOqBR5FBCTCbZt2bwlmeKfbdu
qqFwbkWbmf/ZrqGIYfP1YPnMHb3BAsfoZgA9K887+IHvbUMP9TWNoW/LknmjqwGvom8ad3MdkzZl
9vErzfV9HiTTRZ2Rb0Io6lmLg9/W4hAFVeeKbrF0RlZnfIiXzSKeY+ajdlXNun0e+nZ6aONl5Kbk
lUH7XEdMdas6PZaBo4bb1OExggk7Ky3rj65PmXlY0XuS6ugcmsWTZYz2Ycwj1t/LxnfvZ6+Dh9Zq
8b7pnlOnSS4hy4NL6jvRziggAMDGju4s23zWAwP2hjfSo7B7HEBcEd+L94NSP88YVBLYY3HWLQJn
WnYSDJi9ZKShCgNLNK3F6woE5n82Ske+qEfbtPCwyzBCJLX8EqTGmHktYRb8Ghxkz5dEgDLre93H
1hXDLTgSmIF6cKyDHjTWFAwTK06fcwmNXBGUPtNRi7vGnJ7UcB6hdvj2bkSVZjstRWQKpm1v8rDM
1AVo5oQpvJIO6clZA13kmcUdiIzTMMFIAa700Jnds9Li/5SbcbLTMdGct4KZCxcCvwX+bO8MUw6n
YHYfxlTTmAp22aNHau4SN9X7DNzoE14boA2L7+EQpZ/UHJcYr/3lFj6dW6IEzhIqqGedlU5Kh3I8
V7uXzcQnDICVp+x8aY0GOPZqpWwVwJ4+SIGpzs2LXAbXyreoDvJzFpcM2WPn7DDsBh5CSgEQXDFv
CxTTIqeweS/srcmQdz9oUHprgAL4rw2HpOHvITni38cEWE/JHL6HSMEhPnqYsJbbOc4IwX3BGwHQ
3iUaTxf931TZpn39h3VNe9cO2bEeaz6ToAITB0trNYEk1MLjrOuzE34t8tL4jIQ8ipzji54E1ikd
lJeZIMBCb1WPlbkYD8Tf1M44xd4Ykq3fefHsncPIeohJpW1THVmlVs0R/jNAjNt3rqlPVy2N30aV
VWpYBcgohlCGF5OmykfXJmn4e0CB3m8KEEFWdwebhDdYrtK+CUek059ucLRXYLsu0tjKxELAZJzW
Flx9nvbNrkht7wkWgPOoTm8zCL4nAzCCnQfNoYqTzyUTA+QrI6CVJclUKc6pnjHnKzMAmopyTDo3
ZP5kpMBfrF0edMa2Kov+BDuieOvMujmNsEW2UtQTpwFvXFv4hSrNPdNl/p+2s3d6GfyabGU6FnE6
3yH88dTPgL1N104eA6RcHoNGq8kMI4Xp9E66t2q7OpbQwI0AdoaSIDGX8fMWpoY7IBXshCQZi2Dj
zGO2ZxX9aBDnYBTfZdljFwIW+57bb5iWtedswcyUC64uBGFxNp3HaMGN1sakngFGhAuSVDaTHr0r
iuHv4/9USb00z5bXrr6UAffVa6HTbbIiZStAz0YHOa3VVbDzDxOOkCcrfIsbkAL+69gE6SGAzmu3
BtyiYXxFqBx1QzzvbroaghES3FBmsmBwYwcl70VwQw50fgpJcvwxuU1wAZdlzXsmq/wS2ZU32qrg
kp1kN5mJIMHC4t8b6gK0r9vqKAiVynFaIIXMZbNL0QO3Dhq8HvxNomhLHIHaACzWnqzKV0fJd4ka
4JD7y+wHUMzLjWuWK8reik+0tUSd9wJVlMpxzqbsJC0jp+XOIIsY/HN+u1xEWmmhOm1sJ0t38isT
tKZJwCJ8trj6HYNGPYrCiONtIbkPZzCcP7vl+Y1m5Jxy1KglByybRO6/7MYskUlpYXwnxSyrjmGp
6PjPLL8pB/cZ4J1xkj8pPwPn5TCqBsRJ+mrvleUvOS8dAzjmy2O8PWGpFLxU7pN1sRbS6Fo3lnp3
RGoFTyZAHzfsr/QGaLdkqMcpHfeqXn8XPLBsBmDUXQ2/jngqkiNZNdiYEVVOyhjvNntJet9wXqEa
fOthLu69JuSJ2kiIHtqkeZVnbyfu40Dc5zDXBsO6NUTo7TF1J71VXFKH5V8botm2PjSwwzoQ6ibY
yeOSpyF7JR6fyUZ2pRdYoe6TV+42XtHnF3wdPdBnsrtsICLQN5Rjhdc7Y8uQzAARgDljNYwR6F+7
craDIwVIZNfIL7fdOe1BQ9nRSf7e2DTEqJtd3Caf51G/yJ273SWopZvCSqed3Gu5K0lbsP5vNcRX
FgyAPBM5Q/ak7tYdpCwbI8UxpOlCIJqIPg7dizz4W9eUW7P2BjlSE/ncVGDYd3Ir5Efqfc39aYNC
3xJBZ5ZrVT/axTYEucvb/TVzp58BXhmHjNkAve5Vq/IWpm14yGeIzq0+vejL0CGf7Sy2neMczCCB
sePbqNA5UcJt0BOykrz4f/7wX79BdrG9guyuh/qt5e3poSaDQ2lv6DsZAuT73iE3frIBZI0vKVze
2829wSn+emv+AlV8vIMGabwigjU5NwcjzLV5H7vhN6XL1P16hxkEL7rjQuleBxe1f8owsTzIb+n9
6jG1Z/WARmM/b5ssvLaDrgDzWMah5bWWM2Xvv9Z5XTkjHBAmO+kJfZwemMKwdFk6gj4i7WTCsV67
z9LArmYamPp2QILtJD147KzhNOUWy5JqnzsDxkfuAq78r3/XLtKzH4IV9nIDuMICSFn73hzfu/oC
YDQKu17kbRjelmFZepIU17qC6M8yIln67Ox9pxrArKRPTqAwRkp72axv619d9LYrx+fKG05eY26l
J9xOwVbgqLy3DQkCGQtZsDdHFLrP6xu+9mWpk2Kw9EK17w8NIL1j6EQHOWZKZ5cW6/kfu6CU5anJ
3u0cKd92PxyX4oe6W7ctK9v+Z+jBVo4Ef2qeA7hymxR4TJECcuttEM7Lh0P3IJoGOgvVST/gQ0Ge
nnmBPPHB1jEGdR7zuX12mBuwPrzqRCxmtcBjO3nOAaUMdXdnLVjVeSyf88HtDqY5M5VodHWnBgWx
mx6BmQ0J3oPwDqZ8sYs056HeBVH56GBevD54+atSvL1Oa1kq127y4ZRiSNtTj/2gdEbZ1MtwLXt6
An3JjOE8yd2XixTgGScwK3S73odWv5W3BFY7tbL7V+3gGl9yCxElWbdMuAbvIdV9tYVLEXLDulhJ
z8TBoYbEC75hTPRPUQ/cHRmTvdxj2chjj5fpCUK5rJGn9Ec+6RcvNrKDOo93iVkiUOZ1JxlkNEbt
Fs5uiXruLiyC2xfAaH9Bys/OckF58rLHSN8ubBg7Gn7Ng/eEWZx7wyz7if3q43l2yKVHrIOBqqnO
mfPW36e3o7brJ4j3610sM4eRNFk+M5mbWTvfgi4kpBJ4AV/AJRvMxD3kR6UJuTUoJwa6KKNm7W86
ZjLZAq9bHSfXOU8Ac8jnHqFHolEc2dsMx7Db7Oq2ioq0oCDnpmu3QRgu9UNtJMZBri+/y7ej8dzq
j7ORtwfVNJ7lqa6PVvbyrvsZG1O0GYsCpX8o5P8s0NaBQ5Fvv5RvEzuWpyWONCwfwPjvtczOYee3
+XCPILt5AppWXYS1M0RddaEv/CnDLLs9X3kS6xizPhg+0L9T6Jnm5NU7C4I0shiOgcNJwUvgMoLv
UAjcl9wyeTLSrQOV2KMFPNgv8A35z2AuDdYRfX2Stw69jPfrTViPyp40+f9firnaCHvpfh3q5cdI
8TYXX8uyd6ucI2w/mNAizCATXaWzTyoei9JE/uxtyiW7OGzyqt12yWv/A6u/fSjld/41y7idW+bu
FljAlYQg9hh86GX+SnKE0LW8JnOBHMw2mMxvaK0QTw775FQ0Yajupflt11++oBFgkC5Ib/M46aky
o1s3a900Z6QcNJQiNWBiyyRM/p11c0NJSvmvuezt15fzCBPnfizQdevZb4CnH2yyVPMWvd6CJNQP
V36IWV90V1fPMi2TSZ3syeZ26WVaKEUSQWheBxBA1sbSZC3K3rpZH+Nat/6ND+dG+acOoQ7GMMZM
GTg7gAD5Scry5nHHE5bxy/Hbj59LrdhEyqD+NY2UR3jrefP3AKL9WbprhJIuoOnlGYRdh+SG9JR/
35Wzb0MVoJzm5Jbp7iMVJIApsi7hPnBChOAhR9cD6xpQDshmbSfFwf85aHV+vv36pSffyB7rO3Ob
z9w6s9R6et6RP/nPeyd7t1ay+7EsJ92u+lerj3/g41mKRmKjtd+0GalZGVfW2YOc+291axM5eptn
y+66keexFmVPzvuvV/1rOSOtpeGHP/VvdR+u+uEvBcuAj9Fc3YUw+pZXHA9nchXVfFurygsvG0Ip
kDOhEbF4X8Js62atmzM8QaHf0aZqDXZvjWS4lYuvTf86Iru+GYAQIgV/69Hyssh7sr4s60v1X+vW
0+S9k3b/Vvd/vZQ/5wu5v4hB+407F4c2prXLXFg+XOvmtpJdy3/FKv6t+Ye623piueztL8h1PrS5
/YUh8a6aMvxROy/cytAga1DZW7/RMoasRdlbJ2Rr4w91H4rSzu8RDOh/ajWSCElhQ+Tj5ST3zvRW
uvBtV2qlPBPKZlmdVdlB94rXdXgHTAVtfC0r80Ijl7KM/MyFAiJKVma5t9CRH1jtvJXhgeg/kqwN
ysD/0NVug4atEkOQ0aUoZ0iYiL/t/m24XbuCI4v+tc3aDda6D91FinJ0DJqUkIUL02tQZ3PXOXo6
b2X9mwAwIFyUjG9BO0SH2xsvN2Xd3IbVtSy3678W5cD66koxIJDyz/At5Q9XkLo5S8BOaAmv0TrY
3ybWt+PyfNYzG7xKWLxlZ4vAiLFESP5aOa7N5FzZyMRgLcreh3YyiK51f/3jcuTDKYNXKfvZuAcV
+FRDpcA1QFoQKTc0kBzLh6vEEa99laHLz5IsO8mdKZM+z06z6myazLFO8rKvT/T27v8VzPxrqrA2
lT15vFHRE9G7NboFuXIH0RMjjpBJ0dHKHmavJB2Dmos2PcgreotTSg8YZz1uvsiL/E9Uq1aDPdbZ
pE4akoN5np0TJIJhiUNak03dkK3crGXfChT0z0JrUy66w85sYUDGgLxGPixdC46m7t8JZ9siARCp
aNfIXZXnUmdQmfSqeCtjeCbCJ9eXBzy3iO60t3jmh9svN/WvR3Rbut7uuqxZZPf2mkckJ2fPnPZy
l+XPrhv5AWtRbuyHutuqTo58JHOuLeXw+i/pYahvbaz1NtgYYhUX5P57V8Tj0UAIcK/DmKUI9QwB
0uKMzyRHLZ3cmeEg07Mc9TxgnnqS4N1UB6+Rlh215RpqUmf3ZVC3G2k1d9l4UubS3Kl9BkhvGIpN
E/Gqy8bLXHNrewA8NTBF1zRxD2oUWvkeySAMl1nZ74lKghqenHOjB80jnCxyzYjGQjzPHNyLYvWa
+uPbgmh/CZCBfYF/U+9QjRtR5aAodRmCR1lCeqIeUYGI7Sp9iT0HZUGzu59itBAcYAsHndz+0bP8
+Smtmp/wHU+9qZXvY27iqpX63/KSKXmND/zFD1SQ4lnz1nuz9d0jWk9m1w9IOGgt6jjDsAmauv5c
z2B6WZKXn3Q1tbco6gCvipDtUovFFsAklDznVoV+k6ruKiSCUYYqwXFjxFg9jMsRQkmYCQw4CoSJ
dmwKu3yYp6R6kD3ZZEXhoHuW5wgLE4S3ijjYlRXyQ/40fDVJnh1bdZHyy9TKwI4EJY7dEgDeuD4r
t7iIUb1WIXwaPkaiKgqGuzYrwAR57cB6uCncC0gN0msewfYW1a+pn6KnYdlAdImefDX5hqymcpaq
MsOkG91FVLkKhM8Mi2yNEzw1qGE/qWRCn1JF07bTOAasIDgQ2x7QqtTmXuZYiuIhu5mGoXvQks57
nJdNnQHbs+lbsKtpsR4I9SzdaqWDK9pAdsacMJsbRx1dGP/3lETzw60EmgPlX4c+t55fRZb3iMpM
tK3CdoPuqbF3NMvcTVOTo/EGmL4wNPNiO0CdgbVqO93Wk3aDFTwyGDiAl15YXiuodtdm2axF+ucx
KYihDkgb2XDTSv2Sz2ZqbDXT0C6yKabgfyuLvlK2kwfL3QtTgs2IGrz1PoBR1x77r8mQfzFIpYML
h+7Pu2XCZwaZCFqhqFCJ6effpDs/h3mif52aBLQCgjhvwZgBu0YH63HWyCVbU2LdVW7eX/Q+bk9p
GhcPPAINyn+rvjSjQufKUvNeNfq3GtWgezdKHge7aqC+KvVL3JM4chB73EtRDpAK/YT8er6vx02P
ccdmWprHWoopXwyWazmPDDZVjgLtljFj99fJVv7NSWfzTi5VN6b24HjhCXIYTp0ZsmgHPjjVbv0F
bZD8CcM5uV23Nub2senafa4ia7P1sVjug+wVo8KZoH3RsFa2zTuIFs0L3PP+gdDxWUoY7bYvmNZB
hspGxJqWFlLnGOXHkxL3TXXR48I1EKA2tB8iFsuuAoPuin5af60HwsplitqJHHBQsjgjg5mAZuNW
6KbSHhHb1LZSlNuTperyqXLAhC33xx5HgC7VMtGLj/b45/bvpEnuH+2ihnO23D9Up0HkZZOHPz19
ZhxMlFNkVzZVMMNwX8vS28YWCcm/KuWwHOkgd+yGR4AzIPCCYQOuC0uFsmJQ0usvdR2Ep94eAjTe
w+pbWR7keDyE9SHVUW2qZsUhYK24uIUTDzw3QRRcu2UzJOieuIZ//OtA36fYybwHvh3voTDEd+WY
4WG4bGRP6kxW2Vg22CiqxVrU4Df4XxrKKbfW69ndiDng/+WU1B3AV6ja8eNl2q5A5PZ5fChVooHb
D79OWssfmYpSb65pu/AoSDuaVgsDFkXK+2jZ5AhM3Etx8n0UCyN/gLyuxgTXl8OlinL5Zm0kezjo
3fHh68gjc3LsElUJy8rDE2NSlIvzbgHFR1lKjn44VYryh1tUR08OQuC3U+Wv/XVGppv7rgSg8fHA
8qumMobs+DwX9pcUe1KQS7Ob3rVTld65YwTgREN5s8vIM6pkK/ZJEWqvahkOV1evf+Shpr4OdqG+
6mH90DHAPpCbhumC6CBfv95A/8upW/3OBlry7mZcimROeZ+iZvAeVcpn+MjBoxw0y+DeL2L7SY6B
FN6nEOpe8qXlWL8ng2a+aX5UfNKSszThm5O9qk0D/fIhrNPp2gdaej8uG8T99GFjJjW7djNvGLNB
4y1FaQPRlESO7/5WkwH3UpfYJcyl9D3zanS0NaPdStHom+Fk4Jq6K00LRfyNbXX9CzZWSBdZo76P
IFS+Nz22CCp8vePCr3wHClbu7Mw3TyOWmU+lPb4Boem+WuX32W3cz5bitpesjJBOsvXuazMDpFAd
K39CRAct3bD/Ezh2+xXIlr6bY1zE7cZ/0wCfoWHbDuA92YvDdj9jDQtf+H+roEX+c/BDnW45oGKz
+VoOXr3Hr61EYc4p3jLFsi9N2k1obvfFmw5j+gXr940cVICxvYHA+AyTV72XKttvyC+4Q3mU4oia
xFnzpmQrxTp2zaeZLJ2U5IrdoN6raL3pMKLvgmkGl1BYoXFXoxUDLbr2UWGz83uC7nG3A4uHrCfS
svvKH5yLHOlb39ub2mDR73A7mX1GHgRjovderfotHJ/oIkUnUm1gClF/J0UbIyJ8IHX/KsVZmb67
fPMfpDT12RPjdf5kxOB7/DE4hdGgPKdZq95HPjTi0MeuasirJ4A+e2Qn+ufSaz8lcaveAVYYnnW9
5VWJUZWvEvcqDaQeXcRDqdTZg1TJxkTlKLIhMNSdjuFqgXtsZgfP0jyGjvaUm89NUxzczq0wLKz3
yJiXd/bkFHdRB1luEQsu7xSVTdNVLjKz6rSLvR7RcTtqHkPNwQp8st5QCEu/qlbl7dHNLE9ShKMD
pF4v3ktzRJLS6MESLM20fvI3aPqBqslH3JXVFqB4lX4FRZ0doeM7B53cx1fbMu5yV7FezTBz7svE
AmCxNGsn9fcEWvLMp027Z1qn4UbEnrtsZi31t0TwGvC7/1u3NpE9S2l/V72uHf/tfL0FANPZ8WM9
zs3DqFTApQsX6TtQXSZfot+56n8yx8F+b5wRfaBcL65ZaNgoG1cpiLhh/txX7rM0HY30WkeG96Vu
cnXn1rF1n5YeBix1jVoKurCfoCP9VBC/2sfF1gU2dFVLXip3jL93GgAxy3CbR8/sgotiO8kxSkP1
FVWVeiOXd+Yvauk1PzvyRsCIzBgdxsk4EbMtUd0trWfPRnOc191B2FLLN0lWFyjjolF1LRlTr3YZ
7npfjy814uT/HLi1kcPlWguPBPAzMv47dQ7UeCfHQ3CPV7la7LhU2hV0wsoxz7eiHNY9LRkPvNrR
rWWg6c+WmVhH1R7gbq+XsBzzzgZefnFCS9mnWqFjSzU4Jwu87xmvm+aqGaZzsJNseprwcdn1rdp8
4m1Ugf64zjfmzs9o8yh/Gu/NHRKmpGNhHZ5f7bYwf8JJRCzSZJyn9/HSZokDSSWY93VV1Q+x3tYn
06iGS+S2Fu6+foktQeegjwVYlYEPZqZeIovl9/7XOBg/JZGp/FZAWt7+UJZrSMUV1q8pHb6HiuJ8
0ewmQ+1Ym19DG21wpijBIxRq95gtouKq4qd3fRpbR8IB6aMLFQiMc2MRP2Mgs/05/MoA/A3yofJL
D/BBBp3EDJtJeBK45u8MZWS9698CrDma9qXvwCyjU9y8eS1rwq6vtEdwGx3wHByW4F05O4Jrvn/S
dQMPqtFZJA3UFLc4rcvuZM9xalKASCDcdwmyLvjXvGjO4L3lqfdFm2Ll3uw9j3uAfG8dpvVFip2B
8lzuxN1Zj3uEqTTmZeeuBOpWNK73KYCQvqmGUL3vq9L/FNXzV90K9AcpzQsC3NGtR2nqac5dpFn+
k5TCPji2aZm+mIXuf/L/h7HzWo6US9boExGB2bhboJzKSNXyuiHUUgvvPU9/FuifUc/EORHnhsAV
VUKY3Jn5rW+mlljozX2pmeajvxv9zHyNeVXu2lFud2Y7BG+FuquH2ngr6cjCMqeq90MwFC/Y3Lm9
Hlm/GEeeMHkoLrUvAc8PEG90fag43+uWDVFBxRln3UXJMu6AHU3cRIDXtEj7s9od6sDUQjPoHn92
aLRa8yqj07cDloKXbplwYUxegzeyty6uGyjYFpdmxm0Ly+ojzU58c9BVdDdgOOqQuysu2jIxQPEe
LUk752Y1/yIL8NKV0fQ2RUujR4ueAw4UyL1UfYnnYXob60h3x2V9tKz/z/0tkEs/+/uWz3FoT3Ob
wAL49q/j/6z/v47/n/uv36tWA8ptW2xErsfuwID9Wg5TfVVNoe6MZR24jPq6bsgZ/H6vW3cBFNlc
y2Xdf32WNyc4K8nexSrvxHWiL2pLu2rkLVdG9s86GftoOxfbn93WjWNs205dozcIylspa3UEk2i+
RqUego3Jve71cGy8bFSK23UyCv5fRf+kOkpTbdQwkU9BhRCPh9S6AKFdPrXLZF00NAnR/fdyVnk9
wzVYj//auq7/WVw/sa6DbXfMIxraflZ9H+lnOeWhN4/Wbcnpeu+x/4BIZr8m6Jm4qMr8YPtoSdXR
/DUZvf2uAaAjW2gPt7plYTiawFspUjmi+oqaGOHxoSmlraba8zNEhmHXcdQVePqELOuwfkeY0c7X
V61+xgnbvvidQqFrOTbmFbcqZ+2RvhEd1wFN26pNO96odQizezHcWR11vs119LBAnMvga92wTnpY
3RuLJiuU6L15EKkogeu0/jUzE+kKILrz1L2NjVgyzzBdNNgxQMhN4RCCoIuJx3onVVm/Y/AHFl/7
qkT7BmJkeI5inOCTru1vo6ZX9nLcZgd/TMUlDFQ8MaRyfkrD9Iumw+yLD4fYwd9IQkDHwvr3ip/M
Thu74FIVTXMtlokmEx6GBbjEZQdNXaRIDS0beltelBRdPMhkeTPYRXdZ9193w+Bpg2nkhAEacJpk
8WSnZR4v2T65BsA68FVr0jugQxhE6BijaZ08bvFBqy960CW7CmnNOckQVWijmE+mRWcx6njjaGZD
dChAGR9tEekH0h7FjT3Nw01WjeNBkqPymGkFxj5+H52SxgfxNJjWKSknvF5rkiRRl/jbuG1lHBjk
emvZxYjQFegyAKj+jvpEuUljs7v60J7gBtM7yBOHbqCq7+/nDqsfzJ3Hh0gHj9wJp+9CklJBIT82
1KDdcJS1p9GyYHnDPX3Ge6Z3qmgazz4+VCCo89SrpjCChAU/jncTgg8/nX8njbXx8SN7oXrdwLWJ
Fq39HN3TS/oVGfL8W0q03yR+kZfrAYnywFK3WcvL2R/Erl+OYMX4d9AHVmLxMDKgMiYgnbSY/C7o
S1Q78W7Ta8AQMBuOsFHHuxoj9YXGPwNdq8+2PnWgkLkDGBmV+6xRAMkA7xsvMbQWgvJxnwspevAl
27yYCmra1Qg+FD2SO90f9n06TC/CYOykKMGDVXCnKFNegA2Qx5eIBsBNUA79fv2UGieHWhuUm9xU
Bo9cYnGDIihmqLp0Bus2hhx+63yvEhNAxHWXde6vlcayZV3531t+dh+zlU/IF/wcZ11XVRY6NAp4
boZj4EUvW6wcW6l76jCwvBl9OQNfwSnJ4G2TtxxQeiyLEO3szdQW+Fwui6qYEC0JvTisi35aKw7q
xNjB5AGRnGEyKFgmah7i91SKqTyOdlLhYMHcOvnZZ51b1+E0zt6NSovSkNON9f/43AwwqkSg/h/H
Xhf/+moTH4EDkZDz17qfj6zfP0blfJOlL80Uhg88c32niE39oPpoK/pcu5dt099pQyi5c86/2bSL
+M6oiv26tH5IaPZ922X2WdelPeii+WJ3DZLCNm+f+9GsHG0wg/c2kB4QFNmfQlG2ucXjAA64Gyi5
GrEDUN4ui79IZtxCB4l/V1Ed89pp2pfF7t5N9K48k+c+ykDczwgFqnOuVOEWnOnsJEKuzj8b1q0E
WP/sJ7DkKVrTlbsnWmRwbl6OsH5k3fFnsTdG0zGHmprlv7/kvw4tjQl6IdV/SulRBZi5fMnPAdbF
dJD3FL/iG88aJPPUjQEGRFiH4vgi9SESEtW8E5Ac71JjefoqBR0GIrS+16H0xVIptfYmqYKzKWNc
Esug/r8Xl3U4dQ/naJms62jBVDb4olEFWbb+bFj3W9dVtZxtxYArwLrYGlq+icDCeF08kd6v6t8R
wgW7kOtXJZiQv/Xl9GSWDNrrqfHv8znvPVrF+qvaxdAwzTG7tTSgKjEQt/Ok98O+oKsWgmNEzz62
VQc9tWGCLE/xwZSjS57K1TZjrHsnw9olY0D2OtVricR6kT3y60KXnLf1nBgQUPRZiDc8RV/8JjU+
St2/kUlkBpBw0DUldUIo/ViUrQG+jyQDBY3ua5zsk5/nxYfWxO+SIEvN05IGerqGdL3HDUuAWtBB
emZzNjz69dDANGcAsW4dzbA8hhlSwHVrjoXnye/nxlm3xmmY4XkJU27dOrVGeqkl8ZYsR6Likd+m
dXW/bouFRc4J0BIxeXRbtrJ0iXESYj7Q5+h2nVsncha8zqpcHX5WrXO4oYZejI/P96d+tspmZu5i
ClHOus5sQnCTVoPuFDio+7Pfz/fIQ3ZuRGHc+LPKvnOMKxVKpPsxsUtKRD7FEyVVjrbVKUcZHRWa
9UjZpTOomHXDOhktqEGutOxTS9JUbX8+o/jSRzmXkO3+fZi/dtHNGA3ZevCfo/XYdLi9OZXe93HX
zX4a8xV/7TkbkuRihyU8zbARgi2Hl4YaiSAK1r8+uG74/sr1B4aZ7G9tIZ6+12nrL/j58slOuAR9
s5MPTdh6/+vf9LP3P8dVPrMAbsP3b1jOwjr3149dftz3b1q3fH9pV2a3MWBXpOI7vbXkY7Hstu7g
i5o0zzq7blkn03r611lhdaAbht82FaGz1A1bog3s1Mbm3CRR5dYYWAQRUrOgyd/1oplg6NHT2MsH
I/TnnWl3f2jLnbwUsKIcffRqgnWkMPCjsOGD2UN3CNP2s858e0vMdLRAmEaVGnmKMS0oW/vDkLDI
jjtHqnmQA5oV4PAtmxxjg7uVVSdPjDP3iPAeRdPbTs9tB9djeqj9iubi7lEJRg6GzA8idnLp5eZk
xugvK7qeSOhsUrJbhVDfw2I4SVQ9pwJLxAkEQ7kU/AqJokOC3nePjphhqp0cI0m51m0i3ckxQ94S
P6O7yj8KYhHs5ZZVw9gjk0qT8/c6BRMXZy6G7PDzqYBMnpfVIJfwTZXu1g1o0N7bGcVV1fZIOef7
prpvUjHcDQRCrVnDQs8Zkg8zLSPAy2J+SPAolZis4JCD7UHVmZAd2tEZkZoKm35DPb30yogD2DKZ
Uv9aD+j4s+JoBoNO1z+Tgmyxi8Zs3KoFrLF1XQ6BYTfjskbC9F/ruplAAqSpuqtw0Sss3b/Nlgk4
Crs0q7vWANeUtnBxRmKYu3mZRKlW7q3JnJx1kSeIdhdDo0Aw1Hyv+lnfGOI50lvtZl1lSZUKl2yc
sQttis26bp1oqq9SJoLZuO7y1waIedrUfH/xulpXC+q7U5Ef1i9e1/nh4Bh2q3ntVFOxXn7kujFK
5PyoGwAIl1U6afWLaUreEITxtSg3BYLgu1ZRois1868xqvzDoGhnQOTpacSs6m6dWDOsf7BW+vZn
XTr1OSZukPkTWYolJI2+hud1d5PoiX5Hsl///mwXGZu58HE/CtsGFy2LQZuf4jE066W1+17GIana
1kUqXPp82R6Wunpcgue4sW5nm+ignytqRVUn7mw7kW716BgsC1oU/zMZ9fq1I2t5M4l0GRai98H9
j8aMn/3GBMpROvPoXQ9kyoWBd0V0h+FddymLyfu+ouYyCug1bh2oyM1tUWfBVZAku6pxcV/6wXhc
d1snhGSqgy1QuV8X130VKOueXtE5vn5qXYeiIkWSkJwZw42uLQf2XZpr9h1c7vlG07q3wK+hhCzr
VTPrcZKKHT+2UP6vu0HAPFC5D8/rHkR+d3KkaMdo5vorpqjdS4Ft3CEWNe9wEKs2SmjhZTDO5t26
QWmBe8olxZl1cd0AMEVcqpSAEecNCXJs2FJK1jS3j3j+Jr1++tk3JHeKmVlj7lK1irfWRMcEOMvw
WqKG8LBnSTaaCRnNNdvK32q2BjkcfssV1HN0FW2DNlRLyB+M5EMtLcVUaPEyWSfELjNuWbh5qvNI
tFEG2OFJmIX4C6nPBzz8z9yyCF/vOW/x8sNbw6b/brFW8TGHvlnnsGvOqF/ftItKqFtaGNe5dTKs
jZLLhEEtjZPrStC13c5WqXiPMcCXYnoIvxuvlj5vmbC7fpHVmTRLyyh2ET78TIiRkTqsy9mqeuhF
9iwW4VG3KGnq5SfgTYTyyFj1R3oF2A0aJEkBuLs360St2nHG4Khe+Bv/nlVT+yNKVBgYTQ72cd3c
9zMK0XU2BjsD8j+JKXMAzqdoB2Xv+4xZExYkCZyR2DIoIa5n8XszsJfjkpXZwT7B7gCFGfIFsZEm
TUJi1/2ZOvHpQ4tIi2o3Yv/l6cp9gK/jTdH1Lyan9RhhB7ZtFfEWTsLejEtXbcJhCvvIEyfbrH/v
z9le59b/ADWscCMCzpWES9pR7lSvTgKxbzFquzG0ojwYDBKSKq4dSe52gzAeU/5qXR9R6CPqkPkP
cwkoNTG5BZB+lnQvrhExL6K0fOm4Npd/1jqXAW3YVGBBeO/2yk0D2SKoDApdWgmJL0nH018nBoky
582wGxCKpuJKUuaT7yfhVoX6h8hCaaPpp2Kox5smNIbviSai8cZXlzOXTW+ZolY3SH6rGzuvgI6v
s7ll98pmnV2tV9e5dZKYfkW3kw0NY+mdLxY7llKrEOgQdPyvF1Zpm/khygABLBrR5c9cJ+sf/LPY
ZRpkGQXfTH/RMM1Lj+J6OopVc7rOtjMJrzwzJ+/nP7Nepz+L65ytDNhbIeDl4V3ACWSiLW1/PxO9
E+GuE/oxWXrv1+tgnUTL4kCJYztHzWldVfo65g6BRTSy2hr0q6OBIfX8f/ui+JUqTY37qJajAVtU
Y9+zZqcOhwTIFyJ5zunCh6gENgbrZF2MIyjESiR91YSUwxFjyNaZG7PHFUWKx6NpFZ6GTVdbjJMT
ZFjrhvhTe7JVMYpRZX9H7ufTTscHpVzAusQj+MYWGM4hpZ8onW/UrEc3mpyzogodGGUUSucyPBn0
wpwDv3OptzfOMGWXTOEVkduV7tlQVo9y1bo8MkpK6GQWy6o7gBtYhrazfEV9r+7nAQchw8KT1nxu
6zbfCoowdLF3PV4sTbCNWowoRe5IfUZ9hDZBjxcuD434VqiK4U7KJG18qcUWple3sP/B082PmkgP
eVmSv8OSKGrEazVUeBZO6Rb8UrTREfoVbXcKg1p2eDmiTA6LwmsQZITdCfAr/SQxJV1JpvQaxCRV
0FK5QNmi7VAtHtGtRhcuKQqK0+5cqgP+xlbjlSAqGotcYz9+NSYnxuptrFL4/Nzbp2BKYjfCYMvP
YxmuKRalkUK6upcB32oxdHxMM6v+K/ZRZMt0UrnjrFs7H9aNVLb7Vg05CXDoImFwpkWIVrwZBH0x
w5NtLalLjCCJx5pPk1f38mxRFNgxpnHIk50mTQiBJfr9u0HaEVHMLvXHN4LncGNN6PdLyUhgE9Gm
Y83EngJtjgUejfZN/vAgt6d9Yl1HEEh7Kp7yiWZa3DMsHBjknH90iUoXzXwXAAy2AkvGa6sTMKdQ
PYXSV+vjLVOP5+UKUmOjPafh/Edno5s3vCgrBtmS6V8KtfuoMuhIKreoqww9Zk3TQL0xNHHMkWPh
kRA9FUmDA66BTgwFt5eSTtAEovA5kVPXaBekCKxlZ1TbZ5/3hQfl1cGXGX/QjBKOxXcZlR3BhJh7
l66cCaKXfu4qaZsFjX+dIK7PlfW7THHVC+TgfeqlbWsxEByU3lsCwN7QwiO9clvdDj8lOKxOMeJN
rIzzi12RsCABqUh/TCwS4Rpp0UFTyOTZsXyFuGC52pR6ftg/TIq1xQiX9pGQVixJyFRbGSFJyUdS
Kd12rsbOm8K03ErWUyjluaPHmb+p05z8TJ9vdUMqTnPIAYeWzGCkKLfBGLegKadDJ78z8g9dezL7
TVffNwlWrTV+XeTzN4ZdviptD54FQJKlYXrc9k905GrAjuLQxcUzc4gGFXeGv+rYGKY67TRmTmyG
e11IstOD7DJi8QRIrBI0SYL5SomPKtnLY9xXLIihstLtFS3Q2TY9B3b/7gdVDdSp+Iznl1lNgK+l
4QfNuZnXqI9YKD729EtSdYGWOhxtkKlLbaMdO8sj1zZOnUnKjCZgw1e/SN+AMDFe40G/FCNF+9Q+
CZXdMmU4azLRP8/0eNPjOtyWzcmfOwxk82mHPa+Bu2we7qffOGeTr35I8u5N6TCUl9vpTsRE/t28
4HoLEoFYo1PoEzyhcyCTHT3DgA0Drgm3LjqAYPF7z0ly6hJTYEmTDuVIkBUKpXLbHede9lKThD+W
Aket3NaZ7l/xNmw3lHZid6zMR2PMPC3veBBIYGjT9AWP+9RTbAreTd1GTtNkz/SLInJsGUOPSYRf
Et2bRo2R8OITS2f0uGmk9AmY/xV0muU0z70Bga6KEnT3w8GK1M9CSj6zSP1oKg2zwBoyv8wYigz3
Lh+6aWtlFAsihV52K6WPKJyCF4Us6JgB+xum4l6Oq0u1JKryaSnE/tEaE+uFgR8c0irb9MKBe1dv
RslY5M7lbR/GTlQYZEuWRt0qGA+Fwksho0fIAN4H64WnphG4sXKos+jWpBHDKdPikiXFV6aZh6oy
3puIgdco7kIrzTwhp3saVcgH+S1+LYOPrt4ablrczAJQ1V5FB/qm02KIPEOfeIaEG70qtZMj6fno
+Zr0YUE2Cv2eRvRI2whMpdTWNHbTWD9g80YZOhM7sgA7fSaTGeaP+ShvBa7eWys06B+mZyXSucyk
4sWWi/imd4PQWhhiv3othDaePk1zm3rwZx7Cev4oRuNZLaZrb7hqZlRbIxjPM2jOxIA81+A/qRjG
uQBjbRUNnMFCpaImmkPi+7RpG7shkjwrwuv+dYrKNztIH4yyO40GPY3y8BS26b6hBycZuSbittmC
ZANN059CwIE0tAFGq1PdS0pG4FLtaTX3J1R5Pd1XTTGQxJ1gxsGHBhqAd0Wgv03t+IY3deaYqfTY
WIBs2kh9bbLkYwCnp1XjK/qyP7Tt0her7eY+OnQie5iQkbupXPwqO+DlERymPqGjmvNxLzAR2xWU
Aej508gdNfOOAiQwteYQdN0VTyM8BC3y40Nr/mlEA5qCNywe21i95wLkLwBlRxIDlpdyDrYpPalt
fk1A8zjKPOgbYdu70bAPr1kDoA/a0KEY9RbefkKz/ER7RIiPJm7sR0wxigu6YVr4TLDpKndk6ZPZ
ISvc6h9y1p4SeXjp+FEM/Z4jmjAgfaZPdi0defLd01xWOl1ncuqDi4IzfaGruzYe9mPhb5t9M+Tb
htPCQ4KRP7XD0aG2FxH/D6CAzfISkaXat/ipyQ3GYqN9SgpYn52WUE/Jt0PE3TtY/p80xUI5oT8t
H+tno2tPqt3edVbq4udwLdvgTc8YNyIhw7phSF9NNPXwSYvepTSDy4PA+nPm2qAiADY+J2yolYGI
ZtxYmkyDcbcTjDMONqPlIrtgPVoTB0QyuSpul+7ZaEkqz6k1OnB4btN4bJzKhAgoCxqOtCx4KIz0
T9mOtZO16eBVdodjJKLDOpQPvWz/MjWCyCmEnJ0H/VFriLLLzn/rWu67uVO3BjBvs+nPGtk7yCmJ
B+LOkFKqoZUPSpTeKZC7zzAIaXQKSKFp5A7rXuMkm5xGLE9mHuhK5nWqaSP4tyynj4fMy+6bDEZU
n0jyVtVgNjR19AsD+NaHbc8Ljkjyan/KY9edFEBkjMb0veW3D5KYwG7a3ZtoIY1PUkTfS/dWN/Y2
6EGKNhEexXZieykpgpoCR0pjvJfLEjcPQVglYrcKyAh0spyRsU722dxbB0wmn80IeA9v8K4vP5WW
2HgauD0L+DpxdBJSgcPcAEMx5nKpol8Kjx8PdRJdTfj3zFF1CqLiC5PR0BFKR1lJe/QbC6OS/LcC
uc6aa1QSCo5gfmThz5mfu6A6GgSLQZtfepuiIf4ioK7OCIieiLWfLIoWrh4sXhHq+DHpjAASqx8v
ls2rxpi8xOoWh0He5gYGUnEDR7V6TtSKu2NwjXqWb/U+GwnG08QRFjGYkdK3EURfPfns9qgXCyFL
H+G9jcOjXgwbRdVHAitMMyITtoPR3UnDWB4iKbnTAgJyPGlzVc93GpmpqpoHAtqw3yHS1hoj80gI
PRph8Bu+FezUhJ69UKm4A7hopC+Sfu9RkRx8QxtxBm6pVl6yEowZiHvhpHTb7mc9qL0GIqY9xG48
6+e6s+lN7f7o0g1Wy6cIY9acJDTAR3rvknKDlPEu7oXYynn1CmThpstniM/Fgmh+qwTG1aOtINYv
wsdSmERC9EBZJAmcSg6IO4sIzCQt6Lm1o2lJxxrSHNzYQNxjTKhC9Pe4AwHZDxOe7Ya6Fdr0oMrG
qYq5A0POcCIwlaAq+Uc3/d5LW4jD2SZUjF1kjG/zeEPnzGNKR6qDL0i1yRTOE1biF5QYtI3MjNcN
tErttKTg9WcJMt/S2+ZCD3lRm6OkbA0Mjxxbl+5FIbY9gNvlIVU4cFCRQk00UO8WuhzuHwkPNkk7
gg587UPtt2pI09ZXe2DJSEghGjI8TVPwdkSEus3VX0hoBwhMsE0M0a8Q47dRCCMp0b40o80dYyTd
r0NN4rlJClEHL6jK18iSVahyppfgcupINleJqavvJFz+4KFcHvuEqrVK4X7CqihRlV8A+zKPVhkE
lJriyUmhLx/YROSIPVWlsG8lO6HDpVXGcW8qvUUcEJcuqLkGekr7EisVOOr2KEVcbUUtnCYtH+M0
R45k3ADG9OaC+HlobVx9SVI4RhruBhzHoXbOF4MW9lJ8Tor9UWZz7NHIVnKZdlczH17NZviAJLqf
p8k1VOWtGCMdWvIAohfxhT/WOnySIXepg8iluO8T89o1FrKMODv3VkcBpZIpZNuvsd7iaJ9pD377
qxMyqG4YojiI4bgjm743hvk51cVJKAa3btDi50Qdo5bN25JRR1/kgxdG8h2GI49qjyum3eXbIJx+
hb7e0wtoXimoYOAS+zCb5xfL/mUZEk0i6sLiy9rRbduYAJsAE3xd4MVq4U1QbLE5d/q6o94Q7qQy
P+fpI9g8m2Knv+eadOsy1DZjrDAS6xV2VaN8I6mG5lo3TQCwk6QfvQt4g9sdPSe5uRkq+UVKU0ot
nbrzR5h7o48ZXgoGrTI7N+jbj7Ci9V7XDsQXTZ4SYAymoxNVMvoabuXkQCStQx1OcamKbFcpeoOv
wQ8htSXXpzc3rzTFtaz4czLDl5A65TR1mSv1sAFjW50O5vRciCjd+OouFRSkc3SoaFCDjYEPTCG6
lyQPlgw1I38/5r9mG7XLC4FaSa2QacWvTtrFiEgnI3kcR97eOq7e23Ig5OiNljJhQ3k4xCTaNm0Y
yp+lj0dGEpaXNgi3GkYiW3saj2Wi/k4lBLthDPl94Q1V7QcdSY8UxIutRI+KU3HHb2zJZGxocysN
Q3PJp60NBXiaSLfTz1V5fhJAZyuQBVYoEVKqWnGD9i/1yYVE0WfhpyfZlICaxyXOQr5O6Slq9iGA
DYemJdOpC/Vz0MBOpY+KYea7oFDeTEXam/NI/sSmm0crP4sC1Cm87k94M+9E1MO2UsPLDHIYsm+S
uLjBQiGYb+sQC9e7kbcptyKCw/ydlhhav/sv/C0vvo3FcsQzSsHoPOvNJ1sZj1MNjATOHF7yWn3b
1+I9558FEuUaJba6kxbL5bCcTqkuQ32P8m4bRYzTZGL/shyeuEdpA6GpfnkcGps6mHZ8jip4FwC+
DQ/YCj0miip5OGDtnhCS+s5Q+XQPfdrjc2Vpz+S2H8ysI9qkMVWf6TjDuhrpxDFNbIapPKJ8jYCX
e5MmW3K9VU17zatsqG+VQi9VRs8ECdtfBSfPyQftKqUJKUOhvfTULZVg6D3cfxaeih2cQl08BLOx
V1ICdBFgysfTiQgA0h5jWEuF3Vp1Go3GkIRJWN3ZYXAt//Dg9an8DCgrx7C/poKRmlGjp4kHbFGE
/BLWGDVMaoEf1PAAgDTd0sN1F5v9ibICQj8pvYg0aD0GgadhIbdO2r3yHuTWu9k1T43MhZnoT3hf
3KtG7okAn0IsgKGAYyQ73TQ1dwuyLjrE940mv3St/lsye/LKdLo1Gt51sUwyJub9b86RhmKiP1Td
JanggPMAoA1ugTcrr/4yeLWk4DRDKgSpfUpUYyZx13yU1bitTOkpxZLYMUNtcIeCwFvW6WbwuVqI
Yrq8sJGKC9nRRXpT+O3vXCChCLsZKCXtT3V3b6biqGVG46pSR0yV034vA6geY0nyxOLP29nKBik4
VvRx8RFm4R5wxU0dhVs50T9DqyZPVVMFxEkVK8Vop07lJTEwFK2r9FD2WKZ2crmhK/w9URraRVUc
uvVoEycUnuOW/jc/Bxysb/gJxy68NaOcJuHhlEsKfCdDCR1Ej/6g/fJbJBS+/zXn0oOKldBoFOGD
lLzBTMz1WXWlQKYba1AvE+wxT2uVD7NrD6od3RcDlXUUgJ+tv5zsMH2blP45ydFV47YA/argb46G
y5QM5yKmPc8P3gkh3jFWDR2z6Ld6Ob115aLLk3mRS5lNR+BcwB5X6bYjNl8yleOOKl7oaROpWTlS
MYBXySaEb7aOI0XS5KcsxU6p0H9l1iCooEuvczCc5AqEtJ2fVR7hwrR2bVFYbjYAucvbTTREL1Fa
C/er0ssPXUt/+2VJr6VaXDNoja2Z8XAxatyW9BY83nHOh42PfzxdTmi1lfKIzuhelXqa01H+orLY
TwNYwhBv0DiWSep1ec/VSM/5LDRPpqYKgytAC5IPruy28xjjlBgl2zkwjygo3w1RvaXzfNvD+aKs
Zpy5Q56NBFqb1Hl2XtCDaQU7tY5dc+hoOJZwi4rnC+KlG6i1867StY0O3oD3j4IfZepaKndXP8v9
Hk8HKPq0gY9WB2SdP6rU7F+jSfLGJJ/iaER0XMX5WUufOpF4GKje1WH7EvaUwJdLcJ6wmKKxRN4G
BhcK+onLnPo7MuIvvtleyNze+oDyGSWgQ0srZYML0TEV2X0bqq/ZaAgGeiFhLXoqy4byJFpejHl0
v7YKBDJJGZLH5Z7R2D2m2i9lG38w+n1ABdoewObjqTz7HrqXF7081aX/SnhAP0ZIiOKTqD9JFHJq
BbOVbtKTjZWpe7qMSOvFk0bIUAX4Q0qnwiylC2PN5zEjtzt35ha/7NwrdGNgTD/a22wGRTOLNNnn
9TkvJAoEHGBjJdIH415nQgshIt/aj7OEbjIDWYlJVjBawU0fDQwaISdQ25fcMtaxLZ703dRkyo2U
UsGqUCJQiTAZqFmhjDxD2U2TXR2Qx0VOPeHBNCpa9kuaGqDxZtLs1sXvdWDoY+7LJvU9EwkHIP5S
5V3VYjZuZgVeBov70/hiiQgYNwYWhjlObmVPh8JEko7I6c0gj6wI+k9NrZP2/D3bWSFQ7YRPpg+I
PUObpzmtm11PhF4PvMP6mgRk1N7jL/zetemi7OLtM0vDQSi9vTP9LxPPTndKlXf6yHjXNLS7xbII
8DlOX6UOoGqhEdobg/LHzy1uGiLszPd/a7HoXFJElgc2QNgaEGc5528yeCxZ1U00LCFbKB1Dkx4+
3/wIbfWjb2jfnngI+51/gMQMIJ2MVWurz3YC9FvflpN0rpavi5YKjGbQPjVAvretJ/h5YA9znCXm
3O2n+DTLxq+svC1j0TtxOtznAdXn1LIOdSlIaZq3iYqa3LQ+61EH4h9Ud5OeXuOldGBLGWnDsT4K
ORjcpta4I2xc4FGV3eCPkXtVUI3U8FuP4HrgttYOeS8w1NEZve21IBTAJujskA2IBIpZwkRNNBNC
Y1BvYr28reP+ZcwWo8Ux7ne+ln0N0dycW0gbAeltWWekrAU2L9hJoz6gaRs7lF+iyTzbwZfaaNRk
a/zQLAacZWTlPB7j+2x48rUIupDFGC0MtMBBYu2MLSyHsRhdy44ZO5v64FBT3cWRrDwnNk9r2LGM
bkmxjBn+UEp0FB3ZF6MXF8bYD4acPTeZlW6kWkQ0WgQvMEaQsFvqDjWT7NLowWNwaTo0sR0ic0iS
qnOXtOemVxGrq/yP1aXaOksYQ+pJssPIlE+pR41a2Fa2jPcZJX82kKr0e4orIFSQuFNxH9qRMZyE
75KVp5abGIaCoql/+B/ezmtJbiRL06/S1teLHmgxNj0XoSNDpiZ5A0syk9DCoYGn3w+eLCaL3VO2
a2u2tDJUuIBHBBLhcD/nF1qKIKBqIPnSFSWwKgJWVvmaxALtl7zfpSNxZi21vL1u7pusaRdjQGKq
ngg+OU7y0hLk42lTKIsc0EOdFuE+iLt5Aa1/tqC4LIhWBsidDNVVzTISK7r1tZhTT/4XQYRlqSUK
a9fmWBOzBCZb3QRQA1sWI7e+zV2ZFwQ7WxXeSXfu4NctwaiUay+3UEkfSXvYs2NNK4j4RVPbky/j
hkEZIdlWISoVLO8WQ5W0twLP9FWNvdEsyH8gLn8KLLFMW+I2A4oaWk9Yk7VUuY87geIHT4RQmP5S
tJF6anp1k7GmXIwOzOlowrHcVC9eaRpbU23FBoXI/SRiZ2En+TrUMWyZAh4OQWDWh554e+ICcI+T
4cnOAZmqzSNZM/7++QT0h4isH9XxTVoQVmffik5tbGO90m3QYkBFQuTRsXHIn4qKoH1pDAqkWPQg
Uy9bT43Bw7ivPyHRs86tef1ZQI2bur2VMJOmUfGU25Oxc/QCNLNZjDdmPeeEKuA02G+A4XOSinVt
ip843I21GXJbKL0JAbsmEMgPjW2WbT1laZUtHS33l0iu5GA5Yb2W8RLLthwBqPkneUkH3iIZ+Qkb
aWUtTdOc/RTE0TLj58bm2vpaY+/iKAHAxM8ems9TZfONhcVbwiciEhPYTGukZGy3e7Y8C2Bxkh2R
+hwOQXGrEkLhjsoXPn+VdZjUyH3XFds93lsrxw1GIx1ZZ1ZZDrmete2WxTIOup3Jxh174QyL1dbM
tySLDTRiNl53KkLMW+DKvqi22dxlur/u4vHZ6GFddk73WPtwPYEBVdscIxqm6OYyRBOdlO8mLkGE
dYKvpWG3K8dtbwJyqAQOPR1hlGAkbG6Xr+g3c4nG+NqprYL5tAsDpnOx3cghJogSPK1OhE7HbKTF
YTPnTrZ85Nb4IcH6L0/m2DDdDLm+R6ikmFhWWNxzZqm9DoH1ourfu2F6RXoGcwuEwi1xnWpbRRnH
Jw7tvyC+xdmmbm/UFAYFKUPUa2pIJsQ9lL479+SYbVx84rBb16Hy2atMd91qFYZrUVKcyPw563Ry
ccczyemQ9lqqGisd9jmQe1mxsq/dIuxjLtHESFY8tvex4Y83tq+S22DrY+ZAcpygGDYKWvDgkO8b
JVU3lXtF44KFoTo+dYO2m2qVqPBQPTYdGRG7b5Z6kNfLofc0ForpxKcPTmHdfE5tUmTGd72Lri67
fTbBPBW7bgBqxHagHUhAh57Cmn1XwRu/BPiRKAVm1pg7rfpaea2K7rMR4OuV+qekBVtptq+9S0C/
jAnBg658aAgK4Pfmofub2wQ/jMfOZ3sYo96whqDzoszstdAZD4ODdUEWx7eKWaKeb43cclNZLAqg
KCutY8/nzJr4dZm/qUb/telUVix2v9OYe7az6HZfpF/BbuBeifop+V52xrpT3fGNYu6qMCb8YqXb
EAlcwIarRIl3mYqhc+UbV1F78U1Rc28bYhVwkRdj6QEPJAmuCc9ah03fn0t3bYCeXbmDidtG+zKO
xYUnbMwq2FiYJfS5qsjBgZSbMZ4Juw37DkzbAMhP5WsMyYqtQnyvq56/DAWh17CwIl4ROEmDor3k
Nsxc5Rux9v6LEuzIvqpIO5nnribNNg35N8eZtVlMtkZVDbCu46+iqdM28Kb6Es0Hi+hbBpL2RlbZ
qcDKiMhDmdh823q2oPGHXQb8EUyuzlyKsbqreKj4V924KgXzsF9qD3EbxdwH6nONvMRK03VnGRg7
17atlTl5z0EUmrDciGkXddavK5+NTNbDg4gX1VCIvRjqh84pp60eG9G6q9LzAGSM3DHZOaNKxZYf
D8bGbpugIzyQqyUTxxKOORaWPjIVRIfXRlW3565079KcC5pP6SIrterceE2Jh/fG5aHvlmiyNKQ3
UB27VP5IkJ8wYxMOX/tWQ0XcIS0ft9qTYYMsLOsvpUDJBUYXS6Fs7VXOJSMjtions16yaF37UAc7
Uqxo5sxGG/1bXI0r3+4a7AtvkqodNgh/g1z0z94UnAKbvQrbsk2il+GyVxLiMVp/o+E/wCJneGPK
RTzKca+aUd2KNiEMYwdP6Uj+0+S5FKAgXSnj9wH/4Ng3tHNkGd2qybNgo6Q4IwjN/e5YYDSz5mlo
On9hIoO8dEZ16dQj87MxvZqDu6sMbLLj747NDTpl6TcxwK1VnYa1n4KJUT4Gh94oH6sEMEXDzaXX
D/A4Dl4Fwifww7UfVah4tPrC8cxvM+OEhTjqJLWnG0tfd446yOuU/Mu6C+y9B+TnBqLiozbbjAel
Qra94AI45mudQraER1QQfN0MvouoTZw+eDZ5at3BowgtkBu7GC+dQfbAMv3P4RUECrPK0u+ndasD
3e+q09gm6RZYxn7s/At2IVBfiEUk2gBUx2HMYByfs9x6q6bhZJrthVUqssXhIfHpwd2pAAiqN4nZ
cnfPqzPyKBc7Dk2Ws3VG5MTYCavZawM+6Nlwr4yTdmrBAunggDdFtMsqlriNZ7zpidEucrt+Vopm
Is6V8DDguukwMwWgp8oNDw25NGJuL7rZNEcNs9g4dMeN0jTeqp6KpWeG3C3RbYoywzJgri+qLbJK
ezCTPMoTVYffX35JbezE/MHAcVp5C6z2JTGTr00VTtz9+rYX/F3MCPNC/NY39lR/CQyCkHE80+lj
MmgGHk964QZLE4kyIgxkbC0uc1d1G4BPzLA3cRM/8ve/c75WZeWtAuIFhGkJ+teeulB6tlVW8DbU
w12tO29l2jy7Y31PFsJf6rGCTr6DcZaHopTw2Q6Y2ozeIY+q4Bpsm0CysTxwF202Cbb8KllnxzcO
CKV91fzeXYocnNiczcob6Pns1NIVtjv7brARf7gZjXHr8AvKg2KbMXH7tvLJaKPviJvlRJ7FsC1U
YG3Q38PqLXfqZ3ymiEbnxUWYG83nycmcjrqyt8vMDvXj/KueuGDTh3XrRkDqVLPElwHeaTnbzygj
ADtfe3X0NxKa7jqcvNMAJG2Va0gjAL2OhAqm1wtvBmvSFnEUnspCwbXSyI42bLUkF9m2GS11DWzO
YnXRL9vc3mr9EKA2VgosWMSdzsAorPHzT8ybik1pAKMTd8cQ4rUnGmb47VjGb2EhZtGpZm/kCt8b
V07TJorD8pZN2OyBNvZP2hR6ByIby6HGe9y1Im09OPlDWFZXo8UIAplqPka06jOwri7Rcvje1slO
2AoJ0uXLaFQxrjKSI5p6t8C/Ef0bSjJWA0mMAXMnkFNb0Sjlui8vzaRqhzzrNn2uBCuRsCgr612R
a6xbiQlHecRfb8jXbjidoowJyA9FvlbL5iZwMW4PVGwXQBxpnlKvvVSBrtx9SodqXXU1S4AmuCoa
i/4+L14DEnoixozSC5RopYz6i92Ii6k2u8xLx3Wjsd5Nm8QmHmRAFkpRZPH7axMYX0vzEBjMmvgE
OqTDvntgHArTgubeeW94pLwQ/DKF+0QGZTtgAwen5WCwKQ0DlhFDoF8grFzCXr1EfQvaQ9uXQZpt
NMIDdmZfB92boTwsR0uBkeII1rWs9Od6iB5AWLIcRYfKajqIGrl9zifj3jfiO5M5ZeM67Tappq1X
ajc+T3LIosu2IEGGNeU6jolG4tgZR9VCF4OxAkZJyQ1Y7JTgYuqMqDlc7qgIt2OnbZymYVVCsNHD
s2BRKunRHKpXP+5ek5pcRTwtNHGXirblRwPlzy8+6aH9Gg3WW9sV6PXrK0NNyy3i9+TLRoQVBLt2
O/xKSJaEfZlXBM+Ui1FMD6HlPMXOsFN1Yy9ClqpKox+R34HuYYLRaXkgWrXbLo7fNVNZC7XkgYE0
ROeZG0vwhFX7r1WObGDy1TRMfNiSPUHdW9shEpc2xfPke6tqnMxt2GiPHj6sQnifw3ZGxEfhUekB
UgC0wwUiG45Whu9poRPgztxHFRW31i8uCB51IK+6e9ERi2kCyLCFY58gjmFo55d3GUSGhTeNx7z1
VtFk4aJEFzImRwOdFNKs7sZyqzvDyl6qGq8yRXXQ2geQpnYPnkl42fCgFVjufd9oLNisFVMuGWg0
EoDhmo8JBp3QTZAXs4zqJVfblQJKVeAaOkT6xdYcPEPRDYyJubelv5sfeeQFnqc8sRZmmMNNh+rj
C+tWGPXZqgZ3Sa6RbTemdQtFGNe0tet1Dqand0E+Ds1Bb8kGB6RTKuUbSg5YPRJbXfQVCpLgUnWH
P21PvjxNNfalzp4QPHNjpJU816Ztq7VPmUoIDFWkmZG+VSB2157NooSFYg9bZU4DoicVITuhBiPB
AVa/fv1FuNqmrcxj6zjooZQ4QybM2QhaOAUBzbY59aXZnLQiak8EICbSer2yAz7SL2qlHPZZbZZ3
sakkd2yr59eyoqjhP6JTxGPT9tGC9MNAW1aWWm9/NNNRGbo1tobiIquAA5CHsMzPH4PEfRAzj7vD
2prq8o44jLgDLnZfqoh3yCoDe9ez8NTde4e5V4qB6YZPG64+BiKQDku/15W97AfYergdBPb186jy
ALdkF0KoJG3NJ5N1tV03SxB2FjIuf9SlkbvUEPW5yB5od42gXWIC2lbSX8yh+3Fgb3frmnl/81u9
ydoAKZ2ehNYf/TVho2JhHsmT6ueP6hRrtXMAwkgOKuvTYsR6KrSu7EU2pS78a4yn54PwAU4VZd/c
yKLtFcnsATetoyFuH7wqSA+6IJaYB33Lk6Nxb/FAWKbQb5pl7gynXmXylaeOlVcvA8B6e1mMUy/e
QmwwV+8DB35/xKuQoNn8tlWK6lyivXeVb+V65TNZF/Mk36mPsGycfDcgIEH3vhXZju20spTFCObp
qff0x0wofA5VvRhCq+/lOBpnEsqoxFEOZOWA+kTu+RvZ2sTWcgTTC6smLW7lwUpFtUkqflpIZYXh
srULtC76rF7KZhDNxS1vGO0qPJiZxec+WTSFoK5Ian2Mk9TjwH4g3xKk0DdNY0QXQuzhpuiH9EoK
fkYOlOUtEnXOqgii7i5BUnNVo6pwP1bCXvqwbx5Ye1XLoLfTp4boG787q38OJ/TsnNRyPuWDlS9S
pS2+mFX5hqksdMkqf3a7OPs2lDm0wdh4zSeA7KlbfG8GVhQZORUyHMWyU0smjkm9+gMrmkV1JFoF
JDdDhca0Y+AHWBOz3OnoPRXbkFzIG4mIg9FM4jWtnFsHhP/XqI8/u3lYvajsCVi91d5nndztIonT
cROVAdYoniZuMZNHVzN1mIJmw2VZFyQllMpJYfHTCXErG7RAc5gk/HIti7KhiggOxUGqsNxhqPd+
ZTCsbSBmK1ls5gEKR3fX3eCiqPfzPfB6LoBPk0ezelGEy6ly1I1iaKgQz33k+B45we0grO79o8qG
vPbbbV6T05Jd5PiDooLz70Ly/YUAzwYjfTd1CXaRpEAvuAVlu1ZYMZagZXjiZ6asG2WI7xExiJaV
ZjVfslQ561bZB+SIbyfXD7+LzHoB4O0997buYoHcQJvtnZSoiicOSl4YB0fv3Q2b147ff6aTFze6
T73ffbIKpFxCaw17gD/QlEy3uVPanwdbL5ZB0E93nhYVG8/OkNvJ6u4GdL+7xbXZv2BrWq8MkahP
IApjBJPCq1CTu3zS9bNRZggtGHZPaoJcYJuE4syNQ6IoKJJzwtZpa6C1cEoSM922ApWUNCfBlSX9
eEoso9kaOaiC3CT535padtLaUd+ibBOcNE+3t/xQnGOSQAQomHD5ld3kgE62JdT+nWHF4S2rEZZ0
mmN/C9IbdCXs14Z9+KJugvFOdo2sSSEq80fXoat/62pAc75T8fjedo3F7Nsm96Cn4iPeZ9veR9sU
tWXCGbKOgOe2E2UfrnvsQldlpZL18/vbTK9xVo79aa1HU38rD9jLOksDOYmNLGpzP62DiRsYpbUt
mdow7o6JZaPqE+z1SAzv54UxQWVX96sbkuCvE25+CFUR6Qfrf21KD9kbeErsBt1dgYsKGMseMjC8
hFsDVeEVoJ1hLev6wvVvWd2D0Udxk5wQ/WSd0xurfkSeSZb60M/OSJTtZEkOBD/N28W45wFnZgx5
sEzLx7iZ39BHHXjOilSure/bn/3If6x0pO0usqr03BxJt2pXVFioD2narFS9B11BAKXZKLHJ3w47
yHANGxE+pjIlxLL0+uLwWAAIMFcSm0yW7+VaVAjwEcd97ymLCOcTapoPH0PIhsIKmotNSh3NaRcZ
mL6+aP6o7mTgPldSPgQ35v9QGVi2ulM0QvzyRNlRHmQDPFTSwfPJ01QCH088ex/MG1ARVsa5I/5z
CTIBrAXVwC9EDWuSPFZx1UuEKqwJPk7RknA0nPwt1wvvNgog3niCeLqszxzvHrkP9d6bl7tCQItR
wpb+eXEoSlShrBG3aX/MxVrWtyE7or4tn8niOIgTDdirxqQuMwvLWS3slUPtcDct5MtmxLk0Hzqk
zC3lIKuqOKFVlt9fytqP9s6DuJZmyvff6mXxtzpLd7V9JpJ17xJDxfdqPIT6+OOgqvVt1PJdJxO8
eBY61icthnyglkn5haTdq2WW9ovi5E+NpjV70zbMravF4drLDFQ/0IB/MguN9BkMj1x3mU8DDV2m
Ko2ecbzE1JgJE1SGsq6N8eCisuWPsbECFc78lw/nUYjsbSwR9Wxr/VNg1SoI0sJlx94rN/3zTtc6
ZEVVUvcLtTeCnZ/lbK0bqF2unr2UnvYZf3LlDsHs4pDryAxGzgQgYWg3IivT504liTYqqbZRoHB9
sf0lA2Tr9rmrgvJGE1W6USGI7Ys2yJ7ccdwTjMxftN4oYD35/iELu/jON4Pv8u0m3eUvKIbi4hRZ
d/YDsgzDfML8OUBQktOKwQbmdmBukZP8GiNJepIHIx/akzBb4LWWi8SBwi5dAJA8GXpkDgvZBy7n
/BKYNhw48/Cj+HMI2T0ry+csS4vdx9CpASzYVLpm3QqoAcMw7dFt8c6ylCcQ0JwO2XtZjCtQLMBT
971bnx0Sgs2+JgICOkyNloVQquexI68a56b47EzkraMhrV+KNHsG5tF/w6L51LIefas7G0pWHuBg
X0yLwoUmsFDYyM/haC+A35INIGTcwJzp9hk88Qae8iwuVzgChTldKxcR1tJbWfxoSFIlwwcZnGVH
uPsSPSkdNuIGgtRH1w6Ft6lLIL79YNf70GhvZEkeZBdr7ieLYmYXmX1AvKxxbqNBVfa5C68rg6XO
Lr1DREGHfLWK5mbZp1J8dZmmxEQry6IPj9VvbOmVm/dTdC1dVnpgXd4783c6azhLWJXl3EIYYpCf
7/F+fu9nFXcW71EDKTgMZdNvlg047LsgyfI7f95yRGoFVudnnVu3zSohBAZ0B0k4mCv6tVJd9yj0
uDrCZXlmT2w9qNCq0Buzr2XtICkbgyd3uBGPstFC1X4FDqTcqSU4waYzym3ugHdNGyN4jPzCWZcd
4gh6PMCjgt6JeU4H1W3I7IcpBWXjFYHytiG/5r/lHUtSo2qsh4yx1gBkk+NgGeGqjFMIRCAF7olm
rgfGuhqWYd1PlU/g1NHZYUKyY2+OqLthNvFCtjoGmc6xcfwj6XkERqMoPZe1XZ0dEGuk0Kvoq3Cy
myqPrafKKB04FQFyIFMWPZcKAYS5g/PnM8ml1gTV3fAreJH3M21mrGU51vqV3BIRd0ekD30KQwkB
z+g29n10o7SmIEWSOtt+tPVDzDMCOEzWktGOiyPzW7MdM9U5m1yftZMkxm2RYn8XqYrzMMySRejx
LoQw3W3d+tO4yGYPhtYZtROpzpTAJapbc1UOgv9Uzof3fk1lFnhbKD/OkC3NOOKQ3Js+FoSQ28lx
r0Ektne20Yb3pY1mRYTQ21oW5YEOpmO3d6zsZxYQwkMfHWQdHTSTcCARkH7ve62JM20XHOw8rU59
2GfrJEubJz2Kv8k/tWZ8j6w+fI25VwmmjxhdzOe4SBUdzPmc1CGmUMVm/TQZc/qg99/M/P2c3Eu1
he5mP84RNriUJM0PUKq8g9aM3oGUJ/mtXichIeI82CQ8GyrcsGnKZdPvL1kEGyuljTbpILIWkwIT
Hh+uuouab4/KMz7qY4AIw8JSXY75XPFxaNIIA2BQrw8TRNp1O+C4XkeDcSxyPVlHVqw8Q5K/9NyF
r1bUXc26N57hLeSkxet/6epn7UUuXc1wuJZe9KPrb6Oak4rHeiESwogvepUbj6pflQ9B90sh6l60
ztbfWzTvl5bfzym9st/WlQ8IZRIdzuK1OvCMhfFPQlQ11/JloiEIEM2H0otRmHQvKrpdhyqZ92vy
ZY4GrYKn6p9rZRll+OpmMghZe6Nyk1vBAcqIuU1JFd+QlVduZD3Ed4KnslLLBhdd5Lk3ST8vX8he
ra211k52qGWtfCkPwrXIlTltvChRzvjRX7aMWvCl9arwMDLPXwN+Grt0IDCnZSK/+rmWX+UrVqFP
DcnUm4/6wQ+0nWuQuJen/rkvaNMffRu0exdoHLTIDrvBSR4shD65jzJz7YgM7ZKmhfstX370qUfS
Hb/3kc22aiHW0mEsEwEzDB4UxN8Ped6oxKfnl7oC4ku+koc64NkFPClcfNR1ujuK00c5sadkE2fo
mMmToTii1PTbOIQrSdLUtc105ZIj+2UMFk7OMh8HFXxNCVcLub7Oi64IGeTXQA3zq0hHB464b6y8
Uc9+bdg1HQJ+H7WlYTgrMq3GSp4oD0gr59d6V809ZUXdgw+zWXJs4WlkOM08T6QbT5ghiIUsQmUq
trWB0pIs6iaUUQWu5lEWIzta8YDUH0pP169JZj7I6j5Cu7Ux8ZCLx3x8rjVSvWwhnL1sVSz1gpPm
dItRtnlf59P70F5qtoc+bkv0lDiJjMe4RleI/ej8sbQUNcHCUoxzj6/Ss+7jTPKvn9acPy3LsHBD
Jml4/vi0csiET5vVCDQLWPpbqYSe8bjYNEUALnoWS39XR5/11D+Kog5honlAaGSrbJiGlJldllM1
/5xqab6TpTETB6ZKKD6ptvZi1rrQAqPoirbbsKqJZ6+H2hmBMoXZ0keo4FywFMI6ybdIP1TIZ8ne
7yc6Rgh2Wrizr0d0tZQ6uoI3C9ha9LcJ/hdHBOQPrTK4z6rO24/eAOvI866iSx7ruTr34NlUCen0
pk3c56Ex4iWB+OgoWxs7xhNjTJ4CDfR0Y2KxM/SK+1xBGtvkVTxs5Fm63hOObOP47Cmp9zTFR/mW
rtKpR5ReyQDOb+XHMYncKle2sjgm4+cJ31k0rOryoQ78tXxLryE3pk04X7ddqj+ZsMaSyD01qUHG
Q1UhF2NkdcIp2zn1wiL3Emu2Dy7UvB/H1ERu6GfzoIBh+DhlmqaRSRSJfYtHq2HBOgm7+yBsu3uM
lggdpoBD/YAikjcYyPTjy0cPrfUf+9hIT7I/rif11uggWspiNQ84Z3HnseQ5fZVZSzRFvK1nWNum
HavLkMO3ZwEA1L5S+LWqiGS2hh28hrdt2BWveDhl4ASD2WvAhG07NS5E/z5+tOz6q2co+Wvi68Bf
bPHJ0C2xblAmPBKNtE/lpAk8kDznS6yIlewqXPJ8eq+6d1OKN9yoRjxJrKq/m0qvW8j3syEppp0t
XvwSqKIiBhZjSmIdakiV6yKy3WeAAyfZtYn1z52rwkHUbY0PRURHfofC78XSYR/1x3dI2EO9f4ci
Y00lv0MFa+gxysVX4LvdxheJuUnVZNoBDshWOsIej7LYVUm+0kNVfzSb+kfr5AXGL0U10cWOpFG2
ge1MnsRQ4icVn/SVOqrVGTB8vxdaUu+QTUZHVInSlYNu3qdx7J6BQJvf3fpQp8r01gimCUTIYwjl
nD15fnWuiWcWLYILvZG/9JkIt+hlZcjfpX15JDKHZdT86rdii8gzNsNms2QfQG8h+hF2BDbQfpPZ
51Qz1v6gREfSRu4yJe66lvXC1cECQXTOj4ZVrIumxzIiaDnD8CKMX7zBfR+g3xuOiauWNtvrOY56
NE2woHNJxAEonqIa3xu7KtTWVdWhSDA3yC6y1ev04kACARX9mAQVSmCbtAqsk0l882TPB1kM094+
TJhLypKslz20jPwRSR8HZeo8hvo+n9sXeByFVrYJcb1ZSgF2mK6PJUL/91EAYLLWwFlIIXRnqh9t
z03uSaeH7/Vl6ixbTa+/oLYB27x7RW2cZxjwl9ugNP1dgHTQ1g3T/D7pSXI0itq9Gr26RAC6fVFR
bVoh46idkU7FAa1No80glPqpUrXHoEp6JHUwyhpz79mK8VCJNSc5tqXo8QAxRlT7x+DKHgMydh7c
Qivvj4be2LfWfDB1cItWcTvGkT0rirUnIJgH+H9gLSszqfb6xLLio39b19FGbdiyyTp5WheCwh+j
NtvKomxQo+oN2Xrr5qObA5LKqYvsAnnTvk2FX1/cTll+dEBZhqVZPH77GKY2HLFtJkh98iTZ0LbR
sErS0IdywUCyTmvyAbPrKNvLYlf49iaPStAQKt44XmA9u2zpDr0HCEAW63EM1yjVqDtZdJLisSHd
dYVM5d/DUN/UTWs9l2MAgc2704bYPJG6QII/UL8Dw1K3cVWypZF18hBFeX2EcwVtmb7qVBgbf6rK
fdPln8ECQz33fH2lqW5814+5dTX1ry2xBYgz2FXskTGD8jo3FlWR3KlmpK5UskNrWffe4JefjVHX
DrKElKJ19fKvsrusiSxN3bNo/XWcOC1UUBGNsq6croNI2tSfAzhU72OwuQCuLabPkF/cZeWRmY5J
/WvzBBSh93r/UfL995KcqwZULj7auj+Vfp4nJ7mfPeV55Jz6e70nVz1PgD97vr/f3DYL7vyb87wh
AP0Y9PugH5MTzMbkZCX+XZuN3Q45luT0US9fvdeJgYRZD7KB7h/VecVMv5Dleuq+pQHAfPwZTn5m
FSf5Sh5qMaKpoqctBmJ/NPiaGg2/lE0n2hVqkN3EPT6U78N8jNDVyrjW4lm7bx5fHuRYLAq6xd//
9h///V/fhv8M3oprkY5Bkf8NtuK1QE+r/uffbe3vfyvfq/ev//y7A7rRsz3T1Q1VhURqaTbt317u
ojygt/a/crUJ/XgovW9qrFv2l8Ef4CvMW69uVYlGfbTAdT+OENB4LTdrxMW84aLbCUxxoBef/XnJ
HM7L6GxeUEMze/AI/d0kcq2d613HAwZ4rewiD24m3GVegfcVCyXqPRYqmASkmyBOzHM1Wcb7IZu0
s8nUekNumGuNWpJ5BpVfbhUtaBcf/WQDOTcMNIsIyeQyIihq5TuRu/3JyrPhJF8ZP1/NPVBOyVnG
gTsN2ZqcfF3bN1Fb3JYRUFrfHH8pebm6t0Jv3Pz1lbe836+8Yxq2bbqeZbiObrjun698ZI3g+ILI
ea2wcT3Zelac+1ZNz7hbzK9hb9fkN+YasbZGnMmAbQxIh8yHH9Vx5SEbKGr/pJDcXGWmaiF4M9S3
XuRUSChQN/i2BZxU7UJYfX+Uy7b6JtKqxX0mfBLA9S8R2fAnVX9Kk6Z9NCBN3SVguWWt2zbxSfOh
GMpiqpFUGQwF8fz5HAvuwTpI6wryfms9gbVIl5OTpwfZmhfJL+MP5S/jK4a679sKoqWv4Xrq+w1i
HXV3Ivr81xfaM/7lQtuayn3umK4G5cs0/3yhWzd3WbAG+RsRkR69GK6fvMJB5nFRLaQsIPahliev
8UdzXyCLWuf5zXu/sG5hCqMjehOaU3UkrAMfNuGGy+yxxTRzruzcGT8sX/q+Ob909B+9Sst+6wTr
LhGU3h7NKmPduc300jSLsSYePmEQs1Ezvd23mek+WL52le0Zuxwi5noJk9O3zxXyxsu6c6cXv04e
BmLMD8wBvw2YAj+4Uz0DoOFySNEtnazh2jlOeGz78iRLiASO1x/13RWfZxT4ujL3F52B8iMwF2Pl
mx9dOLUx8/dTdcWsVhPrk10Rg/IIkQ5Bwj4a7lRfPIyDpmHw1hFLcpv5uwTKJ8dZj62lflZR/98B
FrLfi/YYnXM4rPeGi0lQVFgZhqmc/e9GnU+vDLQQ5K3xH3+a/mo5HX4ryrGKgrD5rfjfD0XGf/81
n/Ozz5/P+O9T9K0qakACf9lr+1acX7K3+vdOfxqZd//x6VYvzcufCuu8iZrxtn2rxru3uk2bv259
/x7M8vNAcnp/KP5liP+jTn88Lv79QH97k5/rYSzf/vn3FxS5CNxi9xp9a/7+o2l+kBi2pzu//C5/
jiW/z1+Nkb7wtdtXBjf1f3ieZ7Mnsvg//5gRuYGDH80KP+J/WJZmmhaPKvnv17/2z3f8N5fhr7/h
H1f7/a759+P81Td4v0DvV8F2mV1+PoB/jvV/cxXMf9iGx0PB/vEleW78ehVc7x+OoXuW5c2PbP4x
3fGGv9xV/9PN8P/tKvDZ/1+vgsGfWtM91fXM/83cuTW3bVxx/Kto+gF2sBcAi4dmJuMk47R122mT
dPoIU4yJEU1kSKmJvn1/i11I3BWdODqcycJ+sSkdYg/O9X8ueDrlORd6r7qh771zJn7e1seFxhi5
LPB+TMMfHnJ2fKM6FAWADFEJV33Hp5Mo3lShVr9DFaxWFI88blvHh0zwes6FYVDWogu81S1yAYNR
mSpop+NNvZ4LzikCRbjZs0UtXNjZcy7AG0X47gadtK4mU2AbI5aCVnnHA6ZwG6UArTo/v++UdUB4
ruGl4OGKWlcRF0icTLTSAilolB86sJ94xqYpdKHvlSeHQBeS26hOF7TzjVgXGkVLB7rQPp8yk4VB
8TWdbX0KIXCedVkEgyhLZcG2qvXWuY5AaLkKWRhwng2ZTrNajBq5YBupc2yU021LFtNHLhQ+0huF
LiAKRke7WR8XWLXCo5OFiwTNdjAOP3iRC32rOj5pcSCRCwA8lWmEpfFHyAWLjzTa9tp1F7mgm04B
ZVqcSGR4Td6B8U9x6oRd5HBkDSlSKnxkT1LR+9Y0qyrE+LwqLvBqPKEUOKuoOHQapb8oBb1WBFEd
aUWtkQKBrlgXjFfsmyB7smXmaJTzvXUmuIZwRT9UkRBgDo3UIFrPKVmdHCKh5Sqdo1eW3WK+sSlE
iFJXExfWJ/P6aNHi+8CWDRhCZELpGzti6ib4jJQ5VegbeUBCe2DJD9vOkRklgS9EQetOdUQQQVtW
UanLN5JEa2mcZK0aGvYJmzWLLmUhZBYs2aXIXWuEYHwXBfT1GuGw/Yx18kL3FCEUHhIswQMwog4p
w6oOUTGAAGLjSObAws2+tSl/KrCEnvzJt0732Mflqi+X1r0Xy0KvsH2tpiJ00TrqZlCdw4MymVFd
tKy5L6ldxAV2fctyuMvR4kCg0Pc2pNG1WgTdJpjn9RYh+EjDRsQnqKAMlxACgJvGmZRZVZg5dUYK
tLteASRYzH9CkgsuBHTRsQbAVJtFa4dZF2oEGKv1A+bfJR8IUHWOK2lNAkXFpUcaqrMI7JQUn98o
TQ9C7/rLkRKZE33bGE1fX7Q8EMlKH38LhEy8zMxNNHiFW+wGZchNXOgiWK7q3ALYv5dyIdTcDLVF
1xXS71tlPOkUhqLS43tvxaHRoBq8AUj9M3R8bgIA0mAMrf06OcX6AkSSBWlo4EIxZdC8ijYFgEXK
NDilB/AD/EFtdpCKuDQwRAOoI1Fl0SltLk5PhqRYRkMesfqJ2phA9cNLZYC0GQbwYoi1AaEICSi4
Mf7sGzbgxfC5OmtoAvgh9Qm4PPYODGsMXHajBDBRU5LEa0SjGH1wRTiScWChUi4AHliP3aPBJ15F
YGQaenLADpL9rej4FDxStPL6HIGWJHx+1/bucqY4WCptzNJrFuYvV3U5grYkMUIhWKwevrGxUDr3
iZTfQsgQenDi+aO4VSQEpG9iIQBRHkJgFDp4z0/fdxQYaVICW6vUAljSV2nJndMDJLe956TLVcTG
vsEl2p7qUwIT6rODuG2pCpAgsty2H2BD5MLLEJnUCZ8ZPGe46jMEQUmFhgDIhDzD8Gq9T8iCBUxw
pJFNih6rkwWWLXlpsmwbNYAVN77syhs0SLr2xvgUOVUXGIHoOXFIAGKEv8cifKIfbQkJQj6a4MXq
nIJmmalUE5zC8POk17aKwipSTKFDk9AQ77sEBtUxgd4gqWsINZW+1S1Yeox+OGTmIEFYLeaC12wu
7K4oLugJaKUiQFgweDrR1hbk4vS6ITjiRVPg6LWdPhREr3D6hioB7cnR4RUKQD9iw8Y0XEVKj/4o
EdjMD+yGY6SCl9UezkcWTBgE+pzeq4LC88ACiTKYaNvTXZULPsVEOgws9i8dHuZUVlh2tI9/3vGL
mY/s+BbMGFf/fMpz9V9sYI87NF190RBvZJEen5AwVIvtJ8ZVQhXNDqRIFNqW64/SgOIBPo+rhKxV
yIQOPJCBnMCCeEjAp0wGWqN4CTaIYep6/Swf8Bk/9DTZ9GY37W+/DjNK0/Z0Nj31mz+wjsO8JHA2
1xSMRPaDYQ4qko58DP/+IuPwMopz9uE6mrN8T/r1dMCXX51913qq9T/fTtvjeNzsHpcPHtNthqGz
P//py/34fvw4nhs4QlQ8z/OdvBjfejJ+v0H4dFfQDWIjpnuceJ9xTniJy+SE78bDaTyttxgGs/Si
7lLKb8b99ON8PEzZXUfcWUx73s/H8XY+v+sYpMgpHw7bzf20ebjPiC/xn5T4V9v9yFbk7TnlWIwR
U05Thjfzjzdv5v3Dx/c522MMI/2Wb+D6dJs9z9SDKaXMOOjxQ37LOqbgUspv4fg0nXM8gXxSwt/e
jrtMAFNpXUx3z0uR5ynXyDgNIiZ9uJ3GworEEoiY8vxzLhYRTpaS/etL2xSbXsWEIfCwuXvM5CJW
haWk/zY/TKcXbI5IipT2u3E6ZNaD8uI13Mu78fi4Hw+35+xIYLD8lk+ncbN7OG158UtOf+nEENOf
Nrvpw5gnKxHDlJPGF5zm+0yyTawby2mzwIe/P/2U2SYTW7WuQX1+OJakQ8FbTHo+3Bc2xMQuQynl
v2/fH8ciegIzCs2sctL/G3O/xQxo6JiWE/755u34kYX27FlayYUYCvphQuMa9P+yPZ62maUycQjm
GsTfbX+ZNpkbg3iYqrgG8f/Ox7uVUmTKMsIlJj0f73c3b8bjjKfMlTN2/V7nC74a70rdp0QEDCIl
/4/dlHPcIS1XIHu3JyLJs5o0QCm+Y5aIlXjQUi6XEv7n9nA4sftwLNKENAQsJf+v3Xy7vfn29MK3
xZYHKfl/8+bcy4KYRhGu8wUvBTGQB4+Wkv8O7m9Pp21muWycQpfT/iXPKm3ccSCl+/39uFtPvmwR
idiclOwP2+NHPFtGma7pKxjCHyYym0K82UgeWm6kN/2fEb9z+HCfq2YqW4mJb0/3NxdvPtbJxfSn
02Y+nKYscmPHV9gJI6b9OLN658NKaJGTuHPn1ylfQpqetsW8xJ/WXTiXfi0H18JPbPbb8fjF/wEA
AP//</cx:binary>
              </cx:geoCache>
            </cx:geography>
          </cx:layoutPr>
          <cx:valueColors>
            <cx:minColor>
              <a:srgbClr val="0070C0"/>
            </cx:minColor>
            <cx:midColor>
              <a:schemeClr val="bg1"/>
            </cx:midColor>
            <cx:maxColor>
              <a:srgbClr val="FF0000"/>
            </cx:maxColor>
          </cx:valueColors>
          <cx:valueColorPositions count="3"/>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5">
  <a:schemeClr val="accent5"/>
</cs:colorStyle>
</file>

<file path=xl/charts/colors8.xml><?xml version="1.0" encoding="utf-8"?>
<cs:colorStyle xmlns:cs="http://schemas.microsoft.com/office/drawing/2012/chartStyle" xmlns:a="http://schemas.openxmlformats.org/drawingml/2006/main" meth="withinLinearReversed" id="25">
  <a:schemeClr val="accent5"/>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8" Type="http://schemas.microsoft.com/office/2014/relationships/chartEx" Target="../charts/chartEx6.xml"/><Relationship Id="rId3" Type="http://schemas.microsoft.com/office/2014/relationships/chartEx" Target="../charts/chartEx1.xml"/><Relationship Id="rId7" Type="http://schemas.microsoft.com/office/2014/relationships/chartEx" Target="../charts/chartEx5.xml"/><Relationship Id="rId12" Type="http://schemas.openxmlformats.org/officeDocument/2006/relationships/chart" Target="../charts/chart11.xml"/><Relationship Id="rId2" Type="http://schemas.openxmlformats.org/officeDocument/2006/relationships/chart" Target="../charts/chart8.xml"/><Relationship Id="rId1" Type="http://schemas.openxmlformats.org/officeDocument/2006/relationships/chart" Target="../charts/chart7.xml"/><Relationship Id="rId6" Type="http://schemas.microsoft.com/office/2014/relationships/chartEx" Target="../charts/chartEx4.xml"/><Relationship Id="rId11" Type="http://schemas.openxmlformats.org/officeDocument/2006/relationships/chart" Target="../charts/chart10.xml"/><Relationship Id="rId5" Type="http://schemas.microsoft.com/office/2014/relationships/chartEx" Target="../charts/chartEx3.xml"/><Relationship Id="rId10" Type="http://schemas.openxmlformats.org/officeDocument/2006/relationships/chart" Target="../charts/chart9.xml"/><Relationship Id="rId4" Type="http://schemas.microsoft.com/office/2014/relationships/chartEx" Target="../charts/chartEx2.xml"/><Relationship Id="rId9" Type="http://schemas.microsoft.com/office/2014/relationships/chartEx" Target="../charts/chartEx7.xml"/></Relationships>
</file>

<file path=xl/drawings/drawing1.xml><?xml version="1.0" encoding="utf-8"?>
<xdr:wsDr xmlns:xdr="http://schemas.openxmlformats.org/drawingml/2006/spreadsheetDrawing" xmlns:a="http://schemas.openxmlformats.org/drawingml/2006/main">
  <xdr:twoCellAnchor>
    <xdr:from>
      <xdr:col>0</xdr:col>
      <xdr:colOff>1016000</xdr:colOff>
      <xdr:row>30</xdr:row>
      <xdr:rowOff>0</xdr:rowOff>
    </xdr:from>
    <xdr:to>
      <xdr:col>6</xdr:col>
      <xdr:colOff>127000</xdr:colOff>
      <xdr:row>43</xdr:row>
      <xdr:rowOff>101600</xdr:rowOff>
    </xdr:to>
    <xdr:graphicFrame macro="">
      <xdr:nvGraphicFramePr>
        <xdr:cNvPr id="2" name="Chart 1">
          <a:extLst>
            <a:ext uri="{FF2B5EF4-FFF2-40B4-BE49-F238E27FC236}">
              <a16:creationId xmlns:a16="http://schemas.microsoft.com/office/drawing/2014/main" id="{3CDF6FFB-BB4D-5A86-1294-9367B7CF4B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431800</xdr:colOff>
      <xdr:row>29</xdr:row>
      <xdr:rowOff>190500</xdr:rowOff>
    </xdr:from>
    <xdr:to>
      <xdr:col>12</xdr:col>
      <xdr:colOff>50800</xdr:colOff>
      <xdr:row>43</xdr:row>
      <xdr:rowOff>88900</xdr:rowOff>
    </xdr:to>
    <xdr:graphicFrame macro="">
      <xdr:nvGraphicFramePr>
        <xdr:cNvPr id="3" name="Chart 2">
          <a:extLst>
            <a:ext uri="{FF2B5EF4-FFF2-40B4-BE49-F238E27FC236}">
              <a16:creationId xmlns:a16="http://schemas.microsoft.com/office/drawing/2014/main" id="{52687C55-F94C-883B-C216-021CA93489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304800</xdr:colOff>
      <xdr:row>30</xdr:row>
      <xdr:rowOff>0</xdr:rowOff>
    </xdr:from>
    <xdr:to>
      <xdr:col>17</xdr:col>
      <xdr:colOff>749300</xdr:colOff>
      <xdr:row>43</xdr:row>
      <xdr:rowOff>101600</xdr:rowOff>
    </xdr:to>
    <xdr:graphicFrame macro="">
      <xdr:nvGraphicFramePr>
        <xdr:cNvPr id="4" name="Chart 3">
          <a:extLst>
            <a:ext uri="{FF2B5EF4-FFF2-40B4-BE49-F238E27FC236}">
              <a16:creationId xmlns:a16="http://schemas.microsoft.com/office/drawing/2014/main" id="{1DDB1B10-A3C8-C1A5-0FE1-7AE795CA81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558800</xdr:colOff>
      <xdr:row>3</xdr:row>
      <xdr:rowOff>50800</xdr:rowOff>
    </xdr:from>
    <xdr:to>
      <xdr:col>23</xdr:col>
      <xdr:colOff>393700</xdr:colOff>
      <xdr:row>22</xdr:row>
      <xdr:rowOff>127000</xdr:rowOff>
    </xdr:to>
    <xdr:graphicFrame macro="">
      <xdr:nvGraphicFramePr>
        <xdr:cNvPr id="5" name="Chart 4">
          <a:extLst>
            <a:ext uri="{FF2B5EF4-FFF2-40B4-BE49-F238E27FC236}">
              <a16:creationId xmlns:a16="http://schemas.microsoft.com/office/drawing/2014/main" id="{6C32BFFD-8C1A-535C-5EC2-E62FC803A5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920750</xdr:colOff>
      <xdr:row>18</xdr:row>
      <xdr:rowOff>25400</xdr:rowOff>
    </xdr:from>
    <xdr:to>
      <xdr:col>3</xdr:col>
      <xdr:colOff>730250</xdr:colOff>
      <xdr:row>31</xdr:row>
      <xdr:rowOff>127000</xdr:rowOff>
    </xdr:to>
    <xdr:graphicFrame macro="">
      <xdr:nvGraphicFramePr>
        <xdr:cNvPr id="2" name="Chart 1">
          <a:extLst>
            <a:ext uri="{FF2B5EF4-FFF2-40B4-BE49-F238E27FC236}">
              <a16:creationId xmlns:a16="http://schemas.microsoft.com/office/drawing/2014/main" id="{C433E627-4A11-7787-A986-0B59058503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692150</xdr:colOff>
      <xdr:row>18</xdr:row>
      <xdr:rowOff>0</xdr:rowOff>
    </xdr:from>
    <xdr:to>
      <xdr:col>7</xdr:col>
      <xdr:colOff>501650</xdr:colOff>
      <xdr:row>31</xdr:row>
      <xdr:rowOff>101600</xdr:rowOff>
    </xdr:to>
    <xdr:graphicFrame macro="">
      <xdr:nvGraphicFramePr>
        <xdr:cNvPr id="3" name="Chart 2">
          <a:extLst>
            <a:ext uri="{FF2B5EF4-FFF2-40B4-BE49-F238E27FC236}">
              <a16:creationId xmlns:a16="http://schemas.microsoft.com/office/drawing/2014/main" id="{5B08C650-9E54-B2A9-5214-0853C1E5B7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15</xdr:col>
      <xdr:colOff>704850</xdr:colOff>
      <xdr:row>0</xdr:row>
      <xdr:rowOff>12700</xdr:rowOff>
    </xdr:from>
    <xdr:to>
      <xdr:col>23</xdr:col>
      <xdr:colOff>196850</xdr:colOff>
      <xdr:row>18</xdr:row>
      <xdr:rowOff>12700</xdr:rowOff>
    </xdr:to>
    <xdr:graphicFrame macro="">
      <xdr:nvGraphicFramePr>
        <xdr:cNvPr id="3" name="Chart 2">
          <a:extLst>
            <a:ext uri="{FF2B5EF4-FFF2-40B4-BE49-F238E27FC236}">
              <a16:creationId xmlns:a16="http://schemas.microsoft.com/office/drawing/2014/main" id="{00000000-0008-0000-0200-000003000000}"/>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23</xdr:col>
      <xdr:colOff>412750</xdr:colOff>
      <xdr:row>0</xdr:row>
      <xdr:rowOff>0</xdr:rowOff>
    </xdr:from>
    <xdr:to>
      <xdr:col>30</xdr:col>
      <xdr:colOff>730250</xdr:colOff>
      <xdr:row>18</xdr:row>
      <xdr:rowOff>0</xdr:rowOff>
    </xdr:to>
    <xdr:graphicFrame macro="">
      <xdr:nvGraphicFramePr>
        <xdr:cNvPr id="4" name="Chart 3">
          <a:extLst>
            <a:ext uri="{FF2B5EF4-FFF2-40B4-BE49-F238E27FC236}">
              <a16:creationId xmlns:a16="http://schemas.microsoft.com/office/drawing/2014/main" id="{00000000-0008-0000-0200-000004000000}"/>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793750</xdr:colOff>
      <xdr:row>23</xdr:row>
      <xdr:rowOff>139700</xdr:rowOff>
    </xdr:from>
    <xdr:to>
      <xdr:col>26</xdr:col>
      <xdr:colOff>412750</xdr:colOff>
      <xdr:row>38</xdr:row>
      <xdr:rowOff>38100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47ED1F6B-3376-9157-5B93-BC1A1D7CC7C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9831050" y="4813300"/>
              <a:ext cx="4572000" cy="29464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20</xdr:col>
      <xdr:colOff>800100</xdr:colOff>
      <xdr:row>38</xdr:row>
      <xdr:rowOff>190500</xdr:rowOff>
    </xdr:from>
    <xdr:to>
      <xdr:col>26</xdr:col>
      <xdr:colOff>419100</xdr:colOff>
      <xdr:row>52</xdr:row>
      <xdr:rowOff>88900</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39B54751-2DC2-965B-B40A-5BD5132ABF5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9837400" y="791210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20</xdr:col>
      <xdr:colOff>800100</xdr:colOff>
      <xdr:row>54</xdr:row>
      <xdr:rowOff>25400</xdr:rowOff>
    </xdr:from>
    <xdr:to>
      <xdr:col>26</xdr:col>
      <xdr:colOff>419100</xdr:colOff>
      <xdr:row>67</xdr:row>
      <xdr:rowOff>127000</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C57B1C2D-9960-3FEC-8FDF-5A35D864615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9837400" y="1099820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21</xdr:col>
      <xdr:colOff>165100</xdr:colOff>
      <xdr:row>69</xdr:row>
      <xdr:rowOff>12700</xdr:rowOff>
    </xdr:from>
    <xdr:to>
      <xdr:col>26</xdr:col>
      <xdr:colOff>609600</xdr:colOff>
      <xdr:row>83</xdr:row>
      <xdr:rowOff>114300</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69DEB7E7-F645-2DD1-ACA0-7F4CCA0B8AD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20027900" y="14033500"/>
              <a:ext cx="4572000" cy="29464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26</xdr:col>
      <xdr:colOff>736600</xdr:colOff>
      <xdr:row>23</xdr:row>
      <xdr:rowOff>25400</xdr:rowOff>
    </xdr:from>
    <xdr:to>
      <xdr:col>32</xdr:col>
      <xdr:colOff>355600</xdr:colOff>
      <xdr:row>37</xdr:row>
      <xdr:rowOff>127000</xdr:rowOff>
    </xdr:to>
    <mc:AlternateContent xmlns:mc="http://schemas.openxmlformats.org/markup-compatibility/2006">
      <mc:Choice xmlns:cx4="http://schemas.microsoft.com/office/drawing/2016/5/10/chartex" Requires="cx4">
        <xdr:graphicFrame macro="">
          <xdr:nvGraphicFramePr>
            <xdr:cNvPr id="14" name="Chart 13">
              <a:extLst>
                <a:ext uri="{FF2B5EF4-FFF2-40B4-BE49-F238E27FC236}">
                  <a16:creationId xmlns:a16="http://schemas.microsoft.com/office/drawing/2014/main" id="{EC860F25-5E41-349E-A8BB-5D196523421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24726900" y="4699000"/>
              <a:ext cx="4572000" cy="29464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26</xdr:col>
      <xdr:colOff>768350</xdr:colOff>
      <xdr:row>39</xdr:row>
      <xdr:rowOff>25400</xdr:rowOff>
    </xdr:from>
    <xdr:to>
      <xdr:col>32</xdr:col>
      <xdr:colOff>387350</xdr:colOff>
      <xdr:row>52</xdr:row>
      <xdr:rowOff>127000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336A37F-5E34-3FBF-C63E-D96E13D83F3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24758650" y="795020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26</xdr:col>
      <xdr:colOff>768350</xdr:colOff>
      <xdr:row>53</xdr:row>
      <xdr:rowOff>152400</xdr:rowOff>
    </xdr:from>
    <xdr:to>
      <xdr:col>32</xdr:col>
      <xdr:colOff>387350</xdr:colOff>
      <xdr:row>67</xdr:row>
      <xdr:rowOff>50800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F6115AB8-8145-F468-FDDC-00B7BA3DD97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24758650" y="1092200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577850</xdr:colOff>
      <xdr:row>94</xdr:row>
      <xdr:rowOff>12700</xdr:rowOff>
    </xdr:from>
    <xdr:to>
      <xdr:col>15</xdr:col>
      <xdr:colOff>1060450</xdr:colOff>
      <xdr:row>107</xdr:row>
      <xdr:rowOff>114300</xdr:rowOff>
    </xdr:to>
    <xdr:graphicFrame macro="">
      <xdr:nvGraphicFramePr>
        <xdr:cNvPr id="15" name="Chart 14">
          <a:extLst>
            <a:ext uri="{FF2B5EF4-FFF2-40B4-BE49-F238E27FC236}">
              <a16:creationId xmlns:a16="http://schemas.microsoft.com/office/drawing/2014/main" id="{7463423D-AED7-8E54-CD04-185962F937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11</xdr:col>
      <xdr:colOff>628650</xdr:colOff>
      <xdr:row>109</xdr:row>
      <xdr:rowOff>0</xdr:rowOff>
    </xdr:from>
    <xdr:to>
      <xdr:col>15</xdr:col>
      <xdr:colOff>1111250</xdr:colOff>
      <xdr:row>122</xdr:row>
      <xdr:rowOff>101600</xdr:rowOff>
    </xdr:to>
    <xdr:graphicFrame macro="">
      <xdr:nvGraphicFramePr>
        <xdr:cNvPr id="16" name="Chart 15">
          <a:extLst>
            <a:ext uri="{FF2B5EF4-FFF2-40B4-BE49-F238E27FC236}">
              <a16:creationId xmlns:a16="http://schemas.microsoft.com/office/drawing/2014/main" id="{3725BE48-660D-10E5-F980-DBED6E8D87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11</xdr:col>
      <xdr:colOff>546100</xdr:colOff>
      <xdr:row>123</xdr:row>
      <xdr:rowOff>152400</xdr:rowOff>
    </xdr:from>
    <xdr:to>
      <xdr:col>15</xdr:col>
      <xdr:colOff>1028700</xdr:colOff>
      <xdr:row>137</xdr:row>
      <xdr:rowOff>50800</xdr:rowOff>
    </xdr:to>
    <xdr:graphicFrame macro="">
      <xdr:nvGraphicFramePr>
        <xdr:cNvPr id="17" name="Chart 16">
          <a:extLst>
            <a:ext uri="{FF2B5EF4-FFF2-40B4-BE49-F238E27FC236}">
              <a16:creationId xmlns:a16="http://schemas.microsoft.com/office/drawing/2014/main" id="{5D4B6955-D657-F7FC-9B03-5BC6890009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1.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linkedin.com/in/ericrolson/details/experienc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BS473"/>
  <sheetViews>
    <sheetView topLeftCell="G1" zoomScale="85" workbookViewId="0">
      <pane ySplit="1" topLeftCell="A9" activePane="bottomLeft" state="frozen"/>
      <selection activeCell="C1" sqref="C1"/>
      <selection pane="bottomLeft" activeCell="C8" sqref="A8:XFD8"/>
    </sheetView>
  </sheetViews>
  <sheetFormatPr baseColWidth="10" defaultRowHeight="16" x14ac:dyDescent="0.2"/>
  <cols>
    <col min="1" max="2" width="0" hidden="1" customWidth="1"/>
    <col min="5" max="7" width="10.83203125" style="1"/>
    <col min="8" max="8" width="26.6640625" style="1" bestFit="1" customWidth="1"/>
    <col min="9" max="9" width="13.33203125" style="1" customWidth="1"/>
    <col min="10" max="11" width="10.83203125" style="1"/>
    <col min="12" max="13" width="10.83203125" style="1" customWidth="1"/>
    <col min="14" max="14" width="10.83203125" style="1"/>
    <col min="15" max="19" width="0" style="1" hidden="1" customWidth="1"/>
    <col min="20" max="20" width="10.83203125" style="29"/>
    <col min="21" max="21" width="60.6640625" style="1" bestFit="1" customWidth="1"/>
    <col min="22" max="23" width="0" style="1" hidden="1" customWidth="1"/>
    <col min="24" max="24" width="11.6640625" style="1" bestFit="1" customWidth="1"/>
    <col min="25" max="26" width="10.83203125" style="1"/>
    <col min="27" max="43" width="0" style="1" hidden="1" customWidth="1"/>
    <col min="44" max="50" width="10.83203125" style="1"/>
    <col min="51" max="70" width="0" hidden="1" customWidth="1"/>
  </cols>
  <sheetData>
    <row r="1" spans="1:71" ht="100" customHeight="1" x14ac:dyDescent="0.2">
      <c r="A1" t="s">
        <v>0</v>
      </c>
      <c r="B1" t="s">
        <v>1</v>
      </c>
      <c r="C1" t="s">
        <v>2</v>
      </c>
      <c r="D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29" t="s">
        <v>5955</v>
      </c>
      <c r="U1" s="1" t="s">
        <v>19</v>
      </c>
      <c r="V1" s="1" t="s">
        <v>20</v>
      </c>
      <c r="W1" s="1" t="s">
        <v>21</v>
      </c>
      <c r="X1" s="5" t="s">
        <v>5443</v>
      </c>
      <c r="Y1" s="1" t="s">
        <v>22</v>
      </c>
      <c r="Z1" s="1" t="s">
        <v>23</v>
      </c>
      <c r="AA1" s="1" t="s">
        <v>24</v>
      </c>
      <c r="AB1" s="1" t="s">
        <v>25</v>
      </c>
      <c r="AC1" s="1" t="s">
        <v>26</v>
      </c>
      <c r="AD1" s="1" t="s">
        <v>27</v>
      </c>
      <c r="AE1" s="1" t="s">
        <v>28</v>
      </c>
      <c r="AF1" s="1" t="s">
        <v>29</v>
      </c>
      <c r="AG1" s="1" t="s">
        <v>30</v>
      </c>
      <c r="AH1" s="1" t="s">
        <v>31</v>
      </c>
      <c r="AI1" s="1" t="s">
        <v>32</v>
      </c>
      <c r="AJ1" s="1" t="s">
        <v>33</v>
      </c>
      <c r="AK1" s="1" t="s">
        <v>34</v>
      </c>
      <c r="AL1" s="1" t="s">
        <v>35</v>
      </c>
      <c r="AM1" s="1" t="s">
        <v>36</v>
      </c>
      <c r="AN1" s="1" t="s">
        <v>37</v>
      </c>
      <c r="AO1" s="1" t="s">
        <v>38</v>
      </c>
      <c r="AP1" s="1" t="s">
        <v>39</v>
      </c>
      <c r="AQ1" s="1" t="s">
        <v>40</v>
      </c>
      <c r="AR1" s="1" t="s">
        <v>41</v>
      </c>
      <c r="AS1" s="1" t="s">
        <v>42</v>
      </c>
      <c r="AT1" s="1" t="s">
        <v>43</v>
      </c>
      <c r="AU1" s="1" t="s">
        <v>5132</v>
      </c>
      <c r="AV1" s="1" t="s">
        <v>44</v>
      </c>
      <c r="AW1" s="1" t="s">
        <v>45</v>
      </c>
      <c r="AX1" s="1" t="s">
        <v>46</v>
      </c>
      <c r="AY1" t="s">
        <v>47</v>
      </c>
      <c r="AZ1" t="s">
        <v>48</v>
      </c>
      <c r="BA1" t="s">
        <v>49</v>
      </c>
      <c r="BB1" t="s">
        <v>50</v>
      </c>
      <c r="BC1" t="s">
        <v>51</v>
      </c>
      <c r="BD1" t="s">
        <v>52</v>
      </c>
      <c r="BE1" t="s">
        <v>53</v>
      </c>
      <c r="BF1" t="s">
        <v>54</v>
      </c>
      <c r="BG1" t="s">
        <v>55</v>
      </c>
      <c r="BH1" t="s">
        <v>56</v>
      </c>
      <c r="BI1" t="s">
        <v>57</v>
      </c>
      <c r="BJ1" t="s">
        <v>58</v>
      </c>
      <c r="BK1" t="s">
        <v>59</v>
      </c>
      <c r="BL1" t="s">
        <v>60</v>
      </c>
      <c r="BM1" t="s">
        <v>61</v>
      </c>
      <c r="BN1" t="s">
        <v>62</v>
      </c>
      <c r="BO1" t="s">
        <v>63</v>
      </c>
      <c r="BP1" t="s">
        <v>64</v>
      </c>
      <c r="BQ1" t="s">
        <v>65</v>
      </c>
      <c r="BR1" t="s">
        <v>66</v>
      </c>
      <c r="BS1" t="s">
        <v>67</v>
      </c>
    </row>
    <row r="2" spans="1:71" ht="100" customHeight="1" x14ac:dyDescent="0.2">
      <c r="A2" s="2">
        <v>45171</v>
      </c>
      <c r="B2">
        <v>470</v>
      </c>
      <c r="C2" t="s">
        <v>68</v>
      </c>
      <c r="D2">
        <v>2023</v>
      </c>
      <c r="E2" s="1" t="s">
        <v>69</v>
      </c>
      <c r="F2" s="3">
        <v>45124</v>
      </c>
      <c r="H2" s="1" t="s">
        <v>70</v>
      </c>
      <c r="I2" s="1" t="s">
        <v>71</v>
      </c>
      <c r="J2" s="1" t="s">
        <v>72</v>
      </c>
      <c r="K2" s="1">
        <v>3</v>
      </c>
      <c r="L2" s="1" t="s">
        <v>73</v>
      </c>
      <c r="M2" s="1" t="s">
        <v>73</v>
      </c>
      <c r="N2" s="1" t="s">
        <v>74</v>
      </c>
      <c r="O2" s="1" t="s">
        <v>75</v>
      </c>
      <c r="P2" s="1" t="s">
        <v>76</v>
      </c>
      <c r="Q2" s="1" t="s">
        <v>77</v>
      </c>
      <c r="R2" s="1" t="s">
        <v>78</v>
      </c>
      <c r="S2" s="1" t="s">
        <v>74</v>
      </c>
      <c r="T2" s="29" t="s">
        <v>1671</v>
      </c>
      <c r="U2" s="1" t="s">
        <v>4739</v>
      </c>
      <c r="V2" s="1" t="s">
        <v>79</v>
      </c>
      <c r="W2" s="1" t="s">
        <v>80</v>
      </c>
      <c r="X2" s="1" t="s">
        <v>4685</v>
      </c>
      <c r="Y2" s="1" t="s">
        <v>81</v>
      </c>
      <c r="Z2" s="1" t="s">
        <v>82</v>
      </c>
      <c r="AA2" s="1" t="s">
        <v>83</v>
      </c>
      <c r="AB2" s="1" t="s">
        <v>4754</v>
      </c>
      <c r="AC2" s="1" t="s">
        <v>84</v>
      </c>
      <c r="AD2" s="1" t="s">
        <v>85</v>
      </c>
      <c r="AE2" s="1" t="s">
        <v>78</v>
      </c>
      <c r="AF2" s="1" t="s">
        <v>86</v>
      </c>
      <c r="AG2" s="1" t="s">
        <v>4755</v>
      </c>
      <c r="AH2" s="1" t="s">
        <v>88</v>
      </c>
      <c r="AI2" s="1" t="s">
        <v>89</v>
      </c>
      <c r="AJ2" s="1" t="s">
        <v>88</v>
      </c>
      <c r="AL2" s="1" t="s">
        <v>90</v>
      </c>
      <c r="AM2" s="1" t="s">
        <v>91</v>
      </c>
      <c r="AO2" s="1" t="s">
        <v>4756</v>
      </c>
      <c r="AP2" s="1" t="s">
        <v>92</v>
      </c>
      <c r="AR2" s="1" t="s">
        <v>93</v>
      </c>
      <c r="AS2" s="1" t="s">
        <v>4757</v>
      </c>
      <c r="AU2" s="1" t="s">
        <v>5133</v>
      </c>
      <c r="AV2" s="1" t="s">
        <v>94</v>
      </c>
      <c r="AY2" t="s">
        <v>95</v>
      </c>
      <c r="AZ2" t="s">
        <v>96</v>
      </c>
      <c r="BC2">
        <v>3</v>
      </c>
      <c r="BD2">
        <v>10</v>
      </c>
    </row>
    <row r="3" spans="1:71" ht="100" customHeight="1" x14ac:dyDescent="0.2">
      <c r="A3" s="2">
        <v>45108</v>
      </c>
      <c r="B3">
        <v>469</v>
      </c>
      <c r="C3" t="s">
        <v>97</v>
      </c>
      <c r="D3">
        <v>2023</v>
      </c>
      <c r="E3" s="1" t="s">
        <v>69</v>
      </c>
      <c r="F3" s="3">
        <v>45082</v>
      </c>
      <c r="H3" s="1" t="s">
        <v>70</v>
      </c>
      <c r="I3" s="1" t="s">
        <v>71</v>
      </c>
      <c r="J3" s="1" t="s">
        <v>98</v>
      </c>
      <c r="K3" s="1">
        <v>19</v>
      </c>
      <c r="L3" s="1" t="s">
        <v>99</v>
      </c>
      <c r="M3" s="1" t="s">
        <v>99</v>
      </c>
      <c r="N3" s="1" t="s">
        <v>74</v>
      </c>
      <c r="O3" s="1" t="s">
        <v>75</v>
      </c>
      <c r="P3" s="1" t="s">
        <v>76</v>
      </c>
      <c r="Q3" s="1" t="s">
        <v>77</v>
      </c>
      <c r="R3" s="1" t="s">
        <v>78</v>
      </c>
      <c r="S3" s="1" t="s">
        <v>74</v>
      </c>
      <c r="T3" s="29" t="s">
        <v>1671</v>
      </c>
      <c r="U3" s="1" t="s">
        <v>100</v>
      </c>
      <c r="V3" s="1" t="s">
        <v>79</v>
      </c>
      <c r="W3" s="1" t="s">
        <v>80</v>
      </c>
      <c r="X3" s="1" t="s">
        <v>4685</v>
      </c>
      <c r="Y3" s="1" t="s">
        <v>81</v>
      </c>
      <c r="Z3" s="1" t="s">
        <v>101</v>
      </c>
      <c r="AA3" s="1" t="s">
        <v>102</v>
      </c>
      <c r="AB3" s="1" t="s">
        <v>103</v>
      </c>
      <c r="AC3" s="1" t="s">
        <v>104</v>
      </c>
      <c r="AD3" s="1" t="s">
        <v>85</v>
      </c>
      <c r="AE3" s="1" t="s">
        <v>78</v>
      </c>
      <c r="AF3" s="1" t="s">
        <v>86</v>
      </c>
      <c r="AG3" s="1" t="s">
        <v>87</v>
      </c>
      <c r="AH3" s="1" t="s">
        <v>88</v>
      </c>
      <c r="AI3" s="1" t="s">
        <v>89</v>
      </c>
      <c r="AJ3" s="1" t="s">
        <v>88</v>
      </c>
      <c r="AL3" s="1" t="s">
        <v>90</v>
      </c>
      <c r="AM3" s="1" t="s">
        <v>91</v>
      </c>
      <c r="AO3" s="1" t="s">
        <v>105</v>
      </c>
      <c r="AP3" s="1" t="s">
        <v>106</v>
      </c>
      <c r="AR3" s="1" t="s">
        <v>107</v>
      </c>
      <c r="AS3" s="1" t="s">
        <v>108</v>
      </c>
      <c r="AU3" s="1" t="s">
        <v>5134</v>
      </c>
      <c r="AV3" s="1" t="s">
        <v>109</v>
      </c>
      <c r="AY3" t="s">
        <v>95</v>
      </c>
      <c r="AZ3" t="s">
        <v>96</v>
      </c>
      <c r="BC3">
        <v>19</v>
      </c>
      <c r="BD3">
        <v>19</v>
      </c>
      <c r="BF3" t="s">
        <v>75</v>
      </c>
      <c r="BP3" t="s">
        <v>110</v>
      </c>
      <c r="BR3" t="s">
        <v>78</v>
      </c>
    </row>
    <row r="4" spans="1:71" ht="100" customHeight="1" x14ac:dyDescent="0.2">
      <c r="A4" s="2">
        <v>45171</v>
      </c>
      <c r="B4">
        <v>468</v>
      </c>
      <c r="C4" t="s">
        <v>111</v>
      </c>
      <c r="D4">
        <v>2023</v>
      </c>
      <c r="E4" s="1" t="s">
        <v>69</v>
      </c>
      <c r="F4" s="3">
        <v>45078</v>
      </c>
      <c r="H4" s="1" t="s">
        <v>112</v>
      </c>
      <c r="I4" s="1" t="s">
        <v>113</v>
      </c>
      <c r="J4" s="1" t="s">
        <v>114</v>
      </c>
      <c r="K4" s="1">
        <v>10</v>
      </c>
      <c r="L4" s="1" t="s">
        <v>115</v>
      </c>
      <c r="M4" s="1" t="s">
        <v>115</v>
      </c>
      <c r="N4" s="1" t="s">
        <v>116</v>
      </c>
      <c r="O4" s="1" t="s">
        <v>117</v>
      </c>
      <c r="P4" s="1" t="s">
        <v>118</v>
      </c>
      <c r="Q4" s="1" t="s">
        <v>119</v>
      </c>
      <c r="R4" s="1" t="s">
        <v>78</v>
      </c>
      <c r="S4" s="1" t="s">
        <v>116</v>
      </c>
      <c r="T4" s="29">
        <v>5</v>
      </c>
      <c r="U4" s="1" t="s">
        <v>4469</v>
      </c>
      <c r="V4" s="1" t="s">
        <v>79</v>
      </c>
      <c r="W4" s="1" t="s">
        <v>80</v>
      </c>
      <c r="X4" s="1" t="s">
        <v>4685</v>
      </c>
      <c r="Y4" s="1" t="s">
        <v>81</v>
      </c>
      <c r="Z4" s="1" t="s">
        <v>82</v>
      </c>
      <c r="AA4" s="1" t="s">
        <v>102</v>
      </c>
      <c r="AC4" s="1" t="s">
        <v>120</v>
      </c>
      <c r="AD4" s="1" t="s">
        <v>85</v>
      </c>
      <c r="AE4" s="1" t="s">
        <v>78</v>
      </c>
      <c r="AF4" s="1" t="s">
        <v>86</v>
      </c>
      <c r="AG4" s="1" t="s">
        <v>87</v>
      </c>
      <c r="AH4" s="1" t="s">
        <v>88</v>
      </c>
      <c r="AI4" s="1" t="s">
        <v>88</v>
      </c>
      <c r="AL4" s="1" t="s">
        <v>121</v>
      </c>
      <c r="AM4" s="1" t="s">
        <v>122</v>
      </c>
      <c r="AP4" s="1" t="s">
        <v>123</v>
      </c>
      <c r="AR4" s="1" t="s">
        <v>124</v>
      </c>
      <c r="AS4" s="1" t="s">
        <v>125</v>
      </c>
      <c r="AU4" s="1" t="s">
        <v>5135</v>
      </c>
      <c r="BC4">
        <v>10</v>
      </c>
    </row>
    <row r="5" spans="1:71" ht="100" customHeight="1" x14ac:dyDescent="0.2">
      <c r="A5" s="2">
        <v>45082</v>
      </c>
      <c r="B5">
        <v>467</v>
      </c>
      <c r="C5" t="s">
        <v>126</v>
      </c>
      <c r="D5">
        <v>2023</v>
      </c>
      <c r="E5" s="1" t="s">
        <v>69</v>
      </c>
      <c r="F5" s="3">
        <v>45077</v>
      </c>
      <c r="H5" s="1" t="s">
        <v>127</v>
      </c>
      <c r="I5" s="1" t="s">
        <v>128</v>
      </c>
      <c r="J5" s="1" t="s">
        <v>129</v>
      </c>
      <c r="K5" s="1">
        <v>18</v>
      </c>
      <c r="L5" s="1" t="s">
        <v>130</v>
      </c>
      <c r="M5" s="1" t="s">
        <v>130</v>
      </c>
      <c r="N5" s="1" t="s">
        <v>131</v>
      </c>
      <c r="P5" s="1" t="s">
        <v>132</v>
      </c>
      <c r="Q5" s="1" t="s">
        <v>119</v>
      </c>
      <c r="S5" s="1" t="s">
        <v>131</v>
      </c>
      <c r="T5" s="29">
        <v>8</v>
      </c>
      <c r="U5" s="1" t="s">
        <v>4470</v>
      </c>
      <c r="V5" s="1" t="s">
        <v>79</v>
      </c>
      <c r="W5" s="1" t="s">
        <v>80</v>
      </c>
      <c r="X5" s="1" t="s">
        <v>4685</v>
      </c>
      <c r="Y5" s="1" t="s">
        <v>81</v>
      </c>
      <c r="Z5" s="1" t="s">
        <v>82</v>
      </c>
      <c r="AA5" s="1" t="s">
        <v>102</v>
      </c>
      <c r="AB5" s="1" t="s">
        <v>4419</v>
      </c>
      <c r="AC5" s="1" t="s">
        <v>133</v>
      </c>
      <c r="AD5" s="1" t="s">
        <v>85</v>
      </c>
      <c r="AE5" s="1" t="s">
        <v>78</v>
      </c>
      <c r="AF5" s="1" t="s">
        <v>86</v>
      </c>
      <c r="AG5" s="1" t="s">
        <v>87</v>
      </c>
      <c r="AH5" s="1" t="s">
        <v>88</v>
      </c>
      <c r="AI5" s="1" t="s">
        <v>88</v>
      </c>
      <c r="AL5" s="1" t="s">
        <v>134</v>
      </c>
      <c r="AM5" s="1" t="s">
        <v>135</v>
      </c>
      <c r="AP5" s="1" t="s">
        <v>136</v>
      </c>
      <c r="AR5" s="1" t="s">
        <v>137</v>
      </c>
      <c r="AS5" s="1" t="s">
        <v>138</v>
      </c>
      <c r="AU5" s="1" t="s">
        <v>5136</v>
      </c>
      <c r="AY5" t="s">
        <v>95</v>
      </c>
      <c r="BC5">
        <v>18</v>
      </c>
    </row>
    <row r="6" spans="1:71" ht="100" customHeight="1" x14ac:dyDescent="0.2">
      <c r="A6" s="2">
        <v>45150</v>
      </c>
      <c r="B6">
        <v>466</v>
      </c>
      <c r="C6" t="s">
        <v>139</v>
      </c>
      <c r="D6">
        <v>2023</v>
      </c>
      <c r="E6" s="1" t="s">
        <v>69</v>
      </c>
      <c r="F6" s="3">
        <v>45033</v>
      </c>
      <c r="H6" s="1" t="s">
        <v>70</v>
      </c>
      <c r="I6" s="1" t="s">
        <v>71</v>
      </c>
      <c r="J6" s="1" t="s">
        <v>140</v>
      </c>
      <c r="K6" s="1">
        <v>3</v>
      </c>
      <c r="L6" s="1" t="s">
        <v>141</v>
      </c>
      <c r="M6" s="1" t="s">
        <v>141</v>
      </c>
      <c r="N6" s="1" t="s">
        <v>142</v>
      </c>
      <c r="P6" s="1" t="s">
        <v>132</v>
      </c>
      <c r="Q6" s="1" t="s">
        <v>77</v>
      </c>
      <c r="S6" s="1" t="s">
        <v>142</v>
      </c>
      <c r="T6" s="29">
        <v>8</v>
      </c>
      <c r="U6" s="1" t="s">
        <v>143</v>
      </c>
      <c r="V6" s="1" t="s">
        <v>79</v>
      </c>
      <c r="W6" s="1" t="s">
        <v>80</v>
      </c>
      <c r="X6" s="1" t="s">
        <v>4685</v>
      </c>
      <c r="Y6" s="1" t="s">
        <v>81</v>
      </c>
      <c r="Z6" s="1" t="s">
        <v>82</v>
      </c>
      <c r="AA6" s="1" t="s">
        <v>102</v>
      </c>
      <c r="AC6" s="1" t="s">
        <v>144</v>
      </c>
      <c r="AD6" s="1" t="s">
        <v>85</v>
      </c>
      <c r="AE6" s="1" t="s">
        <v>78</v>
      </c>
      <c r="AF6" s="1" t="s">
        <v>86</v>
      </c>
      <c r="AG6" s="1" t="s">
        <v>87</v>
      </c>
      <c r="AH6" s="1" t="s">
        <v>88</v>
      </c>
      <c r="AI6" s="1" t="s">
        <v>89</v>
      </c>
      <c r="AJ6" s="1" t="s">
        <v>88</v>
      </c>
      <c r="AL6" s="1" t="s">
        <v>145</v>
      </c>
      <c r="AM6" s="1" t="s">
        <v>91</v>
      </c>
      <c r="AP6" s="1" t="s">
        <v>146</v>
      </c>
      <c r="AR6" s="1" t="s">
        <v>147</v>
      </c>
      <c r="AS6" s="1" t="s">
        <v>148</v>
      </c>
      <c r="AU6" s="1" t="s">
        <v>5137</v>
      </c>
      <c r="AY6" t="s">
        <v>95</v>
      </c>
      <c r="AZ6" t="s">
        <v>78</v>
      </c>
      <c r="BC6">
        <v>3</v>
      </c>
    </row>
    <row r="7" spans="1:71" ht="100" customHeight="1" x14ac:dyDescent="0.2">
      <c r="A7" s="2">
        <v>45108</v>
      </c>
      <c r="B7">
        <v>465</v>
      </c>
      <c r="C7" t="s">
        <v>149</v>
      </c>
      <c r="D7">
        <v>2023</v>
      </c>
      <c r="E7" s="1" t="s">
        <v>69</v>
      </c>
      <c r="F7" s="3">
        <v>44980</v>
      </c>
      <c r="H7" s="1" t="s">
        <v>150</v>
      </c>
      <c r="I7" s="1" t="s">
        <v>151</v>
      </c>
      <c r="J7" s="1" t="s">
        <v>152</v>
      </c>
      <c r="K7" s="1">
        <v>18</v>
      </c>
      <c r="L7" s="1" t="s">
        <v>153</v>
      </c>
      <c r="M7" s="1" t="s">
        <v>154</v>
      </c>
      <c r="N7" s="1" t="s">
        <v>155</v>
      </c>
      <c r="P7" s="1" t="s">
        <v>156</v>
      </c>
      <c r="Q7" s="1" t="s">
        <v>157</v>
      </c>
      <c r="R7" s="1" t="s">
        <v>96</v>
      </c>
      <c r="S7" s="1" t="s">
        <v>155</v>
      </c>
      <c r="T7" s="29">
        <v>9</v>
      </c>
      <c r="U7" s="1" t="s">
        <v>158</v>
      </c>
      <c r="V7" s="1" t="s">
        <v>79</v>
      </c>
      <c r="W7" s="1" t="s">
        <v>80</v>
      </c>
      <c r="X7" s="1" t="s">
        <v>4686</v>
      </c>
      <c r="Y7" s="1" t="s">
        <v>159</v>
      </c>
      <c r="Z7" s="1" t="s">
        <v>82</v>
      </c>
      <c r="AA7" s="1" t="s">
        <v>102</v>
      </c>
      <c r="AC7" s="1" t="s">
        <v>4409</v>
      </c>
      <c r="AD7" s="1" t="s">
        <v>160</v>
      </c>
      <c r="AE7" s="1" t="s">
        <v>96</v>
      </c>
      <c r="AF7" s="1" t="s">
        <v>161</v>
      </c>
      <c r="AG7" s="1" t="s">
        <v>87</v>
      </c>
      <c r="AH7" s="1" t="s">
        <v>88</v>
      </c>
      <c r="AI7" s="1" t="s">
        <v>88</v>
      </c>
      <c r="AL7" s="1" t="s">
        <v>162</v>
      </c>
      <c r="AM7" s="1" t="s">
        <v>163</v>
      </c>
      <c r="AP7" s="1" t="s">
        <v>164</v>
      </c>
      <c r="AR7" s="1" t="s">
        <v>165</v>
      </c>
      <c r="AS7" s="1" t="s">
        <v>166</v>
      </c>
      <c r="AU7" s="1" t="s">
        <v>5138</v>
      </c>
      <c r="AV7" s="1" t="s">
        <v>167</v>
      </c>
      <c r="AY7" t="s">
        <v>168</v>
      </c>
      <c r="AZ7" t="s">
        <v>96</v>
      </c>
      <c r="BB7">
        <v>12</v>
      </c>
      <c r="BE7">
        <v>7</v>
      </c>
    </row>
    <row r="8" spans="1:71" ht="100" customHeight="1" x14ac:dyDescent="0.2">
      <c r="A8" s="2">
        <v>45150</v>
      </c>
      <c r="B8">
        <v>464</v>
      </c>
      <c r="C8" t="s">
        <v>169</v>
      </c>
      <c r="D8">
        <v>2023</v>
      </c>
      <c r="E8" s="1" t="s">
        <v>69</v>
      </c>
      <c r="F8" s="3">
        <v>44973</v>
      </c>
      <c r="H8" s="1" t="s">
        <v>170</v>
      </c>
      <c r="I8" s="1" t="s">
        <v>71</v>
      </c>
      <c r="J8" s="1" t="s">
        <v>171</v>
      </c>
      <c r="K8" s="1">
        <v>24</v>
      </c>
      <c r="L8" s="1" t="s">
        <v>172</v>
      </c>
      <c r="M8" s="1" t="s">
        <v>173</v>
      </c>
      <c r="N8" s="1" t="s">
        <v>131</v>
      </c>
      <c r="P8" s="1" t="s">
        <v>132</v>
      </c>
      <c r="Q8" s="1" t="s">
        <v>157</v>
      </c>
      <c r="R8" s="1" t="s">
        <v>96</v>
      </c>
      <c r="S8" s="1" t="s">
        <v>142</v>
      </c>
      <c r="T8" s="29">
        <v>8</v>
      </c>
      <c r="U8" s="1" t="s">
        <v>4471</v>
      </c>
      <c r="V8" s="1" t="s">
        <v>79</v>
      </c>
      <c r="W8" s="1" t="s">
        <v>80</v>
      </c>
      <c r="X8" s="1" t="s">
        <v>4685</v>
      </c>
      <c r="Y8" s="1" t="s">
        <v>81</v>
      </c>
      <c r="Z8" s="1" t="s">
        <v>82</v>
      </c>
      <c r="AA8" s="1" t="s">
        <v>102</v>
      </c>
      <c r="AB8" s="1" t="s">
        <v>174</v>
      </c>
      <c r="AC8" s="1" t="s">
        <v>175</v>
      </c>
      <c r="AD8" s="1" t="s">
        <v>176</v>
      </c>
      <c r="AE8" s="1" t="s">
        <v>96</v>
      </c>
      <c r="AF8" s="1" t="s">
        <v>177</v>
      </c>
      <c r="AG8" s="1" t="s">
        <v>178</v>
      </c>
      <c r="AH8" s="1" t="s">
        <v>179</v>
      </c>
      <c r="AI8" s="1" t="s">
        <v>179</v>
      </c>
      <c r="AJ8" s="1" t="s">
        <v>88</v>
      </c>
      <c r="AL8" s="1" t="s">
        <v>180</v>
      </c>
      <c r="AM8" s="1" t="s">
        <v>181</v>
      </c>
      <c r="AP8" s="1" t="s">
        <v>182</v>
      </c>
      <c r="AR8" s="1" t="s">
        <v>183</v>
      </c>
      <c r="AS8" s="1" t="s">
        <v>184</v>
      </c>
      <c r="AU8" s="1" t="s">
        <v>5139</v>
      </c>
      <c r="AY8" t="s">
        <v>95</v>
      </c>
      <c r="AZ8" t="s">
        <v>78</v>
      </c>
      <c r="BC8">
        <v>24</v>
      </c>
    </row>
    <row r="9" spans="1:71" ht="150" customHeight="1" x14ac:dyDescent="0.2">
      <c r="A9" s="2">
        <v>45081</v>
      </c>
      <c r="B9">
        <v>463</v>
      </c>
      <c r="C9" t="s">
        <v>185</v>
      </c>
      <c r="D9">
        <v>2023</v>
      </c>
      <c r="E9" s="1" t="s">
        <v>69</v>
      </c>
      <c r="F9" s="3">
        <v>44966</v>
      </c>
      <c r="H9" s="1" t="s">
        <v>186</v>
      </c>
      <c r="I9" s="1" t="s">
        <v>113</v>
      </c>
      <c r="J9" s="1" t="s">
        <v>187</v>
      </c>
      <c r="K9" s="1">
        <v>25</v>
      </c>
      <c r="L9" s="1" t="s">
        <v>188</v>
      </c>
      <c r="M9" s="1" t="s">
        <v>188</v>
      </c>
      <c r="N9" s="1" t="s">
        <v>131</v>
      </c>
      <c r="P9" s="1" t="s">
        <v>132</v>
      </c>
      <c r="Q9" s="1" t="s">
        <v>119</v>
      </c>
      <c r="R9" s="1" t="s">
        <v>78</v>
      </c>
      <c r="S9" s="1" t="s">
        <v>131</v>
      </c>
      <c r="T9" s="29">
        <v>8</v>
      </c>
      <c r="U9" s="1" t="s">
        <v>4684</v>
      </c>
      <c r="V9" s="1" t="s">
        <v>79</v>
      </c>
      <c r="W9" s="1" t="s">
        <v>80</v>
      </c>
      <c r="X9" s="1" t="s">
        <v>4685</v>
      </c>
      <c r="Y9" s="1" t="s">
        <v>81</v>
      </c>
      <c r="Z9" s="1" t="s">
        <v>82</v>
      </c>
      <c r="AA9" s="1" t="s">
        <v>102</v>
      </c>
      <c r="AB9" s="1" t="s">
        <v>189</v>
      </c>
      <c r="AC9" s="1" t="s">
        <v>190</v>
      </c>
      <c r="AD9" s="1" t="s">
        <v>191</v>
      </c>
      <c r="AE9" s="1" t="s">
        <v>78</v>
      </c>
      <c r="AF9" s="1" t="s">
        <v>86</v>
      </c>
      <c r="AG9" s="1" t="s">
        <v>87</v>
      </c>
      <c r="AH9" s="1" t="s">
        <v>88</v>
      </c>
      <c r="AI9" s="1" t="s">
        <v>88</v>
      </c>
      <c r="AL9" s="1" t="s">
        <v>192</v>
      </c>
      <c r="AM9" s="1" t="s">
        <v>181</v>
      </c>
      <c r="AP9" s="1" t="s">
        <v>193</v>
      </c>
      <c r="AR9" s="1" t="s">
        <v>183</v>
      </c>
      <c r="AS9" s="1" t="s">
        <v>194</v>
      </c>
      <c r="AU9" s="1" t="s">
        <v>5140</v>
      </c>
      <c r="AY9" t="s">
        <v>95</v>
      </c>
      <c r="AZ9" t="s">
        <v>78</v>
      </c>
      <c r="BC9">
        <v>25</v>
      </c>
    </row>
    <row r="10" spans="1:71" ht="409.6" x14ac:dyDescent="0.2">
      <c r="A10" s="2">
        <v>45108</v>
      </c>
      <c r="B10">
        <v>462</v>
      </c>
      <c r="C10" t="s">
        <v>195</v>
      </c>
      <c r="D10">
        <v>2023</v>
      </c>
      <c r="E10" s="1" t="s">
        <v>69</v>
      </c>
      <c r="F10" s="3">
        <v>44952</v>
      </c>
      <c r="H10" s="1" t="s">
        <v>196</v>
      </c>
      <c r="I10" s="1" t="s">
        <v>113</v>
      </c>
      <c r="J10" s="1" t="s">
        <v>197</v>
      </c>
      <c r="K10" s="1">
        <v>25</v>
      </c>
      <c r="L10" s="1" t="s">
        <v>198</v>
      </c>
      <c r="M10" s="1" t="s">
        <v>198</v>
      </c>
      <c r="N10" s="1" t="s">
        <v>199</v>
      </c>
      <c r="P10" s="1" t="s">
        <v>118</v>
      </c>
      <c r="Q10" s="1" t="s">
        <v>119</v>
      </c>
      <c r="R10" s="1" t="s">
        <v>78</v>
      </c>
      <c r="S10" s="1" t="s">
        <v>199</v>
      </c>
      <c r="T10" s="29">
        <v>5</v>
      </c>
      <c r="U10" s="1" t="s">
        <v>4472</v>
      </c>
      <c r="V10" s="1" t="s">
        <v>79</v>
      </c>
      <c r="W10" s="1" t="s">
        <v>80</v>
      </c>
      <c r="X10" s="1" t="s">
        <v>4685</v>
      </c>
      <c r="Y10" s="1" t="s">
        <v>81</v>
      </c>
      <c r="Z10" s="1" t="s">
        <v>82</v>
      </c>
      <c r="AA10" s="1" t="s">
        <v>102</v>
      </c>
      <c r="AB10" s="1" t="s">
        <v>4410</v>
      </c>
      <c r="AC10" s="1" t="s">
        <v>200</v>
      </c>
      <c r="AD10" s="1" t="s">
        <v>85</v>
      </c>
      <c r="AE10" s="1" t="s">
        <v>78</v>
      </c>
      <c r="AF10" s="1" t="s">
        <v>86</v>
      </c>
      <c r="AG10" s="1" t="s">
        <v>87</v>
      </c>
      <c r="AH10" s="1" t="s">
        <v>88</v>
      </c>
      <c r="AI10" s="1" t="s">
        <v>88</v>
      </c>
      <c r="AL10" s="1" t="s">
        <v>201</v>
      </c>
      <c r="AM10" s="1" t="s">
        <v>135</v>
      </c>
      <c r="AP10" s="1" t="s">
        <v>202</v>
      </c>
      <c r="AR10" s="1" t="s">
        <v>203</v>
      </c>
      <c r="AS10" s="1" t="s">
        <v>204</v>
      </c>
      <c r="AU10" s="1" t="s">
        <v>5141</v>
      </c>
      <c r="AY10" t="s">
        <v>95</v>
      </c>
      <c r="AZ10" t="s">
        <v>78</v>
      </c>
      <c r="BC10">
        <v>25</v>
      </c>
      <c r="BR10" t="s">
        <v>96</v>
      </c>
    </row>
    <row r="11" spans="1:71" ht="100" customHeight="1" x14ac:dyDescent="0.2">
      <c r="A11" s="2">
        <v>45171</v>
      </c>
      <c r="B11">
        <v>461</v>
      </c>
      <c r="C11" t="s">
        <v>205</v>
      </c>
      <c r="D11">
        <v>2023</v>
      </c>
      <c r="E11" s="1" t="s">
        <v>69</v>
      </c>
      <c r="F11" s="3">
        <v>44950</v>
      </c>
      <c r="H11" s="1" t="s">
        <v>206</v>
      </c>
      <c r="I11" s="1" t="s">
        <v>128</v>
      </c>
      <c r="J11" s="1" t="s">
        <v>207</v>
      </c>
      <c r="K11" s="1">
        <v>21</v>
      </c>
      <c r="L11" s="1" t="s">
        <v>208</v>
      </c>
      <c r="M11" s="1" t="s">
        <v>208</v>
      </c>
      <c r="N11" s="1" t="s">
        <v>209</v>
      </c>
      <c r="P11" s="1" t="s">
        <v>118</v>
      </c>
      <c r="Q11" s="1" t="s">
        <v>119</v>
      </c>
      <c r="R11" s="1" t="s">
        <v>78</v>
      </c>
      <c r="S11" s="1" t="s">
        <v>209</v>
      </c>
      <c r="T11" s="29">
        <v>5</v>
      </c>
      <c r="U11" s="1" t="s">
        <v>4473</v>
      </c>
      <c r="V11" s="1" t="s">
        <v>79</v>
      </c>
      <c r="W11" s="1" t="s">
        <v>80</v>
      </c>
      <c r="X11" s="1" t="s">
        <v>4685</v>
      </c>
      <c r="Y11" s="1" t="s">
        <v>81</v>
      </c>
      <c r="Z11" s="1" t="s">
        <v>82</v>
      </c>
      <c r="AA11" s="1" t="s">
        <v>102</v>
      </c>
      <c r="AB11" s="1" t="s">
        <v>210</v>
      </c>
      <c r="AC11" s="1" t="s">
        <v>211</v>
      </c>
      <c r="AD11" s="1" t="s">
        <v>85</v>
      </c>
      <c r="AE11" s="1" t="s">
        <v>78</v>
      </c>
      <c r="AF11" s="1" t="s">
        <v>212</v>
      </c>
      <c r="AG11" s="1" t="s">
        <v>87</v>
      </c>
      <c r="AH11" s="1" t="s">
        <v>88</v>
      </c>
      <c r="AI11" s="1" t="s">
        <v>88</v>
      </c>
      <c r="AL11" s="1" t="s">
        <v>213</v>
      </c>
      <c r="AM11" s="1" t="s">
        <v>135</v>
      </c>
      <c r="AP11" s="1" t="s">
        <v>214</v>
      </c>
      <c r="AR11" s="1" t="s">
        <v>215</v>
      </c>
      <c r="AS11" s="1" t="s">
        <v>216</v>
      </c>
      <c r="AU11" s="1" t="s">
        <v>5142</v>
      </c>
      <c r="AX11" s="1" t="s">
        <v>217</v>
      </c>
      <c r="AY11" t="s">
        <v>95</v>
      </c>
      <c r="AZ11" t="s">
        <v>78</v>
      </c>
      <c r="BC11">
        <v>20</v>
      </c>
      <c r="BR11" t="s">
        <v>78</v>
      </c>
    </row>
    <row r="12" spans="1:71" ht="100" customHeight="1" x14ac:dyDescent="0.2">
      <c r="A12" s="2">
        <v>45171</v>
      </c>
      <c r="B12">
        <v>460</v>
      </c>
      <c r="C12" t="s">
        <v>218</v>
      </c>
      <c r="D12">
        <v>2023</v>
      </c>
      <c r="E12" s="1" t="s">
        <v>69</v>
      </c>
      <c r="F12" s="3">
        <v>44946</v>
      </c>
      <c r="G12" s="3">
        <v>45155</v>
      </c>
      <c r="H12" s="1" t="s">
        <v>70</v>
      </c>
      <c r="I12" s="1" t="s">
        <v>71</v>
      </c>
      <c r="J12" s="1" t="s">
        <v>219</v>
      </c>
      <c r="K12" s="1">
        <v>11</v>
      </c>
      <c r="L12" s="1" t="s">
        <v>220</v>
      </c>
      <c r="M12" s="1" t="s">
        <v>220</v>
      </c>
      <c r="N12" s="1" t="s">
        <v>74</v>
      </c>
      <c r="O12" s="1" t="s">
        <v>75</v>
      </c>
      <c r="P12" s="1" t="s">
        <v>76</v>
      </c>
      <c r="Q12" s="1" t="s">
        <v>77</v>
      </c>
      <c r="R12" s="1" t="s">
        <v>78</v>
      </c>
      <c r="S12" s="1" t="s">
        <v>74</v>
      </c>
      <c r="T12" s="29" t="s">
        <v>1671</v>
      </c>
      <c r="U12" s="1" t="s">
        <v>221</v>
      </c>
      <c r="V12" s="1" t="s">
        <v>79</v>
      </c>
      <c r="W12" s="1" t="s">
        <v>80</v>
      </c>
      <c r="X12" s="1" t="s">
        <v>4686</v>
      </c>
      <c r="Y12" s="1" t="s">
        <v>81</v>
      </c>
      <c r="Z12" s="1" t="s">
        <v>82</v>
      </c>
      <c r="AA12" s="1" t="s">
        <v>102</v>
      </c>
      <c r="AB12" s="1" t="s">
        <v>4411</v>
      </c>
      <c r="AC12" s="1" t="s">
        <v>222</v>
      </c>
      <c r="AD12" s="1" t="s">
        <v>85</v>
      </c>
      <c r="AE12" s="1" t="s">
        <v>78</v>
      </c>
      <c r="AF12" s="1" t="s">
        <v>223</v>
      </c>
      <c r="AG12" s="1" t="s">
        <v>224</v>
      </c>
      <c r="AH12" s="1" t="s">
        <v>225</v>
      </c>
      <c r="AI12" s="1" t="s">
        <v>89</v>
      </c>
      <c r="AJ12" s="1" t="s">
        <v>225</v>
      </c>
      <c r="AK12" s="1" t="s">
        <v>226</v>
      </c>
      <c r="AL12" s="1" t="s">
        <v>227</v>
      </c>
      <c r="AM12" s="1" t="s">
        <v>91</v>
      </c>
      <c r="AN12" s="1" t="s">
        <v>228</v>
      </c>
      <c r="AP12" s="1" t="s">
        <v>229</v>
      </c>
      <c r="AR12" s="1" t="s">
        <v>230</v>
      </c>
      <c r="AS12" s="1" t="s">
        <v>231</v>
      </c>
      <c r="AU12" s="1" t="s">
        <v>5143</v>
      </c>
      <c r="AY12" t="s">
        <v>168</v>
      </c>
      <c r="AZ12" t="s">
        <v>78</v>
      </c>
      <c r="BB12">
        <v>11</v>
      </c>
    </row>
    <row r="13" spans="1:71" ht="100" customHeight="1" x14ac:dyDescent="0.2">
      <c r="A13" s="2">
        <v>45171</v>
      </c>
      <c r="B13">
        <v>459</v>
      </c>
      <c r="C13" t="s">
        <v>232</v>
      </c>
      <c r="D13">
        <v>2023</v>
      </c>
      <c r="E13" s="1" t="s">
        <v>69</v>
      </c>
      <c r="F13" s="3">
        <v>44944</v>
      </c>
      <c r="H13" s="1" t="s">
        <v>233</v>
      </c>
      <c r="I13" s="1" t="s">
        <v>234</v>
      </c>
      <c r="J13" s="1" t="s">
        <v>235</v>
      </c>
      <c r="K13" s="1">
        <v>2</v>
      </c>
      <c r="L13" s="1" t="s">
        <v>236</v>
      </c>
      <c r="M13" s="1" t="s">
        <v>236</v>
      </c>
      <c r="N13" s="1" t="s">
        <v>199</v>
      </c>
      <c r="O13" s="1" t="s">
        <v>237</v>
      </c>
      <c r="P13" s="1" t="s">
        <v>118</v>
      </c>
      <c r="Q13" s="1" t="s">
        <v>119</v>
      </c>
      <c r="R13" s="1" t="s">
        <v>78</v>
      </c>
      <c r="S13" s="1" t="s">
        <v>199</v>
      </c>
      <c r="T13" s="29">
        <v>5</v>
      </c>
      <c r="U13" s="1" t="s">
        <v>4420</v>
      </c>
      <c r="V13" s="1" t="s">
        <v>79</v>
      </c>
      <c r="W13" s="1" t="s">
        <v>80</v>
      </c>
      <c r="X13" s="1" t="s">
        <v>4686</v>
      </c>
      <c r="Y13" s="1" t="s">
        <v>81</v>
      </c>
      <c r="Z13" s="1" t="s">
        <v>82</v>
      </c>
      <c r="AA13" s="1" t="s">
        <v>102</v>
      </c>
      <c r="AB13" s="1" t="s">
        <v>238</v>
      </c>
      <c r="AC13" s="1" t="s">
        <v>239</v>
      </c>
      <c r="AD13" s="1" t="s">
        <v>85</v>
      </c>
      <c r="AE13" s="1" t="s">
        <v>78</v>
      </c>
      <c r="AF13" s="1" t="s">
        <v>240</v>
      </c>
      <c r="AG13" s="1" t="s">
        <v>241</v>
      </c>
      <c r="AH13" s="1" t="s">
        <v>242</v>
      </c>
      <c r="AI13" s="1" t="s">
        <v>242</v>
      </c>
      <c r="AL13" s="1" t="s">
        <v>243</v>
      </c>
      <c r="AM13" s="1" t="s">
        <v>244</v>
      </c>
      <c r="AP13" s="1" t="s">
        <v>245</v>
      </c>
      <c r="AR13" s="1" t="s">
        <v>215</v>
      </c>
      <c r="AS13" s="1" t="s">
        <v>246</v>
      </c>
      <c r="AU13" s="1" t="s">
        <v>5144</v>
      </c>
      <c r="AY13" t="s">
        <v>95</v>
      </c>
      <c r="AZ13" t="s">
        <v>78</v>
      </c>
      <c r="BC13">
        <v>2</v>
      </c>
    </row>
    <row r="14" spans="1:71" ht="100" customHeight="1" x14ac:dyDescent="0.2">
      <c r="A14" s="2">
        <v>45151</v>
      </c>
      <c r="B14">
        <v>458</v>
      </c>
      <c r="C14" t="s">
        <v>247</v>
      </c>
      <c r="D14">
        <v>2022</v>
      </c>
      <c r="E14" s="1" t="s">
        <v>69</v>
      </c>
      <c r="F14" s="3">
        <v>44886</v>
      </c>
      <c r="H14" s="1" t="s">
        <v>248</v>
      </c>
      <c r="I14" s="1" t="s">
        <v>128</v>
      </c>
      <c r="J14" s="1" t="s">
        <v>249</v>
      </c>
      <c r="K14" s="1">
        <v>19</v>
      </c>
      <c r="L14" s="1" t="s">
        <v>250</v>
      </c>
      <c r="M14" s="1" t="s">
        <v>251</v>
      </c>
      <c r="N14" s="1" t="s">
        <v>252</v>
      </c>
      <c r="O14" s="1" t="s">
        <v>253</v>
      </c>
      <c r="P14" s="1" t="s">
        <v>76</v>
      </c>
      <c r="Q14" s="1" t="s">
        <v>157</v>
      </c>
      <c r="R14" s="1" t="s">
        <v>96</v>
      </c>
      <c r="S14" s="1" t="s">
        <v>74</v>
      </c>
      <c r="T14" s="29" t="s">
        <v>1671</v>
      </c>
      <c r="U14" s="1" t="s">
        <v>254</v>
      </c>
      <c r="V14" s="1" t="s">
        <v>255</v>
      </c>
      <c r="W14" s="1" t="s">
        <v>256</v>
      </c>
      <c r="X14" s="1" t="s">
        <v>4686</v>
      </c>
      <c r="Z14" s="1" t="s">
        <v>82</v>
      </c>
      <c r="AA14" s="1" t="s">
        <v>102</v>
      </c>
      <c r="AB14" s="1" t="s">
        <v>249</v>
      </c>
      <c r="AC14" s="1" t="s">
        <v>4474</v>
      </c>
      <c r="AD14" s="1" t="s">
        <v>85</v>
      </c>
      <c r="AE14" s="1" t="s">
        <v>96</v>
      </c>
      <c r="AF14" s="1" t="s">
        <v>257</v>
      </c>
      <c r="AG14" s="1" t="s">
        <v>258</v>
      </c>
      <c r="AH14" s="1" t="s">
        <v>242</v>
      </c>
      <c r="AI14" s="1" t="s">
        <v>259</v>
      </c>
      <c r="AJ14" s="1" t="s">
        <v>242</v>
      </c>
      <c r="AL14" s="1" t="s">
        <v>260</v>
      </c>
      <c r="AM14" s="1" t="s">
        <v>261</v>
      </c>
      <c r="AN14" s="1" t="s">
        <v>262</v>
      </c>
      <c r="AP14" s="1" t="s">
        <v>263</v>
      </c>
      <c r="AQ14" s="1" t="s">
        <v>264</v>
      </c>
      <c r="AR14" s="1" t="s">
        <v>265</v>
      </c>
      <c r="AT14" s="1" t="s">
        <v>266</v>
      </c>
      <c r="AU14" s="1" t="s">
        <v>5145</v>
      </c>
      <c r="AY14" t="s">
        <v>95</v>
      </c>
      <c r="AZ14" t="s">
        <v>78</v>
      </c>
      <c r="BC14">
        <v>19</v>
      </c>
    </row>
    <row r="15" spans="1:71" ht="100" customHeight="1" x14ac:dyDescent="0.2">
      <c r="A15" s="2">
        <v>45108</v>
      </c>
      <c r="B15">
        <v>457</v>
      </c>
      <c r="C15" t="s">
        <v>267</v>
      </c>
      <c r="D15">
        <v>2022</v>
      </c>
      <c r="E15" s="1" t="s">
        <v>69</v>
      </c>
      <c r="F15" s="3">
        <v>44833</v>
      </c>
      <c r="G15" s="3">
        <v>45107</v>
      </c>
      <c r="H15" s="1" t="s">
        <v>268</v>
      </c>
      <c r="I15" s="1" t="s">
        <v>269</v>
      </c>
      <c r="J15" s="1" t="s">
        <v>270</v>
      </c>
      <c r="K15" s="1">
        <v>6</v>
      </c>
      <c r="L15" s="1" t="s">
        <v>271</v>
      </c>
      <c r="M15" s="1" t="s">
        <v>272</v>
      </c>
      <c r="N15" s="1" t="s">
        <v>273</v>
      </c>
      <c r="P15" s="1" t="s">
        <v>132</v>
      </c>
      <c r="Q15" s="1" t="s">
        <v>274</v>
      </c>
      <c r="R15" s="1" t="s">
        <v>96</v>
      </c>
      <c r="S15" s="1" t="s">
        <v>275</v>
      </c>
      <c r="T15" s="29">
        <v>8</v>
      </c>
      <c r="U15" s="1" t="s">
        <v>276</v>
      </c>
      <c r="V15" s="1" t="s">
        <v>79</v>
      </c>
      <c r="W15" s="1" t="s">
        <v>80</v>
      </c>
      <c r="X15" s="1" t="s">
        <v>4685</v>
      </c>
      <c r="Y15" s="1" t="s">
        <v>277</v>
      </c>
      <c r="Z15" s="1" t="s">
        <v>82</v>
      </c>
      <c r="AA15" s="1" t="s">
        <v>102</v>
      </c>
      <c r="AB15" s="1" t="s">
        <v>278</v>
      </c>
      <c r="AC15" s="1" t="s">
        <v>279</v>
      </c>
      <c r="AD15" s="1" t="s">
        <v>176</v>
      </c>
      <c r="AE15" s="1" t="s">
        <v>96</v>
      </c>
      <c r="AF15" s="1" t="s">
        <v>280</v>
      </c>
      <c r="AG15" s="1" t="s">
        <v>281</v>
      </c>
      <c r="AH15" s="1" t="s">
        <v>179</v>
      </c>
      <c r="AI15" s="1" t="s">
        <v>242</v>
      </c>
      <c r="AJ15" s="1" t="s">
        <v>179</v>
      </c>
      <c r="AK15" s="1" t="s">
        <v>282</v>
      </c>
      <c r="AL15" s="1" t="s">
        <v>283</v>
      </c>
      <c r="AM15" s="1" t="s">
        <v>181</v>
      </c>
      <c r="AN15" s="1" t="s">
        <v>284</v>
      </c>
      <c r="AP15" s="1" t="s">
        <v>285</v>
      </c>
      <c r="AQ15" s="1" t="s">
        <v>286</v>
      </c>
      <c r="AR15" s="1" t="s">
        <v>287</v>
      </c>
      <c r="AS15" s="1" t="s">
        <v>288</v>
      </c>
      <c r="AU15" s="1" t="s">
        <v>5146</v>
      </c>
      <c r="AY15" t="s">
        <v>95</v>
      </c>
      <c r="AZ15" t="s">
        <v>78</v>
      </c>
      <c r="BB15" t="s">
        <v>289</v>
      </c>
      <c r="BC15">
        <v>5</v>
      </c>
      <c r="BM15" t="s">
        <v>290</v>
      </c>
      <c r="BN15">
        <v>3</v>
      </c>
      <c r="BO15" t="s">
        <v>291</v>
      </c>
      <c r="BP15" t="s">
        <v>292</v>
      </c>
      <c r="BR15" t="s">
        <v>78</v>
      </c>
    </row>
    <row r="16" spans="1:71" ht="100" customHeight="1" x14ac:dyDescent="0.2">
      <c r="A16" s="2">
        <v>45171</v>
      </c>
      <c r="B16">
        <v>456</v>
      </c>
      <c r="C16" t="s">
        <v>293</v>
      </c>
      <c r="D16">
        <v>2022</v>
      </c>
      <c r="E16" s="1" t="s">
        <v>69</v>
      </c>
      <c r="F16" s="3">
        <v>44769</v>
      </c>
      <c r="H16" s="1" t="s">
        <v>294</v>
      </c>
      <c r="I16" s="1" t="s">
        <v>151</v>
      </c>
      <c r="J16" s="1" t="s">
        <v>295</v>
      </c>
      <c r="K16" s="1">
        <v>16</v>
      </c>
      <c r="L16" s="1" t="s">
        <v>296</v>
      </c>
      <c r="M16" s="1" t="s">
        <v>297</v>
      </c>
      <c r="N16" s="1" t="s">
        <v>131</v>
      </c>
      <c r="O16" s="1" t="s">
        <v>298</v>
      </c>
      <c r="P16" s="1" t="s">
        <v>132</v>
      </c>
      <c r="Q16" s="1" t="s">
        <v>157</v>
      </c>
      <c r="R16" s="1" t="s">
        <v>96</v>
      </c>
      <c r="S16" s="1" t="s">
        <v>142</v>
      </c>
      <c r="T16" s="29">
        <v>8</v>
      </c>
      <c r="U16" s="1" t="s">
        <v>4475</v>
      </c>
      <c r="V16" s="1" t="s">
        <v>79</v>
      </c>
      <c r="W16" s="1" t="s">
        <v>80</v>
      </c>
      <c r="X16" s="1" t="s">
        <v>4685</v>
      </c>
      <c r="Y16" s="1" t="s">
        <v>81</v>
      </c>
      <c r="Z16" s="1" t="s">
        <v>82</v>
      </c>
      <c r="AA16" s="1" t="s">
        <v>102</v>
      </c>
      <c r="AB16" s="1" t="s">
        <v>299</v>
      </c>
      <c r="AC16" s="1" t="s">
        <v>300</v>
      </c>
      <c r="AD16" s="1" t="s">
        <v>160</v>
      </c>
      <c r="AE16" s="1" t="s">
        <v>96</v>
      </c>
      <c r="AF16" s="1" t="s">
        <v>301</v>
      </c>
      <c r="AG16" s="1" t="s">
        <v>302</v>
      </c>
      <c r="AH16" s="1" t="s">
        <v>303</v>
      </c>
      <c r="AI16" s="1" t="s">
        <v>304</v>
      </c>
      <c r="AJ16" s="1" t="s">
        <v>305</v>
      </c>
      <c r="AL16" s="1" t="s">
        <v>306</v>
      </c>
      <c r="AM16" s="1" t="s">
        <v>135</v>
      </c>
      <c r="AN16" s="1" t="s">
        <v>284</v>
      </c>
      <c r="AO16" s="1" t="s">
        <v>307</v>
      </c>
      <c r="AP16" s="1" t="s">
        <v>308</v>
      </c>
      <c r="AQ16" s="1" t="s">
        <v>309</v>
      </c>
      <c r="AR16" s="1" t="s">
        <v>310</v>
      </c>
      <c r="AS16" s="1" t="s">
        <v>311</v>
      </c>
      <c r="AU16" s="1" t="s">
        <v>5147</v>
      </c>
      <c r="AX16" s="1" t="s">
        <v>312</v>
      </c>
      <c r="AY16" t="s">
        <v>95</v>
      </c>
      <c r="AZ16" t="s">
        <v>96</v>
      </c>
      <c r="BC16">
        <v>17</v>
      </c>
      <c r="BD16">
        <v>20</v>
      </c>
      <c r="BM16" t="s">
        <v>313</v>
      </c>
      <c r="BN16">
        <v>10</v>
      </c>
      <c r="BO16" t="s">
        <v>314</v>
      </c>
      <c r="BP16" t="s">
        <v>315</v>
      </c>
      <c r="BR16" t="s">
        <v>96</v>
      </c>
    </row>
    <row r="17" spans="1:70" ht="100" customHeight="1" x14ac:dyDescent="0.2">
      <c r="A17" s="2">
        <v>45081</v>
      </c>
      <c r="B17">
        <v>455</v>
      </c>
      <c r="C17" t="s">
        <v>316</v>
      </c>
      <c r="D17">
        <v>2022</v>
      </c>
      <c r="E17" s="1" t="s">
        <v>69</v>
      </c>
      <c r="F17" s="3">
        <v>44768</v>
      </c>
      <c r="H17" s="1" t="s">
        <v>317</v>
      </c>
      <c r="I17" s="1" t="s">
        <v>151</v>
      </c>
      <c r="J17" s="1" t="s">
        <v>318</v>
      </c>
      <c r="K17" s="1">
        <v>22</v>
      </c>
      <c r="L17" s="1" t="s">
        <v>319</v>
      </c>
      <c r="M17" s="1" t="s">
        <v>319</v>
      </c>
      <c r="N17" s="1" t="s">
        <v>320</v>
      </c>
      <c r="P17" s="1" t="s">
        <v>321</v>
      </c>
      <c r="Q17" s="1" t="s">
        <v>119</v>
      </c>
      <c r="R17" s="1" t="s">
        <v>78</v>
      </c>
      <c r="S17" s="1" t="s">
        <v>320</v>
      </c>
      <c r="T17" s="29">
        <v>6</v>
      </c>
      <c r="U17" s="1" t="s">
        <v>4476</v>
      </c>
      <c r="V17" s="1" t="s">
        <v>79</v>
      </c>
      <c r="W17" s="1" t="s">
        <v>80</v>
      </c>
      <c r="X17" s="1" t="s">
        <v>4685</v>
      </c>
      <c r="Y17" s="1" t="s">
        <v>322</v>
      </c>
      <c r="Z17" s="1" t="s">
        <v>82</v>
      </c>
      <c r="AA17" s="1" t="s">
        <v>102</v>
      </c>
      <c r="AB17" s="1" t="s">
        <v>323</v>
      </c>
      <c r="AC17" s="1" t="s">
        <v>4477</v>
      </c>
      <c r="AD17" s="1" t="s">
        <v>160</v>
      </c>
      <c r="AE17" s="1" t="s">
        <v>96</v>
      </c>
      <c r="AF17" s="1" t="s">
        <v>324</v>
      </c>
      <c r="AG17" s="1" t="s">
        <v>241</v>
      </c>
      <c r="AH17" s="1" t="s">
        <v>325</v>
      </c>
      <c r="AI17" s="1" t="s">
        <v>325</v>
      </c>
      <c r="AL17" s="1" t="s">
        <v>326</v>
      </c>
      <c r="AM17" s="1" t="s">
        <v>163</v>
      </c>
      <c r="AP17" s="1" t="s">
        <v>327</v>
      </c>
      <c r="AR17" s="1" t="s">
        <v>328</v>
      </c>
      <c r="AS17" s="1" t="s">
        <v>329</v>
      </c>
      <c r="AU17" s="1" t="s">
        <v>5148</v>
      </c>
      <c r="AY17" t="s">
        <v>95</v>
      </c>
      <c r="AZ17" t="s">
        <v>78</v>
      </c>
      <c r="BC17">
        <v>22</v>
      </c>
      <c r="BL17" t="s">
        <v>4478</v>
      </c>
      <c r="BM17" t="s">
        <v>330</v>
      </c>
      <c r="BN17">
        <v>17</v>
      </c>
      <c r="BO17" t="s">
        <v>331</v>
      </c>
      <c r="BP17" t="s">
        <v>332</v>
      </c>
      <c r="BR17" t="s">
        <v>78</v>
      </c>
    </row>
    <row r="18" spans="1:70" ht="100" customHeight="1" x14ac:dyDescent="0.2">
      <c r="A18" s="2">
        <v>45151</v>
      </c>
      <c r="B18">
        <v>454</v>
      </c>
      <c r="C18" t="s">
        <v>333</v>
      </c>
      <c r="D18">
        <v>2022</v>
      </c>
      <c r="E18" s="1" t="s">
        <v>69</v>
      </c>
      <c r="F18" s="3">
        <v>44742</v>
      </c>
      <c r="H18" s="1" t="s">
        <v>334</v>
      </c>
      <c r="I18" s="1" t="s">
        <v>71</v>
      </c>
      <c r="J18" s="1" t="s">
        <v>335</v>
      </c>
      <c r="K18" s="1">
        <v>11</v>
      </c>
      <c r="L18" s="1" t="s">
        <v>336</v>
      </c>
      <c r="M18" s="1" t="s">
        <v>336</v>
      </c>
      <c r="N18" s="1" t="s">
        <v>74</v>
      </c>
      <c r="P18" s="1" t="s">
        <v>76</v>
      </c>
      <c r="Q18" s="1" t="s">
        <v>77</v>
      </c>
      <c r="R18" s="1" t="s">
        <v>78</v>
      </c>
      <c r="S18" s="1" t="s">
        <v>74</v>
      </c>
      <c r="T18" s="29" t="s">
        <v>1671</v>
      </c>
      <c r="U18" s="1" t="s">
        <v>4479</v>
      </c>
      <c r="V18" s="1" t="s">
        <v>79</v>
      </c>
      <c r="W18" s="1" t="s">
        <v>80</v>
      </c>
      <c r="X18" s="1" t="s">
        <v>4685</v>
      </c>
      <c r="Y18" s="1" t="s">
        <v>81</v>
      </c>
      <c r="Z18" s="1" t="s">
        <v>82</v>
      </c>
      <c r="AA18" s="1" t="s">
        <v>102</v>
      </c>
      <c r="AB18" s="1" t="s">
        <v>4421</v>
      </c>
      <c r="AC18" s="1" t="s">
        <v>337</v>
      </c>
      <c r="AD18" s="1" t="s">
        <v>338</v>
      </c>
      <c r="AE18" s="1" t="s">
        <v>78</v>
      </c>
      <c r="AF18" s="1" t="s">
        <v>86</v>
      </c>
      <c r="AG18" s="1" t="s">
        <v>87</v>
      </c>
      <c r="AH18" s="1" t="s">
        <v>88</v>
      </c>
      <c r="AI18" s="1" t="s">
        <v>89</v>
      </c>
      <c r="AJ18" s="1" t="s">
        <v>88</v>
      </c>
      <c r="AL18" s="1" t="s">
        <v>145</v>
      </c>
      <c r="AM18" s="1" t="s">
        <v>91</v>
      </c>
      <c r="AN18" s="1" t="s">
        <v>228</v>
      </c>
      <c r="AO18" s="1" t="s">
        <v>339</v>
      </c>
      <c r="AP18" s="1" t="s">
        <v>340</v>
      </c>
      <c r="AR18" s="1" t="s">
        <v>215</v>
      </c>
      <c r="AS18" s="1" t="s">
        <v>341</v>
      </c>
      <c r="AU18" s="1" t="s">
        <v>5149</v>
      </c>
      <c r="AV18" s="1" t="s">
        <v>342</v>
      </c>
      <c r="AW18" s="1" t="s">
        <v>343</v>
      </c>
      <c r="AY18" t="s">
        <v>95</v>
      </c>
      <c r="AZ18" t="s">
        <v>96</v>
      </c>
      <c r="BC18">
        <v>19</v>
      </c>
      <c r="BD18">
        <v>19</v>
      </c>
      <c r="BP18" t="s">
        <v>344</v>
      </c>
      <c r="BR18" t="s">
        <v>78</v>
      </c>
    </row>
    <row r="19" spans="1:70" ht="100" customHeight="1" x14ac:dyDescent="0.2">
      <c r="A19" s="2">
        <v>45151</v>
      </c>
      <c r="B19">
        <v>453</v>
      </c>
      <c r="C19" t="s">
        <v>345</v>
      </c>
      <c r="D19">
        <v>2022</v>
      </c>
      <c r="E19" s="1" t="s">
        <v>69</v>
      </c>
      <c r="F19" s="3">
        <v>44741</v>
      </c>
      <c r="H19" s="1" t="s">
        <v>346</v>
      </c>
      <c r="I19" s="1" t="s">
        <v>113</v>
      </c>
      <c r="J19" s="1" t="s">
        <v>347</v>
      </c>
      <c r="K19" s="1">
        <v>2</v>
      </c>
      <c r="L19" s="1" t="s">
        <v>348</v>
      </c>
      <c r="M19" s="1" t="s">
        <v>349</v>
      </c>
      <c r="N19" s="1" t="s">
        <v>350</v>
      </c>
      <c r="P19" s="1" t="s">
        <v>118</v>
      </c>
      <c r="Q19" s="1" t="s">
        <v>157</v>
      </c>
      <c r="R19" s="1" t="s">
        <v>96</v>
      </c>
      <c r="S19" s="1" t="s">
        <v>351</v>
      </c>
      <c r="T19" s="29">
        <v>5</v>
      </c>
      <c r="U19" s="1" t="s">
        <v>4412</v>
      </c>
      <c r="V19" s="1" t="s">
        <v>79</v>
      </c>
      <c r="W19" s="1" t="s">
        <v>80</v>
      </c>
      <c r="X19" s="1" t="s">
        <v>4685</v>
      </c>
      <c r="Y19" s="1" t="s">
        <v>352</v>
      </c>
      <c r="Z19" s="1" t="s">
        <v>82</v>
      </c>
      <c r="AA19" s="1" t="s">
        <v>102</v>
      </c>
      <c r="AB19" s="1" t="s">
        <v>353</v>
      </c>
      <c r="AC19" s="1" t="s">
        <v>354</v>
      </c>
      <c r="AD19" s="1" t="s">
        <v>355</v>
      </c>
      <c r="AE19" s="1" t="s">
        <v>96</v>
      </c>
      <c r="AF19" s="1" t="s">
        <v>356</v>
      </c>
      <c r="AG19" s="1" t="s">
        <v>87</v>
      </c>
      <c r="AH19" s="1" t="s">
        <v>179</v>
      </c>
      <c r="AI19" s="1" t="s">
        <v>179</v>
      </c>
      <c r="AJ19" s="1" t="s">
        <v>179</v>
      </c>
      <c r="AL19" s="1" t="s">
        <v>357</v>
      </c>
      <c r="AM19" s="1" t="s">
        <v>135</v>
      </c>
      <c r="AN19" s="1" t="s">
        <v>284</v>
      </c>
      <c r="AP19" s="1" t="s">
        <v>358</v>
      </c>
      <c r="AR19" s="1" t="s">
        <v>359</v>
      </c>
      <c r="AS19" s="1" t="s">
        <v>359</v>
      </c>
      <c r="AU19" s="1" t="s">
        <v>5150</v>
      </c>
      <c r="AY19" t="s">
        <v>95</v>
      </c>
      <c r="AZ19" t="s">
        <v>78</v>
      </c>
      <c r="BA19" t="s">
        <v>360</v>
      </c>
      <c r="BC19">
        <v>2</v>
      </c>
      <c r="BM19" t="s">
        <v>361</v>
      </c>
      <c r="BN19">
        <v>12</v>
      </c>
      <c r="BO19" t="s">
        <v>362</v>
      </c>
      <c r="BP19" t="s">
        <v>363</v>
      </c>
      <c r="BR19" t="s">
        <v>96</v>
      </c>
    </row>
    <row r="20" spans="1:70" ht="100" customHeight="1" x14ac:dyDescent="0.2">
      <c r="A20" s="2">
        <v>45150</v>
      </c>
      <c r="B20">
        <v>452</v>
      </c>
      <c r="C20" t="s">
        <v>68</v>
      </c>
      <c r="D20">
        <v>2022</v>
      </c>
      <c r="E20" s="1" t="s">
        <v>69</v>
      </c>
      <c r="F20" s="3">
        <v>44693</v>
      </c>
      <c r="H20" s="1" t="s">
        <v>70</v>
      </c>
      <c r="I20" s="1" t="s">
        <v>71</v>
      </c>
      <c r="J20" s="1" t="s">
        <v>364</v>
      </c>
      <c r="K20" s="1">
        <v>17</v>
      </c>
      <c r="L20" s="1" t="s">
        <v>365</v>
      </c>
      <c r="M20" s="1" t="s">
        <v>365</v>
      </c>
      <c r="N20" s="1" t="s">
        <v>74</v>
      </c>
      <c r="P20" s="1" t="s">
        <v>76</v>
      </c>
      <c r="Q20" s="1" t="s">
        <v>77</v>
      </c>
      <c r="R20" s="1" t="s">
        <v>78</v>
      </c>
      <c r="S20" s="1" t="s">
        <v>74</v>
      </c>
      <c r="T20" s="29" t="s">
        <v>1671</v>
      </c>
      <c r="U20" s="1" t="s">
        <v>4480</v>
      </c>
      <c r="V20" s="1" t="s">
        <v>79</v>
      </c>
      <c r="W20" s="1" t="s">
        <v>80</v>
      </c>
      <c r="X20" s="1" t="s">
        <v>4685</v>
      </c>
      <c r="Y20" s="1" t="s">
        <v>81</v>
      </c>
      <c r="Z20" s="1" t="s">
        <v>101</v>
      </c>
      <c r="AA20" s="1" t="s">
        <v>102</v>
      </c>
      <c r="AB20" s="1" t="s">
        <v>366</v>
      </c>
      <c r="AC20" s="1" t="s">
        <v>367</v>
      </c>
      <c r="AD20" s="1" t="s">
        <v>85</v>
      </c>
      <c r="AE20" s="1" t="s">
        <v>78</v>
      </c>
      <c r="AF20" s="1" t="s">
        <v>368</v>
      </c>
      <c r="AG20" s="1" t="s">
        <v>87</v>
      </c>
      <c r="AH20" s="1" t="s">
        <v>88</v>
      </c>
      <c r="AI20" s="1" t="s">
        <v>89</v>
      </c>
      <c r="AJ20" s="1" t="s">
        <v>88</v>
      </c>
      <c r="AL20" s="1" t="s">
        <v>90</v>
      </c>
      <c r="AM20" s="1" t="s">
        <v>91</v>
      </c>
      <c r="AO20" s="1" t="s">
        <v>369</v>
      </c>
      <c r="AP20" s="1" t="s">
        <v>370</v>
      </c>
      <c r="AR20" s="1" t="s">
        <v>93</v>
      </c>
      <c r="AS20" s="1" t="s">
        <v>371</v>
      </c>
      <c r="AU20" s="1" t="s">
        <v>5151</v>
      </c>
      <c r="AV20" s="1" t="s">
        <v>372</v>
      </c>
      <c r="AY20" t="s">
        <v>95</v>
      </c>
      <c r="AZ20" t="s">
        <v>96</v>
      </c>
      <c r="BC20">
        <v>17</v>
      </c>
      <c r="BD20">
        <v>20</v>
      </c>
      <c r="BP20" t="s">
        <v>373</v>
      </c>
      <c r="BR20" t="s">
        <v>78</v>
      </c>
    </row>
    <row r="21" spans="1:70" ht="100" customHeight="1" x14ac:dyDescent="0.2">
      <c r="A21" s="2">
        <v>45102</v>
      </c>
      <c r="B21">
        <v>451</v>
      </c>
      <c r="C21" t="s">
        <v>374</v>
      </c>
      <c r="D21">
        <v>2022</v>
      </c>
      <c r="E21" s="1" t="s">
        <v>69</v>
      </c>
      <c r="F21" s="3">
        <v>44686</v>
      </c>
      <c r="H21" s="1" t="s">
        <v>375</v>
      </c>
      <c r="I21" s="1" t="s">
        <v>151</v>
      </c>
      <c r="J21" s="1" t="s">
        <v>376</v>
      </c>
      <c r="K21" s="1">
        <v>8</v>
      </c>
      <c r="L21" s="1" t="s">
        <v>377</v>
      </c>
      <c r="M21" s="1" t="s">
        <v>377</v>
      </c>
      <c r="N21" s="1" t="s">
        <v>378</v>
      </c>
      <c r="P21" s="1" t="s">
        <v>118</v>
      </c>
      <c r="Q21" s="1" t="s">
        <v>119</v>
      </c>
      <c r="R21" s="1" t="s">
        <v>78</v>
      </c>
      <c r="S21" s="1" t="s">
        <v>378</v>
      </c>
      <c r="T21" s="29">
        <v>5</v>
      </c>
      <c r="U21" s="1" t="s">
        <v>4481</v>
      </c>
      <c r="V21" s="1" t="s">
        <v>79</v>
      </c>
      <c r="W21" s="1" t="s">
        <v>80</v>
      </c>
      <c r="X21" s="1" t="s">
        <v>4685</v>
      </c>
      <c r="Y21" s="1" t="s">
        <v>81</v>
      </c>
      <c r="Z21" s="1" t="s">
        <v>82</v>
      </c>
      <c r="AA21" s="1" t="s">
        <v>102</v>
      </c>
      <c r="AB21" s="1" t="s">
        <v>379</v>
      </c>
      <c r="AC21" s="1" t="s">
        <v>380</v>
      </c>
      <c r="AD21" s="1" t="s">
        <v>85</v>
      </c>
      <c r="AE21" s="1" t="s">
        <v>78</v>
      </c>
      <c r="AF21" s="1" t="s">
        <v>86</v>
      </c>
      <c r="AG21" s="1" t="s">
        <v>87</v>
      </c>
      <c r="AH21" s="1" t="s">
        <v>88</v>
      </c>
      <c r="AI21" s="1" t="s">
        <v>88</v>
      </c>
      <c r="AL21" s="1" t="s">
        <v>381</v>
      </c>
      <c r="AM21" s="1" t="s">
        <v>181</v>
      </c>
      <c r="AO21" s="1" t="s">
        <v>382</v>
      </c>
      <c r="AP21" s="1" t="s">
        <v>383</v>
      </c>
      <c r="AR21" s="1" t="s">
        <v>384</v>
      </c>
      <c r="AS21" s="1" t="s">
        <v>385</v>
      </c>
      <c r="AU21" s="1" t="s">
        <v>5152</v>
      </c>
      <c r="AY21" t="s">
        <v>95</v>
      </c>
      <c r="AZ21" t="s">
        <v>78</v>
      </c>
      <c r="BC21">
        <v>8</v>
      </c>
      <c r="BM21" t="s">
        <v>386</v>
      </c>
      <c r="BN21">
        <v>2</v>
      </c>
      <c r="BO21" t="s">
        <v>387</v>
      </c>
      <c r="BP21" t="s">
        <v>388</v>
      </c>
      <c r="BR21" t="s">
        <v>96</v>
      </c>
    </row>
    <row r="22" spans="1:70" ht="100" customHeight="1" x14ac:dyDescent="0.2">
      <c r="A22" s="2">
        <v>45171</v>
      </c>
      <c r="B22">
        <v>450</v>
      </c>
      <c r="C22" t="s">
        <v>389</v>
      </c>
      <c r="D22">
        <v>2022</v>
      </c>
      <c r="E22" s="1" t="s">
        <v>69</v>
      </c>
      <c r="F22" s="3">
        <v>44686</v>
      </c>
      <c r="H22" s="1" t="s">
        <v>390</v>
      </c>
      <c r="I22" s="1" t="s">
        <v>151</v>
      </c>
      <c r="J22" s="1" t="s">
        <v>391</v>
      </c>
      <c r="K22" s="1">
        <v>2</v>
      </c>
      <c r="L22" s="1" t="s">
        <v>392</v>
      </c>
      <c r="M22" s="1" t="s">
        <v>393</v>
      </c>
      <c r="N22" s="1" t="s">
        <v>350</v>
      </c>
      <c r="O22" s="1" t="s">
        <v>394</v>
      </c>
      <c r="P22" s="1" t="s">
        <v>118</v>
      </c>
      <c r="Q22" s="1" t="s">
        <v>157</v>
      </c>
      <c r="R22" s="1" t="s">
        <v>78</v>
      </c>
      <c r="S22" s="1" t="s">
        <v>351</v>
      </c>
      <c r="T22" s="29">
        <v>5</v>
      </c>
      <c r="U22" s="1" t="s">
        <v>395</v>
      </c>
      <c r="V22" s="1" t="s">
        <v>79</v>
      </c>
      <c r="W22" s="1" t="s">
        <v>80</v>
      </c>
      <c r="X22" s="1" t="s">
        <v>4685</v>
      </c>
      <c r="Y22" s="1" t="s">
        <v>159</v>
      </c>
      <c r="Z22" s="1" t="s">
        <v>82</v>
      </c>
      <c r="AA22" s="1" t="s">
        <v>102</v>
      </c>
      <c r="AC22" s="1" t="s">
        <v>396</v>
      </c>
      <c r="AD22" s="1" t="s">
        <v>176</v>
      </c>
      <c r="AE22" s="1" t="s">
        <v>96</v>
      </c>
      <c r="AF22" s="1" t="s">
        <v>397</v>
      </c>
      <c r="AG22" s="1" t="s">
        <v>398</v>
      </c>
      <c r="AH22" s="1" t="s">
        <v>179</v>
      </c>
      <c r="AI22" s="1" t="s">
        <v>179</v>
      </c>
      <c r="AJ22" s="1" t="s">
        <v>88</v>
      </c>
      <c r="AL22" s="1" t="s">
        <v>399</v>
      </c>
      <c r="AM22" s="1" t="s">
        <v>135</v>
      </c>
      <c r="AN22" s="1" t="s">
        <v>284</v>
      </c>
      <c r="AO22" s="1" t="s">
        <v>400</v>
      </c>
      <c r="AP22" s="1" t="s">
        <v>401</v>
      </c>
      <c r="AR22" s="1" t="s">
        <v>147</v>
      </c>
      <c r="AS22" s="1" t="s">
        <v>402</v>
      </c>
      <c r="AU22" s="1" t="s">
        <v>5153</v>
      </c>
      <c r="AW22" s="1" t="s">
        <v>403</v>
      </c>
      <c r="AX22" s="1" t="s">
        <v>404</v>
      </c>
      <c r="AY22" t="s">
        <v>95</v>
      </c>
      <c r="AZ22" t="s">
        <v>96</v>
      </c>
      <c r="BC22">
        <v>10</v>
      </c>
      <c r="BD22">
        <v>21</v>
      </c>
      <c r="BM22" t="s">
        <v>405</v>
      </c>
      <c r="BN22">
        <v>4</v>
      </c>
      <c r="BO22" t="s">
        <v>406</v>
      </c>
      <c r="BP22" t="s">
        <v>407</v>
      </c>
      <c r="BR22" t="s">
        <v>78</v>
      </c>
    </row>
    <row r="23" spans="1:70" ht="100" customHeight="1" x14ac:dyDescent="0.2">
      <c r="A23" s="2">
        <v>45151</v>
      </c>
      <c r="B23">
        <v>449</v>
      </c>
      <c r="C23" t="s">
        <v>408</v>
      </c>
      <c r="D23">
        <v>2022</v>
      </c>
      <c r="E23" s="1" t="s">
        <v>69</v>
      </c>
      <c r="F23" s="3">
        <v>44679</v>
      </c>
      <c r="H23" s="1" t="s">
        <v>409</v>
      </c>
      <c r="I23" s="1" t="s">
        <v>128</v>
      </c>
      <c r="J23" s="1" t="s">
        <v>410</v>
      </c>
      <c r="K23" s="1">
        <v>20</v>
      </c>
      <c r="L23" s="1" t="s">
        <v>411</v>
      </c>
      <c r="M23" s="1" t="s">
        <v>411</v>
      </c>
      <c r="N23" s="1" t="s">
        <v>350</v>
      </c>
      <c r="O23" s="1" t="s">
        <v>412</v>
      </c>
      <c r="P23" s="1" t="s">
        <v>118</v>
      </c>
      <c r="Q23" s="1" t="s">
        <v>119</v>
      </c>
      <c r="R23" s="1" t="s">
        <v>78</v>
      </c>
      <c r="S23" s="1" t="s">
        <v>350</v>
      </c>
      <c r="T23" s="29">
        <v>5</v>
      </c>
      <c r="U23" s="1" t="s">
        <v>4482</v>
      </c>
      <c r="V23" s="1" t="s">
        <v>79</v>
      </c>
      <c r="W23" s="1" t="s">
        <v>80</v>
      </c>
      <c r="X23" s="1" t="s">
        <v>4685</v>
      </c>
      <c r="Y23" s="1" t="s">
        <v>81</v>
      </c>
      <c r="Z23" s="1" t="s">
        <v>82</v>
      </c>
      <c r="AA23" s="1" t="s">
        <v>102</v>
      </c>
      <c r="AB23" s="1" t="s">
        <v>413</v>
      </c>
      <c r="AC23" s="1" t="s">
        <v>414</v>
      </c>
      <c r="AD23" s="1" t="s">
        <v>85</v>
      </c>
      <c r="AE23" s="1" t="s">
        <v>78</v>
      </c>
      <c r="AF23" s="1" t="s">
        <v>86</v>
      </c>
      <c r="AG23" s="1" t="s">
        <v>87</v>
      </c>
      <c r="AH23" s="1" t="s">
        <v>88</v>
      </c>
      <c r="AI23" s="1" t="s">
        <v>88</v>
      </c>
      <c r="AL23" s="1" t="s">
        <v>415</v>
      </c>
      <c r="AM23" s="1" t="s">
        <v>135</v>
      </c>
      <c r="AO23" s="1" t="s">
        <v>382</v>
      </c>
      <c r="AP23" s="1" t="s">
        <v>416</v>
      </c>
      <c r="AR23" s="1" t="s">
        <v>417</v>
      </c>
      <c r="AS23" s="1" t="s">
        <v>418</v>
      </c>
      <c r="AU23" s="1" t="s">
        <v>5154</v>
      </c>
      <c r="AY23" t="s">
        <v>95</v>
      </c>
      <c r="AZ23" t="s">
        <v>78</v>
      </c>
      <c r="BC23">
        <v>20</v>
      </c>
      <c r="BM23" t="s">
        <v>419</v>
      </c>
      <c r="BN23">
        <v>8</v>
      </c>
      <c r="BO23" t="s">
        <v>420</v>
      </c>
      <c r="BP23" t="s">
        <v>363</v>
      </c>
      <c r="BR23" t="s">
        <v>78</v>
      </c>
    </row>
    <row r="24" spans="1:70" ht="100" customHeight="1" x14ac:dyDescent="0.2">
      <c r="A24" s="2">
        <v>45151</v>
      </c>
      <c r="B24">
        <v>448</v>
      </c>
      <c r="C24" t="s">
        <v>421</v>
      </c>
      <c r="D24">
        <v>2022</v>
      </c>
      <c r="E24" s="1" t="s">
        <v>69</v>
      </c>
      <c r="F24" s="3">
        <v>44679</v>
      </c>
      <c r="H24" s="1" t="s">
        <v>422</v>
      </c>
      <c r="I24" s="1" t="s">
        <v>71</v>
      </c>
      <c r="J24" s="1" t="s">
        <v>423</v>
      </c>
      <c r="K24" s="1">
        <v>18</v>
      </c>
      <c r="L24" s="1" t="s">
        <v>424</v>
      </c>
      <c r="M24" s="1" t="s">
        <v>424</v>
      </c>
      <c r="N24" s="1" t="s">
        <v>425</v>
      </c>
      <c r="O24" s="1" t="s">
        <v>426</v>
      </c>
      <c r="P24" s="1" t="s">
        <v>156</v>
      </c>
      <c r="Q24" s="1" t="s">
        <v>119</v>
      </c>
      <c r="R24" s="1" t="s">
        <v>78</v>
      </c>
      <c r="S24" s="1" t="s">
        <v>425</v>
      </c>
      <c r="T24" s="29">
        <v>9</v>
      </c>
      <c r="U24" s="1" t="s">
        <v>427</v>
      </c>
      <c r="V24" s="1" t="s">
        <v>79</v>
      </c>
      <c r="W24" s="1" t="s">
        <v>80</v>
      </c>
      <c r="X24" s="1" t="s">
        <v>4686</v>
      </c>
      <c r="Y24" s="1" t="s">
        <v>159</v>
      </c>
      <c r="Z24" s="1" t="s">
        <v>82</v>
      </c>
      <c r="AA24" s="1" t="s">
        <v>102</v>
      </c>
      <c r="AC24" s="1" t="s">
        <v>428</v>
      </c>
      <c r="AD24" s="1" t="s">
        <v>85</v>
      </c>
      <c r="AE24" s="1" t="s">
        <v>78</v>
      </c>
      <c r="AF24" s="1" t="s">
        <v>429</v>
      </c>
      <c r="AG24" s="1" t="s">
        <v>430</v>
      </c>
      <c r="AH24" s="1" t="s">
        <v>88</v>
      </c>
      <c r="AI24" s="1" t="s">
        <v>88</v>
      </c>
      <c r="AL24" s="1" t="s">
        <v>431</v>
      </c>
      <c r="AM24" s="1" t="s">
        <v>122</v>
      </c>
      <c r="AO24" s="1" t="s">
        <v>432</v>
      </c>
      <c r="AP24" s="1" t="s">
        <v>433</v>
      </c>
      <c r="AR24" s="1" t="s">
        <v>434</v>
      </c>
      <c r="AS24" s="1" t="s">
        <v>435</v>
      </c>
      <c r="AU24" s="1" t="s">
        <v>5155</v>
      </c>
      <c r="AY24" t="s">
        <v>168</v>
      </c>
      <c r="AZ24" t="s">
        <v>78</v>
      </c>
      <c r="BA24" t="s">
        <v>436</v>
      </c>
      <c r="BB24">
        <v>18</v>
      </c>
      <c r="BM24" t="s">
        <v>437</v>
      </c>
      <c r="BN24">
        <v>5</v>
      </c>
      <c r="BO24" t="s">
        <v>438</v>
      </c>
      <c r="BR24" t="s">
        <v>78</v>
      </c>
    </row>
    <row r="25" spans="1:70" ht="100" customHeight="1" x14ac:dyDescent="0.2">
      <c r="A25" s="2">
        <v>45108</v>
      </c>
      <c r="B25">
        <v>447</v>
      </c>
      <c r="C25" t="s">
        <v>439</v>
      </c>
      <c r="D25">
        <v>2022</v>
      </c>
      <c r="E25" s="1" t="s">
        <v>69</v>
      </c>
      <c r="F25" s="3">
        <v>44655</v>
      </c>
      <c r="G25" s="3">
        <v>45107</v>
      </c>
      <c r="H25" s="1" t="s">
        <v>440</v>
      </c>
      <c r="I25" s="1" t="s">
        <v>128</v>
      </c>
      <c r="J25" s="1" t="s">
        <v>441</v>
      </c>
      <c r="K25" s="1">
        <v>3</v>
      </c>
      <c r="L25" s="1" t="s">
        <v>442</v>
      </c>
      <c r="M25" s="1" t="s">
        <v>442</v>
      </c>
      <c r="N25" s="1" t="s">
        <v>443</v>
      </c>
      <c r="P25" s="1" t="s">
        <v>444</v>
      </c>
      <c r="Q25" s="1" t="s">
        <v>119</v>
      </c>
      <c r="R25" s="1" t="s">
        <v>78</v>
      </c>
      <c r="S25" s="1" t="s">
        <v>443</v>
      </c>
      <c r="T25" s="29">
        <v>11</v>
      </c>
      <c r="U25" s="1" t="s">
        <v>445</v>
      </c>
      <c r="V25" s="1" t="s">
        <v>79</v>
      </c>
      <c r="W25" s="1" t="s">
        <v>80</v>
      </c>
      <c r="X25" s="1" t="s">
        <v>4685</v>
      </c>
      <c r="Y25" s="1" t="s">
        <v>446</v>
      </c>
      <c r="Z25" s="1" t="s">
        <v>82</v>
      </c>
      <c r="AA25" s="1" t="s">
        <v>102</v>
      </c>
      <c r="AB25" s="1" t="s">
        <v>447</v>
      </c>
      <c r="AC25" s="1" t="s">
        <v>448</v>
      </c>
      <c r="AD25" s="1" t="s">
        <v>85</v>
      </c>
      <c r="AE25" s="1" t="s">
        <v>78</v>
      </c>
      <c r="AF25" s="1" t="s">
        <v>449</v>
      </c>
      <c r="AG25" s="1" t="s">
        <v>224</v>
      </c>
      <c r="AH25" s="1" t="s">
        <v>259</v>
      </c>
      <c r="AI25" s="1" t="s">
        <v>259</v>
      </c>
      <c r="AJ25" s="1" t="s">
        <v>450</v>
      </c>
      <c r="AK25" s="1" t="s">
        <v>226</v>
      </c>
      <c r="AL25" s="1" t="s">
        <v>451</v>
      </c>
      <c r="AM25" s="1" t="s">
        <v>135</v>
      </c>
      <c r="AP25" s="1" t="s">
        <v>452</v>
      </c>
      <c r="AR25" s="1" t="s">
        <v>453</v>
      </c>
      <c r="AS25" s="1" t="s">
        <v>454</v>
      </c>
      <c r="AU25" s="1" t="s">
        <v>5156</v>
      </c>
      <c r="AY25" t="s">
        <v>95</v>
      </c>
      <c r="AZ25" t="s">
        <v>78</v>
      </c>
      <c r="BC25">
        <v>3</v>
      </c>
      <c r="BM25" t="s">
        <v>455</v>
      </c>
      <c r="BN25">
        <v>6</v>
      </c>
      <c r="BO25" t="s">
        <v>456</v>
      </c>
      <c r="BP25" t="s">
        <v>457</v>
      </c>
      <c r="BR25" t="s">
        <v>78</v>
      </c>
    </row>
    <row r="26" spans="1:70" ht="100" customHeight="1" x14ac:dyDescent="0.2">
      <c r="A26" s="2">
        <v>45151</v>
      </c>
      <c r="B26">
        <v>446</v>
      </c>
      <c r="C26" t="s">
        <v>458</v>
      </c>
      <c r="D26">
        <v>2022</v>
      </c>
      <c r="E26" s="1" t="s">
        <v>69</v>
      </c>
      <c r="F26" s="3">
        <v>44654</v>
      </c>
      <c r="G26" s="3">
        <v>45091</v>
      </c>
      <c r="H26" s="1" t="s">
        <v>459</v>
      </c>
      <c r="I26" s="1" t="s">
        <v>128</v>
      </c>
      <c r="J26" s="1" t="s">
        <v>249</v>
      </c>
      <c r="K26" s="1">
        <v>24</v>
      </c>
      <c r="L26" s="1" t="s">
        <v>460</v>
      </c>
      <c r="M26" s="1" t="s">
        <v>461</v>
      </c>
      <c r="N26" s="1" t="s">
        <v>350</v>
      </c>
      <c r="O26" s="1" t="s">
        <v>412</v>
      </c>
      <c r="P26" s="1" t="s">
        <v>118</v>
      </c>
      <c r="Q26" s="1" t="s">
        <v>157</v>
      </c>
      <c r="R26" s="1" t="s">
        <v>96</v>
      </c>
      <c r="S26" s="1" t="s">
        <v>351</v>
      </c>
      <c r="T26" s="29">
        <v>5</v>
      </c>
      <c r="U26" s="1" t="s">
        <v>462</v>
      </c>
      <c r="V26" s="1" t="s">
        <v>79</v>
      </c>
      <c r="W26" s="1" t="s">
        <v>80</v>
      </c>
      <c r="X26" s="1" t="s">
        <v>4686</v>
      </c>
      <c r="Y26" s="1" t="s">
        <v>81</v>
      </c>
      <c r="Z26" s="1" t="s">
        <v>82</v>
      </c>
      <c r="AA26" s="1" t="s">
        <v>102</v>
      </c>
      <c r="AB26" s="1" t="s">
        <v>249</v>
      </c>
      <c r="AC26" s="1" t="s">
        <v>463</v>
      </c>
      <c r="AD26" s="1" t="s">
        <v>176</v>
      </c>
      <c r="AE26" s="1" t="s">
        <v>96</v>
      </c>
      <c r="AF26" s="1" t="s">
        <v>464</v>
      </c>
      <c r="AG26" s="1" t="s">
        <v>465</v>
      </c>
      <c r="AH26" s="1" t="s">
        <v>179</v>
      </c>
      <c r="AI26" s="1" t="s">
        <v>179</v>
      </c>
      <c r="AJ26" s="1" t="s">
        <v>225</v>
      </c>
      <c r="AK26" s="1" t="s">
        <v>226</v>
      </c>
      <c r="AL26" s="1" t="s">
        <v>466</v>
      </c>
      <c r="AM26" s="1" t="s">
        <v>135</v>
      </c>
      <c r="AN26" s="1" t="s">
        <v>228</v>
      </c>
      <c r="AP26" s="1" t="s">
        <v>467</v>
      </c>
      <c r="AR26" s="1" t="s">
        <v>468</v>
      </c>
      <c r="AS26" s="1" t="s">
        <v>469</v>
      </c>
      <c r="AU26" s="1" t="s">
        <v>5157</v>
      </c>
      <c r="AY26" t="s">
        <v>95</v>
      </c>
      <c r="AZ26" t="s">
        <v>78</v>
      </c>
      <c r="BC26">
        <v>24</v>
      </c>
      <c r="BF26" t="s">
        <v>75</v>
      </c>
      <c r="BG26" t="s">
        <v>75</v>
      </c>
      <c r="BH26" t="s">
        <v>75</v>
      </c>
      <c r="BI26" t="s">
        <v>75</v>
      </c>
      <c r="BJ26" t="s">
        <v>75</v>
      </c>
      <c r="BK26" t="s">
        <v>75</v>
      </c>
      <c r="BM26" t="s">
        <v>470</v>
      </c>
      <c r="BN26">
        <v>2</v>
      </c>
      <c r="BO26" t="s">
        <v>471</v>
      </c>
      <c r="BP26" t="s">
        <v>363</v>
      </c>
      <c r="BR26" t="s">
        <v>78</v>
      </c>
    </row>
    <row r="27" spans="1:70" ht="100" customHeight="1" x14ac:dyDescent="0.2">
      <c r="A27" s="2">
        <v>45108</v>
      </c>
      <c r="B27">
        <v>445</v>
      </c>
      <c r="C27" t="s">
        <v>472</v>
      </c>
      <c r="D27">
        <v>2022</v>
      </c>
      <c r="E27" s="1" t="s">
        <v>69</v>
      </c>
      <c r="F27" s="3">
        <v>44649</v>
      </c>
      <c r="G27" s="3">
        <v>45106</v>
      </c>
      <c r="H27" s="1" t="s">
        <v>473</v>
      </c>
      <c r="I27" s="1" t="s">
        <v>234</v>
      </c>
      <c r="J27" s="1" t="s">
        <v>474</v>
      </c>
      <c r="K27" s="1">
        <v>21</v>
      </c>
      <c r="L27" s="1" t="s">
        <v>475</v>
      </c>
      <c r="M27" s="1" t="s">
        <v>475</v>
      </c>
      <c r="N27" s="1" t="s">
        <v>476</v>
      </c>
      <c r="P27" s="1" t="s">
        <v>444</v>
      </c>
      <c r="Q27" s="1" t="s">
        <v>119</v>
      </c>
      <c r="R27" s="1" t="s">
        <v>78</v>
      </c>
      <c r="S27" s="1" t="s">
        <v>476</v>
      </c>
      <c r="T27" s="29">
        <v>11</v>
      </c>
      <c r="U27" s="1" t="s">
        <v>477</v>
      </c>
      <c r="V27" s="1" t="s">
        <v>79</v>
      </c>
      <c r="W27" s="1" t="s">
        <v>80</v>
      </c>
      <c r="X27" s="1" t="s">
        <v>4685</v>
      </c>
      <c r="Y27" s="1" t="s">
        <v>81</v>
      </c>
      <c r="Z27" s="1" t="s">
        <v>82</v>
      </c>
      <c r="AA27" s="1" t="s">
        <v>102</v>
      </c>
      <c r="AB27" s="1" t="s">
        <v>478</v>
      </c>
      <c r="AC27" s="1" t="s">
        <v>479</v>
      </c>
      <c r="AD27" s="1" t="s">
        <v>85</v>
      </c>
      <c r="AE27" s="1" t="s">
        <v>78</v>
      </c>
      <c r="AF27" s="1" t="s">
        <v>480</v>
      </c>
      <c r="AG27" s="1" t="s">
        <v>224</v>
      </c>
      <c r="AH27" s="1" t="s">
        <v>259</v>
      </c>
      <c r="AI27" s="1" t="s">
        <v>259</v>
      </c>
      <c r="AJ27" s="1" t="s">
        <v>450</v>
      </c>
      <c r="AK27" s="1" t="s">
        <v>226</v>
      </c>
      <c r="AL27" s="1" t="s">
        <v>481</v>
      </c>
      <c r="AM27" s="1" t="s">
        <v>135</v>
      </c>
      <c r="AO27" s="1" t="s">
        <v>482</v>
      </c>
      <c r="AP27" s="1" t="s">
        <v>483</v>
      </c>
      <c r="AR27" s="1" t="s">
        <v>484</v>
      </c>
      <c r="AS27" s="1" t="s">
        <v>485</v>
      </c>
      <c r="AU27" s="1" t="s">
        <v>5158</v>
      </c>
      <c r="AY27" t="s">
        <v>95</v>
      </c>
      <c r="AZ27" t="s">
        <v>78</v>
      </c>
      <c r="BC27">
        <v>21</v>
      </c>
      <c r="BM27" t="s">
        <v>486</v>
      </c>
      <c r="BN27">
        <v>7</v>
      </c>
      <c r="BO27" t="s">
        <v>487</v>
      </c>
      <c r="BP27" t="s">
        <v>488</v>
      </c>
      <c r="BR27" t="s">
        <v>78</v>
      </c>
    </row>
    <row r="28" spans="1:70" ht="100" customHeight="1" x14ac:dyDescent="0.2">
      <c r="A28" s="2">
        <v>45108</v>
      </c>
      <c r="B28">
        <v>444</v>
      </c>
      <c r="C28" t="s">
        <v>489</v>
      </c>
      <c r="D28">
        <v>2022</v>
      </c>
      <c r="E28" s="1" t="s">
        <v>69</v>
      </c>
      <c r="F28" s="3">
        <v>44637</v>
      </c>
      <c r="H28" s="1" t="s">
        <v>490</v>
      </c>
      <c r="I28" s="1" t="s">
        <v>491</v>
      </c>
      <c r="J28" s="1" t="s">
        <v>492</v>
      </c>
      <c r="K28" s="1">
        <v>12</v>
      </c>
      <c r="L28" s="1" t="s">
        <v>493</v>
      </c>
      <c r="M28" s="1" t="s">
        <v>493</v>
      </c>
      <c r="N28" s="1" t="s">
        <v>351</v>
      </c>
      <c r="P28" s="1" t="s">
        <v>118</v>
      </c>
      <c r="Q28" s="1" t="s">
        <v>77</v>
      </c>
      <c r="R28" s="1" t="s">
        <v>78</v>
      </c>
      <c r="S28" s="1" t="s">
        <v>351</v>
      </c>
      <c r="T28" s="29">
        <v>5</v>
      </c>
      <c r="U28" s="1" t="s">
        <v>4483</v>
      </c>
      <c r="V28" s="1" t="s">
        <v>79</v>
      </c>
      <c r="W28" s="1" t="s">
        <v>80</v>
      </c>
      <c r="X28" s="1" t="s">
        <v>4685</v>
      </c>
      <c r="Y28" s="1" t="s">
        <v>81</v>
      </c>
      <c r="Z28" s="1" t="s">
        <v>82</v>
      </c>
      <c r="AA28" s="1" t="s">
        <v>102</v>
      </c>
      <c r="AB28" s="1" t="s">
        <v>494</v>
      </c>
      <c r="AC28" s="1" t="s">
        <v>495</v>
      </c>
      <c r="AD28" s="1" t="s">
        <v>85</v>
      </c>
      <c r="AE28" s="1" t="s">
        <v>78</v>
      </c>
      <c r="AF28" s="1" t="s">
        <v>496</v>
      </c>
      <c r="AG28" s="1" t="s">
        <v>87</v>
      </c>
      <c r="AH28" s="1" t="s">
        <v>88</v>
      </c>
      <c r="AI28" s="1" t="s">
        <v>89</v>
      </c>
      <c r="AJ28" s="1" t="s">
        <v>88</v>
      </c>
      <c r="AL28" s="1" t="s">
        <v>145</v>
      </c>
      <c r="AM28" s="1" t="s">
        <v>91</v>
      </c>
      <c r="AP28" s="1" t="s">
        <v>497</v>
      </c>
      <c r="AR28" s="1" t="s">
        <v>124</v>
      </c>
      <c r="AS28" s="1" t="s">
        <v>498</v>
      </c>
      <c r="AU28" s="1" t="s">
        <v>5159</v>
      </c>
      <c r="AY28" t="s">
        <v>95</v>
      </c>
      <c r="AZ28" t="s">
        <v>78</v>
      </c>
      <c r="BC28">
        <v>12</v>
      </c>
      <c r="BM28" t="s">
        <v>499</v>
      </c>
      <c r="BN28">
        <v>2</v>
      </c>
      <c r="BO28" t="s">
        <v>500</v>
      </c>
      <c r="BP28" t="s">
        <v>501</v>
      </c>
      <c r="BR28" t="s">
        <v>78</v>
      </c>
    </row>
    <row r="29" spans="1:70" ht="100" customHeight="1" x14ac:dyDescent="0.2">
      <c r="A29" s="2">
        <v>45151</v>
      </c>
      <c r="B29">
        <v>443</v>
      </c>
      <c r="C29" t="s">
        <v>502</v>
      </c>
      <c r="D29">
        <v>2022</v>
      </c>
      <c r="E29" s="1" t="s">
        <v>69</v>
      </c>
      <c r="F29" s="3">
        <v>44624</v>
      </c>
      <c r="G29" s="3">
        <v>45008</v>
      </c>
      <c r="H29" s="1" t="s">
        <v>503</v>
      </c>
      <c r="I29" s="1" t="s">
        <v>269</v>
      </c>
      <c r="J29" s="1" t="s">
        <v>504</v>
      </c>
      <c r="K29" s="1">
        <v>14</v>
      </c>
      <c r="L29" s="1" t="s">
        <v>505</v>
      </c>
      <c r="M29" s="1" t="s">
        <v>505</v>
      </c>
      <c r="N29" s="1" t="s">
        <v>506</v>
      </c>
      <c r="O29" s="1" t="s">
        <v>507</v>
      </c>
      <c r="P29" s="1" t="s">
        <v>508</v>
      </c>
      <c r="Q29" s="1" t="s">
        <v>119</v>
      </c>
      <c r="R29" s="1" t="s">
        <v>78</v>
      </c>
      <c r="S29" s="1" t="s">
        <v>506</v>
      </c>
      <c r="T29" s="29">
        <v>7</v>
      </c>
      <c r="U29" s="1" t="s">
        <v>4484</v>
      </c>
      <c r="V29" s="1" t="s">
        <v>79</v>
      </c>
      <c r="W29" s="1" t="s">
        <v>80</v>
      </c>
      <c r="X29" s="1" t="s">
        <v>4686</v>
      </c>
      <c r="Y29" s="1" t="s">
        <v>159</v>
      </c>
      <c r="Z29" s="1" t="s">
        <v>82</v>
      </c>
      <c r="AA29" s="1" t="s">
        <v>102</v>
      </c>
      <c r="AB29" s="1" t="s">
        <v>504</v>
      </c>
      <c r="AC29" s="1" t="s">
        <v>509</v>
      </c>
      <c r="AD29" s="1" t="s">
        <v>85</v>
      </c>
      <c r="AE29" s="1" t="s">
        <v>96</v>
      </c>
      <c r="AF29" s="1" t="s">
        <v>510</v>
      </c>
      <c r="AG29" s="1" t="s">
        <v>511</v>
      </c>
      <c r="AH29" s="1" t="s">
        <v>225</v>
      </c>
      <c r="AI29" s="1" t="s">
        <v>225</v>
      </c>
      <c r="AJ29" s="1" t="s">
        <v>450</v>
      </c>
      <c r="AK29" s="1" t="s">
        <v>226</v>
      </c>
      <c r="AL29" s="1" t="s">
        <v>512</v>
      </c>
      <c r="AM29" s="1" t="s">
        <v>163</v>
      </c>
      <c r="AN29" s="1" t="s">
        <v>513</v>
      </c>
      <c r="AP29" s="1" t="s">
        <v>514</v>
      </c>
      <c r="AR29" s="1" t="s">
        <v>515</v>
      </c>
      <c r="AS29" s="1" t="s">
        <v>516</v>
      </c>
      <c r="AU29" s="1" t="s">
        <v>5160</v>
      </c>
      <c r="AY29" t="s">
        <v>95</v>
      </c>
      <c r="AZ29" t="s">
        <v>78</v>
      </c>
      <c r="BC29">
        <v>14</v>
      </c>
      <c r="BF29" t="s">
        <v>75</v>
      </c>
      <c r="BG29" t="s">
        <v>75</v>
      </c>
      <c r="BH29" t="s">
        <v>75</v>
      </c>
      <c r="BI29" t="s">
        <v>75</v>
      </c>
      <c r="BJ29" t="s">
        <v>75</v>
      </c>
      <c r="BK29" t="s">
        <v>75</v>
      </c>
      <c r="BM29" t="s">
        <v>517</v>
      </c>
      <c r="BN29">
        <v>1</v>
      </c>
      <c r="BO29" t="s">
        <v>518</v>
      </c>
      <c r="BP29" t="s">
        <v>519</v>
      </c>
      <c r="BR29" t="s">
        <v>78</v>
      </c>
    </row>
    <row r="30" spans="1:70" ht="100" customHeight="1" x14ac:dyDescent="0.2">
      <c r="A30" s="2">
        <v>45151</v>
      </c>
      <c r="B30">
        <v>442</v>
      </c>
      <c r="C30" t="s">
        <v>520</v>
      </c>
      <c r="D30">
        <v>2022</v>
      </c>
      <c r="E30" s="1" t="s">
        <v>69</v>
      </c>
      <c r="F30" s="3">
        <v>44620</v>
      </c>
      <c r="H30" s="1" t="s">
        <v>70</v>
      </c>
      <c r="I30" s="1" t="s">
        <v>71</v>
      </c>
      <c r="J30" s="1" t="s">
        <v>521</v>
      </c>
      <c r="K30" s="1">
        <v>15</v>
      </c>
      <c r="L30" s="1" t="s">
        <v>522</v>
      </c>
      <c r="M30" s="1" t="s">
        <v>522</v>
      </c>
      <c r="N30" s="1" t="s">
        <v>74</v>
      </c>
      <c r="O30" s="1" t="s">
        <v>75</v>
      </c>
      <c r="P30" s="1" t="s">
        <v>76</v>
      </c>
      <c r="Q30" s="1" t="s">
        <v>77</v>
      </c>
      <c r="R30" s="1" t="s">
        <v>78</v>
      </c>
      <c r="S30" s="1" t="s">
        <v>74</v>
      </c>
      <c r="T30" s="29" t="s">
        <v>1671</v>
      </c>
      <c r="U30" s="1" t="s">
        <v>4485</v>
      </c>
      <c r="V30" s="1" t="s">
        <v>79</v>
      </c>
      <c r="W30" s="1" t="s">
        <v>80</v>
      </c>
      <c r="X30" s="1" t="s">
        <v>4685</v>
      </c>
      <c r="Y30" s="1" t="s">
        <v>81</v>
      </c>
      <c r="Z30" s="1" t="s">
        <v>82</v>
      </c>
      <c r="AA30" s="1" t="s">
        <v>102</v>
      </c>
      <c r="AB30" s="1" t="s">
        <v>4422</v>
      </c>
      <c r="AC30" s="1" t="s">
        <v>523</v>
      </c>
      <c r="AD30" s="1" t="s">
        <v>85</v>
      </c>
      <c r="AE30" s="1" t="s">
        <v>78</v>
      </c>
      <c r="AF30" s="1" t="s">
        <v>524</v>
      </c>
      <c r="AG30" s="1" t="s">
        <v>87</v>
      </c>
      <c r="AH30" s="1" t="s">
        <v>88</v>
      </c>
      <c r="AI30" s="1" t="s">
        <v>89</v>
      </c>
      <c r="AJ30" s="1" t="s">
        <v>88</v>
      </c>
      <c r="AL30" s="1" t="s">
        <v>145</v>
      </c>
      <c r="AM30" s="1" t="s">
        <v>91</v>
      </c>
      <c r="AN30" s="1" t="s">
        <v>228</v>
      </c>
      <c r="AO30" s="1" t="s">
        <v>525</v>
      </c>
      <c r="AP30" s="1" t="s">
        <v>526</v>
      </c>
      <c r="AR30" s="1" t="s">
        <v>215</v>
      </c>
      <c r="AS30" s="1" t="s">
        <v>527</v>
      </c>
      <c r="AU30" s="1" t="s">
        <v>5161</v>
      </c>
      <c r="AV30" s="1" t="s">
        <v>528</v>
      </c>
      <c r="AY30" t="s">
        <v>95</v>
      </c>
      <c r="AZ30" t="s">
        <v>78</v>
      </c>
      <c r="BC30">
        <v>15</v>
      </c>
      <c r="BD30">
        <v>23</v>
      </c>
      <c r="BR30" t="s">
        <v>78</v>
      </c>
    </row>
    <row r="31" spans="1:70" ht="100" customHeight="1" x14ac:dyDescent="0.2">
      <c r="A31" s="2">
        <v>45151</v>
      </c>
      <c r="B31">
        <v>441</v>
      </c>
      <c r="C31" t="s">
        <v>529</v>
      </c>
      <c r="D31">
        <v>2022</v>
      </c>
      <c r="E31" s="1" t="s">
        <v>69</v>
      </c>
      <c r="F31" s="3">
        <v>44602</v>
      </c>
      <c r="H31" s="1" t="s">
        <v>530</v>
      </c>
      <c r="I31" s="1" t="s">
        <v>531</v>
      </c>
      <c r="J31" s="1" t="s">
        <v>532</v>
      </c>
      <c r="K31" s="1">
        <v>3</v>
      </c>
      <c r="L31" s="1" t="s">
        <v>533</v>
      </c>
      <c r="M31" s="1" t="s">
        <v>533</v>
      </c>
      <c r="N31" s="1" t="s">
        <v>209</v>
      </c>
      <c r="O31" s="1" t="s">
        <v>534</v>
      </c>
      <c r="P31" s="1" t="s">
        <v>118</v>
      </c>
      <c r="Q31" s="1" t="s">
        <v>119</v>
      </c>
      <c r="R31" s="1" t="s">
        <v>78</v>
      </c>
      <c r="S31" s="1" t="s">
        <v>209</v>
      </c>
      <c r="T31" s="29">
        <v>5</v>
      </c>
      <c r="U31" s="1" t="s">
        <v>535</v>
      </c>
      <c r="V31" s="1" t="s">
        <v>79</v>
      </c>
      <c r="W31" s="1" t="s">
        <v>80</v>
      </c>
      <c r="X31" s="1" t="s">
        <v>4685</v>
      </c>
      <c r="Y31" s="1" t="s">
        <v>277</v>
      </c>
      <c r="Z31" s="1" t="s">
        <v>82</v>
      </c>
      <c r="AA31" s="1" t="s">
        <v>102</v>
      </c>
      <c r="AB31" s="1" t="s">
        <v>536</v>
      </c>
      <c r="AC31" s="1" t="s">
        <v>537</v>
      </c>
      <c r="AD31" s="1" t="s">
        <v>85</v>
      </c>
      <c r="AE31" s="1" t="s">
        <v>78</v>
      </c>
      <c r="AF31" s="1" t="s">
        <v>538</v>
      </c>
      <c r="AG31" s="1" t="s">
        <v>87</v>
      </c>
      <c r="AH31" s="1" t="s">
        <v>88</v>
      </c>
      <c r="AI31" s="1" t="s">
        <v>88</v>
      </c>
      <c r="AL31" s="1" t="s">
        <v>539</v>
      </c>
      <c r="AM31" s="1" t="s">
        <v>135</v>
      </c>
      <c r="AP31" s="1" t="s">
        <v>540</v>
      </c>
      <c r="AR31" s="1" t="s">
        <v>215</v>
      </c>
      <c r="AS31" s="1" t="s">
        <v>541</v>
      </c>
      <c r="AU31" s="1" t="s">
        <v>5162</v>
      </c>
      <c r="AX31" s="1" t="s">
        <v>542</v>
      </c>
      <c r="AY31" t="s">
        <v>95</v>
      </c>
      <c r="AZ31" t="s">
        <v>96</v>
      </c>
      <c r="BC31">
        <v>3</v>
      </c>
      <c r="BD31">
        <v>19</v>
      </c>
      <c r="BM31" t="s">
        <v>543</v>
      </c>
      <c r="BN31">
        <v>5</v>
      </c>
      <c r="BO31" t="s">
        <v>544</v>
      </c>
      <c r="BP31" t="s">
        <v>545</v>
      </c>
      <c r="BQ31" t="s">
        <v>546</v>
      </c>
      <c r="BR31" t="s">
        <v>78</v>
      </c>
    </row>
    <row r="32" spans="1:70" ht="100" customHeight="1" x14ac:dyDescent="0.2">
      <c r="A32" s="2">
        <v>45151</v>
      </c>
      <c r="B32">
        <v>440</v>
      </c>
      <c r="C32" t="s">
        <v>547</v>
      </c>
      <c r="D32">
        <v>2022</v>
      </c>
      <c r="E32" s="1" t="s">
        <v>69</v>
      </c>
      <c r="F32" s="3">
        <v>44601</v>
      </c>
      <c r="H32" s="1" t="s">
        <v>548</v>
      </c>
      <c r="I32" s="1" t="s">
        <v>531</v>
      </c>
      <c r="J32" s="1" t="s">
        <v>532</v>
      </c>
      <c r="K32" s="1">
        <v>5</v>
      </c>
      <c r="L32" s="1" t="s">
        <v>549</v>
      </c>
      <c r="M32" s="1" t="s">
        <v>550</v>
      </c>
      <c r="N32" s="1" t="s">
        <v>551</v>
      </c>
      <c r="O32" s="1" t="s">
        <v>552</v>
      </c>
      <c r="P32" s="1" t="s">
        <v>156</v>
      </c>
      <c r="Q32" s="1" t="s">
        <v>157</v>
      </c>
      <c r="R32" s="1" t="s">
        <v>96</v>
      </c>
      <c r="S32" s="1" t="s">
        <v>553</v>
      </c>
      <c r="T32" s="29">
        <v>9</v>
      </c>
      <c r="U32" s="1" t="s">
        <v>554</v>
      </c>
      <c r="V32" s="1" t="s">
        <v>79</v>
      </c>
      <c r="W32" s="1" t="s">
        <v>80</v>
      </c>
      <c r="X32" s="1" t="s">
        <v>4685</v>
      </c>
      <c r="Y32" s="1" t="s">
        <v>277</v>
      </c>
      <c r="Z32" s="1" t="s">
        <v>82</v>
      </c>
      <c r="AA32" s="1" t="s">
        <v>102</v>
      </c>
      <c r="AB32" s="1" t="s">
        <v>536</v>
      </c>
      <c r="AC32" s="1" t="s">
        <v>555</v>
      </c>
      <c r="AD32" s="1" t="s">
        <v>160</v>
      </c>
      <c r="AE32" s="1" t="s">
        <v>96</v>
      </c>
      <c r="AF32" s="1" t="s">
        <v>556</v>
      </c>
      <c r="AG32" s="1" t="s">
        <v>258</v>
      </c>
      <c r="AH32" s="1" t="s">
        <v>325</v>
      </c>
      <c r="AI32" s="1" t="s">
        <v>325</v>
      </c>
      <c r="AJ32" s="1" t="s">
        <v>88</v>
      </c>
      <c r="AL32" s="1" t="s">
        <v>557</v>
      </c>
      <c r="AM32" s="1" t="s">
        <v>163</v>
      </c>
      <c r="AO32" s="1" t="s">
        <v>382</v>
      </c>
      <c r="AP32" s="1" t="s">
        <v>558</v>
      </c>
      <c r="AQ32" s="1" t="s">
        <v>559</v>
      </c>
      <c r="AR32" s="1" t="s">
        <v>417</v>
      </c>
      <c r="AS32" s="1" t="s">
        <v>560</v>
      </c>
      <c r="AU32" s="1" t="s">
        <v>5163</v>
      </c>
      <c r="AX32" s="1" t="s">
        <v>561</v>
      </c>
      <c r="AY32" t="s">
        <v>95</v>
      </c>
      <c r="AZ32" t="s">
        <v>96</v>
      </c>
      <c r="BC32">
        <v>5</v>
      </c>
      <c r="BD32">
        <v>19</v>
      </c>
      <c r="BM32" t="s">
        <v>562</v>
      </c>
      <c r="BN32">
        <v>6</v>
      </c>
      <c r="BO32" t="s">
        <v>331</v>
      </c>
      <c r="BP32" t="s">
        <v>501</v>
      </c>
      <c r="BR32" t="s">
        <v>78</v>
      </c>
    </row>
    <row r="33" spans="1:70" ht="100" customHeight="1" x14ac:dyDescent="0.2">
      <c r="A33" s="2">
        <v>45151</v>
      </c>
      <c r="B33">
        <v>439</v>
      </c>
      <c r="C33" t="s">
        <v>529</v>
      </c>
      <c r="D33">
        <v>2022</v>
      </c>
      <c r="E33" s="1" t="s">
        <v>69</v>
      </c>
      <c r="F33" s="3">
        <v>44589</v>
      </c>
      <c r="H33" s="1" t="s">
        <v>563</v>
      </c>
      <c r="I33" s="1" t="s">
        <v>128</v>
      </c>
      <c r="J33" s="1" t="s">
        <v>564</v>
      </c>
      <c r="K33" s="1">
        <v>15</v>
      </c>
      <c r="L33" s="1" t="s">
        <v>565</v>
      </c>
      <c r="M33" s="1" t="s">
        <v>566</v>
      </c>
      <c r="N33" s="1" t="s">
        <v>199</v>
      </c>
      <c r="O33" s="1" t="s">
        <v>567</v>
      </c>
      <c r="P33" s="1" t="s">
        <v>118</v>
      </c>
      <c r="Q33" s="1" t="s">
        <v>119</v>
      </c>
      <c r="R33" s="1" t="s">
        <v>78</v>
      </c>
      <c r="S33" s="1" t="s">
        <v>199</v>
      </c>
      <c r="T33" s="29">
        <v>5</v>
      </c>
      <c r="U33" s="1" t="s">
        <v>4486</v>
      </c>
      <c r="V33" s="1" t="s">
        <v>79</v>
      </c>
      <c r="W33" s="1" t="s">
        <v>80</v>
      </c>
      <c r="X33" s="1" t="s">
        <v>4685</v>
      </c>
      <c r="Y33" s="1" t="s">
        <v>277</v>
      </c>
      <c r="Z33" s="1" t="s">
        <v>82</v>
      </c>
      <c r="AA33" s="1" t="s">
        <v>102</v>
      </c>
      <c r="AB33" s="1" t="s">
        <v>568</v>
      </c>
      <c r="AC33" s="1" t="s">
        <v>569</v>
      </c>
      <c r="AD33" s="1" t="s">
        <v>85</v>
      </c>
      <c r="AE33" s="1" t="s">
        <v>78</v>
      </c>
      <c r="AF33" s="1" t="s">
        <v>570</v>
      </c>
      <c r="AG33" s="1" t="s">
        <v>87</v>
      </c>
      <c r="AH33" s="1" t="s">
        <v>88</v>
      </c>
      <c r="AI33" s="1" t="s">
        <v>88</v>
      </c>
      <c r="AL33" s="1" t="s">
        <v>571</v>
      </c>
      <c r="AM33" s="1" t="s">
        <v>261</v>
      </c>
      <c r="AO33" s="1" t="s">
        <v>382</v>
      </c>
      <c r="AP33" s="1" t="s">
        <v>572</v>
      </c>
      <c r="AR33" s="1" t="s">
        <v>215</v>
      </c>
      <c r="AS33" s="1" t="s">
        <v>573</v>
      </c>
      <c r="AU33" s="1" t="s">
        <v>5164</v>
      </c>
      <c r="AY33" t="s">
        <v>95</v>
      </c>
      <c r="AZ33" t="s">
        <v>78</v>
      </c>
      <c r="BC33">
        <v>15</v>
      </c>
      <c r="BM33" t="s">
        <v>574</v>
      </c>
      <c r="BN33">
        <v>4</v>
      </c>
      <c r="BO33" t="s">
        <v>314</v>
      </c>
      <c r="BP33" t="s">
        <v>575</v>
      </c>
      <c r="BR33" t="s">
        <v>78</v>
      </c>
    </row>
    <row r="34" spans="1:70" ht="100" customHeight="1" x14ac:dyDescent="0.2">
      <c r="A34" s="2">
        <v>45171</v>
      </c>
      <c r="B34">
        <v>438</v>
      </c>
      <c r="C34" t="s">
        <v>576</v>
      </c>
      <c r="D34">
        <v>2021</v>
      </c>
      <c r="E34" s="1" t="s">
        <v>69</v>
      </c>
      <c r="F34" s="3">
        <v>44551</v>
      </c>
      <c r="H34" s="1" t="s">
        <v>577</v>
      </c>
      <c r="I34" s="1" t="s">
        <v>234</v>
      </c>
      <c r="J34" s="1" t="s">
        <v>578</v>
      </c>
      <c r="K34" s="1">
        <v>24</v>
      </c>
      <c r="L34" s="1" t="s">
        <v>579</v>
      </c>
      <c r="M34" s="1" t="s">
        <v>580</v>
      </c>
      <c r="N34" s="1" t="s">
        <v>350</v>
      </c>
      <c r="O34" s="1" t="s">
        <v>394</v>
      </c>
      <c r="P34" s="1" t="s">
        <v>118</v>
      </c>
      <c r="Q34" s="1" t="s">
        <v>157</v>
      </c>
      <c r="R34" s="1" t="s">
        <v>96</v>
      </c>
      <c r="S34" s="1" t="s">
        <v>351</v>
      </c>
      <c r="T34" s="29">
        <v>5</v>
      </c>
      <c r="U34" s="1" t="s">
        <v>4487</v>
      </c>
      <c r="V34" s="1" t="s">
        <v>79</v>
      </c>
      <c r="W34" s="1" t="s">
        <v>80</v>
      </c>
      <c r="X34" s="1" t="s">
        <v>4685</v>
      </c>
      <c r="Y34" s="1" t="s">
        <v>81</v>
      </c>
      <c r="Z34" s="1" t="s">
        <v>82</v>
      </c>
      <c r="AA34" s="1" t="s">
        <v>102</v>
      </c>
      <c r="AB34" s="1" t="s">
        <v>581</v>
      </c>
      <c r="AC34" s="1" t="s">
        <v>4423</v>
      </c>
      <c r="AD34" s="1" t="s">
        <v>176</v>
      </c>
      <c r="AE34" s="1" t="s">
        <v>96</v>
      </c>
      <c r="AF34" s="1" t="s">
        <v>582</v>
      </c>
      <c r="AG34" s="1" t="s">
        <v>302</v>
      </c>
      <c r="AH34" s="1" t="s">
        <v>583</v>
      </c>
      <c r="AI34" s="1" t="s">
        <v>583</v>
      </c>
      <c r="AJ34" s="1" t="s">
        <v>88</v>
      </c>
      <c r="AL34" s="1" t="s">
        <v>584</v>
      </c>
      <c r="AM34" s="1" t="s">
        <v>135</v>
      </c>
      <c r="AO34" s="1" t="s">
        <v>585</v>
      </c>
      <c r="AP34" s="1" t="s">
        <v>586</v>
      </c>
      <c r="AQ34" s="1" t="s">
        <v>587</v>
      </c>
      <c r="AR34" s="1" t="s">
        <v>124</v>
      </c>
      <c r="AS34" s="1" t="s">
        <v>588</v>
      </c>
      <c r="AU34" s="1" t="s">
        <v>5165</v>
      </c>
      <c r="AY34" t="s">
        <v>95</v>
      </c>
      <c r="AZ34" t="s">
        <v>78</v>
      </c>
      <c r="BB34">
        <v>1</v>
      </c>
      <c r="BC34">
        <v>23</v>
      </c>
      <c r="BM34" t="s">
        <v>589</v>
      </c>
      <c r="BN34">
        <v>10</v>
      </c>
      <c r="BO34" t="s">
        <v>590</v>
      </c>
      <c r="BP34" t="s">
        <v>363</v>
      </c>
      <c r="BQ34" t="s">
        <v>591</v>
      </c>
      <c r="BR34" t="s">
        <v>78</v>
      </c>
    </row>
    <row r="35" spans="1:70" ht="100" customHeight="1" x14ac:dyDescent="0.2">
      <c r="A35" s="2">
        <v>45108</v>
      </c>
      <c r="B35">
        <v>437</v>
      </c>
      <c r="C35" t="s">
        <v>592</v>
      </c>
      <c r="D35">
        <v>2021</v>
      </c>
      <c r="E35" s="1" t="s">
        <v>69</v>
      </c>
      <c r="F35" s="3">
        <v>44518</v>
      </c>
      <c r="G35" s="3">
        <v>45104</v>
      </c>
      <c r="H35" s="1" t="s">
        <v>593</v>
      </c>
      <c r="I35" s="1" t="s">
        <v>128</v>
      </c>
      <c r="J35" s="1" t="s">
        <v>594</v>
      </c>
      <c r="K35" s="1">
        <v>3</v>
      </c>
      <c r="L35" s="1" t="s">
        <v>595</v>
      </c>
      <c r="M35" s="1" t="s">
        <v>596</v>
      </c>
      <c r="N35" s="1" t="s">
        <v>597</v>
      </c>
      <c r="P35" s="1" t="s">
        <v>321</v>
      </c>
      <c r="Q35" s="1" t="s">
        <v>157</v>
      </c>
      <c r="R35" s="1" t="s">
        <v>96</v>
      </c>
      <c r="S35" s="1" t="s">
        <v>598</v>
      </c>
      <c r="T35" s="29">
        <v>6</v>
      </c>
      <c r="U35" s="1" t="s">
        <v>4488</v>
      </c>
      <c r="V35" s="1" t="s">
        <v>79</v>
      </c>
      <c r="W35" s="1" t="s">
        <v>80</v>
      </c>
      <c r="X35" s="1" t="s">
        <v>4685</v>
      </c>
      <c r="Y35" s="1" t="s">
        <v>446</v>
      </c>
      <c r="Z35" s="1" t="s">
        <v>82</v>
      </c>
      <c r="AA35" s="1" t="s">
        <v>102</v>
      </c>
      <c r="AB35" s="1" t="s">
        <v>599</v>
      </c>
      <c r="AC35" s="1" t="s">
        <v>4489</v>
      </c>
      <c r="AD35" s="1" t="s">
        <v>176</v>
      </c>
      <c r="AE35" s="1" t="s">
        <v>96</v>
      </c>
      <c r="AF35" s="1" t="s">
        <v>600</v>
      </c>
      <c r="AG35" s="1" t="s">
        <v>224</v>
      </c>
      <c r="AH35" s="1" t="s">
        <v>601</v>
      </c>
      <c r="AI35" s="1" t="s">
        <v>179</v>
      </c>
      <c r="AJ35" s="1" t="s">
        <v>305</v>
      </c>
      <c r="AK35" s="1" t="s">
        <v>226</v>
      </c>
      <c r="AL35" s="1" t="s">
        <v>602</v>
      </c>
      <c r="AM35" s="1" t="s">
        <v>135</v>
      </c>
      <c r="AN35" s="1" t="s">
        <v>262</v>
      </c>
      <c r="AP35" s="1" t="s">
        <v>603</v>
      </c>
      <c r="AQ35" s="1" t="s">
        <v>604</v>
      </c>
      <c r="AR35" s="1" t="s">
        <v>417</v>
      </c>
      <c r="AS35" s="1" t="s">
        <v>605</v>
      </c>
      <c r="AU35" s="1" t="s">
        <v>5166</v>
      </c>
      <c r="AY35" t="s">
        <v>95</v>
      </c>
      <c r="AZ35" t="s">
        <v>78</v>
      </c>
      <c r="BC35">
        <v>3</v>
      </c>
      <c r="BF35" t="s">
        <v>606</v>
      </c>
      <c r="BG35" t="s">
        <v>606</v>
      </c>
      <c r="BL35" t="s">
        <v>4490</v>
      </c>
      <c r="BM35" t="s">
        <v>607</v>
      </c>
      <c r="BN35">
        <v>5</v>
      </c>
      <c r="BO35" t="s">
        <v>608</v>
      </c>
      <c r="BP35" t="s">
        <v>373</v>
      </c>
      <c r="BR35" t="s">
        <v>78</v>
      </c>
    </row>
    <row r="36" spans="1:70" ht="100" customHeight="1" x14ac:dyDescent="0.2">
      <c r="A36" s="2">
        <v>45108</v>
      </c>
      <c r="B36">
        <v>436</v>
      </c>
      <c r="C36" t="s">
        <v>576</v>
      </c>
      <c r="D36">
        <v>2021</v>
      </c>
      <c r="E36" s="1" t="s">
        <v>69</v>
      </c>
      <c r="F36" s="3">
        <v>44515</v>
      </c>
      <c r="G36" s="3">
        <v>44897</v>
      </c>
      <c r="H36" s="1" t="s">
        <v>375</v>
      </c>
      <c r="I36" s="1" t="s">
        <v>234</v>
      </c>
      <c r="J36" s="1" t="s">
        <v>609</v>
      </c>
      <c r="K36" s="1">
        <v>14</v>
      </c>
      <c r="L36" s="1" t="s">
        <v>610</v>
      </c>
      <c r="M36" s="1" t="s">
        <v>611</v>
      </c>
      <c r="N36" s="1" t="s">
        <v>350</v>
      </c>
      <c r="P36" s="1" t="s">
        <v>118</v>
      </c>
      <c r="Q36" s="1" t="s">
        <v>274</v>
      </c>
      <c r="R36" s="1" t="s">
        <v>96</v>
      </c>
      <c r="S36" s="1" t="s">
        <v>350</v>
      </c>
      <c r="T36" s="29">
        <v>5</v>
      </c>
      <c r="U36" s="1" t="s">
        <v>4491</v>
      </c>
      <c r="V36" s="1" t="s">
        <v>79</v>
      </c>
      <c r="W36" s="1" t="s">
        <v>80</v>
      </c>
      <c r="X36" s="1" t="s">
        <v>4685</v>
      </c>
      <c r="Y36" s="1" t="s">
        <v>81</v>
      </c>
      <c r="Z36" s="1" t="s">
        <v>82</v>
      </c>
      <c r="AA36" s="1" t="s">
        <v>102</v>
      </c>
      <c r="AB36" s="1" t="s">
        <v>612</v>
      </c>
      <c r="AC36" s="1" t="s">
        <v>613</v>
      </c>
      <c r="AD36" s="1" t="s">
        <v>176</v>
      </c>
      <c r="AE36" s="1" t="s">
        <v>96</v>
      </c>
      <c r="AF36" s="1" t="s">
        <v>614</v>
      </c>
      <c r="AG36" s="1" t="s">
        <v>615</v>
      </c>
      <c r="AH36" s="1" t="s">
        <v>601</v>
      </c>
      <c r="AI36" s="1" t="s">
        <v>616</v>
      </c>
      <c r="AJ36" s="1" t="s">
        <v>179</v>
      </c>
      <c r="AK36" s="1" t="s">
        <v>305</v>
      </c>
      <c r="AL36" s="1" t="s">
        <v>617</v>
      </c>
      <c r="AM36" s="1" t="s">
        <v>135</v>
      </c>
      <c r="AN36" s="1" t="s">
        <v>284</v>
      </c>
      <c r="AP36" s="1" t="s">
        <v>618</v>
      </c>
      <c r="AQ36" s="1" t="s">
        <v>619</v>
      </c>
      <c r="AR36" s="1" t="s">
        <v>124</v>
      </c>
      <c r="AS36" s="1" t="s">
        <v>620</v>
      </c>
      <c r="AU36" s="1" t="s">
        <v>5167</v>
      </c>
      <c r="AW36" s="1" t="s">
        <v>621</v>
      </c>
      <c r="AY36" t="s">
        <v>95</v>
      </c>
      <c r="AZ36" t="s">
        <v>78</v>
      </c>
      <c r="BC36">
        <v>16</v>
      </c>
      <c r="BF36" t="s">
        <v>622</v>
      </c>
      <c r="BG36" t="s">
        <v>75</v>
      </c>
      <c r="BH36" t="s">
        <v>75</v>
      </c>
      <c r="BI36" t="s">
        <v>75</v>
      </c>
      <c r="BJ36" t="s">
        <v>623</v>
      </c>
      <c r="BK36" t="s">
        <v>606</v>
      </c>
      <c r="BL36" t="s">
        <v>4492</v>
      </c>
      <c r="BM36" t="s">
        <v>624</v>
      </c>
      <c r="BN36">
        <v>10</v>
      </c>
      <c r="BO36" t="s">
        <v>625</v>
      </c>
      <c r="BP36" t="s">
        <v>363</v>
      </c>
      <c r="BR36" t="s">
        <v>78</v>
      </c>
    </row>
    <row r="37" spans="1:70" ht="100" customHeight="1" x14ac:dyDescent="0.2">
      <c r="A37" s="2">
        <v>45107</v>
      </c>
      <c r="B37">
        <v>435.1</v>
      </c>
      <c r="C37" t="s">
        <v>626</v>
      </c>
      <c r="D37">
        <v>2021</v>
      </c>
      <c r="E37" s="1" t="s">
        <v>69</v>
      </c>
      <c r="F37" s="3">
        <v>44510</v>
      </c>
      <c r="H37" s="1" t="s">
        <v>627</v>
      </c>
      <c r="I37" s="1" t="s">
        <v>491</v>
      </c>
      <c r="J37" s="1" t="s">
        <v>628</v>
      </c>
      <c r="K37" s="1" t="s">
        <v>629</v>
      </c>
      <c r="L37" s="1" t="s">
        <v>630</v>
      </c>
      <c r="M37" s="1" t="s">
        <v>631</v>
      </c>
      <c r="N37" s="1" t="s">
        <v>74</v>
      </c>
      <c r="P37" s="1" t="s">
        <v>76</v>
      </c>
      <c r="Q37" s="1" t="s">
        <v>77</v>
      </c>
      <c r="R37" s="1" t="s">
        <v>78</v>
      </c>
      <c r="S37" s="1" t="s">
        <v>74</v>
      </c>
      <c r="T37" s="29" t="s">
        <v>1671</v>
      </c>
      <c r="U37" s="1" t="s">
        <v>4493</v>
      </c>
      <c r="V37" s="1" t="s">
        <v>632</v>
      </c>
      <c r="W37" s="1" t="s">
        <v>633</v>
      </c>
      <c r="X37" s="1" t="s">
        <v>4686</v>
      </c>
      <c r="Y37" s="1" t="s">
        <v>159</v>
      </c>
      <c r="Z37" s="1" t="s">
        <v>82</v>
      </c>
      <c r="AA37" s="1" t="s">
        <v>83</v>
      </c>
      <c r="AC37" s="1" t="s">
        <v>634</v>
      </c>
      <c r="AD37" s="1" t="s">
        <v>85</v>
      </c>
      <c r="AE37" s="1" t="s">
        <v>78</v>
      </c>
      <c r="AF37" s="1" t="s">
        <v>635</v>
      </c>
      <c r="AG37" s="1" t="s">
        <v>430</v>
      </c>
      <c r="AH37" s="1" t="s">
        <v>88</v>
      </c>
      <c r="AI37" s="1" t="s">
        <v>89</v>
      </c>
      <c r="AJ37" s="1" t="s">
        <v>88</v>
      </c>
      <c r="AL37" s="1" t="s">
        <v>145</v>
      </c>
      <c r="AM37" s="1" t="s">
        <v>91</v>
      </c>
      <c r="AO37" s="1" t="s">
        <v>636</v>
      </c>
      <c r="AR37" s="1" t="s">
        <v>637</v>
      </c>
      <c r="AS37" s="1" t="s">
        <v>637</v>
      </c>
      <c r="AU37" s="1" t="s">
        <v>4766</v>
      </c>
      <c r="AY37" t="s">
        <v>168</v>
      </c>
      <c r="AZ37" t="s">
        <v>78</v>
      </c>
      <c r="BB37">
        <v>2</v>
      </c>
    </row>
    <row r="38" spans="1:70" ht="100" customHeight="1" x14ac:dyDescent="0.2">
      <c r="A38" s="2">
        <v>45151</v>
      </c>
      <c r="B38">
        <v>435</v>
      </c>
      <c r="C38" t="s">
        <v>389</v>
      </c>
      <c r="D38">
        <v>2021</v>
      </c>
      <c r="E38" s="1" t="s">
        <v>69</v>
      </c>
      <c r="F38" s="3">
        <v>44510</v>
      </c>
      <c r="G38" s="3">
        <v>45128</v>
      </c>
      <c r="H38" s="1" t="s">
        <v>638</v>
      </c>
      <c r="I38" s="1" t="s">
        <v>234</v>
      </c>
      <c r="J38" s="1" t="s">
        <v>609</v>
      </c>
      <c r="K38" s="1">
        <v>10</v>
      </c>
      <c r="L38" s="1" t="s">
        <v>639</v>
      </c>
      <c r="M38" s="1" t="s">
        <v>640</v>
      </c>
      <c r="N38" s="1" t="s">
        <v>273</v>
      </c>
      <c r="O38" s="1" t="s">
        <v>641</v>
      </c>
      <c r="P38" s="1" t="s">
        <v>132</v>
      </c>
      <c r="Q38" s="1" t="s">
        <v>274</v>
      </c>
      <c r="R38" s="1" t="s">
        <v>96</v>
      </c>
      <c r="S38" s="1" t="s">
        <v>275</v>
      </c>
      <c r="T38" s="29">
        <v>8</v>
      </c>
      <c r="U38" s="1" t="s">
        <v>4494</v>
      </c>
      <c r="V38" s="1" t="s">
        <v>79</v>
      </c>
      <c r="W38" s="1" t="s">
        <v>80</v>
      </c>
      <c r="X38" s="1" t="s">
        <v>4685</v>
      </c>
      <c r="Y38" s="1" t="s">
        <v>81</v>
      </c>
      <c r="Z38" s="1" t="s">
        <v>82</v>
      </c>
      <c r="AA38" s="1" t="s">
        <v>102</v>
      </c>
      <c r="AB38" s="1" t="s">
        <v>612</v>
      </c>
      <c r="AC38" s="1" t="s">
        <v>642</v>
      </c>
      <c r="AD38" s="1" t="s">
        <v>355</v>
      </c>
      <c r="AE38" s="1" t="s">
        <v>96</v>
      </c>
      <c r="AF38" s="1" t="s">
        <v>643</v>
      </c>
      <c r="AG38" s="1" t="s">
        <v>224</v>
      </c>
      <c r="AH38" s="1" t="s">
        <v>601</v>
      </c>
      <c r="AI38" s="1" t="s">
        <v>179</v>
      </c>
      <c r="AJ38" s="1" t="s">
        <v>305</v>
      </c>
      <c r="AK38" s="1" t="s">
        <v>305</v>
      </c>
      <c r="AL38" s="1" t="s">
        <v>644</v>
      </c>
      <c r="AM38" s="1" t="s">
        <v>135</v>
      </c>
      <c r="AN38" s="1" t="s">
        <v>284</v>
      </c>
      <c r="AO38" s="1" t="s">
        <v>645</v>
      </c>
      <c r="AP38" s="1" t="s">
        <v>646</v>
      </c>
      <c r="AQ38" s="1" t="s">
        <v>647</v>
      </c>
      <c r="AR38" s="1" t="s">
        <v>147</v>
      </c>
      <c r="AS38" s="1" t="s">
        <v>648</v>
      </c>
      <c r="AU38" s="1" t="s">
        <v>5168</v>
      </c>
      <c r="AY38" t="s">
        <v>95</v>
      </c>
      <c r="AZ38" t="s">
        <v>78</v>
      </c>
      <c r="BB38">
        <v>1</v>
      </c>
      <c r="BC38">
        <v>9</v>
      </c>
      <c r="BF38" t="s">
        <v>622</v>
      </c>
      <c r="BG38" t="s">
        <v>606</v>
      </c>
      <c r="BH38" t="s">
        <v>75</v>
      </c>
      <c r="BI38" t="s">
        <v>75</v>
      </c>
      <c r="BJ38" t="s">
        <v>623</v>
      </c>
      <c r="BK38" t="s">
        <v>606</v>
      </c>
      <c r="BM38" t="s">
        <v>649</v>
      </c>
      <c r="BN38">
        <v>9</v>
      </c>
      <c r="BO38" t="s">
        <v>331</v>
      </c>
      <c r="BP38" t="s">
        <v>650</v>
      </c>
      <c r="BR38" t="s">
        <v>78</v>
      </c>
    </row>
    <row r="39" spans="1:70" ht="100" customHeight="1" x14ac:dyDescent="0.2">
      <c r="A39" s="2">
        <v>45108</v>
      </c>
      <c r="B39">
        <v>434</v>
      </c>
      <c r="C39" t="s">
        <v>651</v>
      </c>
      <c r="D39">
        <v>2021</v>
      </c>
      <c r="E39" s="1" t="s">
        <v>69</v>
      </c>
      <c r="F39" s="3">
        <v>44505</v>
      </c>
      <c r="G39" s="3">
        <v>44610</v>
      </c>
      <c r="H39" s="1" t="s">
        <v>652</v>
      </c>
      <c r="I39" s="1" t="s">
        <v>234</v>
      </c>
      <c r="J39" s="1" t="s">
        <v>653</v>
      </c>
      <c r="K39" s="1">
        <v>5</v>
      </c>
      <c r="L39" s="1" t="s">
        <v>654</v>
      </c>
      <c r="M39" s="1" t="s">
        <v>655</v>
      </c>
      <c r="N39" s="1" t="s">
        <v>351</v>
      </c>
      <c r="P39" s="1" t="s">
        <v>118</v>
      </c>
      <c r="Q39" s="1" t="s">
        <v>656</v>
      </c>
      <c r="R39" s="1" t="s">
        <v>96</v>
      </c>
      <c r="S39" s="1" t="s">
        <v>275</v>
      </c>
      <c r="T39" s="29">
        <v>5</v>
      </c>
      <c r="U39" s="1" t="s">
        <v>657</v>
      </c>
      <c r="V39" s="1" t="s">
        <v>79</v>
      </c>
      <c r="W39" s="1" t="s">
        <v>80</v>
      </c>
      <c r="X39" s="1" t="s">
        <v>4685</v>
      </c>
      <c r="Y39" s="1" t="s">
        <v>81</v>
      </c>
      <c r="Z39" s="1" t="s">
        <v>82</v>
      </c>
      <c r="AA39" s="1" t="s">
        <v>102</v>
      </c>
      <c r="AB39" s="1" t="s">
        <v>658</v>
      </c>
      <c r="AC39" s="1" t="s">
        <v>4413</v>
      </c>
      <c r="AD39" s="1" t="s">
        <v>176</v>
      </c>
      <c r="AE39" s="1" t="s">
        <v>96</v>
      </c>
      <c r="AF39" s="1" t="s">
        <v>659</v>
      </c>
      <c r="AG39" s="1" t="s">
        <v>511</v>
      </c>
      <c r="AH39" s="1" t="s">
        <v>179</v>
      </c>
      <c r="AI39" s="1" t="s">
        <v>89</v>
      </c>
      <c r="AJ39" s="1" t="s">
        <v>305</v>
      </c>
      <c r="AK39" s="1" t="s">
        <v>660</v>
      </c>
      <c r="AL39" s="1" t="s">
        <v>661</v>
      </c>
      <c r="AM39" s="1" t="s">
        <v>91</v>
      </c>
      <c r="AN39" s="1" t="s">
        <v>284</v>
      </c>
      <c r="AO39" s="1" t="s">
        <v>662</v>
      </c>
      <c r="AP39" s="1" t="s">
        <v>663</v>
      </c>
      <c r="AQ39" s="1" t="s">
        <v>664</v>
      </c>
      <c r="AR39" s="1" t="s">
        <v>215</v>
      </c>
      <c r="AS39" s="1" t="s">
        <v>665</v>
      </c>
      <c r="AU39" s="1" t="s">
        <v>5169</v>
      </c>
      <c r="AY39" t="s">
        <v>95</v>
      </c>
      <c r="AZ39" t="s">
        <v>78</v>
      </c>
      <c r="BC39">
        <v>5</v>
      </c>
      <c r="BF39" t="s">
        <v>666</v>
      </c>
      <c r="BG39" t="s">
        <v>606</v>
      </c>
      <c r="BH39" t="s">
        <v>75</v>
      </c>
      <c r="BI39" t="s">
        <v>75</v>
      </c>
      <c r="BJ39" t="s">
        <v>622</v>
      </c>
      <c r="BK39" t="s">
        <v>606</v>
      </c>
      <c r="BM39" t="s">
        <v>667</v>
      </c>
      <c r="BP39" t="s">
        <v>668</v>
      </c>
      <c r="BR39" t="s">
        <v>96</v>
      </c>
    </row>
    <row r="40" spans="1:70" ht="100" customHeight="1" x14ac:dyDescent="0.2">
      <c r="A40" s="2">
        <v>45108</v>
      </c>
      <c r="B40">
        <v>433</v>
      </c>
      <c r="C40" t="s">
        <v>669</v>
      </c>
      <c r="D40">
        <v>2021</v>
      </c>
      <c r="E40" s="1" t="s">
        <v>69</v>
      </c>
      <c r="F40" s="3">
        <v>44505</v>
      </c>
      <c r="G40" s="3">
        <v>44610</v>
      </c>
      <c r="H40" s="1" t="s">
        <v>670</v>
      </c>
      <c r="I40" s="1" t="s">
        <v>234</v>
      </c>
      <c r="J40" s="1" t="s">
        <v>653</v>
      </c>
      <c r="K40" s="1">
        <v>3</v>
      </c>
      <c r="L40" s="1" t="s">
        <v>654</v>
      </c>
      <c r="M40" s="1" t="s">
        <v>671</v>
      </c>
      <c r="N40" s="1" t="s">
        <v>672</v>
      </c>
      <c r="P40" s="1" t="s">
        <v>444</v>
      </c>
      <c r="Q40" s="1" t="s">
        <v>656</v>
      </c>
      <c r="R40" s="1" t="s">
        <v>96</v>
      </c>
      <c r="S40" s="1" t="s">
        <v>275</v>
      </c>
      <c r="T40" s="29">
        <v>11</v>
      </c>
      <c r="U40" s="1" t="s">
        <v>4495</v>
      </c>
      <c r="V40" s="1" t="s">
        <v>79</v>
      </c>
      <c r="W40" s="1" t="s">
        <v>80</v>
      </c>
      <c r="X40" s="1" t="s">
        <v>4685</v>
      </c>
      <c r="Y40" s="1" t="s">
        <v>81</v>
      </c>
      <c r="Z40" s="1" t="s">
        <v>82</v>
      </c>
      <c r="AA40" s="1" t="s">
        <v>102</v>
      </c>
      <c r="AB40" s="1" t="s">
        <v>658</v>
      </c>
      <c r="AC40" s="1" t="s">
        <v>4414</v>
      </c>
      <c r="AD40" s="1" t="s">
        <v>176</v>
      </c>
      <c r="AE40" s="1" t="s">
        <v>96</v>
      </c>
      <c r="AF40" s="1" t="s">
        <v>673</v>
      </c>
      <c r="AG40" s="1" t="s">
        <v>511</v>
      </c>
      <c r="AH40" s="1" t="s">
        <v>179</v>
      </c>
      <c r="AI40" s="1" t="s">
        <v>89</v>
      </c>
      <c r="AJ40" s="1" t="s">
        <v>305</v>
      </c>
      <c r="AK40" s="1" t="s">
        <v>660</v>
      </c>
      <c r="AL40" s="1" t="s">
        <v>674</v>
      </c>
      <c r="AM40" s="1" t="s">
        <v>91</v>
      </c>
      <c r="AN40" s="1" t="s">
        <v>284</v>
      </c>
      <c r="AO40" s="1" t="s">
        <v>675</v>
      </c>
      <c r="AP40" s="1" t="s">
        <v>676</v>
      </c>
      <c r="AR40" s="1" t="s">
        <v>484</v>
      </c>
      <c r="AS40" s="1" t="s">
        <v>677</v>
      </c>
      <c r="AU40" s="1" t="s">
        <v>5170</v>
      </c>
      <c r="AY40" t="s">
        <v>95</v>
      </c>
      <c r="AZ40" t="s">
        <v>78</v>
      </c>
      <c r="BC40">
        <v>3</v>
      </c>
      <c r="BF40" t="s">
        <v>666</v>
      </c>
      <c r="BG40" t="s">
        <v>606</v>
      </c>
      <c r="BH40" t="s">
        <v>75</v>
      </c>
      <c r="BI40" t="s">
        <v>75</v>
      </c>
      <c r="BJ40" t="s">
        <v>622</v>
      </c>
      <c r="BK40" t="s">
        <v>606</v>
      </c>
      <c r="BM40" t="s">
        <v>678</v>
      </c>
      <c r="BN40" t="s">
        <v>75</v>
      </c>
      <c r="BO40" t="s">
        <v>679</v>
      </c>
      <c r="BP40" t="s">
        <v>680</v>
      </c>
      <c r="BR40" t="s">
        <v>96</v>
      </c>
    </row>
    <row r="41" spans="1:70" ht="100" customHeight="1" x14ac:dyDescent="0.2">
      <c r="A41" s="2">
        <v>45108</v>
      </c>
      <c r="B41">
        <v>432</v>
      </c>
      <c r="C41" t="s">
        <v>681</v>
      </c>
      <c r="D41">
        <v>2021</v>
      </c>
      <c r="E41" s="1" t="s">
        <v>69</v>
      </c>
      <c r="F41" s="3">
        <v>44505</v>
      </c>
      <c r="G41" s="3">
        <v>44610</v>
      </c>
      <c r="H41" s="1" t="s">
        <v>670</v>
      </c>
      <c r="I41" s="1" t="s">
        <v>234</v>
      </c>
      <c r="J41" s="1" t="s">
        <v>653</v>
      </c>
      <c r="K41" s="1">
        <v>7</v>
      </c>
      <c r="L41" s="1" t="s">
        <v>654</v>
      </c>
      <c r="M41" s="1" t="s">
        <v>682</v>
      </c>
      <c r="N41" s="1" t="s">
        <v>598</v>
      </c>
      <c r="P41" s="1" t="s">
        <v>321</v>
      </c>
      <c r="Q41" s="1" t="s">
        <v>656</v>
      </c>
      <c r="R41" s="1" t="s">
        <v>96</v>
      </c>
      <c r="S41" s="1" t="s">
        <v>275</v>
      </c>
      <c r="T41" s="29">
        <v>6</v>
      </c>
      <c r="U41" s="1" t="s">
        <v>683</v>
      </c>
      <c r="V41" s="1" t="s">
        <v>79</v>
      </c>
      <c r="W41" s="1" t="s">
        <v>80</v>
      </c>
      <c r="X41" s="1" t="s">
        <v>4685</v>
      </c>
      <c r="Y41" s="1" t="s">
        <v>81</v>
      </c>
      <c r="Z41" s="1" t="s">
        <v>82</v>
      </c>
      <c r="AA41" s="1" t="s">
        <v>102</v>
      </c>
      <c r="AB41" s="1" t="s">
        <v>658</v>
      </c>
      <c r="AC41" s="1" t="s">
        <v>4415</v>
      </c>
      <c r="AD41" s="1" t="s">
        <v>176</v>
      </c>
      <c r="AE41" s="1" t="s">
        <v>96</v>
      </c>
      <c r="AF41" s="1" t="s">
        <v>673</v>
      </c>
      <c r="AG41" s="1" t="s">
        <v>511</v>
      </c>
      <c r="AH41" s="1" t="s">
        <v>179</v>
      </c>
      <c r="AI41" s="1" t="s">
        <v>89</v>
      </c>
      <c r="AJ41" s="1" t="s">
        <v>305</v>
      </c>
      <c r="AK41" s="1" t="s">
        <v>660</v>
      </c>
      <c r="AL41" s="1" t="s">
        <v>684</v>
      </c>
      <c r="AM41" s="1" t="s">
        <v>91</v>
      </c>
      <c r="AN41" s="1" t="s">
        <v>284</v>
      </c>
      <c r="AO41" s="1" t="s">
        <v>685</v>
      </c>
      <c r="AP41" s="1" t="s">
        <v>686</v>
      </c>
      <c r="AR41" s="1" t="s">
        <v>687</v>
      </c>
      <c r="AS41" s="1" t="s">
        <v>688</v>
      </c>
      <c r="AU41" s="1" t="s">
        <v>5171</v>
      </c>
      <c r="AY41" t="s">
        <v>95</v>
      </c>
      <c r="AZ41" t="s">
        <v>78</v>
      </c>
      <c r="BC41">
        <v>7</v>
      </c>
      <c r="BF41" t="s">
        <v>666</v>
      </c>
      <c r="BG41" t="s">
        <v>606</v>
      </c>
      <c r="BH41" t="s">
        <v>75</v>
      </c>
      <c r="BI41" t="s">
        <v>75</v>
      </c>
      <c r="BJ41" t="s">
        <v>622</v>
      </c>
      <c r="BK41" t="s">
        <v>606</v>
      </c>
      <c r="BM41" t="s">
        <v>689</v>
      </c>
      <c r="BN41" t="s">
        <v>75</v>
      </c>
      <c r="BO41" t="s">
        <v>679</v>
      </c>
      <c r="BP41" t="s">
        <v>690</v>
      </c>
      <c r="BR41" t="s">
        <v>78</v>
      </c>
    </row>
    <row r="42" spans="1:70" ht="100" customHeight="1" x14ac:dyDescent="0.2">
      <c r="A42" s="2">
        <v>45108</v>
      </c>
      <c r="B42">
        <v>431</v>
      </c>
      <c r="C42" t="s">
        <v>389</v>
      </c>
      <c r="D42">
        <v>2021</v>
      </c>
      <c r="E42" s="1" t="s">
        <v>69</v>
      </c>
      <c r="F42" s="3">
        <v>44505</v>
      </c>
      <c r="G42" s="3">
        <v>44610</v>
      </c>
      <c r="H42" s="1" t="s">
        <v>691</v>
      </c>
      <c r="I42" s="1" t="s">
        <v>234</v>
      </c>
      <c r="J42" s="1" t="s">
        <v>653</v>
      </c>
      <c r="K42" s="1">
        <v>11</v>
      </c>
      <c r="L42" s="1" t="s">
        <v>654</v>
      </c>
      <c r="M42" s="1" t="s">
        <v>692</v>
      </c>
      <c r="N42" s="1" t="s">
        <v>142</v>
      </c>
      <c r="P42" s="1" t="s">
        <v>132</v>
      </c>
      <c r="Q42" s="1" t="s">
        <v>656</v>
      </c>
      <c r="R42" s="1" t="s">
        <v>96</v>
      </c>
      <c r="S42" s="1" t="s">
        <v>275</v>
      </c>
      <c r="T42" s="29">
        <v>8</v>
      </c>
      <c r="U42" s="1" t="s">
        <v>693</v>
      </c>
      <c r="V42" s="1" t="s">
        <v>79</v>
      </c>
      <c r="W42" s="1" t="s">
        <v>80</v>
      </c>
      <c r="X42" s="1" t="s">
        <v>4685</v>
      </c>
      <c r="Y42" s="1" t="s">
        <v>81</v>
      </c>
      <c r="Z42" s="1" t="s">
        <v>82</v>
      </c>
      <c r="AA42" s="1" t="s">
        <v>102</v>
      </c>
      <c r="AB42" s="1" t="s">
        <v>658</v>
      </c>
      <c r="AC42" s="1" t="s">
        <v>4416</v>
      </c>
      <c r="AD42" s="1" t="s">
        <v>176</v>
      </c>
      <c r="AE42" s="1" t="s">
        <v>96</v>
      </c>
      <c r="AF42" s="1" t="s">
        <v>673</v>
      </c>
      <c r="AG42" s="1" t="s">
        <v>511</v>
      </c>
      <c r="AH42" s="1" t="s">
        <v>179</v>
      </c>
      <c r="AI42" s="1" t="s">
        <v>89</v>
      </c>
      <c r="AJ42" s="1" t="s">
        <v>305</v>
      </c>
      <c r="AK42" s="1" t="s">
        <v>660</v>
      </c>
      <c r="AL42" s="1" t="s">
        <v>694</v>
      </c>
      <c r="AM42" s="1" t="s">
        <v>91</v>
      </c>
      <c r="AN42" s="1" t="s">
        <v>284</v>
      </c>
      <c r="AP42" s="1" t="s">
        <v>695</v>
      </c>
      <c r="AQ42" s="1" t="s">
        <v>696</v>
      </c>
      <c r="AR42" s="1" t="s">
        <v>147</v>
      </c>
      <c r="AS42" s="1" t="s">
        <v>697</v>
      </c>
      <c r="AU42" s="1" t="s">
        <v>5172</v>
      </c>
      <c r="AY42" t="s">
        <v>95</v>
      </c>
      <c r="AZ42" t="s">
        <v>78</v>
      </c>
      <c r="BC42">
        <v>11</v>
      </c>
      <c r="BF42" t="s">
        <v>666</v>
      </c>
      <c r="BG42" t="s">
        <v>606</v>
      </c>
      <c r="BH42" t="s">
        <v>75</v>
      </c>
      <c r="BI42" t="s">
        <v>75</v>
      </c>
      <c r="BJ42" t="s">
        <v>622</v>
      </c>
      <c r="BK42" t="s">
        <v>606</v>
      </c>
      <c r="BM42" t="s">
        <v>698</v>
      </c>
      <c r="BN42" t="s">
        <v>75</v>
      </c>
      <c r="BO42" t="s">
        <v>679</v>
      </c>
      <c r="BP42" t="s">
        <v>699</v>
      </c>
      <c r="BR42" t="s">
        <v>96</v>
      </c>
    </row>
    <row r="43" spans="1:70" ht="100" customHeight="1" x14ac:dyDescent="0.2">
      <c r="A43" s="2">
        <v>45151</v>
      </c>
      <c r="B43">
        <v>430</v>
      </c>
      <c r="C43" t="s">
        <v>700</v>
      </c>
      <c r="D43">
        <v>2021</v>
      </c>
      <c r="E43" s="1" t="s">
        <v>69</v>
      </c>
      <c r="F43" s="3">
        <v>44504</v>
      </c>
      <c r="G43" s="3">
        <v>45078</v>
      </c>
      <c r="H43" s="1" t="s">
        <v>701</v>
      </c>
      <c r="I43" s="1" t="s">
        <v>234</v>
      </c>
      <c r="J43" s="1" t="s">
        <v>702</v>
      </c>
      <c r="K43" s="1">
        <v>3</v>
      </c>
      <c r="L43" s="1" t="s">
        <v>703</v>
      </c>
      <c r="M43" s="1" t="s">
        <v>704</v>
      </c>
      <c r="N43" s="1" t="s">
        <v>350</v>
      </c>
      <c r="O43" s="1" t="s">
        <v>705</v>
      </c>
      <c r="P43" s="1" t="s">
        <v>118</v>
      </c>
      <c r="Q43" s="1" t="s">
        <v>157</v>
      </c>
      <c r="R43" s="1" t="s">
        <v>96</v>
      </c>
      <c r="S43" s="1" t="s">
        <v>351</v>
      </c>
      <c r="T43" s="29">
        <v>5</v>
      </c>
      <c r="U43" s="1" t="s">
        <v>4496</v>
      </c>
      <c r="V43" s="1" t="s">
        <v>79</v>
      </c>
      <c r="W43" s="1" t="s">
        <v>80</v>
      </c>
      <c r="X43" s="1" t="s">
        <v>4685</v>
      </c>
      <c r="Y43" s="1" t="s">
        <v>277</v>
      </c>
      <c r="Z43" s="1" t="s">
        <v>82</v>
      </c>
      <c r="AA43" s="1" t="s">
        <v>102</v>
      </c>
      <c r="AB43" s="1" t="s">
        <v>706</v>
      </c>
      <c r="AC43" s="1" t="s">
        <v>707</v>
      </c>
      <c r="AD43" s="1" t="s">
        <v>355</v>
      </c>
      <c r="AE43" s="1" t="s">
        <v>96</v>
      </c>
      <c r="AF43" s="1" t="s">
        <v>708</v>
      </c>
      <c r="AG43" s="1" t="s">
        <v>224</v>
      </c>
      <c r="AH43" s="1" t="s">
        <v>179</v>
      </c>
      <c r="AI43" s="1" t="s">
        <v>179</v>
      </c>
      <c r="AJ43" s="1" t="s">
        <v>179</v>
      </c>
      <c r="AK43" s="1" t="s">
        <v>226</v>
      </c>
      <c r="AL43" s="1" t="s">
        <v>709</v>
      </c>
      <c r="AM43" s="1" t="s">
        <v>181</v>
      </c>
      <c r="AN43" s="1" t="s">
        <v>284</v>
      </c>
      <c r="AO43" s="1" t="s">
        <v>645</v>
      </c>
      <c r="AP43" s="1" t="s">
        <v>710</v>
      </c>
      <c r="AQ43" s="1" t="s">
        <v>711</v>
      </c>
      <c r="AR43" s="1" t="s">
        <v>124</v>
      </c>
      <c r="AS43" s="1" t="s">
        <v>712</v>
      </c>
      <c r="AU43" s="1" t="s">
        <v>5173</v>
      </c>
      <c r="AW43" s="1" t="s">
        <v>713</v>
      </c>
      <c r="AY43" t="s">
        <v>95</v>
      </c>
      <c r="AZ43" t="s">
        <v>78</v>
      </c>
      <c r="BB43">
        <v>1</v>
      </c>
      <c r="BC43">
        <v>22</v>
      </c>
      <c r="BF43" t="s">
        <v>622</v>
      </c>
      <c r="BG43" t="s">
        <v>606</v>
      </c>
      <c r="BH43" t="s">
        <v>75</v>
      </c>
      <c r="BI43" t="s">
        <v>75</v>
      </c>
      <c r="BJ43" t="s">
        <v>75</v>
      </c>
      <c r="BK43" t="s">
        <v>75</v>
      </c>
      <c r="BM43" t="s">
        <v>714</v>
      </c>
      <c r="BN43">
        <v>13</v>
      </c>
      <c r="BO43" t="s">
        <v>715</v>
      </c>
      <c r="BP43" t="s">
        <v>716</v>
      </c>
      <c r="BR43" t="s">
        <v>78</v>
      </c>
    </row>
    <row r="44" spans="1:70" ht="100" customHeight="1" x14ac:dyDescent="0.2">
      <c r="A44" s="2">
        <v>45151</v>
      </c>
      <c r="B44">
        <v>429</v>
      </c>
      <c r="C44" t="s">
        <v>717</v>
      </c>
      <c r="D44">
        <v>2021</v>
      </c>
      <c r="E44" s="1" t="s">
        <v>69</v>
      </c>
      <c r="F44" s="3">
        <v>44504</v>
      </c>
      <c r="G44" s="3">
        <v>45135</v>
      </c>
      <c r="H44" s="1" t="s">
        <v>718</v>
      </c>
      <c r="I44" s="1" t="s">
        <v>234</v>
      </c>
      <c r="J44" s="1" t="s">
        <v>702</v>
      </c>
      <c r="K44" s="1">
        <v>3</v>
      </c>
      <c r="L44" s="1" t="s">
        <v>719</v>
      </c>
      <c r="M44" s="1" t="s">
        <v>720</v>
      </c>
      <c r="N44" s="1" t="s">
        <v>721</v>
      </c>
      <c r="P44" s="1" t="s">
        <v>321</v>
      </c>
      <c r="Q44" s="1" t="s">
        <v>157</v>
      </c>
      <c r="R44" s="1" t="s">
        <v>96</v>
      </c>
      <c r="S44" s="1" t="s">
        <v>598</v>
      </c>
      <c r="T44" s="29">
        <v>6</v>
      </c>
      <c r="U44" s="1" t="s">
        <v>722</v>
      </c>
      <c r="V44" s="1" t="s">
        <v>79</v>
      </c>
      <c r="W44" s="1" t="s">
        <v>80</v>
      </c>
      <c r="X44" s="1" t="s">
        <v>4685</v>
      </c>
      <c r="Y44" s="1" t="s">
        <v>277</v>
      </c>
      <c r="Z44" s="1" t="s">
        <v>82</v>
      </c>
      <c r="AA44" s="1" t="s">
        <v>102</v>
      </c>
      <c r="AB44" s="1" t="s">
        <v>706</v>
      </c>
      <c r="AC44" s="1" t="s">
        <v>723</v>
      </c>
      <c r="AD44" s="1" t="s">
        <v>355</v>
      </c>
      <c r="AE44" s="1" t="s">
        <v>96</v>
      </c>
      <c r="AF44" s="1" t="s">
        <v>724</v>
      </c>
      <c r="AG44" s="1" t="s">
        <v>465</v>
      </c>
      <c r="AH44" s="1" t="s">
        <v>179</v>
      </c>
      <c r="AI44" s="1" t="s">
        <v>179</v>
      </c>
      <c r="AJ44" s="1" t="s">
        <v>179</v>
      </c>
      <c r="AK44" s="1" t="s">
        <v>226</v>
      </c>
      <c r="AL44" s="1" t="s">
        <v>725</v>
      </c>
      <c r="AM44" s="1" t="s">
        <v>181</v>
      </c>
      <c r="AN44" s="1" t="s">
        <v>284</v>
      </c>
      <c r="AP44" s="1" t="s">
        <v>726</v>
      </c>
      <c r="AQ44" s="1" t="s">
        <v>727</v>
      </c>
      <c r="AR44" s="1" t="s">
        <v>687</v>
      </c>
      <c r="AS44" s="1" t="s">
        <v>728</v>
      </c>
      <c r="AU44" s="1" t="s">
        <v>5174</v>
      </c>
      <c r="AW44" s="1" t="s">
        <v>729</v>
      </c>
      <c r="AY44" t="s">
        <v>95</v>
      </c>
      <c r="AZ44" t="s">
        <v>78</v>
      </c>
      <c r="BB44">
        <v>1</v>
      </c>
      <c r="BC44">
        <v>23</v>
      </c>
    </row>
    <row r="45" spans="1:70" ht="100" customHeight="1" x14ac:dyDescent="0.2">
      <c r="A45" s="2">
        <v>45151</v>
      </c>
      <c r="B45">
        <v>428</v>
      </c>
      <c r="C45" t="s">
        <v>730</v>
      </c>
      <c r="D45">
        <v>2021</v>
      </c>
      <c r="E45" s="1" t="s">
        <v>69</v>
      </c>
      <c r="F45" s="3">
        <v>44498</v>
      </c>
      <c r="G45" s="3">
        <v>45078</v>
      </c>
      <c r="H45" s="1" t="s">
        <v>731</v>
      </c>
      <c r="I45" s="1" t="s">
        <v>234</v>
      </c>
      <c r="J45" s="1" t="s">
        <v>702</v>
      </c>
      <c r="K45" s="1">
        <v>7</v>
      </c>
      <c r="L45" s="1" t="s">
        <v>732</v>
      </c>
      <c r="M45" s="1" t="s">
        <v>733</v>
      </c>
      <c r="N45" s="1" t="s">
        <v>734</v>
      </c>
      <c r="P45" s="1" t="s">
        <v>444</v>
      </c>
      <c r="Q45" s="1" t="s">
        <v>157</v>
      </c>
      <c r="R45" s="1" t="s">
        <v>96</v>
      </c>
      <c r="S45" s="1" t="s">
        <v>672</v>
      </c>
      <c r="T45" s="29">
        <v>11</v>
      </c>
      <c r="U45" s="1" t="s">
        <v>735</v>
      </c>
      <c r="V45" s="1" t="s">
        <v>79</v>
      </c>
      <c r="W45" s="1" t="s">
        <v>80</v>
      </c>
      <c r="X45" s="1" t="s">
        <v>4685</v>
      </c>
      <c r="Y45" s="1" t="s">
        <v>277</v>
      </c>
      <c r="Z45" s="1" t="s">
        <v>82</v>
      </c>
      <c r="AA45" s="1" t="s">
        <v>102</v>
      </c>
      <c r="AB45" s="1" t="s">
        <v>706</v>
      </c>
      <c r="AC45" s="1" t="s">
        <v>736</v>
      </c>
      <c r="AD45" s="1" t="s">
        <v>176</v>
      </c>
      <c r="AE45" s="1" t="s">
        <v>96</v>
      </c>
      <c r="AF45" s="1" t="s">
        <v>737</v>
      </c>
      <c r="AG45" s="1" t="s">
        <v>224</v>
      </c>
      <c r="AH45" s="1" t="s">
        <v>179</v>
      </c>
      <c r="AI45" s="1" t="s">
        <v>179</v>
      </c>
      <c r="AJ45" s="1" t="s">
        <v>179</v>
      </c>
      <c r="AK45" s="1" t="s">
        <v>226</v>
      </c>
      <c r="AL45" s="1" t="s">
        <v>738</v>
      </c>
      <c r="AM45" s="1" t="s">
        <v>135</v>
      </c>
      <c r="AN45" s="1" t="s">
        <v>284</v>
      </c>
      <c r="AP45" s="1" t="s">
        <v>739</v>
      </c>
      <c r="AQ45" s="1" t="s">
        <v>740</v>
      </c>
      <c r="AR45" s="1" t="s">
        <v>741</v>
      </c>
      <c r="AS45" s="1" t="s">
        <v>742</v>
      </c>
      <c r="AU45" s="1" t="s">
        <v>5175</v>
      </c>
      <c r="AW45" s="1" t="s">
        <v>743</v>
      </c>
      <c r="AY45" t="s">
        <v>95</v>
      </c>
      <c r="AZ45" t="s">
        <v>78</v>
      </c>
      <c r="BA45" t="s">
        <v>744</v>
      </c>
      <c r="BC45">
        <v>7</v>
      </c>
      <c r="BF45" t="s">
        <v>622</v>
      </c>
      <c r="BG45" t="s">
        <v>606</v>
      </c>
    </row>
    <row r="46" spans="1:70" ht="100" customHeight="1" x14ac:dyDescent="0.2">
      <c r="A46" s="2">
        <v>45171</v>
      </c>
      <c r="B46">
        <v>427</v>
      </c>
      <c r="C46" t="s">
        <v>389</v>
      </c>
      <c r="D46">
        <v>2021</v>
      </c>
      <c r="E46" s="1" t="s">
        <v>69</v>
      </c>
      <c r="F46" s="3">
        <v>44498</v>
      </c>
      <c r="H46" s="1" t="s">
        <v>745</v>
      </c>
      <c r="I46" s="1" t="s">
        <v>234</v>
      </c>
      <c r="J46" s="1" t="s">
        <v>702</v>
      </c>
      <c r="K46" s="1">
        <v>10</v>
      </c>
      <c r="L46" s="1" t="s">
        <v>746</v>
      </c>
      <c r="M46" s="1" t="s">
        <v>747</v>
      </c>
      <c r="N46" s="1" t="s">
        <v>273</v>
      </c>
      <c r="O46" s="1" t="s">
        <v>641</v>
      </c>
      <c r="P46" s="1" t="s">
        <v>132</v>
      </c>
      <c r="Q46" s="1" t="s">
        <v>157</v>
      </c>
      <c r="R46" s="1" t="s">
        <v>96</v>
      </c>
      <c r="S46" s="1" t="s">
        <v>142</v>
      </c>
      <c r="T46" s="29">
        <v>8</v>
      </c>
      <c r="U46" s="1" t="s">
        <v>748</v>
      </c>
      <c r="V46" s="1" t="s">
        <v>79</v>
      </c>
      <c r="W46" s="1" t="s">
        <v>80</v>
      </c>
      <c r="X46" s="1" t="s">
        <v>4685</v>
      </c>
      <c r="Y46" s="1" t="s">
        <v>277</v>
      </c>
      <c r="Z46" s="1" t="s">
        <v>82</v>
      </c>
      <c r="AA46" s="1" t="s">
        <v>102</v>
      </c>
      <c r="AB46" s="1" t="s">
        <v>706</v>
      </c>
      <c r="AC46" s="1" t="s">
        <v>749</v>
      </c>
      <c r="AD46" s="1" t="s">
        <v>355</v>
      </c>
      <c r="AE46" s="1" t="s">
        <v>96</v>
      </c>
      <c r="AF46" s="1" t="s">
        <v>750</v>
      </c>
      <c r="AG46" s="1" t="s">
        <v>751</v>
      </c>
      <c r="AH46" s="1" t="s">
        <v>179</v>
      </c>
      <c r="AI46" s="1" t="s">
        <v>179</v>
      </c>
      <c r="AJ46" s="1" t="s">
        <v>259</v>
      </c>
      <c r="AL46" s="1" t="s">
        <v>752</v>
      </c>
      <c r="AM46" s="1" t="s">
        <v>753</v>
      </c>
      <c r="AN46" s="1" t="s">
        <v>284</v>
      </c>
      <c r="AP46" s="1" t="s">
        <v>754</v>
      </c>
      <c r="AQ46" s="1" t="s">
        <v>755</v>
      </c>
      <c r="AR46" s="1" t="s">
        <v>147</v>
      </c>
      <c r="AS46" s="1" t="s">
        <v>756</v>
      </c>
      <c r="AU46" s="1" t="s">
        <v>5176</v>
      </c>
      <c r="AW46" s="1" t="s">
        <v>757</v>
      </c>
      <c r="AY46" t="s">
        <v>95</v>
      </c>
      <c r="AZ46" t="s">
        <v>78</v>
      </c>
      <c r="BB46">
        <v>1</v>
      </c>
      <c r="BC46">
        <v>23</v>
      </c>
    </row>
    <row r="47" spans="1:70" ht="100" customHeight="1" x14ac:dyDescent="0.2">
      <c r="A47" s="2">
        <v>45151</v>
      </c>
      <c r="B47">
        <v>426</v>
      </c>
      <c r="C47" t="s">
        <v>758</v>
      </c>
      <c r="D47">
        <v>2021</v>
      </c>
      <c r="E47" s="1" t="s">
        <v>69</v>
      </c>
      <c r="F47" s="3">
        <v>44494</v>
      </c>
      <c r="H47" s="1" t="s">
        <v>759</v>
      </c>
      <c r="I47" s="1" t="s">
        <v>234</v>
      </c>
      <c r="J47" s="1" t="s">
        <v>760</v>
      </c>
      <c r="K47" s="1">
        <v>12</v>
      </c>
      <c r="L47" s="1" t="s">
        <v>761</v>
      </c>
      <c r="M47" s="1" t="s">
        <v>762</v>
      </c>
      <c r="N47" s="1" t="s">
        <v>597</v>
      </c>
      <c r="O47" s="1" t="s">
        <v>763</v>
      </c>
      <c r="P47" s="1" t="s">
        <v>321</v>
      </c>
      <c r="Q47" s="1" t="s">
        <v>157</v>
      </c>
      <c r="R47" s="1" t="s">
        <v>96</v>
      </c>
      <c r="S47" s="1" t="s">
        <v>598</v>
      </c>
      <c r="T47" s="29">
        <v>6</v>
      </c>
      <c r="U47" s="1" t="s">
        <v>764</v>
      </c>
      <c r="V47" s="1" t="s">
        <v>79</v>
      </c>
      <c r="W47" s="1" t="s">
        <v>80</v>
      </c>
      <c r="X47" s="1" t="s">
        <v>4685</v>
      </c>
      <c r="Y47" s="1" t="s">
        <v>81</v>
      </c>
      <c r="Z47" s="1" t="s">
        <v>101</v>
      </c>
      <c r="AA47" s="1" t="s">
        <v>102</v>
      </c>
      <c r="AB47" s="1" t="s">
        <v>765</v>
      </c>
      <c r="AC47" s="1" t="s">
        <v>766</v>
      </c>
      <c r="AD47" s="1" t="s">
        <v>160</v>
      </c>
      <c r="AE47" s="1" t="s">
        <v>96</v>
      </c>
      <c r="AF47" s="1" t="s">
        <v>767</v>
      </c>
      <c r="AG47" s="1" t="s">
        <v>751</v>
      </c>
      <c r="AH47" s="1" t="s">
        <v>303</v>
      </c>
      <c r="AI47" s="1" t="s">
        <v>304</v>
      </c>
      <c r="AJ47" s="1" t="s">
        <v>88</v>
      </c>
      <c r="AL47" s="1" t="s">
        <v>768</v>
      </c>
      <c r="AM47" s="1" t="s">
        <v>163</v>
      </c>
      <c r="AN47" s="1" t="s">
        <v>284</v>
      </c>
      <c r="AP47" s="1" t="s">
        <v>769</v>
      </c>
      <c r="AQ47" s="1" t="s">
        <v>770</v>
      </c>
      <c r="AR47" s="1" t="s">
        <v>93</v>
      </c>
      <c r="AS47" s="1" t="s">
        <v>771</v>
      </c>
      <c r="AU47" s="1" t="s">
        <v>5177</v>
      </c>
      <c r="AW47" s="1" t="s">
        <v>772</v>
      </c>
      <c r="AX47" s="1" t="s">
        <v>773</v>
      </c>
      <c r="AY47" t="s">
        <v>95</v>
      </c>
      <c r="AZ47" t="s">
        <v>96</v>
      </c>
      <c r="BC47">
        <v>12</v>
      </c>
      <c r="BD47">
        <v>24</v>
      </c>
    </row>
    <row r="48" spans="1:70" ht="100" customHeight="1" x14ac:dyDescent="0.2">
      <c r="A48" s="2">
        <v>45151</v>
      </c>
      <c r="B48">
        <v>425</v>
      </c>
      <c r="C48" t="s">
        <v>389</v>
      </c>
      <c r="D48">
        <v>2021</v>
      </c>
      <c r="E48" s="1" t="s">
        <v>69</v>
      </c>
      <c r="F48" s="3">
        <v>44490</v>
      </c>
      <c r="H48" s="1" t="s">
        <v>774</v>
      </c>
      <c r="I48" s="1" t="s">
        <v>128</v>
      </c>
      <c r="J48" s="1" t="s">
        <v>775</v>
      </c>
      <c r="K48" s="1">
        <v>2</v>
      </c>
      <c r="L48" s="1" t="s">
        <v>776</v>
      </c>
      <c r="M48" s="1" t="s">
        <v>777</v>
      </c>
      <c r="N48" s="1" t="s">
        <v>209</v>
      </c>
      <c r="P48" s="1" t="s">
        <v>118</v>
      </c>
      <c r="Q48" s="1" t="s">
        <v>157</v>
      </c>
      <c r="R48" s="1" t="s">
        <v>96</v>
      </c>
      <c r="S48" s="1" t="s">
        <v>351</v>
      </c>
      <c r="T48" s="29">
        <v>5</v>
      </c>
      <c r="U48" s="1" t="s">
        <v>778</v>
      </c>
      <c r="V48" s="1" t="s">
        <v>79</v>
      </c>
      <c r="W48" s="1" t="s">
        <v>80</v>
      </c>
      <c r="X48" s="1" t="s">
        <v>4686</v>
      </c>
      <c r="Y48" s="1" t="s">
        <v>277</v>
      </c>
      <c r="Z48" s="1" t="s">
        <v>82</v>
      </c>
      <c r="AA48" s="1" t="s">
        <v>102</v>
      </c>
      <c r="AB48" s="1" t="s">
        <v>779</v>
      </c>
      <c r="AC48" s="1" t="s">
        <v>780</v>
      </c>
      <c r="AD48" s="1" t="s">
        <v>160</v>
      </c>
      <c r="AE48" s="1" t="s">
        <v>96</v>
      </c>
      <c r="AF48" s="1" t="s">
        <v>781</v>
      </c>
      <c r="AG48" s="1" t="s">
        <v>87</v>
      </c>
      <c r="AH48" s="1" t="s">
        <v>88</v>
      </c>
      <c r="AI48" s="1" t="s">
        <v>242</v>
      </c>
      <c r="AJ48" s="1" t="s">
        <v>782</v>
      </c>
      <c r="AL48" s="1" t="s">
        <v>783</v>
      </c>
      <c r="AM48" s="1" t="s">
        <v>181</v>
      </c>
      <c r="AN48" s="1" t="s">
        <v>262</v>
      </c>
      <c r="AP48" s="1" t="s">
        <v>784</v>
      </c>
      <c r="AQ48" s="1" t="s">
        <v>785</v>
      </c>
      <c r="AR48" s="1" t="s">
        <v>786</v>
      </c>
      <c r="AS48" s="1" t="s">
        <v>786</v>
      </c>
      <c r="AU48" s="1" t="s">
        <v>5178</v>
      </c>
      <c r="AY48" t="s">
        <v>95</v>
      </c>
      <c r="AZ48" t="s">
        <v>78</v>
      </c>
      <c r="BA48" t="s">
        <v>787</v>
      </c>
      <c r="BC48">
        <v>2</v>
      </c>
    </row>
    <row r="49" spans="1:70" ht="100" customHeight="1" x14ac:dyDescent="0.2">
      <c r="A49" s="2">
        <v>45150</v>
      </c>
      <c r="B49">
        <v>424</v>
      </c>
      <c r="C49" t="s">
        <v>788</v>
      </c>
      <c r="D49">
        <v>2021</v>
      </c>
      <c r="E49" s="1" t="s">
        <v>69</v>
      </c>
      <c r="F49" s="3">
        <v>44438</v>
      </c>
      <c r="H49" s="1" t="s">
        <v>789</v>
      </c>
      <c r="I49" s="1" t="s">
        <v>269</v>
      </c>
      <c r="J49" s="1" t="s">
        <v>790</v>
      </c>
      <c r="K49" s="1">
        <v>20</v>
      </c>
      <c r="L49" s="1" t="s">
        <v>791</v>
      </c>
      <c r="M49" s="1" t="s">
        <v>792</v>
      </c>
      <c r="N49" s="1" t="s">
        <v>320</v>
      </c>
      <c r="O49" s="1" t="s">
        <v>298</v>
      </c>
      <c r="P49" s="1" t="s">
        <v>321</v>
      </c>
      <c r="Q49" s="1" t="s">
        <v>157</v>
      </c>
      <c r="R49" s="1" t="s">
        <v>96</v>
      </c>
      <c r="S49" s="1" t="s">
        <v>793</v>
      </c>
      <c r="T49" s="29">
        <v>6</v>
      </c>
      <c r="U49" s="1" t="s">
        <v>4497</v>
      </c>
      <c r="V49" s="1" t="s">
        <v>79</v>
      </c>
      <c r="W49" s="1" t="s">
        <v>80</v>
      </c>
      <c r="X49" s="1" t="s">
        <v>4685</v>
      </c>
      <c r="Y49" s="1" t="s">
        <v>446</v>
      </c>
      <c r="Z49" s="1" t="s">
        <v>82</v>
      </c>
      <c r="AA49" s="1" t="s">
        <v>102</v>
      </c>
      <c r="AC49" s="1" t="s">
        <v>4498</v>
      </c>
      <c r="AD49" s="1" t="s">
        <v>355</v>
      </c>
      <c r="AE49" s="1" t="s">
        <v>96</v>
      </c>
      <c r="AF49" s="1" t="s">
        <v>794</v>
      </c>
      <c r="AG49" s="1" t="s">
        <v>751</v>
      </c>
      <c r="AH49" s="1" t="s">
        <v>179</v>
      </c>
      <c r="AI49" s="1" t="s">
        <v>179</v>
      </c>
      <c r="AJ49" s="1" t="s">
        <v>88</v>
      </c>
      <c r="AL49" s="1" t="s">
        <v>795</v>
      </c>
      <c r="AM49" s="1" t="s">
        <v>135</v>
      </c>
      <c r="AP49" s="1" t="s">
        <v>796</v>
      </c>
      <c r="AR49" s="1" t="s">
        <v>797</v>
      </c>
      <c r="AS49" s="1" t="s">
        <v>798</v>
      </c>
      <c r="AU49" s="1" t="s">
        <v>5179</v>
      </c>
      <c r="AW49" s="1" t="s">
        <v>215</v>
      </c>
      <c r="AX49" s="1" t="s">
        <v>799</v>
      </c>
      <c r="AY49" t="s">
        <v>95</v>
      </c>
      <c r="AZ49" t="s">
        <v>96</v>
      </c>
      <c r="BC49">
        <v>20</v>
      </c>
      <c r="BD49">
        <v>18</v>
      </c>
    </row>
    <row r="50" spans="1:70" ht="100" customHeight="1" x14ac:dyDescent="0.2">
      <c r="A50" s="2">
        <v>45151</v>
      </c>
      <c r="B50">
        <v>423</v>
      </c>
      <c r="C50" t="s">
        <v>800</v>
      </c>
      <c r="D50">
        <v>2021</v>
      </c>
      <c r="E50" s="1" t="s">
        <v>69</v>
      </c>
      <c r="F50" s="3">
        <v>44421</v>
      </c>
      <c r="H50" s="1" t="s">
        <v>627</v>
      </c>
      <c r="I50" s="1" t="s">
        <v>491</v>
      </c>
      <c r="J50" s="1" t="s">
        <v>113</v>
      </c>
      <c r="K50" s="1">
        <v>3</v>
      </c>
      <c r="L50" s="1" t="s">
        <v>801</v>
      </c>
      <c r="M50" s="1" t="s">
        <v>801</v>
      </c>
      <c r="N50" s="1" t="s">
        <v>74</v>
      </c>
      <c r="O50" s="1" t="s">
        <v>75</v>
      </c>
      <c r="P50" s="1" t="s">
        <v>76</v>
      </c>
      <c r="Q50" s="1" t="s">
        <v>77</v>
      </c>
      <c r="R50" s="1" t="s">
        <v>78</v>
      </c>
      <c r="S50" s="1" t="s">
        <v>74</v>
      </c>
      <c r="T50" s="29" t="s">
        <v>1671</v>
      </c>
      <c r="U50" s="1" t="s">
        <v>4740</v>
      </c>
      <c r="V50" s="1" t="s">
        <v>79</v>
      </c>
      <c r="W50" s="1" t="s">
        <v>80</v>
      </c>
      <c r="X50" s="1" t="s">
        <v>4685</v>
      </c>
      <c r="Y50" s="1" t="s">
        <v>159</v>
      </c>
      <c r="Z50" s="1" t="s">
        <v>82</v>
      </c>
      <c r="AA50" s="1" t="s">
        <v>83</v>
      </c>
      <c r="AC50" s="1" t="s">
        <v>802</v>
      </c>
      <c r="AD50" s="1" t="s">
        <v>85</v>
      </c>
      <c r="AE50" s="1" t="s">
        <v>78</v>
      </c>
      <c r="AF50" s="1" t="s">
        <v>803</v>
      </c>
      <c r="AG50" s="1" t="s">
        <v>804</v>
      </c>
      <c r="AH50" s="1" t="s">
        <v>88</v>
      </c>
      <c r="AI50" s="1" t="s">
        <v>89</v>
      </c>
      <c r="AJ50" s="1" t="s">
        <v>88</v>
      </c>
      <c r="AL50" s="1" t="s">
        <v>805</v>
      </c>
      <c r="AM50" s="1" t="s">
        <v>91</v>
      </c>
      <c r="AN50" s="1" t="s">
        <v>262</v>
      </c>
      <c r="AO50" s="1" t="s">
        <v>806</v>
      </c>
      <c r="AR50" s="1" t="s">
        <v>5180</v>
      </c>
      <c r="AS50" s="1" t="s">
        <v>807</v>
      </c>
      <c r="AU50" s="1" t="s">
        <v>5180</v>
      </c>
      <c r="AY50" t="s">
        <v>808</v>
      </c>
      <c r="AZ50" t="s">
        <v>78</v>
      </c>
      <c r="BA50" t="s">
        <v>809</v>
      </c>
      <c r="BB50">
        <v>2</v>
      </c>
      <c r="BC50">
        <v>1</v>
      </c>
    </row>
    <row r="51" spans="1:70" ht="100" customHeight="1" x14ac:dyDescent="0.2">
      <c r="A51" s="2">
        <v>45150</v>
      </c>
      <c r="B51">
        <v>422</v>
      </c>
      <c r="C51" t="s">
        <v>810</v>
      </c>
      <c r="D51">
        <v>2021</v>
      </c>
      <c r="E51" s="1" t="s">
        <v>69</v>
      </c>
      <c r="F51" s="3">
        <v>44406</v>
      </c>
      <c r="G51" s="3">
        <v>45149</v>
      </c>
      <c r="H51" s="1" t="s">
        <v>70</v>
      </c>
      <c r="I51" s="1" t="s">
        <v>71</v>
      </c>
      <c r="J51" s="1" t="s">
        <v>811</v>
      </c>
      <c r="K51" s="1">
        <v>5</v>
      </c>
      <c r="L51" s="1" t="s">
        <v>812</v>
      </c>
      <c r="M51" s="1" t="s">
        <v>812</v>
      </c>
      <c r="N51" s="1" t="s">
        <v>74</v>
      </c>
      <c r="P51" s="1" t="s">
        <v>76</v>
      </c>
      <c r="Q51" s="1" t="s">
        <v>77</v>
      </c>
      <c r="R51" s="1" t="s">
        <v>78</v>
      </c>
      <c r="S51" s="1" t="s">
        <v>74</v>
      </c>
      <c r="T51" s="29" t="s">
        <v>1671</v>
      </c>
      <c r="U51" s="1" t="s">
        <v>4499</v>
      </c>
      <c r="V51" s="1" t="s">
        <v>79</v>
      </c>
      <c r="W51" s="1" t="s">
        <v>80</v>
      </c>
      <c r="X51" s="1" t="s">
        <v>4686</v>
      </c>
      <c r="Y51" s="1" t="s">
        <v>81</v>
      </c>
      <c r="Z51" s="1" t="s">
        <v>82</v>
      </c>
      <c r="AA51" s="1" t="s">
        <v>102</v>
      </c>
      <c r="AB51" s="1" t="s">
        <v>813</v>
      </c>
      <c r="AC51" s="1" t="s">
        <v>814</v>
      </c>
      <c r="AD51" s="1" t="s">
        <v>85</v>
      </c>
      <c r="AE51" s="1" t="s">
        <v>96</v>
      </c>
      <c r="AF51" s="1" t="s">
        <v>815</v>
      </c>
      <c r="AG51" s="1" t="s">
        <v>241</v>
      </c>
      <c r="AH51" s="1" t="s">
        <v>242</v>
      </c>
      <c r="AI51" s="1" t="s">
        <v>89</v>
      </c>
      <c r="AJ51" s="1" t="s">
        <v>242</v>
      </c>
      <c r="AL51" s="1" t="s">
        <v>816</v>
      </c>
      <c r="AM51" s="1" t="s">
        <v>91</v>
      </c>
      <c r="AP51" s="1" t="s">
        <v>817</v>
      </c>
      <c r="AR51" s="1" t="s">
        <v>417</v>
      </c>
      <c r="AS51" s="1" t="s">
        <v>818</v>
      </c>
      <c r="AU51" s="1" t="s">
        <v>5181</v>
      </c>
      <c r="AY51" t="s">
        <v>95</v>
      </c>
      <c r="AZ51" t="s">
        <v>78</v>
      </c>
      <c r="BC51">
        <v>5</v>
      </c>
      <c r="BF51" t="s">
        <v>606</v>
      </c>
      <c r="BG51" t="s">
        <v>606</v>
      </c>
    </row>
    <row r="52" spans="1:70" ht="100" customHeight="1" x14ac:dyDescent="0.2">
      <c r="A52" s="2">
        <v>45151</v>
      </c>
      <c r="B52">
        <v>421</v>
      </c>
      <c r="C52" t="s">
        <v>819</v>
      </c>
      <c r="D52">
        <v>2021</v>
      </c>
      <c r="E52" s="1" t="s">
        <v>69</v>
      </c>
      <c r="F52" s="3">
        <v>44319</v>
      </c>
      <c r="H52" s="1" t="s">
        <v>820</v>
      </c>
      <c r="I52" s="1" t="s">
        <v>113</v>
      </c>
      <c r="J52" s="1" t="s">
        <v>821</v>
      </c>
      <c r="K52" s="1">
        <v>3</v>
      </c>
      <c r="L52" s="1" t="s">
        <v>822</v>
      </c>
      <c r="M52" s="1" t="s">
        <v>823</v>
      </c>
      <c r="N52" s="1" t="s">
        <v>199</v>
      </c>
      <c r="O52" s="1" t="s">
        <v>824</v>
      </c>
      <c r="P52" s="1" t="s">
        <v>118</v>
      </c>
      <c r="Q52" s="1" t="s">
        <v>157</v>
      </c>
      <c r="R52" s="1" t="s">
        <v>96</v>
      </c>
      <c r="S52" s="1" t="s">
        <v>351</v>
      </c>
      <c r="T52" s="29">
        <v>5</v>
      </c>
      <c r="U52" s="1" t="s">
        <v>4500</v>
      </c>
      <c r="V52" s="1" t="s">
        <v>825</v>
      </c>
      <c r="W52" s="1" t="s">
        <v>80</v>
      </c>
      <c r="X52" s="1" t="s">
        <v>4685</v>
      </c>
      <c r="Y52" s="1" t="s">
        <v>352</v>
      </c>
      <c r="Z52" s="1" t="s">
        <v>82</v>
      </c>
      <c r="AA52" s="1" t="s">
        <v>102</v>
      </c>
      <c r="AB52" s="1" t="s">
        <v>826</v>
      </c>
      <c r="AC52" s="1" t="s">
        <v>827</v>
      </c>
      <c r="AD52" s="1" t="s">
        <v>85</v>
      </c>
      <c r="AE52" s="1" t="s">
        <v>96</v>
      </c>
      <c r="AF52" s="1" t="s">
        <v>828</v>
      </c>
      <c r="AG52" s="1" t="s">
        <v>751</v>
      </c>
      <c r="AH52" s="1" t="s">
        <v>583</v>
      </c>
      <c r="AI52" s="1" t="s">
        <v>583</v>
      </c>
      <c r="AJ52" s="1" t="s">
        <v>88</v>
      </c>
      <c r="AL52" s="1" t="s">
        <v>829</v>
      </c>
      <c r="AM52" s="1" t="s">
        <v>135</v>
      </c>
      <c r="AP52" s="1" t="s">
        <v>830</v>
      </c>
      <c r="AQ52" s="1" t="s">
        <v>831</v>
      </c>
      <c r="AR52" s="1" t="s">
        <v>215</v>
      </c>
      <c r="AS52" s="1" t="s">
        <v>832</v>
      </c>
      <c r="AU52" s="1" t="s">
        <v>5182</v>
      </c>
      <c r="AW52" s="1" t="s">
        <v>833</v>
      </c>
      <c r="AY52" t="s">
        <v>95</v>
      </c>
      <c r="AZ52" t="s">
        <v>78</v>
      </c>
      <c r="BC52">
        <v>20</v>
      </c>
    </row>
    <row r="53" spans="1:70" ht="100" customHeight="1" x14ac:dyDescent="0.2">
      <c r="A53" s="2">
        <v>45150</v>
      </c>
      <c r="B53">
        <v>420</v>
      </c>
      <c r="C53" t="s">
        <v>834</v>
      </c>
      <c r="D53">
        <v>2021</v>
      </c>
      <c r="E53" s="1" t="s">
        <v>69</v>
      </c>
      <c r="F53" s="3">
        <v>44312</v>
      </c>
      <c r="G53" s="3">
        <v>45064</v>
      </c>
      <c r="H53" s="1" t="s">
        <v>835</v>
      </c>
      <c r="I53" s="1" t="s">
        <v>113</v>
      </c>
      <c r="J53" s="1" t="s">
        <v>836</v>
      </c>
      <c r="K53" s="1">
        <v>8</v>
      </c>
      <c r="L53" s="1" t="s">
        <v>837</v>
      </c>
      <c r="M53" s="1" t="s">
        <v>837</v>
      </c>
      <c r="N53" s="1" t="s">
        <v>721</v>
      </c>
      <c r="O53" s="1" t="s">
        <v>838</v>
      </c>
      <c r="P53" s="1" t="s">
        <v>321</v>
      </c>
      <c r="Q53" s="1" t="s">
        <v>157</v>
      </c>
      <c r="R53" s="1" t="s">
        <v>96</v>
      </c>
      <c r="S53" s="1" t="s">
        <v>598</v>
      </c>
      <c r="T53" s="29">
        <v>6</v>
      </c>
      <c r="U53" s="1" t="s">
        <v>4424</v>
      </c>
      <c r="V53" s="1" t="s">
        <v>79</v>
      </c>
      <c r="W53" s="1" t="s">
        <v>80</v>
      </c>
      <c r="X53" s="1" t="s">
        <v>4685</v>
      </c>
      <c r="Y53" s="1" t="s">
        <v>352</v>
      </c>
      <c r="Z53" s="1" t="s">
        <v>82</v>
      </c>
      <c r="AA53" s="1" t="s">
        <v>83</v>
      </c>
      <c r="AB53" s="1" t="s">
        <v>353</v>
      </c>
      <c r="AC53" s="1" t="s">
        <v>839</v>
      </c>
      <c r="AD53" s="1" t="s">
        <v>85</v>
      </c>
      <c r="AE53" s="1" t="s">
        <v>96</v>
      </c>
      <c r="AF53" s="1" t="s">
        <v>840</v>
      </c>
      <c r="AG53" s="1" t="s">
        <v>281</v>
      </c>
      <c r="AH53" s="1" t="s">
        <v>325</v>
      </c>
      <c r="AI53" s="1" t="s">
        <v>325</v>
      </c>
      <c r="AJ53" s="1" t="s">
        <v>325</v>
      </c>
      <c r="AK53" s="1" t="s">
        <v>226</v>
      </c>
      <c r="AL53" s="1" t="s">
        <v>841</v>
      </c>
      <c r="AM53" s="1" t="s">
        <v>244</v>
      </c>
      <c r="AN53" s="1" t="s">
        <v>284</v>
      </c>
      <c r="AP53" s="1" t="s">
        <v>842</v>
      </c>
      <c r="AQ53" s="1" t="s">
        <v>843</v>
      </c>
      <c r="AR53" s="1" t="s">
        <v>844</v>
      </c>
      <c r="AS53" s="1" t="s">
        <v>845</v>
      </c>
      <c r="AU53" s="1" t="s">
        <v>5183</v>
      </c>
      <c r="AW53" s="1" t="s">
        <v>846</v>
      </c>
      <c r="AY53" t="s">
        <v>95</v>
      </c>
      <c r="AZ53" t="s">
        <v>78</v>
      </c>
      <c r="BC53">
        <v>8</v>
      </c>
      <c r="BF53" t="s">
        <v>606</v>
      </c>
      <c r="BG53" t="s">
        <v>606</v>
      </c>
      <c r="BH53" t="s">
        <v>75</v>
      </c>
      <c r="BI53" t="s">
        <v>75</v>
      </c>
      <c r="BJ53" t="s">
        <v>75</v>
      </c>
      <c r="BK53" t="s">
        <v>75</v>
      </c>
    </row>
    <row r="54" spans="1:70" ht="100" customHeight="1" x14ac:dyDescent="0.2">
      <c r="A54" s="2">
        <v>45109</v>
      </c>
      <c r="B54">
        <v>419.1</v>
      </c>
      <c r="C54" t="s">
        <v>529</v>
      </c>
      <c r="D54">
        <v>2021</v>
      </c>
      <c r="E54" s="1" t="s">
        <v>69</v>
      </c>
      <c r="F54" s="3">
        <v>44308</v>
      </c>
      <c r="G54" s="3">
        <v>44488</v>
      </c>
      <c r="H54" s="1" t="s">
        <v>847</v>
      </c>
      <c r="I54" s="1" t="s">
        <v>128</v>
      </c>
      <c r="J54" s="1" t="s">
        <v>848</v>
      </c>
      <c r="K54" s="1" t="s">
        <v>849</v>
      </c>
      <c r="L54" s="1" t="s">
        <v>850</v>
      </c>
      <c r="M54" s="1" t="s">
        <v>850</v>
      </c>
      <c r="N54" s="1" t="s">
        <v>199</v>
      </c>
      <c r="P54" s="1" t="s">
        <v>118</v>
      </c>
      <c r="Q54" s="1" t="s">
        <v>119</v>
      </c>
      <c r="R54" s="1" t="s">
        <v>78</v>
      </c>
      <c r="S54" s="1" t="s">
        <v>199</v>
      </c>
      <c r="T54" s="29">
        <v>5</v>
      </c>
      <c r="U54" s="1" t="s">
        <v>4501</v>
      </c>
      <c r="V54" s="1" t="s">
        <v>851</v>
      </c>
      <c r="W54" s="1" t="s">
        <v>852</v>
      </c>
      <c r="X54" s="1" t="s">
        <v>4686</v>
      </c>
      <c r="Z54" s="1" t="s">
        <v>82</v>
      </c>
      <c r="AA54" s="1" t="s">
        <v>102</v>
      </c>
      <c r="AC54" s="1" t="s">
        <v>853</v>
      </c>
      <c r="AD54" s="1" t="s">
        <v>176</v>
      </c>
      <c r="AE54" s="1" t="s">
        <v>96</v>
      </c>
      <c r="AF54" s="1" t="s">
        <v>854</v>
      </c>
      <c r="AG54" s="1" t="s">
        <v>224</v>
      </c>
      <c r="AH54" s="1" t="s">
        <v>179</v>
      </c>
      <c r="AI54" s="1" t="s">
        <v>179</v>
      </c>
      <c r="AJ54" s="1" t="s">
        <v>450</v>
      </c>
      <c r="AK54" s="1" t="s">
        <v>226</v>
      </c>
      <c r="AL54" s="1" t="s">
        <v>855</v>
      </c>
      <c r="AM54" s="1" t="s">
        <v>135</v>
      </c>
      <c r="AN54" s="1" t="s">
        <v>513</v>
      </c>
      <c r="AP54" s="1" t="s">
        <v>856</v>
      </c>
      <c r="AQ54" s="1" t="s">
        <v>857</v>
      </c>
      <c r="AR54" s="1" t="s">
        <v>215</v>
      </c>
      <c r="AS54" s="1" t="s">
        <v>215</v>
      </c>
      <c r="AU54" s="1" t="s">
        <v>215</v>
      </c>
      <c r="AW54" s="1" t="s">
        <v>147</v>
      </c>
      <c r="AY54" t="s">
        <v>95</v>
      </c>
      <c r="AZ54" t="s">
        <v>78</v>
      </c>
      <c r="BC54">
        <v>2</v>
      </c>
    </row>
    <row r="55" spans="1:70" ht="100" customHeight="1" x14ac:dyDescent="0.2">
      <c r="A55" s="2">
        <v>45081</v>
      </c>
      <c r="B55">
        <v>419</v>
      </c>
      <c r="C55" t="s">
        <v>700</v>
      </c>
      <c r="D55">
        <v>2021</v>
      </c>
      <c r="E55" s="1" t="s">
        <v>69</v>
      </c>
      <c r="F55" s="3">
        <v>44308</v>
      </c>
      <c r="G55" s="3">
        <v>45021</v>
      </c>
      <c r="H55" s="1" t="s">
        <v>858</v>
      </c>
      <c r="I55" s="1" t="s">
        <v>71</v>
      </c>
      <c r="J55" s="1" t="s">
        <v>859</v>
      </c>
      <c r="K55" s="1">
        <v>10</v>
      </c>
      <c r="L55" s="1" t="s">
        <v>860</v>
      </c>
      <c r="M55" s="1" t="s">
        <v>861</v>
      </c>
      <c r="N55" s="1" t="s">
        <v>350</v>
      </c>
      <c r="P55" s="1" t="s">
        <v>118</v>
      </c>
      <c r="Q55" s="1" t="s">
        <v>157</v>
      </c>
      <c r="R55" s="1" t="s">
        <v>96</v>
      </c>
      <c r="S55" s="1" t="s">
        <v>351</v>
      </c>
      <c r="T55" s="29">
        <v>5</v>
      </c>
      <c r="U55" s="1" t="s">
        <v>4425</v>
      </c>
      <c r="V55" s="1" t="s">
        <v>79</v>
      </c>
      <c r="W55" s="1" t="s">
        <v>80</v>
      </c>
      <c r="X55" s="1" t="s">
        <v>4685</v>
      </c>
      <c r="Y55" s="1" t="s">
        <v>277</v>
      </c>
      <c r="Z55" s="1" t="s">
        <v>82</v>
      </c>
      <c r="AA55" s="1" t="s">
        <v>102</v>
      </c>
      <c r="AB55" s="1" t="s">
        <v>862</v>
      </c>
      <c r="AC55" s="1" t="s">
        <v>4502</v>
      </c>
      <c r="AD55" s="1" t="s">
        <v>176</v>
      </c>
      <c r="AE55" s="1" t="s">
        <v>96</v>
      </c>
      <c r="AF55" s="1" t="s">
        <v>863</v>
      </c>
      <c r="AG55" s="1" t="s">
        <v>281</v>
      </c>
      <c r="AH55" s="1" t="s">
        <v>601</v>
      </c>
      <c r="AI55" s="1" t="s">
        <v>179</v>
      </c>
      <c r="AJ55" s="1" t="s">
        <v>242</v>
      </c>
      <c r="AK55" s="1" t="s">
        <v>226</v>
      </c>
      <c r="AL55" s="1" t="s">
        <v>864</v>
      </c>
      <c r="AM55" s="1" t="s">
        <v>135</v>
      </c>
      <c r="AN55" s="1" t="s">
        <v>284</v>
      </c>
      <c r="AP55" s="1" t="s">
        <v>865</v>
      </c>
      <c r="AQ55" s="1" t="s">
        <v>866</v>
      </c>
      <c r="AR55" s="1" t="s">
        <v>124</v>
      </c>
      <c r="AS55" s="1" t="s">
        <v>867</v>
      </c>
      <c r="AU55" s="1" t="s">
        <v>5184</v>
      </c>
      <c r="AX55" s="1" t="s">
        <v>868</v>
      </c>
      <c r="AY55" t="s">
        <v>95</v>
      </c>
      <c r="AZ55" t="s">
        <v>78</v>
      </c>
      <c r="BC55">
        <v>10</v>
      </c>
      <c r="BD55">
        <v>12</v>
      </c>
    </row>
    <row r="56" spans="1:70" ht="100" customHeight="1" x14ac:dyDescent="0.2">
      <c r="A56" s="2">
        <v>45109</v>
      </c>
      <c r="B56">
        <v>418</v>
      </c>
      <c r="C56" t="s">
        <v>869</v>
      </c>
      <c r="D56">
        <v>2021</v>
      </c>
      <c r="E56" s="1" t="s">
        <v>69</v>
      </c>
      <c r="F56" s="3">
        <v>44306</v>
      </c>
      <c r="G56" s="3">
        <v>44607</v>
      </c>
      <c r="H56" s="1" t="s">
        <v>870</v>
      </c>
      <c r="I56" s="1" t="s">
        <v>113</v>
      </c>
      <c r="J56" s="1" t="s">
        <v>871</v>
      </c>
      <c r="K56" s="1">
        <v>3</v>
      </c>
      <c r="L56" s="1" t="s">
        <v>872</v>
      </c>
      <c r="M56" s="1" t="s">
        <v>873</v>
      </c>
      <c r="N56" s="1" t="s">
        <v>476</v>
      </c>
      <c r="P56" s="1" t="s">
        <v>444</v>
      </c>
      <c r="S56" s="1" t="s">
        <v>672</v>
      </c>
      <c r="T56" s="29">
        <v>11</v>
      </c>
      <c r="U56" s="1" t="s">
        <v>4503</v>
      </c>
      <c r="V56" s="1" t="s">
        <v>874</v>
      </c>
      <c r="W56" s="1" t="s">
        <v>875</v>
      </c>
      <c r="X56" s="1" t="s">
        <v>4685</v>
      </c>
      <c r="Y56" s="1" t="s">
        <v>876</v>
      </c>
      <c r="Z56" s="1" t="s">
        <v>82</v>
      </c>
      <c r="AA56" s="1" t="s">
        <v>83</v>
      </c>
      <c r="AB56" s="1" t="s">
        <v>877</v>
      </c>
      <c r="AC56" s="1" t="s">
        <v>878</v>
      </c>
      <c r="AD56" s="1" t="s">
        <v>176</v>
      </c>
      <c r="AE56" s="1" t="s">
        <v>96</v>
      </c>
      <c r="AF56" s="1" t="s">
        <v>879</v>
      </c>
      <c r="AG56" s="1" t="s">
        <v>880</v>
      </c>
      <c r="AH56" s="1" t="s">
        <v>179</v>
      </c>
      <c r="AI56" s="1" t="s">
        <v>881</v>
      </c>
      <c r="AJ56" s="1" t="s">
        <v>882</v>
      </c>
      <c r="AK56" s="1" t="s">
        <v>226</v>
      </c>
      <c r="AL56" s="1" t="s">
        <v>883</v>
      </c>
      <c r="AM56" s="1" t="s">
        <v>244</v>
      </c>
      <c r="AN56" s="1" t="s">
        <v>75</v>
      </c>
      <c r="AP56" s="1" t="s">
        <v>884</v>
      </c>
      <c r="AR56" s="1" t="s">
        <v>484</v>
      </c>
      <c r="AS56" s="1" t="s">
        <v>484</v>
      </c>
      <c r="AT56" s="1" t="s">
        <v>885</v>
      </c>
      <c r="AU56" s="1" t="s">
        <v>5185</v>
      </c>
      <c r="AY56" t="s">
        <v>95</v>
      </c>
      <c r="AZ56" t="s">
        <v>78</v>
      </c>
      <c r="BC56">
        <v>3</v>
      </c>
      <c r="BF56" t="s">
        <v>75</v>
      </c>
      <c r="BG56" t="s">
        <v>75</v>
      </c>
      <c r="BH56" t="s">
        <v>75</v>
      </c>
      <c r="BI56" t="s">
        <v>75</v>
      </c>
      <c r="BJ56" t="s">
        <v>75</v>
      </c>
      <c r="BK56" t="s">
        <v>75</v>
      </c>
    </row>
    <row r="57" spans="1:70" ht="100" customHeight="1" x14ac:dyDescent="0.2">
      <c r="A57" s="2">
        <v>45120</v>
      </c>
      <c r="B57">
        <v>417</v>
      </c>
      <c r="C57" t="s">
        <v>529</v>
      </c>
      <c r="D57">
        <v>2021</v>
      </c>
      <c r="E57" s="1" t="s">
        <v>69</v>
      </c>
      <c r="F57" s="3">
        <v>44299</v>
      </c>
      <c r="G57" s="3">
        <v>44742</v>
      </c>
      <c r="H57" s="1" t="s">
        <v>886</v>
      </c>
      <c r="I57" s="1" t="s">
        <v>128</v>
      </c>
      <c r="J57" s="1" t="s">
        <v>887</v>
      </c>
      <c r="K57" s="1">
        <v>2</v>
      </c>
      <c r="L57" s="1" t="s">
        <v>888</v>
      </c>
      <c r="M57" s="1" t="s">
        <v>889</v>
      </c>
      <c r="N57" s="1" t="s">
        <v>199</v>
      </c>
      <c r="P57" s="1" t="s">
        <v>118</v>
      </c>
      <c r="R57" s="1" t="s">
        <v>890</v>
      </c>
      <c r="S57" s="1" t="s">
        <v>275</v>
      </c>
      <c r="T57" s="29">
        <v>5</v>
      </c>
      <c r="U57" s="1" t="s">
        <v>4504</v>
      </c>
      <c r="V57" s="1" t="s">
        <v>79</v>
      </c>
      <c r="W57" s="1" t="s">
        <v>80</v>
      </c>
      <c r="X57" s="1" t="s">
        <v>4685</v>
      </c>
      <c r="Y57" s="1" t="s">
        <v>876</v>
      </c>
      <c r="Z57" s="1" t="s">
        <v>82</v>
      </c>
      <c r="AA57" s="1" t="s">
        <v>102</v>
      </c>
      <c r="AB57" s="1" t="s">
        <v>891</v>
      </c>
      <c r="AC57" s="1" t="s">
        <v>4505</v>
      </c>
      <c r="AD57" s="1" t="s">
        <v>176</v>
      </c>
      <c r="AE57" s="1" t="s">
        <v>96</v>
      </c>
      <c r="AF57" s="1" t="s">
        <v>892</v>
      </c>
      <c r="AG57" s="1" t="s">
        <v>87</v>
      </c>
      <c r="AH57" s="1" t="s">
        <v>601</v>
      </c>
      <c r="AI57" s="1" t="s">
        <v>179</v>
      </c>
      <c r="AJ57" s="1" t="s">
        <v>179</v>
      </c>
      <c r="AK57" s="1" t="s">
        <v>325</v>
      </c>
      <c r="AL57" s="1" t="s">
        <v>893</v>
      </c>
      <c r="AM57" s="1" t="s">
        <v>135</v>
      </c>
      <c r="AN57" s="1" t="s">
        <v>284</v>
      </c>
      <c r="AP57" s="1" t="s">
        <v>894</v>
      </c>
      <c r="AQ57" s="1" t="s">
        <v>895</v>
      </c>
      <c r="AR57" s="1" t="s">
        <v>896</v>
      </c>
      <c r="AS57" s="1" t="s">
        <v>896</v>
      </c>
      <c r="AU57" s="1" t="s">
        <v>5186</v>
      </c>
      <c r="AW57" s="1" t="s">
        <v>897</v>
      </c>
      <c r="AY57" t="s">
        <v>95</v>
      </c>
      <c r="AZ57" t="s">
        <v>78</v>
      </c>
      <c r="BC57">
        <v>18</v>
      </c>
      <c r="BJ57" t="s">
        <v>898</v>
      </c>
      <c r="BK57" t="s">
        <v>899</v>
      </c>
    </row>
    <row r="58" spans="1:70" ht="100" customHeight="1" x14ac:dyDescent="0.2">
      <c r="A58" s="2">
        <v>45150</v>
      </c>
      <c r="B58">
        <v>416</v>
      </c>
      <c r="C58" t="s">
        <v>900</v>
      </c>
      <c r="D58">
        <v>2021</v>
      </c>
      <c r="E58" s="1" t="s">
        <v>69</v>
      </c>
      <c r="F58" s="3">
        <v>44292</v>
      </c>
      <c r="G58" s="3">
        <v>45069</v>
      </c>
      <c r="H58" s="1" t="s">
        <v>820</v>
      </c>
      <c r="I58" s="1" t="s">
        <v>113</v>
      </c>
      <c r="J58" s="1" t="s">
        <v>821</v>
      </c>
      <c r="K58" s="1">
        <v>2</v>
      </c>
      <c r="L58" s="1" t="s">
        <v>901</v>
      </c>
      <c r="M58" s="1" t="s">
        <v>902</v>
      </c>
      <c r="N58" s="1" t="s">
        <v>721</v>
      </c>
      <c r="O58" s="1" t="s">
        <v>903</v>
      </c>
      <c r="P58" s="1" t="s">
        <v>321</v>
      </c>
      <c r="Q58" s="1" t="s">
        <v>157</v>
      </c>
      <c r="R58" s="1" t="s">
        <v>96</v>
      </c>
      <c r="S58" s="1" t="s">
        <v>598</v>
      </c>
      <c r="T58" s="29">
        <v>6</v>
      </c>
      <c r="U58" s="1" t="s">
        <v>4500</v>
      </c>
      <c r="V58" s="1" t="s">
        <v>79</v>
      </c>
      <c r="W58" s="1" t="s">
        <v>80</v>
      </c>
      <c r="X58" s="1" t="s">
        <v>4685</v>
      </c>
      <c r="Y58" s="1" t="s">
        <v>352</v>
      </c>
      <c r="Z58" s="1" t="s">
        <v>82</v>
      </c>
      <c r="AA58" s="1" t="s">
        <v>102</v>
      </c>
      <c r="AB58" s="1" t="s">
        <v>826</v>
      </c>
      <c r="AC58" s="1" t="s">
        <v>4506</v>
      </c>
      <c r="AD58" s="1" t="s">
        <v>355</v>
      </c>
      <c r="AE58" s="1" t="s">
        <v>96</v>
      </c>
      <c r="AF58" s="1" t="s">
        <v>904</v>
      </c>
      <c r="AG58" s="1" t="s">
        <v>302</v>
      </c>
      <c r="AH58" s="1" t="s">
        <v>179</v>
      </c>
      <c r="AI58" s="1" t="s">
        <v>179</v>
      </c>
      <c r="AJ58" s="1" t="s">
        <v>179</v>
      </c>
      <c r="AK58" s="1" t="s">
        <v>226</v>
      </c>
      <c r="AL58" s="1" t="s">
        <v>905</v>
      </c>
      <c r="AM58" s="1" t="s">
        <v>181</v>
      </c>
      <c r="AN58" s="1" t="s">
        <v>284</v>
      </c>
      <c r="AP58" s="1" t="s">
        <v>906</v>
      </c>
      <c r="AR58" s="1" t="s">
        <v>687</v>
      </c>
      <c r="AS58" s="1" t="s">
        <v>907</v>
      </c>
      <c r="AU58" s="1" t="s">
        <v>5187</v>
      </c>
      <c r="AW58" s="1" t="s">
        <v>908</v>
      </c>
      <c r="AY58" t="s">
        <v>95</v>
      </c>
      <c r="AZ58" t="s">
        <v>78</v>
      </c>
      <c r="BC58">
        <v>19</v>
      </c>
      <c r="BJ58" t="s">
        <v>75</v>
      </c>
      <c r="BK58" t="s">
        <v>75</v>
      </c>
    </row>
    <row r="59" spans="1:70" ht="100" customHeight="1" x14ac:dyDescent="0.2">
      <c r="A59" s="2">
        <v>45108</v>
      </c>
      <c r="B59">
        <v>415</v>
      </c>
      <c r="C59" t="s">
        <v>909</v>
      </c>
      <c r="D59">
        <v>2021</v>
      </c>
      <c r="E59" s="1" t="s">
        <v>69</v>
      </c>
      <c r="F59" s="3">
        <v>44292</v>
      </c>
      <c r="G59" s="3">
        <v>45100</v>
      </c>
      <c r="H59" s="1" t="s">
        <v>440</v>
      </c>
      <c r="I59" s="1" t="s">
        <v>128</v>
      </c>
      <c r="J59" s="1" t="s">
        <v>910</v>
      </c>
      <c r="K59" s="1">
        <v>2</v>
      </c>
      <c r="L59" s="1" t="s">
        <v>911</v>
      </c>
      <c r="M59" s="1" t="s">
        <v>912</v>
      </c>
      <c r="N59" s="1" t="s">
        <v>209</v>
      </c>
      <c r="P59" s="1" t="s">
        <v>118</v>
      </c>
      <c r="Q59" s="1" t="s">
        <v>274</v>
      </c>
      <c r="R59" s="1" t="s">
        <v>890</v>
      </c>
      <c r="S59" s="1" t="s">
        <v>275</v>
      </c>
      <c r="T59" s="29">
        <v>5</v>
      </c>
      <c r="U59" s="1" t="s">
        <v>913</v>
      </c>
      <c r="V59" s="1" t="s">
        <v>79</v>
      </c>
      <c r="W59" s="1" t="s">
        <v>80</v>
      </c>
      <c r="X59" s="1" t="s">
        <v>4686</v>
      </c>
      <c r="Y59" s="1" t="s">
        <v>159</v>
      </c>
      <c r="Z59" s="1" t="s">
        <v>82</v>
      </c>
      <c r="AA59" s="1" t="s">
        <v>102</v>
      </c>
      <c r="AB59" s="1" t="s">
        <v>4426</v>
      </c>
      <c r="AC59" s="1" t="s">
        <v>4507</v>
      </c>
      <c r="AD59" s="1" t="s">
        <v>176</v>
      </c>
      <c r="AE59" s="1" t="s">
        <v>96</v>
      </c>
      <c r="AF59" s="1" t="s">
        <v>914</v>
      </c>
      <c r="AG59" s="1" t="s">
        <v>281</v>
      </c>
      <c r="AH59" s="1" t="s">
        <v>583</v>
      </c>
      <c r="AI59" s="1" t="s">
        <v>583</v>
      </c>
      <c r="AJ59" s="1" t="s">
        <v>616</v>
      </c>
      <c r="AK59" s="1" t="s">
        <v>242</v>
      </c>
      <c r="AL59" s="1" t="s">
        <v>915</v>
      </c>
      <c r="AM59" s="1" t="s">
        <v>135</v>
      </c>
      <c r="AN59" s="1" t="s">
        <v>262</v>
      </c>
      <c r="AP59" s="1" t="s">
        <v>916</v>
      </c>
      <c r="AQ59" s="1" t="s">
        <v>917</v>
      </c>
      <c r="AR59" s="1" t="s">
        <v>215</v>
      </c>
      <c r="AS59" s="1" t="s">
        <v>918</v>
      </c>
      <c r="AU59" s="1" t="s">
        <v>4911</v>
      </c>
      <c r="AW59" s="1" t="s">
        <v>919</v>
      </c>
      <c r="AY59" t="s">
        <v>95</v>
      </c>
      <c r="AZ59" t="s">
        <v>78</v>
      </c>
      <c r="BC59">
        <v>21</v>
      </c>
    </row>
    <row r="60" spans="1:70" ht="100" customHeight="1" x14ac:dyDescent="0.2">
      <c r="A60" s="2">
        <v>45150</v>
      </c>
      <c r="B60">
        <v>414</v>
      </c>
      <c r="C60" t="s">
        <v>920</v>
      </c>
      <c r="D60">
        <v>2021</v>
      </c>
      <c r="E60" s="1" t="s">
        <v>69</v>
      </c>
      <c r="F60" s="3">
        <v>44286</v>
      </c>
      <c r="H60" s="1" t="s">
        <v>820</v>
      </c>
      <c r="I60" s="1" t="s">
        <v>113</v>
      </c>
      <c r="J60" s="1" t="s">
        <v>821</v>
      </c>
      <c r="K60" s="1">
        <v>13</v>
      </c>
      <c r="L60" s="1" t="s">
        <v>921</v>
      </c>
      <c r="M60" s="1" t="s">
        <v>922</v>
      </c>
      <c r="N60" s="1" t="s">
        <v>443</v>
      </c>
      <c r="P60" s="1" t="s">
        <v>444</v>
      </c>
      <c r="Q60" s="1" t="s">
        <v>157</v>
      </c>
      <c r="R60" s="1" t="s">
        <v>96</v>
      </c>
      <c r="S60" s="1" t="s">
        <v>672</v>
      </c>
      <c r="T60" s="29">
        <v>11</v>
      </c>
      <c r="U60" s="1" t="s">
        <v>4508</v>
      </c>
      <c r="V60" s="1" t="s">
        <v>79</v>
      </c>
      <c r="W60" s="1" t="s">
        <v>80</v>
      </c>
      <c r="X60" s="1" t="s">
        <v>4685</v>
      </c>
      <c r="Y60" s="1" t="s">
        <v>352</v>
      </c>
      <c r="Z60" s="1" t="s">
        <v>82</v>
      </c>
      <c r="AA60" s="1" t="s">
        <v>102</v>
      </c>
      <c r="AB60" s="1" t="s">
        <v>826</v>
      </c>
      <c r="AC60" s="1" t="s">
        <v>4509</v>
      </c>
      <c r="AD60" s="1" t="s">
        <v>355</v>
      </c>
      <c r="AE60" s="1" t="s">
        <v>96</v>
      </c>
      <c r="AF60" s="1" t="s">
        <v>923</v>
      </c>
      <c r="AG60" s="1" t="s">
        <v>302</v>
      </c>
      <c r="AH60" s="1" t="s">
        <v>583</v>
      </c>
      <c r="AI60" s="1" t="s">
        <v>583</v>
      </c>
      <c r="AJ60" s="1" t="s">
        <v>583</v>
      </c>
      <c r="AL60" s="1" t="s">
        <v>924</v>
      </c>
      <c r="AM60" s="1" t="s">
        <v>181</v>
      </c>
      <c r="AN60" s="1" t="s">
        <v>284</v>
      </c>
      <c r="AP60" s="1" t="s">
        <v>925</v>
      </c>
      <c r="AQ60" s="1" t="s">
        <v>926</v>
      </c>
      <c r="AR60" s="1" t="s">
        <v>927</v>
      </c>
      <c r="AS60" s="1" t="s">
        <v>928</v>
      </c>
      <c r="AU60" s="1" t="s">
        <v>5188</v>
      </c>
      <c r="AW60" s="1" t="s">
        <v>929</v>
      </c>
      <c r="AY60" t="s">
        <v>95</v>
      </c>
      <c r="AZ60" t="s">
        <v>78</v>
      </c>
      <c r="BB60">
        <v>1</v>
      </c>
      <c r="BC60">
        <v>21</v>
      </c>
      <c r="BR60" t="s">
        <v>78</v>
      </c>
    </row>
    <row r="61" spans="1:70" ht="100" customHeight="1" x14ac:dyDescent="0.2">
      <c r="A61" s="2">
        <v>45120</v>
      </c>
      <c r="B61">
        <v>413.2</v>
      </c>
      <c r="C61" t="s">
        <v>930</v>
      </c>
      <c r="D61">
        <v>2021</v>
      </c>
      <c r="E61" s="1" t="s">
        <v>69</v>
      </c>
      <c r="F61" s="3">
        <v>44284</v>
      </c>
      <c r="G61" s="3">
        <v>44943</v>
      </c>
      <c r="H61" s="1" t="s">
        <v>820</v>
      </c>
      <c r="I61" s="1" t="s">
        <v>113</v>
      </c>
      <c r="J61" s="1" t="s">
        <v>931</v>
      </c>
      <c r="K61" s="1" t="s">
        <v>932</v>
      </c>
      <c r="L61" s="1" t="s">
        <v>933</v>
      </c>
      <c r="M61" s="1" t="s">
        <v>934</v>
      </c>
      <c r="N61" s="1" t="s">
        <v>273</v>
      </c>
      <c r="P61" s="1" t="s">
        <v>132</v>
      </c>
      <c r="Q61" s="1" t="s">
        <v>157</v>
      </c>
      <c r="R61" s="1" t="s">
        <v>96</v>
      </c>
      <c r="S61" s="1" t="s">
        <v>142</v>
      </c>
      <c r="T61" s="29">
        <v>8</v>
      </c>
      <c r="U61" s="1" t="s">
        <v>935</v>
      </c>
      <c r="V61" s="1" t="s">
        <v>936</v>
      </c>
      <c r="W61" s="1" t="s">
        <v>852</v>
      </c>
      <c r="X61" s="1" t="s">
        <v>4685</v>
      </c>
      <c r="Y61" s="1" t="s">
        <v>159</v>
      </c>
      <c r="Z61" s="1" t="s">
        <v>82</v>
      </c>
      <c r="AA61" s="1" t="s">
        <v>102</v>
      </c>
      <c r="AC61" s="1" t="s">
        <v>937</v>
      </c>
      <c r="AD61" s="1" t="s">
        <v>160</v>
      </c>
      <c r="AE61" s="1" t="s">
        <v>96</v>
      </c>
      <c r="AF61" s="1" t="s">
        <v>938</v>
      </c>
      <c r="AG61" s="1" t="s">
        <v>281</v>
      </c>
      <c r="AH61" s="1" t="s">
        <v>242</v>
      </c>
      <c r="AI61" s="1" t="s">
        <v>242</v>
      </c>
      <c r="AJ61" s="1" t="s">
        <v>242</v>
      </c>
      <c r="AK61" s="1" t="s">
        <v>939</v>
      </c>
      <c r="AL61" s="1" t="s">
        <v>940</v>
      </c>
      <c r="AM61" s="1" t="s">
        <v>181</v>
      </c>
      <c r="AN61" s="1" t="s">
        <v>284</v>
      </c>
      <c r="AP61" s="1" t="s">
        <v>941</v>
      </c>
      <c r="AQ61" s="1" t="s">
        <v>942</v>
      </c>
      <c r="AR61" s="1" t="s">
        <v>147</v>
      </c>
      <c r="AS61" s="1" t="s">
        <v>147</v>
      </c>
      <c r="AU61" s="1" t="s">
        <v>147</v>
      </c>
      <c r="AW61" s="1" t="s">
        <v>943</v>
      </c>
      <c r="AY61" t="s">
        <v>95</v>
      </c>
      <c r="AZ61" t="s">
        <v>78</v>
      </c>
      <c r="BC61">
        <v>20</v>
      </c>
      <c r="BF61" t="s">
        <v>606</v>
      </c>
      <c r="BG61" t="s">
        <v>606</v>
      </c>
    </row>
    <row r="62" spans="1:70" ht="100" customHeight="1" x14ac:dyDescent="0.2">
      <c r="A62" s="2">
        <v>45151</v>
      </c>
      <c r="B62">
        <v>413.1</v>
      </c>
      <c r="C62" t="s">
        <v>944</v>
      </c>
      <c r="D62">
        <v>2021</v>
      </c>
      <c r="E62" s="1" t="s">
        <v>69</v>
      </c>
      <c r="F62" s="3">
        <v>44280</v>
      </c>
      <c r="G62" s="3">
        <v>45012</v>
      </c>
      <c r="H62" s="1" t="s">
        <v>820</v>
      </c>
      <c r="I62" s="1" t="s">
        <v>113</v>
      </c>
      <c r="J62" s="1" t="s">
        <v>945</v>
      </c>
      <c r="K62" s="1" t="s">
        <v>946</v>
      </c>
      <c r="L62" s="1" t="s">
        <v>947</v>
      </c>
      <c r="M62" s="1" t="s">
        <v>948</v>
      </c>
      <c r="N62" s="1" t="s">
        <v>551</v>
      </c>
      <c r="O62" s="1" t="s">
        <v>552</v>
      </c>
      <c r="P62" s="1" t="s">
        <v>156</v>
      </c>
      <c r="Q62" s="1" t="s">
        <v>157</v>
      </c>
      <c r="R62" s="1" t="s">
        <v>96</v>
      </c>
      <c r="S62" s="1" t="s">
        <v>551</v>
      </c>
      <c r="T62" s="29">
        <v>9</v>
      </c>
      <c r="U62" s="1" t="s">
        <v>935</v>
      </c>
      <c r="V62" s="1" t="s">
        <v>936</v>
      </c>
      <c r="W62" s="1" t="s">
        <v>852</v>
      </c>
      <c r="X62" s="1" t="s">
        <v>4685</v>
      </c>
      <c r="Y62" s="1" t="s">
        <v>159</v>
      </c>
      <c r="Z62" s="1" t="s">
        <v>82</v>
      </c>
      <c r="AA62" s="1" t="s">
        <v>102</v>
      </c>
      <c r="AC62" s="1" t="s">
        <v>949</v>
      </c>
      <c r="AD62" s="1" t="s">
        <v>160</v>
      </c>
      <c r="AE62" s="1" t="s">
        <v>96</v>
      </c>
      <c r="AF62" s="1" t="s">
        <v>950</v>
      </c>
      <c r="AG62" s="1" t="s">
        <v>224</v>
      </c>
      <c r="AH62" s="1" t="s">
        <v>259</v>
      </c>
      <c r="AI62" s="1" t="s">
        <v>304</v>
      </c>
      <c r="AJ62" s="1" t="s">
        <v>782</v>
      </c>
      <c r="AK62" s="1" t="s">
        <v>226</v>
      </c>
      <c r="AL62" s="1" t="s">
        <v>951</v>
      </c>
      <c r="AM62" s="1" t="s">
        <v>261</v>
      </c>
      <c r="AN62" s="1" t="s">
        <v>284</v>
      </c>
      <c r="AR62" s="1" t="s">
        <v>417</v>
      </c>
      <c r="AS62" s="1" t="s">
        <v>417</v>
      </c>
      <c r="AU62" s="1" t="s">
        <v>417</v>
      </c>
      <c r="AW62" s="1" t="s">
        <v>952</v>
      </c>
      <c r="AY62" t="s">
        <v>95</v>
      </c>
      <c r="AZ62" t="s">
        <v>78</v>
      </c>
      <c r="BC62">
        <v>22</v>
      </c>
      <c r="BF62" t="s">
        <v>622</v>
      </c>
    </row>
    <row r="63" spans="1:70" ht="100" customHeight="1" x14ac:dyDescent="0.2">
      <c r="A63" s="2">
        <v>45151</v>
      </c>
      <c r="B63">
        <v>413</v>
      </c>
      <c r="C63" t="s">
        <v>700</v>
      </c>
      <c r="D63">
        <v>2021</v>
      </c>
      <c r="E63" s="1" t="s">
        <v>69</v>
      </c>
      <c r="F63" s="3">
        <v>44279</v>
      </c>
      <c r="G63" s="3">
        <v>44845</v>
      </c>
      <c r="H63" s="1" t="s">
        <v>953</v>
      </c>
      <c r="I63" s="1" t="s">
        <v>491</v>
      </c>
      <c r="J63" s="1" t="s">
        <v>954</v>
      </c>
      <c r="K63" s="1">
        <v>13</v>
      </c>
      <c r="L63" s="1" t="s">
        <v>955</v>
      </c>
      <c r="M63" s="1" t="s">
        <v>956</v>
      </c>
      <c r="N63" s="1" t="s">
        <v>350</v>
      </c>
      <c r="O63" s="1" t="s">
        <v>957</v>
      </c>
      <c r="P63" s="1" t="s">
        <v>118</v>
      </c>
      <c r="Q63" s="1" t="s">
        <v>157</v>
      </c>
      <c r="R63" s="1" t="s">
        <v>96</v>
      </c>
      <c r="S63" s="1" t="s">
        <v>351</v>
      </c>
      <c r="T63" s="29">
        <v>5</v>
      </c>
      <c r="U63" s="1" t="s">
        <v>4427</v>
      </c>
      <c r="V63" s="1" t="s">
        <v>79</v>
      </c>
      <c r="W63" s="1" t="s">
        <v>80</v>
      </c>
      <c r="X63" s="1" t="s">
        <v>4685</v>
      </c>
      <c r="Y63" s="1" t="s">
        <v>277</v>
      </c>
      <c r="Z63" s="1" t="s">
        <v>82</v>
      </c>
      <c r="AA63" s="1" t="s">
        <v>102</v>
      </c>
      <c r="AB63" s="1" t="s">
        <v>958</v>
      </c>
      <c r="AC63" s="1" t="s">
        <v>4510</v>
      </c>
      <c r="AD63" s="1" t="s">
        <v>176</v>
      </c>
      <c r="AE63" s="1" t="s">
        <v>96</v>
      </c>
      <c r="AF63" s="1" t="s">
        <v>959</v>
      </c>
      <c r="AG63" s="1" t="s">
        <v>281</v>
      </c>
      <c r="AH63" s="1" t="s">
        <v>601</v>
      </c>
      <c r="AI63" s="1" t="s">
        <v>583</v>
      </c>
      <c r="AJ63" s="1" t="s">
        <v>305</v>
      </c>
      <c r="AK63" s="1" t="s">
        <v>226</v>
      </c>
      <c r="AL63" s="1" t="s">
        <v>960</v>
      </c>
      <c r="AM63" s="1" t="s">
        <v>135</v>
      </c>
      <c r="AN63" s="1" t="s">
        <v>262</v>
      </c>
      <c r="AO63" s="1" t="s">
        <v>645</v>
      </c>
      <c r="AP63" s="1" t="s">
        <v>961</v>
      </c>
      <c r="AQ63" s="1" t="s">
        <v>962</v>
      </c>
      <c r="AR63" s="1" t="s">
        <v>124</v>
      </c>
      <c r="AS63" s="1" t="s">
        <v>963</v>
      </c>
      <c r="AU63" s="1" t="s">
        <v>5189</v>
      </c>
      <c r="AY63" t="s">
        <v>95</v>
      </c>
      <c r="AZ63" t="s">
        <v>78</v>
      </c>
      <c r="BC63">
        <v>13</v>
      </c>
      <c r="BF63" t="s">
        <v>606</v>
      </c>
      <c r="BG63" t="s">
        <v>606</v>
      </c>
      <c r="BM63" t="s">
        <v>964</v>
      </c>
      <c r="BN63">
        <v>10</v>
      </c>
      <c r="BP63" t="s">
        <v>965</v>
      </c>
      <c r="BR63" t="s">
        <v>78</v>
      </c>
    </row>
    <row r="64" spans="1:70" ht="100" customHeight="1" x14ac:dyDescent="0.2">
      <c r="A64" s="2">
        <v>45120</v>
      </c>
      <c r="B64">
        <v>412</v>
      </c>
      <c r="C64" t="s">
        <v>966</v>
      </c>
      <c r="D64">
        <v>2021</v>
      </c>
      <c r="E64" s="1" t="s">
        <v>967</v>
      </c>
      <c r="F64" s="3">
        <v>44277</v>
      </c>
      <c r="H64" s="1" t="s">
        <v>70</v>
      </c>
      <c r="I64" s="1" t="s">
        <v>71</v>
      </c>
      <c r="J64" s="1" t="s">
        <v>968</v>
      </c>
      <c r="K64" s="1">
        <v>15</v>
      </c>
      <c r="L64" s="1" t="s">
        <v>969</v>
      </c>
      <c r="M64" s="1" t="s">
        <v>969</v>
      </c>
      <c r="N64" s="1" t="s">
        <v>553</v>
      </c>
      <c r="P64" s="1" t="s">
        <v>156</v>
      </c>
      <c r="S64" s="1" t="s">
        <v>553</v>
      </c>
      <c r="T64" s="29">
        <v>9</v>
      </c>
      <c r="U64" s="1" t="s">
        <v>4511</v>
      </c>
      <c r="V64" s="1" t="s">
        <v>79</v>
      </c>
      <c r="W64" s="1" t="s">
        <v>80</v>
      </c>
      <c r="X64" s="1" t="s">
        <v>4686</v>
      </c>
      <c r="Y64" s="1" t="s">
        <v>81</v>
      </c>
      <c r="Z64" s="1" t="s">
        <v>82</v>
      </c>
      <c r="AA64" s="1" t="s">
        <v>102</v>
      </c>
      <c r="AB64" s="1" t="s">
        <v>970</v>
      </c>
      <c r="AC64" s="1" t="s">
        <v>971</v>
      </c>
      <c r="AD64" s="1" t="s">
        <v>85</v>
      </c>
      <c r="AE64" s="1" t="s">
        <v>96</v>
      </c>
      <c r="AF64" s="1" t="s">
        <v>972</v>
      </c>
      <c r="AG64" s="1" t="s">
        <v>430</v>
      </c>
      <c r="AH64" s="1" t="s">
        <v>88</v>
      </c>
      <c r="AI64" s="1" t="s">
        <v>89</v>
      </c>
      <c r="AJ64" s="1" t="s">
        <v>88</v>
      </c>
      <c r="AL64" s="1" t="s">
        <v>973</v>
      </c>
      <c r="AM64" s="1" t="s">
        <v>91</v>
      </c>
      <c r="AN64" s="1" t="s">
        <v>262</v>
      </c>
      <c r="AP64" s="1" t="s">
        <v>974</v>
      </c>
      <c r="AR64" s="1" t="s">
        <v>975</v>
      </c>
      <c r="AS64" s="1" t="s">
        <v>976</v>
      </c>
      <c r="AU64" s="1" t="s">
        <v>5190</v>
      </c>
      <c r="AY64" t="s">
        <v>168</v>
      </c>
      <c r="AZ64" t="s">
        <v>78</v>
      </c>
      <c r="BA64" t="s">
        <v>977</v>
      </c>
      <c r="BB64">
        <v>15</v>
      </c>
      <c r="BF64" t="s">
        <v>75</v>
      </c>
    </row>
    <row r="65" spans="1:63" ht="100" customHeight="1" x14ac:dyDescent="0.2">
      <c r="A65" s="2">
        <v>45120</v>
      </c>
      <c r="B65">
        <v>411.1</v>
      </c>
      <c r="C65" t="s">
        <v>978</v>
      </c>
      <c r="D65">
        <v>2021</v>
      </c>
      <c r="E65" s="1" t="s">
        <v>69</v>
      </c>
      <c r="F65" s="3">
        <v>44272</v>
      </c>
      <c r="G65" s="3">
        <v>44883</v>
      </c>
      <c r="H65" s="1" t="s">
        <v>820</v>
      </c>
      <c r="I65" s="1" t="s">
        <v>113</v>
      </c>
      <c r="J65" s="1" t="s">
        <v>979</v>
      </c>
      <c r="K65" s="1" t="s">
        <v>980</v>
      </c>
      <c r="L65" s="1" t="s">
        <v>981</v>
      </c>
      <c r="M65" s="1" t="s">
        <v>982</v>
      </c>
      <c r="N65" s="1" t="s">
        <v>597</v>
      </c>
      <c r="P65" s="1" t="s">
        <v>321</v>
      </c>
      <c r="Q65" s="1" t="s">
        <v>157</v>
      </c>
      <c r="R65" s="1" t="s">
        <v>96</v>
      </c>
      <c r="S65" s="1" t="s">
        <v>598</v>
      </c>
      <c r="T65" s="29">
        <v>6</v>
      </c>
      <c r="U65" s="1" t="s">
        <v>983</v>
      </c>
      <c r="V65" s="1" t="s">
        <v>936</v>
      </c>
      <c r="W65" s="1" t="s">
        <v>852</v>
      </c>
      <c r="X65" s="1" t="s">
        <v>4685</v>
      </c>
      <c r="Y65" s="1" t="s">
        <v>159</v>
      </c>
      <c r="Z65" s="1" t="s">
        <v>82</v>
      </c>
      <c r="AA65" s="1" t="s">
        <v>102</v>
      </c>
      <c r="AC65" s="1" t="s">
        <v>4512</v>
      </c>
      <c r="AD65" s="1" t="s">
        <v>355</v>
      </c>
      <c r="AE65" s="1" t="s">
        <v>96</v>
      </c>
      <c r="AF65" s="1" t="s">
        <v>984</v>
      </c>
      <c r="AG65" s="1" t="s">
        <v>281</v>
      </c>
      <c r="AH65" s="1" t="s">
        <v>601</v>
      </c>
      <c r="AI65" s="1" t="s">
        <v>179</v>
      </c>
      <c r="AJ65" s="1" t="s">
        <v>305</v>
      </c>
      <c r="AK65" s="1" t="s">
        <v>226</v>
      </c>
      <c r="AL65" s="1" t="s">
        <v>985</v>
      </c>
      <c r="AM65" s="1" t="s">
        <v>135</v>
      </c>
      <c r="AN65" s="1" t="s">
        <v>284</v>
      </c>
      <c r="AP65" s="1" t="s">
        <v>986</v>
      </c>
      <c r="AQ65" s="1" t="s">
        <v>987</v>
      </c>
      <c r="AR65" s="1" t="s">
        <v>93</v>
      </c>
      <c r="AS65" s="1" t="s">
        <v>93</v>
      </c>
      <c r="AU65" s="1" t="s">
        <v>93</v>
      </c>
      <c r="AW65" s="1" t="s">
        <v>988</v>
      </c>
      <c r="AY65" t="s">
        <v>95</v>
      </c>
      <c r="AZ65" t="s">
        <v>78</v>
      </c>
      <c r="BC65">
        <v>21</v>
      </c>
    </row>
    <row r="66" spans="1:63" ht="100" customHeight="1" x14ac:dyDescent="0.2">
      <c r="A66" s="2">
        <v>45120</v>
      </c>
      <c r="B66">
        <v>411</v>
      </c>
      <c r="C66" t="s">
        <v>800</v>
      </c>
      <c r="D66">
        <v>2021</v>
      </c>
      <c r="E66" s="1" t="s">
        <v>69</v>
      </c>
      <c r="F66" s="3">
        <v>44271</v>
      </c>
      <c r="H66" s="1" t="s">
        <v>627</v>
      </c>
      <c r="I66" s="1" t="s">
        <v>491</v>
      </c>
      <c r="K66" s="1">
        <v>2</v>
      </c>
      <c r="L66" s="1" t="s">
        <v>989</v>
      </c>
      <c r="M66" s="1" t="s">
        <v>989</v>
      </c>
      <c r="N66" s="1" t="s">
        <v>74</v>
      </c>
      <c r="P66" s="1" t="s">
        <v>76</v>
      </c>
      <c r="S66" s="1" t="s">
        <v>74</v>
      </c>
      <c r="T66" s="29" t="s">
        <v>1671</v>
      </c>
      <c r="X66" s="1" t="s">
        <v>4685</v>
      </c>
      <c r="Z66" s="1" t="s">
        <v>82</v>
      </c>
      <c r="AA66" s="1" t="s">
        <v>83</v>
      </c>
      <c r="AC66" s="1" t="s">
        <v>990</v>
      </c>
      <c r="AD66" s="1" t="s">
        <v>85</v>
      </c>
      <c r="AE66" s="1" t="s">
        <v>78</v>
      </c>
      <c r="AF66" s="1" t="s">
        <v>991</v>
      </c>
      <c r="AG66" s="1" t="s">
        <v>87</v>
      </c>
      <c r="AH66" s="1" t="s">
        <v>88</v>
      </c>
      <c r="AI66" s="1" t="s">
        <v>89</v>
      </c>
      <c r="AJ66" s="1" t="s">
        <v>88</v>
      </c>
      <c r="AL66" s="1" t="s">
        <v>992</v>
      </c>
      <c r="AM66" s="1" t="s">
        <v>91</v>
      </c>
      <c r="AN66" s="1" t="s">
        <v>262</v>
      </c>
      <c r="AO66" s="1" t="s">
        <v>993</v>
      </c>
      <c r="AR66" s="1" t="s">
        <v>994</v>
      </c>
      <c r="AS66" s="1" t="s">
        <v>994</v>
      </c>
      <c r="AU66" s="1" t="s">
        <v>5191</v>
      </c>
      <c r="AY66" t="s">
        <v>808</v>
      </c>
      <c r="AZ66" t="s">
        <v>78</v>
      </c>
      <c r="BA66" t="s">
        <v>809</v>
      </c>
      <c r="BB66">
        <v>1</v>
      </c>
      <c r="BC66">
        <v>1</v>
      </c>
    </row>
    <row r="67" spans="1:63" ht="100" customHeight="1" x14ac:dyDescent="0.2">
      <c r="A67" s="2">
        <v>45120</v>
      </c>
      <c r="B67">
        <v>410</v>
      </c>
      <c r="C67" t="s">
        <v>529</v>
      </c>
      <c r="D67">
        <v>2021</v>
      </c>
      <c r="E67" s="1" t="s">
        <v>69</v>
      </c>
      <c r="F67" s="3">
        <v>44272</v>
      </c>
      <c r="G67" s="3">
        <v>44567</v>
      </c>
      <c r="H67" s="1" t="s">
        <v>995</v>
      </c>
      <c r="I67" s="1" t="s">
        <v>491</v>
      </c>
      <c r="J67" s="1" t="s">
        <v>996</v>
      </c>
      <c r="K67" s="1">
        <v>23</v>
      </c>
      <c r="L67" s="1" t="s">
        <v>997</v>
      </c>
      <c r="M67" s="1" t="s">
        <v>997</v>
      </c>
      <c r="N67" s="1" t="s">
        <v>209</v>
      </c>
      <c r="O67" s="1" t="s">
        <v>998</v>
      </c>
      <c r="P67" s="1" t="s">
        <v>118</v>
      </c>
      <c r="Q67" s="1" t="s">
        <v>119</v>
      </c>
      <c r="R67" s="1" t="s">
        <v>78</v>
      </c>
      <c r="S67" s="1" t="s">
        <v>209</v>
      </c>
      <c r="T67" s="29">
        <v>5</v>
      </c>
      <c r="U67" s="1" t="s">
        <v>999</v>
      </c>
      <c r="V67" s="1" t="s">
        <v>79</v>
      </c>
      <c r="W67" s="1" t="s">
        <v>80</v>
      </c>
      <c r="X67" s="1" t="s">
        <v>4685</v>
      </c>
      <c r="Y67" s="1" t="s">
        <v>277</v>
      </c>
      <c r="Z67" s="1" t="s">
        <v>82</v>
      </c>
      <c r="AA67" s="1" t="s">
        <v>102</v>
      </c>
      <c r="AB67" s="1" t="s">
        <v>1000</v>
      </c>
      <c r="AC67" s="1" t="s">
        <v>1001</v>
      </c>
      <c r="AD67" s="1" t="s">
        <v>85</v>
      </c>
      <c r="AE67" s="1" t="s">
        <v>96</v>
      </c>
      <c r="AF67" s="1" t="s">
        <v>1002</v>
      </c>
      <c r="AG67" s="1" t="s">
        <v>615</v>
      </c>
      <c r="AH67" s="1" t="s">
        <v>242</v>
      </c>
      <c r="AI67" s="1" t="s">
        <v>1003</v>
      </c>
      <c r="AJ67" s="1" t="s">
        <v>450</v>
      </c>
      <c r="AK67" s="1" t="s">
        <v>226</v>
      </c>
      <c r="AL67" s="1" t="s">
        <v>1004</v>
      </c>
      <c r="AM67" s="1" t="s">
        <v>135</v>
      </c>
      <c r="AP67" s="1" t="s">
        <v>1005</v>
      </c>
      <c r="AR67" s="1" t="s">
        <v>1006</v>
      </c>
      <c r="AS67" s="1" t="s">
        <v>1007</v>
      </c>
      <c r="AU67" s="1" t="s">
        <v>5192</v>
      </c>
      <c r="AY67" t="s">
        <v>95</v>
      </c>
      <c r="AZ67" t="s">
        <v>78</v>
      </c>
      <c r="BC67">
        <v>20</v>
      </c>
    </row>
    <row r="68" spans="1:63" ht="100" customHeight="1" x14ac:dyDescent="0.2">
      <c r="A68" s="2">
        <v>45120</v>
      </c>
      <c r="B68">
        <v>409</v>
      </c>
      <c r="C68" t="s">
        <v>1008</v>
      </c>
      <c r="D68">
        <v>2021</v>
      </c>
      <c r="E68" s="1" t="s">
        <v>967</v>
      </c>
      <c r="F68" s="3">
        <v>44271</v>
      </c>
      <c r="H68" s="1" t="s">
        <v>490</v>
      </c>
      <c r="I68" s="1" t="s">
        <v>491</v>
      </c>
      <c r="J68" s="1" t="s">
        <v>1009</v>
      </c>
      <c r="K68" s="1">
        <v>12</v>
      </c>
      <c r="L68" s="1" t="s">
        <v>1010</v>
      </c>
      <c r="M68" s="1" t="s">
        <v>1010</v>
      </c>
      <c r="N68" s="1" t="s">
        <v>1011</v>
      </c>
      <c r="P68" s="1" t="s">
        <v>1012</v>
      </c>
      <c r="S68" s="1" t="s">
        <v>1011</v>
      </c>
      <c r="T68" s="29">
        <v>2</v>
      </c>
      <c r="U68" s="1" t="s">
        <v>1013</v>
      </c>
      <c r="V68" s="1" t="s">
        <v>79</v>
      </c>
      <c r="W68" s="1" t="s">
        <v>80</v>
      </c>
      <c r="X68" s="1" t="s">
        <v>4686</v>
      </c>
      <c r="Y68" s="1" t="s">
        <v>81</v>
      </c>
      <c r="Z68" s="1" t="s">
        <v>1014</v>
      </c>
      <c r="AA68" s="1" t="s">
        <v>102</v>
      </c>
      <c r="AB68" s="1" t="s">
        <v>4428</v>
      </c>
      <c r="AC68" s="1" t="s">
        <v>1015</v>
      </c>
      <c r="AD68" s="1" t="s">
        <v>338</v>
      </c>
      <c r="AF68" s="1" t="s">
        <v>1016</v>
      </c>
      <c r="AG68" s="1" t="s">
        <v>430</v>
      </c>
      <c r="AH68" s="1" t="s">
        <v>88</v>
      </c>
      <c r="AI68" s="1" t="s">
        <v>89</v>
      </c>
      <c r="AJ68" s="1" t="s">
        <v>88</v>
      </c>
      <c r="AL68" s="1" t="s">
        <v>145</v>
      </c>
      <c r="AM68" s="1" t="s">
        <v>91</v>
      </c>
      <c r="AN68" s="1" t="s">
        <v>228</v>
      </c>
      <c r="AP68" s="1" t="s">
        <v>1017</v>
      </c>
      <c r="AR68" s="1" t="s">
        <v>975</v>
      </c>
      <c r="AS68" s="1" t="s">
        <v>1018</v>
      </c>
      <c r="AU68" s="1" t="s">
        <v>5193</v>
      </c>
      <c r="AY68" t="s">
        <v>168</v>
      </c>
      <c r="AZ68" t="s">
        <v>78</v>
      </c>
      <c r="BA68" t="s">
        <v>977</v>
      </c>
      <c r="BB68">
        <v>12</v>
      </c>
    </row>
    <row r="69" spans="1:63" ht="100" customHeight="1" x14ac:dyDescent="0.2">
      <c r="A69" s="2">
        <v>45120</v>
      </c>
      <c r="B69">
        <v>408.1</v>
      </c>
      <c r="C69" t="s">
        <v>1019</v>
      </c>
      <c r="D69">
        <v>2022</v>
      </c>
      <c r="E69" s="1" t="s">
        <v>69</v>
      </c>
      <c r="F69" s="3">
        <v>44265</v>
      </c>
      <c r="G69" s="3">
        <v>44448</v>
      </c>
      <c r="H69" s="1" t="s">
        <v>1020</v>
      </c>
      <c r="I69" s="1" t="s">
        <v>1021</v>
      </c>
      <c r="J69" s="1" t="s">
        <v>1022</v>
      </c>
      <c r="K69" s="1" t="s">
        <v>1023</v>
      </c>
      <c r="L69" s="1" t="s">
        <v>1024</v>
      </c>
      <c r="M69" s="1" t="s">
        <v>1024</v>
      </c>
      <c r="N69" s="1" t="s">
        <v>1025</v>
      </c>
      <c r="P69" s="1" t="s">
        <v>444</v>
      </c>
      <c r="Q69" s="1" t="s">
        <v>119</v>
      </c>
      <c r="R69" s="1" t="s">
        <v>78</v>
      </c>
      <c r="S69" s="1" t="s">
        <v>1025</v>
      </c>
      <c r="T69" s="29">
        <v>11</v>
      </c>
      <c r="U69" s="1" t="s">
        <v>1026</v>
      </c>
      <c r="V69" s="1" t="s">
        <v>936</v>
      </c>
      <c r="W69" s="1" t="s">
        <v>852</v>
      </c>
      <c r="X69" s="1" t="s">
        <v>4686</v>
      </c>
      <c r="Y69" s="1" t="s">
        <v>159</v>
      </c>
      <c r="Z69" s="1" t="s">
        <v>82</v>
      </c>
      <c r="AA69" s="1" t="s">
        <v>102</v>
      </c>
      <c r="AC69" s="1" t="s">
        <v>1027</v>
      </c>
      <c r="AD69" s="1" t="s">
        <v>160</v>
      </c>
      <c r="AE69" s="1" t="s">
        <v>96</v>
      </c>
      <c r="AF69" s="1" t="s">
        <v>1028</v>
      </c>
      <c r="AG69" s="1" t="s">
        <v>224</v>
      </c>
      <c r="AH69" s="1" t="s">
        <v>303</v>
      </c>
      <c r="AI69" s="1" t="s">
        <v>304</v>
      </c>
      <c r="AJ69" s="1" t="s">
        <v>450</v>
      </c>
      <c r="AK69" s="1" t="s">
        <v>226</v>
      </c>
      <c r="AL69" s="1" t="s">
        <v>1029</v>
      </c>
      <c r="AM69" s="1" t="s">
        <v>135</v>
      </c>
      <c r="AN69" s="1" t="s">
        <v>228</v>
      </c>
      <c r="AP69" s="1" t="s">
        <v>1030</v>
      </c>
      <c r="AQ69" s="1" t="s">
        <v>1031</v>
      </c>
      <c r="AR69" s="1" t="s">
        <v>453</v>
      </c>
      <c r="AS69" s="1" t="s">
        <v>453</v>
      </c>
      <c r="AU69" s="1" t="s">
        <v>453</v>
      </c>
      <c r="AW69" s="1" t="s">
        <v>1032</v>
      </c>
      <c r="AY69" t="s">
        <v>808</v>
      </c>
      <c r="AZ69" t="s">
        <v>78</v>
      </c>
      <c r="BB69">
        <v>2</v>
      </c>
      <c r="BC69">
        <v>15</v>
      </c>
      <c r="BF69" t="s">
        <v>75</v>
      </c>
      <c r="BG69" t="s">
        <v>75</v>
      </c>
      <c r="BH69" t="s">
        <v>75</v>
      </c>
      <c r="BI69" t="s">
        <v>75</v>
      </c>
      <c r="BJ69" t="s">
        <v>75</v>
      </c>
      <c r="BK69" t="s">
        <v>75</v>
      </c>
    </row>
    <row r="70" spans="1:63" ht="100" customHeight="1" x14ac:dyDescent="0.2">
      <c r="A70" s="2">
        <v>45161</v>
      </c>
      <c r="B70">
        <v>408</v>
      </c>
      <c r="C70" t="s">
        <v>1033</v>
      </c>
      <c r="D70">
        <v>2021</v>
      </c>
      <c r="E70" s="1" t="s">
        <v>69</v>
      </c>
      <c r="F70" s="3">
        <v>44263</v>
      </c>
      <c r="G70" s="3">
        <v>45118</v>
      </c>
      <c r="H70" s="1" t="s">
        <v>1034</v>
      </c>
      <c r="I70" s="1" t="s">
        <v>128</v>
      </c>
      <c r="J70" s="1" t="s">
        <v>1035</v>
      </c>
      <c r="K70" s="1">
        <v>2</v>
      </c>
      <c r="L70" s="1" t="s">
        <v>1036</v>
      </c>
      <c r="M70" s="1" t="s">
        <v>1037</v>
      </c>
      <c r="N70" s="1" t="s">
        <v>551</v>
      </c>
      <c r="P70" s="1" t="s">
        <v>156</v>
      </c>
      <c r="S70" s="1" t="s">
        <v>553</v>
      </c>
      <c r="T70" s="29">
        <v>9</v>
      </c>
      <c r="U70" s="1" t="s">
        <v>4513</v>
      </c>
      <c r="W70" s="1" t="s">
        <v>80</v>
      </c>
      <c r="X70" s="1" t="s">
        <v>4685</v>
      </c>
      <c r="Z70" s="1" t="s">
        <v>82</v>
      </c>
      <c r="AA70" s="1" t="s">
        <v>102</v>
      </c>
      <c r="AB70" s="1" t="s">
        <v>1038</v>
      </c>
      <c r="AC70" s="1" t="s">
        <v>1039</v>
      </c>
      <c r="AD70" s="1" t="s">
        <v>160</v>
      </c>
      <c r="AE70" s="1" t="s">
        <v>96</v>
      </c>
      <c r="AF70" s="1" t="s">
        <v>1040</v>
      </c>
      <c r="AG70" s="1" t="s">
        <v>465</v>
      </c>
      <c r="AH70" s="1" t="s">
        <v>242</v>
      </c>
      <c r="AI70" s="1" t="s">
        <v>242</v>
      </c>
      <c r="AJ70" s="1" t="s">
        <v>242</v>
      </c>
      <c r="AK70" s="1" t="s">
        <v>226</v>
      </c>
      <c r="AL70" s="1" t="s">
        <v>1041</v>
      </c>
      <c r="AM70" s="1" t="s">
        <v>261</v>
      </c>
      <c r="AN70" s="1" t="s">
        <v>262</v>
      </c>
      <c r="AO70" s="1" t="s">
        <v>1042</v>
      </c>
      <c r="AP70" s="1" t="s">
        <v>1043</v>
      </c>
      <c r="AQ70" s="1" t="s">
        <v>1044</v>
      </c>
      <c r="AR70" s="1" t="s">
        <v>417</v>
      </c>
      <c r="AS70" s="1" t="s">
        <v>1045</v>
      </c>
      <c r="AU70" s="1" t="s">
        <v>5194</v>
      </c>
      <c r="AY70" t="s">
        <v>95</v>
      </c>
      <c r="AZ70" t="s">
        <v>78</v>
      </c>
      <c r="BC70">
        <v>2</v>
      </c>
      <c r="BF70" t="s">
        <v>75</v>
      </c>
      <c r="BG70" t="s">
        <v>899</v>
      </c>
    </row>
    <row r="71" spans="1:63" ht="100" customHeight="1" x14ac:dyDescent="0.2">
      <c r="A71" s="2">
        <v>45108</v>
      </c>
      <c r="B71">
        <v>407</v>
      </c>
      <c r="C71" t="s">
        <v>389</v>
      </c>
      <c r="D71">
        <v>2021</v>
      </c>
      <c r="E71" s="1" t="s">
        <v>69</v>
      </c>
      <c r="F71" s="3">
        <v>44263</v>
      </c>
      <c r="H71" s="1" t="s">
        <v>1046</v>
      </c>
      <c r="I71" s="1" t="s">
        <v>71</v>
      </c>
      <c r="J71" s="1" t="s">
        <v>859</v>
      </c>
      <c r="K71" s="1">
        <v>12</v>
      </c>
      <c r="L71" s="1" t="s">
        <v>1047</v>
      </c>
      <c r="M71" s="1" t="s">
        <v>1048</v>
      </c>
      <c r="N71" s="1" t="s">
        <v>1049</v>
      </c>
      <c r="P71" s="1" t="s">
        <v>132</v>
      </c>
      <c r="Q71" s="1" t="s">
        <v>157</v>
      </c>
      <c r="R71" s="1" t="s">
        <v>96</v>
      </c>
      <c r="S71" s="1" t="s">
        <v>142</v>
      </c>
      <c r="T71" s="29">
        <v>8</v>
      </c>
      <c r="U71" s="1" t="s">
        <v>4514</v>
      </c>
      <c r="V71" s="1" t="s">
        <v>79</v>
      </c>
      <c r="W71" s="1" t="s">
        <v>80</v>
      </c>
      <c r="X71" s="1" t="s">
        <v>4685</v>
      </c>
      <c r="Y71" s="1" t="s">
        <v>277</v>
      </c>
      <c r="Z71" s="1" t="s">
        <v>82</v>
      </c>
      <c r="AA71" s="1" t="s">
        <v>102</v>
      </c>
      <c r="AB71" s="1" t="s">
        <v>862</v>
      </c>
      <c r="AC71" s="1" t="s">
        <v>4515</v>
      </c>
      <c r="AD71" s="1" t="s">
        <v>160</v>
      </c>
      <c r="AE71" s="1" t="s">
        <v>96</v>
      </c>
      <c r="AF71" s="1" t="s">
        <v>1050</v>
      </c>
      <c r="AG71" s="1" t="s">
        <v>241</v>
      </c>
      <c r="AH71" s="1" t="s">
        <v>303</v>
      </c>
      <c r="AI71" s="1" t="s">
        <v>242</v>
      </c>
      <c r="AJ71" s="1" t="s">
        <v>242</v>
      </c>
      <c r="AK71" s="1" t="s">
        <v>88</v>
      </c>
      <c r="AL71" s="1" t="s">
        <v>1051</v>
      </c>
      <c r="AM71" s="1" t="s">
        <v>163</v>
      </c>
      <c r="AN71" s="1" t="s">
        <v>262</v>
      </c>
      <c r="AP71" s="1" t="s">
        <v>1052</v>
      </c>
      <c r="AQ71" s="1" t="s">
        <v>1053</v>
      </c>
      <c r="AR71" s="1" t="s">
        <v>147</v>
      </c>
      <c r="AS71" s="1" t="s">
        <v>1054</v>
      </c>
      <c r="AU71" s="1" t="s">
        <v>5195</v>
      </c>
      <c r="AY71" t="s">
        <v>95</v>
      </c>
      <c r="AZ71" t="s">
        <v>78</v>
      </c>
      <c r="BC71">
        <v>12</v>
      </c>
    </row>
    <row r="72" spans="1:63" ht="100" customHeight="1" x14ac:dyDescent="0.2">
      <c r="A72" s="2">
        <v>45120</v>
      </c>
      <c r="B72">
        <v>406</v>
      </c>
      <c r="C72" t="s">
        <v>966</v>
      </c>
      <c r="D72">
        <v>2021</v>
      </c>
      <c r="E72" s="1" t="s">
        <v>967</v>
      </c>
      <c r="F72" s="3">
        <v>44256</v>
      </c>
      <c r="H72" s="1" t="s">
        <v>70</v>
      </c>
      <c r="I72" s="1" t="s">
        <v>71</v>
      </c>
      <c r="J72" s="1" t="s">
        <v>1055</v>
      </c>
      <c r="K72" s="1">
        <v>10</v>
      </c>
      <c r="L72" s="1" t="s">
        <v>1056</v>
      </c>
      <c r="M72" s="1" t="s">
        <v>1056</v>
      </c>
      <c r="N72" s="1" t="s">
        <v>74</v>
      </c>
      <c r="P72" s="1" t="s">
        <v>76</v>
      </c>
      <c r="S72" s="1" t="s">
        <v>74</v>
      </c>
      <c r="T72" s="29" t="s">
        <v>1671</v>
      </c>
      <c r="U72" s="1" t="s">
        <v>1057</v>
      </c>
      <c r="V72" s="1" t="s">
        <v>79</v>
      </c>
      <c r="W72" s="1" t="s">
        <v>80</v>
      </c>
      <c r="X72" s="1" t="s">
        <v>4685</v>
      </c>
      <c r="Y72" s="1" t="s">
        <v>81</v>
      </c>
      <c r="Z72" s="1" t="s">
        <v>1014</v>
      </c>
      <c r="AA72" s="1" t="s">
        <v>102</v>
      </c>
      <c r="AB72" s="1" t="s">
        <v>1058</v>
      </c>
      <c r="AC72" s="1" t="s">
        <v>1059</v>
      </c>
      <c r="AD72" s="1" t="s">
        <v>338</v>
      </c>
      <c r="AE72" s="1" t="s">
        <v>78</v>
      </c>
      <c r="AF72" s="1" t="s">
        <v>1060</v>
      </c>
      <c r="AG72" s="1" t="s">
        <v>430</v>
      </c>
      <c r="AH72" s="1" t="s">
        <v>88</v>
      </c>
      <c r="AI72" s="1" t="s">
        <v>89</v>
      </c>
      <c r="AJ72" s="1" t="s">
        <v>88</v>
      </c>
      <c r="AL72" s="1" t="s">
        <v>145</v>
      </c>
      <c r="AM72" s="1" t="s">
        <v>91</v>
      </c>
      <c r="AN72" s="1" t="s">
        <v>228</v>
      </c>
      <c r="AO72" s="1" t="s">
        <v>1061</v>
      </c>
      <c r="AP72" s="1" t="s">
        <v>1062</v>
      </c>
      <c r="AR72" s="1" t="s">
        <v>975</v>
      </c>
      <c r="AS72" s="1" t="s">
        <v>1063</v>
      </c>
      <c r="AU72" s="1" t="s">
        <v>5196</v>
      </c>
      <c r="AY72" t="s">
        <v>168</v>
      </c>
      <c r="AZ72" t="s">
        <v>78</v>
      </c>
      <c r="BB72">
        <v>10</v>
      </c>
    </row>
    <row r="73" spans="1:63" ht="100" customHeight="1" x14ac:dyDescent="0.2">
      <c r="A73" s="2">
        <v>45120</v>
      </c>
      <c r="B73">
        <v>405</v>
      </c>
      <c r="C73" t="s">
        <v>1064</v>
      </c>
      <c r="D73">
        <v>2021</v>
      </c>
      <c r="E73" s="1" t="s">
        <v>967</v>
      </c>
      <c r="F73" s="3">
        <v>44243</v>
      </c>
      <c r="G73" s="3">
        <v>44729</v>
      </c>
      <c r="H73" s="1" t="s">
        <v>1065</v>
      </c>
      <c r="I73" s="1" t="s">
        <v>71</v>
      </c>
      <c r="J73" s="1" t="s">
        <v>1066</v>
      </c>
      <c r="K73" s="1">
        <v>15</v>
      </c>
      <c r="L73" s="1" t="s">
        <v>1067</v>
      </c>
      <c r="M73" s="1" t="s">
        <v>1067</v>
      </c>
      <c r="N73" s="1" t="s">
        <v>1011</v>
      </c>
      <c r="O73" s="1" t="s">
        <v>75</v>
      </c>
      <c r="P73" s="1" t="s">
        <v>1012</v>
      </c>
      <c r="Q73" s="1" t="s">
        <v>77</v>
      </c>
      <c r="R73" s="1" t="s">
        <v>78</v>
      </c>
      <c r="S73" s="1" t="s">
        <v>1011</v>
      </c>
      <c r="T73" s="29">
        <v>2</v>
      </c>
      <c r="U73" s="1" t="s">
        <v>1068</v>
      </c>
      <c r="V73" s="1" t="s">
        <v>79</v>
      </c>
      <c r="W73" s="1" t="s">
        <v>80</v>
      </c>
      <c r="X73" s="1" t="s">
        <v>4686</v>
      </c>
      <c r="Y73" s="1" t="s">
        <v>1069</v>
      </c>
      <c r="Z73" s="1" t="s">
        <v>1014</v>
      </c>
      <c r="AA73" s="1" t="s">
        <v>102</v>
      </c>
      <c r="AB73" s="1" t="s">
        <v>1070</v>
      </c>
      <c r="AC73" s="1" t="s">
        <v>1071</v>
      </c>
      <c r="AD73" s="1" t="s">
        <v>85</v>
      </c>
      <c r="AE73" s="1" t="s">
        <v>78</v>
      </c>
      <c r="AF73" s="1" t="s">
        <v>1072</v>
      </c>
      <c r="AG73" s="1" t="s">
        <v>224</v>
      </c>
      <c r="AH73" s="1" t="s">
        <v>225</v>
      </c>
      <c r="AI73" s="1" t="s">
        <v>89</v>
      </c>
      <c r="AJ73" s="1" t="s">
        <v>225</v>
      </c>
      <c r="AK73" s="1" t="s">
        <v>226</v>
      </c>
      <c r="AL73" s="1" t="s">
        <v>1073</v>
      </c>
      <c r="AM73" s="1" t="s">
        <v>91</v>
      </c>
      <c r="AN73" s="1" t="s">
        <v>228</v>
      </c>
      <c r="AO73" s="1" t="s">
        <v>1074</v>
      </c>
      <c r="AP73" s="1" t="s">
        <v>1075</v>
      </c>
      <c r="AR73" s="1" t="s">
        <v>1076</v>
      </c>
      <c r="AS73" s="1" t="s">
        <v>1077</v>
      </c>
      <c r="AU73" s="1" t="s">
        <v>5197</v>
      </c>
      <c r="AY73" t="s">
        <v>168</v>
      </c>
      <c r="AZ73" t="s">
        <v>78</v>
      </c>
      <c r="BB73">
        <v>15</v>
      </c>
    </row>
    <row r="74" spans="1:63" ht="100" customHeight="1" x14ac:dyDescent="0.2">
      <c r="A74" s="2">
        <v>45151</v>
      </c>
      <c r="B74">
        <v>404</v>
      </c>
      <c r="C74" t="s">
        <v>1078</v>
      </c>
      <c r="D74">
        <v>2021</v>
      </c>
      <c r="E74" s="1" t="s">
        <v>967</v>
      </c>
      <c r="F74" s="3">
        <v>44217</v>
      </c>
      <c r="G74" s="3">
        <v>45048</v>
      </c>
      <c r="H74" s="1" t="s">
        <v>196</v>
      </c>
      <c r="I74" s="1" t="s">
        <v>531</v>
      </c>
      <c r="J74" s="1" t="s">
        <v>1079</v>
      </c>
      <c r="K74" s="1">
        <v>15</v>
      </c>
      <c r="L74" s="1" t="s">
        <v>1080</v>
      </c>
      <c r="M74" s="1" t="s">
        <v>1080</v>
      </c>
      <c r="N74" s="1" t="s">
        <v>1081</v>
      </c>
      <c r="O74" s="1" t="s">
        <v>1082</v>
      </c>
      <c r="P74" s="1" t="s">
        <v>1012</v>
      </c>
      <c r="Q74" s="1" t="s">
        <v>119</v>
      </c>
      <c r="R74" s="1" t="s">
        <v>78</v>
      </c>
      <c r="S74" s="1" t="s">
        <v>1081</v>
      </c>
      <c r="T74" s="29">
        <v>2</v>
      </c>
      <c r="U74" s="1" t="s">
        <v>4516</v>
      </c>
      <c r="V74" s="1" t="s">
        <v>79</v>
      </c>
      <c r="W74" s="1" t="s">
        <v>80</v>
      </c>
      <c r="X74" s="1" t="s">
        <v>4685</v>
      </c>
      <c r="Y74" s="1" t="s">
        <v>81</v>
      </c>
      <c r="Z74" s="1" t="s">
        <v>1014</v>
      </c>
      <c r="AA74" s="1" t="s">
        <v>102</v>
      </c>
      <c r="AB74" s="1" t="s">
        <v>4517</v>
      </c>
      <c r="AC74" s="1" t="s">
        <v>1083</v>
      </c>
      <c r="AD74" s="1" t="s">
        <v>338</v>
      </c>
      <c r="AE74" s="1" t="s">
        <v>96</v>
      </c>
      <c r="AF74" s="1" t="s">
        <v>1084</v>
      </c>
      <c r="AG74" s="1" t="s">
        <v>465</v>
      </c>
      <c r="AH74" s="1" t="s">
        <v>225</v>
      </c>
      <c r="AI74" s="1" t="s">
        <v>225</v>
      </c>
      <c r="AJ74" s="1" t="s">
        <v>450</v>
      </c>
      <c r="AK74" s="1" t="s">
        <v>226</v>
      </c>
      <c r="AL74" s="1" t="s">
        <v>1085</v>
      </c>
      <c r="AM74" s="1" t="s">
        <v>261</v>
      </c>
      <c r="AP74" s="1" t="s">
        <v>1086</v>
      </c>
      <c r="AR74" s="1" t="s">
        <v>975</v>
      </c>
      <c r="AS74" s="1" t="s">
        <v>1087</v>
      </c>
      <c r="AU74" s="1" t="s">
        <v>5198</v>
      </c>
      <c r="AV74" s="1" t="s">
        <v>1088</v>
      </c>
      <c r="AY74" t="s">
        <v>168</v>
      </c>
      <c r="AZ74" t="s">
        <v>78</v>
      </c>
      <c r="BB74">
        <v>15</v>
      </c>
      <c r="BE74">
        <v>12</v>
      </c>
      <c r="BF74" t="s">
        <v>75</v>
      </c>
      <c r="BG74" t="s">
        <v>75</v>
      </c>
      <c r="BH74" t="s">
        <v>75</v>
      </c>
      <c r="BI74" t="s">
        <v>75</v>
      </c>
      <c r="BJ74" t="s">
        <v>75</v>
      </c>
      <c r="BK74" t="s">
        <v>75</v>
      </c>
    </row>
    <row r="75" spans="1:63" ht="100" customHeight="1" x14ac:dyDescent="0.2">
      <c r="A75" s="2">
        <v>45120</v>
      </c>
      <c r="B75">
        <v>403</v>
      </c>
      <c r="C75" t="s">
        <v>1089</v>
      </c>
      <c r="D75">
        <v>2021</v>
      </c>
      <c r="E75" s="1" t="s">
        <v>967</v>
      </c>
      <c r="F75" s="3">
        <v>44215</v>
      </c>
      <c r="H75" s="1" t="s">
        <v>490</v>
      </c>
      <c r="I75" s="1" t="s">
        <v>491</v>
      </c>
      <c r="J75" s="1" t="s">
        <v>1090</v>
      </c>
      <c r="K75" s="1">
        <v>15</v>
      </c>
      <c r="L75" s="1" t="s">
        <v>1091</v>
      </c>
      <c r="M75" s="1" t="s">
        <v>1091</v>
      </c>
      <c r="N75" s="1" t="s">
        <v>1011</v>
      </c>
      <c r="P75" s="1" t="s">
        <v>1012</v>
      </c>
      <c r="S75" s="1" t="s">
        <v>1011</v>
      </c>
      <c r="T75" s="29">
        <v>2</v>
      </c>
      <c r="U75" s="1" t="s">
        <v>4518</v>
      </c>
      <c r="V75" s="1" t="s">
        <v>79</v>
      </c>
      <c r="W75" s="1" t="s">
        <v>80</v>
      </c>
      <c r="X75" s="1" t="s">
        <v>4685</v>
      </c>
      <c r="Y75" s="1" t="s">
        <v>81</v>
      </c>
      <c r="Z75" s="1" t="s">
        <v>82</v>
      </c>
      <c r="AA75" s="1" t="s">
        <v>102</v>
      </c>
      <c r="AB75" s="1" t="s">
        <v>4429</v>
      </c>
      <c r="AC75" s="1" t="s">
        <v>1092</v>
      </c>
      <c r="AD75" s="1" t="s">
        <v>338</v>
      </c>
      <c r="AF75" s="1" t="s">
        <v>1093</v>
      </c>
      <c r="AG75" s="1" t="s">
        <v>430</v>
      </c>
      <c r="AH75" s="1" t="s">
        <v>88</v>
      </c>
      <c r="AI75" s="1" t="s">
        <v>89</v>
      </c>
      <c r="AJ75" s="1" t="s">
        <v>88</v>
      </c>
      <c r="AL75" s="1" t="s">
        <v>145</v>
      </c>
      <c r="AM75" s="1" t="s">
        <v>91</v>
      </c>
      <c r="AN75" s="1" t="s">
        <v>228</v>
      </c>
      <c r="AO75" s="1" t="s">
        <v>1094</v>
      </c>
      <c r="AP75" s="1" t="s">
        <v>1095</v>
      </c>
      <c r="AR75" s="1" t="s">
        <v>230</v>
      </c>
      <c r="AS75" s="1" t="s">
        <v>1096</v>
      </c>
      <c r="AU75" s="1" t="s">
        <v>5199</v>
      </c>
      <c r="AY75" t="s">
        <v>168</v>
      </c>
      <c r="AZ75" t="s">
        <v>78</v>
      </c>
      <c r="BA75" t="s">
        <v>977</v>
      </c>
      <c r="BB75">
        <v>15</v>
      </c>
    </row>
    <row r="76" spans="1:63" ht="100" customHeight="1" x14ac:dyDescent="0.2">
      <c r="A76" s="2">
        <v>45120</v>
      </c>
      <c r="B76">
        <v>402</v>
      </c>
      <c r="C76" t="s">
        <v>1097</v>
      </c>
      <c r="D76">
        <v>2021</v>
      </c>
      <c r="E76" s="1" t="s">
        <v>967</v>
      </c>
      <c r="F76" s="3">
        <v>44215</v>
      </c>
      <c r="G76" s="3">
        <v>44628</v>
      </c>
      <c r="H76" s="1" t="s">
        <v>490</v>
      </c>
      <c r="I76" s="1" t="s">
        <v>491</v>
      </c>
      <c r="J76" s="1" t="s">
        <v>1098</v>
      </c>
      <c r="K76" s="1">
        <v>15</v>
      </c>
      <c r="L76" s="1" t="s">
        <v>1099</v>
      </c>
      <c r="M76" s="1" t="s">
        <v>1099</v>
      </c>
      <c r="N76" s="1" t="s">
        <v>1011</v>
      </c>
      <c r="P76" s="1" t="s">
        <v>1012</v>
      </c>
      <c r="S76" s="1" t="s">
        <v>1011</v>
      </c>
      <c r="T76" s="29">
        <v>2</v>
      </c>
      <c r="U76" s="1" t="s">
        <v>1100</v>
      </c>
      <c r="V76" s="1" t="s">
        <v>79</v>
      </c>
      <c r="W76" s="1" t="s">
        <v>80</v>
      </c>
      <c r="X76" s="1" t="s">
        <v>4685</v>
      </c>
      <c r="Y76" s="1" t="s">
        <v>81</v>
      </c>
      <c r="Z76" s="1" t="s">
        <v>82</v>
      </c>
      <c r="AA76" s="1" t="s">
        <v>102</v>
      </c>
      <c r="AB76" s="1" t="s">
        <v>4430</v>
      </c>
      <c r="AC76" s="1" t="s">
        <v>4519</v>
      </c>
      <c r="AD76" s="1" t="s">
        <v>338</v>
      </c>
      <c r="AE76" s="1" t="s">
        <v>78</v>
      </c>
      <c r="AF76" s="1" t="s">
        <v>1101</v>
      </c>
      <c r="AG76" s="1" t="s">
        <v>880</v>
      </c>
      <c r="AH76" s="1" t="s">
        <v>1102</v>
      </c>
      <c r="AI76" s="1" t="s">
        <v>89</v>
      </c>
      <c r="AJ76" s="1" t="s">
        <v>1103</v>
      </c>
      <c r="AK76" s="1" t="s">
        <v>226</v>
      </c>
      <c r="AL76" s="1" t="s">
        <v>1104</v>
      </c>
      <c r="AM76" s="1" t="s">
        <v>91</v>
      </c>
      <c r="AN76" s="1" t="s">
        <v>228</v>
      </c>
      <c r="AO76" s="1" t="s">
        <v>1105</v>
      </c>
      <c r="AP76" s="1" t="s">
        <v>1106</v>
      </c>
      <c r="AR76" s="1" t="s">
        <v>975</v>
      </c>
      <c r="AS76" s="1" t="s">
        <v>1107</v>
      </c>
      <c r="AU76" s="1" t="s">
        <v>5200</v>
      </c>
      <c r="AY76" t="s">
        <v>168</v>
      </c>
      <c r="AZ76" t="s">
        <v>78</v>
      </c>
      <c r="BA76" t="s">
        <v>977</v>
      </c>
      <c r="BB76">
        <v>15</v>
      </c>
      <c r="BF76" t="s">
        <v>75</v>
      </c>
      <c r="BG76" t="s">
        <v>75</v>
      </c>
      <c r="BH76" t="s">
        <v>75</v>
      </c>
      <c r="BI76" t="s">
        <v>75</v>
      </c>
      <c r="BJ76" t="s">
        <v>75</v>
      </c>
      <c r="BK76" t="s">
        <v>75</v>
      </c>
    </row>
    <row r="77" spans="1:63" ht="100" customHeight="1" x14ac:dyDescent="0.2">
      <c r="A77" s="2">
        <v>45120</v>
      </c>
      <c r="B77">
        <v>401</v>
      </c>
      <c r="C77" t="s">
        <v>218</v>
      </c>
      <c r="D77">
        <v>2021</v>
      </c>
      <c r="E77" s="1" t="s">
        <v>967</v>
      </c>
      <c r="F77" s="3">
        <v>44215</v>
      </c>
      <c r="G77" s="3">
        <v>44291</v>
      </c>
      <c r="H77" s="1" t="s">
        <v>70</v>
      </c>
      <c r="I77" s="1" t="s">
        <v>71</v>
      </c>
      <c r="J77" s="1" t="s">
        <v>1108</v>
      </c>
      <c r="K77" s="1">
        <v>21</v>
      </c>
      <c r="L77" s="1" t="s">
        <v>1109</v>
      </c>
      <c r="M77" s="1" t="s">
        <v>1109</v>
      </c>
      <c r="N77" s="1" t="s">
        <v>74</v>
      </c>
      <c r="O77" s="1" t="s">
        <v>75</v>
      </c>
      <c r="P77" s="1" t="s">
        <v>76</v>
      </c>
      <c r="Q77" s="1" t="s">
        <v>77</v>
      </c>
      <c r="R77" s="1" t="s">
        <v>78</v>
      </c>
      <c r="S77" s="1" t="s">
        <v>74</v>
      </c>
      <c r="T77" s="29" t="s">
        <v>1671</v>
      </c>
      <c r="U77" s="1" t="s">
        <v>1110</v>
      </c>
      <c r="V77" s="1" t="s">
        <v>79</v>
      </c>
      <c r="W77" s="1" t="s">
        <v>80</v>
      </c>
      <c r="X77" s="1" t="s">
        <v>4685</v>
      </c>
      <c r="Y77" s="1" t="s">
        <v>81</v>
      </c>
      <c r="Z77" s="1" t="s">
        <v>82</v>
      </c>
      <c r="AA77" s="1" t="s">
        <v>102</v>
      </c>
      <c r="AB77" s="1" t="s">
        <v>4431</v>
      </c>
      <c r="AC77" s="1" t="s">
        <v>1111</v>
      </c>
      <c r="AD77" s="1" t="s">
        <v>85</v>
      </c>
      <c r="AE77" s="1" t="s">
        <v>78</v>
      </c>
      <c r="AF77" s="1" t="s">
        <v>1112</v>
      </c>
      <c r="AG77" s="1" t="s">
        <v>224</v>
      </c>
      <c r="AH77" s="1" t="s">
        <v>225</v>
      </c>
      <c r="AI77" s="1" t="s">
        <v>89</v>
      </c>
      <c r="AJ77" s="1" t="s">
        <v>225</v>
      </c>
      <c r="AK77" s="1" t="s">
        <v>226</v>
      </c>
      <c r="AL77" s="1" t="s">
        <v>1113</v>
      </c>
      <c r="AM77" s="1" t="s">
        <v>91</v>
      </c>
      <c r="AN77" s="1" t="s">
        <v>262</v>
      </c>
      <c r="AO77" s="1" t="s">
        <v>1114</v>
      </c>
      <c r="AP77" s="1" t="s">
        <v>1115</v>
      </c>
      <c r="AR77" s="1" t="s">
        <v>230</v>
      </c>
      <c r="AS77" s="1" t="s">
        <v>1116</v>
      </c>
      <c r="AU77" s="1" t="s">
        <v>5201</v>
      </c>
      <c r="AY77" t="s">
        <v>168</v>
      </c>
      <c r="AZ77" t="s">
        <v>78</v>
      </c>
      <c r="BA77" t="s">
        <v>1117</v>
      </c>
      <c r="BB77">
        <v>21</v>
      </c>
    </row>
    <row r="78" spans="1:63" ht="100" customHeight="1" x14ac:dyDescent="0.2">
      <c r="A78" s="2">
        <v>45120</v>
      </c>
      <c r="B78">
        <v>400</v>
      </c>
      <c r="C78" t="s">
        <v>1118</v>
      </c>
      <c r="D78">
        <v>2021</v>
      </c>
      <c r="E78" s="1" t="s">
        <v>967</v>
      </c>
      <c r="F78" s="3">
        <v>44215</v>
      </c>
      <c r="H78" s="1" t="s">
        <v>70</v>
      </c>
      <c r="I78" s="1" t="s">
        <v>71</v>
      </c>
      <c r="J78" s="1" t="s">
        <v>1119</v>
      </c>
      <c r="K78" s="1">
        <v>13</v>
      </c>
      <c r="L78" s="1" t="s">
        <v>1120</v>
      </c>
      <c r="M78" s="1" t="s">
        <v>1120</v>
      </c>
      <c r="N78" s="1" t="s">
        <v>74</v>
      </c>
      <c r="P78" s="1" t="s">
        <v>76</v>
      </c>
      <c r="S78" s="1" t="s">
        <v>74</v>
      </c>
      <c r="T78" s="29" t="s">
        <v>1671</v>
      </c>
      <c r="U78" s="1" t="s">
        <v>4520</v>
      </c>
      <c r="V78" s="1" t="s">
        <v>79</v>
      </c>
      <c r="W78" s="1" t="s">
        <v>80</v>
      </c>
      <c r="X78" s="1" t="s">
        <v>4685</v>
      </c>
      <c r="Y78" s="1" t="s">
        <v>81</v>
      </c>
      <c r="Z78" s="1" t="s">
        <v>82</v>
      </c>
      <c r="AA78" s="1" t="s">
        <v>102</v>
      </c>
      <c r="AB78" s="1" t="s">
        <v>4417</v>
      </c>
      <c r="AC78" s="1" t="s">
        <v>1121</v>
      </c>
      <c r="AD78" s="1" t="s">
        <v>338</v>
      </c>
      <c r="AF78" s="1" t="s">
        <v>1122</v>
      </c>
      <c r="AG78" s="1" t="s">
        <v>430</v>
      </c>
      <c r="AH78" s="1" t="s">
        <v>88</v>
      </c>
      <c r="AI78" s="1" t="s">
        <v>89</v>
      </c>
      <c r="AJ78" s="1" t="s">
        <v>88</v>
      </c>
      <c r="AL78" s="1" t="s">
        <v>145</v>
      </c>
      <c r="AM78" s="1" t="s">
        <v>91</v>
      </c>
      <c r="AN78" s="1" t="s">
        <v>228</v>
      </c>
      <c r="AO78" s="1" t="s">
        <v>1123</v>
      </c>
      <c r="AP78" s="1" t="s">
        <v>1124</v>
      </c>
      <c r="AR78" s="1" t="s">
        <v>230</v>
      </c>
      <c r="AS78" s="1" t="s">
        <v>1125</v>
      </c>
      <c r="AU78" s="1" t="s">
        <v>5202</v>
      </c>
      <c r="AY78" t="s">
        <v>168</v>
      </c>
      <c r="AZ78" t="s">
        <v>78</v>
      </c>
      <c r="BA78" t="s">
        <v>1126</v>
      </c>
      <c r="BB78">
        <v>13</v>
      </c>
    </row>
    <row r="79" spans="1:63" ht="100" customHeight="1" x14ac:dyDescent="0.2">
      <c r="A79" s="2">
        <v>45120</v>
      </c>
      <c r="B79">
        <v>399</v>
      </c>
      <c r="C79" t="s">
        <v>966</v>
      </c>
      <c r="D79">
        <v>2021</v>
      </c>
      <c r="E79" s="1" t="s">
        <v>967</v>
      </c>
      <c r="F79" s="3">
        <v>44215</v>
      </c>
      <c r="H79" s="1" t="s">
        <v>70</v>
      </c>
      <c r="I79" s="1" t="s">
        <v>71</v>
      </c>
      <c r="J79" s="1" t="s">
        <v>1127</v>
      </c>
      <c r="K79" s="1">
        <v>16</v>
      </c>
      <c r="L79" s="1" t="s">
        <v>1128</v>
      </c>
      <c r="M79" s="1" t="s">
        <v>1128</v>
      </c>
      <c r="N79" s="1" t="s">
        <v>74</v>
      </c>
      <c r="P79" s="1" t="s">
        <v>76</v>
      </c>
      <c r="S79" s="1" t="s">
        <v>74</v>
      </c>
      <c r="T79" s="29" t="s">
        <v>1671</v>
      </c>
      <c r="U79" s="1" t="s">
        <v>4521</v>
      </c>
      <c r="V79" s="1" t="s">
        <v>79</v>
      </c>
      <c r="W79" s="1" t="s">
        <v>80</v>
      </c>
      <c r="X79" s="1" t="s">
        <v>4686</v>
      </c>
      <c r="Y79" s="1" t="s">
        <v>1069</v>
      </c>
      <c r="Z79" s="1" t="s">
        <v>101</v>
      </c>
      <c r="AA79" s="1" t="s">
        <v>102</v>
      </c>
      <c r="AC79" s="1" t="s">
        <v>1129</v>
      </c>
      <c r="AF79" s="1" t="s">
        <v>1130</v>
      </c>
      <c r="AG79" s="1" t="s">
        <v>430</v>
      </c>
      <c r="AH79" s="1" t="s">
        <v>88</v>
      </c>
      <c r="AI79" s="1" t="s">
        <v>89</v>
      </c>
      <c r="AJ79" s="1" t="s">
        <v>88</v>
      </c>
      <c r="AL79" s="1" t="s">
        <v>145</v>
      </c>
      <c r="AM79" s="1" t="s">
        <v>91</v>
      </c>
      <c r="AN79" s="1" t="s">
        <v>228</v>
      </c>
      <c r="AO79" s="1" t="s">
        <v>1131</v>
      </c>
      <c r="AP79" s="1" t="s">
        <v>1132</v>
      </c>
      <c r="AR79" s="1" t="s">
        <v>975</v>
      </c>
      <c r="AS79" s="1" t="s">
        <v>1133</v>
      </c>
      <c r="AU79" s="1" t="s">
        <v>5203</v>
      </c>
      <c r="AV79" s="1" t="s">
        <v>1134</v>
      </c>
      <c r="AY79" t="s">
        <v>168</v>
      </c>
      <c r="AZ79" t="s">
        <v>96</v>
      </c>
      <c r="BB79">
        <v>16</v>
      </c>
      <c r="BE79">
        <v>6</v>
      </c>
    </row>
    <row r="80" spans="1:63" ht="100" customHeight="1" x14ac:dyDescent="0.2">
      <c r="A80" s="2">
        <v>45122</v>
      </c>
      <c r="B80">
        <v>398</v>
      </c>
      <c r="C80" t="s">
        <v>1135</v>
      </c>
      <c r="D80">
        <v>2021</v>
      </c>
      <c r="E80" s="1" t="s">
        <v>967</v>
      </c>
      <c r="F80" s="3">
        <v>44215</v>
      </c>
      <c r="H80" s="1" t="s">
        <v>70</v>
      </c>
      <c r="I80" s="1" t="s">
        <v>71</v>
      </c>
      <c r="J80" s="1" t="s">
        <v>1136</v>
      </c>
      <c r="K80" s="1">
        <v>8</v>
      </c>
      <c r="L80" s="1" t="s">
        <v>1137</v>
      </c>
      <c r="M80" s="1" t="s">
        <v>1137</v>
      </c>
      <c r="N80" s="1" t="s">
        <v>74</v>
      </c>
      <c r="P80" s="1" t="s">
        <v>76</v>
      </c>
      <c r="S80" s="1" t="s">
        <v>74</v>
      </c>
      <c r="T80" s="29" t="s">
        <v>1671</v>
      </c>
      <c r="U80" s="1" t="s">
        <v>4522</v>
      </c>
      <c r="V80" s="1" t="s">
        <v>79</v>
      </c>
      <c r="W80" s="1" t="s">
        <v>80</v>
      </c>
      <c r="X80" s="1" t="s">
        <v>4685</v>
      </c>
      <c r="Y80" s="1" t="s">
        <v>81</v>
      </c>
      <c r="Z80" s="1" t="s">
        <v>82</v>
      </c>
      <c r="AA80" s="1" t="s">
        <v>102</v>
      </c>
      <c r="AB80" s="1" t="s">
        <v>1138</v>
      </c>
      <c r="AC80" s="1" t="s">
        <v>1139</v>
      </c>
      <c r="AF80" s="1" t="s">
        <v>1140</v>
      </c>
      <c r="AG80" s="1" t="s">
        <v>430</v>
      </c>
      <c r="AH80" s="1" t="s">
        <v>88</v>
      </c>
      <c r="AI80" s="1" t="s">
        <v>89</v>
      </c>
      <c r="AJ80" s="1" t="s">
        <v>88</v>
      </c>
      <c r="AL80" s="1" t="s">
        <v>145</v>
      </c>
      <c r="AM80" s="1" t="s">
        <v>91</v>
      </c>
      <c r="AN80" s="1" t="s">
        <v>228</v>
      </c>
      <c r="AO80" s="1" t="s">
        <v>1141</v>
      </c>
      <c r="AP80" s="1" t="s">
        <v>1142</v>
      </c>
      <c r="AR80" s="1" t="s">
        <v>1143</v>
      </c>
      <c r="AS80" s="1" t="s">
        <v>1144</v>
      </c>
      <c r="AU80" s="1" t="s">
        <v>5204</v>
      </c>
      <c r="AY80" t="s">
        <v>168</v>
      </c>
      <c r="AZ80" t="s">
        <v>78</v>
      </c>
      <c r="BB80">
        <v>8</v>
      </c>
    </row>
    <row r="81" spans="1:63" ht="100" customHeight="1" x14ac:dyDescent="0.2">
      <c r="A81" s="2">
        <v>45122</v>
      </c>
      <c r="B81">
        <v>397</v>
      </c>
      <c r="C81" t="s">
        <v>966</v>
      </c>
      <c r="D81">
        <v>2021</v>
      </c>
      <c r="E81" s="1" t="s">
        <v>967</v>
      </c>
      <c r="F81" s="3">
        <v>44215</v>
      </c>
      <c r="H81" s="1" t="s">
        <v>70</v>
      </c>
      <c r="I81" s="1" t="s">
        <v>71</v>
      </c>
      <c r="J81" s="1" t="s">
        <v>1145</v>
      </c>
      <c r="K81" s="1">
        <v>18</v>
      </c>
      <c r="L81" s="1" t="s">
        <v>1146</v>
      </c>
      <c r="M81" s="1" t="s">
        <v>1146</v>
      </c>
      <c r="N81" s="1" t="s">
        <v>74</v>
      </c>
      <c r="P81" s="1" t="s">
        <v>76</v>
      </c>
      <c r="S81" s="1" t="s">
        <v>74</v>
      </c>
      <c r="T81" s="29" t="s">
        <v>1671</v>
      </c>
      <c r="U81" s="1" t="s">
        <v>1147</v>
      </c>
      <c r="V81" s="1" t="s">
        <v>79</v>
      </c>
      <c r="W81" s="1" t="s">
        <v>80</v>
      </c>
      <c r="X81" s="1" t="s">
        <v>4685</v>
      </c>
      <c r="Y81" s="1" t="s">
        <v>81</v>
      </c>
      <c r="Z81" s="1" t="s">
        <v>82</v>
      </c>
      <c r="AA81" s="1" t="s">
        <v>102</v>
      </c>
      <c r="AB81" s="1" t="s">
        <v>4432</v>
      </c>
      <c r="AC81" s="1" t="s">
        <v>1148</v>
      </c>
      <c r="AF81" s="1" t="s">
        <v>1149</v>
      </c>
      <c r="AG81" s="1" t="s">
        <v>430</v>
      </c>
      <c r="AH81" s="1" t="s">
        <v>88</v>
      </c>
      <c r="AI81" s="1" t="s">
        <v>89</v>
      </c>
      <c r="AJ81" s="1" t="s">
        <v>88</v>
      </c>
      <c r="AL81" s="1" t="s">
        <v>145</v>
      </c>
      <c r="AM81" s="1" t="s">
        <v>91</v>
      </c>
      <c r="AN81" s="1" t="s">
        <v>228</v>
      </c>
      <c r="AO81" s="1" t="s">
        <v>1150</v>
      </c>
      <c r="AP81" s="1" t="s">
        <v>1151</v>
      </c>
      <c r="AR81" s="1" t="s">
        <v>975</v>
      </c>
      <c r="AS81" s="1" t="s">
        <v>1152</v>
      </c>
      <c r="AU81" s="1" t="s">
        <v>5205</v>
      </c>
      <c r="AY81" t="s">
        <v>168</v>
      </c>
      <c r="AZ81" t="s">
        <v>78</v>
      </c>
      <c r="BA81" t="s">
        <v>977</v>
      </c>
      <c r="BB81">
        <v>18</v>
      </c>
    </row>
    <row r="82" spans="1:63" ht="100" customHeight="1" x14ac:dyDescent="0.2">
      <c r="A82" s="2">
        <v>45107</v>
      </c>
      <c r="B82">
        <v>396</v>
      </c>
      <c r="C82" t="s">
        <v>1153</v>
      </c>
      <c r="D82">
        <v>2021</v>
      </c>
      <c r="E82" s="1" t="s">
        <v>967</v>
      </c>
      <c r="F82" s="3">
        <v>44215</v>
      </c>
      <c r="G82" s="3">
        <v>45184</v>
      </c>
      <c r="H82" s="1" t="s">
        <v>1154</v>
      </c>
      <c r="I82" s="1" t="s">
        <v>71</v>
      </c>
      <c r="J82" s="1" t="s">
        <v>1155</v>
      </c>
      <c r="K82" s="1">
        <v>18</v>
      </c>
      <c r="L82" s="1" t="s">
        <v>1156</v>
      </c>
      <c r="M82" s="1" t="s">
        <v>1156</v>
      </c>
      <c r="N82" s="1" t="s">
        <v>1157</v>
      </c>
      <c r="P82" s="1" t="s">
        <v>156</v>
      </c>
      <c r="Q82" s="1" t="s">
        <v>119</v>
      </c>
      <c r="R82" s="1" t="s">
        <v>78</v>
      </c>
      <c r="S82" s="1" t="s">
        <v>1157</v>
      </c>
      <c r="T82" s="29">
        <v>9</v>
      </c>
      <c r="U82" s="1" t="s">
        <v>4433</v>
      </c>
      <c r="V82" s="1" t="s">
        <v>79</v>
      </c>
      <c r="W82" s="1" t="s">
        <v>80</v>
      </c>
      <c r="X82" s="1" t="s">
        <v>4685</v>
      </c>
      <c r="Y82" s="1" t="s">
        <v>81</v>
      </c>
      <c r="Z82" s="1" t="s">
        <v>82</v>
      </c>
      <c r="AA82" s="1" t="s">
        <v>102</v>
      </c>
      <c r="AC82" s="1" t="s">
        <v>1158</v>
      </c>
      <c r="AD82" s="1" t="s">
        <v>338</v>
      </c>
      <c r="AE82" s="1" t="s">
        <v>78</v>
      </c>
      <c r="AF82" s="1" t="s">
        <v>1159</v>
      </c>
      <c r="AG82" s="1" t="s">
        <v>224</v>
      </c>
      <c r="AH82" s="1" t="s">
        <v>225</v>
      </c>
      <c r="AI82" s="1" t="s">
        <v>225</v>
      </c>
      <c r="AJ82" s="1" t="s">
        <v>450</v>
      </c>
      <c r="AK82" s="1" t="s">
        <v>226</v>
      </c>
      <c r="AL82" s="1" t="s">
        <v>1160</v>
      </c>
      <c r="AM82" s="1" t="s">
        <v>163</v>
      </c>
      <c r="AN82" s="1" t="s">
        <v>513</v>
      </c>
      <c r="AO82" s="1" t="s">
        <v>1161</v>
      </c>
      <c r="AP82" s="1" t="s">
        <v>1162</v>
      </c>
      <c r="AR82" s="1" t="s">
        <v>1163</v>
      </c>
      <c r="AS82" s="1" t="s">
        <v>1164</v>
      </c>
      <c r="AU82" s="1" t="s">
        <v>5206</v>
      </c>
      <c r="AY82" t="s">
        <v>168</v>
      </c>
      <c r="AZ82" t="s">
        <v>78</v>
      </c>
      <c r="BA82" t="s">
        <v>977</v>
      </c>
      <c r="BB82">
        <v>18</v>
      </c>
    </row>
    <row r="83" spans="1:63" ht="100" customHeight="1" x14ac:dyDescent="0.2">
      <c r="A83" s="2">
        <v>45120</v>
      </c>
      <c r="B83">
        <v>395</v>
      </c>
      <c r="C83" t="s">
        <v>1165</v>
      </c>
      <c r="D83">
        <v>2021</v>
      </c>
      <c r="E83" s="1" t="s">
        <v>967</v>
      </c>
      <c r="F83" s="3">
        <v>44215</v>
      </c>
      <c r="G83" s="3">
        <v>44516</v>
      </c>
      <c r="H83" s="1" t="s">
        <v>196</v>
      </c>
      <c r="I83" s="1" t="s">
        <v>531</v>
      </c>
      <c r="J83" s="1" t="s">
        <v>1166</v>
      </c>
      <c r="K83" s="1">
        <v>9</v>
      </c>
      <c r="L83" s="1" t="s">
        <v>1167</v>
      </c>
      <c r="M83" s="1" t="s">
        <v>1167</v>
      </c>
      <c r="N83" s="1" t="s">
        <v>1168</v>
      </c>
      <c r="P83" s="1" t="s">
        <v>1169</v>
      </c>
      <c r="Q83" s="1" t="s">
        <v>119</v>
      </c>
      <c r="S83" s="1" t="s">
        <v>1168</v>
      </c>
      <c r="T83" s="29">
        <v>3</v>
      </c>
      <c r="U83" s="1" t="s">
        <v>4523</v>
      </c>
      <c r="V83" s="1" t="s">
        <v>79</v>
      </c>
      <c r="W83" s="1" t="s">
        <v>80</v>
      </c>
      <c r="X83" s="1" t="s">
        <v>4685</v>
      </c>
      <c r="Y83" s="1" t="s">
        <v>81</v>
      </c>
      <c r="Z83" s="1" t="s">
        <v>82</v>
      </c>
      <c r="AA83" s="1" t="s">
        <v>102</v>
      </c>
      <c r="AB83" s="1" t="s">
        <v>1170</v>
      </c>
      <c r="AC83" s="1" t="s">
        <v>1171</v>
      </c>
      <c r="AD83" s="1" t="s">
        <v>338</v>
      </c>
      <c r="AF83" s="1" t="s">
        <v>1172</v>
      </c>
      <c r="AG83" s="1" t="s">
        <v>880</v>
      </c>
      <c r="AH83" s="1" t="s">
        <v>1102</v>
      </c>
      <c r="AI83" s="1" t="s">
        <v>1103</v>
      </c>
      <c r="AJ83" s="1" t="s">
        <v>450</v>
      </c>
      <c r="AK83" s="1" t="s">
        <v>226</v>
      </c>
      <c r="AL83" s="1" t="s">
        <v>1173</v>
      </c>
      <c r="AM83" s="1" t="s">
        <v>244</v>
      </c>
      <c r="AN83" s="1" t="s">
        <v>513</v>
      </c>
      <c r="AO83" s="1" t="s">
        <v>75</v>
      </c>
      <c r="AP83" s="1" t="s">
        <v>1174</v>
      </c>
      <c r="AR83" s="1" t="s">
        <v>1175</v>
      </c>
      <c r="AS83" s="1" t="s">
        <v>1176</v>
      </c>
      <c r="AU83" s="1" t="s">
        <v>5207</v>
      </c>
      <c r="AY83" t="s">
        <v>168</v>
      </c>
      <c r="AZ83" t="s">
        <v>78</v>
      </c>
      <c r="BB83">
        <v>9</v>
      </c>
      <c r="BF83" t="s">
        <v>75</v>
      </c>
      <c r="BG83" t="s">
        <v>75</v>
      </c>
      <c r="BH83" t="s">
        <v>75</v>
      </c>
      <c r="BI83" t="s">
        <v>75</v>
      </c>
      <c r="BJ83" t="s">
        <v>75</v>
      </c>
      <c r="BK83" t="s">
        <v>75</v>
      </c>
    </row>
    <row r="84" spans="1:63" ht="100" customHeight="1" x14ac:dyDescent="0.2">
      <c r="A84" s="2">
        <v>45122</v>
      </c>
      <c r="B84">
        <v>394</v>
      </c>
      <c r="C84" t="s">
        <v>966</v>
      </c>
      <c r="D84">
        <v>2021</v>
      </c>
      <c r="E84" s="1" t="s">
        <v>967</v>
      </c>
      <c r="F84" s="3">
        <v>44215</v>
      </c>
      <c r="G84" s="3">
        <v>44355</v>
      </c>
      <c r="H84" s="1" t="s">
        <v>70</v>
      </c>
      <c r="I84" s="1" t="s">
        <v>71</v>
      </c>
      <c r="J84" s="1" t="s">
        <v>1177</v>
      </c>
      <c r="K84" s="1">
        <v>18</v>
      </c>
      <c r="L84" s="1" t="s">
        <v>1178</v>
      </c>
      <c r="M84" s="1" t="s">
        <v>1178</v>
      </c>
      <c r="N84" s="1" t="s">
        <v>1081</v>
      </c>
      <c r="P84" s="1" t="s">
        <v>1012</v>
      </c>
      <c r="S84" s="1" t="s">
        <v>1081</v>
      </c>
      <c r="T84" s="29">
        <v>2</v>
      </c>
      <c r="U84" s="1" t="s">
        <v>4524</v>
      </c>
      <c r="V84" s="1" t="s">
        <v>79</v>
      </c>
      <c r="W84" s="1" t="s">
        <v>80</v>
      </c>
      <c r="X84" s="1" t="s">
        <v>4685</v>
      </c>
      <c r="Y84" s="1" t="s">
        <v>81</v>
      </c>
      <c r="Z84" s="1" t="s">
        <v>82</v>
      </c>
      <c r="AA84" s="1" t="s">
        <v>102</v>
      </c>
      <c r="AB84" s="1" t="s">
        <v>1179</v>
      </c>
      <c r="AC84" s="1" t="s">
        <v>1180</v>
      </c>
      <c r="AD84" s="1" t="s">
        <v>338</v>
      </c>
      <c r="AE84" s="1" t="s">
        <v>78</v>
      </c>
      <c r="AF84" s="1" t="s">
        <v>1181</v>
      </c>
      <c r="AG84" s="1" t="s">
        <v>880</v>
      </c>
      <c r="AH84" s="1" t="s">
        <v>225</v>
      </c>
      <c r="AI84" s="1" t="s">
        <v>225</v>
      </c>
      <c r="AJ84" s="1" t="s">
        <v>450</v>
      </c>
      <c r="AK84" s="1" t="s">
        <v>226</v>
      </c>
      <c r="AL84" s="1" t="s">
        <v>1182</v>
      </c>
      <c r="AM84" s="1" t="s">
        <v>163</v>
      </c>
      <c r="AN84" s="1" t="s">
        <v>513</v>
      </c>
      <c r="AO84" s="1" t="s">
        <v>75</v>
      </c>
      <c r="AP84" s="1" t="s">
        <v>1183</v>
      </c>
      <c r="AR84" s="1" t="s">
        <v>975</v>
      </c>
      <c r="AS84" s="1" t="s">
        <v>1184</v>
      </c>
      <c r="AU84" s="1" t="s">
        <v>5208</v>
      </c>
      <c r="AY84" t="s">
        <v>168</v>
      </c>
      <c r="AZ84" t="s">
        <v>78</v>
      </c>
      <c r="BA84" t="s">
        <v>1185</v>
      </c>
      <c r="BB84">
        <v>18</v>
      </c>
      <c r="BF84" t="s">
        <v>75</v>
      </c>
      <c r="BG84" t="s">
        <v>75</v>
      </c>
      <c r="BH84" t="s">
        <v>75</v>
      </c>
      <c r="BI84" t="s">
        <v>75</v>
      </c>
      <c r="BJ84" t="s">
        <v>75</v>
      </c>
      <c r="BK84" t="s">
        <v>75</v>
      </c>
    </row>
    <row r="85" spans="1:63" ht="100" customHeight="1" x14ac:dyDescent="0.2">
      <c r="A85" s="2">
        <v>45122</v>
      </c>
      <c r="B85">
        <v>393</v>
      </c>
      <c r="C85" t="s">
        <v>1186</v>
      </c>
      <c r="D85">
        <v>2021</v>
      </c>
      <c r="E85" s="1" t="s">
        <v>967</v>
      </c>
      <c r="F85" s="3">
        <v>44215</v>
      </c>
      <c r="G85" s="3">
        <v>44540</v>
      </c>
      <c r="H85" s="1" t="s">
        <v>1154</v>
      </c>
      <c r="I85" s="1" t="s">
        <v>71</v>
      </c>
      <c r="J85" s="1" t="s">
        <v>1187</v>
      </c>
      <c r="K85" s="1">
        <v>12</v>
      </c>
      <c r="L85" s="1" t="s">
        <v>1188</v>
      </c>
      <c r="M85" s="1" t="s">
        <v>1189</v>
      </c>
      <c r="N85" s="1" t="s">
        <v>1081</v>
      </c>
      <c r="P85" s="1" t="s">
        <v>1012</v>
      </c>
      <c r="S85" s="1" t="s">
        <v>1081</v>
      </c>
      <c r="T85" s="29">
        <v>2</v>
      </c>
      <c r="U85" s="1" t="s">
        <v>4525</v>
      </c>
      <c r="V85" s="1" t="s">
        <v>79</v>
      </c>
      <c r="W85" s="1" t="s">
        <v>80</v>
      </c>
      <c r="X85" s="1" t="s">
        <v>4685</v>
      </c>
      <c r="Y85" s="1" t="s">
        <v>81</v>
      </c>
      <c r="Z85" s="1" t="s">
        <v>82</v>
      </c>
      <c r="AA85" s="1" t="s">
        <v>102</v>
      </c>
      <c r="AB85" s="1" t="s">
        <v>4434</v>
      </c>
      <c r="AC85" s="1" t="s">
        <v>1190</v>
      </c>
      <c r="AF85" s="1" t="s">
        <v>1191</v>
      </c>
      <c r="AG85" s="1" t="s">
        <v>880</v>
      </c>
      <c r="AH85" s="1" t="s">
        <v>225</v>
      </c>
      <c r="AI85" s="1" t="s">
        <v>225</v>
      </c>
      <c r="AJ85" s="1" t="s">
        <v>1192</v>
      </c>
      <c r="AK85" s="1" t="s">
        <v>226</v>
      </c>
      <c r="AL85" s="1" t="s">
        <v>1193</v>
      </c>
      <c r="AM85" s="1" t="s">
        <v>163</v>
      </c>
      <c r="AO85" s="1" t="s">
        <v>1194</v>
      </c>
      <c r="AP85" s="1" t="s">
        <v>1195</v>
      </c>
      <c r="AR85" s="1" t="s">
        <v>975</v>
      </c>
      <c r="AS85" s="1" t="s">
        <v>1196</v>
      </c>
      <c r="AU85" s="1" t="s">
        <v>5209</v>
      </c>
      <c r="AY85" t="s">
        <v>168</v>
      </c>
      <c r="AZ85" t="s">
        <v>78</v>
      </c>
      <c r="BB85">
        <v>12</v>
      </c>
      <c r="BF85" t="s">
        <v>75</v>
      </c>
      <c r="BG85" t="s">
        <v>75</v>
      </c>
      <c r="BH85" t="s">
        <v>75</v>
      </c>
      <c r="BI85" t="s">
        <v>75</v>
      </c>
      <c r="BJ85" t="s">
        <v>75</v>
      </c>
      <c r="BK85" t="s">
        <v>75</v>
      </c>
    </row>
    <row r="86" spans="1:63" ht="100" customHeight="1" x14ac:dyDescent="0.2">
      <c r="A86" s="2">
        <v>45171</v>
      </c>
      <c r="B86">
        <v>392</v>
      </c>
      <c r="C86" t="s">
        <v>218</v>
      </c>
      <c r="D86">
        <v>2021</v>
      </c>
      <c r="E86" s="1" t="s">
        <v>967</v>
      </c>
      <c r="F86" s="3">
        <v>44211</v>
      </c>
      <c r="H86" s="1" t="s">
        <v>70</v>
      </c>
      <c r="I86" s="1" t="s">
        <v>71</v>
      </c>
      <c r="J86" s="1" t="s">
        <v>1197</v>
      </c>
      <c r="K86" s="1">
        <v>13</v>
      </c>
      <c r="L86" s="1" t="s">
        <v>1198</v>
      </c>
      <c r="M86" s="1" t="s">
        <v>1198</v>
      </c>
      <c r="N86" s="1" t="s">
        <v>74</v>
      </c>
      <c r="P86" s="1" t="s">
        <v>76</v>
      </c>
      <c r="Q86" s="1" t="s">
        <v>77</v>
      </c>
      <c r="R86" s="1" t="s">
        <v>78</v>
      </c>
      <c r="S86" s="1" t="s">
        <v>74</v>
      </c>
      <c r="T86" s="29" t="s">
        <v>1671</v>
      </c>
      <c r="U86" s="1" t="s">
        <v>1199</v>
      </c>
      <c r="V86" s="1" t="s">
        <v>79</v>
      </c>
      <c r="W86" s="1" t="s">
        <v>80</v>
      </c>
      <c r="X86" s="1" t="s">
        <v>4686</v>
      </c>
      <c r="Y86" s="1" t="s">
        <v>81</v>
      </c>
      <c r="Z86" s="1" t="s">
        <v>82</v>
      </c>
      <c r="AA86" s="1" t="s">
        <v>102</v>
      </c>
      <c r="AB86" s="1" t="s">
        <v>1200</v>
      </c>
      <c r="AC86" s="1" t="s">
        <v>4526</v>
      </c>
      <c r="AD86" s="1" t="s">
        <v>85</v>
      </c>
      <c r="AE86" s="1" t="s">
        <v>96</v>
      </c>
      <c r="AF86" s="1" t="s">
        <v>1201</v>
      </c>
      <c r="AG86" s="1" t="s">
        <v>241</v>
      </c>
      <c r="AH86" s="1" t="s">
        <v>325</v>
      </c>
      <c r="AI86" s="1" t="s">
        <v>89</v>
      </c>
      <c r="AJ86" s="1" t="s">
        <v>325</v>
      </c>
      <c r="AL86" s="1" t="s">
        <v>1202</v>
      </c>
      <c r="AM86" s="1" t="s">
        <v>91</v>
      </c>
      <c r="AN86" s="1" t="s">
        <v>262</v>
      </c>
      <c r="AO86" s="1" t="s">
        <v>1203</v>
      </c>
      <c r="AP86" s="1" t="s">
        <v>1204</v>
      </c>
      <c r="AR86" s="1" t="s">
        <v>230</v>
      </c>
      <c r="AS86" s="1" t="s">
        <v>1205</v>
      </c>
      <c r="AU86" s="1" t="s">
        <v>5210</v>
      </c>
      <c r="AY86" t="s">
        <v>168</v>
      </c>
      <c r="AZ86" t="s">
        <v>78</v>
      </c>
      <c r="BB86">
        <v>13</v>
      </c>
      <c r="BF86" t="s">
        <v>75</v>
      </c>
    </row>
    <row r="87" spans="1:63" ht="100" customHeight="1" x14ac:dyDescent="0.2">
      <c r="A87" s="2">
        <v>45122</v>
      </c>
      <c r="B87">
        <v>391</v>
      </c>
      <c r="C87" t="s">
        <v>218</v>
      </c>
      <c r="D87">
        <v>2021</v>
      </c>
      <c r="E87" s="1" t="s">
        <v>967</v>
      </c>
      <c r="F87" s="3">
        <v>44209</v>
      </c>
      <c r="H87" s="1" t="s">
        <v>70</v>
      </c>
      <c r="I87" s="1" t="s">
        <v>71</v>
      </c>
      <c r="J87" s="1" t="s">
        <v>1206</v>
      </c>
      <c r="K87" s="1">
        <v>17</v>
      </c>
      <c r="L87" s="1" t="s">
        <v>1207</v>
      </c>
      <c r="M87" s="1" t="s">
        <v>1207</v>
      </c>
      <c r="N87" s="1" t="s">
        <v>74</v>
      </c>
      <c r="P87" s="1" t="s">
        <v>76</v>
      </c>
      <c r="S87" s="1" t="s">
        <v>74</v>
      </c>
      <c r="T87" s="29" t="s">
        <v>1671</v>
      </c>
      <c r="U87" s="1" t="s">
        <v>4527</v>
      </c>
      <c r="V87" s="1" t="s">
        <v>79</v>
      </c>
      <c r="W87" s="1" t="s">
        <v>80</v>
      </c>
      <c r="X87" s="1" t="s">
        <v>4686</v>
      </c>
      <c r="Y87" s="1" t="s">
        <v>81</v>
      </c>
      <c r="Z87" s="1" t="s">
        <v>82</v>
      </c>
      <c r="AA87" s="1" t="s">
        <v>102</v>
      </c>
      <c r="AB87" s="1" t="s">
        <v>1208</v>
      </c>
      <c r="AC87" s="1" t="s">
        <v>1209</v>
      </c>
      <c r="AF87" s="1" t="s">
        <v>1210</v>
      </c>
      <c r="AG87" s="1" t="s">
        <v>430</v>
      </c>
      <c r="AH87" s="1" t="s">
        <v>88</v>
      </c>
      <c r="AI87" s="1" t="s">
        <v>89</v>
      </c>
      <c r="AJ87" s="1" t="s">
        <v>88</v>
      </c>
      <c r="AL87" s="1" t="s">
        <v>145</v>
      </c>
      <c r="AM87" s="1" t="s">
        <v>91</v>
      </c>
      <c r="AN87" s="1" t="s">
        <v>228</v>
      </c>
      <c r="AO87" s="1" t="s">
        <v>1211</v>
      </c>
      <c r="AP87" s="1" t="s">
        <v>1212</v>
      </c>
      <c r="AR87" s="1" t="s">
        <v>230</v>
      </c>
      <c r="AS87" s="1" t="s">
        <v>1213</v>
      </c>
      <c r="AU87" s="1" t="s">
        <v>5211</v>
      </c>
      <c r="AY87" t="s">
        <v>168</v>
      </c>
      <c r="AZ87" t="s">
        <v>78</v>
      </c>
      <c r="BA87" t="s">
        <v>977</v>
      </c>
      <c r="BB87">
        <v>17</v>
      </c>
    </row>
    <row r="88" spans="1:63" ht="100" customHeight="1" x14ac:dyDescent="0.2">
      <c r="A88" s="2">
        <v>45122</v>
      </c>
      <c r="B88">
        <v>390</v>
      </c>
      <c r="C88" t="s">
        <v>1214</v>
      </c>
      <c r="D88">
        <v>2021</v>
      </c>
      <c r="E88" s="1" t="s">
        <v>967</v>
      </c>
      <c r="F88" s="3">
        <v>44208</v>
      </c>
      <c r="G88" s="3">
        <v>44515</v>
      </c>
      <c r="H88" s="1" t="s">
        <v>70</v>
      </c>
      <c r="I88" s="1" t="s">
        <v>71</v>
      </c>
      <c r="J88" s="1" t="s">
        <v>1215</v>
      </c>
      <c r="K88" s="1">
        <v>5</v>
      </c>
      <c r="L88" s="1" t="s">
        <v>1216</v>
      </c>
      <c r="M88" s="1" t="s">
        <v>1216</v>
      </c>
      <c r="N88" s="1" t="s">
        <v>1081</v>
      </c>
      <c r="P88" s="1" t="s">
        <v>1012</v>
      </c>
      <c r="S88" s="1" t="s">
        <v>1081</v>
      </c>
      <c r="T88" s="29">
        <v>2</v>
      </c>
      <c r="U88" s="1" t="s">
        <v>4528</v>
      </c>
      <c r="V88" s="1" t="s">
        <v>79</v>
      </c>
      <c r="W88" s="1" t="s">
        <v>80</v>
      </c>
      <c r="X88" s="1" t="s">
        <v>4686</v>
      </c>
      <c r="Y88" s="1" t="s">
        <v>1069</v>
      </c>
      <c r="Z88" s="1" t="s">
        <v>82</v>
      </c>
      <c r="AA88" s="1" t="s">
        <v>83</v>
      </c>
      <c r="AC88" s="1" t="s">
        <v>1217</v>
      </c>
      <c r="AF88" s="1" t="s">
        <v>1218</v>
      </c>
      <c r="AG88" s="1" t="s">
        <v>1219</v>
      </c>
      <c r="AH88" s="1" t="s">
        <v>225</v>
      </c>
      <c r="AI88" s="1" t="s">
        <v>225</v>
      </c>
      <c r="AJ88" s="1" t="s">
        <v>1192</v>
      </c>
      <c r="AK88" s="1" t="s">
        <v>226</v>
      </c>
      <c r="AL88" s="1" t="s">
        <v>1220</v>
      </c>
      <c r="AM88" s="1" t="s">
        <v>163</v>
      </c>
      <c r="AN88" s="1" t="s">
        <v>75</v>
      </c>
      <c r="AP88" s="1" t="s">
        <v>1221</v>
      </c>
      <c r="AQ88" s="1" t="s">
        <v>1222</v>
      </c>
      <c r="AR88" s="1" t="s">
        <v>975</v>
      </c>
      <c r="AS88" s="1" t="s">
        <v>1223</v>
      </c>
      <c r="AU88" s="1" t="s">
        <v>5212</v>
      </c>
      <c r="AY88" t="s">
        <v>168</v>
      </c>
      <c r="AZ88" t="s">
        <v>78</v>
      </c>
      <c r="BA88" t="s">
        <v>977</v>
      </c>
      <c r="BB88">
        <v>5</v>
      </c>
      <c r="BF88" t="s">
        <v>75</v>
      </c>
      <c r="BG88" t="s">
        <v>75</v>
      </c>
      <c r="BH88" t="s">
        <v>75</v>
      </c>
      <c r="BI88" t="s">
        <v>75</v>
      </c>
      <c r="BJ88" t="s">
        <v>75</v>
      </c>
      <c r="BK88" t="s">
        <v>75</v>
      </c>
    </row>
    <row r="89" spans="1:63" ht="100" customHeight="1" x14ac:dyDescent="0.2">
      <c r="A89" s="2">
        <v>45122</v>
      </c>
      <c r="B89">
        <v>389</v>
      </c>
      <c r="C89" t="s">
        <v>1224</v>
      </c>
      <c r="D89">
        <v>2021</v>
      </c>
      <c r="E89" s="1" t="s">
        <v>967</v>
      </c>
      <c r="F89" s="3">
        <v>44201</v>
      </c>
      <c r="G89" s="3">
        <v>44389</v>
      </c>
      <c r="H89" s="1" t="s">
        <v>1225</v>
      </c>
      <c r="I89" s="1" t="s">
        <v>1226</v>
      </c>
      <c r="J89" s="1" t="s">
        <v>1227</v>
      </c>
      <c r="K89" s="1">
        <v>8</v>
      </c>
      <c r="L89" s="1" t="s">
        <v>1228</v>
      </c>
      <c r="M89" s="1" t="s">
        <v>1228</v>
      </c>
      <c r="N89" s="1" t="s">
        <v>1081</v>
      </c>
      <c r="P89" s="1" t="s">
        <v>1012</v>
      </c>
      <c r="S89" s="1" t="s">
        <v>1081</v>
      </c>
      <c r="T89" s="29">
        <v>2</v>
      </c>
      <c r="U89" s="1" t="s">
        <v>4529</v>
      </c>
      <c r="V89" s="1" t="s">
        <v>79</v>
      </c>
      <c r="W89" s="1" t="s">
        <v>80</v>
      </c>
      <c r="X89" s="1" t="s">
        <v>4685</v>
      </c>
      <c r="Y89" s="1" t="s">
        <v>81</v>
      </c>
      <c r="Z89" s="1" t="s">
        <v>82</v>
      </c>
      <c r="AA89" s="1" t="s">
        <v>102</v>
      </c>
      <c r="AC89" s="1" t="s">
        <v>1229</v>
      </c>
      <c r="AF89" s="1" t="s">
        <v>1230</v>
      </c>
      <c r="AG89" s="1" t="s">
        <v>465</v>
      </c>
      <c r="AH89" s="1" t="s">
        <v>259</v>
      </c>
      <c r="AI89" s="1" t="s">
        <v>882</v>
      </c>
      <c r="AJ89" s="1" t="s">
        <v>1192</v>
      </c>
      <c r="AK89" s="1" t="s">
        <v>226</v>
      </c>
      <c r="AL89" s="1" t="s">
        <v>1231</v>
      </c>
      <c r="AM89" s="1" t="s">
        <v>261</v>
      </c>
      <c r="AP89" s="1" t="s">
        <v>1232</v>
      </c>
      <c r="AR89" s="1" t="s">
        <v>975</v>
      </c>
      <c r="AS89" s="1" t="s">
        <v>1233</v>
      </c>
      <c r="AU89" s="1" t="s">
        <v>5213</v>
      </c>
      <c r="AY89" t="s">
        <v>168</v>
      </c>
      <c r="AZ89" t="s">
        <v>78</v>
      </c>
      <c r="BB89">
        <v>8</v>
      </c>
      <c r="BF89" t="s">
        <v>75</v>
      </c>
      <c r="BG89" t="s">
        <v>75</v>
      </c>
      <c r="BH89" t="s">
        <v>75</v>
      </c>
      <c r="BI89" t="s">
        <v>75</v>
      </c>
      <c r="BJ89" t="s">
        <v>75</v>
      </c>
      <c r="BK89" t="s">
        <v>75</v>
      </c>
    </row>
    <row r="90" spans="1:63" ht="100" customHeight="1" x14ac:dyDescent="0.2">
      <c r="A90" s="2">
        <v>45122</v>
      </c>
      <c r="B90">
        <v>388</v>
      </c>
      <c r="C90" t="s">
        <v>1234</v>
      </c>
      <c r="D90">
        <v>2021</v>
      </c>
      <c r="E90" s="1" t="s">
        <v>967</v>
      </c>
      <c r="F90" s="3">
        <v>44200</v>
      </c>
      <c r="G90" s="3">
        <v>44342</v>
      </c>
      <c r="H90" s="1" t="s">
        <v>1235</v>
      </c>
      <c r="I90" s="1" t="s">
        <v>113</v>
      </c>
      <c r="J90" s="1" t="s">
        <v>1236</v>
      </c>
      <c r="K90" s="1">
        <v>2</v>
      </c>
      <c r="L90" s="1" t="s">
        <v>1237</v>
      </c>
      <c r="M90" s="1" t="s">
        <v>1237</v>
      </c>
      <c r="N90" s="1" t="s">
        <v>1238</v>
      </c>
      <c r="P90" s="1" t="s">
        <v>156</v>
      </c>
      <c r="S90" s="1" t="s">
        <v>1238</v>
      </c>
      <c r="T90" s="29">
        <v>9</v>
      </c>
      <c r="U90" s="1" t="s">
        <v>4530</v>
      </c>
      <c r="V90" s="1" t="s">
        <v>79</v>
      </c>
      <c r="W90" s="1" t="s">
        <v>80</v>
      </c>
      <c r="X90" s="1" t="s">
        <v>4685</v>
      </c>
      <c r="Y90" s="1" t="s">
        <v>159</v>
      </c>
      <c r="Z90" s="1" t="s">
        <v>82</v>
      </c>
      <c r="AA90" s="1" t="s">
        <v>83</v>
      </c>
      <c r="AB90" s="1" t="s">
        <v>75</v>
      </c>
      <c r="AC90" s="1" t="s">
        <v>1239</v>
      </c>
      <c r="AD90" s="1" t="s">
        <v>176</v>
      </c>
      <c r="AF90" s="1" t="s">
        <v>1240</v>
      </c>
      <c r="AG90" s="1" t="s">
        <v>880</v>
      </c>
      <c r="AH90" s="1" t="s">
        <v>179</v>
      </c>
      <c r="AI90" s="1" t="s">
        <v>1241</v>
      </c>
      <c r="AJ90" s="1" t="s">
        <v>450</v>
      </c>
      <c r="AK90" s="1" t="s">
        <v>226</v>
      </c>
      <c r="AL90" s="1" t="s">
        <v>1242</v>
      </c>
      <c r="AM90" s="1" t="s">
        <v>1243</v>
      </c>
      <c r="AN90" s="1" t="s">
        <v>75</v>
      </c>
      <c r="AO90" s="1" t="s">
        <v>1244</v>
      </c>
      <c r="AP90" s="1" t="s">
        <v>1245</v>
      </c>
      <c r="AR90" s="1" t="s">
        <v>1246</v>
      </c>
      <c r="AS90" s="1" t="s">
        <v>1246</v>
      </c>
      <c r="AU90" s="1" t="s">
        <v>4878</v>
      </c>
      <c r="AY90" t="s">
        <v>168</v>
      </c>
      <c r="AZ90" t="s">
        <v>78</v>
      </c>
      <c r="BA90" t="s">
        <v>1247</v>
      </c>
      <c r="BB90">
        <v>2</v>
      </c>
      <c r="BF90" t="s">
        <v>75</v>
      </c>
      <c r="BG90" t="s">
        <v>75</v>
      </c>
      <c r="BH90" t="s">
        <v>75</v>
      </c>
      <c r="BI90" t="s">
        <v>75</v>
      </c>
      <c r="BJ90" t="s">
        <v>75</v>
      </c>
      <c r="BK90" t="s">
        <v>75</v>
      </c>
    </row>
    <row r="91" spans="1:63" ht="100" customHeight="1" x14ac:dyDescent="0.2">
      <c r="A91" s="2">
        <v>45122</v>
      </c>
      <c r="B91">
        <v>387</v>
      </c>
      <c r="C91" t="s">
        <v>1089</v>
      </c>
      <c r="D91">
        <v>2020</v>
      </c>
      <c r="E91" s="1" t="s">
        <v>967</v>
      </c>
      <c r="F91" s="3">
        <v>44194</v>
      </c>
      <c r="H91" s="1" t="s">
        <v>490</v>
      </c>
      <c r="I91" s="1" t="s">
        <v>491</v>
      </c>
      <c r="J91" s="1" t="s">
        <v>1248</v>
      </c>
      <c r="K91" s="1">
        <v>15</v>
      </c>
      <c r="L91" s="1" t="s">
        <v>1249</v>
      </c>
      <c r="M91" s="1" t="s">
        <v>1249</v>
      </c>
      <c r="N91" s="1" t="s">
        <v>1011</v>
      </c>
      <c r="P91" s="1" t="s">
        <v>1012</v>
      </c>
      <c r="S91" s="1" t="s">
        <v>1011</v>
      </c>
      <c r="T91" s="29">
        <v>2</v>
      </c>
      <c r="U91" s="1" t="s">
        <v>4531</v>
      </c>
      <c r="V91" s="1" t="s">
        <v>79</v>
      </c>
      <c r="W91" s="1" t="s">
        <v>80</v>
      </c>
      <c r="X91" s="1" t="s">
        <v>4686</v>
      </c>
      <c r="Y91" s="1" t="s">
        <v>81</v>
      </c>
      <c r="Z91" s="1" t="s">
        <v>82</v>
      </c>
      <c r="AA91" s="1" t="s">
        <v>102</v>
      </c>
      <c r="AB91" s="1" t="s">
        <v>1250</v>
      </c>
      <c r="AC91" s="1" t="s">
        <v>1251</v>
      </c>
      <c r="AD91" s="1" t="s">
        <v>338</v>
      </c>
      <c r="AF91" s="1" t="s">
        <v>1252</v>
      </c>
      <c r="AG91" s="1" t="s">
        <v>430</v>
      </c>
      <c r="AH91" s="1" t="s">
        <v>88</v>
      </c>
      <c r="AI91" s="1" t="s">
        <v>89</v>
      </c>
      <c r="AJ91" s="1" t="s">
        <v>88</v>
      </c>
      <c r="AL91" s="1" t="s">
        <v>145</v>
      </c>
      <c r="AM91" s="1" t="s">
        <v>91</v>
      </c>
      <c r="AN91" s="1" t="s">
        <v>228</v>
      </c>
      <c r="AO91" s="1" t="s">
        <v>1253</v>
      </c>
      <c r="AP91" s="1" t="s">
        <v>1254</v>
      </c>
      <c r="AR91" s="1" t="s">
        <v>230</v>
      </c>
      <c r="AS91" s="1" t="s">
        <v>1255</v>
      </c>
      <c r="AU91" s="1" t="s">
        <v>5214</v>
      </c>
      <c r="AY91" t="s">
        <v>168</v>
      </c>
      <c r="AZ91" t="s">
        <v>78</v>
      </c>
      <c r="BA91" t="s">
        <v>977</v>
      </c>
      <c r="BB91">
        <v>15</v>
      </c>
    </row>
    <row r="92" spans="1:63" ht="100" customHeight="1" x14ac:dyDescent="0.2">
      <c r="A92" s="2">
        <v>45122</v>
      </c>
      <c r="B92">
        <v>386</v>
      </c>
      <c r="C92" t="s">
        <v>966</v>
      </c>
      <c r="D92">
        <v>2020</v>
      </c>
      <c r="E92" s="1" t="s">
        <v>967</v>
      </c>
      <c r="F92" s="3">
        <v>44182</v>
      </c>
      <c r="H92" s="1" t="s">
        <v>70</v>
      </c>
      <c r="I92" s="1" t="s">
        <v>71</v>
      </c>
      <c r="J92" s="1" t="s">
        <v>1256</v>
      </c>
      <c r="K92" s="1">
        <v>5</v>
      </c>
      <c r="L92" s="1" t="s">
        <v>1257</v>
      </c>
      <c r="M92" s="1" t="s">
        <v>1257</v>
      </c>
      <c r="N92" s="1" t="s">
        <v>1011</v>
      </c>
      <c r="P92" s="1" t="s">
        <v>1012</v>
      </c>
      <c r="S92" s="1" t="s">
        <v>1011</v>
      </c>
      <c r="T92" s="29">
        <v>2</v>
      </c>
      <c r="U92" s="1" t="s">
        <v>4532</v>
      </c>
      <c r="V92" s="1" t="s">
        <v>79</v>
      </c>
      <c r="W92" s="1" t="s">
        <v>80</v>
      </c>
      <c r="X92" s="1" t="s">
        <v>4686</v>
      </c>
      <c r="Y92" s="1" t="s">
        <v>81</v>
      </c>
      <c r="Z92" s="1" t="s">
        <v>82</v>
      </c>
      <c r="AA92" s="1" t="s">
        <v>102</v>
      </c>
      <c r="AB92" s="1" t="s">
        <v>1258</v>
      </c>
      <c r="AC92" s="1" t="s">
        <v>1259</v>
      </c>
      <c r="AF92" s="1" t="s">
        <v>1260</v>
      </c>
      <c r="AG92" s="1" t="s">
        <v>87</v>
      </c>
      <c r="AH92" s="1" t="s">
        <v>88</v>
      </c>
      <c r="AI92" s="1" t="s">
        <v>89</v>
      </c>
      <c r="AJ92" s="1" t="s">
        <v>88</v>
      </c>
      <c r="AL92" s="1" t="s">
        <v>145</v>
      </c>
      <c r="AM92" s="1" t="s">
        <v>91</v>
      </c>
      <c r="AP92" s="1" t="s">
        <v>1261</v>
      </c>
      <c r="AR92" s="1" t="s">
        <v>975</v>
      </c>
      <c r="AS92" s="1" t="s">
        <v>1262</v>
      </c>
      <c r="AU92" s="1" t="s">
        <v>5215</v>
      </c>
      <c r="AY92" t="s">
        <v>168</v>
      </c>
      <c r="AZ92" t="s">
        <v>78</v>
      </c>
      <c r="BB92">
        <v>5</v>
      </c>
    </row>
    <row r="93" spans="1:63" ht="100" customHeight="1" x14ac:dyDescent="0.2">
      <c r="A93" s="2">
        <v>45122</v>
      </c>
      <c r="B93">
        <v>385</v>
      </c>
      <c r="C93" t="s">
        <v>966</v>
      </c>
      <c r="D93">
        <v>2020</v>
      </c>
      <c r="E93" s="1" t="s">
        <v>967</v>
      </c>
      <c r="F93" s="3">
        <v>44181</v>
      </c>
      <c r="H93" s="1" t="s">
        <v>70</v>
      </c>
      <c r="I93" s="1" t="s">
        <v>71</v>
      </c>
      <c r="J93" s="1" t="s">
        <v>1256</v>
      </c>
      <c r="K93" s="1">
        <v>5</v>
      </c>
      <c r="L93" s="1" t="s">
        <v>1263</v>
      </c>
      <c r="M93" s="1" t="s">
        <v>1264</v>
      </c>
      <c r="N93" s="1" t="s">
        <v>1081</v>
      </c>
      <c r="O93" s="1" t="s">
        <v>1082</v>
      </c>
      <c r="P93" s="1" t="s">
        <v>1012</v>
      </c>
      <c r="S93" s="1" t="s">
        <v>1081</v>
      </c>
      <c r="T93" s="29">
        <v>2</v>
      </c>
      <c r="U93" s="1" t="s">
        <v>4533</v>
      </c>
      <c r="V93" s="1" t="s">
        <v>79</v>
      </c>
      <c r="W93" s="1" t="s">
        <v>80</v>
      </c>
      <c r="X93" s="1" t="s">
        <v>4686</v>
      </c>
      <c r="Y93" s="1" t="s">
        <v>81</v>
      </c>
      <c r="Z93" s="1" t="s">
        <v>82</v>
      </c>
      <c r="AA93" s="1" t="s">
        <v>102</v>
      </c>
      <c r="AB93" s="1" t="s">
        <v>1258</v>
      </c>
      <c r="AC93" s="1" t="s">
        <v>1265</v>
      </c>
      <c r="AD93" s="1" t="s">
        <v>176</v>
      </c>
      <c r="AF93" s="1" t="s">
        <v>1266</v>
      </c>
      <c r="AG93" s="1" t="s">
        <v>430</v>
      </c>
      <c r="AH93" s="1" t="s">
        <v>88</v>
      </c>
      <c r="AI93" s="1" t="s">
        <v>88</v>
      </c>
      <c r="AL93" s="1" t="s">
        <v>1267</v>
      </c>
      <c r="AM93" s="1" t="s">
        <v>135</v>
      </c>
      <c r="AO93" s="1" t="s">
        <v>1268</v>
      </c>
      <c r="AP93" s="1" t="s">
        <v>1269</v>
      </c>
      <c r="AR93" s="1" t="s">
        <v>975</v>
      </c>
      <c r="AS93" s="1" t="s">
        <v>1262</v>
      </c>
      <c r="AU93" s="1" t="s">
        <v>5215</v>
      </c>
      <c r="AY93" t="s">
        <v>168</v>
      </c>
      <c r="AZ93" t="s">
        <v>78</v>
      </c>
      <c r="BB93">
        <v>5</v>
      </c>
    </row>
    <row r="94" spans="1:63" ht="100" customHeight="1" x14ac:dyDescent="0.2">
      <c r="A94" s="2">
        <v>45107</v>
      </c>
      <c r="B94">
        <v>384</v>
      </c>
      <c r="C94" t="s">
        <v>1270</v>
      </c>
      <c r="D94">
        <v>2020</v>
      </c>
      <c r="E94" s="1" t="s">
        <v>967</v>
      </c>
      <c r="F94" s="3">
        <v>44144</v>
      </c>
      <c r="G94" s="3">
        <v>45189</v>
      </c>
      <c r="H94" s="1" t="s">
        <v>490</v>
      </c>
      <c r="I94" s="1" t="s">
        <v>491</v>
      </c>
      <c r="J94" s="1" t="s">
        <v>1271</v>
      </c>
      <c r="K94" s="1">
        <v>18</v>
      </c>
      <c r="L94" s="1" t="s">
        <v>1272</v>
      </c>
      <c r="M94" s="1" t="s">
        <v>1272</v>
      </c>
      <c r="N94" s="1" t="s">
        <v>1081</v>
      </c>
      <c r="P94" s="1" t="s">
        <v>1012</v>
      </c>
      <c r="Q94" s="1" t="s">
        <v>119</v>
      </c>
      <c r="R94" s="1" t="s">
        <v>78</v>
      </c>
      <c r="S94" s="1" t="s">
        <v>1081</v>
      </c>
      <c r="T94" s="29">
        <v>2</v>
      </c>
      <c r="U94" s="1" t="s">
        <v>4534</v>
      </c>
      <c r="V94" s="1" t="s">
        <v>79</v>
      </c>
      <c r="W94" s="1" t="s">
        <v>80</v>
      </c>
      <c r="X94" s="1" t="s">
        <v>4686</v>
      </c>
      <c r="Y94" s="1" t="s">
        <v>1069</v>
      </c>
      <c r="Z94" s="1" t="s">
        <v>82</v>
      </c>
      <c r="AA94" s="1" t="s">
        <v>102</v>
      </c>
      <c r="AC94" s="1" t="s">
        <v>1273</v>
      </c>
      <c r="AD94" s="1" t="s">
        <v>338</v>
      </c>
      <c r="AE94" s="1" t="s">
        <v>78</v>
      </c>
      <c r="AF94" s="1" t="s">
        <v>1274</v>
      </c>
      <c r="AG94" s="1" t="s">
        <v>1219</v>
      </c>
      <c r="AH94" s="1" t="s">
        <v>225</v>
      </c>
      <c r="AI94" s="1" t="s">
        <v>225</v>
      </c>
      <c r="AJ94" s="1" t="s">
        <v>450</v>
      </c>
      <c r="AK94" s="1" t="s">
        <v>226</v>
      </c>
      <c r="AL94" s="1" t="s">
        <v>1275</v>
      </c>
      <c r="AM94" s="1" t="s">
        <v>163</v>
      </c>
      <c r="AN94" s="1" t="s">
        <v>513</v>
      </c>
      <c r="AO94" s="1" t="s">
        <v>1276</v>
      </c>
      <c r="AP94" s="1" t="s">
        <v>1277</v>
      </c>
      <c r="AR94" s="1" t="s">
        <v>975</v>
      </c>
      <c r="AS94" s="1" t="s">
        <v>1278</v>
      </c>
      <c r="AU94" s="1" t="s">
        <v>5216</v>
      </c>
      <c r="AY94" t="s">
        <v>168</v>
      </c>
      <c r="AZ94" t="s">
        <v>78</v>
      </c>
      <c r="BA94" t="s">
        <v>1279</v>
      </c>
      <c r="BB94">
        <v>18</v>
      </c>
    </row>
    <row r="95" spans="1:63" ht="100" customHeight="1" x14ac:dyDescent="0.2">
      <c r="A95" s="2">
        <v>45122</v>
      </c>
      <c r="B95">
        <v>383</v>
      </c>
      <c r="C95" t="s">
        <v>1214</v>
      </c>
      <c r="D95">
        <v>2020</v>
      </c>
      <c r="E95" s="1" t="s">
        <v>967</v>
      </c>
      <c r="F95" s="3">
        <v>44138</v>
      </c>
      <c r="H95" s="1" t="s">
        <v>70</v>
      </c>
      <c r="I95" s="1" t="s">
        <v>71</v>
      </c>
      <c r="J95" s="1" t="s">
        <v>1280</v>
      </c>
      <c r="K95" s="1">
        <v>17</v>
      </c>
      <c r="L95" s="1" t="s">
        <v>1281</v>
      </c>
      <c r="M95" s="1" t="s">
        <v>1281</v>
      </c>
      <c r="N95" s="1" t="s">
        <v>74</v>
      </c>
      <c r="P95" s="1" t="s">
        <v>76</v>
      </c>
      <c r="S95" s="1" t="s">
        <v>74</v>
      </c>
      <c r="T95" s="29" t="s">
        <v>1671</v>
      </c>
      <c r="U95" s="1" t="s">
        <v>4535</v>
      </c>
      <c r="V95" s="1" t="s">
        <v>79</v>
      </c>
      <c r="W95" s="1" t="s">
        <v>80</v>
      </c>
      <c r="X95" s="1" t="s">
        <v>4685</v>
      </c>
      <c r="Y95" s="1" t="s">
        <v>81</v>
      </c>
      <c r="Z95" s="1" t="s">
        <v>82</v>
      </c>
      <c r="AA95" s="1" t="s">
        <v>102</v>
      </c>
      <c r="AB95" s="1" t="s">
        <v>1282</v>
      </c>
      <c r="AC95" s="1" t="s">
        <v>1283</v>
      </c>
      <c r="AF95" s="1" t="s">
        <v>1284</v>
      </c>
      <c r="AG95" s="1" t="s">
        <v>430</v>
      </c>
      <c r="AH95" s="1" t="s">
        <v>88</v>
      </c>
      <c r="AI95" s="1" t="s">
        <v>89</v>
      </c>
      <c r="AJ95" s="1" t="s">
        <v>88</v>
      </c>
      <c r="AL95" s="1" t="s">
        <v>145</v>
      </c>
      <c r="AM95" s="1" t="s">
        <v>91</v>
      </c>
      <c r="AN95" s="1" t="s">
        <v>228</v>
      </c>
      <c r="AO95" s="1" t="s">
        <v>1285</v>
      </c>
      <c r="AP95" s="1" t="s">
        <v>1286</v>
      </c>
      <c r="AR95" s="1" t="s">
        <v>975</v>
      </c>
      <c r="AS95" s="1" t="s">
        <v>1287</v>
      </c>
      <c r="AU95" s="1" t="s">
        <v>5217</v>
      </c>
      <c r="AY95" t="s">
        <v>168</v>
      </c>
      <c r="AZ95" t="s">
        <v>78</v>
      </c>
      <c r="BA95" t="s">
        <v>1288</v>
      </c>
      <c r="BB95">
        <v>17</v>
      </c>
    </row>
    <row r="96" spans="1:63" ht="100" customHeight="1" x14ac:dyDescent="0.2">
      <c r="A96" s="2">
        <v>45122</v>
      </c>
      <c r="B96">
        <v>382</v>
      </c>
      <c r="C96" t="s">
        <v>1289</v>
      </c>
      <c r="D96">
        <v>2020</v>
      </c>
      <c r="E96" s="1" t="s">
        <v>967</v>
      </c>
      <c r="F96" s="3">
        <v>44134</v>
      </c>
      <c r="G96" s="3">
        <v>44389</v>
      </c>
      <c r="H96" s="1" t="s">
        <v>1290</v>
      </c>
      <c r="I96" s="1" t="s">
        <v>531</v>
      </c>
      <c r="J96" s="1" t="s">
        <v>1291</v>
      </c>
      <c r="K96" s="1">
        <v>6</v>
      </c>
      <c r="L96" s="1" t="s">
        <v>1292</v>
      </c>
      <c r="M96" s="1" t="s">
        <v>1292</v>
      </c>
      <c r="N96" s="1" t="s">
        <v>425</v>
      </c>
      <c r="P96" s="1" t="s">
        <v>156</v>
      </c>
      <c r="S96" s="1" t="s">
        <v>425</v>
      </c>
      <c r="T96" s="29">
        <v>9</v>
      </c>
      <c r="U96" s="1" t="s">
        <v>4536</v>
      </c>
      <c r="V96" s="1" t="s">
        <v>79</v>
      </c>
      <c r="W96" s="1" t="s">
        <v>80</v>
      </c>
      <c r="X96" s="1" t="s">
        <v>4686</v>
      </c>
      <c r="Y96" s="1" t="s">
        <v>159</v>
      </c>
      <c r="Z96" s="1" t="s">
        <v>82</v>
      </c>
      <c r="AA96" s="1" t="s">
        <v>102</v>
      </c>
      <c r="AC96" s="1" t="s">
        <v>1293</v>
      </c>
      <c r="AD96" s="1" t="s">
        <v>338</v>
      </c>
      <c r="AE96" s="1" t="s">
        <v>78</v>
      </c>
      <c r="AF96" s="1" t="s">
        <v>1294</v>
      </c>
      <c r="AG96" s="1" t="s">
        <v>1219</v>
      </c>
      <c r="AH96" s="1" t="s">
        <v>225</v>
      </c>
      <c r="AI96" s="1" t="s">
        <v>225</v>
      </c>
      <c r="AJ96" s="1" t="s">
        <v>450</v>
      </c>
      <c r="AK96" s="1" t="s">
        <v>226</v>
      </c>
      <c r="AL96" s="1" t="s">
        <v>1295</v>
      </c>
      <c r="AM96" s="1" t="s">
        <v>163</v>
      </c>
      <c r="AN96" s="1" t="s">
        <v>513</v>
      </c>
      <c r="AO96" s="1" t="s">
        <v>75</v>
      </c>
      <c r="AP96" s="1" t="s">
        <v>1296</v>
      </c>
      <c r="AQ96" s="1" t="s">
        <v>1297</v>
      </c>
      <c r="AR96" s="1" t="s">
        <v>230</v>
      </c>
      <c r="AS96" s="1" t="s">
        <v>1298</v>
      </c>
      <c r="AU96" s="1" t="s">
        <v>5218</v>
      </c>
      <c r="AY96" t="s">
        <v>168</v>
      </c>
      <c r="AZ96" t="s">
        <v>78</v>
      </c>
      <c r="BA96" t="s">
        <v>1299</v>
      </c>
      <c r="BB96">
        <v>6</v>
      </c>
      <c r="BF96" t="s">
        <v>75</v>
      </c>
      <c r="BG96" t="s">
        <v>75</v>
      </c>
      <c r="BH96" t="s">
        <v>75</v>
      </c>
      <c r="BI96" t="s">
        <v>75</v>
      </c>
      <c r="BJ96" t="s">
        <v>75</v>
      </c>
      <c r="BK96" t="s">
        <v>75</v>
      </c>
    </row>
    <row r="97" spans="1:63" ht="100" customHeight="1" x14ac:dyDescent="0.2">
      <c r="A97" s="2">
        <v>45122</v>
      </c>
      <c r="B97">
        <v>381</v>
      </c>
      <c r="C97" t="s">
        <v>1300</v>
      </c>
      <c r="D97">
        <v>2020</v>
      </c>
      <c r="E97" s="1" t="s">
        <v>967</v>
      </c>
      <c r="F97" s="3">
        <v>44102</v>
      </c>
      <c r="H97" s="1" t="s">
        <v>70</v>
      </c>
      <c r="I97" s="1" t="s">
        <v>71</v>
      </c>
      <c r="J97" s="1" t="s">
        <v>1301</v>
      </c>
      <c r="K97" s="1">
        <v>2</v>
      </c>
      <c r="L97" s="1" t="s">
        <v>1302</v>
      </c>
      <c r="M97" s="1" t="s">
        <v>1302</v>
      </c>
      <c r="N97" s="1" t="s">
        <v>74</v>
      </c>
      <c r="P97" s="1" t="s">
        <v>76</v>
      </c>
      <c r="S97" s="1" t="s">
        <v>74</v>
      </c>
      <c r="T97" s="29" t="s">
        <v>1671</v>
      </c>
      <c r="U97" s="1" t="s">
        <v>1303</v>
      </c>
      <c r="V97" s="1" t="s">
        <v>79</v>
      </c>
      <c r="W97" s="1" t="s">
        <v>80</v>
      </c>
      <c r="X97" s="1" t="s">
        <v>4686</v>
      </c>
      <c r="Y97" s="1" t="s">
        <v>1069</v>
      </c>
      <c r="Z97" s="1" t="s">
        <v>82</v>
      </c>
      <c r="AA97" s="1" t="s">
        <v>83</v>
      </c>
      <c r="AB97" s="1" t="s">
        <v>1304</v>
      </c>
      <c r="AC97" s="1" t="s">
        <v>1305</v>
      </c>
      <c r="AD97" s="1" t="s">
        <v>338</v>
      </c>
      <c r="AF97" s="1" t="s">
        <v>1306</v>
      </c>
      <c r="AG97" s="1" t="s">
        <v>430</v>
      </c>
      <c r="AH97" s="1" t="s">
        <v>88</v>
      </c>
      <c r="AI97" s="1" t="s">
        <v>89</v>
      </c>
      <c r="AJ97" s="1" t="s">
        <v>88</v>
      </c>
      <c r="AL97" s="1" t="s">
        <v>145</v>
      </c>
      <c r="AM97" s="1" t="s">
        <v>91</v>
      </c>
      <c r="AN97" s="1" t="s">
        <v>228</v>
      </c>
      <c r="AP97" s="1" t="s">
        <v>1307</v>
      </c>
      <c r="AR97" s="1" t="s">
        <v>1308</v>
      </c>
      <c r="AS97" s="1" t="s">
        <v>1308</v>
      </c>
      <c r="AU97" s="1" t="s">
        <v>5219</v>
      </c>
      <c r="AY97" t="s">
        <v>168</v>
      </c>
      <c r="AZ97" t="s">
        <v>78</v>
      </c>
      <c r="BB97">
        <v>2</v>
      </c>
    </row>
    <row r="98" spans="1:63" ht="100" customHeight="1" x14ac:dyDescent="0.2">
      <c r="A98" s="2">
        <v>45122</v>
      </c>
      <c r="B98">
        <v>380</v>
      </c>
      <c r="C98" t="s">
        <v>1309</v>
      </c>
      <c r="D98">
        <v>2020</v>
      </c>
      <c r="E98" s="1" t="s">
        <v>967</v>
      </c>
      <c r="F98" s="3">
        <v>44089</v>
      </c>
      <c r="H98" s="1" t="s">
        <v>70</v>
      </c>
      <c r="I98" s="1" t="s">
        <v>71</v>
      </c>
      <c r="J98" s="1" t="s">
        <v>1310</v>
      </c>
      <c r="K98" s="1">
        <v>20</v>
      </c>
      <c r="L98" s="1" t="s">
        <v>1311</v>
      </c>
      <c r="M98" s="1" t="s">
        <v>1312</v>
      </c>
      <c r="N98" s="1" t="s">
        <v>74</v>
      </c>
      <c r="P98" s="1" t="s">
        <v>76</v>
      </c>
      <c r="S98" s="1" t="s">
        <v>74</v>
      </c>
      <c r="T98" s="29" t="s">
        <v>1671</v>
      </c>
      <c r="U98" s="1" t="s">
        <v>4537</v>
      </c>
      <c r="V98" s="1" t="s">
        <v>79</v>
      </c>
      <c r="W98" s="1" t="s">
        <v>80</v>
      </c>
      <c r="X98" s="1" t="s">
        <v>4686</v>
      </c>
      <c r="Y98" s="1" t="s">
        <v>81</v>
      </c>
      <c r="Z98" s="1" t="s">
        <v>82</v>
      </c>
      <c r="AA98" s="1" t="s">
        <v>102</v>
      </c>
      <c r="AB98" s="1" t="s">
        <v>4435</v>
      </c>
      <c r="AC98" s="1" t="s">
        <v>1313</v>
      </c>
      <c r="AF98" s="1" t="s">
        <v>1314</v>
      </c>
      <c r="AG98" s="1" t="s">
        <v>430</v>
      </c>
      <c r="AH98" s="1" t="s">
        <v>88</v>
      </c>
      <c r="AI98" s="1" t="s">
        <v>89</v>
      </c>
      <c r="AJ98" s="1" t="s">
        <v>88</v>
      </c>
      <c r="AL98" s="1" t="s">
        <v>145</v>
      </c>
      <c r="AM98" s="1" t="s">
        <v>91</v>
      </c>
      <c r="AN98" s="1" t="s">
        <v>228</v>
      </c>
      <c r="AP98" s="1" t="s">
        <v>1315</v>
      </c>
      <c r="AR98" s="1" t="s">
        <v>230</v>
      </c>
      <c r="AS98" s="1" t="s">
        <v>1316</v>
      </c>
      <c r="AU98" s="1" t="s">
        <v>5220</v>
      </c>
      <c r="AY98" t="s">
        <v>168</v>
      </c>
      <c r="AZ98" t="s">
        <v>78</v>
      </c>
      <c r="BA98" t="s">
        <v>1317</v>
      </c>
      <c r="BB98">
        <v>20</v>
      </c>
    </row>
    <row r="99" spans="1:63" ht="100" customHeight="1" x14ac:dyDescent="0.2">
      <c r="A99" s="2">
        <v>45122</v>
      </c>
      <c r="B99">
        <v>379</v>
      </c>
      <c r="C99" t="s">
        <v>1309</v>
      </c>
      <c r="D99">
        <v>2020</v>
      </c>
      <c r="E99" s="1" t="s">
        <v>967</v>
      </c>
      <c r="F99" s="3">
        <v>44088</v>
      </c>
      <c r="G99" s="3">
        <v>44433</v>
      </c>
      <c r="H99" s="1" t="s">
        <v>70</v>
      </c>
      <c r="I99" s="1" t="s">
        <v>71</v>
      </c>
      <c r="J99" s="1" t="s">
        <v>1310</v>
      </c>
      <c r="K99" s="1">
        <v>21</v>
      </c>
      <c r="L99" s="1" t="s">
        <v>1318</v>
      </c>
      <c r="M99" s="1" t="s">
        <v>1318</v>
      </c>
      <c r="N99" s="1" t="s">
        <v>74</v>
      </c>
      <c r="P99" s="1" t="s">
        <v>76</v>
      </c>
      <c r="S99" s="1" t="s">
        <v>74</v>
      </c>
      <c r="T99" s="29" t="s">
        <v>1671</v>
      </c>
      <c r="U99" s="1" t="s">
        <v>4538</v>
      </c>
      <c r="V99" s="1" t="s">
        <v>79</v>
      </c>
      <c r="W99" s="1" t="s">
        <v>80</v>
      </c>
      <c r="X99" s="1" t="s">
        <v>4686</v>
      </c>
      <c r="Y99" s="1" t="s">
        <v>81</v>
      </c>
      <c r="Z99" s="1" t="s">
        <v>82</v>
      </c>
      <c r="AA99" s="1" t="s">
        <v>102</v>
      </c>
      <c r="AB99" s="1" t="s">
        <v>4436</v>
      </c>
      <c r="AC99" s="1" t="s">
        <v>1319</v>
      </c>
      <c r="AF99" s="1" t="s">
        <v>1320</v>
      </c>
      <c r="AG99" s="1" t="s">
        <v>465</v>
      </c>
      <c r="AH99" s="1" t="s">
        <v>225</v>
      </c>
      <c r="AI99" s="1" t="s">
        <v>89</v>
      </c>
      <c r="AJ99" s="1" t="s">
        <v>225</v>
      </c>
      <c r="AK99" s="1" t="s">
        <v>226</v>
      </c>
      <c r="AL99" s="1" t="s">
        <v>145</v>
      </c>
      <c r="AM99" s="1" t="s">
        <v>91</v>
      </c>
      <c r="AO99" s="1" t="s">
        <v>1321</v>
      </c>
      <c r="AP99" s="1" t="s">
        <v>1322</v>
      </c>
      <c r="AR99" s="1" t="s">
        <v>230</v>
      </c>
      <c r="AS99" s="1" t="s">
        <v>1323</v>
      </c>
      <c r="AU99" s="1" t="s">
        <v>5221</v>
      </c>
      <c r="AV99" s="1" t="s">
        <v>1324</v>
      </c>
      <c r="AY99" t="s">
        <v>168</v>
      </c>
      <c r="AZ99" t="s">
        <v>96</v>
      </c>
      <c r="BA99" t="s">
        <v>1325</v>
      </c>
      <c r="BB99">
        <v>21</v>
      </c>
      <c r="BE99">
        <v>1</v>
      </c>
      <c r="BF99" t="s">
        <v>75</v>
      </c>
      <c r="BG99" t="s">
        <v>75</v>
      </c>
      <c r="BH99" t="s">
        <v>75</v>
      </c>
      <c r="BI99" t="s">
        <v>75</v>
      </c>
      <c r="BJ99" t="s">
        <v>75</v>
      </c>
      <c r="BK99" t="s">
        <v>75</v>
      </c>
    </row>
    <row r="100" spans="1:63" ht="100" customHeight="1" x14ac:dyDescent="0.2">
      <c r="A100" s="2">
        <v>45138</v>
      </c>
      <c r="B100">
        <v>378</v>
      </c>
      <c r="C100" t="s">
        <v>1326</v>
      </c>
      <c r="D100">
        <v>2020</v>
      </c>
      <c r="E100" s="1" t="s">
        <v>967</v>
      </c>
      <c r="F100" s="3">
        <v>44084</v>
      </c>
      <c r="G100" s="3">
        <v>45119</v>
      </c>
      <c r="H100" s="1" t="s">
        <v>70</v>
      </c>
      <c r="I100" s="1" t="s">
        <v>71</v>
      </c>
      <c r="J100" s="1" t="s">
        <v>1327</v>
      </c>
      <c r="K100" s="1">
        <v>4</v>
      </c>
      <c r="L100" s="1" t="s">
        <v>1328</v>
      </c>
      <c r="M100" s="1" t="s">
        <v>1328</v>
      </c>
      <c r="N100" s="1" t="s">
        <v>252</v>
      </c>
      <c r="O100" s="1" t="s">
        <v>1329</v>
      </c>
      <c r="P100" s="1" t="s">
        <v>76</v>
      </c>
      <c r="Q100" s="1" t="s">
        <v>119</v>
      </c>
      <c r="R100" s="1" t="s">
        <v>78</v>
      </c>
      <c r="S100" s="1" t="s">
        <v>252</v>
      </c>
      <c r="T100" s="29" t="s">
        <v>1671</v>
      </c>
      <c r="U100" s="1" t="s">
        <v>4437</v>
      </c>
      <c r="V100" s="1" t="s">
        <v>79</v>
      </c>
      <c r="W100" s="1" t="s">
        <v>80</v>
      </c>
      <c r="X100" s="1" t="s">
        <v>4686</v>
      </c>
      <c r="Z100" s="1" t="s">
        <v>82</v>
      </c>
      <c r="AA100" s="1" t="s">
        <v>83</v>
      </c>
      <c r="AC100" s="1" t="s">
        <v>1330</v>
      </c>
      <c r="AE100" s="1" t="s">
        <v>78</v>
      </c>
      <c r="AF100" s="1" t="s">
        <v>1331</v>
      </c>
      <c r="AG100" s="1" t="s">
        <v>1219</v>
      </c>
      <c r="AH100" s="1" t="s">
        <v>225</v>
      </c>
      <c r="AI100" s="1" t="s">
        <v>225</v>
      </c>
      <c r="AJ100" s="1" t="s">
        <v>450</v>
      </c>
      <c r="AK100" s="1" t="s">
        <v>226</v>
      </c>
      <c r="AL100" s="1" t="s">
        <v>1332</v>
      </c>
      <c r="AM100" s="1" t="s">
        <v>135</v>
      </c>
      <c r="AO100" s="1" t="s">
        <v>1333</v>
      </c>
      <c r="AP100" s="1" t="s">
        <v>1334</v>
      </c>
      <c r="AR100" s="1" t="s">
        <v>1335</v>
      </c>
      <c r="AS100" s="1" t="s">
        <v>1336</v>
      </c>
      <c r="AU100" s="1" t="s">
        <v>5222</v>
      </c>
      <c r="AV100" s="1" t="s">
        <v>975</v>
      </c>
      <c r="AY100" t="s">
        <v>168</v>
      </c>
      <c r="AZ100" t="s">
        <v>96</v>
      </c>
      <c r="BA100" t="s">
        <v>1337</v>
      </c>
      <c r="BB100">
        <v>4</v>
      </c>
      <c r="BD100">
        <v>1</v>
      </c>
    </row>
    <row r="101" spans="1:63" ht="100" customHeight="1" x14ac:dyDescent="0.2">
      <c r="A101" s="2">
        <v>45122</v>
      </c>
      <c r="B101">
        <v>377</v>
      </c>
      <c r="C101" t="s">
        <v>1338</v>
      </c>
      <c r="D101">
        <v>2020</v>
      </c>
      <c r="E101" s="1" t="s">
        <v>967</v>
      </c>
      <c r="F101" s="3">
        <v>44083</v>
      </c>
      <c r="H101" s="1" t="s">
        <v>1154</v>
      </c>
      <c r="I101" s="1" t="s">
        <v>71</v>
      </c>
      <c r="J101" s="1" t="s">
        <v>1339</v>
      </c>
      <c r="K101" s="1">
        <v>15</v>
      </c>
      <c r="L101" s="1" t="s">
        <v>1340</v>
      </c>
      <c r="M101" s="1" t="s">
        <v>1340</v>
      </c>
      <c r="N101" s="1" t="s">
        <v>1341</v>
      </c>
      <c r="P101" s="1" t="s">
        <v>156</v>
      </c>
      <c r="S101" s="1" t="s">
        <v>1341</v>
      </c>
      <c r="T101" s="29">
        <v>9</v>
      </c>
      <c r="U101" s="1" t="s">
        <v>4539</v>
      </c>
      <c r="V101" s="1" t="s">
        <v>79</v>
      </c>
      <c r="W101" s="1" t="s">
        <v>80</v>
      </c>
      <c r="X101" s="1" t="s">
        <v>4685</v>
      </c>
      <c r="Y101" s="1" t="s">
        <v>81</v>
      </c>
      <c r="Z101" s="1" t="s">
        <v>101</v>
      </c>
      <c r="AA101" s="1" t="s">
        <v>102</v>
      </c>
      <c r="AC101" s="1" t="s">
        <v>1342</v>
      </c>
      <c r="AD101" s="1" t="s">
        <v>338</v>
      </c>
      <c r="AF101" s="1" t="s">
        <v>1343</v>
      </c>
      <c r="AG101" s="1" t="s">
        <v>430</v>
      </c>
      <c r="AH101" s="1" t="s">
        <v>88</v>
      </c>
      <c r="AI101" s="1" t="s">
        <v>88</v>
      </c>
      <c r="AL101" s="1" t="s">
        <v>1344</v>
      </c>
      <c r="AM101" s="1" t="s">
        <v>135</v>
      </c>
      <c r="AP101" s="1" t="s">
        <v>1345</v>
      </c>
      <c r="AR101" s="1" t="s">
        <v>1346</v>
      </c>
      <c r="AS101" s="1" t="s">
        <v>1347</v>
      </c>
      <c r="AU101" s="1" t="s">
        <v>5223</v>
      </c>
      <c r="AV101" s="1" t="s">
        <v>1348</v>
      </c>
      <c r="AY101" t="s">
        <v>168</v>
      </c>
      <c r="AZ101" t="s">
        <v>96</v>
      </c>
      <c r="BB101">
        <v>15</v>
      </c>
      <c r="BE101">
        <v>1</v>
      </c>
    </row>
    <row r="102" spans="1:63" ht="100" customHeight="1" x14ac:dyDescent="0.2">
      <c r="A102" s="2">
        <v>45122</v>
      </c>
      <c r="B102">
        <v>376</v>
      </c>
      <c r="C102" t="s">
        <v>1349</v>
      </c>
      <c r="D102">
        <v>2020</v>
      </c>
      <c r="E102" s="1" t="s">
        <v>967</v>
      </c>
      <c r="F102" s="3">
        <v>44071</v>
      </c>
      <c r="H102" s="1" t="s">
        <v>1350</v>
      </c>
      <c r="I102" s="1" t="s">
        <v>71</v>
      </c>
      <c r="J102" s="1" t="s">
        <v>1351</v>
      </c>
      <c r="K102" s="1">
        <v>22</v>
      </c>
      <c r="L102" s="1" t="s">
        <v>1352</v>
      </c>
      <c r="M102" s="1" t="s">
        <v>1352</v>
      </c>
      <c r="N102" s="1" t="s">
        <v>1157</v>
      </c>
      <c r="P102" s="1" t="s">
        <v>156</v>
      </c>
      <c r="S102" s="1" t="s">
        <v>1157</v>
      </c>
      <c r="T102" s="29">
        <v>9</v>
      </c>
      <c r="U102" s="1" t="s">
        <v>4540</v>
      </c>
      <c r="V102" s="1" t="s">
        <v>79</v>
      </c>
      <c r="W102" s="1" t="s">
        <v>80</v>
      </c>
      <c r="X102" s="1" t="s">
        <v>4685</v>
      </c>
      <c r="Y102" s="1" t="s">
        <v>81</v>
      </c>
      <c r="Z102" s="1" t="s">
        <v>82</v>
      </c>
      <c r="AA102" s="1" t="s">
        <v>102</v>
      </c>
      <c r="AB102" s="1" t="s">
        <v>1353</v>
      </c>
      <c r="AC102" s="1" t="s">
        <v>1354</v>
      </c>
      <c r="AD102" s="1" t="s">
        <v>338</v>
      </c>
      <c r="AF102" s="1" t="s">
        <v>1355</v>
      </c>
      <c r="AG102" s="1" t="s">
        <v>430</v>
      </c>
      <c r="AH102" s="1" t="s">
        <v>88</v>
      </c>
      <c r="AI102" s="1" t="s">
        <v>88</v>
      </c>
      <c r="AL102" s="1" t="s">
        <v>1356</v>
      </c>
      <c r="AM102" s="1" t="s">
        <v>163</v>
      </c>
      <c r="AO102" s="1" t="s">
        <v>1357</v>
      </c>
      <c r="AP102" s="1" t="s">
        <v>1358</v>
      </c>
      <c r="AR102" s="1" t="s">
        <v>230</v>
      </c>
      <c r="AS102" s="1" t="s">
        <v>1359</v>
      </c>
      <c r="AU102" s="1" t="s">
        <v>5224</v>
      </c>
      <c r="AY102" t="s">
        <v>168</v>
      </c>
      <c r="AZ102" t="s">
        <v>78</v>
      </c>
      <c r="BA102" t="s">
        <v>1360</v>
      </c>
      <c r="BB102">
        <v>22</v>
      </c>
    </row>
    <row r="103" spans="1:63" ht="100" customHeight="1" x14ac:dyDescent="0.2">
      <c r="A103" s="2">
        <v>45151</v>
      </c>
      <c r="B103">
        <v>375</v>
      </c>
      <c r="C103" t="s">
        <v>1361</v>
      </c>
      <c r="D103">
        <v>2020</v>
      </c>
      <c r="E103" s="1" t="s">
        <v>967</v>
      </c>
      <c r="F103" s="3">
        <v>44068</v>
      </c>
      <c r="H103" s="1" t="s">
        <v>1362</v>
      </c>
      <c r="I103" s="1" t="s">
        <v>1021</v>
      </c>
      <c r="J103" s="1" t="s">
        <v>1363</v>
      </c>
      <c r="K103" s="1">
        <v>3</v>
      </c>
      <c r="L103" s="1" t="s">
        <v>1364</v>
      </c>
      <c r="M103" s="1" t="s">
        <v>1365</v>
      </c>
      <c r="N103" s="1" t="s">
        <v>252</v>
      </c>
      <c r="O103" s="1" t="s">
        <v>253</v>
      </c>
      <c r="P103" s="1" t="s">
        <v>76</v>
      </c>
      <c r="Q103" s="1" t="s">
        <v>157</v>
      </c>
      <c r="R103" s="1" t="s">
        <v>96</v>
      </c>
      <c r="S103" s="1" t="s">
        <v>74</v>
      </c>
      <c r="T103" s="29" t="s">
        <v>1671</v>
      </c>
      <c r="U103" s="1" t="s">
        <v>4541</v>
      </c>
      <c r="V103" s="1" t="s">
        <v>79</v>
      </c>
      <c r="W103" s="1" t="s">
        <v>80</v>
      </c>
      <c r="X103" s="1" t="s">
        <v>4686</v>
      </c>
      <c r="Y103" s="1" t="s">
        <v>159</v>
      </c>
      <c r="Z103" s="1" t="s">
        <v>82</v>
      </c>
      <c r="AA103" s="1" t="s">
        <v>102</v>
      </c>
      <c r="AC103" s="1" t="s">
        <v>1366</v>
      </c>
      <c r="AD103" s="1" t="s">
        <v>176</v>
      </c>
      <c r="AE103" s="1" t="s">
        <v>96</v>
      </c>
      <c r="AF103" s="1" t="s">
        <v>1367</v>
      </c>
      <c r="AG103" s="1" t="s">
        <v>178</v>
      </c>
      <c r="AH103" s="1" t="s">
        <v>179</v>
      </c>
      <c r="AI103" s="1" t="s">
        <v>179</v>
      </c>
      <c r="AJ103" s="1" t="s">
        <v>88</v>
      </c>
      <c r="AL103" s="1" t="s">
        <v>1368</v>
      </c>
      <c r="AM103" s="1" t="s">
        <v>261</v>
      </c>
      <c r="AP103" s="1" t="s">
        <v>1369</v>
      </c>
      <c r="AQ103" s="1" t="s">
        <v>1370</v>
      </c>
      <c r="AR103" s="1" t="s">
        <v>975</v>
      </c>
      <c r="AS103" s="1" t="s">
        <v>1371</v>
      </c>
      <c r="AU103" s="1" t="s">
        <v>5225</v>
      </c>
      <c r="AY103" t="s">
        <v>168</v>
      </c>
      <c r="AZ103" t="s">
        <v>78</v>
      </c>
      <c r="BA103" t="s">
        <v>1372</v>
      </c>
      <c r="BB103">
        <v>3</v>
      </c>
    </row>
    <row r="104" spans="1:63" ht="100" customHeight="1" x14ac:dyDescent="0.2">
      <c r="A104" s="2">
        <v>45122</v>
      </c>
      <c r="B104">
        <v>374</v>
      </c>
      <c r="C104" t="s">
        <v>1373</v>
      </c>
      <c r="D104">
        <v>2020</v>
      </c>
      <c r="E104" s="1" t="s">
        <v>967</v>
      </c>
      <c r="F104" s="3">
        <v>44064</v>
      </c>
      <c r="G104" s="3">
        <v>44698</v>
      </c>
      <c r="H104" s="1" t="s">
        <v>422</v>
      </c>
      <c r="I104" s="1" t="s">
        <v>1021</v>
      </c>
      <c r="J104" s="1" t="s">
        <v>1363</v>
      </c>
      <c r="K104" s="1">
        <v>7</v>
      </c>
      <c r="L104" s="1" t="s">
        <v>1374</v>
      </c>
      <c r="M104" s="1" t="s">
        <v>1374</v>
      </c>
      <c r="N104" s="1" t="s">
        <v>1375</v>
      </c>
      <c r="P104" s="1" t="s">
        <v>1169</v>
      </c>
      <c r="S104" s="1" t="s">
        <v>1375</v>
      </c>
      <c r="T104" s="29">
        <v>3</v>
      </c>
      <c r="U104" s="1" t="s">
        <v>4542</v>
      </c>
      <c r="V104" s="1" t="s">
        <v>79</v>
      </c>
      <c r="W104" s="1" t="s">
        <v>80</v>
      </c>
      <c r="X104" s="1" t="s">
        <v>4686</v>
      </c>
      <c r="Y104" s="1" t="s">
        <v>159</v>
      </c>
      <c r="Z104" s="1" t="s">
        <v>82</v>
      </c>
      <c r="AA104" s="1" t="s">
        <v>102</v>
      </c>
      <c r="AC104" s="1" t="s">
        <v>4543</v>
      </c>
      <c r="AF104" s="1" t="s">
        <v>1376</v>
      </c>
      <c r="AG104" s="1" t="s">
        <v>1219</v>
      </c>
      <c r="AH104" s="1" t="s">
        <v>179</v>
      </c>
      <c r="AI104" s="1" t="s">
        <v>881</v>
      </c>
      <c r="AJ104" s="1" t="s">
        <v>882</v>
      </c>
      <c r="AK104" s="1" t="s">
        <v>226</v>
      </c>
      <c r="AL104" s="1" t="s">
        <v>1377</v>
      </c>
      <c r="AM104" s="1" t="s">
        <v>163</v>
      </c>
      <c r="AP104" s="1" t="s">
        <v>1378</v>
      </c>
      <c r="AQ104" s="1" t="s">
        <v>1379</v>
      </c>
      <c r="AR104" s="1" t="s">
        <v>1175</v>
      </c>
      <c r="AS104" s="1" t="s">
        <v>1380</v>
      </c>
      <c r="AU104" s="1" t="s">
        <v>5226</v>
      </c>
      <c r="AY104" t="s">
        <v>168</v>
      </c>
      <c r="AZ104" t="s">
        <v>78</v>
      </c>
      <c r="BB104">
        <v>7</v>
      </c>
    </row>
    <row r="105" spans="1:63" ht="100" customHeight="1" x14ac:dyDescent="0.2">
      <c r="A105" s="2">
        <v>45122</v>
      </c>
      <c r="B105">
        <v>373</v>
      </c>
      <c r="C105" t="s">
        <v>1381</v>
      </c>
      <c r="D105">
        <v>2020</v>
      </c>
      <c r="E105" s="1" t="s">
        <v>967</v>
      </c>
      <c r="F105" s="3">
        <v>44061</v>
      </c>
      <c r="H105" s="1" t="s">
        <v>1382</v>
      </c>
      <c r="I105" s="1" t="s">
        <v>491</v>
      </c>
      <c r="J105" s="1" t="s">
        <v>1383</v>
      </c>
      <c r="K105" s="1">
        <v>15</v>
      </c>
      <c r="L105" s="1" t="s">
        <v>1384</v>
      </c>
      <c r="M105" s="1" t="s">
        <v>1384</v>
      </c>
      <c r="N105" s="1" t="s">
        <v>74</v>
      </c>
      <c r="P105" s="1" t="s">
        <v>76</v>
      </c>
      <c r="S105" s="1" t="s">
        <v>74</v>
      </c>
      <c r="T105" s="29" t="s">
        <v>1671</v>
      </c>
      <c r="U105" s="1" t="s">
        <v>4544</v>
      </c>
      <c r="V105" s="1" t="s">
        <v>79</v>
      </c>
      <c r="W105" s="1" t="s">
        <v>80</v>
      </c>
      <c r="X105" s="1" t="s">
        <v>4685</v>
      </c>
      <c r="Y105" s="1" t="s">
        <v>81</v>
      </c>
      <c r="Z105" s="1" t="s">
        <v>82</v>
      </c>
      <c r="AA105" s="1" t="s">
        <v>102</v>
      </c>
      <c r="AB105" s="1" t="s">
        <v>1385</v>
      </c>
      <c r="AC105" s="1" t="s">
        <v>1386</v>
      </c>
      <c r="AF105" s="1" t="s">
        <v>1387</v>
      </c>
      <c r="AG105" s="1" t="s">
        <v>430</v>
      </c>
      <c r="AH105" s="1" t="s">
        <v>88</v>
      </c>
      <c r="AI105" s="1" t="s">
        <v>89</v>
      </c>
      <c r="AJ105" s="1" t="s">
        <v>88</v>
      </c>
      <c r="AL105" s="1" t="s">
        <v>145</v>
      </c>
      <c r="AM105" s="1" t="s">
        <v>91</v>
      </c>
      <c r="AN105" s="1" t="s">
        <v>228</v>
      </c>
      <c r="AO105" s="1" t="s">
        <v>1388</v>
      </c>
      <c r="AP105" s="1" t="s">
        <v>1389</v>
      </c>
      <c r="AR105" s="1" t="s">
        <v>1335</v>
      </c>
      <c r="AS105" s="1" t="s">
        <v>1390</v>
      </c>
      <c r="AU105" s="1" t="s">
        <v>5227</v>
      </c>
      <c r="AY105" t="s">
        <v>168</v>
      </c>
      <c r="AZ105" t="s">
        <v>78</v>
      </c>
      <c r="BB105">
        <v>15</v>
      </c>
    </row>
    <row r="106" spans="1:63" ht="100" customHeight="1" x14ac:dyDescent="0.2">
      <c r="A106" s="2">
        <v>45122</v>
      </c>
      <c r="B106">
        <v>372</v>
      </c>
      <c r="C106" t="s">
        <v>1391</v>
      </c>
      <c r="D106">
        <v>2020</v>
      </c>
      <c r="E106" s="1" t="s">
        <v>967</v>
      </c>
      <c r="F106" s="3">
        <v>44061</v>
      </c>
      <c r="G106" s="3">
        <v>44244</v>
      </c>
      <c r="H106" s="1" t="s">
        <v>1392</v>
      </c>
      <c r="I106" s="1" t="s">
        <v>1021</v>
      </c>
      <c r="J106" s="1" t="s">
        <v>1363</v>
      </c>
      <c r="K106" s="1">
        <v>14</v>
      </c>
      <c r="L106" s="1" t="s">
        <v>1393</v>
      </c>
      <c r="M106" s="1" t="s">
        <v>1393</v>
      </c>
      <c r="N106" s="1" t="s">
        <v>1394</v>
      </c>
      <c r="P106" s="1" t="s">
        <v>156</v>
      </c>
      <c r="S106" s="1" t="s">
        <v>1394</v>
      </c>
      <c r="T106" s="29">
        <v>9</v>
      </c>
      <c r="U106" s="1" t="s">
        <v>1395</v>
      </c>
      <c r="V106" s="1" t="s">
        <v>79</v>
      </c>
      <c r="W106" s="1" t="s">
        <v>80</v>
      </c>
      <c r="X106" s="1" t="s">
        <v>4686</v>
      </c>
      <c r="Y106" s="1" t="s">
        <v>159</v>
      </c>
      <c r="Z106" s="1" t="s">
        <v>82</v>
      </c>
      <c r="AA106" s="1" t="s">
        <v>102</v>
      </c>
      <c r="AC106" s="1" t="s">
        <v>1396</v>
      </c>
      <c r="AF106" s="1" t="s">
        <v>1397</v>
      </c>
      <c r="AG106" s="1" t="s">
        <v>880</v>
      </c>
      <c r="AH106" s="1" t="s">
        <v>179</v>
      </c>
      <c r="AI106" s="1" t="s">
        <v>881</v>
      </c>
      <c r="AJ106" s="1" t="s">
        <v>882</v>
      </c>
      <c r="AK106" s="1" t="s">
        <v>226</v>
      </c>
      <c r="AL106" s="1" t="s">
        <v>1398</v>
      </c>
      <c r="AM106" s="1" t="s">
        <v>163</v>
      </c>
      <c r="AP106" s="1" t="s">
        <v>1399</v>
      </c>
      <c r="AR106" s="1" t="s">
        <v>165</v>
      </c>
      <c r="AS106" s="1" t="s">
        <v>1400</v>
      </c>
      <c r="AU106" s="1" t="s">
        <v>5228</v>
      </c>
      <c r="AY106" t="s">
        <v>168</v>
      </c>
      <c r="AZ106" t="s">
        <v>78</v>
      </c>
      <c r="BB106">
        <v>14</v>
      </c>
      <c r="BF106" t="s">
        <v>75</v>
      </c>
      <c r="BG106" t="s">
        <v>75</v>
      </c>
      <c r="BH106" t="s">
        <v>75</v>
      </c>
      <c r="BI106" t="s">
        <v>75</v>
      </c>
      <c r="BJ106" t="s">
        <v>75</v>
      </c>
      <c r="BK106" t="s">
        <v>75</v>
      </c>
    </row>
    <row r="107" spans="1:63" ht="100" customHeight="1" x14ac:dyDescent="0.2">
      <c r="A107" s="2">
        <v>45151</v>
      </c>
      <c r="B107">
        <v>371</v>
      </c>
      <c r="C107" t="s">
        <v>1214</v>
      </c>
      <c r="D107">
        <v>2020</v>
      </c>
      <c r="E107" s="1" t="s">
        <v>967</v>
      </c>
      <c r="F107" s="3">
        <v>44060</v>
      </c>
      <c r="G107" s="3">
        <v>45093</v>
      </c>
      <c r="H107" s="1" t="s">
        <v>70</v>
      </c>
      <c r="I107" s="1" t="s">
        <v>71</v>
      </c>
      <c r="J107" s="1" t="s">
        <v>1401</v>
      </c>
      <c r="K107" s="1">
        <v>12</v>
      </c>
      <c r="L107" s="1" t="s">
        <v>1402</v>
      </c>
      <c r="M107" s="1" t="s">
        <v>1403</v>
      </c>
      <c r="N107" s="1" t="s">
        <v>1011</v>
      </c>
      <c r="O107" s="1" t="s">
        <v>75</v>
      </c>
      <c r="P107" s="1" t="s">
        <v>1012</v>
      </c>
      <c r="Q107" s="1" t="s">
        <v>77</v>
      </c>
      <c r="R107" s="1" t="s">
        <v>78</v>
      </c>
      <c r="S107" s="1" t="s">
        <v>553</v>
      </c>
      <c r="T107" s="29">
        <v>2</v>
      </c>
      <c r="U107" s="1" t="s">
        <v>4545</v>
      </c>
      <c r="V107" s="1" t="s">
        <v>79</v>
      </c>
      <c r="W107" s="1" t="s">
        <v>80</v>
      </c>
      <c r="X107" s="1" t="s">
        <v>4685</v>
      </c>
      <c r="Y107" s="1" t="s">
        <v>81</v>
      </c>
      <c r="Z107" s="1" t="s">
        <v>82</v>
      </c>
      <c r="AA107" s="1" t="s">
        <v>102</v>
      </c>
      <c r="AB107" s="1" t="s">
        <v>1404</v>
      </c>
      <c r="AC107" s="1" t="s">
        <v>1405</v>
      </c>
      <c r="AD107" s="1" t="s">
        <v>85</v>
      </c>
      <c r="AE107" s="1" t="s">
        <v>78</v>
      </c>
      <c r="AF107" s="1" t="s">
        <v>1406</v>
      </c>
      <c r="AG107" s="1" t="s">
        <v>224</v>
      </c>
      <c r="AH107" s="1" t="s">
        <v>225</v>
      </c>
      <c r="AI107" s="1" t="s">
        <v>89</v>
      </c>
      <c r="AJ107" s="1" t="s">
        <v>259</v>
      </c>
      <c r="AK107" s="1" t="s">
        <v>226</v>
      </c>
      <c r="AL107" s="1" t="s">
        <v>1407</v>
      </c>
      <c r="AM107" s="1" t="s">
        <v>91</v>
      </c>
      <c r="AN107" s="1" t="s">
        <v>228</v>
      </c>
      <c r="AO107" s="1" t="s">
        <v>1408</v>
      </c>
      <c r="AP107" s="1" t="s">
        <v>1409</v>
      </c>
      <c r="AQ107" s="1" t="s">
        <v>75</v>
      </c>
      <c r="AR107" s="1" t="s">
        <v>975</v>
      </c>
      <c r="AS107" s="1" t="s">
        <v>1410</v>
      </c>
      <c r="AU107" s="1" t="s">
        <v>5229</v>
      </c>
      <c r="AY107" t="s">
        <v>168</v>
      </c>
      <c r="AZ107" t="s">
        <v>78</v>
      </c>
      <c r="BA107" t="s">
        <v>977</v>
      </c>
      <c r="BB107">
        <v>12</v>
      </c>
      <c r="BF107" t="s">
        <v>75</v>
      </c>
      <c r="BG107" t="s">
        <v>75</v>
      </c>
      <c r="BH107" t="s">
        <v>75</v>
      </c>
      <c r="BI107" t="s">
        <v>75</v>
      </c>
      <c r="BJ107" t="s">
        <v>75</v>
      </c>
      <c r="BK107" t="s">
        <v>75</v>
      </c>
    </row>
    <row r="108" spans="1:63" ht="100" customHeight="1" x14ac:dyDescent="0.2">
      <c r="A108" s="2">
        <v>45122</v>
      </c>
      <c r="B108">
        <v>370</v>
      </c>
      <c r="C108" t="s">
        <v>1361</v>
      </c>
      <c r="D108">
        <v>2020</v>
      </c>
      <c r="E108" s="1" t="s">
        <v>967</v>
      </c>
      <c r="F108" s="3">
        <v>44036</v>
      </c>
      <c r="G108" s="3">
        <v>44211</v>
      </c>
      <c r="H108" s="1" t="s">
        <v>1411</v>
      </c>
      <c r="I108" s="1" t="s">
        <v>128</v>
      </c>
      <c r="J108" s="1" t="s">
        <v>1412</v>
      </c>
      <c r="K108" s="1">
        <v>23</v>
      </c>
      <c r="L108" s="1" t="s">
        <v>1413</v>
      </c>
      <c r="M108" s="1" t="s">
        <v>1414</v>
      </c>
      <c r="N108" s="1" t="s">
        <v>1081</v>
      </c>
      <c r="P108" s="1" t="s">
        <v>1012</v>
      </c>
      <c r="R108" s="1" t="s">
        <v>890</v>
      </c>
      <c r="S108" s="1" t="s">
        <v>275</v>
      </c>
      <c r="T108" s="29">
        <v>2</v>
      </c>
      <c r="U108" s="1" t="s">
        <v>4438</v>
      </c>
      <c r="V108" s="1" t="s">
        <v>79</v>
      </c>
      <c r="W108" s="1" t="s">
        <v>80</v>
      </c>
      <c r="X108" s="1" t="s">
        <v>4685</v>
      </c>
      <c r="Y108" s="1" t="s">
        <v>81</v>
      </c>
      <c r="Z108" s="1" t="s">
        <v>82</v>
      </c>
      <c r="AA108" s="1" t="s">
        <v>102</v>
      </c>
      <c r="AB108" s="1" t="s">
        <v>1415</v>
      </c>
      <c r="AC108" s="1" t="s">
        <v>1416</v>
      </c>
      <c r="AF108" s="1" t="s">
        <v>1417</v>
      </c>
      <c r="AG108" s="1" t="s">
        <v>281</v>
      </c>
      <c r="AH108" s="1" t="s">
        <v>601</v>
      </c>
      <c r="AI108" s="1" t="s">
        <v>583</v>
      </c>
      <c r="AJ108" s="1" t="s">
        <v>1192</v>
      </c>
      <c r="AK108" s="1" t="s">
        <v>242</v>
      </c>
      <c r="AL108" s="1" t="s">
        <v>1418</v>
      </c>
      <c r="AM108" s="1" t="s">
        <v>163</v>
      </c>
      <c r="AN108" s="1" t="s">
        <v>75</v>
      </c>
      <c r="AO108" s="1" t="s">
        <v>1419</v>
      </c>
      <c r="AP108" s="1" t="s">
        <v>1420</v>
      </c>
      <c r="AQ108" s="1" t="s">
        <v>1421</v>
      </c>
      <c r="AR108" s="1" t="s">
        <v>975</v>
      </c>
      <c r="AS108" s="1" t="s">
        <v>1422</v>
      </c>
      <c r="AU108" s="1" t="s">
        <v>5230</v>
      </c>
      <c r="AY108" t="s">
        <v>168</v>
      </c>
      <c r="AZ108" t="s">
        <v>78</v>
      </c>
      <c r="BA108" t="s">
        <v>1423</v>
      </c>
      <c r="BB108">
        <v>23</v>
      </c>
    </row>
    <row r="109" spans="1:63" ht="100" customHeight="1" x14ac:dyDescent="0.2">
      <c r="A109" s="2">
        <v>45122</v>
      </c>
      <c r="B109">
        <v>369</v>
      </c>
      <c r="C109" t="s">
        <v>1309</v>
      </c>
      <c r="D109">
        <v>2020</v>
      </c>
      <c r="E109" s="1" t="s">
        <v>967</v>
      </c>
      <c r="F109" s="3">
        <v>44033</v>
      </c>
      <c r="H109" s="1" t="s">
        <v>70</v>
      </c>
      <c r="I109" s="1" t="s">
        <v>71</v>
      </c>
      <c r="J109" s="1" t="s">
        <v>1424</v>
      </c>
      <c r="K109" s="1">
        <v>21</v>
      </c>
      <c r="L109" s="1" t="s">
        <v>1425</v>
      </c>
      <c r="M109" s="1" t="s">
        <v>1426</v>
      </c>
      <c r="N109" s="1" t="s">
        <v>1157</v>
      </c>
      <c r="P109" s="1" t="s">
        <v>156</v>
      </c>
      <c r="Q109" s="1" t="s">
        <v>157</v>
      </c>
      <c r="R109" s="1" t="s">
        <v>96</v>
      </c>
      <c r="S109" s="1" t="s">
        <v>425</v>
      </c>
      <c r="T109" s="29">
        <v>9</v>
      </c>
      <c r="U109" s="1" t="s">
        <v>4546</v>
      </c>
      <c r="V109" s="1" t="s">
        <v>79</v>
      </c>
      <c r="W109" s="1" t="s">
        <v>80</v>
      </c>
      <c r="X109" s="1" t="s">
        <v>4685</v>
      </c>
      <c r="Y109" s="1" t="s">
        <v>81</v>
      </c>
      <c r="Z109" s="1" t="s">
        <v>101</v>
      </c>
      <c r="AA109" s="1" t="s">
        <v>102</v>
      </c>
      <c r="AB109" s="1" t="s">
        <v>1427</v>
      </c>
      <c r="AC109" s="1" t="s">
        <v>4547</v>
      </c>
      <c r="AD109" s="1" t="s">
        <v>85</v>
      </c>
      <c r="AE109" s="1" t="s">
        <v>96</v>
      </c>
      <c r="AF109" s="1" t="s">
        <v>1428</v>
      </c>
      <c r="AG109" s="1" t="s">
        <v>430</v>
      </c>
      <c r="AH109" s="1" t="s">
        <v>601</v>
      </c>
      <c r="AI109" s="1" t="s">
        <v>88</v>
      </c>
      <c r="AJ109" s="1" t="s">
        <v>259</v>
      </c>
      <c r="AL109" s="1" t="s">
        <v>1429</v>
      </c>
      <c r="AM109" s="1" t="s">
        <v>261</v>
      </c>
      <c r="AN109" s="1" t="s">
        <v>262</v>
      </c>
      <c r="AO109" s="1" t="s">
        <v>1430</v>
      </c>
      <c r="AP109" s="1" t="s">
        <v>1431</v>
      </c>
      <c r="AQ109" s="1" t="s">
        <v>1432</v>
      </c>
      <c r="AR109" s="1" t="s">
        <v>1433</v>
      </c>
      <c r="AS109" s="1" t="s">
        <v>1434</v>
      </c>
      <c r="AU109" s="1" t="s">
        <v>5231</v>
      </c>
      <c r="AV109" s="1" t="s">
        <v>1435</v>
      </c>
      <c r="AY109" t="s">
        <v>168</v>
      </c>
      <c r="AZ109" t="s">
        <v>96</v>
      </c>
      <c r="BB109">
        <v>21</v>
      </c>
      <c r="BE109">
        <v>8</v>
      </c>
      <c r="BG109" t="s">
        <v>606</v>
      </c>
    </row>
    <row r="110" spans="1:63" ht="100" customHeight="1" x14ac:dyDescent="0.2">
      <c r="A110" s="2">
        <v>45106</v>
      </c>
      <c r="B110">
        <v>368</v>
      </c>
      <c r="C110" t="s">
        <v>1436</v>
      </c>
      <c r="D110">
        <v>2020</v>
      </c>
      <c r="E110" s="1" t="s">
        <v>967</v>
      </c>
      <c r="F110" s="3">
        <v>44032</v>
      </c>
      <c r="H110" s="1" t="s">
        <v>70</v>
      </c>
      <c r="I110" s="1" t="s">
        <v>71</v>
      </c>
      <c r="J110" s="1" t="s">
        <v>1437</v>
      </c>
      <c r="K110" s="1">
        <v>21</v>
      </c>
      <c r="L110" s="1" t="s">
        <v>1438</v>
      </c>
      <c r="M110" s="1" t="s">
        <v>1438</v>
      </c>
      <c r="N110" s="1" t="s">
        <v>74</v>
      </c>
      <c r="P110" s="1" t="s">
        <v>76</v>
      </c>
      <c r="S110" s="1" t="s">
        <v>74</v>
      </c>
      <c r="T110" s="29" t="s">
        <v>1671</v>
      </c>
      <c r="U110" s="1" t="s">
        <v>4548</v>
      </c>
      <c r="V110" s="1" t="s">
        <v>79</v>
      </c>
      <c r="W110" s="1" t="s">
        <v>80</v>
      </c>
      <c r="X110" s="1" t="s">
        <v>4685</v>
      </c>
      <c r="Y110" s="1" t="s">
        <v>81</v>
      </c>
      <c r="Z110" s="1" t="s">
        <v>101</v>
      </c>
      <c r="AA110" s="1" t="s">
        <v>102</v>
      </c>
      <c r="AB110" s="1" t="s">
        <v>1439</v>
      </c>
      <c r="AC110" s="1" t="s">
        <v>1440</v>
      </c>
      <c r="AD110" s="1" t="s">
        <v>338</v>
      </c>
      <c r="AF110" s="1" t="s">
        <v>1441</v>
      </c>
      <c r="AG110" s="1" t="s">
        <v>430</v>
      </c>
      <c r="AH110" s="1" t="s">
        <v>88</v>
      </c>
      <c r="AI110" s="1" t="s">
        <v>89</v>
      </c>
      <c r="AJ110" s="1" t="s">
        <v>88</v>
      </c>
      <c r="AL110" s="1" t="s">
        <v>145</v>
      </c>
      <c r="AM110" s="1" t="s">
        <v>91</v>
      </c>
      <c r="AN110" s="1" t="s">
        <v>228</v>
      </c>
      <c r="AP110" s="1" t="s">
        <v>1442</v>
      </c>
      <c r="AR110" s="1" t="s">
        <v>1443</v>
      </c>
      <c r="AS110" s="1" t="s">
        <v>1444</v>
      </c>
      <c r="AU110" s="1" t="s">
        <v>5232</v>
      </c>
      <c r="AV110" s="1" t="s">
        <v>1445</v>
      </c>
      <c r="AY110" t="s">
        <v>168</v>
      </c>
      <c r="AZ110" t="s">
        <v>96</v>
      </c>
      <c r="BA110" t="s">
        <v>1446</v>
      </c>
      <c r="BB110">
        <v>21</v>
      </c>
      <c r="BE110">
        <v>8</v>
      </c>
    </row>
    <row r="111" spans="1:63" ht="100" customHeight="1" x14ac:dyDescent="0.2">
      <c r="B111">
        <v>367</v>
      </c>
      <c r="C111" t="s">
        <v>1447</v>
      </c>
      <c r="D111">
        <v>2020</v>
      </c>
      <c r="E111" s="1" t="s">
        <v>967</v>
      </c>
      <c r="F111" s="3">
        <v>44032</v>
      </c>
      <c r="H111" s="1" t="s">
        <v>233</v>
      </c>
      <c r="I111" s="1" t="s">
        <v>151</v>
      </c>
      <c r="J111" s="1" t="s">
        <v>1448</v>
      </c>
      <c r="K111" s="1">
        <v>23</v>
      </c>
      <c r="L111" s="1" t="s">
        <v>1449</v>
      </c>
      <c r="M111" s="1" t="s">
        <v>1449</v>
      </c>
      <c r="N111" s="1" t="s">
        <v>1081</v>
      </c>
      <c r="P111" s="1" t="s">
        <v>1012</v>
      </c>
      <c r="S111" s="1" t="s">
        <v>1081</v>
      </c>
      <c r="T111" s="29">
        <v>2</v>
      </c>
      <c r="U111" s="1" t="s">
        <v>4549</v>
      </c>
      <c r="V111" s="1" t="s">
        <v>79</v>
      </c>
      <c r="W111" s="1" t="s">
        <v>80</v>
      </c>
      <c r="X111" s="1" t="s">
        <v>4685</v>
      </c>
      <c r="Y111" s="1" t="s">
        <v>81</v>
      </c>
      <c r="Z111" s="1" t="s">
        <v>82</v>
      </c>
      <c r="AA111" s="1" t="s">
        <v>102</v>
      </c>
      <c r="AB111" s="1" t="s">
        <v>1450</v>
      </c>
      <c r="AC111" s="1" t="s">
        <v>1451</v>
      </c>
      <c r="AF111" s="1" t="s">
        <v>1452</v>
      </c>
      <c r="AG111" s="1" t="s">
        <v>430</v>
      </c>
      <c r="AH111" s="1" t="s">
        <v>88</v>
      </c>
      <c r="AI111" s="1" t="s">
        <v>88</v>
      </c>
      <c r="AL111" s="1" t="s">
        <v>1453</v>
      </c>
      <c r="AM111" s="1" t="s">
        <v>261</v>
      </c>
      <c r="AO111" s="1" t="s">
        <v>75</v>
      </c>
      <c r="AP111" s="1" t="s">
        <v>1454</v>
      </c>
      <c r="AR111" s="1" t="s">
        <v>1455</v>
      </c>
      <c r="AS111" s="1" t="s">
        <v>1456</v>
      </c>
      <c r="AU111" s="1" t="s">
        <v>5233</v>
      </c>
      <c r="AY111" t="s">
        <v>168</v>
      </c>
      <c r="AZ111" t="s">
        <v>78</v>
      </c>
      <c r="BB111">
        <v>23</v>
      </c>
    </row>
    <row r="112" spans="1:63" ht="100" customHeight="1" x14ac:dyDescent="0.2">
      <c r="A112" s="2">
        <v>45151</v>
      </c>
      <c r="B112">
        <v>366</v>
      </c>
      <c r="C112" t="s">
        <v>1457</v>
      </c>
      <c r="D112">
        <v>2020</v>
      </c>
      <c r="E112" s="1" t="s">
        <v>967</v>
      </c>
      <c r="F112" s="3">
        <v>44025</v>
      </c>
      <c r="G112" s="3">
        <v>44112</v>
      </c>
      <c r="H112" s="1" t="s">
        <v>1034</v>
      </c>
      <c r="I112" s="1" t="s">
        <v>128</v>
      </c>
      <c r="J112" s="1" t="s">
        <v>1458</v>
      </c>
      <c r="K112" s="1">
        <v>18</v>
      </c>
      <c r="L112" s="1" t="s">
        <v>1459</v>
      </c>
      <c r="M112" s="1" t="s">
        <v>1459</v>
      </c>
      <c r="N112" s="1" t="s">
        <v>1460</v>
      </c>
      <c r="O112" s="1" t="s">
        <v>1461</v>
      </c>
      <c r="P112" s="1" t="s">
        <v>1462</v>
      </c>
      <c r="Q112" s="1" t="s">
        <v>119</v>
      </c>
      <c r="R112" s="1" t="s">
        <v>78</v>
      </c>
      <c r="S112" s="1" t="s">
        <v>1460</v>
      </c>
      <c r="T112" s="29">
        <v>1</v>
      </c>
      <c r="U112" s="1" t="s">
        <v>4550</v>
      </c>
      <c r="V112" s="1" t="s">
        <v>79</v>
      </c>
      <c r="W112" s="1" t="s">
        <v>80</v>
      </c>
      <c r="X112" s="1" t="s">
        <v>4685</v>
      </c>
      <c r="Y112" s="1" t="s">
        <v>81</v>
      </c>
      <c r="Z112" s="1" t="s">
        <v>82</v>
      </c>
      <c r="AA112" s="1" t="s">
        <v>102</v>
      </c>
      <c r="AB112" s="1" t="s">
        <v>1463</v>
      </c>
      <c r="AC112" s="1" t="s">
        <v>1464</v>
      </c>
      <c r="AD112" s="1" t="s">
        <v>85</v>
      </c>
      <c r="AE112" s="1" t="s">
        <v>78</v>
      </c>
      <c r="AF112" s="1" t="s">
        <v>1465</v>
      </c>
      <c r="AG112" s="1" t="s">
        <v>224</v>
      </c>
      <c r="AH112" s="1" t="s">
        <v>225</v>
      </c>
      <c r="AI112" s="1" t="s">
        <v>259</v>
      </c>
      <c r="AJ112" s="1" t="s">
        <v>1192</v>
      </c>
      <c r="AK112" s="1" t="s">
        <v>226</v>
      </c>
      <c r="AL112" s="1" t="s">
        <v>1466</v>
      </c>
      <c r="AM112" s="1" t="s">
        <v>163</v>
      </c>
      <c r="AN112" s="1" t="s">
        <v>75</v>
      </c>
      <c r="AO112" s="1" t="s">
        <v>645</v>
      </c>
      <c r="AP112" s="1" t="s">
        <v>1467</v>
      </c>
      <c r="AR112" s="1" t="s">
        <v>1443</v>
      </c>
      <c r="AS112" s="1" t="s">
        <v>1468</v>
      </c>
      <c r="AU112" s="1" t="s">
        <v>5234</v>
      </c>
      <c r="AY112" t="s">
        <v>168</v>
      </c>
      <c r="AZ112" t="s">
        <v>78</v>
      </c>
      <c r="BB112">
        <v>18</v>
      </c>
      <c r="BF112" t="s">
        <v>75</v>
      </c>
      <c r="BG112" t="s">
        <v>75</v>
      </c>
      <c r="BH112" t="s">
        <v>75</v>
      </c>
      <c r="BI112" t="s">
        <v>75</v>
      </c>
      <c r="BJ112" t="s">
        <v>75</v>
      </c>
      <c r="BK112" t="s">
        <v>75</v>
      </c>
    </row>
    <row r="113" spans="1:63" ht="100" customHeight="1" x14ac:dyDescent="0.2">
      <c r="A113" s="2">
        <v>45151</v>
      </c>
      <c r="B113">
        <v>365</v>
      </c>
      <c r="C113" t="s">
        <v>1469</v>
      </c>
      <c r="D113">
        <v>2020</v>
      </c>
      <c r="E113" s="1" t="s">
        <v>967</v>
      </c>
      <c r="F113" s="3">
        <v>44019</v>
      </c>
      <c r="G113" s="3">
        <v>44144</v>
      </c>
      <c r="H113" s="1" t="s">
        <v>789</v>
      </c>
      <c r="I113" s="1" t="s">
        <v>269</v>
      </c>
      <c r="J113" s="1" t="s">
        <v>1470</v>
      </c>
      <c r="K113" s="1">
        <v>9</v>
      </c>
      <c r="L113" s="1" t="s">
        <v>1471</v>
      </c>
      <c r="M113" s="1" t="s">
        <v>1471</v>
      </c>
      <c r="N113" s="1" t="s">
        <v>1157</v>
      </c>
      <c r="O113" s="1" t="s">
        <v>426</v>
      </c>
      <c r="P113" s="1" t="s">
        <v>156</v>
      </c>
      <c r="Q113" s="1" t="s">
        <v>119</v>
      </c>
      <c r="R113" s="1" t="s">
        <v>78</v>
      </c>
      <c r="S113" s="1" t="s">
        <v>1157</v>
      </c>
      <c r="T113" s="29">
        <v>9</v>
      </c>
      <c r="U113" s="1" t="s">
        <v>1472</v>
      </c>
      <c r="V113" s="1" t="s">
        <v>79</v>
      </c>
      <c r="W113" s="1" t="s">
        <v>80</v>
      </c>
      <c r="X113" s="1" t="s">
        <v>4685</v>
      </c>
      <c r="Y113" s="1" t="s">
        <v>81</v>
      </c>
      <c r="Z113" s="1" t="s">
        <v>82</v>
      </c>
      <c r="AA113" s="1" t="s">
        <v>102</v>
      </c>
      <c r="AB113" s="1" t="s">
        <v>1473</v>
      </c>
      <c r="AC113" s="1" t="s">
        <v>4551</v>
      </c>
      <c r="AD113" s="1" t="s">
        <v>355</v>
      </c>
      <c r="AE113" s="1" t="s">
        <v>96</v>
      </c>
      <c r="AF113" s="1" t="s">
        <v>1474</v>
      </c>
      <c r="AG113" s="1" t="s">
        <v>615</v>
      </c>
      <c r="AH113" s="1" t="s">
        <v>179</v>
      </c>
      <c r="AI113" s="1" t="s">
        <v>179</v>
      </c>
      <c r="AJ113" s="1" t="s">
        <v>1192</v>
      </c>
      <c r="AK113" s="1" t="s">
        <v>226</v>
      </c>
      <c r="AL113" s="1" t="s">
        <v>1475</v>
      </c>
      <c r="AM113" s="1" t="s">
        <v>163</v>
      </c>
      <c r="AN113" s="1" t="s">
        <v>513</v>
      </c>
      <c r="AO113" s="1" t="s">
        <v>645</v>
      </c>
      <c r="AP113" s="1" t="s">
        <v>1476</v>
      </c>
      <c r="AQ113" s="1" t="s">
        <v>1477</v>
      </c>
      <c r="AR113" s="1" t="s">
        <v>1478</v>
      </c>
      <c r="AS113" s="1" t="s">
        <v>1479</v>
      </c>
      <c r="AU113" s="1" t="s">
        <v>5235</v>
      </c>
      <c r="AY113" t="s">
        <v>168</v>
      </c>
      <c r="AZ113" t="s">
        <v>78</v>
      </c>
      <c r="BA113" t="s">
        <v>1480</v>
      </c>
      <c r="BB113">
        <v>9</v>
      </c>
      <c r="BF113" t="s">
        <v>75</v>
      </c>
      <c r="BG113" t="s">
        <v>75</v>
      </c>
      <c r="BH113" t="s">
        <v>75</v>
      </c>
      <c r="BI113" t="s">
        <v>75</v>
      </c>
      <c r="BJ113" t="s">
        <v>75</v>
      </c>
      <c r="BK113" t="s">
        <v>75</v>
      </c>
    </row>
    <row r="114" spans="1:63" ht="100" customHeight="1" x14ac:dyDescent="0.2">
      <c r="A114" s="2">
        <v>45151</v>
      </c>
      <c r="B114">
        <v>364</v>
      </c>
      <c r="C114" t="s">
        <v>1481</v>
      </c>
      <c r="D114">
        <v>2020</v>
      </c>
      <c r="E114" s="1" t="s">
        <v>967</v>
      </c>
      <c r="F114" s="3">
        <v>44006</v>
      </c>
      <c r="H114" s="1" t="s">
        <v>789</v>
      </c>
      <c r="I114" s="1" t="s">
        <v>269</v>
      </c>
      <c r="J114" s="1" t="s">
        <v>1482</v>
      </c>
      <c r="K114" s="1">
        <v>20</v>
      </c>
      <c r="L114" s="1" t="s">
        <v>1483</v>
      </c>
      <c r="M114" s="1" t="s">
        <v>1483</v>
      </c>
      <c r="N114" s="1" t="s">
        <v>252</v>
      </c>
      <c r="O114" s="1" t="s">
        <v>253</v>
      </c>
      <c r="P114" s="1" t="s">
        <v>76</v>
      </c>
      <c r="Q114" s="1" t="s">
        <v>119</v>
      </c>
      <c r="R114" s="1" t="s">
        <v>78</v>
      </c>
      <c r="S114" s="1" t="s">
        <v>252</v>
      </c>
      <c r="T114" s="29" t="s">
        <v>1671</v>
      </c>
      <c r="U114" s="1" t="s">
        <v>4439</v>
      </c>
      <c r="V114" s="1" t="s">
        <v>79</v>
      </c>
      <c r="W114" s="1" t="s">
        <v>80</v>
      </c>
      <c r="X114" s="1" t="s">
        <v>4685</v>
      </c>
      <c r="Y114" s="1" t="s">
        <v>81</v>
      </c>
      <c r="Z114" s="1" t="s">
        <v>82</v>
      </c>
      <c r="AA114" s="1" t="s">
        <v>102</v>
      </c>
      <c r="AB114" s="1" t="s">
        <v>1484</v>
      </c>
      <c r="AC114" s="1" t="s">
        <v>1485</v>
      </c>
      <c r="AD114" s="1" t="s">
        <v>85</v>
      </c>
      <c r="AE114" s="1" t="s">
        <v>78</v>
      </c>
      <c r="AF114" s="1" t="s">
        <v>1486</v>
      </c>
      <c r="AG114" s="1" t="s">
        <v>430</v>
      </c>
      <c r="AH114" s="1" t="s">
        <v>88</v>
      </c>
      <c r="AI114" s="1" t="s">
        <v>88</v>
      </c>
      <c r="AL114" s="1" t="s">
        <v>1487</v>
      </c>
      <c r="AM114" s="1" t="s">
        <v>122</v>
      </c>
      <c r="AP114" s="1" t="s">
        <v>1488</v>
      </c>
      <c r="AR114" s="1" t="s">
        <v>1175</v>
      </c>
      <c r="AS114" s="1" t="s">
        <v>1489</v>
      </c>
      <c r="AU114" s="1" t="s">
        <v>5236</v>
      </c>
      <c r="AY114" t="s">
        <v>168</v>
      </c>
      <c r="AZ114" t="s">
        <v>78</v>
      </c>
      <c r="BB114">
        <v>20</v>
      </c>
    </row>
    <row r="115" spans="1:63" ht="100" customHeight="1" x14ac:dyDescent="0.2">
      <c r="A115" s="2">
        <v>45138</v>
      </c>
      <c r="B115">
        <v>363</v>
      </c>
      <c r="C115" t="s">
        <v>1490</v>
      </c>
      <c r="D115">
        <v>2020</v>
      </c>
      <c r="E115" s="1" t="s">
        <v>967</v>
      </c>
      <c r="F115" s="3">
        <v>44004</v>
      </c>
      <c r="G115" s="3">
        <v>45120</v>
      </c>
      <c r="H115" s="1" t="s">
        <v>70</v>
      </c>
      <c r="I115" s="1" t="s">
        <v>71</v>
      </c>
      <c r="J115" s="1" t="s">
        <v>1437</v>
      </c>
      <c r="K115" s="1">
        <v>16</v>
      </c>
      <c r="L115" s="1" t="s">
        <v>1491</v>
      </c>
      <c r="M115" s="1" t="s">
        <v>1491</v>
      </c>
      <c r="N115" s="1" t="s">
        <v>74</v>
      </c>
      <c r="O115" s="1" t="s">
        <v>75</v>
      </c>
      <c r="P115" s="1" t="s">
        <v>76</v>
      </c>
      <c r="Q115" s="1" t="s">
        <v>77</v>
      </c>
      <c r="R115" s="1" t="s">
        <v>78</v>
      </c>
      <c r="S115" s="1" t="s">
        <v>74</v>
      </c>
      <c r="T115" s="29" t="s">
        <v>1671</v>
      </c>
      <c r="U115" s="1" t="s">
        <v>4552</v>
      </c>
      <c r="V115" s="1" t="s">
        <v>1492</v>
      </c>
      <c r="W115" s="1" t="s">
        <v>1493</v>
      </c>
      <c r="X115" s="1" t="s">
        <v>4686</v>
      </c>
      <c r="Y115" s="1" t="s">
        <v>81</v>
      </c>
      <c r="Z115" s="1" t="s">
        <v>1494</v>
      </c>
      <c r="AA115" s="1" t="s">
        <v>102</v>
      </c>
      <c r="AB115" s="1" t="s">
        <v>1495</v>
      </c>
      <c r="AC115" s="1" t="s">
        <v>1496</v>
      </c>
      <c r="AD115" s="1" t="s">
        <v>85</v>
      </c>
      <c r="AE115" s="1" t="s">
        <v>78</v>
      </c>
      <c r="AF115" s="1" t="s">
        <v>1497</v>
      </c>
      <c r="AG115" s="1" t="s">
        <v>224</v>
      </c>
      <c r="AH115" s="1" t="s">
        <v>259</v>
      </c>
      <c r="AI115" s="1" t="s">
        <v>89</v>
      </c>
      <c r="AJ115" s="1" t="s">
        <v>259</v>
      </c>
      <c r="AK115" s="1" t="s">
        <v>226</v>
      </c>
      <c r="AL115" s="1" t="s">
        <v>1498</v>
      </c>
      <c r="AM115" s="1" t="s">
        <v>91</v>
      </c>
      <c r="AN115" s="1" t="s">
        <v>228</v>
      </c>
      <c r="AP115" s="1" t="s">
        <v>1499</v>
      </c>
      <c r="AU115" s="1" t="s">
        <v>5237</v>
      </c>
      <c r="AV115" s="1" t="s">
        <v>1500</v>
      </c>
      <c r="AY115" t="s">
        <v>168</v>
      </c>
      <c r="AZ115" t="s">
        <v>78</v>
      </c>
      <c r="BA115" t="s">
        <v>977</v>
      </c>
      <c r="BB115">
        <v>16</v>
      </c>
    </row>
    <row r="116" spans="1:63" ht="100" customHeight="1" x14ac:dyDescent="0.2">
      <c r="B116">
        <v>362</v>
      </c>
      <c r="C116" t="s">
        <v>1481</v>
      </c>
      <c r="D116">
        <v>2020</v>
      </c>
      <c r="E116" s="1" t="s">
        <v>967</v>
      </c>
      <c r="F116" s="3">
        <v>43986</v>
      </c>
      <c r="H116" s="1" t="s">
        <v>789</v>
      </c>
      <c r="I116" s="1" t="s">
        <v>269</v>
      </c>
      <c r="J116" s="1" t="s">
        <v>1501</v>
      </c>
      <c r="K116" s="1">
        <v>19</v>
      </c>
      <c r="L116" s="1" t="s">
        <v>1502</v>
      </c>
      <c r="M116" s="1" t="s">
        <v>1502</v>
      </c>
      <c r="N116" s="1" t="s">
        <v>252</v>
      </c>
      <c r="P116" s="1" t="s">
        <v>76</v>
      </c>
      <c r="S116" s="1" t="s">
        <v>252</v>
      </c>
      <c r="T116" s="29" t="s">
        <v>1671</v>
      </c>
      <c r="U116" s="1" t="s">
        <v>4553</v>
      </c>
      <c r="V116" s="1" t="s">
        <v>79</v>
      </c>
      <c r="W116" s="1" t="s">
        <v>80</v>
      </c>
      <c r="X116" s="1" t="s">
        <v>4685</v>
      </c>
      <c r="Y116" s="1" t="s">
        <v>81</v>
      </c>
      <c r="Z116" s="1" t="s">
        <v>101</v>
      </c>
      <c r="AA116" s="1" t="s">
        <v>102</v>
      </c>
      <c r="AB116" s="1" t="s">
        <v>1503</v>
      </c>
      <c r="AC116" s="1" t="s">
        <v>1504</v>
      </c>
      <c r="AD116" s="1" t="s">
        <v>160</v>
      </c>
      <c r="AF116" s="1" t="s">
        <v>1505</v>
      </c>
      <c r="AG116" s="1" t="s">
        <v>430</v>
      </c>
      <c r="AH116" s="1" t="s">
        <v>303</v>
      </c>
      <c r="AI116" s="1" t="s">
        <v>1506</v>
      </c>
      <c r="AL116" s="1" t="s">
        <v>1332</v>
      </c>
      <c r="AM116" s="1" t="s">
        <v>135</v>
      </c>
      <c r="AP116" s="1" t="s">
        <v>1507</v>
      </c>
      <c r="AQ116" s="1" t="s">
        <v>1508</v>
      </c>
      <c r="AR116" s="1" t="s">
        <v>1509</v>
      </c>
      <c r="AS116" s="1" t="s">
        <v>1510</v>
      </c>
      <c r="AU116" s="1" t="s">
        <v>5238</v>
      </c>
      <c r="AX116" s="1" t="s">
        <v>1511</v>
      </c>
      <c r="AY116" t="s">
        <v>168</v>
      </c>
      <c r="AZ116" t="s">
        <v>96</v>
      </c>
      <c r="BB116">
        <v>19</v>
      </c>
      <c r="BE116">
        <v>14</v>
      </c>
    </row>
    <row r="117" spans="1:63" ht="100" customHeight="1" x14ac:dyDescent="0.2">
      <c r="B117">
        <v>361</v>
      </c>
      <c r="C117" t="s">
        <v>1309</v>
      </c>
      <c r="D117">
        <v>2020</v>
      </c>
      <c r="E117" s="1" t="s">
        <v>967</v>
      </c>
      <c r="F117" s="3">
        <v>43978</v>
      </c>
      <c r="H117" s="1" t="s">
        <v>70</v>
      </c>
      <c r="I117" s="1" t="s">
        <v>71</v>
      </c>
      <c r="J117" s="1" t="s">
        <v>1512</v>
      </c>
      <c r="K117" s="1">
        <v>24</v>
      </c>
      <c r="L117" s="1" t="s">
        <v>1513</v>
      </c>
      <c r="M117" s="1" t="s">
        <v>1513</v>
      </c>
      <c r="N117" s="1" t="s">
        <v>74</v>
      </c>
      <c r="P117" s="1" t="s">
        <v>76</v>
      </c>
      <c r="S117" s="1" t="s">
        <v>74</v>
      </c>
      <c r="T117" s="29" t="s">
        <v>1671</v>
      </c>
      <c r="U117" s="1" t="s">
        <v>1514</v>
      </c>
      <c r="V117" s="1" t="s">
        <v>79</v>
      </c>
      <c r="W117" s="1" t="s">
        <v>80</v>
      </c>
      <c r="X117" s="1" t="s">
        <v>4686</v>
      </c>
      <c r="Y117" s="1" t="s">
        <v>81</v>
      </c>
      <c r="Z117" s="1" t="s">
        <v>82</v>
      </c>
      <c r="AA117" s="1" t="s">
        <v>102</v>
      </c>
      <c r="AB117" s="1" t="s">
        <v>1515</v>
      </c>
      <c r="AC117" s="1" t="s">
        <v>1516</v>
      </c>
      <c r="AF117" s="1" t="s">
        <v>1517</v>
      </c>
      <c r="AG117" s="1" t="s">
        <v>430</v>
      </c>
      <c r="AH117" s="1" t="s">
        <v>88</v>
      </c>
      <c r="AI117" s="1" t="s">
        <v>89</v>
      </c>
      <c r="AJ117" s="1" t="s">
        <v>88</v>
      </c>
      <c r="AL117" s="1" t="s">
        <v>145</v>
      </c>
      <c r="AM117" s="1" t="s">
        <v>91</v>
      </c>
      <c r="AN117" s="1" t="s">
        <v>228</v>
      </c>
      <c r="AO117" s="1" t="s">
        <v>1518</v>
      </c>
      <c r="AP117" s="1" t="s">
        <v>1519</v>
      </c>
      <c r="AR117" s="1" t="s">
        <v>230</v>
      </c>
      <c r="AS117" s="1" t="s">
        <v>1520</v>
      </c>
      <c r="AU117" s="1" t="s">
        <v>5239</v>
      </c>
      <c r="AY117" t="s">
        <v>168</v>
      </c>
      <c r="AZ117" t="s">
        <v>78</v>
      </c>
      <c r="BA117" t="s">
        <v>1521</v>
      </c>
      <c r="BB117">
        <v>24</v>
      </c>
    </row>
    <row r="118" spans="1:63" ht="100" customHeight="1" x14ac:dyDescent="0.2">
      <c r="B118">
        <v>360</v>
      </c>
      <c r="C118" t="s">
        <v>966</v>
      </c>
      <c r="D118">
        <v>2020</v>
      </c>
      <c r="E118" s="1" t="s">
        <v>967</v>
      </c>
      <c r="F118" s="3">
        <v>43977</v>
      </c>
      <c r="G118" s="3">
        <v>44127</v>
      </c>
      <c r="H118" s="1" t="s">
        <v>70</v>
      </c>
      <c r="I118" s="1" t="s">
        <v>71</v>
      </c>
      <c r="J118" s="1" t="s">
        <v>1522</v>
      </c>
      <c r="K118" s="1">
        <v>8</v>
      </c>
      <c r="L118" s="1" t="s">
        <v>1523</v>
      </c>
      <c r="M118" s="1" t="s">
        <v>1523</v>
      </c>
      <c r="N118" s="1" t="s">
        <v>74</v>
      </c>
      <c r="P118" s="1" t="s">
        <v>76</v>
      </c>
      <c r="S118" s="1" t="s">
        <v>74</v>
      </c>
      <c r="T118" s="29" t="s">
        <v>1671</v>
      </c>
      <c r="U118" s="1" t="s">
        <v>1524</v>
      </c>
      <c r="V118" s="1" t="s">
        <v>79</v>
      </c>
      <c r="W118" s="1" t="s">
        <v>80</v>
      </c>
      <c r="X118" s="1" t="s">
        <v>4685</v>
      </c>
      <c r="Y118" s="1" t="s">
        <v>446</v>
      </c>
      <c r="Z118" s="1" t="s">
        <v>82</v>
      </c>
      <c r="AA118" s="1" t="s">
        <v>102</v>
      </c>
      <c r="AB118" s="1" t="s">
        <v>4554</v>
      </c>
      <c r="AC118" s="1" t="s">
        <v>4440</v>
      </c>
      <c r="AF118" s="1" t="s">
        <v>1525</v>
      </c>
      <c r="AG118" s="1" t="s">
        <v>880</v>
      </c>
      <c r="AH118" s="1" t="s">
        <v>1102</v>
      </c>
      <c r="AI118" s="1" t="s">
        <v>89</v>
      </c>
      <c r="AJ118" s="1" t="s">
        <v>882</v>
      </c>
      <c r="AL118" s="1" t="s">
        <v>145</v>
      </c>
      <c r="AM118" s="1" t="s">
        <v>91</v>
      </c>
      <c r="AP118" s="1" t="s">
        <v>1526</v>
      </c>
      <c r="AR118" s="1" t="s">
        <v>975</v>
      </c>
      <c r="AS118" s="1" t="s">
        <v>1527</v>
      </c>
      <c r="AU118" s="1" t="s">
        <v>5240</v>
      </c>
      <c r="AY118" t="s">
        <v>168</v>
      </c>
      <c r="AZ118" t="s">
        <v>78</v>
      </c>
      <c r="BB118">
        <v>8</v>
      </c>
    </row>
    <row r="119" spans="1:63" ht="100" customHeight="1" x14ac:dyDescent="0.2">
      <c r="B119">
        <v>359</v>
      </c>
      <c r="C119" t="s">
        <v>966</v>
      </c>
      <c r="D119">
        <v>2020</v>
      </c>
      <c r="E119" s="1" t="s">
        <v>967</v>
      </c>
      <c r="F119" s="3">
        <v>43964</v>
      </c>
      <c r="G119" s="3">
        <v>44083</v>
      </c>
      <c r="H119" s="1" t="s">
        <v>70</v>
      </c>
      <c r="I119" s="1" t="s">
        <v>71</v>
      </c>
      <c r="J119" s="1" t="s">
        <v>1522</v>
      </c>
      <c r="K119" s="1">
        <v>9</v>
      </c>
      <c r="L119" s="1" t="s">
        <v>1528</v>
      </c>
      <c r="M119" s="1" t="s">
        <v>1528</v>
      </c>
      <c r="N119" s="1" t="s">
        <v>1081</v>
      </c>
      <c r="P119" s="1" t="s">
        <v>1012</v>
      </c>
      <c r="S119" s="1" t="s">
        <v>1081</v>
      </c>
      <c r="T119" s="29">
        <v>2</v>
      </c>
      <c r="U119" s="1" t="s">
        <v>4441</v>
      </c>
      <c r="V119" s="1" t="s">
        <v>79</v>
      </c>
      <c r="W119" s="1" t="s">
        <v>80</v>
      </c>
      <c r="X119" s="1" t="s">
        <v>4685</v>
      </c>
      <c r="Y119" s="1" t="s">
        <v>446</v>
      </c>
      <c r="Z119" s="1" t="s">
        <v>82</v>
      </c>
      <c r="AA119" s="1" t="s">
        <v>102</v>
      </c>
      <c r="AB119" s="1" t="s">
        <v>4555</v>
      </c>
      <c r="AC119" s="1" t="s">
        <v>1529</v>
      </c>
      <c r="AF119" s="1" t="s">
        <v>1530</v>
      </c>
      <c r="AG119" s="1" t="s">
        <v>880</v>
      </c>
      <c r="AH119" s="1" t="s">
        <v>1102</v>
      </c>
      <c r="AI119" s="1" t="s">
        <v>882</v>
      </c>
      <c r="AJ119" s="1" t="s">
        <v>1192</v>
      </c>
      <c r="AK119" s="1" t="s">
        <v>226</v>
      </c>
      <c r="AL119" s="1" t="s">
        <v>1531</v>
      </c>
      <c r="AM119" s="1" t="s">
        <v>261</v>
      </c>
      <c r="AN119" s="1" t="s">
        <v>75</v>
      </c>
      <c r="AP119" s="1" t="s">
        <v>1532</v>
      </c>
      <c r="AR119" s="1" t="s">
        <v>975</v>
      </c>
      <c r="AS119" s="1" t="s">
        <v>1533</v>
      </c>
      <c r="AU119" s="1" t="s">
        <v>5241</v>
      </c>
      <c r="AY119" t="s">
        <v>168</v>
      </c>
      <c r="AZ119" t="s">
        <v>78</v>
      </c>
      <c r="BB119">
        <v>9</v>
      </c>
    </row>
    <row r="120" spans="1:63" ht="100" customHeight="1" x14ac:dyDescent="0.2">
      <c r="B120">
        <v>358</v>
      </c>
      <c r="C120" t="s">
        <v>1214</v>
      </c>
      <c r="D120">
        <v>2020</v>
      </c>
      <c r="E120" s="1" t="s">
        <v>967</v>
      </c>
      <c r="F120" s="3">
        <v>43962</v>
      </c>
      <c r="H120" s="1" t="s">
        <v>70</v>
      </c>
      <c r="I120" s="1" t="s">
        <v>71</v>
      </c>
      <c r="J120" s="1" t="s">
        <v>1534</v>
      </c>
      <c r="K120" s="1">
        <v>11</v>
      </c>
      <c r="L120" s="1" t="s">
        <v>1535</v>
      </c>
      <c r="M120" s="1" t="s">
        <v>1535</v>
      </c>
      <c r="N120" s="1" t="s">
        <v>74</v>
      </c>
      <c r="P120" s="1" t="s">
        <v>76</v>
      </c>
      <c r="S120" s="1" t="s">
        <v>74</v>
      </c>
      <c r="T120" s="29" t="s">
        <v>1671</v>
      </c>
      <c r="U120" s="1" t="s">
        <v>4556</v>
      </c>
      <c r="V120" s="1" t="s">
        <v>79</v>
      </c>
      <c r="W120" s="1" t="s">
        <v>80</v>
      </c>
      <c r="X120" s="1" t="s">
        <v>4685</v>
      </c>
      <c r="Y120" s="1" t="s">
        <v>81</v>
      </c>
      <c r="AA120" s="1" t="s">
        <v>102</v>
      </c>
      <c r="AB120" s="1" t="s">
        <v>4557</v>
      </c>
      <c r="AC120" s="1" t="s">
        <v>1536</v>
      </c>
      <c r="AF120" s="1" t="s">
        <v>1537</v>
      </c>
      <c r="AG120" s="1" t="s">
        <v>430</v>
      </c>
      <c r="AH120" s="1" t="s">
        <v>88</v>
      </c>
      <c r="AI120" s="1" t="s">
        <v>89</v>
      </c>
      <c r="AJ120" s="1" t="s">
        <v>88</v>
      </c>
      <c r="AL120" s="1" t="s">
        <v>145</v>
      </c>
      <c r="AM120" s="1" t="s">
        <v>91</v>
      </c>
      <c r="AO120" s="1" t="s">
        <v>1538</v>
      </c>
      <c r="AP120" s="1" t="s">
        <v>1539</v>
      </c>
      <c r="AR120" s="1" t="s">
        <v>975</v>
      </c>
      <c r="AS120" s="1" t="s">
        <v>1540</v>
      </c>
      <c r="AU120" s="1" t="s">
        <v>5242</v>
      </c>
      <c r="AY120" t="s">
        <v>168</v>
      </c>
      <c r="AZ120" t="s">
        <v>78</v>
      </c>
      <c r="BA120" t="s">
        <v>977</v>
      </c>
      <c r="BB120">
        <v>11</v>
      </c>
    </row>
    <row r="121" spans="1:63" ht="100" customHeight="1" x14ac:dyDescent="0.2">
      <c r="B121">
        <v>357</v>
      </c>
      <c r="C121" t="s">
        <v>1309</v>
      </c>
      <c r="D121">
        <v>2020</v>
      </c>
      <c r="E121" s="1" t="s">
        <v>967</v>
      </c>
      <c r="F121" s="3">
        <v>43952</v>
      </c>
      <c r="G121" s="3">
        <v>44456</v>
      </c>
      <c r="H121" s="1" t="s">
        <v>70</v>
      </c>
      <c r="I121" s="1" t="s">
        <v>71</v>
      </c>
      <c r="J121" s="1" t="s">
        <v>1541</v>
      </c>
      <c r="K121" s="1">
        <v>18</v>
      </c>
      <c r="L121" s="1" t="s">
        <v>1542</v>
      </c>
      <c r="M121" s="1" t="s">
        <v>1542</v>
      </c>
      <c r="N121" s="1" t="s">
        <v>425</v>
      </c>
      <c r="P121" s="1" t="s">
        <v>156</v>
      </c>
      <c r="S121" s="1" t="s">
        <v>425</v>
      </c>
      <c r="T121" s="29">
        <v>9</v>
      </c>
      <c r="U121" s="1" t="s">
        <v>4558</v>
      </c>
      <c r="V121" s="1" t="s">
        <v>1543</v>
      </c>
      <c r="W121" s="1" t="s">
        <v>80</v>
      </c>
      <c r="X121" s="1" t="s">
        <v>4685</v>
      </c>
      <c r="Y121" s="1" t="s">
        <v>81</v>
      </c>
      <c r="Z121" s="1" t="s">
        <v>82</v>
      </c>
      <c r="AA121" s="1" t="s">
        <v>102</v>
      </c>
      <c r="AB121" s="1" t="s">
        <v>4559</v>
      </c>
      <c r="AC121" s="1" t="s">
        <v>1544</v>
      </c>
      <c r="AD121" s="1" t="s">
        <v>160</v>
      </c>
      <c r="AE121" s="1" t="s">
        <v>96</v>
      </c>
      <c r="AF121" s="1" t="s">
        <v>1545</v>
      </c>
      <c r="AG121" s="1" t="s">
        <v>511</v>
      </c>
      <c r="AH121" s="1" t="s">
        <v>303</v>
      </c>
      <c r="AI121" s="1" t="s">
        <v>304</v>
      </c>
      <c r="AJ121" s="1" t="s">
        <v>450</v>
      </c>
      <c r="AK121" s="1" t="s">
        <v>226</v>
      </c>
      <c r="AL121" s="1" t="s">
        <v>1546</v>
      </c>
      <c r="AM121" s="1" t="s">
        <v>163</v>
      </c>
      <c r="AN121" s="1" t="s">
        <v>513</v>
      </c>
      <c r="AO121" s="1" t="s">
        <v>75</v>
      </c>
      <c r="AP121" s="1" t="s">
        <v>1547</v>
      </c>
      <c r="AQ121" s="1" t="s">
        <v>1548</v>
      </c>
      <c r="AR121" s="1" t="s">
        <v>434</v>
      </c>
      <c r="AS121" s="1" t="s">
        <v>1549</v>
      </c>
      <c r="AU121" s="1" t="s">
        <v>5243</v>
      </c>
      <c r="AV121" s="1" t="s">
        <v>1550</v>
      </c>
      <c r="AY121" t="s">
        <v>168</v>
      </c>
      <c r="AZ121" t="s">
        <v>96</v>
      </c>
      <c r="BA121" t="s">
        <v>1551</v>
      </c>
      <c r="BB121">
        <v>18</v>
      </c>
      <c r="BE121">
        <v>22</v>
      </c>
      <c r="BF121" t="s">
        <v>75</v>
      </c>
      <c r="BG121" t="s">
        <v>75</v>
      </c>
      <c r="BH121" t="s">
        <v>75</v>
      </c>
      <c r="BI121" t="s">
        <v>75</v>
      </c>
      <c r="BJ121" t="s">
        <v>75</v>
      </c>
      <c r="BK121" t="s">
        <v>75</v>
      </c>
    </row>
    <row r="122" spans="1:63" ht="100" customHeight="1" x14ac:dyDescent="0.2">
      <c r="B122">
        <v>356</v>
      </c>
      <c r="C122" t="s">
        <v>1089</v>
      </c>
      <c r="D122">
        <v>2020</v>
      </c>
      <c r="E122" s="1" t="s">
        <v>967</v>
      </c>
      <c r="F122" s="3">
        <v>43935</v>
      </c>
      <c r="H122" s="1" t="s">
        <v>490</v>
      </c>
      <c r="I122" s="1" t="s">
        <v>491</v>
      </c>
      <c r="J122" s="1" t="s">
        <v>1552</v>
      </c>
      <c r="K122" s="1">
        <v>14</v>
      </c>
      <c r="L122" s="1" t="s">
        <v>1553</v>
      </c>
      <c r="M122" s="1" t="s">
        <v>1553</v>
      </c>
      <c r="N122" s="1" t="s">
        <v>553</v>
      </c>
      <c r="P122" s="1" t="s">
        <v>156</v>
      </c>
      <c r="S122" s="1" t="s">
        <v>553</v>
      </c>
      <c r="T122" s="29">
        <v>9</v>
      </c>
      <c r="U122" s="1" t="s">
        <v>4560</v>
      </c>
      <c r="V122" s="1" t="s">
        <v>79</v>
      </c>
      <c r="W122" s="1" t="s">
        <v>80</v>
      </c>
      <c r="X122" s="1" t="s">
        <v>4685</v>
      </c>
      <c r="Y122" s="1" t="s">
        <v>81</v>
      </c>
      <c r="Z122" s="1" t="s">
        <v>82</v>
      </c>
      <c r="AA122" s="1" t="s">
        <v>102</v>
      </c>
      <c r="AB122" s="1" t="s">
        <v>1554</v>
      </c>
      <c r="AC122" s="1" t="s">
        <v>1555</v>
      </c>
      <c r="AF122" s="1" t="s">
        <v>1556</v>
      </c>
      <c r="AG122" s="1" t="s">
        <v>430</v>
      </c>
      <c r="AH122" s="1" t="s">
        <v>88</v>
      </c>
      <c r="AI122" s="1" t="s">
        <v>89</v>
      </c>
      <c r="AJ122" s="1" t="s">
        <v>88</v>
      </c>
      <c r="AL122" s="1" t="s">
        <v>145</v>
      </c>
      <c r="AM122" s="1" t="s">
        <v>91</v>
      </c>
      <c r="AO122" s="1" t="s">
        <v>1557</v>
      </c>
      <c r="AP122" s="1" t="s">
        <v>1558</v>
      </c>
      <c r="AR122" s="1" t="s">
        <v>230</v>
      </c>
      <c r="AS122" s="1" t="s">
        <v>1559</v>
      </c>
      <c r="AU122" s="1" t="s">
        <v>5244</v>
      </c>
      <c r="AY122" t="s">
        <v>168</v>
      </c>
      <c r="AZ122" t="s">
        <v>78</v>
      </c>
      <c r="BA122" t="s">
        <v>977</v>
      </c>
      <c r="BB122">
        <v>14</v>
      </c>
    </row>
    <row r="123" spans="1:63" ht="100" customHeight="1" x14ac:dyDescent="0.2">
      <c r="B123">
        <v>355</v>
      </c>
      <c r="C123" t="s">
        <v>1560</v>
      </c>
      <c r="D123">
        <v>2020</v>
      </c>
      <c r="E123" s="1" t="s">
        <v>967</v>
      </c>
      <c r="F123" s="3">
        <v>43929</v>
      </c>
      <c r="G123" s="3">
        <v>44579</v>
      </c>
      <c r="H123" s="1" t="s">
        <v>490</v>
      </c>
      <c r="I123" s="1" t="s">
        <v>491</v>
      </c>
      <c r="J123" s="1" t="s">
        <v>1561</v>
      </c>
      <c r="K123" s="1">
        <v>12</v>
      </c>
      <c r="L123" s="1" t="s">
        <v>1562</v>
      </c>
      <c r="M123" s="1" t="s">
        <v>1562</v>
      </c>
      <c r="N123" s="1" t="s">
        <v>74</v>
      </c>
      <c r="P123" s="1" t="s">
        <v>76</v>
      </c>
      <c r="S123" s="1" t="s">
        <v>74</v>
      </c>
      <c r="T123" s="29" t="s">
        <v>1671</v>
      </c>
      <c r="U123" s="1" t="s">
        <v>4561</v>
      </c>
      <c r="W123" s="1" t="s">
        <v>1493</v>
      </c>
      <c r="X123" s="1" t="s">
        <v>4686</v>
      </c>
      <c r="Z123" s="1" t="s">
        <v>1494</v>
      </c>
      <c r="AA123" s="1" t="s">
        <v>102</v>
      </c>
      <c r="AB123" s="1" t="s">
        <v>1563</v>
      </c>
      <c r="AC123" s="1" t="s">
        <v>1564</v>
      </c>
      <c r="AF123" s="1" t="s">
        <v>1565</v>
      </c>
      <c r="AG123" s="1" t="s">
        <v>615</v>
      </c>
      <c r="AH123" s="1" t="s">
        <v>325</v>
      </c>
      <c r="AI123" s="1" t="s">
        <v>89</v>
      </c>
      <c r="AJ123" s="1" t="s">
        <v>1566</v>
      </c>
      <c r="AK123" s="1" t="s">
        <v>226</v>
      </c>
      <c r="AL123" s="1" t="s">
        <v>1567</v>
      </c>
      <c r="AM123" s="1" t="s">
        <v>91</v>
      </c>
      <c r="AN123" s="1" t="s">
        <v>262</v>
      </c>
      <c r="AP123" s="1" t="s">
        <v>1568</v>
      </c>
      <c r="AQ123" s="1" t="s">
        <v>1569</v>
      </c>
      <c r="AU123" s="1" t="s">
        <v>5237</v>
      </c>
      <c r="AV123" s="1" t="s">
        <v>1570</v>
      </c>
      <c r="AY123" t="s">
        <v>168</v>
      </c>
      <c r="AZ123" t="s">
        <v>78</v>
      </c>
      <c r="BA123" t="s">
        <v>977</v>
      </c>
      <c r="BB123">
        <v>12</v>
      </c>
      <c r="BF123" t="s">
        <v>899</v>
      </c>
      <c r="BG123" t="s">
        <v>899</v>
      </c>
      <c r="BH123" t="s">
        <v>75</v>
      </c>
      <c r="BI123" t="s">
        <v>75</v>
      </c>
      <c r="BJ123" t="s">
        <v>75</v>
      </c>
      <c r="BK123" t="s">
        <v>75</v>
      </c>
    </row>
    <row r="124" spans="1:63" ht="100" customHeight="1" x14ac:dyDescent="0.2">
      <c r="A124" s="2">
        <v>45151</v>
      </c>
      <c r="B124">
        <v>354</v>
      </c>
      <c r="C124" t="s">
        <v>1571</v>
      </c>
      <c r="D124">
        <v>2020</v>
      </c>
      <c r="E124" s="1" t="s">
        <v>967</v>
      </c>
      <c r="F124" s="3">
        <v>43893</v>
      </c>
      <c r="G124" s="3">
        <v>45140</v>
      </c>
      <c r="H124" s="1" t="s">
        <v>1572</v>
      </c>
      <c r="I124" s="1" t="s">
        <v>128</v>
      </c>
      <c r="J124" s="1" t="s">
        <v>1573</v>
      </c>
      <c r="K124" s="1">
        <v>19</v>
      </c>
      <c r="L124" s="1" t="s">
        <v>1574</v>
      </c>
      <c r="M124" s="1" t="s">
        <v>1574</v>
      </c>
      <c r="N124" s="1" t="s">
        <v>425</v>
      </c>
      <c r="O124" s="1" t="s">
        <v>1575</v>
      </c>
      <c r="P124" s="1" t="s">
        <v>156</v>
      </c>
      <c r="Q124" s="1" t="s">
        <v>119</v>
      </c>
      <c r="R124" s="1" t="s">
        <v>78</v>
      </c>
      <c r="S124" s="1" t="s">
        <v>425</v>
      </c>
      <c r="T124" s="29">
        <v>9</v>
      </c>
      <c r="U124" s="1" t="s">
        <v>4562</v>
      </c>
      <c r="V124" s="1" t="s">
        <v>79</v>
      </c>
      <c r="W124" s="1" t="s">
        <v>80</v>
      </c>
      <c r="X124" s="1" t="s">
        <v>4685</v>
      </c>
      <c r="Y124" s="1" t="s">
        <v>277</v>
      </c>
      <c r="Z124" s="1" t="s">
        <v>82</v>
      </c>
      <c r="AA124" s="1" t="s">
        <v>102</v>
      </c>
      <c r="AC124" s="1" t="s">
        <v>1576</v>
      </c>
      <c r="AF124" s="1" t="s">
        <v>1577</v>
      </c>
      <c r="AG124" s="1" t="s">
        <v>1219</v>
      </c>
      <c r="AH124" s="1" t="s">
        <v>225</v>
      </c>
      <c r="AI124" s="1" t="s">
        <v>225</v>
      </c>
      <c r="AJ124" s="1" t="s">
        <v>450</v>
      </c>
      <c r="AK124" s="1" t="s">
        <v>226</v>
      </c>
      <c r="AL124" s="1" t="s">
        <v>1578</v>
      </c>
      <c r="AM124" s="1" t="s">
        <v>163</v>
      </c>
      <c r="AN124" s="1" t="s">
        <v>75</v>
      </c>
      <c r="AP124" s="1" t="s">
        <v>1579</v>
      </c>
      <c r="AR124" s="1" t="s">
        <v>230</v>
      </c>
      <c r="AS124" s="1" t="s">
        <v>1580</v>
      </c>
      <c r="AU124" s="1" t="s">
        <v>5245</v>
      </c>
      <c r="AY124" t="s">
        <v>168</v>
      </c>
      <c r="AZ124" t="s">
        <v>78</v>
      </c>
      <c r="BB124">
        <v>19</v>
      </c>
    </row>
    <row r="125" spans="1:63" ht="100" customHeight="1" x14ac:dyDescent="0.2">
      <c r="A125" s="2">
        <v>45151</v>
      </c>
      <c r="B125">
        <v>353</v>
      </c>
      <c r="C125" t="s">
        <v>1008</v>
      </c>
      <c r="D125">
        <v>2020</v>
      </c>
      <c r="E125" s="1" t="s">
        <v>967</v>
      </c>
      <c r="F125" s="3">
        <v>43889</v>
      </c>
      <c r="G125" s="3">
        <v>44795</v>
      </c>
      <c r="H125" s="1" t="s">
        <v>490</v>
      </c>
      <c r="I125" s="1" t="s">
        <v>71</v>
      </c>
      <c r="J125" s="1" t="s">
        <v>1581</v>
      </c>
      <c r="K125" s="1">
        <v>16</v>
      </c>
      <c r="L125" s="1" t="s">
        <v>1582</v>
      </c>
      <c r="M125" s="1" t="s">
        <v>1582</v>
      </c>
      <c r="N125" s="1" t="s">
        <v>1011</v>
      </c>
      <c r="O125" s="1" t="s">
        <v>75</v>
      </c>
      <c r="P125" s="1" t="s">
        <v>1012</v>
      </c>
      <c r="Q125" s="1" t="s">
        <v>77</v>
      </c>
      <c r="R125" s="1" t="s">
        <v>78</v>
      </c>
      <c r="S125" s="1" t="s">
        <v>1011</v>
      </c>
      <c r="T125" s="29">
        <v>2</v>
      </c>
      <c r="U125" s="1" t="s">
        <v>4563</v>
      </c>
      <c r="V125" s="1" t="s">
        <v>1583</v>
      </c>
      <c r="W125" s="1" t="s">
        <v>80</v>
      </c>
      <c r="X125" s="1" t="s">
        <v>4685</v>
      </c>
      <c r="Y125" s="1" t="s">
        <v>81</v>
      </c>
      <c r="Z125" s="1" t="s">
        <v>82</v>
      </c>
      <c r="AA125" s="1" t="s">
        <v>102</v>
      </c>
      <c r="AB125" s="1" t="s">
        <v>1584</v>
      </c>
      <c r="AC125" s="1" t="s">
        <v>1585</v>
      </c>
      <c r="AD125" s="1" t="s">
        <v>85</v>
      </c>
      <c r="AE125" s="1" t="s">
        <v>78</v>
      </c>
      <c r="AF125" s="1" t="s">
        <v>1586</v>
      </c>
      <c r="AG125" s="1" t="s">
        <v>224</v>
      </c>
      <c r="AH125" s="1" t="s">
        <v>225</v>
      </c>
      <c r="AI125" s="1" t="s">
        <v>89</v>
      </c>
      <c r="AJ125" s="1" t="s">
        <v>259</v>
      </c>
      <c r="AK125" s="1" t="s">
        <v>226</v>
      </c>
      <c r="AL125" s="1" t="s">
        <v>1587</v>
      </c>
      <c r="AM125" s="1" t="s">
        <v>91</v>
      </c>
      <c r="AN125" s="1" t="s">
        <v>228</v>
      </c>
      <c r="AO125" s="1" t="s">
        <v>1588</v>
      </c>
      <c r="AP125" s="1" t="s">
        <v>1589</v>
      </c>
      <c r="AR125" s="1" t="s">
        <v>434</v>
      </c>
      <c r="AS125" s="1" t="s">
        <v>1590</v>
      </c>
      <c r="AT125" s="1" t="s">
        <v>1591</v>
      </c>
      <c r="AU125" s="1" t="s">
        <v>5246</v>
      </c>
      <c r="AY125" t="s">
        <v>168</v>
      </c>
      <c r="AZ125" t="s">
        <v>78</v>
      </c>
      <c r="BA125" t="s">
        <v>1279</v>
      </c>
      <c r="BB125">
        <v>16</v>
      </c>
      <c r="BF125" t="s">
        <v>75</v>
      </c>
      <c r="BG125" t="s">
        <v>75</v>
      </c>
      <c r="BH125" t="s">
        <v>75</v>
      </c>
      <c r="BI125" t="s">
        <v>75</v>
      </c>
      <c r="BJ125" t="s">
        <v>75</v>
      </c>
      <c r="BK125" t="s">
        <v>75</v>
      </c>
    </row>
    <row r="126" spans="1:63" ht="100" customHeight="1" x14ac:dyDescent="0.2">
      <c r="A126" s="2">
        <v>45151</v>
      </c>
      <c r="B126">
        <v>352</v>
      </c>
      <c r="C126" t="s">
        <v>1592</v>
      </c>
      <c r="D126">
        <v>2020</v>
      </c>
      <c r="E126" s="1" t="s">
        <v>967</v>
      </c>
      <c r="F126" s="3">
        <v>43887</v>
      </c>
      <c r="G126" s="3">
        <v>44498</v>
      </c>
      <c r="H126" s="1" t="s">
        <v>196</v>
      </c>
      <c r="I126" s="1" t="s">
        <v>531</v>
      </c>
      <c r="J126" s="1" t="s">
        <v>1593</v>
      </c>
      <c r="K126" s="1">
        <v>18</v>
      </c>
      <c r="L126" s="1" t="s">
        <v>1594</v>
      </c>
      <c r="M126" s="1" t="s">
        <v>1595</v>
      </c>
      <c r="N126" s="1" t="s">
        <v>1081</v>
      </c>
      <c r="O126" s="1" t="s">
        <v>1082</v>
      </c>
      <c r="P126" s="1" t="s">
        <v>1012</v>
      </c>
      <c r="Q126" s="1" t="s">
        <v>157</v>
      </c>
      <c r="R126" s="1" t="s">
        <v>96</v>
      </c>
      <c r="S126" s="1" t="s">
        <v>1011</v>
      </c>
      <c r="T126" s="29">
        <v>2</v>
      </c>
      <c r="U126" s="1" t="s">
        <v>4564</v>
      </c>
      <c r="V126" s="1" t="s">
        <v>79</v>
      </c>
      <c r="W126" s="1" t="s">
        <v>80</v>
      </c>
      <c r="X126" s="1" t="s">
        <v>4685</v>
      </c>
      <c r="Y126" s="1" t="s">
        <v>81</v>
      </c>
      <c r="Z126" s="1" t="s">
        <v>82</v>
      </c>
      <c r="AA126" s="1" t="s">
        <v>102</v>
      </c>
      <c r="AB126" s="1" t="s">
        <v>1596</v>
      </c>
      <c r="AC126" s="1" t="s">
        <v>1597</v>
      </c>
      <c r="AD126" s="1" t="s">
        <v>85</v>
      </c>
      <c r="AE126" s="1" t="s">
        <v>96</v>
      </c>
      <c r="AF126" s="1" t="s">
        <v>1598</v>
      </c>
      <c r="AG126" s="1" t="s">
        <v>465</v>
      </c>
      <c r="AH126" s="1" t="s">
        <v>225</v>
      </c>
      <c r="AI126" s="1" t="s">
        <v>583</v>
      </c>
      <c r="AJ126" s="1" t="s">
        <v>225</v>
      </c>
      <c r="AK126" s="1" t="s">
        <v>226</v>
      </c>
      <c r="AL126" s="1" t="s">
        <v>1599</v>
      </c>
      <c r="AM126" s="1" t="s">
        <v>163</v>
      </c>
      <c r="AN126" s="1" t="s">
        <v>262</v>
      </c>
      <c r="AP126" s="1" t="s">
        <v>1600</v>
      </c>
      <c r="AQ126" s="1" t="s">
        <v>1601</v>
      </c>
      <c r="AR126" s="1" t="s">
        <v>1602</v>
      </c>
      <c r="AS126" s="1" t="s">
        <v>1603</v>
      </c>
      <c r="AU126" s="1" t="s">
        <v>5247</v>
      </c>
      <c r="AY126" t="s">
        <v>168</v>
      </c>
      <c r="AZ126" t="s">
        <v>78</v>
      </c>
      <c r="BB126">
        <v>18</v>
      </c>
      <c r="BF126" t="s">
        <v>75</v>
      </c>
      <c r="BG126" t="s">
        <v>75</v>
      </c>
      <c r="BH126" t="s">
        <v>75</v>
      </c>
      <c r="BI126" t="s">
        <v>75</v>
      </c>
      <c r="BJ126" t="s">
        <v>75</v>
      </c>
      <c r="BK126" t="s">
        <v>75</v>
      </c>
    </row>
    <row r="127" spans="1:63" ht="100" customHeight="1" x14ac:dyDescent="0.2">
      <c r="B127">
        <v>351</v>
      </c>
      <c r="C127" t="s">
        <v>1604</v>
      </c>
      <c r="D127">
        <v>2020</v>
      </c>
      <c r="E127" s="1" t="s">
        <v>967</v>
      </c>
      <c r="F127" s="3">
        <v>43880</v>
      </c>
      <c r="G127" s="3">
        <v>44040</v>
      </c>
      <c r="H127" s="1" t="s">
        <v>70</v>
      </c>
      <c r="I127" s="1" t="s">
        <v>71</v>
      </c>
      <c r="J127" s="1" t="s">
        <v>1605</v>
      </c>
      <c r="K127" s="1">
        <v>5</v>
      </c>
      <c r="L127" s="1" t="s">
        <v>1606</v>
      </c>
      <c r="M127" s="1" t="s">
        <v>1606</v>
      </c>
      <c r="N127" s="1" t="s">
        <v>1081</v>
      </c>
      <c r="P127" s="1" t="s">
        <v>1012</v>
      </c>
      <c r="S127" s="1" t="s">
        <v>1081</v>
      </c>
      <c r="T127" s="29">
        <v>2</v>
      </c>
      <c r="U127" s="1" t="s">
        <v>4565</v>
      </c>
      <c r="V127" s="1" t="s">
        <v>79</v>
      </c>
      <c r="W127" s="1" t="s">
        <v>80</v>
      </c>
      <c r="X127" s="1" t="s">
        <v>4686</v>
      </c>
      <c r="Y127" s="1" t="s">
        <v>1069</v>
      </c>
      <c r="Z127" s="1" t="s">
        <v>82</v>
      </c>
      <c r="AA127" s="1" t="s">
        <v>102</v>
      </c>
      <c r="AC127" s="1" t="s">
        <v>1607</v>
      </c>
      <c r="AF127" s="1" t="s">
        <v>1608</v>
      </c>
      <c r="AG127" s="1" t="s">
        <v>615</v>
      </c>
      <c r="AH127" s="1" t="s">
        <v>583</v>
      </c>
      <c r="AI127" s="1" t="s">
        <v>1609</v>
      </c>
      <c r="AJ127" s="1" t="s">
        <v>1192</v>
      </c>
      <c r="AK127" s="1" t="s">
        <v>226</v>
      </c>
      <c r="AL127" s="1" t="s">
        <v>1610</v>
      </c>
      <c r="AM127" s="1" t="s">
        <v>261</v>
      </c>
      <c r="AN127" s="1" t="s">
        <v>75</v>
      </c>
      <c r="AP127" s="1" t="s">
        <v>1611</v>
      </c>
      <c r="AQ127" s="1" t="s">
        <v>1612</v>
      </c>
      <c r="AR127" s="1" t="s">
        <v>1143</v>
      </c>
      <c r="AS127" s="1" t="s">
        <v>1613</v>
      </c>
      <c r="AU127" s="1" t="s">
        <v>5248</v>
      </c>
      <c r="AY127" t="s">
        <v>168</v>
      </c>
      <c r="AZ127" t="s">
        <v>78</v>
      </c>
      <c r="BA127" t="s">
        <v>977</v>
      </c>
      <c r="BB127">
        <v>5</v>
      </c>
    </row>
    <row r="128" spans="1:63" ht="100" customHeight="1" x14ac:dyDescent="0.2">
      <c r="B128">
        <v>350</v>
      </c>
      <c r="C128" t="s">
        <v>1614</v>
      </c>
      <c r="D128">
        <v>2020</v>
      </c>
      <c r="E128" s="1" t="s">
        <v>967</v>
      </c>
      <c r="F128" s="3">
        <v>43860</v>
      </c>
      <c r="G128" s="3">
        <v>44468</v>
      </c>
      <c r="H128" s="1" t="s">
        <v>233</v>
      </c>
      <c r="I128" s="1" t="s">
        <v>234</v>
      </c>
      <c r="J128" s="1" t="s">
        <v>1615</v>
      </c>
      <c r="K128" s="1">
        <v>8</v>
      </c>
      <c r="L128" s="1" t="s">
        <v>1616</v>
      </c>
      <c r="M128" s="1" t="s">
        <v>1617</v>
      </c>
      <c r="N128" s="1" t="s">
        <v>425</v>
      </c>
      <c r="P128" s="1" t="s">
        <v>156</v>
      </c>
      <c r="S128" s="1" t="s">
        <v>553</v>
      </c>
      <c r="T128" s="29">
        <v>9</v>
      </c>
      <c r="U128" s="1" t="s">
        <v>4566</v>
      </c>
      <c r="V128" s="1" t="s">
        <v>79</v>
      </c>
      <c r="W128" s="1" t="s">
        <v>80</v>
      </c>
      <c r="X128" s="1" t="s">
        <v>4685</v>
      </c>
      <c r="Y128" s="1" t="s">
        <v>81</v>
      </c>
      <c r="Z128" s="1" t="s">
        <v>82</v>
      </c>
      <c r="AA128" s="1" t="s">
        <v>102</v>
      </c>
      <c r="AB128" s="1" t="s">
        <v>1618</v>
      </c>
      <c r="AC128" s="1" t="s">
        <v>1619</v>
      </c>
      <c r="AD128" s="1" t="s">
        <v>338</v>
      </c>
      <c r="AF128" s="1" t="s">
        <v>1620</v>
      </c>
      <c r="AG128" s="1" t="s">
        <v>880</v>
      </c>
      <c r="AH128" s="1" t="s">
        <v>583</v>
      </c>
      <c r="AI128" s="1" t="s">
        <v>1621</v>
      </c>
      <c r="AJ128" s="1" t="s">
        <v>1103</v>
      </c>
      <c r="AK128" s="1" t="s">
        <v>226</v>
      </c>
      <c r="AL128" s="1" t="s">
        <v>1622</v>
      </c>
      <c r="AM128" s="1" t="s">
        <v>753</v>
      </c>
      <c r="AN128" s="1" t="s">
        <v>75</v>
      </c>
      <c r="AO128" s="1" t="s">
        <v>75</v>
      </c>
      <c r="AP128" s="1" t="s">
        <v>1623</v>
      </c>
      <c r="AQ128" s="1" t="s">
        <v>1624</v>
      </c>
      <c r="AR128" s="1" t="s">
        <v>434</v>
      </c>
      <c r="AS128" s="1" t="s">
        <v>1625</v>
      </c>
      <c r="AU128" s="1" t="s">
        <v>5249</v>
      </c>
      <c r="AY128" t="s">
        <v>168</v>
      </c>
      <c r="AZ128" t="s">
        <v>78</v>
      </c>
      <c r="BB128">
        <v>8</v>
      </c>
      <c r="BF128" t="s">
        <v>75</v>
      </c>
      <c r="BG128" t="s">
        <v>75</v>
      </c>
      <c r="BH128" t="s">
        <v>75</v>
      </c>
      <c r="BI128" t="s">
        <v>75</v>
      </c>
      <c r="BJ128" t="s">
        <v>75</v>
      </c>
      <c r="BK128" t="s">
        <v>75</v>
      </c>
    </row>
    <row r="129" spans="1:63" ht="100" customHeight="1" x14ac:dyDescent="0.2">
      <c r="A129" s="2">
        <v>45151</v>
      </c>
      <c r="B129">
        <v>349</v>
      </c>
      <c r="C129" t="s">
        <v>1626</v>
      </c>
      <c r="D129">
        <v>2020</v>
      </c>
      <c r="E129" s="1" t="s">
        <v>967</v>
      </c>
      <c r="F129" s="3">
        <v>43860</v>
      </c>
      <c r="G129" s="3">
        <v>44985</v>
      </c>
      <c r="H129" s="1" t="s">
        <v>1627</v>
      </c>
      <c r="I129" s="1" t="s">
        <v>151</v>
      </c>
      <c r="J129" s="1" t="s">
        <v>1628</v>
      </c>
      <c r="K129" s="1">
        <v>3</v>
      </c>
      <c r="L129" s="1" t="s">
        <v>1629</v>
      </c>
      <c r="M129" s="1" t="s">
        <v>1630</v>
      </c>
      <c r="N129" s="1" t="s">
        <v>252</v>
      </c>
      <c r="O129" s="1" t="s">
        <v>253</v>
      </c>
      <c r="P129" s="1" t="s">
        <v>76</v>
      </c>
      <c r="Q129" s="1" t="s">
        <v>157</v>
      </c>
      <c r="R129" s="1" t="s">
        <v>96</v>
      </c>
      <c r="S129" s="1" t="s">
        <v>74</v>
      </c>
      <c r="T129" s="29" t="s">
        <v>1671</v>
      </c>
      <c r="U129" s="1" t="s">
        <v>1631</v>
      </c>
      <c r="V129" s="1" t="s">
        <v>79</v>
      </c>
      <c r="W129" s="1" t="s">
        <v>80</v>
      </c>
      <c r="X129" s="1" t="s">
        <v>4686</v>
      </c>
      <c r="Y129" s="1" t="s">
        <v>159</v>
      </c>
      <c r="Z129" s="1" t="s">
        <v>101</v>
      </c>
      <c r="AA129" s="1" t="s">
        <v>102</v>
      </c>
      <c r="AB129" s="1" t="s">
        <v>1628</v>
      </c>
      <c r="AC129" s="1" t="s">
        <v>4567</v>
      </c>
      <c r="AD129" s="1" t="s">
        <v>85</v>
      </c>
      <c r="AE129" s="1" t="s">
        <v>96</v>
      </c>
      <c r="AF129" s="1" t="s">
        <v>1632</v>
      </c>
      <c r="AG129" s="1" t="s">
        <v>281</v>
      </c>
      <c r="AH129" s="1" t="s">
        <v>242</v>
      </c>
      <c r="AI129" s="1" t="s">
        <v>242</v>
      </c>
      <c r="AJ129" s="1" t="s">
        <v>242</v>
      </c>
      <c r="AK129" s="1" t="s">
        <v>226</v>
      </c>
      <c r="AL129" s="1" t="s">
        <v>1633</v>
      </c>
      <c r="AM129" s="1" t="s">
        <v>163</v>
      </c>
      <c r="AN129" s="1" t="s">
        <v>262</v>
      </c>
      <c r="AO129" s="1" t="s">
        <v>75</v>
      </c>
      <c r="AP129" s="1" t="s">
        <v>1634</v>
      </c>
      <c r="AQ129" s="1" t="s">
        <v>1635</v>
      </c>
      <c r="AR129" s="1" t="s">
        <v>1636</v>
      </c>
      <c r="AS129" s="1" t="s">
        <v>1637</v>
      </c>
      <c r="AU129" s="1" t="s">
        <v>5250</v>
      </c>
      <c r="AV129" s="1" t="s">
        <v>1638</v>
      </c>
      <c r="AW129" s="1" t="s">
        <v>1639</v>
      </c>
      <c r="AX129" s="1" t="s">
        <v>1640</v>
      </c>
      <c r="AY129" t="s">
        <v>168</v>
      </c>
      <c r="AZ129" t="s">
        <v>96</v>
      </c>
      <c r="BA129" t="s">
        <v>1641</v>
      </c>
      <c r="BB129">
        <v>23</v>
      </c>
      <c r="BE129">
        <v>12</v>
      </c>
      <c r="BF129" t="s">
        <v>606</v>
      </c>
      <c r="BG129" t="s">
        <v>606</v>
      </c>
      <c r="BH129" t="s">
        <v>75</v>
      </c>
      <c r="BI129" t="s">
        <v>75</v>
      </c>
      <c r="BJ129" t="s">
        <v>75</v>
      </c>
      <c r="BK129" t="s">
        <v>75</v>
      </c>
    </row>
    <row r="130" spans="1:63" ht="100" customHeight="1" x14ac:dyDescent="0.2">
      <c r="A130" s="2">
        <v>45106</v>
      </c>
      <c r="B130">
        <v>348</v>
      </c>
      <c r="C130" t="s">
        <v>1214</v>
      </c>
      <c r="D130">
        <v>2020</v>
      </c>
      <c r="E130" s="1" t="s">
        <v>967</v>
      </c>
      <c r="F130" s="3">
        <v>43859</v>
      </c>
      <c r="H130" s="1" t="s">
        <v>70</v>
      </c>
      <c r="I130" s="1" t="s">
        <v>71</v>
      </c>
      <c r="J130" s="1" t="s">
        <v>1280</v>
      </c>
      <c r="K130" s="1">
        <v>15</v>
      </c>
      <c r="L130" s="1" t="s">
        <v>1642</v>
      </c>
      <c r="M130" s="1" t="s">
        <v>1642</v>
      </c>
      <c r="N130" s="1" t="s">
        <v>74</v>
      </c>
      <c r="P130" s="1" t="s">
        <v>76</v>
      </c>
      <c r="S130" s="1" t="s">
        <v>74</v>
      </c>
      <c r="T130" s="29" t="s">
        <v>1671</v>
      </c>
      <c r="U130" s="1" t="s">
        <v>4568</v>
      </c>
      <c r="V130" s="1" t="s">
        <v>79</v>
      </c>
      <c r="W130" s="1" t="s">
        <v>80</v>
      </c>
      <c r="X130" s="1" t="s">
        <v>4685</v>
      </c>
      <c r="Y130" s="1" t="s">
        <v>81</v>
      </c>
      <c r="Z130" s="1" t="s">
        <v>82</v>
      </c>
      <c r="AA130" s="1" t="s">
        <v>102</v>
      </c>
      <c r="AB130" s="1" t="s">
        <v>1643</v>
      </c>
      <c r="AC130" s="1" t="s">
        <v>1644</v>
      </c>
      <c r="AF130" s="1" t="s">
        <v>1645</v>
      </c>
      <c r="AG130" s="1" t="s">
        <v>430</v>
      </c>
      <c r="AH130" s="1" t="s">
        <v>88</v>
      </c>
      <c r="AI130" s="1" t="s">
        <v>89</v>
      </c>
      <c r="AJ130" s="1" t="s">
        <v>88</v>
      </c>
      <c r="AL130" s="1" t="s">
        <v>145</v>
      </c>
      <c r="AM130" s="1" t="s">
        <v>91</v>
      </c>
      <c r="AN130" s="1" t="s">
        <v>228</v>
      </c>
      <c r="AO130" s="1" t="s">
        <v>1646</v>
      </c>
      <c r="AP130" s="1" t="s">
        <v>1647</v>
      </c>
      <c r="AR130" s="1" t="s">
        <v>975</v>
      </c>
      <c r="AS130" s="1" t="s">
        <v>1648</v>
      </c>
      <c r="AU130" s="1" t="s">
        <v>5251</v>
      </c>
      <c r="AY130" t="s">
        <v>168</v>
      </c>
      <c r="AZ130" t="s">
        <v>78</v>
      </c>
      <c r="BA130" t="s">
        <v>1649</v>
      </c>
      <c r="BB130">
        <v>15</v>
      </c>
    </row>
    <row r="131" spans="1:63" ht="100" customHeight="1" x14ac:dyDescent="0.2">
      <c r="B131">
        <v>347</v>
      </c>
      <c r="C131" t="s">
        <v>1650</v>
      </c>
      <c r="D131">
        <v>2020</v>
      </c>
      <c r="E131" s="1" t="s">
        <v>967</v>
      </c>
      <c r="F131" s="3">
        <v>43853</v>
      </c>
      <c r="G131" s="3">
        <v>44407</v>
      </c>
      <c r="H131" s="1" t="s">
        <v>1651</v>
      </c>
      <c r="I131" s="1" t="s">
        <v>113</v>
      </c>
      <c r="J131" s="1" t="s">
        <v>1652</v>
      </c>
      <c r="K131" s="1">
        <v>23</v>
      </c>
      <c r="L131" s="1" t="s">
        <v>1653</v>
      </c>
      <c r="M131" s="1" t="s">
        <v>1653</v>
      </c>
      <c r="N131" s="1" t="s">
        <v>1238</v>
      </c>
      <c r="P131" s="1" t="s">
        <v>156</v>
      </c>
      <c r="S131" s="1" t="s">
        <v>1654</v>
      </c>
      <c r="T131" s="29">
        <v>9</v>
      </c>
      <c r="U131" s="1" t="s">
        <v>4569</v>
      </c>
      <c r="V131" s="1" t="s">
        <v>79</v>
      </c>
      <c r="W131" s="1" t="s">
        <v>80</v>
      </c>
      <c r="X131" s="1" t="s">
        <v>4685</v>
      </c>
      <c r="Y131" s="1" t="s">
        <v>81</v>
      </c>
      <c r="Z131" s="1" t="s">
        <v>82</v>
      </c>
      <c r="AA131" s="1" t="s">
        <v>102</v>
      </c>
      <c r="AB131" s="1" t="s">
        <v>1655</v>
      </c>
      <c r="AC131" s="1" t="s">
        <v>4442</v>
      </c>
      <c r="AF131" s="1" t="s">
        <v>1656</v>
      </c>
      <c r="AG131" s="1" t="s">
        <v>281</v>
      </c>
      <c r="AH131" s="1" t="s">
        <v>179</v>
      </c>
      <c r="AI131" s="1" t="s">
        <v>881</v>
      </c>
      <c r="AJ131" s="1" t="s">
        <v>1657</v>
      </c>
      <c r="AK131" s="1" t="s">
        <v>226</v>
      </c>
      <c r="AL131" s="1" t="s">
        <v>1658</v>
      </c>
      <c r="AM131" s="1" t="s">
        <v>181</v>
      </c>
      <c r="AN131" s="1" t="s">
        <v>284</v>
      </c>
      <c r="AP131" s="1" t="s">
        <v>1659</v>
      </c>
      <c r="AR131" s="1" t="s">
        <v>165</v>
      </c>
      <c r="AS131" s="1" t="s">
        <v>1660</v>
      </c>
      <c r="AU131" s="1" t="s">
        <v>5252</v>
      </c>
      <c r="AY131" t="s">
        <v>168</v>
      </c>
      <c r="AZ131" t="s">
        <v>78</v>
      </c>
      <c r="BB131">
        <v>23</v>
      </c>
    </row>
    <row r="132" spans="1:63" ht="100" customHeight="1" x14ac:dyDescent="0.2">
      <c r="B132">
        <v>346</v>
      </c>
      <c r="C132" t="s">
        <v>1661</v>
      </c>
      <c r="D132">
        <v>2020</v>
      </c>
      <c r="E132" s="1" t="s">
        <v>967</v>
      </c>
      <c r="F132" s="3">
        <v>43846</v>
      </c>
      <c r="G132" s="3">
        <v>44278</v>
      </c>
      <c r="H132" s="1" t="s">
        <v>1662</v>
      </c>
      <c r="I132" s="1" t="s">
        <v>113</v>
      </c>
      <c r="J132" s="1" t="s">
        <v>1663</v>
      </c>
      <c r="K132" s="1">
        <v>20</v>
      </c>
      <c r="L132" s="1" t="s">
        <v>1664</v>
      </c>
      <c r="M132" s="1" t="s">
        <v>1665</v>
      </c>
      <c r="N132" s="1" t="s">
        <v>252</v>
      </c>
      <c r="P132" s="1" t="s">
        <v>76</v>
      </c>
      <c r="S132" s="1" t="s">
        <v>74</v>
      </c>
      <c r="T132" s="29" t="s">
        <v>1671</v>
      </c>
      <c r="U132" s="1" t="s">
        <v>4570</v>
      </c>
      <c r="V132" s="1" t="s">
        <v>79</v>
      </c>
      <c r="W132" s="1" t="s">
        <v>80</v>
      </c>
      <c r="X132" s="1" t="s">
        <v>4685</v>
      </c>
      <c r="Y132" s="1" t="s">
        <v>81</v>
      </c>
      <c r="Z132" s="1" t="s">
        <v>82</v>
      </c>
      <c r="AA132" s="1" t="s">
        <v>102</v>
      </c>
      <c r="AB132" s="1" t="s">
        <v>1666</v>
      </c>
      <c r="AC132" s="1" t="s">
        <v>4571</v>
      </c>
      <c r="AD132" s="1" t="s">
        <v>176</v>
      </c>
      <c r="AF132" s="1" t="s">
        <v>1667</v>
      </c>
      <c r="AG132" s="1" t="s">
        <v>281</v>
      </c>
      <c r="AH132" s="1" t="s">
        <v>583</v>
      </c>
      <c r="AI132" s="1" t="s">
        <v>1621</v>
      </c>
      <c r="AJ132" s="1" t="s">
        <v>1103</v>
      </c>
      <c r="AK132" s="1" t="s">
        <v>226</v>
      </c>
      <c r="AL132" s="1" t="s">
        <v>1668</v>
      </c>
      <c r="AM132" s="1" t="s">
        <v>163</v>
      </c>
      <c r="AN132" s="1" t="s">
        <v>228</v>
      </c>
      <c r="AP132" s="1" t="s">
        <v>1669</v>
      </c>
      <c r="AQ132" s="1" t="s">
        <v>1670</v>
      </c>
      <c r="AR132" s="1" t="s">
        <v>1671</v>
      </c>
      <c r="AS132" s="1" t="s">
        <v>1672</v>
      </c>
      <c r="AU132" s="1" t="s">
        <v>5253</v>
      </c>
      <c r="AX132" s="1" t="s">
        <v>1673</v>
      </c>
      <c r="AY132" t="s">
        <v>168</v>
      </c>
      <c r="AZ132" t="s">
        <v>96</v>
      </c>
      <c r="BA132" t="s">
        <v>977</v>
      </c>
      <c r="BB132">
        <v>20</v>
      </c>
      <c r="BE132">
        <v>9</v>
      </c>
      <c r="BF132" t="s">
        <v>75</v>
      </c>
      <c r="BG132" t="s">
        <v>75</v>
      </c>
      <c r="BH132" t="s">
        <v>75</v>
      </c>
      <c r="BI132" t="s">
        <v>75</v>
      </c>
      <c r="BJ132" t="s">
        <v>75</v>
      </c>
      <c r="BK132" t="s">
        <v>75</v>
      </c>
    </row>
    <row r="133" spans="1:63" ht="100" customHeight="1" x14ac:dyDescent="0.2">
      <c r="B133">
        <v>345</v>
      </c>
      <c r="C133" t="s">
        <v>1214</v>
      </c>
      <c r="D133">
        <v>2020</v>
      </c>
      <c r="E133" s="1" t="s">
        <v>967</v>
      </c>
      <c r="F133" s="3">
        <v>43846</v>
      </c>
      <c r="G133" s="3">
        <v>43943</v>
      </c>
      <c r="H133" s="1" t="s">
        <v>70</v>
      </c>
      <c r="I133" s="1" t="s">
        <v>71</v>
      </c>
      <c r="J133" s="1" t="s">
        <v>1674</v>
      </c>
      <c r="K133" s="1">
        <v>2</v>
      </c>
      <c r="L133" s="1" t="s">
        <v>1675</v>
      </c>
      <c r="M133" s="1" t="s">
        <v>1675</v>
      </c>
      <c r="N133" s="1" t="s">
        <v>1081</v>
      </c>
      <c r="P133" s="1" t="s">
        <v>1012</v>
      </c>
      <c r="S133" s="1" t="s">
        <v>1081</v>
      </c>
      <c r="T133" s="29">
        <v>2</v>
      </c>
      <c r="U133" s="1" t="s">
        <v>4443</v>
      </c>
      <c r="V133" s="1" t="s">
        <v>79</v>
      </c>
      <c r="W133" s="1" t="s">
        <v>80</v>
      </c>
      <c r="X133" s="1" t="s">
        <v>4686</v>
      </c>
      <c r="Y133" s="1" t="s">
        <v>1069</v>
      </c>
      <c r="Z133" s="1" t="s">
        <v>82</v>
      </c>
      <c r="AA133" s="1" t="s">
        <v>83</v>
      </c>
      <c r="AC133" s="1" t="s">
        <v>1676</v>
      </c>
      <c r="AF133" s="1" t="s">
        <v>1677</v>
      </c>
      <c r="AG133" s="1" t="s">
        <v>465</v>
      </c>
      <c r="AH133" s="1" t="s">
        <v>259</v>
      </c>
      <c r="AI133" s="1" t="s">
        <v>882</v>
      </c>
      <c r="AJ133" s="1" t="s">
        <v>1192</v>
      </c>
      <c r="AK133" s="1" t="s">
        <v>226</v>
      </c>
      <c r="AL133" s="1" t="s">
        <v>1267</v>
      </c>
      <c r="AM133" s="1" t="s">
        <v>135</v>
      </c>
      <c r="AP133" s="1" t="s">
        <v>1678</v>
      </c>
      <c r="AR133" s="1" t="s">
        <v>975</v>
      </c>
      <c r="AS133" s="1" t="s">
        <v>1679</v>
      </c>
      <c r="AU133" s="1" t="s">
        <v>4765</v>
      </c>
      <c r="AY133" t="s">
        <v>168</v>
      </c>
      <c r="AZ133" t="s">
        <v>78</v>
      </c>
      <c r="BB133">
        <v>2</v>
      </c>
    </row>
    <row r="134" spans="1:63" ht="100" customHeight="1" x14ac:dyDescent="0.2">
      <c r="B134">
        <v>344</v>
      </c>
      <c r="C134" t="s">
        <v>1214</v>
      </c>
      <c r="D134">
        <v>2019</v>
      </c>
      <c r="E134" s="1" t="s">
        <v>967</v>
      </c>
      <c r="F134" s="3">
        <v>43819</v>
      </c>
      <c r="G134" s="3">
        <v>43943</v>
      </c>
      <c r="H134" s="1" t="s">
        <v>1680</v>
      </c>
      <c r="I134" s="1" t="s">
        <v>71</v>
      </c>
      <c r="J134" s="1" t="s">
        <v>1681</v>
      </c>
      <c r="K134" s="1">
        <v>15</v>
      </c>
      <c r="L134" s="1" t="s">
        <v>1682</v>
      </c>
      <c r="M134" s="1" t="s">
        <v>1682</v>
      </c>
      <c r="N134" s="1" t="s">
        <v>1081</v>
      </c>
      <c r="P134" s="1" t="s">
        <v>1012</v>
      </c>
      <c r="S134" s="1" t="s">
        <v>1081</v>
      </c>
      <c r="T134" s="29">
        <v>2</v>
      </c>
      <c r="U134" s="1" t="s">
        <v>4572</v>
      </c>
      <c r="V134" s="1" t="s">
        <v>79</v>
      </c>
      <c r="W134" s="1" t="s">
        <v>80</v>
      </c>
      <c r="X134" s="1" t="s">
        <v>4686</v>
      </c>
      <c r="Y134" s="1" t="s">
        <v>81</v>
      </c>
      <c r="Z134" s="1" t="s">
        <v>82</v>
      </c>
      <c r="AA134" s="1" t="s">
        <v>102</v>
      </c>
      <c r="AB134" s="1" t="s">
        <v>1683</v>
      </c>
      <c r="AC134" s="1" t="s">
        <v>1684</v>
      </c>
      <c r="AF134" s="1" t="s">
        <v>1685</v>
      </c>
      <c r="AG134" s="1" t="s">
        <v>465</v>
      </c>
      <c r="AH134" s="1" t="s">
        <v>259</v>
      </c>
      <c r="AI134" s="1" t="s">
        <v>882</v>
      </c>
      <c r="AJ134" s="1" t="s">
        <v>1192</v>
      </c>
      <c r="AK134" s="1" t="s">
        <v>226</v>
      </c>
      <c r="AL134" s="1" t="s">
        <v>1220</v>
      </c>
      <c r="AM134" s="1" t="s">
        <v>163</v>
      </c>
      <c r="AP134" s="1" t="s">
        <v>1686</v>
      </c>
      <c r="AR134" s="1" t="s">
        <v>975</v>
      </c>
      <c r="AS134" s="1" t="s">
        <v>1687</v>
      </c>
      <c r="AU134" s="1" t="s">
        <v>5254</v>
      </c>
      <c r="AY134" t="s">
        <v>168</v>
      </c>
      <c r="AZ134" t="s">
        <v>78</v>
      </c>
      <c r="BA134" t="s">
        <v>1688</v>
      </c>
      <c r="BB134">
        <v>15</v>
      </c>
    </row>
    <row r="135" spans="1:63" ht="100" customHeight="1" x14ac:dyDescent="0.2">
      <c r="B135">
        <v>343</v>
      </c>
      <c r="C135" t="s">
        <v>1689</v>
      </c>
      <c r="D135">
        <v>2019</v>
      </c>
      <c r="E135" s="1" t="s">
        <v>967</v>
      </c>
      <c r="F135" s="3">
        <v>43815</v>
      </c>
      <c r="G135" s="3">
        <v>43892</v>
      </c>
      <c r="H135" s="1" t="s">
        <v>1627</v>
      </c>
      <c r="I135" s="1" t="s">
        <v>151</v>
      </c>
      <c r="J135" s="1" t="s">
        <v>1628</v>
      </c>
      <c r="K135" s="1">
        <v>3</v>
      </c>
      <c r="L135" s="1" t="s">
        <v>1690</v>
      </c>
      <c r="M135" s="1" t="s">
        <v>1690</v>
      </c>
      <c r="N135" s="1" t="s">
        <v>443</v>
      </c>
      <c r="P135" s="1" t="s">
        <v>444</v>
      </c>
      <c r="S135" s="1" t="s">
        <v>443</v>
      </c>
      <c r="T135" s="29">
        <v>11</v>
      </c>
      <c r="U135" s="1" t="s">
        <v>4573</v>
      </c>
      <c r="V135" s="1" t="s">
        <v>79</v>
      </c>
      <c r="W135" s="1" t="s">
        <v>80</v>
      </c>
      <c r="X135" s="1" t="s">
        <v>4686</v>
      </c>
      <c r="Y135" s="1" t="s">
        <v>159</v>
      </c>
      <c r="Z135" s="1" t="s">
        <v>82</v>
      </c>
      <c r="AA135" s="1" t="s">
        <v>102</v>
      </c>
      <c r="AB135" s="1" t="s">
        <v>1628</v>
      </c>
      <c r="AC135" s="1" t="s">
        <v>1691</v>
      </c>
      <c r="AF135" s="1" t="s">
        <v>1692</v>
      </c>
      <c r="AG135" s="1" t="s">
        <v>224</v>
      </c>
      <c r="AH135" s="1" t="s">
        <v>259</v>
      </c>
      <c r="AI135" s="1" t="s">
        <v>882</v>
      </c>
      <c r="AJ135" s="1" t="s">
        <v>1192</v>
      </c>
      <c r="AK135" s="1" t="s">
        <v>226</v>
      </c>
      <c r="AL135" s="1" t="s">
        <v>1693</v>
      </c>
      <c r="AM135" s="1" t="s">
        <v>181</v>
      </c>
      <c r="AP135" s="1" t="s">
        <v>1694</v>
      </c>
      <c r="AR135" s="1" t="s">
        <v>453</v>
      </c>
      <c r="AS135" s="1" t="s">
        <v>1695</v>
      </c>
      <c r="AU135" s="1" t="s">
        <v>5255</v>
      </c>
      <c r="AY135" t="s">
        <v>95</v>
      </c>
      <c r="AZ135" t="s">
        <v>96</v>
      </c>
      <c r="BC135">
        <v>3</v>
      </c>
    </row>
    <row r="136" spans="1:63" ht="100" customHeight="1" x14ac:dyDescent="0.2">
      <c r="A136" s="2">
        <v>45151</v>
      </c>
      <c r="B136">
        <v>342</v>
      </c>
      <c r="C136" t="s">
        <v>1309</v>
      </c>
      <c r="D136">
        <v>2019</v>
      </c>
      <c r="E136" s="1" t="s">
        <v>967</v>
      </c>
      <c r="F136" s="3">
        <v>43784</v>
      </c>
      <c r="H136" s="1" t="s">
        <v>70</v>
      </c>
      <c r="I136" s="1" t="s">
        <v>71</v>
      </c>
      <c r="J136" s="1" t="s">
        <v>1696</v>
      </c>
      <c r="K136" s="1">
        <v>24</v>
      </c>
      <c r="L136" s="1" t="s">
        <v>1697</v>
      </c>
      <c r="M136" s="1" t="s">
        <v>1697</v>
      </c>
      <c r="N136" s="1" t="s">
        <v>74</v>
      </c>
      <c r="O136" s="1" t="s">
        <v>75</v>
      </c>
      <c r="P136" s="1" t="s">
        <v>76</v>
      </c>
      <c r="Q136" s="1" t="s">
        <v>77</v>
      </c>
      <c r="R136" s="1" t="s">
        <v>78</v>
      </c>
      <c r="S136" s="1" t="s">
        <v>74</v>
      </c>
      <c r="T136" s="29" t="s">
        <v>1671</v>
      </c>
      <c r="U136" s="1" t="s">
        <v>1698</v>
      </c>
      <c r="V136" s="1" t="s">
        <v>79</v>
      </c>
      <c r="W136" s="1" t="s">
        <v>80</v>
      </c>
      <c r="X136" s="1" t="s">
        <v>4686</v>
      </c>
      <c r="Y136" s="1" t="s">
        <v>1069</v>
      </c>
      <c r="Z136" s="1" t="s">
        <v>101</v>
      </c>
      <c r="AA136" s="1" t="s">
        <v>102</v>
      </c>
      <c r="AB136" s="1" t="s">
        <v>1699</v>
      </c>
      <c r="AC136" s="1" t="s">
        <v>1700</v>
      </c>
      <c r="AD136" s="1" t="s">
        <v>85</v>
      </c>
      <c r="AE136" s="1" t="s">
        <v>78</v>
      </c>
      <c r="AF136" s="1" t="s">
        <v>1701</v>
      </c>
      <c r="AG136" s="1" t="s">
        <v>430</v>
      </c>
      <c r="AH136" s="1" t="s">
        <v>88</v>
      </c>
      <c r="AI136" s="1" t="s">
        <v>89</v>
      </c>
      <c r="AJ136" s="1" t="s">
        <v>88</v>
      </c>
      <c r="AL136" s="1" t="s">
        <v>145</v>
      </c>
      <c r="AM136" s="1" t="s">
        <v>91</v>
      </c>
      <c r="AN136" s="1" t="s">
        <v>228</v>
      </c>
      <c r="AO136" s="1" t="s">
        <v>1702</v>
      </c>
      <c r="AP136" s="1" t="s">
        <v>1703</v>
      </c>
      <c r="AR136" s="1" t="s">
        <v>230</v>
      </c>
      <c r="AS136" s="1" t="s">
        <v>1704</v>
      </c>
      <c r="AU136" s="1" t="s">
        <v>5256</v>
      </c>
      <c r="AV136" s="1" t="s">
        <v>1705</v>
      </c>
      <c r="AY136" t="s">
        <v>168</v>
      </c>
      <c r="AZ136" t="s">
        <v>96</v>
      </c>
      <c r="BA136" t="s">
        <v>1706</v>
      </c>
      <c r="BB136">
        <v>24</v>
      </c>
      <c r="BE136">
        <v>13</v>
      </c>
    </row>
    <row r="137" spans="1:63" ht="100" customHeight="1" x14ac:dyDescent="0.2">
      <c r="A137" s="2">
        <v>45106</v>
      </c>
      <c r="B137">
        <v>341</v>
      </c>
      <c r="C137" t="s">
        <v>1008</v>
      </c>
      <c r="D137">
        <v>2019</v>
      </c>
      <c r="E137" s="1" t="s">
        <v>967</v>
      </c>
      <c r="F137" s="3">
        <v>43773</v>
      </c>
      <c r="G137" s="3">
        <v>44781</v>
      </c>
      <c r="H137" s="1" t="s">
        <v>490</v>
      </c>
      <c r="I137" s="1" t="s">
        <v>71</v>
      </c>
      <c r="J137" s="1" t="s">
        <v>1707</v>
      </c>
      <c r="K137" s="1">
        <v>16</v>
      </c>
      <c r="L137" s="1" t="s">
        <v>1708</v>
      </c>
      <c r="M137" s="1" t="s">
        <v>1708</v>
      </c>
      <c r="N137" s="1" t="s">
        <v>1011</v>
      </c>
      <c r="P137" s="1" t="s">
        <v>1012</v>
      </c>
      <c r="Q137" s="1" t="s">
        <v>77</v>
      </c>
      <c r="R137" s="1" t="s">
        <v>78</v>
      </c>
      <c r="S137" s="1" t="s">
        <v>1011</v>
      </c>
      <c r="T137" s="29">
        <v>2</v>
      </c>
      <c r="U137" s="1" t="s">
        <v>4574</v>
      </c>
      <c r="V137" s="1" t="s">
        <v>79</v>
      </c>
      <c r="W137" s="1" t="s">
        <v>80</v>
      </c>
      <c r="X137" s="1" t="s">
        <v>4685</v>
      </c>
      <c r="Y137" s="1" t="s">
        <v>81</v>
      </c>
      <c r="Z137" s="1" t="s">
        <v>82</v>
      </c>
      <c r="AA137" s="1" t="s">
        <v>102</v>
      </c>
      <c r="AB137" s="1" t="s">
        <v>1709</v>
      </c>
      <c r="AC137" s="1" t="s">
        <v>1710</v>
      </c>
      <c r="AD137" s="1" t="s">
        <v>85</v>
      </c>
      <c r="AE137" s="1" t="s">
        <v>78</v>
      </c>
      <c r="AF137" s="1" t="s">
        <v>1711</v>
      </c>
      <c r="AG137" s="1" t="s">
        <v>224</v>
      </c>
      <c r="AH137" s="1" t="s">
        <v>225</v>
      </c>
      <c r="AI137" s="1" t="s">
        <v>89</v>
      </c>
      <c r="AJ137" s="1" t="s">
        <v>225</v>
      </c>
      <c r="AK137" s="1" t="s">
        <v>226</v>
      </c>
      <c r="AL137" s="1" t="s">
        <v>1712</v>
      </c>
      <c r="AM137" s="1" t="s">
        <v>91</v>
      </c>
      <c r="AN137" s="1" t="s">
        <v>228</v>
      </c>
      <c r="AP137" s="1" t="s">
        <v>1713</v>
      </c>
      <c r="AR137" s="1" t="s">
        <v>1076</v>
      </c>
      <c r="AS137" s="1" t="s">
        <v>1714</v>
      </c>
      <c r="AU137" s="1" t="s">
        <v>5257</v>
      </c>
      <c r="AY137" t="s">
        <v>168</v>
      </c>
      <c r="AZ137" t="s">
        <v>78</v>
      </c>
      <c r="BA137" t="s">
        <v>1279</v>
      </c>
      <c r="BB137">
        <v>16</v>
      </c>
    </row>
    <row r="138" spans="1:63" ht="100" customHeight="1" x14ac:dyDescent="0.2">
      <c r="B138">
        <v>340</v>
      </c>
      <c r="C138" t="s">
        <v>966</v>
      </c>
      <c r="D138">
        <v>2019</v>
      </c>
      <c r="E138" s="1" t="s">
        <v>967</v>
      </c>
      <c r="F138" s="3">
        <v>43767</v>
      </c>
      <c r="G138" s="3">
        <v>44026</v>
      </c>
      <c r="H138" s="1" t="s">
        <v>70</v>
      </c>
      <c r="I138" s="1" t="s">
        <v>71</v>
      </c>
      <c r="J138" s="1" t="s">
        <v>1715</v>
      </c>
      <c r="K138" s="1">
        <v>2</v>
      </c>
      <c r="L138" s="1" t="s">
        <v>1716</v>
      </c>
      <c r="M138" s="1" t="s">
        <v>1716</v>
      </c>
      <c r="N138" s="1" t="s">
        <v>74</v>
      </c>
      <c r="P138" s="1" t="s">
        <v>76</v>
      </c>
      <c r="S138" s="1" t="s">
        <v>74</v>
      </c>
      <c r="T138" s="29" t="s">
        <v>1671</v>
      </c>
      <c r="U138" s="1" t="s">
        <v>1717</v>
      </c>
      <c r="V138" s="1" t="s">
        <v>79</v>
      </c>
      <c r="W138" s="1" t="s">
        <v>80</v>
      </c>
      <c r="X138" s="1" t="s">
        <v>4686</v>
      </c>
      <c r="Y138" s="1" t="s">
        <v>1069</v>
      </c>
      <c r="Z138" s="1" t="s">
        <v>82</v>
      </c>
      <c r="AA138" s="1" t="s">
        <v>83</v>
      </c>
      <c r="AB138" s="1" t="s">
        <v>1718</v>
      </c>
      <c r="AC138" s="1" t="s">
        <v>4575</v>
      </c>
      <c r="AF138" s="1" t="s">
        <v>1719</v>
      </c>
      <c r="AG138" s="1" t="s">
        <v>615</v>
      </c>
      <c r="AH138" s="1" t="s">
        <v>583</v>
      </c>
      <c r="AI138" s="1" t="s">
        <v>89</v>
      </c>
      <c r="AJ138" s="1" t="s">
        <v>1720</v>
      </c>
      <c r="AK138" s="1" t="s">
        <v>226</v>
      </c>
      <c r="AL138" s="1" t="s">
        <v>1721</v>
      </c>
      <c r="AM138" s="1" t="s">
        <v>91</v>
      </c>
      <c r="AN138" s="1" t="s">
        <v>262</v>
      </c>
      <c r="AP138" s="1" t="s">
        <v>1722</v>
      </c>
      <c r="AR138" s="1" t="s">
        <v>975</v>
      </c>
      <c r="AS138" s="1" t="s">
        <v>1723</v>
      </c>
      <c r="AU138" s="1" t="s">
        <v>5258</v>
      </c>
      <c r="AX138" s="1" t="s">
        <v>687</v>
      </c>
      <c r="AY138" t="s">
        <v>168</v>
      </c>
      <c r="AZ138" t="s">
        <v>96</v>
      </c>
      <c r="BB138">
        <v>2</v>
      </c>
      <c r="BE138">
        <v>1</v>
      </c>
    </row>
    <row r="139" spans="1:63" ht="100" customHeight="1" x14ac:dyDescent="0.2">
      <c r="B139">
        <v>339</v>
      </c>
      <c r="C139" t="s">
        <v>1604</v>
      </c>
      <c r="D139">
        <v>2019</v>
      </c>
      <c r="E139" s="1" t="s">
        <v>967</v>
      </c>
      <c r="F139" s="3">
        <v>43767</v>
      </c>
      <c r="G139" s="3">
        <v>43833</v>
      </c>
      <c r="H139" s="1" t="s">
        <v>70</v>
      </c>
      <c r="I139" s="1" t="s">
        <v>71</v>
      </c>
      <c r="J139" s="1" t="s">
        <v>1674</v>
      </c>
      <c r="K139" s="1">
        <v>3</v>
      </c>
      <c r="L139" s="1" t="s">
        <v>1724</v>
      </c>
      <c r="M139" s="1" t="s">
        <v>1724</v>
      </c>
      <c r="N139" s="1" t="s">
        <v>252</v>
      </c>
      <c r="P139" s="1" t="s">
        <v>76</v>
      </c>
      <c r="S139" s="1" t="s">
        <v>252</v>
      </c>
      <c r="T139" s="29" t="s">
        <v>1671</v>
      </c>
      <c r="U139" s="1" t="s">
        <v>1725</v>
      </c>
      <c r="V139" s="1" t="s">
        <v>79</v>
      </c>
      <c r="W139" s="1" t="s">
        <v>80</v>
      </c>
      <c r="X139" s="1" t="s">
        <v>4686</v>
      </c>
      <c r="Y139" s="1" t="s">
        <v>1069</v>
      </c>
      <c r="Z139" s="1" t="s">
        <v>82</v>
      </c>
      <c r="AA139" s="1" t="s">
        <v>83</v>
      </c>
      <c r="AC139" s="1" t="s">
        <v>1726</v>
      </c>
      <c r="AF139" s="1" t="s">
        <v>1727</v>
      </c>
      <c r="AG139" s="1" t="s">
        <v>224</v>
      </c>
      <c r="AH139" s="1" t="s">
        <v>259</v>
      </c>
      <c r="AI139" s="1" t="s">
        <v>882</v>
      </c>
      <c r="AJ139" s="1" t="s">
        <v>1192</v>
      </c>
      <c r="AK139" s="1" t="s">
        <v>226</v>
      </c>
      <c r="AL139" s="1" t="s">
        <v>1728</v>
      </c>
      <c r="AM139" s="1" t="s">
        <v>163</v>
      </c>
      <c r="AN139" s="1" t="s">
        <v>75</v>
      </c>
      <c r="AP139" s="1" t="s">
        <v>1729</v>
      </c>
      <c r="AR139" s="1" t="s">
        <v>1143</v>
      </c>
      <c r="AS139" s="1" t="s">
        <v>1730</v>
      </c>
      <c r="AU139" s="1" t="s">
        <v>5259</v>
      </c>
      <c r="AY139" t="s">
        <v>168</v>
      </c>
      <c r="AZ139" t="s">
        <v>78</v>
      </c>
      <c r="BB139">
        <v>3</v>
      </c>
    </row>
    <row r="140" spans="1:63" ht="100" customHeight="1" x14ac:dyDescent="0.2">
      <c r="A140" s="2">
        <v>45151</v>
      </c>
      <c r="B140">
        <v>338</v>
      </c>
      <c r="C140" t="s">
        <v>218</v>
      </c>
      <c r="D140">
        <v>2019</v>
      </c>
      <c r="E140" s="1" t="s">
        <v>967</v>
      </c>
      <c r="F140" s="3">
        <v>43763</v>
      </c>
      <c r="G140" s="3">
        <v>44291</v>
      </c>
      <c r="H140" s="1" t="s">
        <v>70</v>
      </c>
      <c r="I140" s="1" t="s">
        <v>71</v>
      </c>
      <c r="J140" s="1" t="s">
        <v>1731</v>
      </c>
      <c r="K140" s="1">
        <v>9</v>
      </c>
      <c r="L140" s="1" t="s">
        <v>1732</v>
      </c>
      <c r="M140" s="1" t="s">
        <v>1732</v>
      </c>
      <c r="N140" s="1" t="s">
        <v>74</v>
      </c>
      <c r="O140" s="1" t="s">
        <v>75</v>
      </c>
      <c r="P140" s="1" t="s">
        <v>76</v>
      </c>
      <c r="Q140" s="1" t="s">
        <v>77</v>
      </c>
      <c r="R140" s="1" t="s">
        <v>78</v>
      </c>
      <c r="S140" s="1" t="s">
        <v>74</v>
      </c>
      <c r="T140" s="29" t="s">
        <v>1671</v>
      </c>
      <c r="U140" s="1" t="s">
        <v>1733</v>
      </c>
      <c r="V140" s="1" t="s">
        <v>79</v>
      </c>
      <c r="W140" s="1" t="s">
        <v>80</v>
      </c>
      <c r="X140" s="1" t="s">
        <v>4685</v>
      </c>
      <c r="Y140" s="1" t="s">
        <v>81</v>
      </c>
      <c r="Z140" s="1" t="s">
        <v>82</v>
      </c>
      <c r="AA140" s="1" t="s">
        <v>102</v>
      </c>
      <c r="AB140" s="1" t="s">
        <v>1734</v>
      </c>
      <c r="AC140" s="1" t="s">
        <v>1735</v>
      </c>
      <c r="AF140" s="1" t="s">
        <v>1736</v>
      </c>
      <c r="AG140" s="1" t="s">
        <v>224</v>
      </c>
      <c r="AH140" s="1" t="s">
        <v>225</v>
      </c>
      <c r="AI140" s="1" t="s">
        <v>89</v>
      </c>
      <c r="AJ140" s="1" t="s">
        <v>225</v>
      </c>
      <c r="AK140" s="1" t="s">
        <v>226</v>
      </c>
      <c r="AL140" s="1" t="s">
        <v>1498</v>
      </c>
      <c r="AM140" s="1" t="s">
        <v>91</v>
      </c>
      <c r="AN140" s="1" t="s">
        <v>228</v>
      </c>
      <c r="AO140" s="1" t="s">
        <v>1737</v>
      </c>
      <c r="AP140" s="1" t="s">
        <v>1738</v>
      </c>
      <c r="AR140" s="1" t="s">
        <v>230</v>
      </c>
      <c r="AS140" s="1" t="s">
        <v>1739</v>
      </c>
      <c r="AU140" s="1" t="s">
        <v>5260</v>
      </c>
      <c r="AY140" t="s">
        <v>168</v>
      </c>
      <c r="AZ140" t="s">
        <v>78</v>
      </c>
      <c r="BA140" t="s">
        <v>1740</v>
      </c>
      <c r="BB140">
        <v>9</v>
      </c>
      <c r="BF140" t="s">
        <v>75</v>
      </c>
      <c r="BG140" t="s">
        <v>75</v>
      </c>
      <c r="BH140" t="s">
        <v>75</v>
      </c>
      <c r="BI140" t="s">
        <v>75</v>
      </c>
      <c r="BJ140" t="s">
        <v>75</v>
      </c>
      <c r="BK140" t="s">
        <v>75</v>
      </c>
    </row>
    <row r="141" spans="1:63" ht="100" customHeight="1" x14ac:dyDescent="0.2">
      <c r="A141" s="2">
        <v>45107</v>
      </c>
      <c r="B141">
        <v>337</v>
      </c>
      <c r="C141" t="s">
        <v>1153</v>
      </c>
      <c r="D141">
        <v>2019</v>
      </c>
      <c r="E141" s="1" t="s">
        <v>967</v>
      </c>
      <c r="F141" s="3">
        <v>43733</v>
      </c>
      <c r="G141" s="3">
        <v>44974</v>
      </c>
      <c r="H141" s="1" t="s">
        <v>1741</v>
      </c>
      <c r="I141" s="1" t="s">
        <v>71</v>
      </c>
      <c r="J141" s="1" t="s">
        <v>1742</v>
      </c>
      <c r="K141" s="1">
        <v>24</v>
      </c>
      <c r="L141" s="1" t="s">
        <v>1743</v>
      </c>
      <c r="M141" s="1" t="s">
        <v>1744</v>
      </c>
      <c r="N141" s="1" t="s">
        <v>425</v>
      </c>
      <c r="P141" s="1" t="s">
        <v>156</v>
      </c>
      <c r="Q141" s="1" t="s">
        <v>157</v>
      </c>
      <c r="R141" s="1" t="s">
        <v>96</v>
      </c>
      <c r="S141" s="1" t="s">
        <v>425</v>
      </c>
      <c r="T141" s="29">
        <v>9</v>
      </c>
      <c r="U141" s="1" t="s">
        <v>4576</v>
      </c>
      <c r="V141" s="1" t="s">
        <v>1543</v>
      </c>
      <c r="W141" s="1" t="s">
        <v>80</v>
      </c>
      <c r="X141" s="1" t="s">
        <v>4685</v>
      </c>
      <c r="Y141" s="1" t="s">
        <v>1745</v>
      </c>
      <c r="Z141" s="1" t="s">
        <v>101</v>
      </c>
      <c r="AA141" s="1" t="s">
        <v>102</v>
      </c>
      <c r="AB141" s="1" t="s">
        <v>4444</v>
      </c>
      <c r="AC141" s="1" t="s">
        <v>1746</v>
      </c>
      <c r="AD141" s="1" t="s">
        <v>85</v>
      </c>
      <c r="AE141" s="1" t="s">
        <v>96</v>
      </c>
      <c r="AF141" s="1" t="s">
        <v>1747</v>
      </c>
      <c r="AG141" s="1" t="s">
        <v>224</v>
      </c>
      <c r="AH141" s="1" t="s">
        <v>583</v>
      </c>
      <c r="AI141" s="1" t="s">
        <v>583</v>
      </c>
      <c r="AJ141" s="1" t="s">
        <v>305</v>
      </c>
      <c r="AK141" s="1" t="s">
        <v>226</v>
      </c>
      <c r="AL141" s="1" t="s">
        <v>1748</v>
      </c>
      <c r="AM141" s="1" t="s">
        <v>163</v>
      </c>
      <c r="AN141" s="1" t="s">
        <v>284</v>
      </c>
      <c r="AO141" s="1" t="s">
        <v>1156</v>
      </c>
      <c r="AP141" s="1" t="s">
        <v>1749</v>
      </c>
      <c r="AR141" s="1" t="s">
        <v>230</v>
      </c>
      <c r="AS141" s="1" t="s">
        <v>1750</v>
      </c>
      <c r="AU141" s="1" t="s">
        <v>5261</v>
      </c>
      <c r="AV141" s="1" t="s">
        <v>1751</v>
      </c>
      <c r="AY141" t="s">
        <v>168</v>
      </c>
      <c r="AZ141" t="s">
        <v>96</v>
      </c>
      <c r="BA141" t="s">
        <v>977</v>
      </c>
      <c r="BB141">
        <v>18</v>
      </c>
      <c r="BE141">
        <v>5</v>
      </c>
    </row>
    <row r="142" spans="1:63" ht="100" customHeight="1" x14ac:dyDescent="0.2">
      <c r="A142" s="2">
        <v>45107</v>
      </c>
      <c r="B142">
        <v>336</v>
      </c>
      <c r="C142" t="s">
        <v>1752</v>
      </c>
      <c r="D142">
        <v>2019</v>
      </c>
      <c r="E142" s="1" t="s">
        <v>967</v>
      </c>
      <c r="F142" s="3">
        <v>43728</v>
      </c>
      <c r="G142" s="3">
        <v>44802</v>
      </c>
      <c r="H142" s="1" t="s">
        <v>1753</v>
      </c>
      <c r="I142" s="1" t="s">
        <v>71</v>
      </c>
      <c r="J142" s="1" t="s">
        <v>1754</v>
      </c>
      <c r="K142" s="1">
        <v>24</v>
      </c>
      <c r="L142" s="1" t="s">
        <v>1755</v>
      </c>
      <c r="M142" s="1" t="s">
        <v>1755</v>
      </c>
      <c r="N142" s="1" t="s">
        <v>252</v>
      </c>
      <c r="P142" s="1" t="s">
        <v>76</v>
      </c>
      <c r="Q142" s="1" t="s">
        <v>119</v>
      </c>
      <c r="R142" s="1" t="s">
        <v>78</v>
      </c>
      <c r="S142" s="1" t="s">
        <v>252</v>
      </c>
      <c r="T142" s="29" t="s">
        <v>1671</v>
      </c>
      <c r="U142" s="1" t="s">
        <v>4577</v>
      </c>
      <c r="V142" s="1" t="s">
        <v>79</v>
      </c>
      <c r="W142" s="1" t="s">
        <v>80</v>
      </c>
      <c r="X142" s="1" t="s">
        <v>4685</v>
      </c>
      <c r="Y142" s="1" t="s">
        <v>1745</v>
      </c>
      <c r="Z142" s="1" t="s">
        <v>82</v>
      </c>
      <c r="AA142" s="1" t="s">
        <v>102</v>
      </c>
      <c r="AC142" s="1" t="s">
        <v>1756</v>
      </c>
      <c r="AD142" s="1" t="s">
        <v>338</v>
      </c>
      <c r="AE142" s="1" t="s">
        <v>78</v>
      </c>
      <c r="AF142" s="1" t="s">
        <v>1757</v>
      </c>
      <c r="AG142" s="1" t="s">
        <v>224</v>
      </c>
      <c r="AH142" s="1" t="s">
        <v>225</v>
      </c>
      <c r="AI142" s="1" t="s">
        <v>225</v>
      </c>
      <c r="AJ142" s="1" t="s">
        <v>450</v>
      </c>
      <c r="AK142" s="1" t="s">
        <v>226</v>
      </c>
      <c r="AL142" s="1" t="s">
        <v>1758</v>
      </c>
      <c r="AM142" s="1" t="s">
        <v>122</v>
      </c>
      <c r="AN142" s="1" t="s">
        <v>513</v>
      </c>
      <c r="AO142" s="1" t="s">
        <v>1759</v>
      </c>
      <c r="AP142" s="1" t="s">
        <v>1760</v>
      </c>
      <c r="AR142" s="1" t="s">
        <v>230</v>
      </c>
      <c r="AS142" s="1" t="s">
        <v>1704</v>
      </c>
      <c r="AU142" s="1" t="s">
        <v>5256</v>
      </c>
      <c r="AY142" t="s">
        <v>168</v>
      </c>
      <c r="AZ142" t="s">
        <v>78</v>
      </c>
      <c r="BA142" t="s">
        <v>1761</v>
      </c>
      <c r="BB142">
        <v>24</v>
      </c>
    </row>
    <row r="143" spans="1:63" ht="100" customHeight="1" x14ac:dyDescent="0.2">
      <c r="B143">
        <v>335</v>
      </c>
      <c r="C143" t="s">
        <v>1762</v>
      </c>
      <c r="D143">
        <v>2019</v>
      </c>
      <c r="E143" s="1" t="s">
        <v>967</v>
      </c>
      <c r="F143" s="3">
        <v>43717</v>
      </c>
      <c r="G143" s="3">
        <v>44008</v>
      </c>
      <c r="H143" s="1" t="s">
        <v>1763</v>
      </c>
      <c r="I143" s="1" t="s">
        <v>1226</v>
      </c>
      <c r="J143" s="1" t="s">
        <v>1764</v>
      </c>
      <c r="K143" s="1">
        <v>8</v>
      </c>
      <c r="L143" s="1" t="s">
        <v>1765</v>
      </c>
      <c r="M143" s="1" t="s">
        <v>1766</v>
      </c>
      <c r="N143" s="1" t="s">
        <v>1011</v>
      </c>
      <c r="P143" s="1" t="s">
        <v>1012</v>
      </c>
      <c r="S143" s="1" t="s">
        <v>1011</v>
      </c>
      <c r="T143" s="29">
        <v>2</v>
      </c>
      <c r="U143" s="1" t="s">
        <v>4578</v>
      </c>
      <c r="V143" s="1" t="s">
        <v>79</v>
      </c>
      <c r="W143" s="1" t="s">
        <v>80</v>
      </c>
      <c r="X143" s="1" t="s">
        <v>4685</v>
      </c>
      <c r="Y143" s="1" t="s">
        <v>1745</v>
      </c>
      <c r="Z143" s="1" t="s">
        <v>82</v>
      </c>
      <c r="AA143" s="1" t="s">
        <v>102</v>
      </c>
      <c r="AB143" s="1" t="s">
        <v>1767</v>
      </c>
      <c r="AC143" s="1" t="s">
        <v>1768</v>
      </c>
      <c r="AD143" s="1" t="s">
        <v>338</v>
      </c>
      <c r="AF143" s="1" t="s">
        <v>1769</v>
      </c>
      <c r="AG143" s="1" t="s">
        <v>615</v>
      </c>
      <c r="AH143" s="1" t="s">
        <v>325</v>
      </c>
      <c r="AI143" s="1" t="s">
        <v>1770</v>
      </c>
      <c r="AJ143" s="1" t="s">
        <v>1771</v>
      </c>
      <c r="AK143" s="1" t="s">
        <v>226</v>
      </c>
      <c r="AL143" s="1" t="s">
        <v>1772</v>
      </c>
      <c r="AM143" s="1" t="s">
        <v>261</v>
      </c>
      <c r="AN143" s="1" t="s">
        <v>284</v>
      </c>
      <c r="AP143" s="1" t="s">
        <v>1773</v>
      </c>
      <c r="AR143" s="1" t="s">
        <v>975</v>
      </c>
      <c r="AS143" s="1" t="s">
        <v>1774</v>
      </c>
      <c r="AU143" s="1" t="s">
        <v>5262</v>
      </c>
      <c r="AY143" t="s">
        <v>168</v>
      </c>
      <c r="AZ143" t="s">
        <v>78</v>
      </c>
      <c r="BB143">
        <v>8</v>
      </c>
    </row>
    <row r="144" spans="1:63" ht="100" customHeight="1" x14ac:dyDescent="0.2">
      <c r="A144" s="2">
        <v>45138</v>
      </c>
      <c r="B144">
        <v>334</v>
      </c>
      <c r="C144" t="s">
        <v>1775</v>
      </c>
      <c r="D144">
        <v>2019</v>
      </c>
      <c r="E144" s="1" t="s">
        <v>967</v>
      </c>
      <c r="F144" s="3">
        <v>43703</v>
      </c>
      <c r="G144" s="3">
        <v>45126</v>
      </c>
      <c r="H144" s="1" t="s">
        <v>1776</v>
      </c>
      <c r="I144" s="1" t="s">
        <v>128</v>
      </c>
      <c r="J144" s="1" t="s">
        <v>1777</v>
      </c>
      <c r="K144" s="1">
        <v>20</v>
      </c>
      <c r="L144" s="1" t="s">
        <v>1778</v>
      </c>
      <c r="M144" s="1" t="s">
        <v>1778</v>
      </c>
      <c r="N144" s="1" t="s">
        <v>1779</v>
      </c>
      <c r="O144" s="1" t="s">
        <v>1780</v>
      </c>
      <c r="P144" s="1" t="s">
        <v>156</v>
      </c>
      <c r="Q144" s="1" t="s">
        <v>119</v>
      </c>
      <c r="R144" s="1" t="s">
        <v>78</v>
      </c>
      <c r="S144" s="1" t="s">
        <v>1779</v>
      </c>
      <c r="T144" s="29">
        <v>9</v>
      </c>
      <c r="U144" s="1" t="s">
        <v>4579</v>
      </c>
      <c r="V144" s="1" t="s">
        <v>79</v>
      </c>
      <c r="W144" s="1" t="s">
        <v>80</v>
      </c>
      <c r="X144" s="1" t="s">
        <v>4685</v>
      </c>
      <c r="Y144" s="1" t="s">
        <v>1745</v>
      </c>
      <c r="Z144" s="1" t="s">
        <v>82</v>
      </c>
      <c r="AA144" s="1" t="s">
        <v>102</v>
      </c>
      <c r="AB144" s="1" t="s">
        <v>1781</v>
      </c>
      <c r="AC144" s="1" t="s">
        <v>1782</v>
      </c>
      <c r="AD144" s="1" t="s">
        <v>176</v>
      </c>
      <c r="AE144" s="1" t="s">
        <v>96</v>
      </c>
      <c r="AF144" s="1" t="s">
        <v>1783</v>
      </c>
      <c r="AG144" s="1" t="s">
        <v>224</v>
      </c>
      <c r="AH144" s="1" t="s">
        <v>179</v>
      </c>
      <c r="AI144" s="1" t="s">
        <v>179</v>
      </c>
      <c r="AJ144" s="1" t="s">
        <v>450</v>
      </c>
      <c r="AK144" s="1" t="s">
        <v>226</v>
      </c>
      <c r="AL144" s="1" t="s">
        <v>1784</v>
      </c>
      <c r="AM144" s="1" t="s">
        <v>163</v>
      </c>
      <c r="AN144" s="1" t="s">
        <v>228</v>
      </c>
      <c r="AP144" s="1" t="s">
        <v>1785</v>
      </c>
      <c r="AR144" s="1" t="s">
        <v>1163</v>
      </c>
      <c r="AS144" s="1" t="s">
        <v>1786</v>
      </c>
      <c r="AU144" s="1" t="s">
        <v>5263</v>
      </c>
      <c r="AY144" t="s">
        <v>168</v>
      </c>
      <c r="AZ144" t="s">
        <v>78</v>
      </c>
      <c r="BB144">
        <v>20</v>
      </c>
    </row>
    <row r="145" spans="1:63" ht="100" customHeight="1" x14ac:dyDescent="0.2">
      <c r="A145" s="2">
        <v>45107</v>
      </c>
      <c r="B145">
        <v>333</v>
      </c>
      <c r="C145" t="s">
        <v>1787</v>
      </c>
      <c r="D145">
        <v>2019</v>
      </c>
      <c r="E145" s="1" t="s">
        <v>967</v>
      </c>
      <c r="F145" s="3">
        <v>43697</v>
      </c>
      <c r="G145" s="3">
        <v>44991</v>
      </c>
      <c r="H145" s="1" t="s">
        <v>1034</v>
      </c>
      <c r="I145" s="1" t="s">
        <v>128</v>
      </c>
      <c r="J145" s="1" t="s">
        <v>1788</v>
      </c>
      <c r="K145" s="1">
        <v>3</v>
      </c>
      <c r="L145" s="1" t="s">
        <v>1789</v>
      </c>
      <c r="M145" s="1" t="s">
        <v>1790</v>
      </c>
      <c r="N145" s="1" t="s">
        <v>1081</v>
      </c>
      <c r="P145" s="1" t="s">
        <v>1012</v>
      </c>
      <c r="Q145" s="1" t="s">
        <v>157</v>
      </c>
      <c r="R145" s="1" t="s">
        <v>96</v>
      </c>
      <c r="S145" s="1" t="s">
        <v>1011</v>
      </c>
      <c r="T145" s="29">
        <v>2</v>
      </c>
      <c r="U145" s="1" t="s">
        <v>4580</v>
      </c>
      <c r="V145" s="1" t="s">
        <v>79</v>
      </c>
      <c r="W145" s="1" t="s">
        <v>80</v>
      </c>
      <c r="X145" s="1" t="s">
        <v>4685</v>
      </c>
      <c r="Y145" s="1" t="s">
        <v>1745</v>
      </c>
      <c r="Z145" s="1" t="s">
        <v>82</v>
      </c>
      <c r="AA145" s="1" t="s">
        <v>102</v>
      </c>
      <c r="AB145" s="1" t="s">
        <v>1791</v>
      </c>
      <c r="AC145" s="1" t="s">
        <v>1792</v>
      </c>
      <c r="AD145" s="1" t="s">
        <v>176</v>
      </c>
      <c r="AE145" s="1" t="s">
        <v>96</v>
      </c>
      <c r="AF145" s="1" t="s">
        <v>1793</v>
      </c>
      <c r="AG145" s="1" t="s">
        <v>224</v>
      </c>
      <c r="AH145" s="1" t="s">
        <v>179</v>
      </c>
      <c r="AI145" s="1" t="s">
        <v>179</v>
      </c>
      <c r="AJ145" s="1" t="s">
        <v>179</v>
      </c>
      <c r="AK145" s="1" t="s">
        <v>226</v>
      </c>
      <c r="AL145" s="1" t="s">
        <v>1794</v>
      </c>
      <c r="AM145" s="1" t="s">
        <v>261</v>
      </c>
      <c r="AN145" s="1" t="s">
        <v>262</v>
      </c>
      <c r="AP145" s="1" t="s">
        <v>1795</v>
      </c>
      <c r="AR145" s="1" t="s">
        <v>975</v>
      </c>
      <c r="AS145" s="1" t="s">
        <v>1796</v>
      </c>
      <c r="AU145" s="1" t="s">
        <v>5264</v>
      </c>
      <c r="AY145" t="s">
        <v>168</v>
      </c>
      <c r="AZ145" t="s">
        <v>78</v>
      </c>
      <c r="BA145" t="s">
        <v>977</v>
      </c>
      <c r="BB145">
        <v>3</v>
      </c>
    </row>
    <row r="146" spans="1:63" ht="100" customHeight="1" x14ac:dyDescent="0.2">
      <c r="A146" s="2">
        <v>45122</v>
      </c>
      <c r="B146">
        <v>332</v>
      </c>
      <c r="C146" t="s">
        <v>1797</v>
      </c>
      <c r="D146">
        <v>2019</v>
      </c>
      <c r="E146" s="1" t="s">
        <v>967</v>
      </c>
      <c r="F146" s="3">
        <v>43693</v>
      </c>
      <c r="G146" s="3">
        <v>44956</v>
      </c>
      <c r="H146" s="1" t="s">
        <v>1034</v>
      </c>
      <c r="I146" s="1" t="s">
        <v>128</v>
      </c>
      <c r="J146" s="1" t="s">
        <v>1788</v>
      </c>
      <c r="K146" s="1">
        <v>5</v>
      </c>
      <c r="L146" s="1" t="s">
        <v>1798</v>
      </c>
      <c r="M146" s="1" t="s">
        <v>1799</v>
      </c>
      <c r="N146" s="1" t="s">
        <v>425</v>
      </c>
      <c r="P146" s="1" t="s">
        <v>156</v>
      </c>
      <c r="R146" s="1" t="s">
        <v>890</v>
      </c>
      <c r="S146" s="1" t="s">
        <v>553</v>
      </c>
      <c r="T146" s="29">
        <v>9</v>
      </c>
      <c r="U146" s="1" t="s">
        <v>4581</v>
      </c>
      <c r="V146" s="1" t="s">
        <v>79</v>
      </c>
      <c r="W146" s="1" t="s">
        <v>80</v>
      </c>
      <c r="X146" s="1" t="s">
        <v>4685</v>
      </c>
      <c r="Y146" s="1" t="s">
        <v>1745</v>
      </c>
      <c r="Z146" s="1" t="s">
        <v>82</v>
      </c>
      <c r="AA146" s="1" t="s">
        <v>102</v>
      </c>
      <c r="AB146" s="1" t="s">
        <v>1800</v>
      </c>
      <c r="AC146" s="1" t="s">
        <v>4582</v>
      </c>
      <c r="AD146" s="1" t="s">
        <v>355</v>
      </c>
      <c r="AE146" s="1" t="s">
        <v>96</v>
      </c>
      <c r="AF146" s="1" t="s">
        <v>1801</v>
      </c>
      <c r="AG146" s="1" t="s">
        <v>430</v>
      </c>
      <c r="AH146" s="1" t="s">
        <v>1802</v>
      </c>
      <c r="AI146" s="1" t="s">
        <v>616</v>
      </c>
      <c r="AJ146" s="1" t="s">
        <v>179</v>
      </c>
      <c r="AK146" s="1" t="s">
        <v>226</v>
      </c>
      <c r="AL146" s="1" t="s">
        <v>1803</v>
      </c>
      <c r="AM146" s="1" t="s">
        <v>261</v>
      </c>
      <c r="AN146" s="1" t="s">
        <v>262</v>
      </c>
      <c r="AO146" s="1" t="s">
        <v>1804</v>
      </c>
      <c r="AP146" s="1" t="s">
        <v>1805</v>
      </c>
      <c r="AQ146" s="1" t="s">
        <v>1806</v>
      </c>
      <c r="AR146" s="1" t="s">
        <v>230</v>
      </c>
      <c r="AS146" s="1" t="s">
        <v>1807</v>
      </c>
      <c r="AU146" s="1" t="s">
        <v>5265</v>
      </c>
      <c r="AY146" t="s">
        <v>168</v>
      </c>
      <c r="AZ146" t="s">
        <v>78</v>
      </c>
      <c r="BB146">
        <v>5</v>
      </c>
    </row>
    <row r="147" spans="1:63" ht="100" customHeight="1" x14ac:dyDescent="0.2">
      <c r="A147" s="2">
        <v>45151</v>
      </c>
      <c r="B147">
        <v>331</v>
      </c>
      <c r="C147" t="s">
        <v>1808</v>
      </c>
      <c r="D147">
        <v>2019</v>
      </c>
      <c r="E147" s="1" t="s">
        <v>967</v>
      </c>
      <c r="F147" s="3">
        <v>43691</v>
      </c>
      <c r="G147" s="3">
        <v>44986</v>
      </c>
      <c r="H147" s="1" t="s">
        <v>1034</v>
      </c>
      <c r="I147" s="1" t="s">
        <v>128</v>
      </c>
      <c r="J147" s="1" t="s">
        <v>1788</v>
      </c>
      <c r="K147" s="1">
        <v>14</v>
      </c>
      <c r="L147" s="1" t="s">
        <v>1809</v>
      </c>
      <c r="M147" s="1" t="s">
        <v>1810</v>
      </c>
      <c r="N147" s="1" t="s">
        <v>155</v>
      </c>
      <c r="O147" s="1" t="s">
        <v>1811</v>
      </c>
      <c r="P147" s="1" t="s">
        <v>156</v>
      </c>
      <c r="Q147" s="1" t="s">
        <v>274</v>
      </c>
      <c r="R147" s="1" t="s">
        <v>96</v>
      </c>
      <c r="S147" s="1" t="s">
        <v>275</v>
      </c>
      <c r="T147" s="29">
        <v>9</v>
      </c>
      <c r="U147" s="1" t="s">
        <v>4583</v>
      </c>
      <c r="V147" s="1" t="s">
        <v>79</v>
      </c>
      <c r="W147" s="1" t="s">
        <v>80</v>
      </c>
      <c r="X147" s="1" t="s">
        <v>4685</v>
      </c>
      <c r="Y147" s="1" t="s">
        <v>1745</v>
      </c>
      <c r="Z147" s="1" t="s">
        <v>82</v>
      </c>
      <c r="AA147" s="1" t="s">
        <v>102</v>
      </c>
      <c r="AB147" s="1" t="s">
        <v>1791</v>
      </c>
      <c r="AC147" s="1" t="s">
        <v>1812</v>
      </c>
      <c r="AD147" s="1" t="s">
        <v>176</v>
      </c>
      <c r="AE147" s="1" t="s">
        <v>96</v>
      </c>
      <c r="AF147" s="1" t="s">
        <v>1813</v>
      </c>
      <c r="AG147" s="1" t="s">
        <v>224</v>
      </c>
      <c r="AH147" s="1" t="s">
        <v>179</v>
      </c>
      <c r="AI147" s="1" t="s">
        <v>179</v>
      </c>
      <c r="AJ147" s="1" t="s">
        <v>179</v>
      </c>
      <c r="AK147" s="1" t="s">
        <v>259</v>
      </c>
      <c r="AL147" s="1" t="s">
        <v>1814</v>
      </c>
      <c r="AM147" s="1" t="s">
        <v>163</v>
      </c>
      <c r="AN147" s="1" t="s">
        <v>262</v>
      </c>
      <c r="AO147" s="1" t="s">
        <v>1815</v>
      </c>
      <c r="AP147" s="1" t="s">
        <v>1816</v>
      </c>
      <c r="AQ147" s="1" t="s">
        <v>1817</v>
      </c>
      <c r="AR147" s="1" t="s">
        <v>1818</v>
      </c>
      <c r="AS147" s="1" t="s">
        <v>1819</v>
      </c>
      <c r="AU147" s="1" t="s">
        <v>5266</v>
      </c>
      <c r="AV147" s="1" t="s">
        <v>1820</v>
      </c>
      <c r="AY147" t="s">
        <v>168</v>
      </c>
      <c r="AZ147" t="s">
        <v>96</v>
      </c>
      <c r="BB147">
        <v>14</v>
      </c>
      <c r="BE147">
        <v>11</v>
      </c>
      <c r="BF147" t="s">
        <v>606</v>
      </c>
      <c r="BG147" t="s">
        <v>622</v>
      </c>
      <c r="BH147" t="s">
        <v>75</v>
      </c>
      <c r="BI147" t="s">
        <v>75</v>
      </c>
      <c r="BJ147" t="s">
        <v>75</v>
      </c>
      <c r="BK147" t="s">
        <v>75</v>
      </c>
    </row>
    <row r="148" spans="1:63" ht="100" customHeight="1" x14ac:dyDescent="0.2">
      <c r="A148" s="2">
        <v>45122</v>
      </c>
      <c r="B148">
        <v>330</v>
      </c>
      <c r="C148" t="s">
        <v>966</v>
      </c>
      <c r="D148">
        <v>2019</v>
      </c>
      <c r="E148" s="1" t="s">
        <v>967</v>
      </c>
      <c r="F148" s="3">
        <v>43690</v>
      </c>
      <c r="G148" s="3">
        <v>44742</v>
      </c>
      <c r="H148" s="1" t="s">
        <v>70</v>
      </c>
      <c r="I148" s="1" t="s">
        <v>71</v>
      </c>
      <c r="J148" s="1" t="s">
        <v>1821</v>
      </c>
      <c r="K148" s="1">
        <v>24</v>
      </c>
      <c r="L148" s="1" t="s">
        <v>1822</v>
      </c>
      <c r="M148" s="1" t="s">
        <v>1823</v>
      </c>
      <c r="N148" s="1" t="s">
        <v>74</v>
      </c>
      <c r="P148" s="1" t="s">
        <v>76</v>
      </c>
      <c r="R148" s="1" t="s">
        <v>890</v>
      </c>
      <c r="S148" s="1" t="s">
        <v>275</v>
      </c>
      <c r="T148" s="29" t="s">
        <v>1671</v>
      </c>
      <c r="U148" s="1" t="s">
        <v>4584</v>
      </c>
      <c r="V148" s="1" t="s">
        <v>79</v>
      </c>
      <c r="W148" s="1" t="s">
        <v>80</v>
      </c>
      <c r="X148" s="1" t="s">
        <v>4685</v>
      </c>
      <c r="Y148" s="1" t="s">
        <v>1745</v>
      </c>
      <c r="Z148" s="1" t="s">
        <v>101</v>
      </c>
      <c r="AA148" s="1" t="s">
        <v>102</v>
      </c>
      <c r="AB148" s="1" t="s">
        <v>1824</v>
      </c>
      <c r="AC148" s="1" t="s">
        <v>4585</v>
      </c>
      <c r="AF148" s="1" t="s">
        <v>1825</v>
      </c>
      <c r="AG148" s="1" t="s">
        <v>281</v>
      </c>
      <c r="AH148" s="1" t="s">
        <v>601</v>
      </c>
      <c r="AI148" s="1" t="s">
        <v>89</v>
      </c>
      <c r="AJ148" s="1" t="s">
        <v>583</v>
      </c>
      <c r="AK148" s="1" t="s">
        <v>325</v>
      </c>
      <c r="AL148" s="1" t="s">
        <v>1826</v>
      </c>
      <c r="AM148" s="1" t="s">
        <v>91</v>
      </c>
      <c r="AN148" s="1" t="s">
        <v>262</v>
      </c>
      <c r="AO148" s="1" t="s">
        <v>1827</v>
      </c>
      <c r="AP148" s="1" t="s">
        <v>1828</v>
      </c>
      <c r="AQ148" s="1" t="s">
        <v>1829</v>
      </c>
      <c r="AR148" s="1" t="s">
        <v>975</v>
      </c>
      <c r="AS148" s="1" t="s">
        <v>1830</v>
      </c>
      <c r="AT148" s="1" t="s">
        <v>1831</v>
      </c>
      <c r="AU148" s="1" t="s">
        <v>5267</v>
      </c>
      <c r="AV148" s="1" t="s">
        <v>1832</v>
      </c>
      <c r="AY148" t="s">
        <v>168</v>
      </c>
      <c r="AZ148" t="s">
        <v>96</v>
      </c>
      <c r="BA148" t="s">
        <v>1833</v>
      </c>
      <c r="BB148">
        <v>24</v>
      </c>
      <c r="BE148">
        <v>19</v>
      </c>
      <c r="BF148" t="s">
        <v>1834</v>
      </c>
      <c r="BG148" t="s">
        <v>1834</v>
      </c>
      <c r="BH148" t="s">
        <v>75</v>
      </c>
      <c r="BI148" t="s">
        <v>75</v>
      </c>
      <c r="BJ148" t="s">
        <v>899</v>
      </c>
      <c r="BK148" t="s">
        <v>1834</v>
      </c>
    </row>
    <row r="149" spans="1:63" ht="100" customHeight="1" x14ac:dyDescent="0.2">
      <c r="B149">
        <v>329</v>
      </c>
      <c r="C149" t="s">
        <v>1214</v>
      </c>
      <c r="D149">
        <v>2019</v>
      </c>
      <c r="E149" s="1" t="s">
        <v>967</v>
      </c>
      <c r="F149" s="3">
        <v>43684</v>
      </c>
      <c r="G149" s="3">
        <v>44315</v>
      </c>
      <c r="H149" s="1" t="s">
        <v>70</v>
      </c>
      <c r="I149" s="1" t="s">
        <v>71</v>
      </c>
      <c r="J149" s="1" t="s">
        <v>1835</v>
      </c>
      <c r="K149" s="1">
        <v>6</v>
      </c>
      <c r="L149" s="1" t="s">
        <v>1836</v>
      </c>
      <c r="M149" s="1" t="s">
        <v>1836</v>
      </c>
      <c r="N149" s="1" t="s">
        <v>553</v>
      </c>
      <c r="P149" s="1" t="s">
        <v>156</v>
      </c>
      <c r="S149" s="1" t="s">
        <v>553</v>
      </c>
      <c r="T149" s="29">
        <v>9</v>
      </c>
      <c r="U149" s="1" t="s">
        <v>4586</v>
      </c>
      <c r="V149" s="1" t="s">
        <v>79</v>
      </c>
      <c r="W149" s="1" t="s">
        <v>80</v>
      </c>
      <c r="X149" s="1" t="s">
        <v>4686</v>
      </c>
      <c r="Y149" s="1" t="s">
        <v>1837</v>
      </c>
      <c r="Z149" s="1" t="s">
        <v>82</v>
      </c>
      <c r="AA149" s="1" t="s">
        <v>102</v>
      </c>
      <c r="AC149" s="1" t="s">
        <v>1838</v>
      </c>
      <c r="AD149" s="1" t="s">
        <v>338</v>
      </c>
      <c r="AF149" s="1" t="s">
        <v>1839</v>
      </c>
      <c r="AG149" s="1" t="s">
        <v>615</v>
      </c>
      <c r="AH149" s="1" t="s">
        <v>583</v>
      </c>
      <c r="AI149" s="1" t="s">
        <v>89</v>
      </c>
      <c r="AJ149" s="1" t="s">
        <v>1720</v>
      </c>
      <c r="AK149" s="1" t="s">
        <v>226</v>
      </c>
      <c r="AL149" s="1" t="s">
        <v>1840</v>
      </c>
      <c r="AM149" s="1" t="s">
        <v>91</v>
      </c>
      <c r="AN149" s="1" t="s">
        <v>262</v>
      </c>
      <c r="AP149" s="1" t="s">
        <v>1841</v>
      </c>
      <c r="AR149" s="1" t="s">
        <v>975</v>
      </c>
      <c r="AS149" s="1" t="s">
        <v>1842</v>
      </c>
      <c r="AU149" s="1" t="s">
        <v>5268</v>
      </c>
      <c r="AY149" t="s">
        <v>168</v>
      </c>
      <c r="AZ149" t="s">
        <v>78</v>
      </c>
      <c r="BB149">
        <v>6</v>
      </c>
      <c r="BF149" t="s">
        <v>899</v>
      </c>
      <c r="BG149" t="s">
        <v>1834</v>
      </c>
      <c r="BH149" t="s">
        <v>75</v>
      </c>
      <c r="BI149" t="s">
        <v>75</v>
      </c>
      <c r="BJ149" t="s">
        <v>75</v>
      </c>
      <c r="BK149" t="s">
        <v>75</v>
      </c>
    </row>
    <row r="150" spans="1:63" ht="100" customHeight="1" x14ac:dyDescent="0.2">
      <c r="A150" s="2">
        <v>45151</v>
      </c>
      <c r="B150">
        <v>328</v>
      </c>
      <c r="C150" t="s">
        <v>1843</v>
      </c>
      <c r="D150">
        <v>2019</v>
      </c>
      <c r="E150" s="1" t="s">
        <v>967</v>
      </c>
      <c r="F150" s="3">
        <v>43679</v>
      </c>
      <c r="G150" s="3">
        <v>44137</v>
      </c>
      <c r="H150" s="1" t="s">
        <v>1065</v>
      </c>
      <c r="I150" s="1" t="s">
        <v>71</v>
      </c>
      <c r="J150" s="1" t="s">
        <v>1844</v>
      </c>
      <c r="K150" s="1">
        <v>13</v>
      </c>
      <c r="L150" s="1" t="s">
        <v>1845</v>
      </c>
      <c r="M150" s="1" t="s">
        <v>1845</v>
      </c>
      <c r="N150" s="1" t="s">
        <v>1011</v>
      </c>
      <c r="O150" s="1" t="s">
        <v>75</v>
      </c>
      <c r="P150" s="1" t="s">
        <v>1012</v>
      </c>
      <c r="Q150" s="1" t="s">
        <v>77</v>
      </c>
      <c r="R150" s="1" t="s">
        <v>78</v>
      </c>
      <c r="S150" s="1" t="s">
        <v>1011</v>
      </c>
      <c r="T150" s="29">
        <v>2</v>
      </c>
      <c r="U150" s="1" t="s">
        <v>4587</v>
      </c>
      <c r="V150" s="1" t="s">
        <v>79</v>
      </c>
      <c r="W150" s="1" t="s">
        <v>80</v>
      </c>
      <c r="X150" s="1" t="s">
        <v>4685</v>
      </c>
      <c r="Y150" s="1" t="s">
        <v>1745</v>
      </c>
      <c r="Z150" s="1" t="s">
        <v>82</v>
      </c>
      <c r="AA150" s="1" t="s">
        <v>102</v>
      </c>
      <c r="AB150" s="1" t="s">
        <v>1846</v>
      </c>
      <c r="AC150" s="1" t="s">
        <v>4588</v>
      </c>
      <c r="AD150" s="1" t="s">
        <v>85</v>
      </c>
      <c r="AE150" s="1" t="s">
        <v>96</v>
      </c>
      <c r="AF150" s="1" t="s">
        <v>1847</v>
      </c>
      <c r="AG150" s="1" t="s">
        <v>615</v>
      </c>
      <c r="AH150" s="1" t="s">
        <v>583</v>
      </c>
      <c r="AI150" s="1" t="s">
        <v>89</v>
      </c>
      <c r="AJ150" s="1" t="s">
        <v>1720</v>
      </c>
      <c r="AK150" s="1" t="s">
        <v>226</v>
      </c>
      <c r="AL150" s="1" t="s">
        <v>1848</v>
      </c>
      <c r="AM150" s="1" t="s">
        <v>91</v>
      </c>
      <c r="AN150" s="1" t="s">
        <v>284</v>
      </c>
      <c r="AO150" s="1" t="s">
        <v>1849</v>
      </c>
      <c r="AP150" s="1" t="s">
        <v>1850</v>
      </c>
      <c r="AQ150" s="1" t="s">
        <v>1851</v>
      </c>
      <c r="AR150" s="1" t="s">
        <v>1076</v>
      </c>
      <c r="AS150" s="1" t="s">
        <v>1852</v>
      </c>
      <c r="AU150" s="1" t="s">
        <v>5269</v>
      </c>
      <c r="AY150" t="s">
        <v>168</v>
      </c>
      <c r="AZ150" t="s">
        <v>78</v>
      </c>
      <c r="BB150">
        <v>13</v>
      </c>
      <c r="BF150" t="s">
        <v>622</v>
      </c>
      <c r="BG150" t="s">
        <v>75</v>
      </c>
      <c r="BH150" t="s">
        <v>75</v>
      </c>
      <c r="BI150" t="s">
        <v>75</v>
      </c>
      <c r="BJ150" t="s">
        <v>75</v>
      </c>
      <c r="BK150" t="s">
        <v>75</v>
      </c>
    </row>
    <row r="151" spans="1:63" ht="100" customHeight="1" x14ac:dyDescent="0.2">
      <c r="A151" s="2">
        <v>45171</v>
      </c>
      <c r="B151">
        <v>327</v>
      </c>
      <c r="C151" t="s">
        <v>1853</v>
      </c>
      <c r="D151">
        <v>2019</v>
      </c>
      <c r="E151" s="1" t="s">
        <v>967</v>
      </c>
      <c r="F151" s="3">
        <v>43677</v>
      </c>
      <c r="H151" s="1" t="s">
        <v>1154</v>
      </c>
      <c r="I151" s="1" t="s">
        <v>491</v>
      </c>
      <c r="J151" s="1" t="s">
        <v>1854</v>
      </c>
      <c r="K151" s="1">
        <v>2</v>
      </c>
      <c r="L151" s="1" t="s">
        <v>1855</v>
      </c>
      <c r="M151" s="1" t="s">
        <v>1856</v>
      </c>
      <c r="N151" s="1" t="s">
        <v>1857</v>
      </c>
      <c r="P151" s="1" t="s">
        <v>1858</v>
      </c>
      <c r="Q151" s="1" t="s">
        <v>157</v>
      </c>
      <c r="R151" s="1" t="s">
        <v>96</v>
      </c>
      <c r="S151" s="1" t="s">
        <v>1859</v>
      </c>
      <c r="T151" s="29">
        <v>10</v>
      </c>
      <c r="U151" s="1" t="s">
        <v>4589</v>
      </c>
      <c r="V151" s="1" t="s">
        <v>1860</v>
      </c>
      <c r="W151" s="1" t="s">
        <v>1493</v>
      </c>
      <c r="X151" s="1" t="s">
        <v>4686</v>
      </c>
      <c r="Y151" s="1" t="s">
        <v>159</v>
      </c>
      <c r="Z151" s="1" t="s">
        <v>1494</v>
      </c>
      <c r="AA151" s="1" t="s">
        <v>83</v>
      </c>
      <c r="AB151" s="1" t="s">
        <v>1861</v>
      </c>
      <c r="AC151" s="1" t="s">
        <v>1862</v>
      </c>
      <c r="AD151" s="1" t="s">
        <v>176</v>
      </c>
      <c r="AE151" s="1" t="s">
        <v>96</v>
      </c>
      <c r="AF151" s="1" t="s">
        <v>1863</v>
      </c>
      <c r="AG151" s="1" t="s">
        <v>302</v>
      </c>
      <c r="AH151" s="1" t="s">
        <v>1802</v>
      </c>
      <c r="AI151" s="1" t="s">
        <v>616</v>
      </c>
      <c r="AJ151" s="1" t="s">
        <v>616</v>
      </c>
      <c r="AL151" s="1" t="s">
        <v>1864</v>
      </c>
      <c r="AM151" s="1" t="s">
        <v>163</v>
      </c>
      <c r="AN151" s="1" t="s">
        <v>262</v>
      </c>
      <c r="AO151" s="1" t="s">
        <v>75</v>
      </c>
      <c r="AP151" s="1" t="s">
        <v>1865</v>
      </c>
      <c r="AQ151" s="1" t="s">
        <v>1866</v>
      </c>
      <c r="AU151" s="1" t="s">
        <v>5237</v>
      </c>
      <c r="AV151" s="1" t="s">
        <v>1867</v>
      </c>
      <c r="AY151" t="s">
        <v>168</v>
      </c>
      <c r="AZ151" t="s">
        <v>78</v>
      </c>
      <c r="BB151">
        <v>2</v>
      </c>
    </row>
    <row r="152" spans="1:63" ht="100" customHeight="1" x14ac:dyDescent="0.2">
      <c r="A152" s="2">
        <v>45151</v>
      </c>
      <c r="B152">
        <v>326</v>
      </c>
      <c r="C152" t="s">
        <v>1868</v>
      </c>
      <c r="D152">
        <v>2019</v>
      </c>
      <c r="E152" s="1" t="s">
        <v>967</v>
      </c>
      <c r="F152" s="3">
        <v>43663</v>
      </c>
      <c r="H152" s="1" t="s">
        <v>1869</v>
      </c>
      <c r="I152" s="1" t="s">
        <v>113</v>
      </c>
      <c r="J152" s="1" t="s">
        <v>1870</v>
      </c>
      <c r="K152" s="1">
        <v>3</v>
      </c>
      <c r="L152" s="1" t="s">
        <v>1871</v>
      </c>
      <c r="M152" s="1" t="s">
        <v>1871</v>
      </c>
      <c r="N152" s="1" t="s">
        <v>1081</v>
      </c>
      <c r="O152" s="1" t="s">
        <v>1082</v>
      </c>
      <c r="P152" s="1" t="s">
        <v>1012</v>
      </c>
      <c r="Q152" s="1" t="s">
        <v>119</v>
      </c>
      <c r="R152" s="1" t="s">
        <v>78</v>
      </c>
      <c r="S152" s="1" t="s">
        <v>1081</v>
      </c>
      <c r="T152" s="29">
        <v>2</v>
      </c>
      <c r="U152" s="1" t="s">
        <v>1872</v>
      </c>
      <c r="V152" s="1" t="s">
        <v>79</v>
      </c>
      <c r="W152" s="1" t="s">
        <v>80</v>
      </c>
      <c r="X152" s="1" t="s">
        <v>4685</v>
      </c>
      <c r="Y152" s="1" t="s">
        <v>1745</v>
      </c>
      <c r="Z152" s="1" t="s">
        <v>82</v>
      </c>
      <c r="AA152" s="1" t="s">
        <v>83</v>
      </c>
      <c r="AB152" s="1" t="s">
        <v>1873</v>
      </c>
      <c r="AC152" s="1" t="s">
        <v>1874</v>
      </c>
      <c r="AF152" s="1" t="s">
        <v>1875</v>
      </c>
      <c r="AG152" s="1" t="s">
        <v>87</v>
      </c>
      <c r="AH152" s="1" t="s">
        <v>88</v>
      </c>
      <c r="AI152" s="1" t="s">
        <v>88</v>
      </c>
      <c r="AL152" s="1" t="s">
        <v>1876</v>
      </c>
      <c r="AM152" s="1" t="s">
        <v>181</v>
      </c>
      <c r="AP152" s="1" t="s">
        <v>1877</v>
      </c>
      <c r="AR152" s="1" t="s">
        <v>1143</v>
      </c>
      <c r="AS152" s="1" t="s">
        <v>1878</v>
      </c>
      <c r="AU152" s="1" t="s">
        <v>5270</v>
      </c>
      <c r="AY152" t="s">
        <v>168</v>
      </c>
      <c r="AZ152" t="s">
        <v>78</v>
      </c>
      <c r="BB152">
        <v>3</v>
      </c>
    </row>
    <row r="153" spans="1:63" ht="100" customHeight="1" x14ac:dyDescent="0.2">
      <c r="A153" s="2">
        <v>45151</v>
      </c>
      <c r="B153">
        <v>325</v>
      </c>
      <c r="C153" t="s">
        <v>218</v>
      </c>
      <c r="D153">
        <v>2019</v>
      </c>
      <c r="E153" s="1" t="s">
        <v>967</v>
      </c>
      <c r="F153" s="3">
        <v>43644</v>
      </c>
      <c r="G153" s="3">
        <v>44201</v>
      </c>
      <c r="H153" s="1" t="s">
        <v>70</v>
      </c>
      <c r="I153" s="1" t="s">
        <v>71</v>
      </c>
      <c r="J153" s="1" t="s">
        <v>1879</v>
      </c>
      <c r="K153" s="1">
        <v>11</v>
      </c>
      <c r="L153" s="1" t="s">
        <v>1880</v>
      </c>
      <c r="M153" s="1" t="s">
        <v>1880</v>
      </c>
      <c r="N153" s="1" t="s">
        <v>425</v>
      </c>
      <c r="O153" s="1" t="s">
        <v>426</v>
      </c>
      <c r="P153" s="1" t="s">
        <v>156</v>
      </c>
      <c r="Q153" s="1" t="s">
        <v>119</v>
      </c>
      <c r="R153" s="1" t="s">
        <v>78</v>
      </c>
      <c r="S153" s="1" t="s">
        <v>425</v>
      </c>
      <c r="T153" s="29">
        <v>9</v>
      </c>
      <c r="U153" s="1" t="s">
        <v>4590</v>
      </c>
      <c r="V153" s="1" t="s">
        <v>79</v>
      </c>
      <c r="W153" s="1" t="s">
        <v>80</v>
      </c>
      <c r="X153" s="1" t="s">
        <v>4686</v>
      </c>
      <c r="Y153" s="1" t="s">
        <v>1837</v>
      </c>
      <c r="Z153" s="1" t="s">
        <v>82</v>
      </c>
      <c r="AA153" s="1" t="s">
        <v>102</v>
      </c>
      <c r="AB153" s="1" t="s">
        <v>1881</v>
      </c>
      <c r="AC153" s="1" t="s">
        <v>4591</v>
      </c>
      <c r="AD153" s="1" t="s">
        <v>85</v>
      </c>
      <c r="AE153" s="1" t="s">
        <v>96</v>
      </c>
      <c r="AF153" s="1" t="s">
        <v>1882</v>
      </c>
      <c r="AG153" s="1" t="s">
        <v>615</v>
      </c>
      <c r="AH153" s="1" t="s">
        <v>583</v>
      </c>
      <c r="AI153" s="1" t="s">
        <v>583</v>
      </c>
      <c r="AJ153" s="1" t="s">
        <v>450</v>
      </c>
      <c r="AK153" s="1" t="s">
        <v>226</v>
      </c>
      <c r="AL153" s="1" t="s">
        <v>1295</v>
      </c>
      <c r="AM153" s="1" t="s">
        <v>163</v>
      </c>
      <c r="AN153" s="1" t="s">
        <v>513</v>
      </c>
      <c r="AP153" s="1" t="s">
        <v>1883</v>
      </c>
      <c r="AQ153" s="1" t="s">
        <v>1884</v>
      </c>
      <c r="AR153" s="1" t="s">
        <v>1163</v>
      </c>
      <c r="AS153" s="1" t="s">
        <v>1885</v>
      </c>
      <c r="AU153" s="1" t="s">
        <v>5271</v>
      </c>
      <c r="AY153" t="s">
        <v>168</v>
      </c>
      <c r="AZ153" t="s">
        <v>78</v>
      </c>
      <c r="BB153">
        <v>11</v>
      </c>
    </row>
    <row r="154" spans="1:63" ht="100" customHeight="1" x14ac:dyDescent="0.2">
      <c r="A154" s="2">
        <v>45106</v>
      </c>
      <c r="B154">
        <v>324</v>
      </c>
      <c r="C154" t="s">
        <v>1447</v>
      </c>
      <c r="D154">
        <v>2019</v>
      </c>
      <c r="E154" s="1" t="s">
        <v>967</v>
      </c>
      <c r="F154" s="3">
        <v>43606</v>
      </c>
      <c r="G154" s="3">
        <v>44903</v>
      </c>
      <c r="H154" s="1" t="s">
        <v>233</v>
      </c>
      <c r="I154" s="1" t="s">
        <v>234</v>
      </c>
      <c r="J154" s="1" t="s">
        <v>1886</v>
      </c>
      <c r="K154" s="1">
        <v>20</v>
      </c>
      <c r="L154" s="1" t="s">
        <v>1887</v>
      </c>
      <c r="M154" s="1" t="s">
        <v>1888</v>
      </c>
      <c r="N154" s="1" t="s">
        <v>1081</v>
      </c>
      <c r="P154" s="1" t="s">
        <v>1012</v>
      </c>
      <c r="Q154" s="1" t="s">
        <v>157</v>
      </c>
      <c r="R154" s="1" t="s">
        <v>96</v>
      </c>
      <c r="S154" s="1" t="s">
        <v>1011</v>
      </c>
      <c r="T154" s="29">
        <v>2</v>
      </c>
      <c r="U154" s="1" t="s">
        <v>4592</v>
      </c>
      <c r="V154" s="1" t="s">
        <v>79</v>
      </c>
      <c r="W154" s="1" t="s">
        <v>80</v>
      </c>
      <c r="X154" s="1" t="s">
        <v>4685</v>
      </c>
      <c r="Y154" s="1" t="s">
        <v>1745</v>
      </c>
      <c r="Z154" s="1" t="s">
        <v>101</v>
      </c>
      <c r="AA154" s="1" t="s">
        <v>102</v>
      </c>
      <c r="AB154" s="1" t="s">
        <v>1889</v>
      </c>
      <c r="AC154" s="1" t="s">
        <v>4593</v>
      </c>
      <c r="AD154" s="1" t="s">
        <v>85</v>
      </c>
      <c r="AE154" s="1" t="s">
        <v>96</v>
      </c>
      <c r="AF154" s="1" t="s">
        <v>1890</v>
      </c>
      <c r="AG154" s="1" t="s">
        <v>224</v>
      </c>
      <c r="AH154" s="1" t="s">
        <v>583</v>
      </c>
      <c r="AI154" s="1" t="s">
        <v>583</v>
      </c>
      <c r="AJ154" s="1" t="s">
        <v>225</v>
      </c>
      <c r="AK154" s="1" t="s">
        <v>226</v>
      </c>
      <c r="AL154" s="1" t="s">
        <v>1891</v>
      </c>
      <c r="AM154" s="1" t="s">
        <v>163</v>
      </c>
      <c r="AN154" s="1" t="s">
        <v>228</v>
      </c>
      <c r="AO154" s="1" t="s">
        <v>1892</v>
      </c>
      <c r="AP154" s="1" t="s">
        <v>1893</v>
      </c>
      <c r="AQ154" s="1" t="s">
        <v>1894</v>
      </c>
      <c r="AR154" s="1" t="s">
        <v>975</v>
      </c>
      <c r="AS154" s="1" t="s">
        <v>1895</v>
      </c>
      <c r="AU154" s="1" t="s">
        <v>5272</v>
      </c>
      <c r="AX154" s="1" t="s">
        <v>1896</v>
      </c>
      <c r="AY154" t="s">
        <v>168</v>
      </c>
      <c r="AZ154" t="s">
        <v>96</v>
      </c>
      <c r="BA154" t="s">
        <v>1897</v>
      </c>
      <c r="BB154">
        <v>20</v>
      </c>
      <c r="BE154">
        <v>16</v>
      </c>
    </row>
    <row r="155" spans="1:63" ht="100" customHeight="1" x14ac:dyDescent="0.2">
      <c r="A155" s="2">
        <v>45151</v>
      </c>
      <c r="B155">
        <v>323</v>
      </c>
      <c r="C155" t="s">
        <v>1898</v>
      </c>
      <c r="D155">
        <v>2019</v>
      </c>
      <c r="E155" s="1" t="s">
        <v>967</v>
      </c>
      <c r="F155" s="3">
        <v>43598</v>
      </c>
      <c r="G155" s="3">
        <v>44739</v>
      </c>
      <c r="H155" s="1" t="s">
        <v>233</v>
      </c>
      <c r="I155" s="1" t="s">
        <v>234</v>
      </c>
      <c r="J155" s="1" t="s">
        <v>1899</v>
      </c>
      <c r="K155" s="1">
        <v>5</v>
      </c>
      <c r="L155" s="1" t="s">
        <v>1900</v>
      </c>
      <c r="M155" s="1" t="s">
        <v>1901</v>
      </c>
      <c r="N155" s="1" t="s">
        <v>425</v>
      </c>
      <c r="O155" s="1" t="s">
        <v>426</v>
      </c>
      <c r="P155" s="1" t="s">
        <v>156</v>
      </c>
      <c r="Q155" s="1" t="s">
        <v>157</v>
      </c>
      <c r="R155" s="1" t="s">
        <v>96</v>
      </c>
      <c r="S155" s="1" t="s">
        <v>553</v>
      </c>
      <c r="T155" s="29">
        <v>9</v>
      </c>
      <c r="U155" s="1" t="s">
        <v>4594</v>
      </c>
      <c r="V155" s="1" t="s">
        <v>79</v>
      </c>
      <c r="W155" s="1" t="s">
        <v>80</v>
      </c>
      <c r="X155" s="1" t="s">
        <v>4685</v>
      </c>
      <c r="Y155" s="1" t="s">
        <v>1745</v>
      </c>
      <c r="Z155" s="1" t="s">
        <v>82</v>
      </c>
      <c r="AA155" s="1" t="s">
        <v>102</v>
      </c>
      <c r="AB155" s="1" t="s">
        <v>1902</v>
      </c>
      <c r="AC155" s="1" t="s">
        <v>1903</v>
      </c>
      <c r="AD155" s="1" t="s">
        <v>85</v>
      </c>
      <c r="AE155" s="1" t="s">
        <v>96</v>
      </c>
      <c r="AF155" s="1" t="s">
        <v>1904</v>
      </c>
      <c r="AG155" s="1" t="s">
        <v>281</v>
      </c>
      <c r="AH155" s="1" t="s">
        <v>583</v>
      </c>
      <c r="AI155" s="1" t="s">
        <v>583</v>
      </c>
      <c r="AJ155" s="1" t="s">
        <v>259</v>
      </c>
      <c r="AK155" s="1" t="s">
        <v>226</v>
      </c>
      <c r="AL155" s="1" t="s">
        <v>1905</v>
      </c>
      <c r="AM155" s="1" t="s">
        <v>163</v>
      </c>
      <c r="AN155" s="1" t="s">
        <v>228</v>
      </c>
      <c r="AP155" s="1" t="s">
        <v>1906</v>
      </c>
      <c r="AR155" s="1" t="s">
        <v>230</v>
      </c>
      <c r="AS155" s="1" t="s">
        <v>1907</v>
      </c>
      <c r="AU155" s="1" t="s">
        <v>5273</v>
      </c>
      <c r="AY155" t="s">
        <v>168</v>
      </c>
      <c r="AZ155" t="s">
        <v>78</v>
      </c>
      <c r="BB155">
        <v>5</v>
      </c>
    </row>
    <row r="156" spans="1:63" ht="100" customHeight="1" x14ac:dyDescent="0.2">
      <c r="B156">
        <v>322</v>
      </c>
      <c r="C156" t="s">
        <v>1908</v>
      </c>
      <c r="D156">
        <v>2019</v>
      </c>
      <c r="E156" s="1" t="s">
        <v>967</v>
      </c>
      <c r="F156" s="3">
        <v>43591</v>
      </c>
      <c r="G156" s="3">
        <v>44089</v>
      </c>
      <c r="H156" s="1" t="s">
        <v>1869</v>
      </c>
      <c r="I156" s="1" t="s">
        <v>113</v>
      </c>
      <c r="J156" s="1" t="s">
        <v>1909</v>
      </c>
      <c r="K156" s="1">
        <v>2</v>
      </c>
      <c r="L156" s="1" t="s">
        <v>1910</v>
      </c>
      <c r="M156" s="1" t="s">
        <v>1910</v>
      </c>
      <c r="N156" s="1" t="s">
        <v>1081</v>
      </c>
      <c r="P156" s="1" t="s">
        <v>1012</v>
      </c>
      <c r="S156" s="1" t="s">
        <v>1081</v>
      </c>
      <c r="T156" s="29">
        <v>2</v>
      </c>
      <c r="U156" s="1" t="s">
        <v>4595</v>
      </c>
      <c r="V156" s="1" t="s">
        <v>79</v>
      </c>
      <c r="W156" s="1" t="s">
        <v>80</v>
      </c>
      <c r="X156" s="1" t="s">
        <v>4686</v>
      </c>
      <c r="Y156" s="1" t="s">
        <v>446</v>
      </c>
      <c r="Z156" s="1" t="s">
        <v>82</v>
      </c>
      <c r="AA156" s="1" t="s">
        <v>83</v>
      </c>
      <c r="AB156" s="1" t="s">
        <v>1911</v>
      </c>
      <c r="AC156" s="1" t="s">
        <v>1912</v>
      </c>
      <c r="AF156" s="1" t="s">
        <v>1913</v>
      </c>
      <c r="AG156" s="1" t="s">
        <v>1219</v>
      </c>
      <c r="AH156" s="1" t="s">
        <v>1102</v>
      </c>
      <c r="AI156" s="1" t="s">
        <v>882</v>
      </c>
      <c r="AJ156" s="1" t="s">
        <v>1192</v>
      </c>
      <c r="AK156" s="1" t="s">
        <v>226</v>
      </c>
      <c r="AL156" s="1" t="s">
        <v>1914</v>
      </c>
      <c r="AM156" s="1" t="s">
        <v>163</v>
      </c>
      <c r="AP156" s="1" t="s">
        <v>1915</v>
      </c>
      <c r="AR156" s="1" t="s">
        <v>975</v>
      </c>
      <c r="AS156" s="1" t="s">
        <v>1723</v>
      </c>
      <c r="AU156" s="1" t="s">
        <v>5258</v>
      </c>
      <c r="AY156" t="s">
        <v>168</v>
      </c>
      <c r="AZ156" t="s">
        <v>78</v>
      </c>
      <c r="BB156">
        <v>2</v>
      </c>
    </row>
    <row r="157" spans="1:63" ht="100" customHeight="1" x14ac:dyDescent="0.2">
      <c r="B157">
        <v>321</v>
      </c>
      <c r="C157" t="s">
        <v>1571</v>
      </c>
      <c r="D157">
        <v>2019</v>
      </c>
      <c r="E157" s="1" t="s">
        <v>967</v>
      </c>
      <c r="F157" s="3">
        <v>43559</v>
      </c>
      <c r="G157" s="3">
        <v>43923</v>
      </c>
      <c r="H157" s="1" t="s">
        <v>1916</v>
      </c>
      <c r="I157" s="1" t="s">
        <v>113</v>
      </c>
      <c r="J157" s="1" t="s">
        <v>1917</v>
      </c>
      <c r="K157" s="1">
        <v>3</v>
      </c>
      <c r="L157" s="1" t="s">
        <v>1918</v>
      </c>
      <c r="M157" s="1" t="s">
        <v>1918</v>
      </c>
      <c r="N157" s="1" t="s">
        <v>252</v>
      </c>
      <c r="P157" s="1" t="s">
        <v>76</v>
      </c>
      <c r="S157" s="1" t="s">
        <v>252</v>
      </c>
      <c r="T157" s="29" t="s">
        <v>1671</v>
      </c>
      <c r="U157" s="1" t="s">
        <v>4596</v>
      </c>
      <c r="V157" s="1" t="s">
        <v>79</v>
      </c>
      <c r="W157" s="1" t="s">
        <v>80</v>
      </c>
      <c r="X157" s="1" t="s">
        <v>4685</v>
      </c>
      <c r="Y157" s="1" t="s">
        <v>1919</v>
      </c>
      <c r="Z157" s="1" t="s">
        <v>82</v>
      </c>
      <c r="AA157" s="1" t="s">
        <v>102</v>
      </c>
      <c r="AB157" s="1" t="s">
        <v>1920</v>
      </c>
      <c r="AC157" s="1" t="s">
        <v>1921</v>
      </c>
      <c r="AF157" s="1" t="s">
        <v>1922</v>
      </c>
      <c r="AG157" s="1" t="s">
        <v>615</v>
      </c>
      <c r="AH157" s="1" t="s">
        <v>325</v>
      </c>
      <c r="AI157" s="1" t="s">
        <v>1003</v>
      </c>
      <c r="AJ157" s="1" t="s">
        <v>1192</v>
      </c>
      <c r="AK157" s="1" t="s">
        <v>226</v>
      </c>
      <c r="AL157" s="1" t="s">
        <v>1923</v>
      </c>
      <c r="AM157" s="1" t="s">
        <v>163</v>
      </c>
      <c r="AP157" s="1" t="s">
        <v>1924</v>
      </c>
      <c r="AQ157" s="1" t="s">
        <v>1925</v>
      </c>
      <c r="AR157" s="1" t="s">
        <v>230</v>
      </c>
      <c r="AS157" s="1" t="s">
        <v>1926</v>
      </c>
      <c r="AU157" s="1" t="s">
        <v>5274</v>
      </c>
      <c r="AY157" t="s">
        <v>168</v>
      </c>
      <c r="AZ157" t="s">
        <v>78</v>
      </c>
      <c r="BB157">
        <v>3</v>
      </c>
    </row>
    <row r="158" spans="1:63" ht="100" customHeight="1" x14ac:dyDescent="0.2">
      <c r="B158">
        <v>320</v>
      </c>
      <c r="C158" t="s">
        <v>1927</v>
      </c>
      <c r="D158">
        <v>2019</v>
      </c>
      <c r="E158" s="1" t="s">
        <v>967</v>
      </c>
      <c r="F158" s="3">
        <v>43558</v>
      </c>
      <c r="G158" s="3">
        <v>43985</v>
      </c>
      <c r="H158" s="1" t="s">
        <v>1662</v>
      </c>
      <c r="I158" s="1" t="s">
        <v>113</v>
      </c>
      <c r="J158" s="1" t="s">
        <v>1928</v>
      </c>
      <c r="K158" s="1">
        <v>7</v>
      </c>
      <c r="L158" s="1" t="s">
        <v>1929</v>
      </c>
      <c r="M158" s="1" t="s">
        <v>1929</v>
      </c>
      <c r="N158" s="1" t="s">
        <v>1081</v>
      </c>
      <c r="P158" s="1" t="s">
        <v>1012</v>
      </c>
      <c r="S158" s="1" t="s">
        <v>1081</v>
      </c>
      <c r="T158" s="29">
        <v>2</v>
      </c>
      <c r="U158" s="1" t="s">
        <v>1930</v>
      </c>
      <c r="V158" s="1" t="s">
        <v>79</v>
      </c>
      <c r="W158" s="1" t="s">
        <v>80</v>
      </c>
      <c r="X158" s="1" t="s">
        <v>4685</v>
      </c>
      <c r="Y158" s="1" t="s">
        <v>1745</v>
      </c>
      <c r="Z158" s="1" t="s">
        <v>82</v>
      </c>
      <c r="AA158" s="1" t="s">
        <v>102</v>
      </c>
      <c r="AB158" s="1" t="s">
        <v>1931</v>
      </c>
      <c r="AC158" s="1" t="s">
        <v>1932</v>
      </c>
      <c r="AF158" s="1" t="s">
        <v>1933</v>
      </c>
      <c r="AG158" s="1" t="s">
        <v>224</v>
      </c>
      <c r="AH158" s="1" t="s">
        <v>259</v>
      </c>
      <c r="AI158" s="1" t="s">
        <v>882</v>
      </c>
      <c r="AJ158" s="1" t="s">
        <v>1192</v>
      </c>
      <c r="AK158" s="1" t="s">
        <v>226</v>
      </c>
      <c r="AL158" s="1" t="s">
        <v>1934</v>
      </c>
      <c r="AM158" s="1" t="s">
        <v>163</v>
      </c>
      <c r="AP158" s="1" t="s">
        <v>1935</v>
      </c>
      <c r="AQ158" s="1" t="s">
        <v>1936</v>
      </c>
      <c r="AR158" s="1" t="s">
        <v>975</v>
      </c>
      <c r="AS158" s="1" t="s">
        <v>1937</v>
      </c>
      <c r="AU158" s="1" t="s">
        <v>5275</v>
      </c>
      <c r="AY158" t="s">
        <v>168</v>
      </c>
      <c r="AZ158" t="s">
        <v>78</v>
      </c>
      <c r="BB158">
        <v>7</v>
      </c>
    </row>
    <row r="159" spans="1:63" ht="100" customHeight="1" x14ac:dyDescent="0.2">
      <c r="A159" s="2">
        <v>45171</v>
      </c>
      <c r="B159">
        <v>319</v>
      </c>
      <c r="C159" t="s">
        <v>1938</v>
      </c>
      <c r="D159">
        <v>2019</v>
      </c>
      <c r="E159" s="1" t="s">
        <v>967</v>
      </c>
      <c r="F159" s="3">
        <v>43530</v>
      </c>
      <c r="H159" s="1" t="s">
        <v>196</v>
      </c>
      <c r="I159" s="1" t="s">
        <v>531</v>
      </c>
      <c r="J159" s="1" t="s">
        <v>1939</v>
      </c>
      <c r="K159" s="1">
        <v>6</v>
      </c>
      <c r="L159" s="1" t="s">
        <v>1940</v>
      </c>
      <c r="M159" s="1" t="s">
        <v>1941</v>
      </c>
      <c r="N159" s="1" t="s">
        <v>252</v>
      </c>
      <c r="O159" s="1" t="s">
        <v>253</v>
      </c>
      <c r="P159" s="1" t="s">
        <v>76</v>
      </c>
      <c r="Q159" s="1" t="s">
        <v>157</v>
      </c>
      <c r="R159" s="1" t="s">
        <v>96</v>
      </c>
      <c r="S159" s="1" t="s">
        <v>74</v>
      </c>
      <c r="T159" s="29" t="s">
        <v>1671</v>
      </c>
      <c r="U159" s="1" t="s">
        <v>4597</v>
      </c>
      <c r="V159" s="1" t="s">
        <v>79</v>
      </c>
      <c r="W159" s="1" t="s">
        <v>80</v>
      </c>
      <c r="X159" s="1" t="s">
        <v>4685</v>
      </c>
      <c r="Y159" s="1" t="s">
        <v>1745</v>
      </c>
      <c r="Z159" s="1" t="s">
        <v>82</v>
      </c>
      <c r="AA159" s="1" t="s">
        <v>102</v>
      </c>
      <c r="AB159" s="1" t="s">
        <v>1942</v>
      </c>
      <c r="AC159" s="1" t="s">
        <v>1943</v>
      </c>
      <c r="AF159" s="1" t="s">
        <v>1944</v>
      </c>
      <c r="AG159" s="1" t="s">
        <v>258</v>
      </c>
      <c r="AH159" s="1" t="s">
        <v>325</v>
      </c>
      <c r="AI159" s="1" t="s">
        <v>1771</v>
      </c>
      <c r="AJ159" s="1" t="s">
        <v>88</v>
      </c>
      <c r="AL159" s="1" t="s">
        <v>1945</v>
      </c>
      <c r="AM159" s="1" t="s">
        <v>135</v>
      </c>
      <c r="AO159" s="1" t="s">
        <v>1946</v>
      </c>
      <c r="AP159" s="1" t="s">
        <v>1947</v>
      </c>
      <c r="AQ159" s="1" t="s">
        <v>1948</v>
      </c>
      <c r="AR159" s="1" t="s">
        <v>1143</v>
      </c>
      <c r="AS159" s="1" t="s">
        <v>1949</v>
      </c>
      <c r="AU159" s="1" t="s">
        <v>5276</v>
      </c>
      <c r="AY159" t="s">
        <v>168</v>
      </c>
      <c r="AZ159" t="s">
        <v>78</v>
      </c>
      <c r="BB159">
        <v>6</v>
      </c>
    </row>
    <row r="160" spans="1:63" ht="100" customHeight="1" x14ac:dyDescent="0.2">
      <c r="B160">
        <v>318</v>
      </c>
      <c r="C160" t="s">
        <v>1950</v>
      </c>
      <c r="D160">
        <v>2019</v>
      </c>
      <c r="E160" s="1" t="s">
        <v>967</v>
      </c>
      <c r="F160" s="3">
        <v>43529</v>
      </c>
      <c r="H160" s="1" t="s">
        <v>233</v>
      </c>
      <c r="I160" s="1" t="s">
        <v>234</v>
      </c>
      <c r="J160" s="1" t="s">
        <v>1951</v>
      </c>
      <c r="K160" s="1">
        <v>21</v>
      </c>
      <c r="L160" s="1" t="s">
        <v>1952</v>
      </c>
      <c r="M160" s="1" t="s">
        <v>1953</v>
      </c>
      <c r="N160" s="1" t="s">
        <v>1954</v>
      </c>
      <c r="P160" s="1" t="s">
        <v>156</v>
      </c>
      <c r="R160" s="1" t="s">
        <v>890</v>
      </c>
      <c r="S160" s="1" t="s">
        <v>553</v>
      </c>
      <c r="T160" s="29">
        <v>9</v>
      </c>
      <c r="U160" s="1" t="s">
        <v>4598</v>
      </c>
      <c r="V160" s="1" t="s">
        <v>79</v>
      </c>
      <c r="W160" s="1" t="s">
        <v>80</v>
      </c>
      <c r="X160" s="1" t="s">
        <v>4685</v>
      </c>
      <c r="Y160" s="1" t="s">
        <v>1745</v>
      </c>
      <c r="Z160" s="1" t="s">
        <v>101</v>
      </c>
      <c r="AA160" s="1" t="s">
        <v>102</v>
      </c>
      <c r="AB160" s="1" t="s">
        <v>1955</v>
      </c>
      <c r="AC160" s="1" t="s">
        <v>1956</v>
      </c>
      <c r="AF160" s="1" t="s">
        <v>1957</v>
      </c>
      <c r="AG160" s="1" t="s">
        <v>302</v>
      </c>
      <c r="AH160" s="1" t="s">
        <v>88</v>
      </c>
      <c r="AI160" s="1" t="s">
        <v>881</v>
      </c>
      <c r="AJ160" s="1" t="s">
        <v>1657</v>
      </c>
      <c r="AL160" s="1" t="s">
        <v>1958</v>
      </c>
      <c r="AM160" s="1" t="s">
        <v>163</v>
      </c>
      <c r="AN160" s="1" t="s">
        <v>284</v>
      </c>
      <c r="AP160" s="1" t="s">
        <v>1959</v>
      </c>
      <c r="AQ160" s="1" t="s">
        <v>1960</v>
      </c>
      <c r="AR160" s="1" t="s">
        <v>1961</v>
      </c>
      <c r="AS160" s="1" t="s">
        <v>1962</v>
      </c>
      <c r="AU160" s="1" t="s">
        <v>5277</v>
      </c>
      <c r="AW160" s="1" t="s">
        <v>1963</v>
      </c>
      <c r="AY160" t="s">
        <v>168</v>
      </c>
      <c r="AZ160" t="s">
        <v>96</v>
      </c>
      <c r="BA160" t="s">
        <v>1964</v>
      </c>
      <c r="BB160">
        <v>21</v>
      </c>
      <c r="BE160">
        <v>13</v>
      </c>
    </row>
    <row r="161" spans="1:63" ht="100" customHeight="1" x14ac:dyDescent="0.2">
      <c r="A161" s="2">
        <v>45150</v>
      </c>
      <c r="B161">
        <v>317</v>
      </c>
      <c r="C161" t="s">
        <v>1571</v>
      </c>
      <c r="D161">
        <v>2019</v>
      </c>
      <c r="E161" s="1" t="s">
        <v>967</v>
      </c>
      <c r="F161" s="3">
        <v>43514</v>
      </c>
      <c r="G161" s="3">
        <v>45140</v>
      </c>
      <c r="H161" s="1" t="s">
        <v>1965</v>
      </c>
      <c r="I161" s="1" t="s">
        <v>128</v>
      </c>
      <c r="J161" s="1" t="s">
        <v>1966</v>
      </c>
      <c r="K161" s="1">
        <v>20</v>
      </c>
      <c r="L161" s="1" t="s">
        <v>1967</v>
      </c>
      <c r="M161" s="1" t="s">
        <v>1968</v>
      </c>
      <c r="N161" s="1" t="s">
        <v>425</v>
      </c>
      <c r="O161" s="1" t="s">
        <v>1969</v>
      </c>
      <c r="P161" s="1" t="s">
        <v>156</v>
      </c>
      <c r="Q161" s="1" t="s">
        <v>157</v>
      </c>
      <c r="R161" s="1" t="s">
        <v>96</v>
      </c>
      <c r="S161" s="1" t="s">
        <v>275</v>
      </c>
      <c r="T161" s="29">
        <v>9</v>
      </c>
      <c r="U161" s="1" t="s">
        <v>4599</v>
      </c>
      <c r="V161" s="1" t="s">
        <v>79</v>
      </c>
      <c r="W161" s="1" t="s">
        <v>80</v>
      </c>
      <c r="X161" s="1" t="s">
        <v>4685</v>
      </c>
      <c r="Y161" s="1" t="s">
        <v>277</v>
      </c>
      <c r="Z161" s="1" t="s">
        <v>82</v>
      </c>
      <c r="AA161" s="1" t="s">
        <v>102</v>
      </c>
      <c r="AB161" s="1" t="s">
        <v>1970</v>
      </c>
      <c r="AC161" s="1" t="s">
        <v>1971</v>
      </c>
      <c r="AD161" s="1" t="s">
        <v>355</v>
      </c>
      <c r="AE161" s="1" t="s">
        <v>96</v>
      </c>
      <c r="AF161" s="1" t="s">
        <v>1972</v>
      </c>
      <c r="AG161" s="1" t="s">
        <v>224</v>
      </c>
      <c r="AH161" s="1" t="s">
        <v>583</v>
      </c>
      <c r="AI161" s="1" t="s">
        <v>583</v>
      </c>
      <c r="AJ161" s="1" t="s">
        <v>583</v>
      </c>
      <c r="AK161" s="1" t="s">
        <v>259</v>
      </c>
      <c r="AL161" s="1" t="s">
        <v>1973</v>
      </c>
      <c r="AM161" s="1" t="s">
        <v>163</v>
      </c>
      <c r="AN161" s="1" t="s">
        <v>262</v>
      </c>
      <c r="AP161" s="1" t="s">
        <v>1974</v>
      </c>
      <c r="AQ161" s="1" t="s">
        <v>1975</v>
      </c>
      <c r="AR161" s="1" t="s">
        <v>230</v>
      </c>
      <c r="AS161" s="1" t="s">
        <v>1976</v>
      </c>
      <c r="AU161" s="1" t="s">
        <v>5278</v>
      </c>
      <c r="AW161" s="1" t="s">
        <v>165</v>
      </c>
      <c r="AY161" t="s">
        <v>168</v>
      </c>
      <c r="AZ161" t="s">
        <v>78</v>
      </c>
      <c r="BB161">
        <v>21</v>
      </c>
    </row>
    <row r="162" spans="1:63" ht="100" customHeight="1" x14ac:dyDescent="0.2">
      <c r="B162">
        <v>316</v>
      </c>
      <c r="C162" t="s">
        <v>966</v>
      </c>
      <c r="D162">
        <v>2019</v>
      </c>
      <c r="E162" s="1" t="s">
        <v>967</v>
      </c>
      <c r="F162" s="3">
        <v>43495</v>
      </c>
      <c r="G162" s="3">
        <v>43774</v>
      </c>
      <c r="H162" s="1" t="s">
        <v>70</v>
      </c>
      <c r="I162" s="1" t="s">
        <v>71</v>
      </c>
      <c r="J162" s="1" t="s">
        <v>1977</v>
      </c>
      <c r="K162" s="1">
        <v>7</v>
      </c>
      <c r="L162" s="1" t="s">
        <v>1978</v>
      </c>
      <c r="M162" s="1" t="s">
        <v>1978</v>
      </c>
      <c r="N162" s="1" t="s">
        <v>74</v>
      </c>
      <c r="P162" s="1" t="s">
        <v>76</v>
      </c>
      <c r="S162" s="1" t="s">
        <v>74</v>
      </c>
      <c r="T162" s="29" t="s">
        <v>1671</v>
      </c>
      <c r="U162" s="1" t="s">
        <v>4600</v>
      </c>
      <c r="V162" s="1" t="s">
        <v>79</v>
      </c>
      <c r="W162" s="1" t="s">
        <v>80</v>
      </c>
      <c r="X162" s="1" t="s">
        <v>4686</v>
      </c>
      <c r="Y162" s="1" t="s">
        <v>1745</v>
      </c>
      <c r="Z162" s="1" t="s">
        <v>82</v>
      </c>
      <c r="AA162" s="1" t="s">
        <v>102</v>
      </c>
      <c r="AB162" s="1" t="s">
        <v>1979</v>
      </c>
      <c r="AC162" s="1" t="s">
        <v>1980</v>
      </c>
      <c r="AF162" s="1" t="s">
        <v>1981</v>
      </c>
      <c r="AG162" s="1" t="s">
        <v>615</v>
      </c>
      <c r="AH162" s="1" t="s">
        <v>583</v>
      </c>
      <c r="AI162" s="1" t="s">
        <v>89</v>
      </c>
      <c r="AJ162" s="1" t="s">
        <v>1720</v>
      </c>
      <c r="AK162" s="1" t="s">
        <v>226</v>
      </c>
      <c r="AL162" s="1" t="s">
        <v>1982</v>
      </c>
      <c r="AM162" s="1" t="s">
        <v>91</v>
      </c>
      <c r="AN162" s="1" t="s">
        <v>284</v>
      </c>
      <c r="AP162" s="1" t="s">
        <v>1983</v>
      </c>
      <c r="AQ162" s="1" t="s">
        <v>1984</v>
      </c>
      <c r="AR162" s="1" t="s">
        <v>975</v>
      </c>
      <c r="AS162" s="1" t="s">
        <v>1985</v>
      </c>
      <c r="AU162" s="1" t="s">
        <v>5279</v>
      </c>
      <c r="AV162" s="1" t="s">
        <v>215</v>
      </c>
      <c r="AY162" t="s">
        <v>168</v>
      </c>
      <c r="AZ162" t="s">
        <v>96</v>
      </c>
      <c r="BA162" t="s">
        <v>977</v>
      </c>
      <c r="BB162">
        <v>6</v>
      </c>
      <c r="BE162">
        <v>1</v>
      </c>
    </row>
    <row r="163" spans="1:63" ht="100" customHeight="1" x14ac:dyDescent="0.2">
      <c r="B163">
        <v>315</v>
      </c>
      <c r="C163" t="s">
        <v>1986</v>
      </c>
      <c r="D163">
        <v>2018</v>
      </c>
      <c r="E163" s="1" t="s">
        <v>967</v>
      </c>
      <c r="F163" s="3">
        <v>43454</v>
      </c>
      <c r="G163" s="3">
        <v>44110</v>
      </c>
      <c r="H163" s="1" t="s">
        <v>1987</v>
      </c>
      <c r="I163" s="1" t="s">
        <v>71</v>
      </c>
      <c r="J163" s="1" t="s">
        <v>1988</v>
      </c>
      <c r="K163" s="1">
        <v>10</v>
      </c>
      <c r="L163" s="1" t="s">
        <v>1989</v>
      </c>
      <c r="M163" s="1" t="s">
        <v>1989</v>
      </c>
      <c r="N163" s="1" t="s">
        <v>252</v>
      </c>
      <c r="P163" s="1" t="s">
        <v>76</v>
      </c>
      <c r="S163" s="1" t="s">
        <v>252</v>
      </c>
      <c r="T163" s="29" t="s">
        <v>1671</v>
      </c>
      <c r="U163" s="1" t="s">
        <v>4445</v>
      </c>
      <c r="V163" s="1" t="s">
        <v>1990</v>
      </c>
      <c r="W163" s="1" t="s">
        <v>1493</v>
      </c>
      <c r="X163" s="1" t="s">
        <v>4685</v>
      </c>
      <c r="Y163" s="1" t="s">
        <v>1745</v>
      </c>
      <c r="Z163" s="1" t="s">
        <v>82</v>
      </c>
      <c r="AA163" s="1" t="s">
        <v>102</v>
      </c>
      <c r="AB163" s="1" t="s">
        <v>1991</v>
      </c>
      <c r="AC163" s="1" t="s">
        <v>1992</v>
      </c>
      <c r="AF163" s="1" t="s">
        <v>1993</v>
      </c>
      <c r="AG163" s="1" t="s">
        <v>224</v>
      </c>
      <c r="AH163" s="1" t="s">
        <v>259</v>
      </c>
      <c r="AI163" s="1" t="s">
        <v>882</v>
      </c>
      <c r="AJ163" s="1" t="s">
        <v>1192</v>
      </c>
      <c r="AK163" s="1" t="s">
        <v>226</v>
      </c>
      <c r="AL163" s="1" t="s">
        <v>1994</v>
      </c>
      <c r="AM163" s="1" t="s">
        <v>163</v>
      </c>
      <c r="AN163" s="1" t="s">
        <v>75</v>
      </c>
      <c r="AP163" s="1" t="s">
        <v>1995</v>
      </c>
      <c r="AQ163" s="1" t="s">
        <v>1996</v>
      </c>
      <c r="AR163" s="1" t="s">
        <v>5829</v>
      </c>
      <c r="AT163" s="1" t="s">
        <v>1997</v>
      </c>
      <c r="AU163" s="1" t="s">
        <v>5280</v>
      </c>
      <c r="AY163" t="s">
        <v>168</v>
      </c>
      <c r="AZ163" t="s">
        <v>78</v>
      </c>
      <c r="BB163">
        <v>9</v>
      </c>
      <c r="BC163">
        <v>1</v>
      </c>
    </row>
    <row r="164" spans="1:63" ht="100" customHeight="1" x14ac:dyDescent="0.2">
      <c r="B164">
        <v>314</v>
      </c>
      <c r="C164" t="s">
        <v>1998</v>
      </c>
      <c r="D164">
        <v>2018</v>
      </c>
      <c r="E164" s="1" t="s">
        <v>967</v>
      </c>
      <c r="F164" s="3">
        <v>43396</v>
      </c>
      <c r="H164" s="1" t="s">
        <v>70</v>
      </c>
      <c r="I164" s="1" t="s">
        <v>71</v>
      </c>
      <c r="J164" s="1" t="s">
        <v>1999</v>
      </c>
      <c r="K164" s="1">
        <v>2</v>
      </c>
      <c r="L164" s="1" t="s">
        <v>2000</v>
      </c>
      <c r="M164" s="1" t="s">
        <v>2000</v>
      </c>
      <c r="N164" s="1" t="s">
        <v>74</v>
      </c>
      <c r="P164" s="1" t="s">
        <v>76</v>
      </c>
      <c r="S164" s="1" t="s">
        <v>74</v>
      </c>
      <c r="T164" s="29" t="s">
        <v>1671</v>
      </c>
      <c r="U164" s="1" t="s">
        <v>4601</v>
      </c>
      <c r="V164" s="1" t="s">
        <v>1990</v>
      </c>
      <c r="W164" s="1" t="s">
        <v>1493</v>
      </c>
      <c r="X164" s="1" t="s">
        <v>4686</v>
      </c>
      <c r="Y164" s="1" t="s">
        <v>1745</v>
      </c>
      <c r="Z164" s="1" t="s">
        <v>82</v>
      </c>
      <c r="AA164" s="1" t="s">
        <v>102</v>
      </c>
      <c r="AB164" s="1" t="s">
        <v>2001</v>
      </c>
      <c r="AC164" s="1" t="s">
        <v>2002</v>
      </c>
      <c r="AF164" s="1" t="s">
        <v>2003</v>
      </c>
      <c r="AG164" s="1" t="s">
        <v>430</v>
      </c>
      <c r="AH164" s="1" t="s">
        <v>88</v>
      </c>
      <c r="AI164" s="1" t="s">
        <v>89</v>
      </c>
      <c r="AJ164" s="1" t="s">
        <v>88</v>
      </c>
      <c r="AL164" s="1" t="s">
        <v>145</v>
      </c>
      <c r="AM164" s="1" t="s">
        <v>91</v>
      </c>
      <c r="AN164" s="1" t="s">
        <v>228</v>
      </c>
      <c r="AR164" s="1" t="s">
        <v>230</v>
      </c>
      <c r="AT164" s="1" t="s">
        <v>2004</v>
      </c>
      <c r="AU164" s="1" t="s">
        <v>5281</v>
      </c>
      <c r="AY164" t="s">
        <v>168</v>
      </c>
      <c r="AZ164" t="s">
        <v>78</v>
      </c>
      <c r="BB164">
        <v>2</v>
      </c>
    </row>
    <row r="165" spans="1:63" ht="100" customHeight="1" x14ac:dyDescent="0.2">
      <c r="A165" s="2">
        <v>45122</v>
      </c>
      <c r="B165">
        <v>313</v>
      </c>
      <c r="C165" t="s">
        <v>1326</v>
      </c>
      <c r="D165">
        <v>2018</v>
      </c>
      <c r="E165" s="1" t="s">
        <v>967</v>
      </c>
      <c r="F165" s="3">
        <v>43388</v>
      </c>
      <c r="G165" s="3">
        <v>44021</v>
      </c>
      <c r="H165" s="1" t="s">
        <v>70</v>
      </c>
      <c r="I165" s="1" t="s">
        <v>71</v>
      </c>
      <c r="J165" s="1" t="s">
        <v>2005</v>
      </c>
      <c r="K165" s="1">
        <v>4</v>
      </c>
      <c r="L165" s="1" t="s">
        <v>2006</v>
      </c>
      <c r="M165" s="1" t="s">
        <v>2006</v>
      </c>
      <c r="N165" s="1" t="s">
        <v>74</v>
      </c>
      <c r="P165" s="1" t="s">
        <v>76</v>
      </c>
      <c r="S165" s="1" t="s">
        <v>74</v>
      </c>
      <c r="T165" s="29" t="s">
        <v>1671</v>
      </c>
      <c r="U165" s="1" t="s">
        <v>4602</v>
      </c>
      <c r="V165" s="1" t="s">
        <v>2007</v>
      </c>
      <c r="W165" s="1" t="s">
        <v>1493</v>
      </c>
      <c r="X165" s="1" t="s">
        <v>4686</v>
      </c>
      <c r="Y165" s="1" t="s">
        <v>1837</v>
      </c>
      <c r="Z165" s="1" t="s">
        <v>82</v>
      </c>
      <c r="AA165" s="1" t="s">
        <v>83</v>
      </c>
      <c r="AB165" s="1" t="s">
        <v>2008</v>
      </c>
      <c r="AC165" s="1" t="s">
        <v>4603</v>
      </c>
      <c r="AD165" s="1" t="s">
        <v>85</v>
      </c>
      <c r="AE165" s="1" t="s">
        <v>96</v>
      </c>
      <c r="AF165" s="1" t="s">
        <v>2009</v>
      </c>
      <c r="AG165" s="1" t="s">
        <v>615</v>
      </c>
      <c r="AH165" s="1" t="s">
        <v>1802</v>
      </c>
      <c r="AI165" s="1" t="s">
        <v>89</v>
      </c>
      <c r="AJ165" s="1" t="s">
        <v>616</v>
      </c>
      <c r="AK165" s="1" t="s">
        <v>226</v>
      </c>
      <c r="AL165" s="1" t="s">
        <v>2010</v>
      </c>
      <c r="AM165" s="1" t="s">
        <v>91</v>
      </c>
      <c r="AN165" s="1" t="s">
        <v>284</v>
      </c>
      <c r="AP165" s="1" t="s">
        <v>2011</v>
      </c>
      <c r="AQ165" s="1" t="s">
        <v>2012</v>
      </c>
      <c r="AR165" s="1" t="s">
        <v>1335</v>
      </c>
      <c r="AS165" s="1" t="s">
        <v>1335</v>
      </c>
      <c r="AT165" s="1" t="s">
        <v>2013</v>
      </c>
      <c r="AU165" s="1" t="s">
        <v>5282</v>
      </c>
      <c r="AY165" t="s">
        <v>168</v>
      </c>
      <c r="AZ165" t="s">
        <v>78</v>
      </c>
      <c r="BB165">
        <v>4</v>
      </c>
    </row>
    <row r="166" spans="1:63" ht="100" customHeight="1" x14ac:dyDescent="0.2">
      <c r="B166">
        <v>312</v>
      </c>
      <c r="C166" t="s">
        <v>909</v>
      </c>
      <c r="D166">
        <v>2018</v>
      </c>
      <c r="E166" s="1" t="s">
        <v>967</v>
      </c>
      <c r="F166" s="3">
        <v>43363</v>
      </c>
      <c r="G166" s="3">
        <v>44294</v>
      </c>
      <c r="H166" s="1" t="s">
        <v>2014</v>
      </c>
      <c r="I166" s="1" t="s">
        <v>234</v>
      </c>
      <c r="J166" s="1" t="s">
        <v>2015</v>
      </c>
      <c r="K166" s="1">
        <v>6</v>
      </c>
      <c r="L166" s="1" t="s">
        <v>2016</v>
      </c>
      <c r="M166" s="1" t="s">
        <v>2016</v>
      </c>
      <c r="N166" s="1" t="s">
        <v>199</v>
      </c>
      <c r="P166" s="1" t="s">
        <v>118</v>
      </c>
      <c r="S166" s="1" t="s">
        <v>199</v>
      </c>
      <c r="T166" s="29">
        <v>5</v>
      </c>
      <c r="U166" s="1" t="s">
        <v>2017</v>
      </c>
      <c r="V166" s="1" t="s">
        <v>79</v>
      </c>
      <c r="W166" s="1" t="s">
        <v>80</v>
      </c>
      <c r="X166" s="1" t="s">
        <v>4685</v>
      </c>
      <c r="Y166" s="1" t="s">
        <v>159</v>
      </c>
      <c r="Z166" s="1" t="s">
        <v>82</v>
      </c>
      <c r="AA166" s="1" t="s">
        <v>102</v>
      </c>
      <c r="AB166" s="1" t="s">
        <v>2018</v>
      </c>
      <c r="AC166" s="1" t="s">
        <v>2019</v>
      </c>
      <c r="AD166" s="1" t="s">
        <v>338</v>
      </c>
      <c r="AF166" s="1" t="s">
        <v>2020</v>
      </c>
      <c r="AG166" s="1" t="s">
        <v>615</v>
      </c>
      <c r="AH166" s="1" t="s">
        <v>259</v>
      </c>
      <c r="AI166" s="1" t="s">
        <v>882</v>
      </c>
      <c r="AJ166" s="1" t="s">
        <v>450</v>
      </c>
      <c r="AK166" s="1" t="s">
        <v>226</v>
      </c>
      <c r="AL166" s="1" t="s">
        <v>2021</v>
      </c>
      <c r="AM166" s="1" t="s">
        <v>181</v>
      </c>
      <c r="AN166" s="1" t="s">
        <v>513</v>
      </c>
      <c r="AO166" s="1" t="s">
        <v>75</v>
      </c>
      <c r="AR166" s="1" t="s">
        <v>215</v>
      </c>
      <c r="AS166" s="1" t="s">
        <v>2022</v>
      </c>
      <c r="AU166" s="1" t="s">
        <v>5283</v>
      </c>
      <c r="AY166" t="s">
        <v>95</v>
      </c>
      <c r="AZ166" t="s">
        <v>78</v>
      </c>
      <c r="BC166">
        <v>6</v>
      </c>
      <c r="BF166" t="s">
        <v>75</v>
      </c>
      <c r="BG166" t="s">
        <v>75</v>
      </c>
      <c r="BH166" t="s">
        <v>75</v>
      </c>
      <c r="BI166" t="s">
        <v>75</v>
      </c>
      <c r="BJ166" t="s">
        <v>75</v>
      </c>
      <c r="BK166" t="s">
        <v>75</v>
      </c>
    </row>
    <row r="167" spans="1:63" ht="100" customHeight="1" x14ac:dyDescent="0.2">
      <c r="A167" s="2">
        <v>45150</v>
      </c>
      <c r="B167">
        <v>311</v>
      </c>
      <c r="C167" t="s">
        <v>2023</v>
      </c>
      <c r="D167">
        <v>2018</v>
      </c>
      <c r="E167" s="1" t="s">
        <v>967</v>
      </c>
      <c r="F167" s="3">
        <v>43361</v>
      </c>
      <c r="H167" s="1" t="s">
        <v>1154</v>
      </c>
      <c r="I167" s="1" t="s">
        <v>71</v>
      </c>
      <c r="J167" s="1" t="s">
        <v>2024</v>
      </c>
      <c r="K167" s="1">
        <v>3</v>
      </c>
      <c r="L167" s="1" t="s">
        <v>2025</v>
      </c>
      <c r="M167" s="1" t="s">
        <v>2026</v>
      </c>
      <c r="N167" s="1" t="s">
        <v>425</v>
      </c>
      <c r="P167" s="1" t="s">
        <v>156</v>
      </c>
      <c r="S167" s="1" t="s">
        <v>425</v>
      </c>
      <c r="T167" s="29">
        <v>9</v>
      </c>
      <c r="U167" s="1" t="s">
        <v>2027</v>
      </c>
      <c r="V167" s="1" t="s">
        <v>79</v>
      </c>
      <c r="W167" s="1" t="s">
        <v>80</v>
      </c>
      <c r="X167" s="1" t="s">
        <v>4685</v>
      </c>
      <c r="Y167" s="1" t="s">
        <v>1745</v>
      </c>
      <c r="Z167" s="1" t="s">
        <v>101</v>
      </c>
      <c r="AA167" s="1" t="s">
        <v>83</v>
      </c>
      <c r="AB167" s="1" t="s">
        <v>2028</v>
      </c>
      <c r="AC167" s="1" t="s">
        <v>2029</v>
      </c>
      <c r="AF167" s="1" t="s">
        <v>2030</v>
      </c>
      <c r="AG167" s="1" t="s">
        <v>178</v>
      </c>
      <c r="AH167" s="1" t="s">
        <v>583</v>
      </c>
      <c r="AI167" s="1" t="s">
        <v>1609</v>
      </c>
      <c r="AJ167" s="1" t="s">
        <v>88</v>
      </c>
      <c r="AL167" s="1" t="s">
        <v>2031</v>
      </c>
      <c r="AM167" s="1" t="s">
        <v>163</v>
      </c>
      <c r="AQ167" s="1" t="s">
        <v>2032</v>
      </c>
      <c r="AR167" s="1" t="s">
        <v>1867</v>
      </c>
      <c r="AS167" s="1" t="s">
        <v>1867</v>
      </c>
      <c r="AU167" s="1" t="s">
        <v>5284</v>
      </c>
      <c r="AV167" s="1" t="s">
        <v>2033</v>
      </c>
      <c r="AY167" t="s">
        <v>168</v>
      </c>
      <c r="AZ167" t="s">
        <v>96</v>
      </c>
      <c r="BB167">
        <v>2</v>
      </c>
    </row>
    <row r="168" spans="1:63" ht="100" customHeight="1" x14ac:dyDescent="0.2">
      <c r="B168">
        <v>310</v>
      </c>
      <c r="C168" t="s">
        <v>2034</v>
      </c>
      <c r="D168">
        <v>2018</v>
      </c>
      <c r="E168" s="1" t="s">
        <v>967</v>
      </c>
      <c r="F168" s="3">
        <v>43356</v>
      </c>
      <c r="G168" s="3">
        <v>43497</v>
      </c>
      <c r="H168" s="1" t="s">
        <v>2035</v>
      </c>
      <c r="I168" s="1" t="s">
        <v>234</v>
      </c>
      <c r="J168" s="1" t="s">
        <v>2036</v>
      </c>
      <c r="K168" s="1">
        <v>16</v>
      </c>
      <c r="L168" s="1" t="s">
        <v>2037</v>
      </c>
      <c r="M168" s="1" t="s">
        <v>2037</v>
      </c>
      <c r="N168" s="1" t="s">
        <v>2038</v>
      </c>
      <c r="P168" s="1" t="s">
        <v>1169</v>
      </c>
      <c r="S168" s="1" t="s">
        <v>2038</v>
      </c>
      <c r="T168" s="29">
        <v>4</v>
      </c>
      <c r="U168" s="1" t="s">
        <v>4604</v>
      </c>
      <c r="V168" s="1" t="s">
        <v>936</v>
      </c>
      <c r="W168" s="1" t="s">
        <v>852</v>
      </c>
      <c r="X168" s="1" t="s">
        <v>4686</v>
      </c>
      <c r="Y168" s="1" t="s">
        <v>159</v>
      </c>
      <c r="Z168" s="1" t="s">
        <v>82</v>
      </c>
      <c r="AA168" s="1" t="s">
        <v>102</v>
      </c>
      <c r="AB168" s="1" t="s">
        <v>2039</v>
      </c>
      <c r="AC168" s="1" t="s">
        <v>2040</v>
      </c>
      <c r="AF168" s="1" t="s">
        <v>2041</v>
      </c>
      <c r="AG168" s="1" t="s">
        <v>615</v>
      </c>
      <c r="AH168" s="1" t="s">
        <v>242</v>
      </c>
      <c r="AI168" s="1" t="s">
        <v>1003</v>
      </c>
      <c r="AJ168" s="1" t="s">
        <v>1192</v>
      </c>
      <c r="AK168" s="1" t="s">
        <v>226</v>
      </c>
      <c r="AL168" s="1" t="s">
        <v>2042</v>
      </c>
      <c r="AM168" s="1" t="s">
        <v>163</v>
      </c>
      <c r="AN168" s="1" t="s">
        <v>513</v>
      </c>
      <c r="AP168" s="1" t="s">
        <v>2043</v>
      </c>
      <c r="AQ168" s="1" t="s">
        <v>2044</v>
      </c>
      <c r="AR168" s="1" t="s">
        <v>1335</v>
      </c>
      <c r="AS168" s="1" t="s">
        <v>1335</v>
      </c>
      <c r="AU168" s="1" t="s">
        <v>1335</v>
      </c>
      <c r="AW168" s="1" t="s">
        <v>2045</v>
      </c>
      <c r="AY168" t="s">
        <v>168</v>
      </c>
      <c r="AZ168" t="s">
        <v>78</v>
      </c>
      <c r="BB168">
        <v>16</v>
      </c>
    </row>
    <row r="169" spans="1:63" ht="100" customHeight="1" x14ac:dyDescent="0.2">
      <c r="B169">
        <v>309</v>
      </c>
      <c r="C169" t="s">
        <v>2046</v>
      </c>
      <c r="D169">
        <v>2018</v>
      </c>
      <c r="E169" s="1" t="s">
        <v>967</v>
      </c>
      <c r="F169" s="3">
        <v>43353</v>
      </c>
      <c r="G169" s="3">
        <v>43987</v>
      </c>
      <c r="H169" s="1" t="s">
        <v>70</v>
      </c>
      <c r="I169" s="1" t="s">
        <v>71</v>
      </c>
      <c r="J169" s="1" t="s">
        <v>2047</v>
      </c>
      <c r="K169" s="1">
        <v>12</v>
      </c>
      <c r="L169" s="1" t="s">
        <v>2048</v>
      </c>
      <c r="M169" s="1" t="s">
        <v>2048</v>
      </c>
      <c r="N169" s="1" t="s">
        <v>1011</v>
      </c>
      <c r="P169" s="1" t="s">
        <v>1012</v>
      </c>
      <c r="S169" s="1" t="s">
        <v>1011</v>
      </c>
      <c r="T169" s="29">
        <v>2</v>
      </c>
      <c r="U169" s="1" t="s">
        <v>4605</v>
      </c>
      <c r="V169" s="1" t="s">
        <v>936</v>
      </c>
      <c r="W169" s="1" t="s">
        <v>852</v>
      </c>
      <c r="X169" s="1" t="s">
        <v>4686</v>
      </c>
      <c r="Y169" s="1" t="s">
        <v>1745</v>
      </c>
      <c r="Z169" s="1" t="s">
        <v>82</v>
      </c>
      <c r="AA169" s="1" t="s">
        <v>102</v>
      </c>
      <c r="AB169" s="1" t="s">
        <v>2049</v>
      </c>
      <c r="AC169" s="1" t="s">
        <v>4606</v>
      </c>
      <c r="AF169" s="1" t="s">
        <v>2050</v>
      </c>
      <c r="AG169" s="1" t="s">
        <v>615</v>
      </c>
      <c r="AH169" s="1" t="s">
        <v>583</v>
      </c>
      <c r="AI169" s="1" t="s">
        <v>89</v>
      </c>
      <c r="AJ169" s="1" t="s">
        <v>1720</v>
      </c>
      <c r="AK169" s="1" t="s">
        <v>226</v>
      </c>
      <c r="AL169" s="1" t="s">
        <v>2051</v>
      </c>
      <c r="AM169" s="1" t="s">
        <v>91</v>
      </c>
      <c r="AN169" s="1" t="s">
        <v>284</v>
      </c>
      <c r="AP169" s="1" t="s">
        <v>2052</v>
      </c>
      <c r="AQ169" s="1" t="s">
        <v>2053</v>
      </c>
      <c r="AR169" s="1" t="s">
        <v>2054</v>
      </c>
      <c r="AS169" s="1" t="s">
        <v>2054</v>
      </c>
      <c r="AU169" s="1" t="s">
        <v>2054</v>
      </c>
      <c r="AW169" s="1" t="s">
        <v>2055</v>
      </c>
      <c r="AY169" t="s">
        <v>168</v>
      </c>
      <c r="AZ169" t="s">
        <v>78</v>
      </c>
      <c r="BB169">
        <v>12</v>
      </c>
      <c r="BF169" t="s">
        <v>1834</v>
      </c>
      <c r="BG169" t="s">
        <v>1834</v>
      </c>
      <c r="BH169" t="s">
        <v>75</v>
      </c>
      <c r="BI169" t="s">
        <v>75</v>
      </c>
      <c r="BJ169" t="s">
        <v>75</v>
      </c>
      <c r="BK169" t="s">
        <v>75</v>
      </c>
    </row>
    <row r="170" spans="1:63" ht="100" customHeight="1" x14ac:dyDescent="0.2">
      <c r="B170">
        <v>308</v>
      </c>
      <c r="C170" t="s">
        <v>2056</v>
      </c>
      <c r="D170">
        <v>2018</v>
      </c>
      <c r="E170" s="1" t="s">
        <v>967</v>
      </c>
      <c r="F170" s="3">
        <v>43348</v>
      </c>
      <c r="G170" s="3">
        <v>44257</v>
      </c>
      <c r="H170" s="1" t="s">
        <v>2057</v>
      </c>
      <c r="I170" s="1" t="s">
        <v>71</v>
      </c>
      <c r="J170" s="1" t="s">
        <v>2058</v>
      </c>
      <c r="K170" s="1">
        <v>8</v>
      </c>
      <c r="L170" s="1" t="s">
        <v>2059</v>
      </c>
      <c r="M170" s="1" t="s">
        <v>2060</v>
      </c>
      <c r="N170" s="1" t="s">
        <v>1081</v>
      </c>
      <c r="P170" s="1" t="s">
        <v>1012</v>
      </c>
      <c r="S170" s="1" t="s">
        <v>1011</v>
      </c>
      <c r="T170" s="29">
        <v>2</v>
      </c>
      <c r="U170" s="1" t="s">
        <v>4607</v>
      </c>
      <c r="V170" s="1" t="s">
        <v>79</v>
      </c>
      <c r="W170" s="1" t="s">
        <v>80</v>
      </c>
      <c r="X170" s="1" t="s">
        <v>4686</v>
      </c>
      <c r="Y170" s="1" t="s">
        <v>2061</v>
      </c>
      <c r="Z170" s="1" t="s">
        <v>82</v>
      </c>
      <c r="AA170" s="1" t="s">
        <v>102</v>
      </c>
      <c r="AB170" s="1" t="s">
        <v>2062</v>
      </c>
      <c r="AC170" s="1" t="s">
        <v>2063</v>
      </c>
      <c r="AF170" s="1" t="s">
        <v>2064</v>
      </c>
      <c r="AG170" s="1" t="s">
        <v>281</v>
      </c>
      <c r="AH170" s="1" t="s">
        <v>583</v>
      </c>
      <c r="AI170" s="1" t="s">
        <v>1609</v>
      </c>
      <c r="AJ170" s="1" t="s">
        <v>882</v>
      </c>
      <c r="AK170" s="1" t="s">
        <v>226</v>
      </c>
      <c r="AL170" s="1" t="s">
        <v>2065</v>
      </c>
      <c r="AM170" s="1" t="s">
        <v>163</v>
      </c>
      <c r="AN170" s="1" t="s">
        <v>75</v>
      </c>
      <c r="AP170" s="1" t="s">
        <v>2066</v>
      </c>
      <c r="AR170" s="1" t="s">
        <v>975</v>
      </c>
      <c r="AS170" s="1" t="s">
        <v>2067</v>
      </c>
      <c r="AU170" s="1" t="s">
        <v>5285</v>
      </c>
      <c r="AY170" t="s">
        <v>168</v>
      </c>
      <c r="AZ170" t="s">
        <v>78</v>
      </c>
      <c r="BB170">
        <v>8</v>
      </c>
      <c r="BF170" t="s">
        <v>75</v>
      </c>
      <c r="BG170" t="s">
        <v>75</v>
      </c>
      <c r="BH170" t="s">
        <v>75</v>
      </c>
      <c r="BI170" t="s">
        <v>75</v>
      </c>
      <c r="BJ170" t="s">
        <v>75</v>
      </c>
      <c r="BK170" t="s">
        <v>75</v>
      </c>
    </row>
    <row r="171" spans="1:63" ht="100" customHeight="1" x14ac:dyDescent="0.2">
      <c r="B171">
        <v>307</v>
      </c>
      <c r="C171" t="s">
        <v>2068</v>
      </c>
      <c r="D171">
        <v>2018</v>
      </c>
      <c r="E171" s="1" t="s">
        <v>967</v>
      </c>
      <c r="F171" s="3">
        <v>43314</v>
      </c>
      <c r="G171" s="3">
        <v>44022</v>
      </c>
      <c r="H171" s="1" t="s">
        <v>70</v>
      </c>
      <c r="I171" s="1" t="s">
        <v>71</v>
      </c>
      <c r="J171" s="1" t="s">
        <v>2069</v>
      </c>
      <c r="K171" s="1">
        <v>16</v>
      </c>
      <c r="L171" s="1" t="s">
        <v>2070</v>
      </c>
      <c r="M171" s="1" t="s">
        <v>2070</v>
      </c>
      <c r="N171" s="1" t="s">
        <v>74</v>
      </c>
      <c r="P171" s="1" t="s">
        <v>76</v>
      </c>
      <c r="S171" s="1" t="s">
        <v>74</v>
      </c>
      <c r="T171" s="29" t="s">
        <v>1671</v>
      </c>
      <c r="U171" s="1" t="s">
        <v>4608</v>
      </c>
      <c r="V171" s="1" t="s">
        <v>2071</v>
      </c>
      <c r="W171" s="1" t="s">
        <v>852</v>
      </c>
      <c r="X171" s="1" t="s">
        <v>4686</v>
      </c>
      <c r="Y171" s="1" t="s">
        <v>1837</v>
      </c>
      <c r="Z171" s="1" t="s">
        <v>101</v>
      </c>
      <c r="AA171" s="1" t="s">
        <v>102</v>
      </c>
      <c r="AB171" s="1" t="s">
        <v>2072</v>
      </c>
      <c r="AC171" s="1" t="s">
        <v>2073</v>
      </c>
      <c r="AF171" s="1" t="s">
        <v>2074</v>
      </c>
      <c r="AG171" s="1" t="s">
        <v>615</v>
      </c>
      <c r="AH171" s="1" t="s">
        <v>583</v>
      </c>
      <c r="AI171" s="1" t="s">
        <v>89</v>
      </c>
      <c r="AJ171" s="1" t="s">
        <v>1720</v>
      </c>
      <c r="AK171" s="1" t="s">
        <v>226</v>
      </c>
      <c r="AL171" s="1" t="s">
        <v>2075</v>
      </c>
      <c r="AM171" s="1" t="s">
        <v>91</v>
      </c>
      <c r="AN171" s="1" t="s">
        <v>262</v>
      </c>
      <c r="AP171" s="1" t="s">
        <v>2076</v>
      </c>
      <c r="AQ171" s="1" t="s">
        <v>2077</v>
      </c>
      <c r="AR171" s="1" t="s">
        <v>2078</v>
      </c>
      <c r="AS171" s="1" t="s">
        <v>2078</v>
      </c>
      <c r="AU171" s="1" t="s">
        <v>2078</v>
      </c>
      <c r="AV171" s="1" t="s">
        <v>2079</v>
      </c>
      <c r="AW171" s="1" t="s">
        <v>2080</v>
      </c>
      <c r="AY171" t="s">
        <v>168</v>
      </c>
      <c r="AZ171" t="s">
        <v>96</v>
      </c>
      <c r="BA171" t="s">
        <v>2081</v>
      </c>
      <c r="BB171">
        <v>13</v>
      </c>
      <c r="BE171">
        <v>3</v>
      </c>
      <c r="BF171" t="s">
        <v>1834</v>
      </c>
      <c r="BG171" t="s">
        <v>1834</v>
      </c>
      <c r="BH171" t="s">
        <v>75</v>
      </c>
      <c r="BI171" t="s">
        <v>75</v>
      </c>
      <c r="BJ171" t="s">
        <v>75</v>
      </c>
      <c r="BK171" t="s">
        <v>75</v>
      </c>
    </row>
    <row r="172" spans="1:63" ht="100" customHeight="1" x14ac:dyDescent="0.2">
      <c r="A172" s="2">
        <v>45150</v>
      </c>
      <c r="B172">
        <v>306</v>
      </c>
      <c r="C172" t="s">
        <v>2082</v>
      </c>
      <c r="D172">
        <v>2018</v>
      </c>
      <c r="E172" s="1" t="s">
        <v>967</v>
      </c>
      <c r="F172" s="3">
        <v>43311</v>
      </c>
      <c r="G172" s="3">
        <v>44201</v>
      </c>
      <c r="H172" s="1" t="s">
        <v>2083</v>
      </c>
      <c r="I172" s="1" t="s">
        <v>113</v>
      </c>
      <c r="J172" s="1" t="s">
        <v>2084</v>
      </c>
      <c r="K172" s="1">
        <v>20</v>
      </c>
      <c r="L172" s="1" t="s">
        <v>2085</v>
      </c>
      <c r="M172" s="1" t="s">
        <v>2086</v>
      </c>
      <c r="N172" s="1" t="s">
        <v>1238</v>
      </c>
      <c r="O172" s="1" t="s">
        <v>2087</v>
      </c>
      <c r="P172" s="1" t="s">
        <v>156</v>
      </c>
      <c r="Q172" s="1" t="s">
        <v>157</v>
      </c>
      <c r="R172" s="1" t="s">
        <v>96</v>
      </c>
      <c r="S172" s="1" t="s">
        <v>553</v>
      </c>
      <c r="T172" s="29">
        <v>9</v>
      </c>
      <c r="U172" s="1" t="s">
        <v>2088</v>
      </c>
      <c r="V172" s="1" t="s">
        <v>79</v>
      </c>
      <c r="W172" s="1" t="s">
        <v>80</v>
      </c>
      <c r="X172" s="1" t="s">
        <v>4685</v>
      </c>
      <c r="Y172" s="1" t="s">
        <v>159</v>
      </c>
      <c r="Z172" s="1" t="s">
        <v>82</v>
      </c>
      <c r="AA172" s="1" t="s">
        <v>102</v>
      </c>
      <c r="AB172" s="1" t="s">
        <v>2089</v>
      </c>
      <c r="AC172" s="1" t="s">
        <v>2090</v>
      </c>
      <c r="AD172" s="1" t="s">
        <v>176</v>
      </c>
      <c r="AE172" s="1" t="s">
        <v>96</v>
      </c>
      <c r="AF172" s="1" t="s">
        <v>2091</v>
      </c>
      <c r="AG172" s="1" t="s">
        <v>281</v>
      </c>
      <c r="AH172" s="1" t="s">
        <v>179</v>
      </c>
      <c r="AI172" s="1" t="s">
        <v>179</v>
      </c>
      <c r="AJ172" s="1" t="s">
        <v>882</v>
      </c>
      <c r="AK172" s="1" t="s">
        <v>226</v>
      </c>
      <c r="AL172" s="1" t="s">
        <v>2092</v>
      </c>
      <c r="AM172" s="1" t="s">
        <v>261</v>
      </c>
      <c r="AN172" s="1" t="s">
        <v>262</v>
      </c>
      <c r="AP172" s="1" t="s">
        <v>2093</v>
      </c>
      <c r="AQ172" s="1" t="s">
        <v>2094</v>
      </c>
      <c r="AR172" s="1" t="s">
        <v>165</v>
      </c>
      <c r="AS172" s="1" t="s">
        <v>2095</v>
      </c>
      <c r="AU172" s="1" t="s">
        <v>5286</v>
      </c>
      <c r="AY172" t="s">
        <v>168</v>
      </c>
      <c r="AZ172" t="s">
        <v>78</v>
      </c>
      <c r="BB172">
        <v>19</v>
      </c>
      <c r="BC172">
        <v>1</v>
      </c>
    </row>
    <row r="173" spans="1:63" ht="100" customHeight="1" x14ac:dyDescent="0.2">
      <c r="B173">
        <v>305</v>
      </c>
      <c r="C173" t="s">
        <v>2096</v>
      </c>
      <c r="D173">
        <v>2018</v>
      </c>
      <c r="E173" s="1" t="s">
        <v>967</v>
      </c>
      <c r="F173" s="3">
        <v>43307</v>
      </c>
      <c r="H173" s="1" t="s">
        <v>196</v>
      </c>
      <c r="I173" s="1" t="s">
        <v>234</v>
      </c>
      <c r="J173" s="1" t="s">
        <v>2097</v>
      </c>
      <c r="K173" s="1">
        <v>27</v>
      </c>
      <c r="L173" s="1" t="s">
        <v>2098</v>
      </c>
      <c r="M173" s="1" t="s">
        <v>2099</v>
      </c>
      <c r="N173" s="1" t="s">
        <v>252</v>
      </c>
      <c r="P173" s="1" t="s">
        <v>76</v>
      </c>
      <c r="S173" s="1" t="s">
        <v>74</v>
      </c>
      <c r="T173" s="29" t="s">
        <v>1671</v>
      </c>
      <c r="U173" s="1" t="s">
        <v>2100</v>
      </c>
      <c r="V173" s="1" t="s">
        <v>825</v>
      </c>
      <c r="W173" s="1" t="s">
        <v>80</v>
      </c>
      <c r="X173" s="1" t="s">
        <v>4685</v>
      </c>
      <c r="Y173" s="1" t="s">
        <v>1745</v>
      </c>
      <c r="Z173" s="1" t="s">
        <v>101</v>
      </c>
      <c r="AA173" s="1" t="s">
        <v>102</v>
      </c>
      <c r="AB173" s="1" t="s">
        <v>2101</v>
      </c>
      <c r="AC173" s="1" t="s">
        <v>2102</v>
      </c>
      <c r="AD173" s="1" t="s">
        <v>338</v>
      </c>
      <c r="AF173" s="1" t="s">
        <v>2103</v>
      </c>
      <c r="AG173" s="1" t="s">
        <v>178</v>
      </c>
      <c r="AH173" s="1" t="s">
        <v>583</v>
      </c>
      <c r="AI173" s="1" t="s">
        <v>1621</v>
      </c>
      <c r="AJ173" s="1" t="s">
        <v>88</v>
      </c>
      <c r="AL173" s="1" t="s">
        <v>2104</v>
      </c>
      <c r="AM173" s="1" t="s">
        <v>181</v>
      </c>
      <c r="AN173" s="1" t="s">
        <v>284</v>
      </c>
      <c r="AP173" s="1" t="s">
        <v>2105</v>
      </c>
      <c r="AQ173" s="1" t="s">
        <v>2106</v>
      </c>
      <c r="AR173" s="1" t="s">
        <v>975</v>
      </c>
      <c r="AS173" s="1" t="s">
        <v>2107</v>
      </c>
      <c r="AU173" s="1" t="s">
        <v>5287</v>
      </c>
      <c r="AW173" s="1" t="s">
        <v>2108</v>
      </c>
      <c r="AY173" t="s">
        <v>168</v>
      </c>
      <c r="AZ173" t="s">
        <v>96</v>
      </c>
      <c r="BA173" t="s">
        <v>2109</v>
      </c>
      <c r="BB173">
        <v>12</v>
      </c>
      <c r="BE173">
        <v>15</v>
      </c>
    </row>
    <row r="174" spans="1:63" ht="100" customHeight="1" x14ac:dyDescent="0.2">
      <c r="B174">
        <v>304</v>
      </c>
      <c r="C174" t="s">
        <v>218</v>
      </c>
      <c r="D174">
        <v>2018</v>
      </c>
      <c r="E174" s="1" t="s">
        <v>967</v>
      </c>
      <c r="F174" s="3">
        <v>43300</v>
      </c>
      <c r="G174" s="3">
        <v>43334</v>
      </c>
      <c r="H174" s="1" t="s">
        <v>70</v>
      </c>
      <c r="I174" s="1" t="s">
        <v>71</v>
      </c>
      <c r="J174" s="1" t="s">
        <v>2110</v>
      </c>
      <c r="K174" s="1">
        <v>16</v>
      </c>
      <c r="L174" s="1" t="s">
        <v>2111</v>
      </c>
      <c r="M174" s="1" t="s">
        <v>2111</v>
      </c>
      <c r="N174" s="1" t="s">
        <v>74</v>
      </c>
      <c r="P174" s="1" t="s">
        <v>76</v>
      </c>
      <c r="S174" s="1" t="s">
        <v>74</v>
      </c>
      <c r="T174" s="29" t="s">
        <v>1671</v>
      </c>
      <c r="U174" s="1" t="s">
        <v>4609</v>
      </c>
      <c r="V174" s="1" t="s">
        <v>79</v>
      </c>
      <c r="W174" s="1" t="s">
        <v>80</v>
      </c>
      <c r="X174" s="1" t="s">
        <v>4686</v>
      </c>
      <c r="Y174" s="1" t="s">
        <v>446</v>
      </c>
      <c r="Z174" s="1" t="s">
        <v>82</v>
      </c>
      <c r="AA174" s="1" t="s">
        <v>102</v>
      </c>
      <c r="AB174" s="1" t="s">
        <v>2112</v>
      </c>
      <c r="AC174" s="1" t="s">
        <v>2113</v>
      </c>
      <c r="AF174" s="1" t="s">
        <v>2114</v>
      </c>
      <c r="AG174" s="1" t="s">
        <v>465</v>
      </c>
      <c r="AH174" s="1" t="s">
        <v>1102</v>
      </c>
      <c r="AI174" s="1" t="s">
        <v>89</v>
      </c>
      <c r="AJ174" s="1" t="s">
        <v>882</v>
      </c>
      <c r="AK174" s="1" t="s">
        <v>226</v>
      </c>
      <c r="AL174" s="1" t="s">
        <v>2115</v>
      </c>
      <c r="AM174" s="1" t="s">
        <v>91</v>
      </c>
      <c r="AN174" s="1" t="s">
        <v>284</v>
      </c>
      <c r="AQ174" s="1" t="s">
        <v>2116</v>
      </c>
      <c r="AR174" s="1" t="s">
        <v>230</v>
      </c>
      <c r="AS174" s="1" t="s">
        <v>2117</v>
      </c>
      <c r="AU174" s="1" t="s">
        <v>5288</v>
      </c>
      <c r="AY174" t="s">
        <v>168</v>
      </c>
      <c r="AZ174" t="s">
        <v>78</v>
      </c>
      <c r="BB174">
        <v>16</v>
      </c>
    </row>
    <row r="175" spans="1:63" ht="100" customHeight="1" x14ac:dyDescent="0.2">
      <c r="A175" s="2">
        <v>45122</v>
      </c>
      <c r="B175">
        <v>303</v>
      </c>
      <c r="C175" t="s">
        <v>2118</v>
      </c>
      <c r="D175">
        <v>2018</v>
      </c>
      <c r="E175" s="1" t="s">
        <v>967</v>
      </c>
      <c r="F175" s="3">
        <v>43299</v>
      </c>
      <c r="G175" s="3">
        <v>44319</v>
      </c>
      <c r="H175" s="1" t="s">
        <v>2119</v>
      </c>
      <c r="I175" s="1" t="s">
        <v>128</v>
      </c>
      <c r="J175" s="1" t="s">
        <v>2120</v>
      </c>
      <c r="K175" s="1">
        <v>7</v>
      </c>
      <c r="L175" s="1" t="s">
        <v>2121</v>
      </c>
      <c r="M175" s="1" t="s">
        <v>2122</v>
      </c>
      <c r="N175" s="1" t="s">
        <v>1081</v>
      </c>
      <c r="P175" s="1" t="s">
        <v>1012</v>
      </c>
      <c r="R175" s="1" t="s">
        <v>890</v>
      </c>
      <c r="S175" s="1" t="s">
        <v>1011</v>
      </c>
      <c r="T175" s="29">
        <v>2</v>
      </c>
      <c r="U175" s="1" t="s">
        <v>4446</v>
      </c>
      <c r="V175" s="1" t="s">
        <v>79</v>
      </c>
      <c r="W175" s="1" t="s">
        <v>80</v>
      </c>
      <c r="X175" s="1" t="s">
        <v>4685</v>
      </c>
      <c r="Y175" s="1" t="s">
        <v>159</v>
      </c>
      <c r="Z175" s="1" t="s">
        <v>82</v>
      </c>
      <c r="AA175" s="1" t="s">
        <v>102</v>
      </c>
      <c r="AB175" s="1" t="s">
        <v>2123</v>
      </c>
      <c r="AC175" s="1" t="s">
        <v>2124</v>
      </c>
      <c r="AD175" s="1" t="s">
        <v>176</v>
      </c>
      <c r="AE175" s="1" t="s">
        <v>96</v>
      </c>
      <c r="AF175" s="1" t="s">
        <v>2125</v>
      </c>
      <c r="AG175" s="1" t="s">
        <v>281</v>
      </c>
      <c r="AH175" s="1" t="s">
        <v>601</v>
      </c>
      <c r="AI175" s="1" t="s">
        <v>583</v>
      </c>
      <c r="AJ175" s="1" t="s">
        <v>325</v>
      </c>
      <c r="AK175" s="1" t="s">
        <v>226</v>
      </c>
      <c r="AL175" s="1" t="s">
        <v>2126</v>
      </c>
      <c r="AM175" s="1" t="s">
        <v>163</v>
      </c>
      <c r="AN175" s="1" t="s">
        <v>284</v>
      </c>
      <c r="AO175" s="1" t="s">
        <v>2127</v>
      </c>
      <c r="AP175" s="1" t="s">
        <v>2128</v>
      </c>
      <c r="AQ175" s="1" t="s">
        <v>2129</v>
      </c>
      <c r="AR175" s="1" t="s">
        <v>975</v>
      </c>
      <c r="AS175" s="1" t="s">
        <v>2130</v>
      </c>
      <c r="AU175" s="1" t="s">
        <v>5289</v>
      </c>
      <c r="AY175" t="s">
        <v>168</v>
      </c>
      <c r="AZ175" t="s">
        <v>78</v>
      </c>
      <c r="BB175">
        <v>7</v>
      </c>
    </row>
    <row r="176" spans="1:63" ht="100" customHeight="1" x14ac:dyDescent="0.2">
      <c r="B176">
        <v>302</v>
      </c>
      <c r="C176" t="s">
        <v>2131</v>
      </c>
      <c r="D176">
        <v>2018</v>
      </c>
      <c r="E176" s="1" t="s">
        <v>967</v>
      </c>
      <c r="F176" s="3">
        <v>43298</v>
      </c>
      <c r="G176" s="3">
        <v>44669</v>
      </c>
      <c r="H176" s="1" t="s">
        <v>1869</v>
      </c>
      <c r="I176" s="1" t="s">
        <v>113</v>
      </c>
      <c r="J176" s="1" t="s">
        <v>2132</v>
      </c>
      <c r="K176" s="1">
        <v>4</v>
      </c>
      <c r="L176" s="1" t="s">
        <v>2133</v>
      </c>
      <c r="M176" s="1" t="s">
        <v>2134</v>
      </c>
      <c r="N176" s="1" t="s">
        <v>1081</v>
      </c>
      <c r="P176" s="1" t="s">
        <v>1012</v>
      </c>
      <c r="R176" s="1" t="s">
        <v>890</v>
      </c>
      <c r="S176" s="1" t="s">
        <v>1011</v>
      </c>
      <c r="T176" s="29">
        <v>2</v>
      </c>
      <c r="U176" s="1" t="s">
        <v>2135</v>
      </c>
      <c r="V176" s="1" t="s">
        <v>79</v>
      </c>
      <c r="W176" s="1" t="s">
        <v>80</v>
      </c>
      <c r="X176" s="1" t="s">
        <v>4685</v>
      </c>
      <c r="Y176" s="1" t="s">
        <v>352</v>
      </c>
      <c r="Z176" s="1" t="s">
        <v>82</v>
      </c>
      <c r="AA176" s="1" t="s">
        <v>102</v>
      </c>
      <c r="AB176" s="1" t="s">
        <v>2136</v>
      </c>
      <c r="AC176" s="1" t="s">
        <v>4610</v>
      </c>
      <c r="AF176" s="1" t="s">
        <v>2137</v>
      </c>
      <c r="AG176" s="1" t="s">
        <v>281</v>
      </c>
      <c r="AH176" s="1" t="s">
        <v>325</v>
      </c>
      <c r="AI176" s="1" t="s">
        <v>2138</v>
      </c>
      <c r="AJ176" s="1" t="s">
        <v>1566</v>
      </c>
      <c r="AK176" s="1" t="s">
        <v>939</v>
      </c>
      <c r="AL176" s="1" t="s">
        <v>2139</v>
      </c>
      <c r="AM176" s="1" t="s">
        <v>163</v>
      </c>
      <c r="AN176" s="1" t="s">
        <v>262</v>
      </c>
      <c r="AP176" s="1" t="s">
        <v>2140</v>
      </c>
      <c r="AQ176" s="1" t="s">
        <v>2141</v>
      </c>
      <c r="AR176" s="1" t="s">
        <v>975</v>
      </c>
      <c r="AS176" s="1" t="s">
        <v>2142</v>
      </c>
      <c r="AU176" s="1" t="s">
        <v>5290</v>
      </c>
      <c r="AY176" t="s">
        <v>168</v>
      </c>
      <c r="AZ176" t="s">
        <v>78</v>
      </c>
      <c r="BB176">
        <v>4</v>
      </c>
    </row>
    <row r="177" spans="1:63" ht="100" customHeight="1" x14ac:dyDescent="0.2">
      <c r="B177">
        <v>301</v>
      </c>
      <c r="C177" t="s">
        <v>1214</v>
      </c>
      <c r="D177">
        <v>2018</v>
      </c>
      <c r="E177" s="1" t="s">
        <v>967</v>
      </c>
      <c r="F177" s="3">
        <v>43277</v>
      </c>
      <c r="G177" s="3">
        <v>43984</v>
      </c>
      <c r="H177" s="1" t="s">
        <v>70</v>
      </c>
      <c r="I177" s="1" t="s">
        <v>71</v>
      </c>
      <c r="J177" s="1" t="s">
        <v>2143</v>
      </c>
      <c r="K177" s="1">
        <v>11</v>
      </c>
      <c r="L177" s="1" t="s">
        <v>2144</v>
      </c>
      <c r="M177" s="1" t="s">
        <v>2144</v>
      </c>
      <c r="N177" s="1" t="s">
        <v>74</v>
      </c>
      <c r="P177" s="1" t="s">
        <v>76</v>
      </c>
      <c r="S177" s="1" t="s">
        <v>74</v>
      </c>
      <c r="T177" s="29" t="s">
        <v>1671</v>
      </c>
      <c r="U177" s="1" t="s">
        <v>4447</v>
      </c>
      <c r="V177" s="1" t="s">
        <v>79</v>
      </c>
      <c r="W177" s="1" t="s">
        <v>80</v>
      </c>
      <c r="X177" s="1" t="s">
        <v>4686</v>
      </c>
      <c r="Y177" s="1" t="s">
        <v>446</v>
      </c>
      <c r="Z177" s="1" t="s">
        <v>82</v>
      </c>
      <c r="AA177" s="1" t="s">
        <v>102</v>
      </c>
      <c r="AB177" s="1" t="s">
        <v>2145</v>
      </c>
      <c r="AC177" s="1" t="s">
        <v>4611</v>
      </c>
      <c r="AF177" s="1" t="s">
        <v>2146</v>
      </c>
      <c r="AG177" s="1" t="s">
        <v>615</v>
      </c>
      <c r="AH177" s="1" t="s">
        <v>583</v>
      </c>
      <c r="AI177" s="1" t="s">
        <v>89</v>
      </c>
      <c r="AJ177" s="1" t="s">
        <v>1720</v>
      </c>
      <c r="AK177" s="1" t="s">
        <v>226</v>
      </c>
      <c r="AL177" s="1" t="s">
        <v>2147</v>
      </c>
      <c r="AM177" s="1" t="s">
        <v>91</v>
      </c>
      <c r="AN177" s="1" t="s">
        <v>262</v>
      </c>
      <c r="AP177" s="1" t="s">
        <v>2148</v>
      </c>
      <c r="AQ177" s="1" t="s">
        <v>2149</v>
      </c>
      <c r="AR177" s="1" t="s">
        <v>975</v>
      </c>
      <c r="AS177" s="1" t="s">
        <v>2150</v>
      </c>
      <c r="AU177" s="1" t="s">
        <v>5291</v>
      </c>
      <c r="AY177" t="s">
        <v>168</v>
      </c>
      <c r="AZ177" t="s">
        <v>78</v>
      </c>
      <c r="BA177" t="s">
        <v>2151</v>
      </c>
      <c r="BB177">
        <v>11</v>
      </c>
      <c r="BF177" t="s">
        <v>899</v>
      </c>
      <c r="BG177" t="s">
        <v>1834</v>
      </c>
      <c r="BH177" t="s">
        <v>75</v>
      </c>
      <c r="BI177" t="s">
        <v>75</v>
      </c>
      <c r="BJ177" t="s">
        <v>75</v>
      </c>
      <c r="BK177" t="s">
        <v>75</v>
      </c>
    </row>
    <row r="178" spans="1:63" ht="100" customHeight="1" x14ac:dyDescent="0.2">
      <c r="B178">
        <v>300</v>
      </c>
      <c r="C178" t="s">
        <v>2152</v>
      </c>
      <c r="D178">
        <v>2018</v>
      </c>
      <c r="E178" s="1" t="s">
        <v>967</v>
      </c>
      <c r="F178" s="3">
        <v>43277</v>
      </c>
      <c r="G178" s="3">
        <v>44487</v>
      </c>
      <c r="H178" s="1" t="s">
        <v>2153</v>
      </c>
      <c r="I178" s="1" t="s">
        <v>128</v>
      </c>
      <c r="J178" s="1" t="s">
        <v>2154</v>
      </c>
      <c r="K178" s="1">
        <v>18</v>
      </c>
      <c r="L178" s="1" t="s">
        <v>2155</v>
      </c>
      <c r="M178" s="1" t="s">
        <v>2156</v>
      </c>
      <c r="N178" s="1" t="s">
        <v>1238</v>
      </c>
      <c r="P178" s="1" t="s">
        <v>156</v>
      </c>
      <c r="S178" s="1" t="s">
        <v>1238</v>
      </c>
      <c r="T178" s="29">
        <v>9</v>
      </c>
      <c r="U178" s="1" t="s">
        <v>2157</v>
      </c>
      <c r="V178" s="1" t="s">
        <v>79</v>
      </c>
      <c r="W178" s="1" t="s">
        <v>80</v>
      </c>
      <c r="X178" s="1" t="s">
        <v>4685</v>
      </c>
      <c r="Y178" s="1" t="s">
        <v>277</v>
      </c>
      <c r="Z178" s="1" t="s">
        <v>82</v>
      </c>
      <c r="AA178" s="1" t="s">
        <v>102</v>
      </c>
      <c r="AB178" s="1" t="s">
        <v>2158</v>
      </c>
      <c r="AC178" s="1" t="s">
        <v>2159</v>
      </c>
      <c r="AD178" s="1" t="s">
        <v>338</v>
      </c>
      <c r="AF178" s="1" t="s">
        <v>2160</v>
      </c>
      <c r="AG178" s="1" t="s">
        <v>880</v>
      </c>
      <c r="AH178" s="1" t="s">
        <v>1102</v>
      </c>
      <c r="AI178" s="1" t="s">
        <v>882</v>
      </c>
      <c r="AJ178" s="1" t="s">
        <v>1192</v>
      </c>
      <c r="AK178" s="1" t="s">
        <v>226</v>
      </c>
      <c r="AL178" s="1" t="s">
        <v>2161</v>
      </c>
      <c r="AM178" s="1" t="s">
        <v>181</v>
      </c>
      <c r="AN178" s="1" t="s">
        <v>75</v>
      </c>
      <c r="AR178" s="1" t="s">
        <v>165</v>
      </c>
      <c r="AS178" s="1" t="s">
        <v>2162</v>
      </c>
      <c r="AU178" s="1" t="s">
        <v>5292</v>
      </c>
      <c r="AY178" t="s">
        <v>168</v>
      </c>
      <c r="AZ178" t="s">
        <v>78</v>
      </c>
      <c r="BB178">
        <v>18</v>
      </c>
      <c r="BF178" t="s">
        <v>75</v>
      </c>
      <c r="BG178" t="s">
        <v>75</v>
      </c>
      <c r="BH178" t="s">
        <v>75</v>
      </c>
      <c r="BI178" t="s">
        <v>75</v>
      </c>
      <c r="BJ178" t="s">
        <v>75</v>
      </c>
      <c r="BK178" t="s">
        <v>75</v>
      </c>
    </row>
    <row r="179" spans="1:63" ht="100" customHeight="1" x14ac:dyDescent="0.2">
      <c r="B179">
        <v>299</v>
      </c>
      <c r="C179" t="s">
        <v>2163</v>
      </c>
      <c r="D179">
        <v>2018</v>
      </c>
      <c r="E179" s="1" t="s">
        <v>967</v>
      </c>
      <c r="F179" s="3">
        <v>43255</v>
      </c>
      <c r="G179" s="3">
        <v>43504</v>
      </c>
      <c r="H179" s="1" t="s">
        <v>1235</v>
      </c>
      <c r="I179" s="1" t="s">
        <v>113</v>
      </c>
      <c r="J179" s="1" t="s">
        <v>1917</v>
      </c>
      <c r="K179" s="1">
        <v>16</v>
      </c>
      <c r="L179" s="1" t="s">
        <v>2164</v>
      </c>
      <c r="M179" s="1" t="s">
        <v>2165</v>
      </c>
      <c r="N179" s="1" t="s">
        <v>252</v>
      </c>
      <c r="P179" s="1" t="s">
        <v>76</v>
      </c>
      <c r="S179" s="1" t="s">
        <v>252</v>
      </c>
      <c r="T179" s="29" t="s">
        <v>1671</v>
      </c>
      <c r="U179" s="1" t="s">
        <v>4612</v>
      </c>
      <c r="V179" s="1" t="s">
        <v>2166</v>
      </c>
      <c r="W179" s="1" t="s">
        <v>256</v>
      </c>
      <c r="X179" s="1" t="s">
        <v>4685</v>
      </c>
      <c r="Y179" s="1" t="s">
        <v>2167</v>
      </c>
      <c r="Z179" s="1" t="s">
        <v>101</v>
      </c>
      <c r="AA179" s="1" t="s">
        <v>102</v>
      </c>
      <c r="AB179" s="1" t="s">
        <v>2168</v>
      </c>
      <c r="AC179" s="1" t="s">
        <v>2169</v>
      </c>
      <c r="AF179" s="1" t="s">
        <v>2170</v>
      </c>
      <c r="AG179" s="1" t="s">
        <v>615</v>
      </c>
      <c r="AH179" s="1" t="s">
        <v>242</v>
      </c>
      <c r="AI179" s="1" t="s">
        <v>1003</v>
      </c>
      <c r="AJ179" s="1" t="s">
        <v>1192</v>
      </c>
      <c r="AK179" s="1" t="s">
        <v>226</v>
      </c>
      <c r="AL179" s="1" t="s">
        <v>1923</v>
      </c>
      <c r="AM179" s="1" t="s">
        <v>163</v>
      </c>
      <c r="AN179" s="1" t="s">
        <v>75</v>
      </c>
      <c r="AP179" s="1" t="s">
        <v>2171</v>
      </c>
      <c r="AQ179" s="1" t="s">
        <v>2172</v>
      </c>
      <c r="AR179" s="1" t="s">
        <v>2173</v>
      </c>
      <c r="AT179" s="1" t="s">
        <v>2173</v>
      </c>
      <c r="AU179" s="1" t="s">
        <v>4916</v>
      </c>
      <c r="AW179" s="1" t="s">
        <v>2174</v>
      </c>
      <c r="AY179" t="s">
        <v>168</v>
      </c>
      <c r="AZ179" t="s">
        <v>96</v>
      </c>
      <c r="BB179">
        <v>2</v>
      </c>
      <c r="BE179">
        <v>14</v>
      </c>
      <c r="BF179" t="s">
        <v>75</v>
      </c>
      <c r="BG179" t="s">
        <v>75</v>
      </c>
      <c r="BH179" t="s">
        <v>75</v>
      </c>
      <c r="BI179" t="s">
        <v>75</v>
      </c>
      <c r="BJ179" t="s">
        <v>75</v>
      </c>
      <c r="BK179" t="s">
        <v>75</v>
      </c>
    </row>
    <row r="180" spans="1:63" ht="100" customHeight="1" x14ac:dyDescent="0.2">
      <c r="B180">
        <v>298</v>
      </c>
      <c r="C180" t="s">
        <v>2175</v>
      </c>
      <c r="D180">
        <v>2018</v>
      </c>
      <c r="E180" s="1" t="s">
        <v>967</v>
      </c>
      <c r="F180" s="3">
        <v>43252</v>
      </c>
      <c r="G180" s="3">
        <v>43550</v>
      </c>
      <c r="H180" s="1" t="s">
        <v>1154</v>
      </c>
      <c r="I180" s="1" t="s">
        <v>113</v>
      </c>
      <c r="J180" s="1" t="s">
        <v>2176</v>
      </c>
      <c r="K180" s="1">
        <v>2</v>
      </c>
      <c r="L180" s="1" t="s">
        <v>2177</v>
      </c>
      <c r="M180" s="1" t="s">
        <v>2177</v>
      </c>
      <c r="N180" s="1" t="s">
        <v>2178</v>
      </c>
      <c r="P180" s="1" t="s">
        <v>132</v>
      </c>
      <c r="S180" s="1" t="s">
        <v>142</v>
      </c>
      <c r="T180" s="29">
        <v>8</v>
      </c>
      <c r="U180" s="1" t="s">
        <v>2179</v>
      </c>
      <c r="V180" s="1" t="s">
        <v>1492</v>
      </c>
      <c r="W180" s="1" t="s">
        <v>1493</v>
      </c>
      <c r="X180" s="1" t="s">
        <v>4685</v>
      </c>
      <c r="Y180" s="1" t="s">
        <v>2061</v>
      </c>
      <c r="Z180" s="1" t="s">
        <v>82</v>
      </c>
      <c r="AA180" s="1" t="s">
        <v>83</v>
      </c>
      <c r="AC180" s="1" t="s">
        <v>2180</v>
      </c>
      <c r="AF180" s="1" t="s">
        <v>2181</v>
      </c>
      <c r="AG180" s="1" t="s">
        <v>258</v>
      </c>
      <c r="AH180" s="1" t="s">
        <v>325</v>
      </c>
      <c r="AI180" s="1" t="s">
        <v>2138</v>
      </c>
      <c r="AJ180" s="1" t="s">
        <v>88</v>
      </c>
      <c r="AL180" s="1" t="s">
        <v>2182</v>
      </c>
      <c r="AM180" s="1" t="s">
        <v>163</v>
      </c>
      <c r="AN180" s="1" t="s">
        <v>75</v>
      </c>
      <c r="AP180" s="1" t="s">
        <v>2183</v>
      </c>
      <c r="AR180" s="1" t="s">
        <v>2184</v>
      </c>
      <c r="AT180" s="1" t="s">
        <v>2184</v>
      </c>
      <c r="AU180" s="1" t="s">
        <v>5293</v>
      </c>
      <c r="AY180" t="s">
        <v>808</v>
      </c>
      <c r="AZ180" t="s">
        <v>78</v>
      </c>
      <c r="BA180" t="s">
        <v>2185</v>
      </c>
      <c r="BB180">
        <v>1</v>
      </c>
      <c r="BC180">
        <v>1</v>
      </c>
    </row>
    <row r="181" spans="1:63" ht="100" customHeight="1" x14ac:dyDescent="0.2">
      <c r="B181">
        <v>297</v>
      </c>
      <c r="C181" t="s">
        <v>218</v>
      </c>
      <c r="D181">
        <v>2018</v>
      </c>
      <c r="E181" s="1" t="s">
        <v>967</v>
      </c>
      <c r="F181" s="3">
        <v>43251</v>
      </c>
      <c r="G181" s="3">
        <v>43591</v>
      </c>
      <c r="H181" s="1" t="s">
        <v>70</v>
      </c>
      <c r="I181" s="1" t="s">
        <v>71</v>
      </c>
      <c r="J181" s="1" t="s">
        <v>2186</v>
      </c>
      <c r="K181" s="1">
        <v>8</v>
      </c>
      <c r="L181" s="1" t="s">
        <v>2187</v>
      </c>
      <c r="M181" s="1" t="s">
        <v>2188</v>
      </c>
      <c r="N181" s="1" t="s">
        <v>425</v>
      </c>
      <c r="P181" s="1" t="s">
        <v>156</v>
      </c>
      <c r="S181" s="1" t="s">
        <v>553</v>
      </c>
      <c r="T181" s="29">
        <v>9</v>
      </c>
      <c r="U181" s="1" t="s">
        <v>4613</v>
      </c>
      <c r="V181" s="1" t="s">
        <v>79</v>
      </c>
      <c r="W181" s="1" t="s">
        <v>80</v>
      </c>
      <c r="X181" s="1" t="s">
        <v>4686</v>
      </c>
      <c r="Y181" s="1" t="s">
        <v>1837</v>
      </c>
      <c r="Z181" s="1" t="s">
        <v>82</v>
      </c>
      <c r="AA181" s="1" t="s">
        <v>102</v>
      </c>
      <c r="AB181" s="1" t="s">
        <v>2189</v>
      </c>
      <c r="AC181" s="1" t="s">
        <v>2190</v>
      </c>
      <c r="AF181" s="1" t="s">
        <v>2191</v>
      </c>
      <c r="AG181" s="1" t="s">
        <v>751</v>
      </c>
      <c r="AH181" s="1" t="s">
        <v>583</v>
      </c>
      <c r="AI181" s="1" t="s">
        <v>1609</v>
      </c>
      <c r="AJ181" s="1" t="s">
        <v>88</v>
      </c>
      <c r="AL181" s="1" t="s">
        <v>2192</v>
      </c>
      <c r="AM181" s="1" t="s">
        <v>163</v>
      </c>
      <c r="AQ181" s="1" t="s">
        <v>2193</v>
      </c>
      <c r="AR181" s="1" t="s">
        <v>230</v>
      </c>
      <c r="AS181" s="1" t="s">
        <v>2194</v>
      </c>
      <c r="AU181" s="1" t="s">
        <v>5294</v>
      </c>
      <c r="AY181" t="s">
        <v>168</v>
      </c>
      <c r="AZ181" t="s">
        <v>78</v>
      </c>
      <c r="BB181">
        <v>8</v>
      </c>
    </row>
    <row r="182" spans="1:63" ht="100" customHeight="1" x14ac:dyDescent="0.2">
      <c r="B182">
        <v>296</v>
      </c>
      <c r="C182" t="s">
        <v>2195</v>
      </c>
      <c r="D182">
        <v>2018</v>
      </c>
      <c r="E182" s="1" t="s">
        <v>967</v>
      </c>
      <c r="F182" s="3">
        <v>43250</v>
      </c>
      <c r="G182" s="3">
        <v>43290</v>
      </c>
      <c r="H182" s="1" t="s">
        <v>70</v>
      </c>
      <c r="I182" s="1" t="s">
        <v>71</v>
      </c>
      <c r="J182" s="1" t="s">
        <v>2196</v>
      </c>
      <c r="K182" s="1">
        <v>3</v>
      </c>
      <c r="L182" s="1" t="s">
        <v>2197</v>
      </c>
      <c r="M182" s="1" t="s">
        <v>2197</v>
      </c>
      <c r="N182" s="1" t="s">
        <v>1081</v>
      </c>
      <c r="P182" s="1" t="s">
        <v>1012</v>
      </c>
      <c r="S182" s="1" t="s">
        <v>1081</v>
      </c>
      <c r="T182" s="29">
        <v>2</v>
      </c>
      <c r="U182" s="1" t="s">
        <v>4614</v>
      </c>
      <c r="V182" s="1" t="s">
        <v>79</v>
      </c>
      <c r="W182" s="1" t="s">
        <v>80</v>
      </c>
      <c r="X182" s="1" t="s">
        <v>4686</v>
      </c>
      <c r="Y182" s="1" t="s">
        <v>1837</v>
      </c>
      <c r="Z182" s="1" t="s">
        <v>82</v>
      </c>
      <c r="AA182" s="1" t="s">
        <v>102</v>
      </c>
      <c r="AB182" s="1" t="s">
        <v>2198</v>
      </c>
      <c r="AC182" s="1" t="s">
        <v>2199</v>
      </c>
      <c r="AF182" s="1" t="s">
        <v>2200</v>
      </c>
      <c r="AG182" s="1" t="s">
        <v>224</v>
      </c>
      <c r="AH182" s="1" t="s">
        <v>1102</v>
      </c>
      <c r="AI182" s="1" t="s">
        <v>882</v>
      </c>
      <c r="AJ182" s="1" t="s">
        <v>1192</v>
      </c>
      <c r="AK182" s="1" t="s">
        <v>226</v>
      </c>
      <c r="AL182" s="1" t="s">
        <v>2201</v>
      </c>
      <c r="AM182" s="1" t="s">
        <v>163</v>
      </c>
      <c r="AN182" s="1" t="s">
        <v>75</v>
      </c>
      <c r="AR182" s="1" t="s">
        <v>975</v>
      </c>
      <c r="AS182" s="1" t="s">
        <v>2202</v>
      </c>
      <c r="AU182" s="1" t="s">
        <v>5295</v>
      </c>
      <c r="AY182" t="s">
        <v>168</v>
      </c>
      <c r="AZ182" t="s">
        <v>78</v>
      </c>
      <c r="BB182">
        <v>3</v>
      </c>
      <c r="BF182" t="s">
        <v>75</v>
      </c>
      <c r="BG182" t="s">
        <v>75</v>
      </c>
      <c r="BH182" t="s">
        <v>75</v>
      </c>
      <c r="BI182" t="s">
        <v>75</v>
      </c>
      <c r="BJ182" t="s">
        <v>75</v>
      </c>
      <c r="BK182" t="s">
        <v>75</v>
      </c>
    </row>
    <row r="183" spans="1:63" ht="100" customHeight="1" x14ac:dyDescent="0.2">
      <c r="A183" s="2">
        <v>45150</v>
      </c>
      <c r="B183">
        <v>295</v>
      </c>
      <c r="C183" t="s">
        <v>909</v>
      </c>
      <c r="D183">
        <v>2018</v>
      </c>
      <c r="E183" s="1" t="s">
        <v>2203</v>
      </c>
      <c r="F183" s="3">
        <v>43221</v>
      </c>
      <c r="H183" s="1" t="s">
        <v>2204</v>
      </c>
      <c r="I183" s="1" t="s">
        <v>128</v>
      </c>
      <c r="J183" s="1" t="s">
        <v>2205</v>
      </c>
      <c r="K183" s="1">
        <v>9</v>
      </c>
      <c r="L183" s="1" t="s">
        <v>2206</v>
      </c>
      <c r="M183" s="1" t="s">
        <v>2207</v>
      </c>
      <c r="N183" s="1" t="s">
        <v>209</v>
      </c>
      <c r="O183" s="1" t="s">
        <v>2208</v>
      </c>
      <c r="P183" s="1" t="s">
        <v>118</v>
      </c>
      <c r="Q183" s="1" t="s">
        <v>157</v>
      </c>
      <c r="R183" s="1" t="s">
        <v>96</v>
      </c>
      <c r="S183" s="1" t="s">
        <v>209</v>
      </c>
      <c r="T183" s="29">
        <v>5</v>
      </c>
      <c r="U183" s="1" t="s">
        <v>2209</v>
      </c>
      <c r="V183" s="1" t="s">
        <v>2210</v>
      </c>
      <c r="W183" s="1" t="s">
        <v>80</v>
      </c>
      <c r="X183" s="1" t="s">
        <v>4685</v>
      </c>
      <c r="Y183" s="1" t="s">
        <v>277</v>
      </c>
      <c r="Z183" s="1" t="s">
        <v>101</v>
      </c>
      <c r="AA183" s="1" t="s">
        <v>102</v>
      </c>
      <c r="AB183" s="1" t="s">
        <v>2211</v>
      </c>
      <c r="AC183" s="1" t="s">
        <v>4615</v>
      </c>
      <c r="AD183" s="1" t="s">
        <v>176</v>
      </c>
      <c r="AE183" s="1" t="s">
        <v>96</v>
      </c>
      <c r="AF183" s="1" t="s">
        <v>2212</v>
      </c>
      <c r="AG183" s="1" t="s">
        <v>302</v>
      </c>
      <c r="AH183" s="1" t="s">
        <v>583</v>
      </c>
      <c r="AI183" s="1" t="s">
        <v>583</v>
      </c>
      <c r="AJ183" s="1" t="s">
        <v>583</v>
      </c>
      <c r="AL183" s="1" t="s">
        <v>2213</v>
      </c>
      <c r="AM183" s="1" t="s">
        <v>181</v>
      </c>
      <c r="AN183" s="1" t="s">
        <v>284</v>
      </c>
      <c r="AO183" s="1" t="s">
        <v>645</v>
      </c>
      <c r="AQ183" s="1" t="s">
        <v>2214</v>
      </c>
      <c r="AR183" s="1" t="s">
        <v>215</v>
      </c>
      <c r="AS183" s="1" t="s">
        <v>2215</v>
      </c>
      <c r="AU183" s="1" t="s">
        <v>5296</v>
      </c>
      <c r="AV183" s="1" t="s">
        <v>1143</v>
      </c>
      <c r="AX183" s="1" t="s">
        <v>2216</v>
      </c>
      <c r="AY183" t="s">
        <v>95</v>
      </c>
      <c r="AZ183" t="s">
        <v>96</v>
      </c>
      <c r="BA183" t="s">
        <v>2217</v>
      </c>
      <c r="BC183">
        <v>8</v>
      </c>
      <c r="BD183">
        <v>24</v>
      </c>
      <c r="BF183" t="s">
        <v>622</v>
      </c>
      <c r="BG183" t="s">
        <v>75</v>
      </c>
    </row>
    <row r="184" spans="1:63" ht="100" customHeight="1" x14ac:dyDescent="0.2">
      <c r="B184">
        <v>294</v>
      </c>
      <c r="C184" t="s">
        <v>218</v>
      </c>
      <c r="D184">
        <v>2018</v>
      </c>
      <c r="E184" s="1" t="s">
        <v>967</v>
      </c>
      <c r="F184" s="3">
        <v>43221</v>
      </c>
      <c r="G184" s="3">
        <v>43830</v>
      </c>
      <c r="H184" s="1" t="s">
        <v>70</v>
      </c>
      <c r="I184" s="1" t="s">
        <v>71</v>
      </c>
      <c r="J184" s="1" t="s">
        <v>2218</v>
      </c>
      <c r="K184" s="1">
        <v>18</v>
      </c>
      <c r="L184" s="1" t="s">
        <v>2219</v>
      </c>
      <c r="M184" s="1" t="s">
        <v>2219</v>
      </c>
      <c r="N184" s="1" t="s">
        <v>74</v>
      </c>
      <c r="P184" s="1" t="s">
        <v>76</v>
      </c>
      <c r="S184" s="1" t="s">
        <v>74</v>
      </c>
      <c r="T184" s="29" t="s">
        <v>1671</v>
      </c>
      <c r="U184" s="1" t="s">
        <v>2220</v>
      </c>
      <c r="V184" s="1" t="s">
        <v>79</v>
      </c>
      <c r="W184" s="1" t="s">
        <v>80</v>
      </c>
      <c r="X184" s="1" t="s">
        <v>4686</v>
      </c>
      <c r="Y184" s="1" t="s">
        <v>1745</v>
      </c>
      <c r="Z184" s="1" t="s">
        <v>82</v>
      </c>
      <c r="AA184" s="1" t="s">
        <v>102</v>
      </c>
      <c r="AB184" s="1" t="s">
        <v>2221</v>
      </c>
      <c r="AC184" s="1" t="s">
        <v>4616</v>
      </c>
      <c r="AF184" s="1" t="s">
        <v>2222</v>
      </c>
      <c r="AG184" s="1" t="s">
        <v>615</v>
      </c>
      <c r="AH184" s="1" t="s">
        <v>242</v>
      </c>
      <c r="AI184" s="1" t="s">
        <v>89</v>
      </c>
      <c r="AJ184" s="1" t="s">
        <v>2223</v>
      </c>
      <c r="AK184" s="1" t="s">
        <v>226</v>
      </c>
      <c r="AL184" s="1" t="s">
        <v>2224</v>
      </c>
      <c r="AM184" s="1" t="s">
        <v>91</v>
      </c>
      <c r="AN184" s="1" t="s">
        <v>262</v>
      </c>
      <c r="AP184" s="1" t="s">
        <v>2225</v>
      </c>
      <c r="AQ184" s="1" t="s">
        <v>2226</v>
      </c>
      <c r="AR184" s="1" t="s">
        <v>230</v>
      </c>
      <c r="AS184" s="1" t="s">
        <v>2227</v>
      </c>
      <c r="AU184" s="1" t="s">
        <v>5297</v>
      </c>
      <c r="AW184" s="1" t="s">
        <v>1591</v>
      </c>
      <c r="AY184" t="s">
        <v>168</v>
      </c>
      <c r="AZ184" t="s">
        <v>78</v>
      </c>
      <c r="BB184">
        <v>19</v>
      </c>
      <c r="BF184" t="s">
        <v>75</v>
      </c>
      <c r="BG184" t="s">
        <v>899</v>
      </c>
      <c r="BH184" t="s">
        <v>75</v>
      </c>
      <c r="BI184" t="s">
        <v>75</v>
      </c>
      <c r="BJ184" t="s">
        <v>75</v>
      </c>
      <c r="BK184" t="s">
        <v>75</v>
      </c>
    </row>
    <row r="185" spans="1:63" ht="100" customHeight="1" x14ac:dyDescent="0.2">
      <c r="B185">
        <v>293</v>
      </c>
      <c r="C185" t="s">
        <v>2228</v>
      </c>
      <c r="D185">
        <v>2018</v>
      </c>
      <c r="E185" s="1" t="s">
        <v>967</v>
      </c>
      <c r="F185" s="3">
        <v>43216</v>
      </c>
      <c r="G185" s="3">
        <v>43242</v>
      </c>
      <c r="H185" s="1" t="s">
        <v>196</v>
      </c>
      <c r="I185" s="1" t="s">
        <v>1226</v>
      </c>
      <c r="J185" s="1" t="s">
        <v>2229</v>
      </c>
      <c r="K185" s="1">
        <v>3</v>
      </c>
      <c r="L185" s="1" t="s">
        <v>2230</v>
      </c>
      <c r="M185" s="1" t="s">
        <v>2230</v>
      </c>
      <c r="N185" s="1" t="s">
        <v>351</v>
      </c>
      <c r="P185" s="1" t="s">
        <v>118</v>
      </c>
      <c r="S185" s="1" t="s">
        <v>351</v>
      </c>
      <c r="T185" s="29">
        <v>5</v>
      </c>
      <c r="U185" s="1" t="s">
        <v>2231</v>
      </c>
      <c r="V185" s="1" t="s">
        <v>2232</v>
      </c>
      <c r="W185" s="1" t="s">
        <v>256</v>
      </c>
      <c r="X185" s="1" t="s">
        <v>4686</v>
      </c>
      <c r="Y185" s="1" t="s">
        <v>159</v>
      </c>
      <c r="Z185" s="1" t="s">
        <v>1494</v>
      </c>
      <c r="AA185" s="1" t="s">
        <v>102</v>
      </c>
      <c r="AB185" s="1" t="s">
        <v>2233</v>
      </c>
      <c r="AC185" s="1" t="s">
        <v>2234</v>
      </c>
      <c r="AF185" s="1" t="s">
        <v>2235</v>
      </c>
      <c r="AG185" s="1" t="s">
        <v>615</v>
      </c>
      <c r="AH185" s="1" t="s">
        <v>242</v>
      </c>
      <c r="AI185" s="1" t="s">
        <v>89</v>
      </c>
      <c r="AJ185" s="1" t="s">
        <v>2223</v>
      </c>
      <c r="AK185" s="1" t="s">
        <v>226</v>
      </c>
      <c r="AL185" s="1" t="s">
        <v>2236</v>
      </c>
      <c r="AM185" s="1" t="s">
        <v>91</v>
      </c>
      <c r="AN185" s="1" t="s">
        <v>284</v>
      </c>
      <c r="AU185" s="1" t="s">
        <v>5237</v>
      </c>
      <c r="AV185" s="1" t="s">
        <v>2238</v>
      </c>
      <c r="AY185" t="s">
        <v>168</v>
      </c>
      <c r="AZ185" t="s">
        <v>78</v>
      </c>
      <c r="BD185">
        <v>3</v>
      </c>
      <c r="BF185" t="s">
        <v>899</v>
      </c>
      <c r="BG185" t="s">
        <v>899</v>
      </c>
      <c r="BH185" t="s">
        <v>75</v>
      </c>
      <c r="BI185" t="s">
        <v>75</v>
      </c>
      <c r="BJ185" t="s">
        <v>75</v>
      </c>
      <c r="BK185" t="s">
        <v>75</v>
      </c>
    </row>
    <row r="186" spans="1:63" ht="100" customHeight="1" x14ac:dyDescent="0.2">
      <c r="A186" s="2">
        <v>45151</v>
      </c>
      <c r="B186">
        <v>292</v>
      </c>
      <c r="C186" t="s">
        <v>2195</v>
      </c>
      <c r="D186">
        <v>2018</v>
      </c>
      <c r="E186" s="1" t="s">
        <v>967</v>
      </c>
      <c r="F186" s="3">
        <v>43195</v>
      </c>
      <c r="H186" s="1" t="s">
        <v>70</v>
      </c>
      <c r="I186" s="1" t="s">
        <v>71</v>
      </c>
      <c r="J186" s="1" t="s">
        <v>2239</v>
      </c>
      <c r="K186" s="1">
        <v>15</v>
      </c>
      <c r="L186" s="1" t="s">
        <v>2240</v>
      </c>
      <c r="M186" s="1" t="s">
        <v>2240</v>
      </c>
      <c r="N186" s="1" t="s">
        <v>252</v>
      </c>
      <c r="O186" s="1" t="s">
        <v>253</v>
      </c>
      <c r="P186" s="1" t="s">
        <v>76</v>
      </c>
      <c r="Q186" s="1" t="s">
        <v>119</v>
      </c>
      <c r="R186" s="1" t="s">
        <v>78</v>
      </c>
      <c r="S186" s="1" t="s">
        <v>252</v>
      </c>
      <c r="T186" s="29" t="s">
        <v>1671</v>
      </c>
      <c r="U186" s="1" t="s">
        <v>4448</v>
      </c>
      <c r="V186" s="1" t="s">
        <v>79</v>
      </c>
      <c r="W186" s="1" t="s">
        <v>80</v>
      </c>
      <c r="X186" s="1" t="s">
        <v>4686</v>
      </c>
      <c r="Y186" s="1" t="s">
        <v>1837</v>
      </c>
      <c r="Z186" s="1" t="s">
        <v>82</v>
      </c>
      <c r="AA186" s="1" t="s">
        <v>102</v>
      </c>
      <c r="AB186" s="1" t="s">
        <v>2241</v>
      </c>
      <c r="AC186" s="1" t="s">
        <v>2242</v>
      </c>
      <c r="AD186" s="1" t="s">
        <v>338</v>
      </c>
      <c r="AF186" s="1" t="s">
        <v>2243</v>
      </c>
      <c r="AG186" s="1" t="s">
        <v>430</v>
      </c>
      <c r="AH186" s="1" t="s">
        <v>88</v>
      </c>
      <c r="AI186" s="1" t="s">
        <v>88</v>
      </c>
      <c r="AL186" s="1" t="s">
        <v>2244</v>
      </c>
      <c r="AM186" s="1" t="s">
        <v>181</v>
      </c>
      <c r="AR186" s="1" t="s">
        <v>975</v>
      </c>
      <c r="AS186" s="1" t="s">
        <v>2245</v>
      </c>
      <c r="AU186" s="1" t="s">
        <v>5298</v>
      </c>
      <c r="AW186" s="1" t="s">
        <v>1591</v>
      </c>
      <c r="AY186" t="s">
        <v>168</v>
      </c>
      <c r="AZ186" t="s">
        <v>78</v>
      </c>
      <c r="BA186" t="s">
        <v>2081</v>
      </c>
      <c r="BB186">
        <v>15</v>
      </c>
    </row>
    <row r="187" spans="1:63" ht="100" customHeight="1" x14ac:dyDescent="0.2">
      <c r="B187">
        <v>291</v>
      </c>
      <c r="C187" t="s">
        <v>2246</v>
      </c>
      <c r="D187">
        <v>2018</v>
      </c>
      <c r="E187" s="1" t="s">
        <v>967</v>
      </c>
      <c r="F187" s="3">
        <v>43193</v>
      </c>
      <c r="G187" s="3">
        <v>43684</v>
      </c>
      <c r="H187" s="1" t="s">
        <v>2247</v>
      </c>
      <c r="I187" s="1" t="s">
        <v>1021</v>
      </c>
      <c r="J187" s="1" t="s">
        <v>2248</v>
      </c>
      <c r="K187" s="1">
        <v>37</v>
      </c>
      <c r="L187" s="1" t="s">
        <v>2249</v>
      </c>
      <c r="M187" s="1" t="s">
        <v>2250</v>
      </c>
      <c r="N187" s="1" t="s">
        <v>1081</v>
      </c>
      <c r="P187" s="1" t="s">
        <v>1012</v>
      </c>
      <c r="R187" s="1" t="s">
        <v>890</v>
      </c>
      <c r="S187" s="1" t="s">
        <v>275</v>
      </c>
      <c r="T187" s="29">
        <v>2</v>
      </c>
      <c r="U187" s="1" t="s">
        <v>4449</v>
      </c>
      <c r="V187" s="1" t="s">
        <v>2251</v>
      </c>
      <c r="W187" s="1" t="s">
        <v>80</v>
      </c>
      <c r="X187" s="1" t="s">
        <v>4685</v>
      </c>
      <c r="Y187" s="1" t="s">
        <v>159</v>
      </c>
      <c r="Z187" s="1" t="s">
        <v>101</v>
      </c>
      <c r="AA187" s="1" t="s">
        <v>102</v>
      </c>
      <c r="AB187" s="1" t="s">
        <v>2252</v>
      </c>
      <c r="AC187" s="1" t="s">
        <v>4450</v>
      </c>
      <c r="AF187" s="1" t="s">
        <v>2253</v>
      </c>
      <c r="AG187" s="1" t="s">
        <v>430</v>
      </c>
      <c r="AH187" s="1" t="s">
        <v>583</v>
      </c>
      <c r="AI187" s="1" t="s">
        <v>1609</v>
      </c>
      <c r="AJ187" s="1" t="s">
        <v>1192</v>
      </c>
      <c r="AK187" s="1" t="s">
        <v>1609</v>
      </c>
      <c r="AL187" s="1" t="s">
        <v>1914</v>
      </c>
      <c r="AM187" s="1" t="s">
        <v>163</v>
      </c>
      <c r="AN187" s="1" t="s">
        <v>75</v>
      </c>
      <c r="AP187" s="1" t="s">
        <v>2254</v>
      </c>
      <c r="AQ187" s="1" t="s">
        <v>2255</v>
      </c>
      <c r="AR187" s="1" t="s">
        <v>975</v>
      </c>
      <c r="AS187" s="1" t="s">
        <v>2256</v>
      </c>
      <c r="AU187" s="1" t="s">
        <v>5299</v>
      </c>
      <c r="AW187" s="1" t="s">
        <v>2257</v>
      </c>
      <c r="AY187" t="s">
        <v>168</v>
      </c>
      <c r="AZ187" t="s">
        <v>96</v>
      </c>
      <c r="BA187" t="s">
        <v>2258</v>
      </c>
      <c r="BB187">
        <v>20</v>
      </c>
      <c r="BE187">
        <v>17</v>
      </c>
      <c r="BF187" t="s">
        <v>75</v>
      </c>
      <c r="BG187" t="s">
        <v>75</v>
      </c>
      <c r="BH187" t="s">
        <v>75</v>
      </c>
      <c r="BI187" t="s">
        <v>75</v>
      </c>
      <c r="BJ187" t="s">
        <v>898</v>
      </c>
      <c r="BK187" t="s">
        <v>1834</v>
      </c>
    </row>
    <row r="188" spans="1:63" ht="100" customHeight="1" x14ac:dyDescent="0.2">
      <c r="B188">
        <v>290</v>
      </c>
      <c r="C188" t="s">
        <v>909</v>
      </c>
      <c r="D188">
        <v>2018</v>
      </c>
      <c r="E188" s="1" t="s">
        <v>967</v>
      </c>
      <c r="F188" s="3">
        <v>43157</v>
      </c>
      <c r="G188" s="3">
        <v>44394</v>
      </c>
      <c r="H188" s="1" t="s">
        <v>2259</v>
      </c>
      <c r="I188" s="1" t="s">
        <v>234</v>
      </c>
      <c r="J188" s="1" t="s">
        <v>2260</v>
      </c>
      <c r="K188" s="1">
        <v>40</v>
      </c>
      <c r="L188" s="1" t="s">
        <v>2261</v>
      </c>
      <c r="M188" s="1" t="s">
        <v>2262</v>
      </c>
      <c r="N188" s="1" t="s">
        <v>199</v>
      </c>
      <c r="P188" s="1" t="s">
        <v>118</v>
      </c>
      <c r="R188" s="1" t="s">
        <v>890</v>
      </c>
      <c r="S188" s="1" t="s">
        <v>275</v>
      </c>
      <c r="T188" s="29">
        <v>5</v>
      </c>
      <c r="U188" s="1" t="s">
        <v>2263</v>
      </c>
      <c r="V188" s="1" t="s">
        <v>2264</v>
      </c>
      <c r="W188" s="1" t="s">
        <v>80</v>
      </c>
      <c r="X188" s="1" t="s">
        <v>4685</v>
      </c>
      <c r="Y188" s="1" t="s">
        <v>352</v>
      </c>
      <c r="Z188" s="1" t="s">
        <v>101</v>
      </c>
      <c r="AA188" s="1" t="s">
        <v>102</v>
      </c>
      <c r="AB188" s="1" t="s">
        <v>2265</v>
      </c>
      <c r="AC188" s="1" t="s">
        <v>2266</v>
      </c>
      <c r="AF188" s="1" t="s">
        <v>2267</v>
      </c>
      <c r="AG188" s="1" t="s">
        <v>281</v>
      </c>
      <c r="AH188" s="1" t="s">
        <v>242</v>
      </c>
      <c r="AI188" s="1" t="s">
        <v>1609</v>
      </c>
      <c r="AJ188" s="1" t="s">
        <v>2268</v>
      </c>
      <c r="AK188" s="1" t="s">
        <v>1003</v>
      </c>
      <c r="AL188" s="1" t="s">
        <v>2269</v>
      </c>
      <c r="AM188" s="1" t="s">
        <v>181</v>
      </c>
      <c r="AN188" s="1" t="s">
        <v>284</v>
      </c>
      <c r="AP188" s="1" t="s">
        <v>2270</v>
      </c>
      <c r="AQ188" s="1" t="s">
        <v>2271</v>
      </c>
      <c r="AR188" s="1" t="s">
        <v>2272</v>
      </c>
      <c r="AS188" s="1" t="s">
        <v>2273</v>
      </c>
      <c r="AU188" s="1" t="s">
        <v>5300</v>
      </c>
      <c r="AV188" s="1" t="s">
        <v>2274</v>
      </c>
      <c r="AW188" s="1" t="s">
        <v>2275</v>
      </c>
      <c r="AY188" t="s">
        <v>95</v>
      </c>
      <c r="AZ188" t="s">
        <v>96</v>
      </c>
      <c r="BA188" t="s">
        <v>2276</v>
      </c>
      <c r="BC188">
        <v>18</v>
      </c>
      <c r="BD188">
        <v>20</v>
      </c>
      <c r="BF188" t="s">
        <v>1834</v>
      </c>
      <c r="BG188" t="s">
        <v>899</v>
      </c>
      <c r="BH188" t="s">
        <v>75</v>
      </c>
      <c r="BI188" t="s">
        <v>75</v>
      </c>
      <c r="BJ188" t="s">
        <v>898</v>
      </c>
      <c r="BK188" t="s">
        <v>899</v>
      </c>
    </row>
    <row r="189" spans="1:63" ht="100" customHeight="1" x14ac:dyDescent="0.2">
      <c r="B189">
        <v>289</v>
      </c>
      <c r="C189" t="s">
        <v>2195</v>
      </c>
      <c r="D189">
        <v>2018</v>
      </c>
      <c r="E189" s="1" t="s">
        <v>967</v>
      </c>
      <c r="F189" s="3">
        <v>43137</v>
      </c>
      <c r="G189" s="3">
        <v>43543</v>
      </c>
      <c r="H189" s="1" t="s">
        <v>1680</v>
      </c>
      <c r="I189" s="1" t="s">
        <v>71</v>
      </c>
      <c r="J189" s="1" t="s">
        <v>2277</v>
      </c>
      <c r="K189" s="1">
        <v>11</v>
      </c>
      <c r="L189" s="1" t="s">
        <v>2278</v>
      </c>
      <c r="M189" s="1" t="s">
        <v>2279</v>
      </c>
      <c r="N189" s="1" t="s">
        <v>1081</v>
      </c>
      <c r="P189" s="1" t="s">
        <v>1012</v>
      </c>
      <c r="S189" s="1" t="s">
        <v>1081</v>
      </c>
      <c r="T189" s="29">
        <v>2</v>
      </c>
      <c r="U189" s="1" t="s">
        <v>4451</v>
      </c>
      <c r="V189" s="1" t="s">
        <v>79</v>
      </c>
      <c r="W189" s="1" t="s">
        <v>80</v>
      </c>
      <c r="X189" s="1" t="s">
        <v>4685</v>
      </c>
      <c r="Y189" s="1" t="s">
        <v>1745</v>
      </c>
      <c r="Z189" s="1" t="s">
        <v>82</v>
      </c>
      <c r="AA189" s="1" t="s">
        <v>102</v>
      </c>
      <c r="AB189" s="1" t="s">
        <v>2280</v>
      </c>
      <c r="AC189" s="1" t="s">
        <v>2281</v>
      </c>
      <c r="AF189" s="1" t="s">
        <v>2282</v>
      </c>
      <c r="AG189" s="1" t="s">
        <v>465</v>
      </c>
      <c r="AH189" s="1" t="s">
        <v>1102</v>
      </c>
      <c r="AI189" s="1" t="s">
        <v>882</v>
      </c>
      <c r="AJ189" s="1" t="s">
        <v>1192</v>
      </c>
      <c r="AK189" s="1" t="s">
        <v>226</v>
      </c>
      <c r="AL189" s="1" t="s">
        <v>2283</v>
      </c>
      <c r="AM189" s="1" t="s">
        <v>163</v>
      </c>
      <c r="AN189" s="1" t="s">
        <v>75</v>
      </c>
      <c r="AQ189" s="1" t="s">
        <v>2284</v>
      </c>
      <c r="AR189" s="1" t="s">
        <v>975</v>
      </c>
      <c r="AS189" s="1" t="s">
        <v>2285</v>
      </c>
      <c r="AU189" s="1" t="s">
        <v>5301</v>
      </c>
      <c r="AY189" t="s">
        <v>168</v>
      </c>
      <c r="AZ189" t="s">
        <v>78</v>
      </c>
      <c r="BB189">
        <v>11</v>
      </c>
      <c r="BF189" t="s">
        <v>75</v>
      </c>
      <c r="BG189" t="s">
        <v>75</v>
      </c>
      <c r="BH189" t="s">
        <v>75</v>
      </c>
      <c r="BI189" t="s">
        <v>75</v>
      </c>
      <c r="BJ189" t="s">
        <v>75</v>
      </c>
      <c r="BK189" t="s">
        <v>75</v>
      </c>
    </row>
    <row r="190" spans="1:63" ht="100" customHeight="1" x14ac:dyDescent="0.2">
      <c r="B190">
        <v>288</v>
      </c>
      <c r="C190" t="s">
        <v>1447</v>
      </c>
      <c r="D190">
        <v>2018</v>
      </c>
      <c r="E190" s="1" t="s">
        <v>967</v>
      </c>
      <c r="F190" s="3">
        <v>43126</v>
      </c>
      <c r="G190" s="3">
        <v>43360</v>
      </c>
      <c r="H190" s="1" t="s">
        <v>233</v>
      </c>
      <c r="I190" s="1" t="s">
        <v>234</v>
      </c>
      <c r="J190" s="1" t="s">
        <v>2286</v>
      </c>
      <c r="K190" s="1">
        <v>2</v>
      </c>
      <c r="L190" s="1" t="s">
        <v>2287</v>
      </c>
      <c r="M190" s="1" t="s">
        <v>2287</v>
      </c>
      <c r="N190" s="1" t="s">
        <v>1081</v>
      </c>
      <c r="P190" s="1" t="s">
        <v>1012</v>
      </c>
      <c r="S190" s="1" t="s">
        <v>1081</v>
      </c>
      <c r="T190" s="29">
        <v>2</v>
      </c>
      <c r="U190" s="1" t="s">
        <v>2288</v>
      </c>
      <c r="V190" s="1" t="s">
        <v>79</v>
      </c>
      <c r="W190" s="1" t="s">
        <v>80</v>
      </c>
      <c r="X190" s="1" t="s">
        <v>4685</v>
      </c>
      <c r="Y190" s="1" t="s">
        <v>159</v>
      </c>
      <c r="Z190" s="1" t="s">
        <v>82</v>
      </c>
      <c r="AA190" s="1" t="s">
        <v>83</v>
      </c>
      <c r="AB190" s="1" t="s">
        <v>2289</v>
      </c>
      <c r="AC190" s="1" t="s">
        <v>2290</v>
      </c>
      <c r="AF190" s="1" t="s">
        <v>2291</v>
      </c>
      <c r="AG190" s="1" t="s">
        <v>224</v>
      </c>
      <c r="AH190" s="1" t="s">
        <v>1102</v>
      </c>
      <c r="AI190" s="1" t="s">
        <v>882</v>
      </c>
      <c r="AJ190" s="1" t="s">
        <v>1192</v>
      </c>
      <c r="AK190" s="1" t="s">
        <v>226</v>
      </c>
      <c r="AL190" s="1" t="s">
        <v>2292</v>
      </c>
      <c r="AM190" s="1" t="s">
        <v>135</v>
      </c>
      <c r="AN190" s="1" t="s">
        <v>75</v>
      </c>
      <c r="AR190" s="1" t="s">
        <v>975</v>
      </c>
      <c r="AS190" s="1" t="s">
        <v>2293</v>
      </c>
      <c r="AU190" s="1" t="s">
        <v>5302</v>
      </c>
      <c r="AY190" t="s">
        <v>168</v>
      </c>
      <c r="AZ190" t="s">
        <v>78</v>
      </c>
      <c r="BB190">
        <v>2</v>
      </c>
      <c r="BF190" t="s">
        <v>75</v>
      </c>
      <c r="BG190" t="s">
        <v>75</v>
      </c>
      <c r="BH190" t="s">
        <v>75</v>
      </c>
      <c r="BI190" t="s">
        <v>75</v>
      </c>
      <c r="BJ190" t="s">
        <v>75</v>
      </c>
      <c r="BK190" t="s">
        <v>75</v>
      </c>
    </row>
    <row r="191" spans="1:63" ht="100" customHeight="1" x14ac:dyDescent="0.2">
      <c r="B191">
        <v>287</v>
      </c>
      <c r="C191" t="s">
        <v>2195</v>
      </c>
      <c r="D191">
        <v>2018</v>
      </c>
      <c r="E191" s="1" t="s">
        <v>967</v>
      </c>
      <c r="F191" s="3">
        <v>43117</v>
      </c>
      <c r="G191" s="3">
        <v>43263</v>
      </c>
      <c r="H191" s="1" t="s">
        <v>70</v>
      </c>
      <c r="I191" s="1" t="s">
        <v>71</v>
      </c>
      <c r="J191" s="1" t="s">
        <v>2294</v>
      </c>
      <c r="K191" s="1">
        <v>2</v>
      </c>
      <c r="L191" s="1" t="s">
        <v>2295</v>
      </c>
      <c r="M191" s="1" t="s">
        <v>2295</v>
      </c>
      <c r="N191" s="1" t="s">
        <v>1081</v>
      </c>
      <c r="P191" s="1" t="s">
        <v>1012</v>
      </c>
      <c r="S191" s="1" t="s">
        <v>1081</v>
      </c>
      <c r="T191" s="29">
        <v>2</v>
      </c>
      <c r="U191" s="1" t="s">
        <v>4452</v>
      </c>
      <c r="V191" s="1" t="s">
        <v>79</v>
      </c>
      <c r="W191" s="1" t="s">
        <v>80</v>
      </c>
      <c r="X191" s="1" t="s">
        <v>4686</v>
      </c>
      <c r="Y191" s="1" t="s">
        <v>1837</v>
      </c>
      <c r="Z191" s="1" t="s">
        <v>82</v>
      </c>
      <c r="AA191" s="1" t="s">
        <v>83</v>
      </c>
      <c r="AB191" s="1" t="s">
        <v>2296</v>
      </c>
      <c r="AC191" s="1" t="s">
        <v>2297</v>
      </c>
      <c r="AF191" s="1" t="s">
        <v>2298</v>
      </c>
      <c r="AG191" s="1" t="s">
        <v>615</v>
      </c>
      <c r="AH191" s="1" t="s">
        <v>583</v>
      </c>
      <c r="AI191" s="1" t="s">
        <v>1609</v>
      </c>
      <c r="AJ191" s="1" t="s">
        <v>1192</v>
      </c>
      <c r="AK191" s="1" t="s">
        <v>226</v>
      </c>
      <c r="AL191" s="1" t="s">
        <v>2299</v>
      </c>
      <c r="AM191" s="1" t="s">
        <v>261</v>
      </c>
      <c r="AN191" s="1" t="s">
        <v>75</v>
      </c>
      <c r="AR191" s="1" t="s">
        <v>1679</v>
      </c>
      <c r="AS191" s="1" t="s">
        <v>1679</v>
      </c>
      <c r="AU191" s="1" t="s">
        <v>4765</v>
      </c>
      <c r="AY191" t="s">
        <v>168</v>
      </c>
      <c r="AZ191" t="s">
        <v>78</v>
      </c>
      <c r="BB191">
        <v>2</v>
      </c>
      <c r="BF191" t="s">
        <v>75</v>
      </c>
      <c r="BG191" t="s">
        <v>75</v>
      </c>
      <c r="BH191" t="s">
        <v>75</v>
      </c>
      <c r="BI191" t="s">
        <v>75</v>
      </c>
      <c r="BJ191" t="s">
        <v>75</v>
      </c>
      <c r="BK191" t="s">
        <v>75</v>
      </c>
    </row>
    <row r="192" spans="1:63" ht="100" customHeight="1" x14ac:dyDescent="0.2">
      <c r="B192">
        <v>286</v>
      </c>
      <c r="C192" t="s">
        <v>2300</v>
      </c>
      <c r="D192">
        <v>2018</v>
      </c>
      <c r="E192" s="1" t="s">
        <v>967</v>
      </c>
      <c r="F192" s="3">
        <v>43116</v>
      </c>
      <c r="G192" s="3">
        <v>43879</v>
      </c>
      <c r="H192" s="1" t="s">
        <v>2301</v>
      </c>
      <c r="I192" s="1" t="s">
        <v>1226</v>
      </c>
      <c r="J192" s="1" t="s">
        <v>2302</v>
      </c>
      <c r="K192" s="1">
        <v>26</v>
      </c>
      <c r="L192" s="1" t="s">
        <v>2303</v>
      </c>
      <c r="M192" s="1" t="s">
        <v>2304</v>
      </c>
      <c r="N192" s="1" t="s">
        <v>74</v>
      </c>
      <c r="P192" s="1" t="s">
        <v>76</v>
      </c>
      <c r="S192" s="1" t="s">
        <v>74</v>
      </c>
      <c r="T192" s="29" t="s">
        <v>1671</v>
      </c>
      <c r="U192" s="1" t="s">
        <v>4617</v>
      </c>
      <c r="V192" s="1" t="s">
        <v>825</v>
      </c>
      <c r="W192" s="1" t="s">
        <v>80</v>
      </c>
      <c r="X192" s="1" t="s">
        <v>4685</v>
      </c>
      <c r="Y192" s="1" t="s">
        <v>2061</v>
      </c>
      <c r="Z192" s="1" t="s">
        <v>101</v>
      </c>
      <c r="AA192" s="1" t="s">
        <v>102</v>
      </c>
      <c r="AB192" s="1" t="s">
        <v>2305</v>
      </c>
      <c r="AC192" s="1" t="s">
        <v>4618</v>
      </c>
      <c r="AF192" s="1" t="s">
        <v>2306</v>
      </c>
      <c r="AG192" s="1" t="s">
        <v>615</v>
      </c>
      <c r="AH192" s="1" t="s">
        <v>325</v>
      </c>
      <c r="AI192" s="1" t="s">
        <v>89</v>
      </c>
      <c r="AJ192" s="1" t="s">
        <v>1566</v>
      </c>
      <c r="AK192" s="1" t="s">
        <v>226</v>
      </c>
      <c r="AL192" s="1" t="s">
        <v>2307</v>
      </c>
      <c r="AM192" s="1" t="s">
        <v>91</v>
      </c>
      <c r="AN192" s="1" t="s">
        <v>262</v>
      </c>
      <c r="AP192" s="1" t="s">
        <v>2308</v>
      </c>
      <c r="AQ192" s="1" t="s">
        <v>2309</v>
      </c>
      <c r="AR192" s="1" t="s">
        <v>975</v>
      </c>
      <c r="AS192" s="1" t="s">
        <v>2310</v>
      </c>
      <c r="AU192" s="1" t="s">
        <v>5303</v>
      </c>
      <c r="AW192" s="1" t="s">
        <v>2311</v>
      </c>
      <c r="AY192" t="s">
        <v>168</v>
      </c>
      <c r="AZ192" t="s">
        <v>96</v>
      </c>
      <c r="BA192" t="s">
        <v>2312</v>
      </c>
      <c r="BB192">
        <v>23</v>
      </c>
      <c r="BE192">
        <v>3</v>
      </c>
      <c r="BF192" t="s">
        <v>899</v>
      </c>
      <c r="BG192" t="s">
        <v>899</v>
      </c>
      <c r="BH192" t="s">
        <v>75</v>
      </c>
      <c r="BI192" t="s">
        <v>75</v>
      </c>
      <c r="BJ192" t="s">
        <v>75</v>
      </c>
      <c r="BK192" t="s">
        <v>75</v>
      </c>
    </row>
    <row r="193" spans="1:63" ht="100" customHeight="1" x14ac:dyDescent="0.2">
      <c r="B193">
        <v>285</v>
      </c>
      <c r="C193" t="s">
        <v>966</v>
      </c>
      <c r="D193">
        <v>2017</v>
      </c>
      <c r="E193" s="1" t="s">
        <v>967</v>
      </c>
      <c r="F193" s="3">
        <v>43095</v>
      </c>
      <c r="G193" s="3">
        <v>43578</v>
      </c>
      <c r="H193" s="1" t="s">
        <v>70</v>
      </c>
      <c r="I193" s="1" t="s">
        <v>71</v>
      </c>
      <c r="J193" s="1" t="s">
        <v>2294</v>
      </c>
      <c r="K193" s="1">
        <v>14</v>
      </c>
      <c r="L193" s="1" t="s">
        <v>2313</v>
      </c>
      <c r="M193" s="1" t="s">
        <v>2313</v>
      </c>
      <c r="N193" s="1" t="s">
        <v>74</v>
      </c>
      <c r="P193" s="1" t="s">
        <v>76</v>
      </c>
      <c r="S193" s="1" t="s">
        <v>74</v>
      </c>
      <c r="T193" s="29" t="s">
        <v>1671</v>
      </c>
      <c r="U193" s="1" t="s">
        <v>2314</v>
      </c>
      <c r="V193" s="1" t="s">
        <v>2315</v>
      </c>
      <c r="W193" s="1" t="s">
        <v>80</v>
      </c>
      <c r="X193" s="1" t="s">
        <v>4686</v>
      </c>
      <c r="Y193" s="1" t="s">
        <v>1837</v>
      </c>
      <c r="Z193" s="1" t="s">
        <v>101</v>
      </c>
      <c r="AA193" s="1" t="s">
        <v>83</v>
      </c>
      <c r="AB193" s="1" t="s">
        <v>2316</v>
      </c>
      <c r="AC193" s="1" t="s">
        <v>2317</v>
      </c>
      <c r="AF193" s="1" t="s">
        <v>2318</v>
      </c>
      <c r="AG193" s="1" t="s">
        <v>615</v>
      </c>
      <c r="AH193" s="1" t="s">
        <v>325</v>
      </c>
      <c r="AI193" s="1" t="s">
        <v>89</v>
      </c>
      <c r="AJ193" s="1" t="s">
        <v>1566</v>
      </c>
      <c r="AK193" s="1" t="s">
        <v>226</v>
      </c>
      <c r="AL193" s="1" t="s">
        <v>2319</v>
      </c>
      <c r="AM193" s="1" t="s">
        <v>91</v>
      </c>
      <c r="AN193" s="1" t="s">
        <v>284</v>
      </c>
      <c r="AP193" s="1" t="s">
        <v>2320</v>
      </c>
      <c r="AQ193" s="1" t="s">
        <v>2321</v>
      </c>
      <c r="AR193" s="1" t="s">
        <v>975</v>
      </c>
      <c r="AS193" s="1" t="s">
        <v>2322</v>
      </c>
      <c r="AU193" s="1" t="s">
        <v>5304</v>
      </c>
      <c r="AV193" s="1" t="s">
        <v>2323</v>
      </c>
      <c r="AW193" s="1" t="s">
        <v>2324</v>
      </c>
      <c r="AY193" t="s">
        <v>168</v>
      </c>
      <c r="AZ193" t="s">
        <v>96</v>
      </c>
      <c r="BB193">
        <v>8</v>
      </c>
      <c r="BD193">
        <v>1</v>
      </c>
      <c r="BE193">
        <v>5</v>
      </c>
      <c r="BF193" t="s">
        <v>899</v>
      </c>
      <c r="BG193" t="s">
        <v>899</v>
      </c>
      <c r="BH193" t="s">
        <v>75</v>
      </c>
      <c r="BI193" t="s">
        <v>75</v>
      </c>
      <c r="BJ193" t="s">
        <v>75</v>
      </c>
      <c r="BK193" t="s">
        <v>75</v>
      </c>
    </row>
    <row r="194" spans="1:63" ht="100" customHeight="1" x14ac:dyDescent="0.2">
      <c r="B194">
        <v>284</v>
      </c>
      <c r="C194" t="s">
        <v>2325</v>
      </c>
      <c r="D194">
        <v>2017</v>
      </c>
      <c r="E194" s="1" t="s">
        <v>967</v>
      </c>
      <c r="F194" s="3">
        <v>43088</v>
      </c>
      <c r="G194" s="3">
        <v>43553</v>
      </c>
      <c r="H194" s="1" t="s">
        <v>2326</v>
      </c>
      <c r="I194" s="1" t="s">
        <v>71</v>
      </c>
      <c r="J194" s="1" t="s">
        <v>2024</v>
      </c>
      <c r="K194" s="1">
        <v>2</v>
      </c>
      <c r="L194" s="1" t="s">
        <v>2327</v>
      </c>
      <c r="M194" s="1" t="s">
        <v>2328</v>
      </c>
      <c r="N194" s="1" t="s">
        <v>425</v>
      </c>
      <c r="P194" s="1" t="s">
        <v>156</v>
      </c>
      <c r="S194" s="1" t="s">
        <v>2329</v>
      </c>
      <c r="T194" s="29">
        <v>9</v>
      </c>
      <c r="U194" s="1" t="s">
        <v>4619</v>
      </c>
      <c r="V194" s="1" t="s">
        <v>1543</v>
      </c>
      <c r="W194" s="1" t="s">
        <v>80</v>
      </c>
      <c r="X194" s="1" t="s">
        <v>4685</v>
      </c>
      <c r="Y194" s="1" t="s">
        <v>1745</v>
      </c>
      <c r="Z194" s="1" t="s">
        <v>101</v>
      </c>
      <c r="AA194" s="1" t="s">
        <v>83</v>
      </c>
      <c r="AB194" s="1" t="s">
        <v>2330</v>
      </c>
      <c r="AC194" s="1" t="s">
        <v>2331</v>
      </c>
      <c r="AF194" s="1" t="s">
        <v>2332</v>
      </c>
      <c r="AG194" s="1" t="s">
        <v>224</v>
      </c>
      <c r="AH194" s="1" t="s">
        <v>583</v>
      </c>
      <c r="AI194" s="1" t="s">
        <v>881</v>
      </c>
      <c r="AJ194" s="1" t="s">
        <v>882</v>
      </c>
      <c r="AK194" s="1" t="s">
        <v>226</v>
      </c>
      <c r="AL194" s="1" t="s">
        <v>2333</v>
      </c>
      <c r="AM194" s="1" t="s">
        <v>163</v>
      </c>
      <c r="AN194" s="1" t="s">
        <v>75</v>
      </c>
      <c r="AR194" s="1" t="s">
        <v>230</v>
      </c>
      <c r="AS194" s="1" t="s">
        <v>1867</v>
      </c>
      <c r="AU194" s="1" t="s">
        <v>5284</v>
      </c>
      <c r="AV194" s="1" t="s">
        <v>2334</v>
      </c>
      <c r="AY194" t="s">
        <v>168</v>
      </c>
      <c r="AZ194" t="s">
        <v>96</v>
      </c>
      <c r="BB194">
        <v>2</v>
      </c>
      <c r="BE194">
        <v>2</v>
      </c>
      <c r="BF194" t="s">
        <v>75</v>
      </c>
      <c r="BG194" t="s">
        <v>75</v>
      </c>
      <c r="BH194" t="s">
        <v>75</v>
      </c>
      <c r="BI194" t="s">
        <v>75</v>
      </c>
      <c r="BJ194" t="s">
        <v>75</v>
      </c>
      <c r="BK194" t="s">
        <v>75</v>
      </c>
    </row>
    <row r="195" spans="1:63" ht="100" customHeight="1" x14ac:dyDescent="0.2">
      <c r="B195">
        <v>283</v>
      </c>
      <c r="C195" t="s">
        <v>2335</v>
      </c>
      <c r="D195">
        <v>2017</v>
      </c>
      <c r="E195" s="1" t="s">
        <v>967</v>
      </c>
      <c r="F195" s="3">
        <v>43083</v>
      </c>
      <c r="G195" s="3">
        <v>43385</v>
      </c>
      <c r="H195" s="1" t="s">
        <v>789</v>
      </c>
      <c r="I195" s="1" t="s">
        <v>269</v>
      </c>
      <c r="J195" s="1" t="s">
        <v>2336</v>
      </c>
      <c r="K195" s="1">
        <v>3</v>
      </c>
      <c r="L195" s="1" t="s">
        <v>2337</v>
      </c>
      <c r="M195" s="1" t="s">
        <v>2337</v>
      </c>
      <c r="N195" s="1" t="s">
        <v>252</v>
      </c>
      <c r="P195" s="1" t="s">
        <v>76</v>
      </c>
      <c r="S195" s="1" t="s">
        <v>252</v>
      </c>
      <c r="T195" s="29" t="s">
        <v>1671</v>
      </c>
      <c r="U195" s="1" t="s">
        <v>2338</v>
      </c>
      <c r="V195" s="1" t="s">
        <v>79</v>
      </c>
      <c r="W195" s="1" t="s">
        <v>80</v>
      </c>
      <c r="X195" s="1" t="s">
        <v>4686</v>
      </c>
      <c r="Y195" s="1" t="s">
        <v>159</v>
      </c>
      <c r="Z195" s="1" t="s">
        <v>82</v>
      </c>
      <c r="AA195" s="1" t="s">
        <v>102</v>
      </c>
      <c r="AC195" s="1" t="s">
        <v>2339</v>
      </c>
      <c r="AF195" s="1" t="s">
        <v>2340</v>
      </c>
      <c r="AG195" s="1" t="s">
        <v>281</v>
      </c>
      <c r="AH195" s="1" t="s">
        <v>242</v>
      </c>
      <c r="AI195" s="1" t="s">
        <v>1003</v>
      </c>
      <c r="AJ195" s="1" t="s">
        <v>1192</v>
      </c>
      <c r="AK195" s="1" t="s">
        <v>226</v>
      </c>
      <c r="AL195" s="1" t="s">
        <v>2341</v>
      </c>
      <c r="AM195" s="1" t="s">
        <v>135</v>
      </c>
      <c r="AN195" s="1" t="s">
        <v>75</v>
      </c>
      <c r="AR195" s="1" t="s">
        <v>1443</v>
      </c>
      <c r="AS195" s="1" t="s">
        <v>2342</v>
      </c>
      <c r="AU195" s="1" t="s">
        <v>5305</v>
      </c>
      <c r="AY195" t="s">
        <v>168</v>
      </c>
      <c r="AZ195" t="s">
        <v>78</v>
      </c>
      <c r="BA195" t="s">
        <v>2343</v>
      </c>
      <c r="BB195">
        <v>3</v>
      </c>
      <c r="BF195" t="s">
        <v>75</v>
      </c>
      <c r="BG195" t="s">
        <v>75</v>
      </c>
      <c r="BH195" t="s">
        <v>75</v>
      </c>
      <c r="BI195" t="s">
        <v>75</v>
      </c>
      <c r="BJ195" t="s">
        <v>75</v>
      </c>
      <c r="BK195" t="s">
        <v>75</v>
      </c>
    </row>
    <row r="196" spans="1:63" ht="100" customHeight="1" x14ac:dyDescent="0.2">
      <c r="B196">
        <v>282</v>
      </c>
      <c r="C196" t="s">
        <v>2344</v>
      </c>
      <c r="D196">
        <v>2017</v>
      </c>
      <c r="E196" s="1" t="s">
        <v>967</v>
      </c>
      <c r="F196" s="3">
        <v>43074</v>
      </c>
      <c r="G196" s="3">
        <v>43171</v>
      </c>
      <c r="H196" s="1" t="s">
        <v>70</v>
      </c>
      <c r="I196" s="1" t="s">
        <v>71</v>
      </c>
      <c r="J196" s="1" t="s">
        <v>2294</v>
      </c>
      <c r="K196" s="1">
        <v>15</v>
      </c>
      <c r="L196" s="1" t="s">
        <v>2345</v>
      </c>
      <c r="M196" s="1" t="s">
        <v>2345</v>
      </c>
      <c r="N196" s="1" t="s">
        <v>425</v>
      </c>
      <c r="P196" s="1" t="s">
        <v>156</v>
      </c>
      <c r="S196" s="1" t="s">
        <v>425</v>
      </c>
      <c r="T196" s="29">
        <v>9</v>
      </c>
      <c r="U196" s="1" t="s">
        <v>4620</v>
      </c>
      <c r="V196" s="1" t="s">
        <v>79</v>
      </c>
      <c r="W196" s="1" t="s">
        <v>80</v>
      </c>
      <c r="X196" s="1" t="s">
        <v>4686</v>
      </c>
      <c r="Y196" s="1" t="s">
        <v>1837</v>
      </c>
      <c r="Z196" s="1" t="s">
        <v>82</v>
      </c>
      <c r="AA196" s="1" t="s">
        <v>102</v>
      </c>
      <c r="AB196" s="1" t="s">
        <v>2346</v>
      </c>
      <c r="AC196" s="1" t="s">
        <v>2347</v>
      </c>
      <c r="AF196" s="1" t="s">
        <v>2348</v>
      </c>
      <c r="AG196" s="1" t="s">
        <v>615</v>
      </c>
      <c r="AH196" s="1" t="s">
        <v>583</v>
      </c>
      <c r="AI196" s="1" t="s">
        <v>1609</v>
      </c>
      <c r="AJ196" s="1" t="s">
        <v>1192</v>
      </c>
      <c r="AK196" s="1" t="s">
        <v>226</v>
      </c>
      <c r="AL196" s="1" t="s">
        <v>2192</v>
      </c>
      <c r="AM196" s="1" t="s">
        <v>163</v>
      </c>
      <c r="AN196" s="1" t="s">
        <v>75</v>
      </c>
      <c r="AR196" s="1" t="s">
        <v>975</v>
      </c>
      <c r="AS196" s="1" t="s">
        <v>2349</v>
      </c>
      <c r="AU196" s="1" t="s">
        <v>5306</v>
      </c>
      <c r="AY196" t="s">
        <v>168</v>
      </c>
      <c r="AZ196" t="s">
        <v>78</v>
      </c>
      <c r="BB196">
        <v>15</v>
      </c>
      <c r="BF196" t="s">
        <v>75</v>
      </c>
      <c r="BG196" t="s">
        <v>75</v>
      </c>
      <c r="BH196" t="s">
        <v>75</v>
      </c>
      <c r="BI196" t="s">
        <v>75</v>
      </c>
      <c r="BJ196" t="s">
        <v>75</v>
      </c>
      <c r="BK196" t="s">
        <v>75</v>
      </c>
    </row>
    <row r="197" spans="1:63" ht="100" customHeight="1" x14ac:dyDescent="0.2">
      <c r="A197" s="2">
        <v>45122</v>
      </c>
      <c r="B197">
        <v>281</v>
      </c>
      <c r="C197" t="s">
        <v>2350</v>
      </c>
      <c r="D197">
        <v>2017</v>
      </c>
      <c r="E197" s="1" t="s">
        <v>967</v>
      </c>
      <c r="F197" s="3">
        <v>43047</v>
      </c>
      <c r="G197" s="3">
        <v>44431</v>
      </c>
      <c r="H197" s="1" t="s">
        <v>2351</v>
      </c>
      <c r="I197" s="1" t="s">
        <v>151</v>
      </c>
      <c r="J197" s="1" t="s">
        <v>2352</v>
      </c>
      <c r="K197" s="1">
        <v>15</v>
      </c>
      <c r="L197" s="1" t="s">
        <v>2353</v>
      </c>
      <c r="M197" s="1" t="s">
        <v>2354</v>
      </c>
      <c r="N197" s="1" t="s">
        <v>1779</v>
      </c>
      <c r="P197" s="1" t="s">
        <v>156</v>
      </c>
      <c r="R197" s="1" t="s">
        <v>890</v>
      </c>
      <c r="S197" s="1" t="s">
        <v>275</v>
      </c>
      <c r="T197" s="29">
        <v>9</v>
      </c>
      <c r="U197" s="1" t="s">
        <v>2355</v>
      </c>
      <c r="V197" s="1" t="s">
        <v>2356</v>
      </c>
      <c r="W197" s="1" t="s">
        <v>852</v>
      </c>
      <c r="X197" s="1" t="s">
        <v>4685</v>
      </c>
      <c r="Y197" s="1" t="s">
        <v>277</v>
      </c>
      <c r="Z197" s="1" t="s">
        <v>82</v>
      </c>
      <c r="AA197" s="1" t="s">
        <v>102</v>
      </c>
      <c r="AB197" s="1" t="s">
        <v>2357</v>
      </c>
      <c r="AC197" s="1" t="s">
        <v>2358</v>
      </c>
      <c r="AD197" s="1" t="s">
        <v>176</v>
      </c>
      <c r="AF197" s="1" t="s">
        <v>2359</v>
      </c>
      <c r="AG197" s="1" t="s">
        <v>511</v>
      </c>
      <c r="AH197" s="1" t="s">
        <v>601</v>
      </c>
      <c r="AI197" s="1" t="s">
        <v>179</v>
      </c>
      <c r="AJ197" s="1" t="s">
        <v>305</v>
      </c>
      <c r="AK197" s="1" t="s">
        <v>305</v>
      </c>
      <c r="AL197" s="1" t="s">
        <v>2360</v>
      </c>
      <c r="AM197" s="1" t="s">
        <v>163</v>
      </c>
      <c r="AN197" s="1" t="s">
        <v>284</v>
      </c>
      <c r="AP197" s="1" t="s">
        <v>2361</v>
      </c>
      <c r="AR197" s="1" t="s">
        <v>230</v>
      </c>
      <c r="AT197" s="1" t="s">
        <v>230</v>
      </c>
      <c r="AU197" s="1" t="s">
        <v>230</v>
      </c>
      <c r="AW197" s="1" t="s">
        <v>2362</v>
      </c>
      <c r="AY197" t="s">
        <v>168</v>
      </c>
      <c r="AZ197" t="s">
        <v>78</v>
      </c>
      <c r="BB197">
        <v>15</v>
      </c>
      <c r="BF197" t="s">
        <v>899</v>
      </c>
      <c r="BG197" t="s">
        <v>899</v>
      </c>
      <c r="BH197" t="s">
        <v>75</v>
      </c>
      <c r="BI197" t="s">
        <v>75</v>
      </c>
      <c r="BJ197" t="s">
        <v>899</v>
      </c>
      <c r="BK197" t="s">
        <v>1834</v>
      </c>
    </row>
    <row r="198" spans="1:63" ht="100" customHeight="1" x14ac:dyDescent="0.2">
      <c r="A198" s="2">
        <v>45150</v>
      </c>
      <c r="B198">
        <v>280</v>
      </c>
      <c r="C198" t="s">
        <v>2363</v>
      </c>
      <c r="D198">
        <v>2017</v>
      </c>
      <c r="E198" s="1" t="s">
        <v>967</v>
      </c>
      <c r="F198" s="3">
        <v>43033</v>
      </c>
      <c r="G198" s="3">
        <v>45092</v>
      </c>
      <c r="H198" s="1" t="s">
        <v>2364</v>
      </c>
      <c r="I198" s="1" t="s">
        <v>113</v>
      </c>
      <c r="J198" s="1" t="s">
        <v>2365</v>
      </c>
      <c r="K198" s="1">
        <v>31</v>
      </c>
      <c r="L198" s="1" t="s">
        <v>2366</v>
      </c>
      <c r="M198" s="1" t="s">
        <v>2367</v>
      </c>
      <c r="N198" s="1" t="s">
        <v>199</v>
      </c>
      <c r="P198" s="1" t="s">
        <v>118</v>
      </c>
      <c r="Q198" s="1" t="s">
        <v>274</v>
      </c>
      <c r="R198" s="1" t="s">
        <v>890</v>
      </c>
      <c r="S198" s="1" t="s">
        <v>275</v>
      </c>
      <c r="T198" s="29">
        <v>5</v>
      </c>
      <c r="U198" s="1" t="s">
        <v>2368</v>
      </c>
      <c r="V198" s="1" t="s">
        <v>825</v>
      </c>
      <c r="W198" s="1" t="s">
        <v>80</v>
      </c>
      <c r="X198" s="1" t="s">
        <v>4685</v>
      </c>
      <c r="Y198" s="1" t="s">
        <v>2369</v>
      </c>
      <c r="Z198" s="1" t="s">
        <v>101</v>
      </c>
      <c r="AA198" s="1" t="s">
        <v>102</v>
      </c>
      <c r="AB198" s="1" t="s">
        <v>2370</v>
      </c>
      <c r="AC198" s="1" t="s">
        <v>4621</v>
      </c>
      <c r="AD198" s="1" t="s">
        <v>85</v>
      </c>
      <c r="AE198" s="1" t="s">
        <v>96</v>
      </c>
      <c r="AF198" s="1" t="s">
        <v>2371</v>
      </c>
      <c r="AG198" s="1" t="s">
        <v>615</v>
      </c>
      <c r="AH198" s="1" t="s">
        <v>601</v>
      </c>
      <c r="AI198" s="1" t="s">
        <v>583</v>
      </c>
      <c r="AJ198" s="1" t="s">
        <v>325</v>
      </c>
      <c r="AK198" s="1" t="s">
        <v>325</v>
      </c>
      <c r="AL198" s="1" t="s">
        <v>2372</v>
      </c>
      <c r="AM198" s="1" t="s">
        <v>181</v>
      </c>
      <c r="AN198" s="1" t="s">
        <v>284</v>
      </c>
      <c r="AP198" s="1" t="s">
        <v>2373</v>
      </c>
      <c r="AQ198" s="1" t="s">
        <v>2374</v>
      </c>
      <c r="AR198" s="1" t="s">
        <v>215</v>
      </c>
      <c r="AS198" s="1" t="s">
        <v>2375</v>
      </c>
      <c r="AU198" s="1" t="s">
        <v>5307</v>
      </c>
      <c r="AX198" s="1" t="s">
        <v>2376</v>
      </c>
      <c r="AY198" t="s">
        <v>95</v>
      </c>
      <c r="AZ198" t="s">
        <v>96</v>
      </c>
      <c r="BC198">
        <v>3</v>
      </c>
      <c r="BD198">
        <v>21</v>
      </c>
      <c r="BE198">
        <v>7</v>
      </c>
    </row>
    <row r="199" spans="1:63" ht="100" customHeight="1" x14ac:dyDescent="0.2">
      <c r="A199" s="2">
        <v>45122</v>
      </c>
      <c r="B199">
        <v>279</v>
      </c>
      <c r="C199" t="s">
        <v>2377</v>
      </c>
      <c r="D199">
        <v>2017</v>
      </c>
      <c r="E199" s="1" t="s">
        <v>967</v>
      </c>
      <c r="F199" s="3">
        <v>43025</v>
      </c>
      <c r="G199" s="3">
        <v>44194</v>
      </c>
      <c r="H199" s="1" t="s">
        <v>789</v>
      </c>
      <c r="I199" s="1" t="s">
        <v>269</v>
      </c>
      <c r="J199" s="1" t="s">
        <v>2378</v>
      </c>
      <c r="K199" s="1">
        <v>20</v>
      </c>
      <c r="L199" s="1" t="s">
        <v>2379</v>
      </c>
      <c r="M199" s="1" t="s">
        <v>2380</v>
      </c>
      <c r="N199" s="1" t="s">
        <v>252</v>
      </c>
      <c r="P199" s="1" t="s">
        <v>76</v>
      </c>
      <c r="S199" s="1" t="s">
        <v>74</v>
      </c>
      <c r="T199" s="29" t="s">
        <v>1671</v>
      </c>
      <c r="U199" s="1" t="s">
        <v>4453</v>
      </c>
      <c r="V199" s="1" t="s">
        <v>79</v>
      </c>
      <c r="W199" s="1" t="s">
        <v>80</v>
      </c>
      <c r="X199" s="1" t="s">
        <v>4686</v>
      </c>
      <c r="Y199" s="1" t="s">
        <v>81</v>
      </c>
      <c r="Z199" s="1" t="s">
        <v>82</v>
      </c>
      <c r="AA199" s="1" t="s">
        <v>102</v>
      </c>
      <c r="AB199" s="1" t="s">
        <v>2381</v>
      </c>
      <c r="AC199" s="1" t="s">
        <v>4622</v>
      </c>
      <c r="AE199" s="1" t="s">
        <v>96</v>
      </c>
      <c r="AF199" s="1" t="s">
        <v>2382</v>
      </c>
      <c r="AG199" s="1" t="s">
        <v>281</v>
      </c>
      <c r="AH199" s="1" t="s">
        <v>259</v>
      </c>
      <c r="AI199" s="1" t="s">
        <v>242</v>
      </c>
      <c r="AJ199" s="1" t="s">
        <v>782</v>
      </c>
      <c r="AK199" s="1" t="s">
        <v>226</v>
      </c>
      <c r="AL199" s="1" t="s">
        <v>2383</v>
      </c>
      <c r="AM199" s="1" t="s">
        <v>163</v>
      </c>
      <c r="AN199" s="1" t="s">
        <v>284</v>
      </c>
      <c r="AQ199" s="1" t="s">
        <v>2384</v>
      </c>
      <c r="AR199" s="1" t="s">
        <v>2385</v>
      </c>
      <c r="AS199" s="1" t="s">
        <v>2386</v>
      </c>
      <c r="AU199" s="1" t="s">
        <v>5308</v>
      </c>
      <c r="AY199" t="s">
        <v>168</v>
      </c>
      <c r="AZ199" t="s">
        <v>78</v>
      </c>
      <c r="BB199">
        <v>20</v>
      </c>
      <c r="BF199" t="s">
        <v>1834</v>
      </c>
      <c r="BG199" t="s">
        <v>899</v>
      </c>
      <c r="BH199" t="s">
        <v>75</v>
      </c>
      <c r="BI199" t="s">
        <v>75</v>
      </c>
      <c r="BJ199" t="s">
        <v>75</v>
      </c>
      <c r="BK199" t="s">
        <v>75</v>
      </c>
    </row>
    <row r="200" spans="1:63" ht="100" customHeight="1" x14ac:dyDescent="0.2">
      <c r="B200">
        <v>278</v>
      </c>
      <c r="C200" t="s">
        <v>1457</v>
      </c>
      <c r="D200">
        <v>2017</v>
      </c>
      <c r="E200" s="1" t="s">
        <v>967</v>
      </c>
      <c r="F200" s="3">
        <v>43025</v>
      </c>
      <c r="G200" s="3">
        <v>43740</v>
      </c>
      <c r="H200" s="1" t="s">
        <v>1034</v>
      </c>
      <c r="I200" s="1" t="s">
        <v>128</v>
      </c>
      <c r="J200" s="1" t="s">
        <v>2387</v>
      </c>
      <c r="K200" s="1">
        <v>10</v>
      </c>
      <c r="L200" s="1" t="s">
        <v>2388</v>
      </c>
      <c r="M200" s="1" t="s">
        <v>2388</v>
      </c>
      <c r="N200" s="1" t="s">
        <v>2389</v>
      </c>
      <c r="P200" s="1" t="s">
        <v>1462</v>
      </c>
      <c r="S200" s="1" t="s">
        <v>2389</v>
      </c>
      <c r="T200" s="29">
        <v>1</v>
      </c>
      <c r="U200" s="1" t="s">
        <v>2390</v>
      </c>
      <c r="V200" s="1" t="s">
        <v>79</v>
      </c>
      <c r="W200" s="1" t="s">
        <v>80</v>
      </c>
      <c r="X200" s="1" t="s">
        <v>4686</v>
      </c>
      <c r="Y200" s="1" t="s">
        <v>159</v>
      </c>
      <c r="Z200" s="1" t="s">
        <v>82</v>
      </c>
      <c r="AA200" s="1" t="s">
        <v>102</v>
      </c>
      <c r="AB200" s="1" t="s">
        <v>2391</v>
      </c>
      <c r="AC200" s="1" t="s">
        <v>2392</v>
      </c>
      <c r="AF200" s="1" t="s">
        <v>2393</v>
      </c>
      <c r="AG200" s="1" t="s">
        <v>1219</v>
      </c>
      <c r="AH200" s="1" t="s">
        <v>1102</v>
      </c>
      <c r="AI200" s="1" t="s">
        <v>882</v>
      </c>
      <c r="AJ200" s="1" t="s">
        <v>1192</v>
      </c>
      <c r="AK200" s="1" t="s">
        <v>226</v>
      </c>
      <c r="AL200" s="1" t="s">
        <v>2394</v>
      </c>
      <c r="AM200" s="1" t="s">
        <v>181</v>
      </c>
      <c r="AR200" s="1" t="s">
        <v>1443</v>
      </c>
      <c r="AS200" s="1" t="s">
        <v>2395</v>
      </c>
      <c r="AU200" s="1" t="s">
        <v>5309</v>
      </c>
      <c r="AY200" t="s">
        <v>168</v>
      </c>
      <c r="AZ200" t="s">
        <v>78</v>
      </c>
      <c r="BB200">
        <v>10</v>
      </c>
      <c r="BF200" t="s">
        <v>75</v>
      </c>
      <c r="BG200" t="s">
        <v>75</v>
      </c>
      <c r="BH200" t="s">
        <v>75</v>
      </c>
      <c r="BI200" t="s">
        <v>75</v>
      </c>
      <c r="BJ200" t="s">
        <v>75</v>
      </c>
      <c r="BK200" t="s">
        <v>75</v>
      </c>
    </row>
    <row r="201" spans="1:63" ht="100" customHeight="1" x14ac:dyDescent="0.2">
      <c r="B201">
        <v>277</v>
      </c>
      <c r="C201" t="s">
        <v>2396</v>
      </c>
      <c r="D201">
        <v>2017</v>
      </c>
      <c r="E201" s="1" t="s">
        <v>967</v>
      </c>
      <c r="F201" s="3">
        <v>43025</v>
      </c>
      <c r="G201" s="3">
        <v>43553</v>
      </c>
      <c r="H201" s="1" t="s">
        <v>1154</v>
      </c>
      <c r="I201" s="1" t="s">
        <v>71</v>
      </c>
      <c r="J201" s="1" t="s">
        <v>1854</v>
      </c>
      <c r="K201" s="1">
        <v>2</v>
      </c>
      <c r="L201" s="1" t="s">
        <v>2397</v>
      </c>
      <c r="M201" s="1" t="s">
        <v>2397</v>
      </c>
      <c r="N201" s="1" t="s">
        <v>425</v>
      </c>
      <c r="P201" s="1" t="s">
        <v>156</v>
      </c>
      <c r="S201" s="1" t="s">
        <v>425</v>
      </c>
      <c r="T201" s="29">
        <v>9</v>
      </c>
      <c r="U201" s="1" t="s">
        <v>2398</v>
      </c>
      <c r="V201" s="1" t="s">
        <v>79</v>
      </c>
      <c r="W201" s="1" t="s">
        <v>80</v>
      </c>
      <c r="X201" s="1" t="s">
        <v>4685</v>
      </c>
      <c r="Y201" s="1" t="s">
        <v>1745</v>
      </c>
      <c r="Z201" s="1" t="s">
        <v>82</v>
      </c>
      <c r="AA201" s="1" t="s">
        <v>83</v>
      </c>
      <c r="AB201" s="1" t="s">
        <v>2399</v>
      </c>
      <c r="AC201" s="1" t="s">
        <v>4623</v>
      </c>
      <c r="AF201" s="1" t="s">
        <v>2400</v>
      </c>
      <c r="AG201" s="1" t="s">
        <v>615</v>
      </c>
      <c r="AH201" s="1" t="s">
        <v>583</v>
      </c>
      <c r="AL201" s="1" t="s">
        <v>2401</v>
      </c>
      <c r="AM201" s="1" t="s">
        <v>244</v>
      </c>
      <c r="AN201" s="1" t="s">
        <v>75</v>
      </c>
      <c r="AP201" s="1" t="s">
        <v>2402</v>
      </c>
      <c r="AQ201" s="1" t="s">
        <v>2403</v>
      </c>
      <c r="AR201" s="1" t="s">
        <v>230</v>
      </c>
      <c r="AS201" s="1" t="s">
        <v>1867</v>
      </c>
      <c r="AU201" s="1" t="s">
        <v>5284</v>
      </c>
      <c r="AY201" t="s">
        <v>168</v>
      </c>
      <c r="AZ201" t="s">
        <v>78</v>
      </c>
      <c r="BB201">
        <v>2</v>
      </c>
    </row>
    <row r="202" spans="1:63" ht="100" customHeight="1" x14ac:dyDescent="0.2">
      <c r="A202" s="2">
        <v>45122</v>
      </c>
      <c r="B202">
        <v>276</v>
      </c>
      <c r="C202" t="s">
        <v>1571</v>
      </c>
      <c r="D202">
        <v>2017</v>
      </c>
      <c r="E202" s="1" t="s">
        <v>967</v>
      </c>
      <c r="F202" s="3">
        <v>43021</v>
      </c>
      <c r="G202" s="3">
        <v>43299</v>
      </c>
      <c r="H202" s="1" t="s">
        <v>2404</v>
      </c>
      <c r="I202" s="1" t="s">
        <v>234</v>
      </c>
      <c r="J202" s="1" t="s">
        <v>2405</v>
      </c>
      <c r="K202" s="1">
        <v>19</v>
      </c>
      <c r="L202" s="1" t="s">
        <v>2406</v>
      </c>
      <c r="M202" s="1" t="s">
        <v>2406</v>
      </c>
      <c r="N202" s="1" t="s">
        <v>425</v>
      </c>
      <c r="P202" s="1" t="s">
        <v>156</v>
      </c>
      <c r="S202" s="1" t="s">
        <v>425</v>
      </c>
      <c r="T202" s="29">
        <v>9</v>
      </c>
      <c r="U202" s="1" t="s">
        <v>4454</v>
      </c>
      <c r="V202" s="1" t="s">
        <v>79</v>
      </c>
      <c r="W202" s="1" t="s">
        <v>80</v>
      </c>
      <c r="X202" s="1" t="s">
        <v>4686</v>
      </c>
      <c r="Y202" s="1" t="s">
        <v>159</v>
      </c>
      <c r="Z202" s="1" t="s">
        <v>82</v>
      </c>
      <c r="AA202" s="1" t="s">
        <v>102</v>
      </c>
      <c r="AB202" s="1" t="s">
        <v>2407</v>
      </c>
      <c r="AC202" s="1" t="s">
        <v>4624</v>
      </c>
      <c r="AD202" s="1" t="s">
        <v>160</v>
      </c>
      <c r="AE202" s="1" t="s">
        <v>96</v>
      </c>
      <c r="AF202" s="1" t="s">
        <v>2408</v>
      </c>
      <c r="AG202" s="1" t="s">
        <v>224</v>
      </c>
      <c r="AH202" s="1" t="s">
        <v>225</v>
      </c>
      <c r="AI202" s="1" t="s">
        <v>304</v>
      </c>
      <c r="AJ202" s="1" t="s">
        <v>1192</v>
      </c>
      <c r="AK202" s="1" t="s">
        <v>226</v>
      </c>
      <c r="AL202" s="1" t="s">
        <v>2409</v>
      </c>
      <c r="AM202" s="1" t="s">
        <v>163</v>
      </c>
      <c r="AN202" s="1" t="s">
        <v>75</v>
      </c>
      <c r="AR202" s="1" t="s">
        <v>230</v>
      </c>
      <c r="AS202" s="1" t="s">
        <v>2410</v>
      </c>
      <c r="AU202" s="1" t="s">
        <v>5310</v>
      </c>
      <c r="AY202" t="s">
        <v>168</v>
      </c>
      <c r="AZ202" t="s">
        <v>78</v>
      </c>
      <c r="BB202">
        <v>19</v>
      </c>
      <c r="BF202" t="s">
        <v>75</v>
      </c>
      <c r="BG202" t="s">
        <v>75</v>
      </c>
      <c r="BH202" t="s">
        <v>75</v>
      </c>
      <c r="BI202" t="s">
        <v>75</v>
      </c>
      <c r="BJ202" t="s">
        <v>75</v>
      </c>
      <c r="BK202" t="s">
        <v>75</v>
      </c>
    </row>
    <row r="203" spans="1:63" ht="100" customHeight="1" x14ac:dyDescent="0.2">
      <c r="A203" s="2">
        <v>45122</v>
      </c>
      <c r="B203">
        <v>275</v>
      </c>
      <c r="C203" t="s">
        <v>2411</v>
      </c>
      <c r="D203">
        <v>2017</v>
      </c>
      <c r="E203" s="1" t="s">
        <v>967</v>
      </c>
      <c r="F203" s="3">
        <v>43019</v>
      </c>
      <c r="H203" s="1" t="s">
        <v>2412</v>
      </c>
      <c r="I203" s="1" t="s">
        <v>234</v>
      </c>
      <c r="J203" s="1" t="s">
        <v>2413</v>
      </c>
      <c r="K203" s="1">
        <v>33</v>
      </c>
      <c r="L203" s="1" t="s">
        <v>2414</v>
      </c>
      <c r="M203" s="1" t="s">
        <v>2415</v>
      </c>
      <c r="N203" s="1" t="s">
        <v>1375</v>
      </c>
      <c r="P203" s="1" t="s">
        <v>1169</v>
      </c>
      <c r="R203" s="1" t="s">
        <v>890</v>
      </c>
      <c r="S203" s="1" t="s">
        <v>1375</v>
      </c>
      <c r="T203" s="29">
        <v>3</v>
      </c>
      <c r="U203" s="1" t="s">
        <v>2416</v>
      </c>
      <c r="V203" s="1" t="s">
        <v>825</v>
      </c>
      <c r="W203" s="1" t="s">
        <v>80</v>
      </c>
      <c r="X203" s="1" t="s">
        <v>4685</v>
      </c>
      <c r="Y203" s="1" t="s">
        <v>1745</v>
      </c>
      <c r="Z203" s="1" t="s">
        <v>101</v>
      </c>
      <c r="AA203" s="1" t="s">
        <v>102</v>
      </c>
      <c r="AB203" s="1" t="s">
        <v>2417</v>
      </c>
      <c r="AC203" s="1" t="s">
        <v>2418</v>
      </c>
      <c r="AD203" s="1" t="s">
        <v>176</v>
      </c>
      <c r="AE203" s="1" t="s">
        <v>96</v>
      </c>
      <c r="AF203" s="1" t="s">
        <v>2419</v>
      </c>
      <c r="AG203" s="1" t="s">
        <v>430</v>
      </c>
      <c r="AH203" s="1" t="s">
        <v>601</v>
      </c>
      <c r="AI203" s="1" t="s">
        <v>179</v>
      </c>
      <c r="AJ203" s="1" t="s">
        <v>179</v>
      </c>
      <c r="AK203" s="1" t="s">
        <v>305</v>
      </c>
      <c r="AL203" s="1" t="s">
        <v>2420</v>
      </c>
      <c r="AM203" s="1" t="s">
        <v>163</v>
      </c>
      <c r="AN203" s="1" t="s">
        <v>262</v>
      </c>
      <c r="AP203" s="1" t="s">
        <v>2421</v>
      </c>
      <c r="AR203" s="1" t="s">
        <v>1175</v>
      </c>
      <c r="AS203" s="1" t="s">
        <v>2422</v>
      </c>
      <c r="AU203" s="1" t="s">
        <v>5311</v>
      </c>
      <c r="AW203" s="1" t="s">
        <v>2423</v>
      </c>
      <c r="AY203" t="s">
        <v>168</v>
      </c>
      <c r="AZ203" t="s">
        <v>96</v>
      </c>
      <c r="BB203">
        <v>22</v>
      </c>
      <c r="BE203">
        <v>11</v>
      </c>
      <c r="BF203" t="s">
        <v>75</v>
      </c>
      <c r="BG203" t="s">
        <v>1834</v>
      </c>
      <c r="BH203" t="s">
        <v>75</v>
      </c>
      <c r="BI203" t="s">
        <v>75</v>
      </c>
      <c r="BJ203" t="s">
        <v>899</v>
      </c>
      <c r="BK203" t="s">
        <v>898</v>
      </c>
    </row>
    <row r="204" spans="1:63" ht="100" customHeight="1" x14ac:dyDescent="0.2">
      <c r="A204" s="2">
        <v>45150</v>
      </c>
      <c r="B204">
        <v>274</v>
      </c>
      <c r="C204" t="s">
        <v>1898</v>
      </c>
      <c r="D204">
        <v>2017</v>
      </c>
      <c r="E204" s="1" t="s">
        <v>967</v>
      </c>
      <c r="F204" s="3">
        <v>43014</v>
      </c>
      <c r="H204" s="1" t="s">
        <v>2424</v>
      </c>
      <c r="I204" s="1" t="s">
        <v>234</v>
      </c>
      <c r="J204" s="1" t="s">
        <v>2413</v>
      </c>
      <c r="K204" s="1">
        <v>26</v>
      </c>
      <c r="L204" s="1" t="s">
        <v>2425</v>
      </c>
      <c r="M204" s="1" t="s">
        <v>2426</v>
      </c>
      <c r="N204" s="1" t="s">
        <v>425</v>
      </c>
      <c r="P204" s="1" t="s">
        <v>156</v>
      </c>
      <c r="Q204" s="1" t="s">
        <v>157</v>
      </c>
      <c r="R204" s="1" t="s">
        <v>96</v>
      </c>
      <c r="S204" s="1" t="s">
        <v>553</v>
      </c>
      <c r="T204" s="29">
        <v>9</v>
      </c>
      <c r="U204" s="1" t="s">
        <v>2427</v>
      </c>
      <c r="V204" s="1" t="s">
        <v>825</v>
      </c>
      <c r="W204" s="1" t="s">
        <v>80</v>
      </c>
      <c r="X204" s="1" t="s">
        <v>4685</v>
      </c>
      <c r="Y204" s="1" t="s">
        <v>1745</v>
      </c>
      <c r="Z204" s="1" t="s">
        <v>82</v>
      </c>
      <c r="AA204" s="1" t="s">
        <v>102</v>
      </c>
      <c r="AB204" s="1" t="s">
        <v>2428</v>
      </c>
      <c r="AC204" s="1" t="s">
        <v>4625</v>
      </c>
      <c r="AE204" s="1" t="s">
        <v>96</v>
      </c>
      <c r="AF204" s="1" t="s">
        <v>2429</v>
      </c>
      <c r="AG204" s="1" t="s">
        <v>430</v>
      </c>
      <c r="AH204" s="1" t="s">
        <v>179</v>
      </c>
      <c r="AI204" s="1" t="s">
        <v>881</v>
      </c>
      <c r="AJ204" s="1" t="s">
        <v>2430</v>
      </c>
      <c r="AL204" s="1" t="s">
        <v>2431</v>
      </c>
      <c r="AM204" s="1" t="s">
        <v>163</v>
      </c>
      <c r="AN204" s="1" t="s">
        <v>284</v>
      </c>
      <c r="AP204" s="1" t="s">
        <v>2432</v>
      </c>
      <c r="AQ204" s="1" t="s">
        <v>2433</v>
      </c>
      <c r="AR204" s="1" t="s">
        <v>230</v>
      </c>
      <c r="AS204" s="1" t="s">
        <v>2434</v>
      </c>
      <c r="AU204" s="1" t="s">
        <v>5312</v>
      </c>
      <c r="AW204" s="1" t="s">
        <v>2435</v>
      </c>
      <c r="AY204" t="s">
        <v>168</v>
      </c>
      <c r="AZ204" t="s">
        <v>78</v>
      </c>
      <c r="BB204">
        <v>26</v>
      </c>
      <c r="BF204" t="s">
        <v>898</v>
      </c>
      <c r="BG204" t="s">
        <v>1834</v>
      </c>
      <c r="BH204" t="s">
        <v>75</v>
      </c>
      <c r="BI204" t="s">
        <v>75</v>
      </c>
    </row>
    <row r="205" spans="1:63" ht="100" customHeight="1" x14ac:dyDescent="0.2">
      <c r="A205" s="2">
        <v>45122</v>
      </c>
      <c r="B205">
        <v>273</v>
      </c>
      <c r="C205" t="s">
        <v>2436</v>
      </c>
      <c r="D205">
        <v>2017</v>
      </c>
      <c r="E205" s="1" t="s">
        <v>967</v>
      </c>
      <c r="F205" s="3">
        <v>43003</v>
      </c>
      <c r="G205" s="3">
        <v>44461</v>
      </c>
      <c r="H205" s="1" t="s">
        <v>2437</v>
      </c>
      <c r="I205" s="1" t="s">
        <v>151</v>
      </c>
      <c r="J205" s="1" t="s">
        <v>2352</v>
      </c>
      <c r="K205" s="1">
        <v>20</v>
      </c>
      <c r="L205" s="1" t="s">
        <v>2438</v>
      </c>
      <c r="M205" s="1" t="s">
        <v>2439</v>
      </c>
      <c r="N205" s="1" t="s">
        <v>1238</v>
      </c>
      <c r="P205" s="1" t="s">
        <v>156</v>
      </c>
      <c r="R205" s="1" t="s">
        <v>890</v>
      </c>
      <c r="S205" s="1" t="s">
        <v>275</v>
      </c>
      <c r="T205" s="29">
        <v>9</v>
      </c>
      <c r="U205" s="1" t="s">
        <v>4626</v>
      </c>
      <c r="V205" s="1" t="s">
        <v>2356</v>
      </c>
      <c r="W205" s="1" t="s">
        <v>852</v>
      </c>
      <c r="X205" s="1" t="s">
        <v>4685</v>
      </c>
      <c r="Y205" s="1" t="s">
        <v>277</v>
      </c>
      <c r="Z205" s="1" t="s">
        <v>82</v>
      </c>
      <c r="AA205" s="1" t="s">
        <v>102</v>
      </c>
      <c r="AB205" s="1" t="s">
        <v>2440</v>
      </c>
      <c r="AC205" s="1" t="s">
        <v>2441</v>
      </c>
      <c r="AD205" s="1" t="s">
        <v>176</v>
      </c>
      <c r="AE205" s="1" t="s">
        <v>96</v>
      </c>
      <c r="AF205" s="1" t="s">
        <v>2442</v>
      </c>
      <c r="AG205" s="1" t="s">
        <v>880</v>
      </c>
      <c r="AH205" s="1" t="s">
        <v>2443</v>
      </c>
      <c r="AI205" s="1" t="s">
        <v>583</v>
      </c>
      <c r="AJ205" s="1" t="s">
        <v>325</v>
      </c>
      <c r="AK205" s="1" t="s">
        <v>305</v>
      </c>
      <c r="AL205" s="1" t="s">
        <v>2444</v>
      </c>
      <c r="AM205" s="1" t="s">
        <v>261</v>
      </c>
      <c r="AN205" s="1" t="s">
        <v>284</v>
      </c>
      <c r="AO205" s="1" t="s">
        <v>2445</v>
      </c>
      <c r="AP205" s="1" t="s">
        <v>2446</v>
      </c>
      <c r="AR205" s="1" t="s">
        <v>165</v>
      </c>
      <c r="AT205" s="1" t="s">
        <v>165</v>
      </c>
      <c r="AU205" s="1" t="s">
        <v>165</v>
      </c>
      <c r="AW205" s="1" t="s">
        <v>2447</v>
      </c>
      <c r="AY205" t="s">
        <v>168</v>
      </c>
      <c r="AZ205" t="s">
        <v>78</v>
      </c>
      <c r="BB205">
        <v>20</v>
      </c>
      <c r="BF205" t="s">
        <v>899</v>
      </c>
      <c r="BG205" t="s">
        <v>899</v>
      </c>
      <c r="BH205" t="s">
        <v>75</v>
      </c>
      <c r="BI205" t="s">
        <v>75</v>
      </c>
      <c r="BJ205" t="s">
        <v>899</v>
      </c>
      <c r="BK205" t="s">
        <v>1834</v>
      </c>
    </row>
    <row r="206" spans="1:63" ht="100" customHeight="1" x14ac:dyDescent="0.2">
      <c r="B206">
        <v>272</v>
      </c>
      <c r="C206" t="s">
        <v>2448</v>
      </c>
      <c r="D206">
        <v>2017</v>
      </c>
      <c r="E206" s="1" t="s">
        <v>967</v>
      </c>
      <c r="F206" s="3">
        <v>42998</v>
      </c>
      <c r="G206" s="3">
        <v>43059</v>
      </c>
      <c r="H206" s="1" t="s">
        <v>1382</v>
      </c>
      <c r="I206" s="1" t="s">
        <v>71</v>
      </c>
      <c r="J206" s="1" t="s">
        <v>2449</v>
      </c>
      <c r="K206" s="1">
        <v>7</v>
      </c>
      <c r="L206" s="1" t="s">
        <v>2450</v>
      </c>
      <c r="M206" s="1" t="s">
        <v>2450</v>
      </c>
      <c r="N206" s="1" t="s">
        <v>425</v>
      </c>
      <c r="P206" s="1" t="s">
        <v>156</v>
      </c>
      <c r="S206" s="1" t="s">
        <v>425</v>
      </c>
      <c r="T206" s="29">
        <v>9</v>
      </c>
      <c r="U206" s="1" t="s">
        <v>2451</v>
      </c>
      <c r="V206" s="1" t="s">
        <v>79</v>
      </c>
      <c r="W206" s="1" t="s">
        <v>80</v>
      </c>
      <c r="X206" s="1" t="s">
        <v>4686</v>
      </c>
      <c r="Z206" s="1" t="s">
        <v>82</v>
      </c>
      <c r="AA206" s="1" t="s">
        <v>102</v>
      </c>
      <c r="AB206" s="1" t="s">
        <v>2452</v>
      </c>
      <c r="AC206" s="1" t="s">
        <v>2453</v>
      </c>
      <c r="AF206" s="1" t="s">
        <v>2454</v>
      </c>
      <c r="AG206" s="1" t="s">
        <v>224</v>
      </c>
      <c r="AH206" s="1" t="s">
        <v>1102</v>
      </c>
      <c r="AI206" s="1" t="s">
        <v>882</v>
      </c>
      <c r="AJ206" s="1" t="s">
        <v>1192</v>
      </c>
      <c r="AK206" s="1" t="s">
        <v>226</v>
      </c>
      <c r="AL206" s="1" t="s">
        <v>2455</v>
      </c>
      <c r="AM206" s="1" t="s">
        <v>753</v>
      </c>
      <c r="AN206" s="1" t="s">
        <v>75</v>
      </c>
      <c r="AR206" s="1" t="s">
        <v>230</v>
      </c>
      <c r="AS206" s="1" t="s">
        <v>2456</v>
      </c>
      <c r="AU206" s="1" t="s">
        <v>5313</v>
      </c>
      <c r="AY206" t="s">
        <v>168</v>
      </c>
      <c r="AZ206" t="s">
        <v>78</v>
      </c>
      <c r="BB206">
        <v>7</v>
      </c>
      <c r="BF206" t="s">
        <v>75</v>
      </c>
      <c r="BG206" t="s">
        <v>75</v>
      </c>
      <c r="BH206" t="s">
        <v>75</v>
      </c>
      <c r="BI206" t="s">
        <v>75</v>
      </c>
      <c r="BJ206" t="s">
        <v>75</v>
      </c>
      <c r="BK206" t="s">
        <v>75</v>
      </c>
    </row>
    <row r="207" spans="1:63" ht="100" customHeight="1" x14ac:dyDescent="0.2">
      <c r="A207" s="2">
        <v>45150</v>
      </c>
      <c r="B207">
        <v>271</v>
      </c>
      <c r="C207" t="s">
        <v>1797</v>
      </c>
      <c r="D207">
        <v>2017</v>
      </c>
      <c r="E207" s="1" t="s">
        <v>967</v>
      </c>
      <c r="F207" s="3">
        <v>42989</v>
      </c>
      <c r="H207" s="1" t="s">
        <v>1034</v>
      </c>
      <c r="I207" s="1" t="s">
        <v>128</v>
      </c>
      <c r="J207" s="1" t="s">
        <v>2457</v>
      </c>
      <c r="K207" s="1">
        <v>17</v>
      </c>
      <c r="L207" s="1" t="s">
        <v>2458</v>
      </c>
      <c r="M207" s="1" t="s">
        <v>2458</v>
      </c>
      <c r="N207" s="1" t="s">
        <v>425</v>
      </c>
      <c r="P207" s="1" t="s">
        <v>156</v>
      </c>
      <c r="R207" s="1" t="s">
        <v>890</v>
      </c>
      <c r="S207" s="1" t="s">
        <v>425</v>
      </c>
      <c r="T207" s="29">
        <v>9</v>
      </c>
      <c r="U207" s="1" t="s">
        <v>2459</v>
      </c>
      <c r="V207" s="1" t="s">
        <v>825</v>
      </c>
      <c r="W207" s="1" t="s">
        <v>80</v>
      </c>
      <c r="X207" s="1" t="s">
        <v>4685</v>
      </c>
      <c r="Y207" s="1" t="s">
        <v>277</v>
      </c>
      <c r="Z207" s="1" t="s">
        <v>101</v>
      </c>
      <c r="AA207" s="1" t="s">
        <v>102</v>
      </c>
      <c r="AB207" s="1" t="s">
        <v>2460</v>
      </c>
      <c r="AC207" s="1" t="s">
        <v>4627</v>
      </c>
      <c r="AF207" s="1" t="s">
        <v>2461</v>
      </c>
      <c r="AG207" s="1" t="s">
        <v>87</v>
      </c>
      <c r="AH207" s="1" t="s">
        <v>179</v>
      </c>
      <c r="AI207" s="1" t="s">
        <v>881</v>
      </c>
      <c r="AJ207" s="1" t="s">
        <v>2430</v>
      </c>
      <c r="AK207" s="1" t="s">
        <v>881</v>
      </c>
      <c r="AL207" s="1" t="s">
        <v>2462</v>
      </c>
      <c r="AM207" s="1" t="s">
        <v>261</v>
      </c>
      <c r="AN207" s="1" t="s">
        <v>262</v>
      </c>
      <c r="AP207" s="1" t="s">
        <v>2463</v>
      </c>
      <c r="AQ207" s="1" t="s">
        <v>2464</v>
      </c>
      <c r="AR207" s="1" t="s">
        <v>230</v>
      </c>
      <c r="AS207" s="1" t="s">
        <v>2465</v>
      </c>
      <c r="AU207" s="1" t="s">
        <v>5314</v>
      </c>
      <c r="AW207" s="1" t="s">
        <v>2466</v>
      </c>
      <c r="AY207" t="s">
        <v>168</v>
      </c>
      <c r="AZ207" t="s">
        <v>96</v>
      </c>
      <c r="BA207" t="s">
        <v>2467</v>
      </c>
      <c r="BB207">
        <v>5</v>
      </c>
      <c r="BE207">
        <v>12</v>
      </c>
      <c r="BF207" t="s">
        <v>75</v>
      </c>
      <c r="BG207" t="s">
        <v>1834</v>
      </c>
      <c r="BH207" t="s">
        <v>75</v>
      </c>
      <c r="BI207" t="s">
        <v>75</v>
      </c>
      <c r="BJ207" t="s">
        <v>898</v>
      </c>
      <c r="BK207" t="s">
        <v>1834</v>
      </c>
    </row>
    <row r="208" spans="1:63" ht="100" customHeight="1" x14ac:dyDescent="0.2">
      <c r="B208">
        <v>270</v>
      </c>
      <c r="C208" t="s">
        <v>1843</v>
      </c>
      <c r="D208">
        <v>2017</v>
      </c>
      <c r="E208" s="1" t="s">
        <v>967</v>
      </c>
      <c r="F208" s="3">
        <v>42986</v>
      </c>
      <c r="G208" s="3">
        <v>43280</v>
      </c>
      <c r="H208" s="1" t="s">
        <v>1065</v>
      </c>
      <c r="I208" s="1" t="s">
        <v>71</v>
      </c>
      <c r="J208" s="1" t="s">
        <v>2468</v>
      </c>
      <c r="K208" s="1">
        <v>5</v>
      </c>
      <c r="L208" s="1" t="s">
        <v>2469</v>
      </c>
      <c r="M208" s="1" t="s">
        <v>2469</v>
      </c>
      <c r="N208" s="1" t="s">
        <v>1011</v>
      </c>
      <c r="P208" s="1" t="s">
        <v>1012</v>
      </c>
      <c r="S208" s="1" t="s">
        <v>1011</v>
      </c>
      <c r="T208" s="29">
        <v>2</v>
      </c>
      <c r="U208" s="1" t="s">
        <v>2470</v>
      </c>
      <c r="V208" s="1" t="s">
        <v>79</v>
      </c>
      <c r="W208" s="1" t="s">
        <v>80</v>
      </c>
      <c r="X208" s="1" t="s">
        <v>4685</v>
      </c>
      <c r="Z208" s="1" t="s">
        <v>82</v>
      </c>
      <c r="AA208" s="1" t="s">
        <v>102</v>
      </c>
      <c r="AB208" s="1" t="s">
        <v>2471</v>
      </c>
      <c r="AC208" s="1" t="s">
        <v>2472</v>
      </c>
      <c r="AF208" s="1" t="s">
        <v>2473</v>
      </c>
      <c r="AG208" s="1" t="s">
        <v>615</v>
      </c>
      <c r="AH208" s="1" t="s">
        <v>583</v>
      </c>
      <c r="AL208" s="1" t="s">
        <v>2474</v>
      </c>
      <c r="AM208" s="1" t="s">
        <v>91</v>
      </c>
      <c r="AN208" s="1" t="s">
        <v>284</v>
      </c>
      <c r="AR208" s="1" t="s">
        <v>975</v>
      </c>
      <c r="AS208" s="1" t="s">
        <v>2475</v>
      </c>
      <c r="AU208" s="1" t="s">
        <v>5315</v>
      </c>
      <c r="AY208" t="s">
        <v>168</v>
      </c>
      <c r="AZ208" t="s">
        <v>78</v>
      </c>
      <c r="BB208">
        <v>5</v>
      </c>
    </row>
    <row r="209" spans="1:57" ht="100" customHeight="1" x14ac:dyDescent="0.2">
      <c r="A209" s="2">
        <v>45150</v>
      </c>
      <c r="B209">
        <v>269</v>
      </c>
      <c r="C209" t="s">
        <v>1361</v>
      </c>
      <c r="D209">
        <v>2017</v>
      </c>
      <c r="E209" s="1" t="s">
        <v>967</v>
      </c>
      <c r="F209" s="3">
        <v>42984</v>
      </c>
      <c r="H209" s="1" t="s">
        <v>2476</v>
      </c>
      <c r="I209" s="1" t="s">
        <v>128</v>
      </c>
      <c r="J209" s="1" t="s">
        <v>2457</v>
      </c>
      <c r="K209" s="1">
        <v>26</v>
      </c>
      <c r="L209" s="1" t="s">
        <v>2477</v>
      </c>
      <c r="M209" s="1" t="s">
        <v>2478</v>
      </c>
      <c r="N209" s="1" t="s">
        <v>2479</v>
      </c>
      <c r="P209" s="1" t="s">
        <v>1012</v>
      </c>
      <c r="R209" s="1" t="s">
        <v>890</v>
      </c>
      <c r="S209" s="1" t="s">
        <v>2479</v>
      </c>
      <c r="T209" s="29">
        <v>2</v>
      </c>
      <c r="U209" s="1" t="s">
        <v>2480</v>
      </c>
      <c r="V209" s="1" t="s">
        <v>825</v>
      </c>
      <c r="W209" s="1" t="s">
        <v>80</v>
      </c>
      <c r="X209" s="1" t="s">
        <v>4685</v>
      </c>
      <c r="Z209" s="1" t="s">
        <v>101</v>
      </c>
      <c r="AA209" s="1" t="s">
        <v>102</v>
      </c>
      <c r="AC209" s="1" t="s">
        <v>4628</v>
      </c>
      <c r="AF209" s="1" t="s">
        <v>2481</v>
      </c>
      <c r="AG209" s="1" t="s">
        <v>87</v>
      </c>
      <c r="AH209" s="1" t="s">
        <v>583</v>
      </c>
      <c r="AL209" s="1" t="s">
        <v>2482</v>
      </c>
      <c r="AM209" s="1" t="s">
        <v>261</v>
      </c>
      <c r="AN209" s="1" t="s">
        <v>262</v>
      </c>
      <c r="AP209" s="1" t="s">
        <v>2483</v>
      </c>
      <c r="AQ209" s="1" t="s">
        <v>2484</v>
      </c>
      <c r="AR209" s="1" t="s">
        <v>975</v>
      </c>
      <c r="AS209" s="1" t="s">
        <v>2485</v>
      </c>
      <c r="AU209" s="1" t="s">
        <v>5316</v>
      </c>
      <c r="AW209" s="1" t="s">
        <v>2486</v>
      </c>
      <c r="AY209" t="s">
        <v>168</v>
      </c>
      <c r="AZ209" t="s">
        <v>96</v>
      </c>
      <c r="BA209" t="s">
        <v>2487</v>
      </c>
      <c r="BB209">
        <v>17</v>
      </c>
      <c r="BE209">
        <v>9</v>
      </c>
    </row>
    <row r="210" spans="1:57" ht="100" customHeight="1" x14ac:dyDescent="0.2">
      <c r="B210">
        <v>268</v>
      </c>
      <c r="C210" t="s">
        <v>2488</v>
      </c>
      <c r="D210">
        <v>2017</v>
      </c>
      <c r="E210" s="1" t="s">
        <v>967</v>
      </c>
      <c r="F210" s="3">
        <v>42961</v>
      </c>
      <c r="G210" s="3">
        <v>44025</v>
      </c>
      <c r="H210" s="1" t="s">
        <v>2119</v>
      </c>
      <c r="I210" s="1" t="s">
        <v>128</v>
      </c>
      <c r="J210" s="1" t="s">
        <v>2489</v>
      </c>
      <c r="K210" s="1">
        <v>12</v>
      </c>
      <c r="L210" s="1" t="s">
        <v>2490</v>
      </c>
      <c r="M210" s="1" t="s">
        <v>2491</v>
      </c>
      <c r="N210" s="1" t="s">
        <v>425</v>
      </c>
      <c r="P210" s="1" t="s">
        <v>156</v>
      </c>
      <c r="S210" s="1" t="s">
        <v>553</v>
      </c>
      <c r="T210" s="29">
        <v>9</v>
      </c>
      <c r="U210" s="1" t="s">
        <v>2492</v>
      </c>
      <c r="V210" s="1" t="s">
        <v>936</v>
      </c>
      <c r="W210" s="1" t="s">
        <v>852</v>
      </c>
      <c r="X210" s="1" t="s">
        <v>4686</v>
      </c>
      <c r="Z210" s="1" t="s">
        <v>82</v>
      </c>
      <c r="AA210" s="1" t="s">
        <v>102</v>
      </c>
      <c r="AC210" s="1" t="s">
        <v>2493</v>
      </c>
      <c r="AF210" s="1" t="s">
        <v>2494</v>
      </c>
      <c r="AG210" s="1" t="s">
        <v>281</v>
      </c>
      <c r="AH210" s="1" t="s">
        <v>583</v>
      </c>
      <c r="AL210" s="1" t="s">
        <v>2495</v>
      </c>
      <c r="AM210" s="1" t="s">
        <v>163</v>
      </c>
      <c r="AN210" s="1" t="s">
        <v>284</v>
      </c>
      <c r="AR210" s="1" t="s">
        <v>230</v>
      </c>
      <c r="AS210" s="1" t="s">
        <v>230</v>
      </c>
      <c r="AU210" s="1" t="s">
        <v>230</v>
      </c>
      <c r="AW210" s="1" t="s">
        <v>2496</v>
      </c>
      <c r="AY210" t="s">
        <v>168</v>
      </c>
      <c r="AZ210" t="s">
        <v>78</v>
      </c>
      <c r="BB210">
        <v>12</v>
      </c>
    </row>
    <row r="211" spans="1:57" ht="100" customHeight="1" x14ac:dyDescent="0.2">
      <c r="B211">
        <v>267</v>
      </c>
      <c r="C211" t="s">
        <v>966</v>
      </c>
      <c r="D211">
        <v>2017</v>
      </c>
      <c r="E211" s="1" t="s">
        <v>967</v>
      </c>
      <c r="F211" s="3">
        <v>42948</v>
      </c>
      <c r="G211" s="3">
        <v>43467</v>
      </c>
      <c r="H211" s="1" t="s">
        <v>70</v>
      </c>
      <c r="I211" s="1" t="s">
        <v>71</v>
      </c>
      <c r="J211" s="1" t="s">
        <v>2294</v>
      </c>
      <c r="K211" s="1">
        <v>16</v>
      </c>
      <c r="L211" s="1" t="s">
        <v>2497</v>
      </c>
      <c r="M211" s="1" t="s">
        <v>2497</v>
      </c>
      <c r="N211" s="1" t="s">
        <v>74</v>
      </c>
      <c r="P211" s="1" t="s">
        <v>76</v>
      </c>
      <c r="S211" s="1" t="s">
        <v>74</v>
      </c>
      <c r="T211" s="29" t="s">
        <v>1671</v>
      </c>
      <c r="U211" s="1" t="s">
        <v>4629</v>
      </c>
      <c r="V211" s="1" t="s">
        <v>79</v>
      </c>
      <c r="W211" s="1" t="s">
        <v>80</v>
      </c>
      <c r="X211" s="1" t="s">
        <v>4686</v>
      </c>
      <c r="Y211" s="1" t="s">
        <v>1745</v>
      </c>
      <c r="Z211" s="1" t="s">
        <v>82</v>
      </c>
      <c r="AA211" s="1" t="s">
        <v>102</v>
      </c>
      <c r="AB211" s="1" t="s">
        <v>2498</v>
      </c>
      <c r="AC211" s="1" t="s">
        <v>2499</v>
      </c>
      <c r="AF211" s="1" t="s">
        <v>2500</v>
      </c>
      <c r="AG211" s="1" t="s">
        <v>465</v>
      </c>
      <c r="AH211" s="1" t="s">
        <v>1102</v>
      </c>
      <c r="AM211" s="1" t="s">
        <v>91</v>
      </c>
      <c r="AN211" s="1" t="s">
        <v>228</v>
      </c>
      <c r="AR211" s="1" t="s">
        <v>975</v>
      </c>
      <c r="AS211" s="1" t="s">
        <v>2501</v>
      </c>
      <c r="AU211" s="1" t="s">
        <v>5317</v>
      </c>
      <c r="AY211" t="s">
        <v>168</v>
      </c>
      <c r="AZ211" t="s">
        <v>78</v>
      </c>
      <c r="BB211">
        <v>16</v>
      </c>
    </row>
    <row r="212" spans="1:57" ht="100" customHeight="1" x14ac:dyDescent="0.2">
      <c r="B212">
        <v>266</v>
      </c>
      <c r="C212" t="s">
        <v>2195</v>
      </c>
      <c r="D212">
        <v>2017</v>
      </c>
      <c r="E212" s="1" t="s">
        <v>967</v>
      </c>
      <c r="F212" s="3">
        <v>42940</v>
      </c>
      <c r="G212" s="3">
        <v>43329</v>
      </c>
      <c r="H212" s="1" t="s">
        <v>70</v>
      </c>
      <c r="I212" s="1" t="s">
        <v>71</v>
      </c>
      <c r="J212" s="1" t="s">
        <v>2502</v>
      </c>
      <c r="K212" s="1">
        <v>22</v>
      </c>
      <c r="L212" s="1" t="s">
        <v>2503</v>
      </c>
      <c r="M212" s="1" t="s">
        <v>2504</v>
      </c>
      <c r="N212" s="1" t="s">
        <v>74</v>
      </c>
      <c r="P212" s="1" t="s">
        <v>76</v>
      </c>
      <c r="S212" s="1" t="s">
        <v>74</v>
      </c>
      <c r="T212" s="29" t="s">
        <v>1671</v>
      </c>
      <c r="U212" s="1" t="s">
        <v>4455</v>
      </c>
      <c r="V212" s="1" t="s">
        <v>1543</v>
      </c>
      <c r="W212" s="1" t="s">
        <v>80</v>
      </c>
      <c r="X212" s="1" t="s">
        <v>4686</v>
      </c>
      <c r="Y212" s="1" t="s">
        <v>1745</v>
      </c>
      <c r="Z212" s="1" t="s">
        <v>101</v>
      </c>
      <c r="AA212" s="1" t="s">
        <v>102</v>
      </c>
      <c r="AB212" s="1" t="s">
        <v>2505</v>
      </c>
      <c r="AC212" s="1" t="s">
        <v>4630</v>
      </c>
      <c r="AF212" s="1" t="s">
        <v>4631</v>
      </c>
      <c r="AG212" s="1" t="s">
        <v>615</v>
      </c>
      <c r="AH212" s="1" t="s">
        <v>583</v>
      </c>
      <c r="AL212" s="1" t="s">
        <v>2506</v>
      </c>
      <c r="AM212" s="1" t="s">
        <v>91</v>
      </c>
      <c r="AN212" s="1" t="s">
        <v>262</v>
      </c>
      <c r="AR212" s="1" t="s">
        <v>975</v>
      </c>
      <c r="AS212" s="1" t="s">
        <v>2507</v>
      </c>
      <c r="AU212" s="1" t="s">
        <v>5318</v>
      </c>
      <c r="AV212" s="1" t="s">
        <v>2508</v>
      </c>
      <c r="AY212" t="s">
        <v>168</v>
      </c>
      <c r="AZ212" t="s">
        <v>96</v>
      </c>
      <c r="BB212">
        <v>11</v>
      </c>
      <c r="BE212">
        <v>11</v>
      </c>
    </row>
    <row r="213" spans="1:57" ht="100" customHeight="1" x14ac:dyDescent="0.2">
      <c r="B213">
        <v>265</v>
      </c>
      <c r="C213" t="s">
        <v>2335</v>
      </c>
      <c r="D213">
        <v>2017</v>
      </c>
      <c r="E213" s="1" t="s">
        <v>967</v>
      </c>
      <c r="F213" s="3">
        <v>42922</v>
      </c>
      <c r="G213" s="3">
        <v>43355</v>
      </c>
      <c r="H213" s="1" t="s">
        <v>789</v>
      </c>
      <c r="I213" s="1" t="s">
        <v>269</v>
      </c>
      <c r="J213" s="1" t="s">
        <v>2509</v>
      </c>
      <c r="K213" s="1">
        <v>19</v>
      </c>
      <c r="L213" s="1" t="s">
        <v>2510</v>
      </c>
      <c r="M213" s="1" t="s">
        <v>2511</v>
      </c>
      <c r="N213" s="1" t="s">
        <v>252</v>
      </c>
      <c r="P213" s="1" t="s">
        <v>76</v>
      </c>
      <c r="S213" s="1" t="s">
        <v>252</v>
      </c>
      <c r="T213" s="29" t="s">
        <v>1671</v>
      </c>
      <c r="U213" s="1" t="s">
        <v>2512</v>
      </c>
      <c r="V213" s="1" t="s">
        <v>79</v>
      </c>
      <c r="W213" s="1" t="s">
        <v>80</v>
      </c>
      <c r="X213" s="1" t="s">
        <v>4685</v>
      </c>
      <c r="Z213" s="1" t="s">
        <v>82</v>
      </c>
      <c r="AA213" s="1" t="s">
        <v>102</v>
      </c>
      <c r="AC213" s="1" t="s">
        <v>2513</v>
      </c>
      <c r="AF213" s="1" t="s">
        <v>2514</v>
      </c>
      <c r="AG213" s="1" t="s">
        <v>615</v>
      </c>
      <c r="AH213" s="1" t="s">
        <v>583</v>
      </c>
      <c r="AL213" s="1" t="s">
        <v>1923</v>
      </c>
      <c r="AM213" s="1" t="s">
        <v>163</v>
      </c>
      <c r="AN213" s="1" t="s">
        <v>75</v>
      </c>
      <c r="AP213" s="1" t="s">
        <v>2515</v>
      </c>
      <c r="AR213" s="1" t="s">
        <v>1443</v>
      </c>
      <c r="AS213" s="1" t="s">
        <v>2516</v>
      </c>
      <c r="AU213" s="1" t="s">
        <v>5319</v>
      </c>
      <c r="AY213" t="s">
        <v>168</v>
      </c>
      <c r="AZ213" t="s">
        <v>78</v>
      </c>
      <c r="BB213">
        <v>20</v>
      </c>
    </row>
    <row r="214" spans="1:57" ht="100" customHeight="1" x14ac:dyDescent="0.2">
      <c r="B214">
        <v>264</v>
      </c>
      <c r="C214" t="s">
        <v>2325</v>
      </c>
      <c r="D214">
        <v>2017</v>
      </c>
      <c r="E214" s="1" t="s">
        <v>967</v>
      </c>
      <c r="F214" s="3">
        <v>42921</v>
      </c>
      <c r="G214" s="3">
        <v>43175</v>
      </c>
      <c r="H214" s="1" t="s">
        <v>2326</v>
      </c>
      <c r="I214" s="1" t="s">
        <v>71</v>
      </c>
      <c r="J214" s="1" t="s">
        <v>2024</v>
      </c>
      <c r="K214" s="1">
        <v>7</v>
      </c>
      <c r="L214" s="1" t="s">
        <v>2517</v>
      </c>
      <c r="M214" s="1" t="s">
        <v>2517</v>
      </c>
      <c r="N214" s="1" t="s">
        <v>425</v>
      </c>
      <c r="P214" s="1" t="s">
        <v>156</v>
      </c>
      <c r="S214" s="1" t="s">
        <v>553</v>
      </c>
      <c r="T214" s="29">
        <v>9</v>
      </c>
      <c r="U214" s="1" t="s">
        <v>2518</v>
      </c>
      <c r="V214" s="1" t="s">
        <v>2519</v>
      </c>
      <c r="W214" s="1" t="s">
        <v>80</v>
      </c>
      <c r="X214" s="1" t="s">
        <v>4686</v>
      </c>
      <c r="Y214" s="1" t="s">
        <v>1745</v>
      </c>
      <c r="Z214" s="1" t="s">
        <v>101</v>
      </c>
      <c r="AA214" s="1" t="s">
        <v>83</v>
      </c>
      <c r="AB214" s="1" t="s">
        <v>2520</v>
      </c>
      <c r="AC214" s="1" t="s">
        <v>2521</v>
      </c>
      <c r="AF214" s="1" t="s">
        <v>2522</v>
      </c>
      <c r="AG214" s="1" t="s">
        <v>281</v>
      </c>
      <c r="AH214" s="1" t="s">
        <v>583</v>
      </c>
      <c r="AL214" s="1" t="s">
        <v>2523</v>
      </c>
      <c r="AM214" s="1" t="s">
        <v>753</v>
      </c>
      <c r="AN214" s="1" t="s">
        <v>75</v>
      </c>
      <c r="AR214" s="1" t="s">
        <v>1867</v>
      </c>
      <c r="AS214" s="1" t="s">
        <v>1867</v>
      </c>
      <c r="AU214" s="1" t="s">
        <v>5284</v>
      </c>
      <c r="AV214" s="1" t="s">
        <v>1324</v>
      </c>
      <c r="AW214" s="1" t="s">
        <v>2524</v>
      </c>
      <c r="AY214" t="s">
        <v>168</v>
      </c>
      <c r="AZ214" t="s">
        <v>96</v>
      </c>
      <c r="BB214">
        <v>6</v>
      </c>
      <c r="BE214">
        <v>1</v>
      </c>
    </row>
    <row r="215" spans="1:57" ht="100" customHeight="1" x14ac:dyDescent="0.2">
      <c r="A215" s="2">
        <v>45122</v>
      </c>
      <c r="B215">
        <v>263</v>
      </c>
      <c r="C215" t="s">
        <v>2525</v>
      </c>
      <c r="D215">
        <v>2017</v>
      </c>
      <c r="E215" s="1" t="s">
        <v>967</v>
      </c>
      <c r="F215" s="3">
        <v>42921</v>
      </c>
      <c r="G215" s="3">
        <v>43574</v>
      </c>
      <c r="H215" s="1" t="s">
        <v>70</v>
      </c>
      <c r="I215" s="1" t="s">
        <v>71</v>
      </c>
      <c r="J215" s="1" t="s">
        <v>2526</v>
      </c>
      <c r="K215" s="1">
        <v>6</v>
      </c>
      <c r="L215" s="1" t="s">
        <v>2527</v>
      </c>
      <c r="M215" s="1" t="s">
        <v>2527</v>
      </c>
      <c r="N215" s="1" t="s">
        <v>553</v>
      </c>
      <c r="P215" s="1" t="s">
        <v>156</v>
      </c>
      <c r="S215" s="1" t="s">
        <v>553</v>
      </c>
      <c r="T215" s="29">
        <v>9</v>
      </c>
      <c r="U215" s="1" t="s">
        <v>2528</v>
      </c>
      <c r="V215" s="1" t="s">
        <v>1492</v>
      </c>
      <c r="W215" s="1" t="s">
        <v>1493</v>
      </c>
      <c r="X215" s="1" t="s">
        <v>4686</v>
      </c>
      <c r="Y215" s="1" t="s">
        <v>1069</v>
      </c>
      <c r="Z215" s="1" t="s">
        <v>82</v>
      </c>
      <c r="AA215" s="1" t="s">
        <v>102</v>
      </c>
      <c r="AB215" s="1" t="s">
        <v>2529</v>
      </c>
      <c r="AC215" s="1" t="s">
        <v>4632</v>
      </c>
      <c r="AD215" s="1" t="s">
        <v>85</v>
      </c>
      <c r="AE215" s="1" t="s">
        <v>96</v>
      </c>
      <c r="AF215" s="1" t="s">
        <v>2530</v>
      </c>
      <c r="AG215" s="1" t="s">
        <v>615</v>
      </c>
      <c r="AH215" s="1" t="s">
        <v>601</v>
      </c>
      <c r="AI215" s="1" t="s">
        <v>89</v>
      </c>
      <c r="AJ215" s="1" t="s">
        <v>616</v>
      </c>
      <c r="AK215" s="1" t="s">
        <v>226</v>
      </c>
      <c r="AL215" s="1" t="s">
        <v>2531</v>
      </c>
      <c r="AM215" s="1" t="s">
        <v>91</v>
      </c>
      <c r="AN215" s="1" t="s">
        <v>262</v>
      </c>
      <c r="AR215" s="1" t="s">
        <v>975</v>
      </c>
      <c r="AT215" s="1" t="s">
        <v>2532</v>
      </c>
      <c r="AU215" s="1" t="s">
        <v>5320</v>
      </c>
      <c r="AY215" t="s">
        <v>168</v>
      </c>
      <c r="AZ215" t="s">
        <v>78</v>
      </c>
      <c r="BB215">
        <v>8</v>
      </c>
    </row>
    <row r="216" spans="1:57" ht="100" customHeight="1" x14ac:dyDescent="0.2">
      <c r="B216">
        <v>262</v>
      </c>
      <c r="C216" t="s">
        <v>2533</v>
      </c>
      <c r="D216">
        <v>2017</v>
      </c>
      <c r="E216" s="1" t="s">
        <v>967</v>
      </c>
      <c r="F216" s="3">
        <v>42906</v>
      </c>
      <c r="G216" s="3">
        <v>42957</v>
      </c>
      <c r="H216" s="1" t="s">
        <v>70</v>
      </c>
      <c r="I216" s="1" t="s">
        <v>71</v>
      </c>
      <c r="J216" s="1" t="s">
        <v>2534</v>
      </c>
      <c r="K216" s="1">
        <v>28</v>
      </c>
      <c r="L216" s="1" t="s">
        <v>2535</v>
      </c>
      <c r="M216" s="1" t="s">
        <v>2536</v>
      </c>
      <c r="N216" s="1" t="s">
        <v>74</v>
      </c>
      <c r="P216" s="1" t="s">
        <v>76</v>
      </c>
      <c r="S216" s="1" t="s">
        <v>74</v>
      </c>
      <c r="T216" s="29" t="s">
        <v>1671</v>
      </c>
      <c r="U216" s="1" t="s">
        <v>4633</v>
      </c>
      <c r="V216" s="1" t="s">
        <v>2537</v>
      </c>
      <c r="W216" s="1" t="s">
        <v>1493</v>
      </c>
      <c r="X216" s="1" t="s">
        <v>4685</v>
      </c>
      <c r="Y216" s="1" t="s">
        <v>1745</v>
      </c>
      <c r="Z216" s="1" t="s">
        <v>101</v>
      </c>
      <c r="AA216" s="1" t="s">
        <v>102</v>
      </c>
      <c r="AB216" s="1" t="s">
        <v>2538</v>
      </c>
      <c r="AC216" s="1" t="s">
        <v>2539</v>
      </c>
      <c r="AF216" s="1" t="s">
        <v>2540</v>
      </c>
      <c r="AG216" s="1" t="s">
        <v>615</v>
      </c>
      <c r="AH216" s="1" t="s">
        <v>583</v>
      </c>
      <c r="AL216" s="1" t="s">
        <v>2541</v>
      </c>
      <c r="AM216" s="1" t="s">
        <v>91</v>
      </c>
      <c r="AN216" s="1" t="s">
        <v>262</v>
      </c>
      <c r="AP216" s="1" t="s">
        <v>2542</v>
      </c>
      <c r="AR216" s="1" t="s">
        <v>1443</v>
      </c>
      <c r="AT216" s="1" t="s">
        <v>2543</v>
      </c>
      <c r="AU216" s="1" t="s">
        <v>5321</v>
      </c>
      <c r="AV216" s="1" t="s">
        <v>2544</v>
      </c>
      <c r="AW216" s="1" t="s">
        <v>2545</v>
      </c>
      <c r="AY216" t="s">
        <v>168</v>
      </c>
      <c r="AZ216" t="s">
        <v>96</v>
      </c>
      <c r="BA216" t="s">
        <v>2546</v>
      </c>
      <c r="BB216">
        <v>14</v>
      </c>
      <c r="BD216">
        <v>1</v>
      </c>
      <c r="BE216">
        <v>12</v>
      </c>
    </row>
    <row r="217" spans="1:57" ht="100" customHeight="1" x14ac:dyDescent="0.2">
      <c r="B217">
        <v>261</v>
      </c>
      <c r="C217" t="s">
        <v>2547</v>
      </c>
      <c r="D217">
        <v>2017</v>
      </c>
      <c r="E217" s="1" t="s">
        <v>967</v>
      </c>
      <c r="F217" s="3">
        <v>42899</v>
      </c>
      <c r="G217" s="3">
        <v>44118</v>
      </c>
      <c r="H217" s="1" t="s">
        <v>789</v>
      </c>
      <c r="I217" s="1" t="s">
        <v>269</v>
      </c>
      <c r="J217" s="1" t="s">
        <v>2509</v>
      </c>
      <c r="K217" s="1">
        <v>9</v>
      </c>
      <c r="L217" s="1" t="s">
        <v>2548</v>
      </c>
      <c r="M217" s="1" t="s">
        <v>2549</v>
      </c>
      <c r="N217" s="1" t="s">
        <v>252</v>
      </c>
      <c r="P217" s="1" t="s">
        <v>76</v>
      </c>
      <c r="S217" s="1" t="s">
        <v>74</v>
      </c>
      <c r="T217" s="29" t="s">
        <v>1671</v>
      </c>
      <c r="U217" s="1" t="s">
        <v>4634</v>
      </c>
      <c r="V217" s="1" t="s">
        <v>2232</v>
      </c>
      <c r="W217" s="1" t="s">
        <v>256</v>
      </c>
      <c r="X217" s="1" t="s">
        <v>4686</v>
      </c>
      <c r="Z217" s="1" t="s">
        <v>1494</v>
      </c>
      <c r="AA217" s="1" t="s">
        <v>102</v>
      </c>
      <c r="AC217" s="1" t="s">
        <v>2550</v>
      </c>
      <c r="AF217" s="1" t="s">
        <v>2551</v>
      </c>
      <c r="AG217" s="1" t="s">
        <v>465</v>
      </c>
      <c r="AH217" s="1" t="s">
        <v>259</v>
      </c>
      <c r="AL217" s="1" t="s">
        <v>2552</v>
      </c>
      <c r="AM217" s="1" t="s">
        <v>163</v>
      </c>
      <c r="AN217" s="1" t="s">
        <v>284</v>
      </c>
      <c r="AP217" s="1" t="s">
        <v>2553</v>
      </c>
      <c r="AQ217" s="1" t="s">
        <v>2554</v>
      </c>
      <c r="AU217" s="1" t="s">
        <v>5237</v>
      </c>
      <c r="AV217" s="1" t="s">
        <v>2555</v>
      </c>
      <c r="AY217" t="s">
        <v>168</v>
      </c>
      <c r="AZ217" t="s">
        <v>78</v>
      </c>
      <c r="BB217">
        <v>9</v>
      </c>
    </row>
    <row r="218" spans="1:57" ht="100" customHeight="1" x14ac:dyDescent="0.2">
      <c r="B218">
        <v>260</v>
      </c>
      <c r="C218" t="s">
        <v>2556</v>
      </c>
      <c r="D218">
        <v>2017</v>
      </c>
      <c r="E218" s="1" t="s">
        <v>967</v>
      </c>
      <c r="F218" s="3">
        <v>42899</v>
      </c>
      <c r="G218" s="3">
        <v>43748</v>
      </c>
      <c r="H218" s="1" t="s">
        <v>490</v>
      </c>
      <c r="I218" s="1" t="s">
        <v>71</v>
      </c>
      <c r="J218" s="1" t="s">
        <v>2557</v>
      </c>
      <c r="K218" s="1">
        <v>13</v>
      </c>
      <c r="L218" s="1" t="s">
        <v>2558</v>
      </c>
      <c r="M218" s="1" t="s">
        <v>2559</v>
      </c>
      <c r="N218" s="1" t="s">
        <v>425</v>
      </c>
      <c r="P218" s="1" t="s">
        <v>156</v>
      </c>
      <c r="S218" s="1" t="s">
        <v>553</v>
      </c>
      <c r="T218" s="29">
        <v>9</v>
      </c>
      <c r="U218" s="1" t="s">
        <v>2560</v>
      </c>
      <c r="V218" s="1" t="s">
        <v>79</v>
      </c>
      <c r="W218" s="1" t="s">
        <v>80</v>
      </c>
      <c r="X218" s="1" t="s">
        <v>4686</v>
      </c>
      <c r="Z218" s="1" t="s">
        <v>82</v>
      </c>
      <c r="AA218" s="1" t="s">
        <v>102</v>
      </c>
      <c r="AC218" s="1" t="s">
        <v>2561</v>
      </c>
      <c r="AF218" s="1" t="s">
        <v>2562</v>
      </c>
      <c r="AG218" s="1" t="s">
        <v>281</v>
      </c>
      <c r="AH218" s="1" t="s">
        <v>583</v>
      </c>
      <c r="AL218" s="1" t="s">
        <v>2563</v>
      </c>
      <c r="AM218" s="1" t="s">
        <v>163</v>
      </c>
      <c r="AN218" s="1" t="s">
        <v>262</v>
      </c>
      <c r="AP218" s="1" t="s">
        <v>2564</v>
      </c>
      <c r="AR218" s="1" t="s">
        <v>434</v>
      </c>
      <c r="AS218" s="1" t="s">
        <v>2565</v>
      </c>
      <c r="AU218" s="1" t="s">
        <v>5322</v>
      </c>
      <c r="AY218" t="s">
        <v>168</v>
      </c>
      <c r="AZ218" t="s">
        <v>78</v>
      </c>
      <c r="BB218">
        <v>13</v>
      </c>
    </row>
    <row r="219" spans="1:57" ht="100" customHeight="1" x14ac:dyDescent="0.2">
      <c r="A219" s="2">
        <v>45122</v>
      </c>
      <c r="B219">
        <v>259</v>
      </c>
      <c r="C219" t="s">
        <v>2566</v>
      </c>
      <c r="D219">
        <v>2017</v>
      </c>
      <c r="E219" s="1" t="s">
        <v>967</v>
      </c>
      <c r="F219" s="3">
        <v>42898</v>
      </c>
      <c r="G219" s="3">
        <v>44264</v>
      </c>
      <c r="H219" s="1" t="s">
        <v>2567</v>
      </c>
      <c r="I219" s="1" t="s">
        <v>113</v>
      </c>
      <c r="J219" s="1" t="s">
        <v>2568</v>
      </c>
      <c r="K219" s="1">
        <v>3</v>
      </c>
      <c r="L219" s="1" t="s">
        <v>2569</v>
      </c>
      <c r="M219" s="1" t="s">
        <v>2570</v>
      </c>
      <c r="N219" s="1" t="s">
        <v>2038</v>
      </c>
      <c r="P219" s="1" t="s">
        <v>1169</v>
      </c>
      <c r="R219" s="1" t="s">
        <v>890</v>
      </c>
      <c r="S219" s="1" t="s">
        <v>275</v>
      </c>
      <c r="T219" s="29">
        <v>4</v>
      </c>
      <c r="U219" s="1" t="s">
        <v>2571</v>
      </c>
      <c r="V219" s="1" t="s">
        <v>2572</v>
      </c>
      <c r="W219" s="1" t="s">
        <v>80</v>
      </c>
      <c r="X219" s="1" t="s">
        <v>4686</v>
      </c>
      <c r="Y219" s="1" t="s">
        <v>159</v>
      </c>
      <c r="Z219" s="1" t="s">
        <v>82</v>
      </c>
      <c r="AA219" s="1" t="s">
        <v>102</v>
      </c>
      <c r="AB219" s="1" t="s">
        <v>2573</v>
      </c>
      <c r="AC219" s="1" t="s">
        <v>4635</v>
      </c>
      <c r="AD219" s="1" t="s">
        <v>85</v>
      </c>
      <c r="AE219" s="1" t="s">
        <v>96</v>
      </c>
      <c r="AF219" s="1" t="s">
        <v>2574</v>
      </c>
      <c r="AG219" s="1" t="s">
        <v>465</v>
      </c>
      <c r="AH219" s="1" t="s">
        <v>601</v>
      </c>
      <c r="AI219" s="1" t="s">
        <v>259</v>
      </c>
      <c r="AJ219" s="1" t="s">
        <v>616</v>
      </c>
      <c r="AK219" s="1" t="s">
        <v>259</v>
      </c>
      <c r="AL219" s="1" t="s">
        <v>2575</v>
      </c>
      <c r="AM219" s="1" t="s">
        <v>261</v>
      </c>
      <c r="AN219" s="1" t="s">
        <v>284</v>
      </c>
      <c r="AP219" s="1" t="s">
        <v>2576</v>
      </c>
      <c r="AQ219" s="1" t="s">
        <v>2577</v>
      </c>
      <c r="AR219" s="1" t="s">
        <v>2578</v>
      </c>
      <c r="AS219" s="1" t="s">
        <v>2578</v>
      </c>
      <c r="AU219" s="1" t="s">
        <v>5323</v>
      </c>
      <c r="AW219" s="1" t="s">
        <v>2579</v>
      </c>
      <c r="AY219" t="s">
        <v>168</v>
      </c>
      <c r="AZ219" t="s">
        <v>78</v>
      </c>
      <c r="BB219">
        <v>3</v>
      </c>
    </row>
    <row r="220" spans="1:57" ht="100" customHeight="1" x14ac:dyDescent="0.2">
      <c r="B220">
        <v>258</v>
      </c>
      <c r="C220" t="s">
        <v>2580</v>
      </c>
      <c r="D220">
        <v>2017</v>
      </c>
      <c r="E220" s="1" t="s">
        <v>967</v>
      </c>
      <c r="F220" s="3">
        <v>42873</v>
      </c>
      <c r="G220" s="3">
        <v>43238</v>
      </c>
      <c r="H220" s="1" t="s">
        <v>233</v>
      </c>
      <c r="I220" s="1" t="s">
        <v>234</v>
      </c>
      <c r="J220" s="1" t="s">
        <v>2581</v>
      </c>
      <c r="K220" s="1">
        <v>18</v>
      </c>
      <c r="L220" s="1" t="s">
        <v>2582</v>
      </c>
      <c r="M220" s="1" t="s">
        <v>2583</v>
      </c>
      <c r="N220" s="1" t="s">
        <v>252</v>
      </c>
      <c r="P220" s="1" t="s">
        <v>76</v>
      </c>
      <c r="S220" s="1" t="s">
        <v>74</v>
      </c>
      <c r="T220" s="29" t="s">
        <v>1671</v>
      </c>
      <c r="U220" s="1" t="s">
        <v>2584</v>
      </c>
      <c r="V220" s="1" t="s">
        <v>1860</v>
      </c>
      <c r="W220" s="1" t="s">
        <v>1493</v>
      </c>
      <c r="X220" s="1" t="s">
        <v>4685</v>
      </c>
      <c r="Z220" s="1" t="s">
        <v>1494</v>
      </c>
      <c r="AA220" s="1" t="s">
        <v>102</v>
      </c>
      <c r="AC220" s="1" t="s">
        <v>4636</v>
      </c>
      <c r="AF220" s="1" t="s">
        <v>4637</v>
      </c>
      <c r="AG220" s="1" t="s">
        <v>1219</v>
      </c>
      <c r="AH220" s="1" t="s">
        <v>259</v>
      </c>
      <c r="AL220" s="1" t="s">
        <v>2585</v>
      </c>
      <c r="AM220" s="1" t="s">
        <v>181</v>
      </c>
      <c r="AN220" s="1" t="s">
        <v>75</v>
      </c>
      <c r="AU220" s="1" t="s">
        <v>5237</v>
      </c>
      <c r="AV220" s="1" t="s">
        <v>2586</v>
      </c>
      <c r="AY220" t="s">
        <v>168</v>
      </c>
      <c r="AZ220" t="s">
        <v>78</v>
      </c>
      <c r="BB220">
        <v>18</v>
      </c>
    </row>
    <row r="221" spans="1:57" ht="100" customHeight="1" x14ac:dyDescent="0.2">
      <c r="B221">
        <v>257</v>
      </c>
      <c r="C221" t="s">
        <v>2587</v>
      </c>
      <c r="D221">
        <v>2017</v>
      </c>
      <c r="E221" s="1" t="s">
        <v>967</v>
      </c>
      <c r="F221" s="3">
        <v>42864</v>
      </c>
      <c r="G221" s="3">
        <v>43973</v>
      </c>
      <c r="H221" s="1" t="s">
        <v>2588</v>
      </c>
      <c r="I221" s="1" t="s">
        <v>71</v>
      </c>
      <c r="J221" s="1" t="s">
        <v>2589</v>
      </c>
      <c r="K221" s="1">
        <v>6</v>
      </c>
      <c r="L221" s="1" t="s">
        <v>2590</v>
      </c>
      <c r="M221" s="1" t="s">
        <v>2590</v>
      </c>
      <c r="N221" s="1" t="s">
        <v>2591</v>
      </c>
      <c r="P221" s="1" t="s">
        <v>156</v>
      </c>
      <c r="S221" s="1" t="s">
        <v>2591</v>
      </c>
      <c r="T221" s="29">
        <v>9</v>
      </c>
      <c r="U221" s="1" t="s">
        <v>2592</v>
      </c>
      <c r="V221" s="1" t="s">
        <v>1543</v>
      </c>
      <c r="W221" s="1" t="s">
        <v>80</v>
      </c>
      <c r="X221" s="1" t="s">
        <v>4685</v>
      </c>
      <c r="Y221" s="1" t="s">
        <v>2061</v>
      </c>
      <c r="Z221" s="1" t="s">
        <v>101</v>
      </c>
      <c r="AA221" s="1" t="s">
        <v>102</v>
      </c>
      <c r="AB221" s="1" t="s">
        <v>2593</v>
      </c>
      <c r="AC221" s="1" t="s">
        <v>2594</v>
      </c>
      <c r="AF221" s="1" t="s">
        <v>2595</v>
      </c>
      <c r="AG221" s="1" t="s">
        <v>615</v>
      </c>
      <c r="AH221" s="1" t="s">
        <v>583</v>
      </c>
      <c r="AL221" s="1" t="s">
        <v>2596</v>
      </c>
      <c r="AM221" s="1" t="s">
        <v>163</v>
      </c>
      <c r="AR221" s="1" t="s">
        <v>230</v>
      </c>
      <c r="AS221" s="1" t="s">
        <v>2597</v>
      </c>
      <c r="AU221" s="1" t="s">
        <v>5324</v>
      </c>
      <c r="AV221" s="1" t="s">
        <v>2598</v>
      </c>
      <c r="AY221" t="s">
        <v>168</v>
      </c>
      <c r="AZ221" t="s">
        <v>96</v>
      </c>
      <c r="BB221">
        <v>4</v>
      </c>
      <c r="BE221">
        <v>2</v>
      </c>
    </row>
    <row r="222" spans="1:57" ht="100" customHeight="1" x14ac:dyDescent="0.2">
      <c r="B222">
        <v>256</v>
      </c>
      <c r="C222" t="s">
        <v>2396</v>
      </c>
      <c r="D222">
        <v>2017</v>
      </c>
      <c r="E222" s="1" t="s">
        <v>967</v>
      </c>
      <c r="F222" s="3">
        <v>42851</v>
      </c>
      <c r="G222" s="3">
        <v>42977</v>
      </c>
      <c r="H222" s="1" t="s">
        <v>1154</v>
      </c>
      <c r="I222" s="1" t="s">
        <v>71</v>
      </c>
      <c r="J222" s="1" t="s">
        <v>1854</v>
      </c>
      <c r="K222" s="1">
        <v>6</v>
      </c>
      <c r="L222" s="1" t="s">
        <v>2599</v>
      </c>
      <c r="M222" s="1" t="s">
        <v>2599</v>
      </c>
      <c r="N222" s="1" t="s">
        <v>425</v>
      </c>
      <c r="P222" s="1" t="s">
        <v>156</v>
      </c>
      <c r="S222" s="1" t="s">
        <v>425</v>
      </c>
      <c r="T222" s="29">
        <v>9</v>
      </c>
      <c r="U222" s="1" t="s">
        <v>2600</v>
      </c>
      <c r="V222" s="1" t="s">
        <v>825</v>
      </c>
      <c r="W222" s="1" t="s">
        <v>80</v>
      </c>
      <c r="X222" s="1" t="s">
        <v>4686</v>
      </c>
      <c r="Y222" s="1" t="s">
        <v>1745</v>
      </c>
      <c r="Z222" s="1" t="s">
        <v>82</v>
      </c>
      <c r="AA222" s="1" t="s">
        <v>83</v>
      </c>
      <c r="AB222" s="1" t="s">
        <v>2601</v>
      </c>
      <c r="AC222" s="1" t="s">
        <v>2602</v>
      </c>
      <c r="AF222" s="1" t="s">
        <v>2603</v>
      </c>
      <c r="AG222" s="1" t="s">
        <v>615</v>
      </c>
      <c r="AH222" s="1" t="s">
        <v>583</v>
      </c>
      <c r="AL222" s="1" t="s">
        <v>2604</v>
      </c>
      <c r="AM222" s="1" t="s">
        <v>753</v>
      </c>
      <c r="AN222" s="1" t="s">
        <v>75</v>
      </c>
      <c r="AR222" s="1" t="s">
        <v>1867</v>
      </c>
      <c r="AS222" s="1" t="s">
        <v>1867</v>
      </c>
      <c r="AU222" s="1" t="s">
        <v>5284</v>
      </c>
      <c r="AW222" s="1" t="s">
        <v>2524</v>
      </c>
      <c r="AY222" t="s">
        <v>168</v>
      </c>
      <c r="AZ222" t="s">
        <v>78</v>
      </c>
      <c r="BB222">
        <v>6</v>
      </c>
    </row>
    <row r="223" spans="1:57" ht="100" customHeight="1" x14ac:dyDescent="0.2">
      <c r="B223">
        <v>255</v>
      </c>
      <c r="C223" t="s">
        <v>2605</v>
      </c>
      <c r="D223">
        <v>2017</v>
      </c>
      <c r="E223" s="1" t="s">
        <v>967</v>
      </c>
      <c r="F223" s="3">
        <v>42842</v>
      </c>
      <c r="G223" s="3">
        <v>42926</v>
      </c>
      <c r="H223" s="1" t="s">
        <v>490</v>
      </c>
      <c r="I223" s="1" t="s">
        <v>71</v>
      </c>
      <c r="J223" s="1" t="s">
        <v>2606</v>
      </c>
      <c r="K223" s="1">
        <v>7</v>
      </c>
      <c r="L223" s="1" t="s">
        <v>2607</v>
      </c>
      <c r="M223" s="1" t="s">
        <v>2607</v>
      </c>
      <c r="N223" s="1" t="s">
        <v>2608</v>
      </c>
      <c r="P223" s="1" t="s">
        <v>2609</v>
      </c>
      <c r="S223" s="1" t="s">
        <v>2608</v>
      </c>
      <c r="T223" s="29">
        <v>4</v>
      </c>
      <c r="U223" s="1" t="s">
        <v>4638</v>
      </c>
      <c r="V223" s="1" t="s">
        <v>2232</v>
      </c>
      <c r="W223" s="1" t="s">
        <v>256</v>
      </c>
      <c r="X223" s="1" t="s">
        <v>4686</v>
      </c>
      <c r="Z223" s="1" t="s">
        <v>1494</v>
      </c>
      <c r="AA223" s="1" t="s">
        <v>102</v>
      </c>
      <c r="AC223" s="1" t="s">
        <v>2610</v>
      </c>
      <c r="AF223" s="1" t="s">
        <v>2611</v>
      </c>
      <c r="AG223" s="1" t="s">
        <v>224</v>
      </c>
      <c r="AH223" s="1" t="s">
        <v>259</v>
      </c>
      <c r="AL223" s="1" t="s">
        <v>2612</v>
      </c>
      <c r="AM223" s="1" t="s">
        <v>91</v>
      </c>
      <c r="AN223" s="1" t="s">
        <v>228</v>
      </c>
      <c r="AP223" s="1" t="s">
        <v>2613</v>
      </c>
      <c r="AU223" s="1" t="s">
        <v>5237</v>
      </c>
      <c r="AV223" s="1" t="s">
        <v>2614</v>
      </c>
      <c r="AY223" t="s">
        <v>168</v>
      </c>
      <c r="AZ223" t="s">
        <v>78</v>
      </c>
      <c r="BB223">
        <v>7</v>
      </c>
    </row>
    <row r="224" spans="1:57" ht="100" customHeight="1" x14ac:dyDescent="0.2">
      <c r="B224">
        <v>254</v>
      </c>
      <c r="C224" t="s">
        <v>1008</v>
      </c>
      <c r="D224">
        <v>2017</v>
      </c>
      <c r="E224" s="1" t="s">
        <v>967</v>
      </c>
      <c r="F224" s="3">
        <v>42825</v>
      </c>
      <c r="G224" s="3">
        <v>43028</v>
      </c>
      <c r="H224" s="1" t="s">
        <v>490</v>
      </c>
      <c r="I224" s="1" t="s">
        <v>71</v>
      </c>
      <c r="J224" s="1" t="s">
        <v>2615</v>
      </c>
      <c r="K224" s="1">
        <v>9</v>
      </c>
      <c r="L224" s="1" t="s">
        <v>2616</v>
      </c>
      <c r="M224" s="1" t="s">
        <v>2616</v>
      </c>
      <c r="N224" s="1" t="s">
        <v>1011</v>
      </c>
      <c r="P224" s="1" t="s">
        <v>1012</v>
      </c>
      <c r="S224" s="1" t="s">
        <v>1011</v>
      </c>
      <c r="T224" s="29">
        <v>2</v>
      </c>
      <c r="U224" s="1" t="s">
        <v>4639</v>
      </c>
      <c r="V224" s="1" t="s">
        <v>79</v>
      </c>
      <c r="W224" s="1" t="s">
        <v>80</v>
      </c>
      <c r="X224" s="1" t="s">
        <v>4686</v>
      </c>
      <c r="Y224" s="1" t="s">
        <v>1745</v>
      </c>
      <c r="Z224" s="1" t="s">
        <v>82</v>
      </c>
      <c r="AA224" s="1" t="s">
        <v>102</v>
      </c>
      <c r="AB224" s="1" t="s">
        <v>2617</v>
      </c>
      <c r="AC224" s="1" t="s">
        <v>2618</v>
      </c>
      <c r="AF224" s="1" t="s">
        <v>2619</v>
      </c>
      <c r="AG224" s="1" t="s">
        <v>224</v>
      </c>
      <c r="AH224" s="1" t="s">
        <v>1102</v>
      </c>
      <c r="AL224" s="1" t="s">
        <v>2612</v>
      </c>
      <c r="AM224" s="1" t="s">
        <v>91</v>
      </c>
      <c r="AN224" s="1" t="s">
        <v>228</v>
      </c>
      <c r="AR224" s="1" t="s">
        <v>975</v>
      </c>
      <c r="AS224" s="1" t="s">
        <v>2620</v>
      </c>
      <c r="AU224" s="1" t="s">
        <v>5325</v>
      </c>
      <c r="AY224" t="s">
        <v>168</v>
      </c>
      <c r="AZ224" t="s">
        <v>78</v>
      </c>
      <c r="BB224">
        <v>9</v>
      </c>
    </row>
    <row r="225" spans="1:63" ht="100" customHeight="1" x14ac:dyDescent="0.2">
      <c r="A225" s="2">
        <v>45122</v>
      </c>
      <c r="B225">
        <v>253</v>
      </c>
      <c r="C225" t="s">
        <v>2621</v>
      </c>
      <c r="D225">
        <v>2017</v>
      </c>
      <c r="E225" s="1" t="s">
        <v>967</v>
      </c>
      <c r="F225" s="3">
        <v>42769</v>
      </c>
      <c r="G225" s="3">
        <v>43277</v>
      </c>
      <c r="H225" s="1" t="s">
        <v>2622</v>
      </c>
      <c r="I225" s="1" t="s">
        <v>128</v>
      </c>
      <c r="J225" s="1" t="s">
        <v>2623</v>
      </c>
      <c r="K225" s="1">
        <v>36</v>
      </c>
      <c r="L225" s="1" t="s">
        <v>2624</v>
      </c>
      <c r="M225" s="1" t="s">
        <v>2625</v>
      </c>
      <c r="N225" s="1" t="s">
        <v>2626</v>
      </c>
      <c r="P225" s="1" t="s">
        <v>156</v>
      </c>
      <c r="Q225" s="1" t="s">
        <v>274</v>
      </c>
      <c r="R225" s="1" t="s">
        <v>96</v>
      </c>
      <c r="S225" s="1" t="s">
        <v>275</v>
      </c>
      <c r="T225" s="29">
        <v>9</v>
      </c>
      <c r="U225" s="1" t="s">
        <v>4456</v>
      </c>
      <c r="V225" s="1" t="s">
        <v>2627</v>
      </c>
      <c r="W225" s="1" t="s">
        <v>852</v>
      </c>
      <c r="X225" s="1" t="s">
        <v>4685</v>
      </c>
      <c r="Y225" s="1" t="s">
        <v>277</v>
      </c>
      <c r="Z225" s="1" t="s">
        <v>101</v>
      </c>
      <c r="AA225" s="1" t="s">
        <v>102</v>
      </c>
      <c r="AC225" s="1" t="s">
        <v>2628</v>
      </c>
      <c r="AD225" s="1" t="s">
        <v>176</v>
      </c>
      <c r="AE225" s="1" t="s">
        <v>96</v>
      </c>
      <c r="AF225" s="1" t="s">
        <v>2629</v>
      </c>
      <c r="AG225" s="1" t="s">
        <v>281</v>
      </c>
      <c r="AH225" s="1" t="s">
        <v>601</v>
      </c>
      <c r="AI225" s="1" t="s">
        <v>179</v>
      </c>
      <c r="AJ225" s="1" t="s">
        <v>179</v>
      </c>
      <c r="AK225" s="1" t="s">
        <v>305</v>
      </c>
      <c r="AL225" s="1" t="s">
        <v>2630</v>
      </c>
      <c r="AM225" s="1" t="s">
        <v>163</v>
      </c>
      <c r="AN225" s="1" t="s">
        <v>262</v>
      </c>
      <c r="AP225" s="1" t="s">
        <v>2631</v>
      </c>
      <c r="AR225" s="1" t="s">
        <v>2632</v>
      </c>
      <c r="AS225" s="1" t="s">
        <v>2632</v>
      </c>
      <c r="AU225" s="1" t="s">
        <v>2632</v>
      </c>
      <c r="AW225" s="1" t="s">
        <v>2633</v>
      </c>
      <c r="AY225" t="s">
        <v>168</v>
      </c>
      <c r="AZ225" t="s">
        <v>96</v>
      </c>
      <c r="BA225" t="s">
        <v>2634</v>
      </c>
      <c r="BB225">
        <v>19</v>
      </c>
      <c r="BE225">
        <v>17</v>
      </c>
    </row>
    <row r="226" spans="1:63" ht="100" customHeight="1" x14ac:dyDescent="0.2">
      <c r="B226">
        <v>252</v>
      </c>
      <c r="C226" t="s">
        <v>2635</v>
      </c>
      <c r="D226">
        <v>2017</v>
      </c>
      <c r="E226" s="1" t="s">
        <v>967</v>
      </c>
      <c r="F226" s="3">
        <v>42768</v>
      </c>
      <c r="G226" s="3">
        <v>42999</v>
      </c>
      <c r="H226" s="1" t="s">
        <v>2476</v>
      </c>
      <c r="I226" s="1" t="s">
        <v>128</v>
      </c>
      <c r="J226" s="1" t="s">
        <v>2623</v>
      </c>
      <c r="K226" s="1">
        <v>17</v>
      </c>
      <c r="L226" s="1" t="s">
        <v>2636</v>
      </c>
      <c r="M226" s="1" t="s">
        <v>2636</v>
      </c>
      <c r="N226" s="1" t="s">
        <v>2479</v>
      </c>
      <c r="P226" s="1" t="s">
        <v>1012</v>
      </c>
      <c r="S226" s="1" t="s">
        <v>2479</v>
      </c>
      <c r="T226" s="29">
        <v>2</v>
      </c>
      <c r="U226" s="1" t="s">
        <v>2637</v>
      </c>
      <c r="V226" s="1" t="s">
        <v>2356</v>
      </c>
      <c r="W226" s="1" t="s">
        <v>852</v>
      </c>
      <c r="X226" s="1" t="s">
        <v>4685</v>
      </c>
      <c r="Z226" s="1" t="s">
        <v>82</v>
      </c>
      <c r="AA226" s="1" t="s">
        <v>102</v>
      </c>
      <c r="AC226" s="1" t="s">
        <v>2638</v>
      </c>
      <c r="AF226" s="1" t="s">
        <v>2639</v>
      </c>
      <c r="AG226" s="1" t="s">
        <v>1219</v>
      </c>
      <c r="AH226" s="1" t="s">
        <v>259</v>
      </c>
      <c r="AL226" s="1" t="s">
        <v>2640</v>
      </c>
      <c r="AM226" s="1" t="s">
        <v>244</v>
      </c>
      <c r="AN226" s="1" t="s">
        <v>75</v>
      </c>
      <c r="AP226" s="1" t="s">
        <v>2641</v>
      </c>
      <c r="AQ226" s="1" t="s">
        <v>2642</v>
      </c>
      <c r="AR226" s="1" t="s">
        <v>975</v>
      </c>
      <c r="AT226" s="1" t="s">
        <v>975</v>
      </c>
      <c r="AU226" s="1" t="s">
        <v>975</v>
      </c>
      <c r="AW226" s="1" t="s">
        <v>2643</v>
      </c>
      <c r="AY226" t="s">
        <v>168</v>
      </c>
      <c r="AZ226" t="s">
        <v>78</v>
      </c>
      <c r="BB226">
        <v>17</v>
      </c>
    </row>
    <row r="227" spans="1:63" ht="100" customHeight="1" x14ac:dyDescent="0.2">
      <c r="A227" s="2">
        <v>45122</v>
      </c>
      <c r="B227">
        <v>251</v>
      </c>
      <c r="C227" t="s">
        <v>2644</v>
      </c>
      <c r="D227">
        <v>2017</v>
      </c>
      <c r="E227" s="1" t="s">
        <v>967</v>
      </c>
      <c r="F227" s="3">
        <v>42765</v>
      </c>
      <c r="G227" s="3">
        <v>43409</v>
      </c>
      <c r="H227" s="1" t="s">
        <v>2476</v>
      </c>
      <c r="I227" s="1" t="s">
        <v>128</v>
      </c>
      <c r="J227" s="1" t="s">
        <v>2623</v>
      </c>
      <c r="K227" s="1">
        <v>21</v>
      </c>
      <c r="L227" s="1" t="s">
        <v>2645</v>
      </c>
      <c r="M227" s="1" t="s">
        <v>2646</v>
      </c>
      <c r="N227" s="1" t="s">
        <v>1238</v>
      </c>
      <c r="P227" s="1" t="s">
        <v>156</v>
      </c>
      <c r="S227" s="1" t="s">
        <v>553</v>
      </c>
      <c r="T227" s="29">
        <v>9</v>
      </c>
      <c r="U227" s="1" t="s">
        <v>2647</v>
      </c>
      <c r="V227" s="1" t="s">
        <v>825</v>
      </c>
      <c r="W227" s="1" t="s">
        <v>80</v>
      </c>
      <c r="X227" s="1" t="s">
        <v>4685</v>
      </c>
      <c r="Y227" s="1" t="s">
        <v>277</v>
      </c>
      <c r="Z227" s="1" t="s">
        <v>82</v>
      </c>
      <c r="AA227" s="1" t="s">
        <v>102</v>
      </c>
      <c r="AC227" s="1" t="s">
        <v>2648</v>
      </c>
      <c r="AD227" s="1" t="s">
        <v>176</v>
      </c>
      <c r="AE227" s="1" t="s">
        <v>96</v>
      </c>
      <c r="AF227" s="1" t="s">
        <v>2649</v>
      </c>
      <c r="AG227" s="1" t="s">
        <v>224</v>
      </c>
      <c r="AH227" s="1" t="s">
        <v>179</v>
      </c>
      <c r="AI227" s="1" t="s">
        <v>179</v>
      </c>
      <c r="AJ227" s="1" t="s">
        <v>259</v>
      </c>
      <c r="AK227" s="1" t="s">
        <v>226</v>
      </c>
      <c r="AL227" s="1" t="s">
        <v>2650</v>
      </c>
      <c r="AM227" s="1" t="s">
        <v>181</v>
      </c>
      <c r="AN227" s="1" t="s">
        <v>262</v>
      </c>
      <c r="AP227" s="1" t="s">
        <v>2651</v>
      </c>
      <c r="AR227" s="1" t="s">
        <v>165</v>
      </c>
      <c r="AS227" s="1" t="s">
        <v>2652</v>
      </c>
      <c r="AU227" s="1" t="s">
        <v>5326</v>
      </c>
      <c r="AW227" s="1" t="s">
        <v>2653</v>
      </c>
      <c r="AY227" t="s">
        <v>168</v>
      </c>
      <c r="AZ227" t="s">
        <v>78</v>
      </c>
      <c r="BB227">
        <v>21</v>
      </c>
    </row>
    <row r="228" spans="1:63" ht="100" customHeight="1" x14ac:dyDescent="0.2">
      <c r="B228">
        <v>250</v>
      </c>
      <c r="C228" t="s">
        <v>2654</v>
      </c>
      <c r="D228">
        <v>2017</v>
      </c>
      <c r="E228" s="1" t="s">
        <v>967</v>
      </c>
      <c r="F228" s="3">
        <v>42759</v>
      </c>
      <c r="G228" s="3">
        <v>43182</v>
      </c>
      <c r="H228" s="1" t="s">
        <v>789</v>
      </c>
      <c r="I228" s="1" t="s">
        <v>269</v>
      </c>
      <c r="J228" s="1" t="s">
        <v>2655</v>
      </c>
      <c r="K228" s="1">
        <v>6</v>
      </c>
      <c r="L228" s="1" t="s">
        <v>2656</v>
      </c>
      <c r="M228" s="1" t="s">
        <v>2656</v>
      </c>
      <c r="N228" s="1" t="s">
        <v>252</v>
      </c>
      <c r="P228" s="1" t="s">
        <v>76</v>
      </c>
      <c r="S228" s="1" t="s">
        <v>252</v>
      </c>
      <c r="T228" s="29" t="s">
        <v>1671</v>
      </c>
      <c r="U228" s="1" t="s">
        <v>4640</v>
      </c>
      <c r="V228" s="1" t="s">
        <v>1860</v>
      </c>
      <c r="W228" s="1" t="s">
        <v>1493</v>
      </c>
      <c r="X228" s="1" t="s">
        <v>4686</v>
      </c>
      <c r="Z228" s="1" t="s">
        <v>1494</v>
      </c>
      <c r="AA228" s="1" t="s">
        <v>102</v>
      </c>
      <c r="AC228" s="1" t="s">
        <v>2657</v>
      </c>
      <c r="AF228" s="1" t="s">
        <v>2658</v>
      </c>
      <c r="AG228" s="1" t="s">
        <v>615</v>
      </c>
      <c r="AH228" s="1" t="s">
        <v>325</v>
      </c>
      <c r="AL228" s="1" t="s">
        <v>2659</v>
      </c>
      <c r="AM228" s="1" t="s">
        <v>181</v>
      </c>
      <c r="AN228" s="1" t="s">
        <v>75</v>
      </c>
      <c r="AU228" s="1" t="s">
        <v>5237</v>
      </c>
      <c r="AV228" s="1" t="s">
        <v>2660</v>
      </c>
      <c r="AY228" t="s">
        <v>168</v>
      </c>
      <c r="AZ228" t="s">
        <v>78</v>
      </c>
      <c r="BB228">
        <v>6</v>
      </c>
    </row>
    <row r="229" spans="1:63" ht="100" customHeight="1" x14ac:dyDescent="0.2">
      <c r="B229">
        <v>249</v>
      </c>
      <c r="C229" t="s">
        <v>2661</v>
      </c>
      <c r="D229">
        <v>2017</v>
      </c>
      <c r="E229" s="1" t="s">
        <v>967</v>
      </c>
      <c r="F229" s="3">
        <v>42758</v>
      </c>
      <c r="G229" s="3">
        <v>43131</v>
      </c>
      <c r="H229" s="1" t="s">
        <v>2662</v>
      </c>
      <c r="I229" s="1" t="s">
        <v>1226</v>
      </c>
      <c r="J229" s="1" t="s">
        <v>2663</v>
      </c>
      <c r="K229" s="1">
        <v>33</v>
      </c>
      <c r="L229" s="1" t="s">
        <v>2664</v>
      </c>
      <c r="M229" s="1" t="s">
        <v>2665</v>
      </c>
      <c r="N229" s="1" t="s">
        <v>74</v>
      </c>
      <c r="P229" s="1" t="s">
        <v>76</v>
      </c>
      <c r="S229" s="1" t="s">
        <v>74</v>
      </c>
      <c r="T229" s="29" t="s">
        <v>1671</v>
      </c>
      <c r="U229" s="1" t="s">
        <v>2666</v>
      </c>
      <c r="V229" s="1" t="s">
        <v>2667</v>
      </c>
      <c r="W229" s="1" t="s">
        <v>256</v>
      </c>
      <c r="X229" s="1" t="s">
        <v>4686</v>
      </c>
      <c r="Y229" s="1" t="s">
        <v>159</v>
      </c>
      <c r="Z229" s="1" t="s">
        <v>1494</v>
      </c>
      <c r="AA229" s="1" t="s">
        <v>102</v>
      </c>
      <c r="AC229" s="1" t="s">
        <v>2668</v>
      </c>
      <c r="AF229" s="1" t="s">
        <v>2669</v>
      </c>
      <c r="AG229" s="1" t="s">
        <v>615</v>
      </c>
      <c r="AH229" s="1" t="s">
        <v>242</v>
      </c>
      <c r="AM229" s="1" t="s">
        <v>91</v>
      </c>
      <c r="AP229" s="1" t="s">
        <v>2670</v>
      </c>
      <c r="AU229" s="1" t="s">
        <v>5237</v>
      </c>
      <c r="AV229" s="1" t="s">
        <v>2671</v>
      </c>
      <c r="AW229" s="1" t="s">
        <v>2672</v>
      </c>
      <c r="AY229" t="s">
        <v>168</v>
      </c>
      <c r="AZ229" t="s">
        <v>96</v>
      </c>
      <c r="BB229">
        <v>18</v>
      </c>
      <c r="BE229">
        <v>15</v>
      </c>
    </row>
    <row r="230" spans="1:63" ht="100" customHeight="1" x14ac:dyDescent="0.2">
      <c r="B230">
        <v>248</v>
      </c>
      <c r="C230" t="s">
        <v>169</v>
      </c>
      <c r="D230">
        <v>2017</v>
      </c>
      <c r="E230" s="1" t="s">
        <v>2203</v>
      </c>
      <c r="F230" s="3">
        <v>42758</v>
      </c>
      <c r="G230" s="3">
        <v>43725</v>
      </c>
      <c r="H230" s="1" t="s">
        <v>70</v>
      </c>
      <c r="I230" s="1" t="s">
        <v>71</v>
      </c>
      <c r="J230" s="1" t="s">
        <v>2673</v>
      </c>
      <c r="K230" s="1">
        <v>37</v>
      </c>
      <c r="L230" s="1" t="s">
        <v>2674</v>
      </c>
      <c r="M230" s="1" t="s">
        <v>2674</v>
      </c>
      <c r="N230" s="1" t="s">
        <v>74</v>
      </c>
      <c r="P230" s="1" t="s">
        <v>76</v>
      </c>
      <c r="S230" s="1" t="s">
        <v>74</v>
      </c>
      <c r="T230" s="29" t="s">
        <v>1671</v>
      </c>
      <c r="U230" s="1" t="s">
        <v>4641</v>
      </c>
      <c r="V230" s="1" t="s">
        <v>2675</v>
      </c>
      <c r="W230" s="1" t="s">
        <v>80</v>
      </c>
      <c r="X230" s="1" t="s">
        <v>4685</v>
      </c>
      <c r="Y230" s="1" t="s">
        <v>1745</v>
      </c>
      <c r="Z230" s="1" t="s">
        <v>101</v>
      </c>
      <c r="AA230" s="1" t="s">
        <v>102</v>
      </c>
      <c r="AB230" s="1" t="s">
        <v>2676</v>
      </c>
      <c r="AC230" s="1" t="s">
        <v>2677</v>
      </c>
      <c r="AF230" s="1" t="s">
        <v>2678</v>
      </c>
      <c r="AG230" s="1" t="s">
        <v>465</v>
      </c>
      <c r="AH230" s="1" t="s">
        <v>1102</v>
      </c>
      <c r="AM230" s="1" t="s">
        <v>91</v>
      </c>
      <c r="AP230" s="1" t="s">
        <v>2679</v>
      </c>
      <c r="AR230" s="1" t="s">
        <v>2680</v>
      </c>
      <c r="AS230" s="1" t="s">
        <v>2681</v>
      </c>
      <c r="AU230" s="1" t="s">
        <v>5327</v>
      </c>
      <c r="AV230" s="1" t="s">
        <v>2682</v>
      </c>
      <c r="AW230" s="1" t="s">
        <v>2683</v>
      </c>
      <c r="AY230" t="s">
        <v>95</v>
      </c>
      <c r="AZ230" t="s">
        <v>96</v>
      </c>
      <c r="BA230" t="s">
        <v>2684</v>
      </c>
      <c r="BC230">
        <v>20</v>
      </c>
      <c r="BD230">
        <v>18</v>
      </c>
    </row>
    <row r="231" spans="1:63" ht="100" customHeight="1" x14ac:dyDescent="0.2">
      <c r="B231">
        <v>247</v>
      </c>
      <c r="C231" t="s">
        <v>2685</v>
      </c>
      <c r="D231">
        <v>2017</v>
      </c>
      <c r="E231" s="1" t="s">
        <v>967</v>
      </c>
      <c r="F231" s="3">
        <v>42758</v>
      </c>
      <c r="G231" s="3">
        <v>44512</v>
      </c>
      <c r="H231" s="1" t="s">
        <v>70</v>
      </c>
      <c r="I231" s="1" t="s">
        <v>71</v>
      </c>
      <c r="J231" s="1" t="s">
        <v>2686</v>
      </c>
      <c r="K231" s="1">
        <v>8</v>
      </c>
      <c r="L231" s="1" t="s">
        <v>2687</v>
      </c>
      <c r="M231" s="1" t="s">
        <v>2687</v>
      </c>
      <c r="N231" s="1" t="s">
        <v>74</v>
      </c>
      <c r="P231" s="1" t="s">
        <v>76</v>
      </c>
      <c r="S231" s="1" t="s">
        <v>74</v>
      </c>
      <c r="T231" s="29" t="s">
        <v>1671</v>
      </c>
      <c r="U231" s="1" t="s">
        <v>2688</v>
      </c>
      <c r="V231" s="1" t="s">
        <v>1860</v>
      </c>
      <c r="W231" s="1" t="s">
        <v>1493</v>
      </c>
      <c r="X231" s="1" t="s">
        <v>4686</v>
      </c>
      <c r="Y231" s="1" t="s">
        <v>159</v>
      </c>
      <c r="Z231" s="1" t="s">
        <v>1494</v>
      </c>
      <c r="AA231" s="1" t="s">
        <v>102</v>
      </c>
      <c r="AC231" s="1" t="s">
        <v>4642</v>
      </c>
      <c r="AD231" s="1" t="s">
        <v>338</v>
      </c>
      <c r="AF231" s="1" t="s">
        <v>2689</v>
      </c>
      <c r="AG231" s="1" t="s">
        <v>615</v>
      </c>
      <c r="AH231" s="1" t="s">
        <v>325</v>
      </c>
      <c r="AI231" s="1" t="s">
        <v>89</v>
      </c>
      <c r="AJ231" s="1" t="s">
        <v>1771</v>
      </c>
      <c r="AK231" s="1" t="s">
        <v>226</v>
      </c>
      <c r="AL231" s="1" t="s">
        <v>2690</v>
      </c>
      <c r="AM231" s="1" t="s">
        <v>91</v>
      </c>
      <c r="AN231" s="1" t="s">
        <v>284</v>
      </c>
      <c r="AO231" s="1" t="s">
        <v>75</v>
      </c>
      <c r="AQ231" s="1" t="s">
        <v>2691</v>
      </c>
      <c r="AR231" s="1" t="s">
        <v>2237</v>
      </c>
      <c r="AU231" s="1" t="s">
        <v>5237</v>
      </c>
      <c r="AV231" s="1" t="s">
        <v>2692</v>
      </c>
      <c r="AY231" t="s">
        <v>168</v>
      </c>
      <c r="AZ231" t="s">
        <v>78</v>
      </c>
      <c r="BB231">
        <v>8</v>
      </c>
      <c r="BF231" t="s">
        <v>899</v>
      </c>
      <c r="BG231" t="s">
        <v>1834</v>
      </c>
      <c r="BH231" t="s">
        <v>75</v>
      </c>
      <c r="BI231" t="s">
        <v>75</v>
      </c>
      <c r="BJ231" t="s">
        <v>75</v>
      </c>
      <c r="BK231" t="s">
        <v>75</v>
      </c>
    </row>
    <row r="232" spans="1:63" ht="100" customHeight="1" x14ac:dyDescent="0.2">
      <c r="B232">
        <v>246</v>
      </c>
      <c r="C232" t="s">
        <v>2693</v>
      </c>
      <c r="D232">
        <v>2017</v>
      </c>
      <c r="E232" s="1" t="s">
        <v>2203</v>
      </c>
      <c r="F232" s="3">
        <v>42752</v>
      </c>
      <c r="G232" s="3">
        <v>42856</v>
      </c>
      <c r="H232" s="1" t="s">
        <v>1154</v>
      </c>
      <c r="I232" s="1" t="s">
        <v>71</v>
      </c>
      <c r="J232" s="1" t="s">
        <v>2694</v>
      </c>
      <c r="K232" s="1">
        <v>13</v>
      </c>
      <c r="L232" s="1" t="s">
        <v>2695</v>
      </c>
      <c r="M232" s="1" t="s">
        <v>2695</v>
      </c>
      <c r="N232" s="1" t="s">
        <v>252</v>
      </c>
      <c r="P232" s="1" t="s">
        <v>76</v>
      </c>
      <c r="S232" s="1" t="s">
        <v>252</v>
      </c>
      <c r="T232" s="29" t="s">
        <v>1671</v>
      </c>
      <c r="U232" s="1" t="s">
        <v>4643</v>
      </c>
      <c r="V232" s="1" t="s">
        <v>79</v>
      </c>
      <c r="W232" s="1" t="s">
        <v>80</v>
      </c>
      <c r="X232" s="1" t="s">
        <v>4685</v>
      </c>
      <c r="Y232" s="1" t="s">
        <v>1745</v>
      </c>
      <c r="Z232" s="1" t="s">
        <v>82</v>
      </c>
      <c r="AA232" s="1" t="s">
        <v>102</v>
      </c>
      <c r="AB232" s="1" t="s">
        <v>2696</v>
      </c>
      <c r="AC232" s="1" t="s">
        <v>2697</v>
      </c>
      <c r="AF232" s="1" t="s">
        <v>2698</v>
      </c>
      <c r="AG232" s="1" t="s">
        <v>224</v>
      </c>
      <c r="AH232" s="1" t="s">
        <v>1102</v>
      </c>
      <c r="AL232" s="1" t="s">
        <v>2699</v>
      </c>
      <c r="AM232" s="1" t="s">
        <v>1243</v>
      </c>
      <c r="AN232" s="1" t="s">
        <v>75</v>
      </c>
      <c r="AP232" s="1" t="s">
        <v>2700</v>
      </c>
      <c r="AQ232" s="1" t="s">
        <v>2701</v>
      </c>
      <c r="AR232" s="1" t="s">
        <v>2702</v>
      </c>
      <c r="AS232" s="1" t="s">
        <v>2703</v>
      </c>
      <c r="AU232" s="1" t="s">
        <v>5328</v>
      </c>
      <c r="AY232" t="s">
        <v>95</v>
      </c>
      <c r="AZ232" t="s">
        <v>78</v>
      </c>
      <c r="BC232">
        <v>13</v>
      </c>
    </row>
    <row r="233" spans="1:63" ht="100" customHeight="1" x14ac:dyDescent="0.2">
      <c r="B233">
        <v>245</v>
      </c>
      <c r="C233" t="s">
        <v>2704</v>
      </c>
      <c r="D233">
        <v>2016</v>
      </c>
      <c r="E233" s="1" t="s">
        <v>2203</v>
      </c>
      <c r="F233" s="3">
        <v>42703</v>
      </c>
      <c r="G233" s="3">
        <v>43174</v>
      </c>
      <c r="H233" s="1" t="s">
        <v>2705</v>
      </c>
      <c r="I233" s="1" t="s">
        <v>71</v>
      </c>
      <c r="J233" s="1" t="s">
        <v>2706</v>
      </c>
      <c r="K233" s="1">
        <v>17</v>
      </c>
      <c r="L233" s="1" t="s">
        <v>2707</v>
      </c>
      <c r="M233" s="1" t="s">
        <v>2707</v>
      </c>
      <c r="N233" s="1" t="s">
        <v>2708</v>
      </c>
      <c r="P233" s="1" t="s">
        <v>444</v>
      </c>
      <c r="S233" s="1" t="s">
        <v>2708</v>
      </c>
      <c r="T233" s="29">
        <v>9</v>
      </c>
      <c r="U233" s="1" t="s">
        <v>4457</v>
      </c>
      <c r="V233" s="1" t="s">
        <v>79</v>
      </c>
      <c r="W233" s="1" t="s">
        <v>80</v>
      </c>
      <c r="X233" s="1" t="s">
        <v>4685</v>
      </c>
      <c r="Y233" s="1" t="s">
        <v>1745</v>
      </c>
      <c r="Z233" s="1" t="s">
        <v>82</v>
      </c>
      <c r="AA233" s="1" t="s">
        <v>102</v>
      </c>
      <c r="AB233" s="1" t="s">
        <v>2709</v>
      </c>
      <c r="AC233" s="1" t="s">
        <v>2710</v>
      </c>
      <c r="AF233" s="1" t="s">
        <v>2711</v>
      </c>
      <c r="AG233" s="1" t="s">
        <v>224</v>
      </c>
      <c r="AH233" s="1" t="s">
        <v>1102</v>
      </c>
      <c r="AL233" s="1" t="s">
        <v>2712</v>
      </c>
      <c r="AM233" s="1" t="s">
        <v>181</v>
      </c>
      <c r="AN233" s="1" t="s">
        <v>75</v>
      </c>
      <c r="AP233" s="1" t="s">
        <v>2713</v>
      </c>
      <c r="AQ233" s="1" t="s">
        <v>2714</v>
      </c>
      <c r="AR233" s="1" t="s">
        <v>453</v>
      </c>
      <c r="AS233" s="1" t="s">
        <v>2715</v>
      </c>
      <c r="AU233" s="1" t="s">
        <v>5329</v>
      </c>
      <c r="AY233" t="s">
        <v>95</v>
      </c>
      <c r="AZ233" t="s">
        <v>78</v>
      </c>
      <c r="BA233" t="s">
        <v>2716</v>
      </c>
      <c r="BC233">
        <v>16</v>
      </c>
    </row>
    <row r="234" spans="1:63" ht="100" customHeight="1" x14ac:dyDescent="0.2">
      <c r="B234">
        <v>244</v>
      </c>
      <c r="C234" t="s">
        <v>2717</v>
      </c>
      <c r="D234">
        <v>2016</v>
      </c>
      <c r="E234" s="1" t="s">
        <v>2203</v>
      </c>
      <c r="F234" s="3">
        <v>42697</v>
      </c>
      <c r="G234" s="3">
        <v>43721</v>
      </c>
      <c r="H234" s="1" t="s">
        <v>70</v>
      </c>
      <c r="I234" s="1" t="s">
        <v>71</v>
      </c>
      <c r="J234" s="1" t="s">
        <v>2718</v>
      </c>
      <c r="K234" s="1">
        <v>12</v>
      </c>
      <c r="L234" s="1" t="s">
        <v>2719</v>
      </c>
      <c r="M234" s="1" t="s">
        <v>2719</v>
      </c>
      <c r="N234" s="1" t="s">
        <v>74</v>
      </c>
      <c r="P234" s="1" t="s">
        <v>76</v>
      </c>
      <c r="S234" s="1" t="s">
        <v>74</v>
      </c>
      <c r="T234" s="29" t="s">
        <v>1671</v>
      </c>
      <c r="U234" s="1" t="s">
        <v>4644</v>
      </c>
      <c r="V234" s="1" t="s">
        <v>1543</v>
      </c>
      <c r="W234" s="1" t="s">
        <v>80</v>
      </c>
      <c r="X234" s="1" t="s">
        <v>4686</v>
      </c>
      <c r="Y234" s="1" t="s">
        <v>1745</v>
      </c>
      <c r="Z234" s="1" t="s">
        <v>101</v>
      </c>
      <c r="AA234" s="1" t="s">
        <v>102</v>
      </c>
      <c r="AB234" s="1" t="s">
        <v>2720</v>
      </c>
      <c r="AC234" s="1" t="s">
        <v>2721</v>
      </c>
      <c r="AF234" s="1" t="s">
        <v>2722</v>
      </c>
      <c r="AG234" s="1" t="s">
        <v>615</v>
      </c>
      <c r="AH234" s="1" t="s">
        <v>325</v>
      </c>
      <c r="AL234" s="1" t="s">
        <v>2723</v>
      </c>
      <c r="AM234" s="1" t="s">
        <v>91</v>
      </c>
      <c r="AN234" s="1" t="s">
        <v>262</v>
      </c>
      <c r="AP234" s="1" t="s">
        <v>2724</v>
      </c>
      <c r="AR234" s="1" t="s">
        <v>2725</v>
      </c>
      <c r="AS234" s="1" t="s">
        <v>2726</v>
      </c>
      <c r="AU234" s="1" t="s">
        <v>5330</v>
      </c>
      <c r="AV234" s="1" t="s">
        <v>2727</v>
      </c>
      <c r="AY234" t="s">
        <v>95</v>
      </c>
      <c r="AZ234" t="s">
        <v>96</v>
      </c>
      <c r="BB234">
        <v>6</v>
      </c>
      <c r="BC234">
        <v>6</v>
      </c>
    </row>
    <row r="235" spans="1:63" ht="100" customHeight="1" x14ac:dyDescent="0.2">
      <c r="A235" s="2">
        <v>45150</v>
      </c>
      <c r="B235">
        <v>243</v>
      </c>
      <c r="C235" t="s">
        <v>2728</v>
      </c>
      <c r="D235">
        <v>2016</v>
      </c>
      <c r="E235" s="1" t="s">
        <v>2203</v>
      </c>
      <c r="F235" s="3">
        <v>42692</v>
      </c>
      <c r="H235" s="1" t="s">
        <v>1154</v>
      </c>
      <c r="I235" s="1" t="s">
        <v>71</v>
      </c>
      <c r="J235" s="1" t="s">
        <v>2729</v>
      </c>
      <c r="K235" s="1">
        <v>6</v>
      </c>
      <c r="L235" s="1" t="s">
        <v>2730</v>
      </c>
      <c r="M235" s="1" t="s">
        <v>2731</v>
      </c>
      <c r="N235" s="1" t="s">
        <v>1857</v>
      </c>
      <c r="P235" s="1" t="s">
        <v>1858</v>
      </c>
      <c r="S235" s="1" t="s">
        <v>2732</v>
      </c>
      <c r="T235" s="29">
        <v>10</v>
      </c>
      <c r="U235" s="1" t="s">
        <v>2733</v>
      </c>
      <c r="V235" s="1" t="s">
        <v>2734</v>
      </c>
      <c r="W235" s="1" t="s">
        <v>80</v>
      </c>
      <c r="X235" s="1" t="s">
        <v>4685</v>
      </c>
      <c r="Y235" s="1" t="s">
        <v>1745</v>
      </c>
      <c r="Z235" s="1" t="s">
        <v>101</v>
      </c>
      <c r="AA235" s="1" t="s">
        <v>83</v>
      </c>
      <c r="AB235" s="1" t="s">
        <v>2028</v>
      </c>
      <c r="AC235" s="1" t="s">
        <v>2735</v>
      </c>
      <c r="AF235" s="1" t="s">
        <v>2736</v>
      </c>
      <c r="AG235" s="1" t="s">
        <v>258</v>
      </c>
      <c r="AH235" s="1" t="s">
        <v>583</v>
      </c>
      <c r="AL235" s="1" t="s">
        <v>2737</v>
      </c>
      <c r="AM235" s="1" t="s">
        <v>163</v>
      </c>
      <c r="AN235" s="1" t="s">
        <v>262</v>
      </c>
      <c r="AO235" s="1" t="s">
        <v>2738</v>
      </c>
      <c r="AQ235" s="1" t="s">
        <v>2739</v>
      </c>
      <c r="AR235" s="1" t="s">
        <v>2598</v>
      </c>
      <c r="AS235" s="1" t="s">
        <v>2598</v>
      </c>
      <c r="AT235" s="1" t="s">
        <v>2740</v>
      </c>
      <c r="AU235" s="1" t="s">
        <v>5331</v>
      </c>
      <c r="AV235" s="1" t="s">
        <v>1867</v>
      </c>
      <c r="AY235" t="s">
        <v>95</v>
      </c>
      <c r="AZ235" t="s">
        <v>96</v>
      </c>
      <c r="BC235">
        <v>4</v>
      </c>
      <c r="BD235">
        <v>2</v>
      </c>
    </row>
    <row r="236" spans="1:63" ht="100" customHeight="1" x14ac:dyDescent="0.2">
      <c r="B236">
        <v>242</v>
      </c>
      <c r="C236" t="s">
        <v>2741</v>
      </c>
      <c r="D236">
        <v>2016</v>
      </c>
      <c r="E236" s="1" t="s">
        <v>2203</v>
      </c>
      <c r="F236" s="3">
        <v>42649</v>
      </c>
      <c r="G236" s="3">
        <v>42754</v>
      </c>
      <c r="H236" s="1" t="s">
        <v>70</v>
      </c>
      <c r="I236" s="1" t="s">
        <v>71</v>
      </c>
      <c r="J236" s="1" t="s">
        <v>2742</v>
      </c>
      <c r="K236" s="1">
        <v>6</v>
      </c>
      <c r="L236" s="1" t="s">
        <v>2743</v>
      </c>
      <c r="M236" s="1" t="s">
        <v>2743</v>
      </c>
      <c r="N236" s="1" t="s">
        <v>1081</v>
      </c>
      <c r="P236" s="1" t="s">
        <v>1012</v>
      </c>
      <c r="S236" s="1" t="s">
        <v>1081</v>
      </c>
      <c r="T236" s="29">
        <v>2</v>
      </c>
      <c r="U236" s="1" t="s">
        <v>2744</v>
      </c>
      <c r="V236" s="1" t="s">
        <v>79</v>
      </c>
      <c r="W236" s="1" t="s">
        <v>80</v>
      </c>
      <c r="X236" s="1" t="s">
        <v>4686</v>
      </c>
      <c r="Y236" s="1" t="s">
        <v>1837</v>
      </c>
      <c r="Z236" s="1" t="s">
        <v>82</v>
      </c>
      <c r="AA236" s="1" t="s">
        <v>83</v>
      </c>
      <c r="AC236" s="1" t="s">
        <v>2745</v>
      </c>
      <c r="AF236" s="1" t="s">
        <v>2746</v>
      </c>
      <c r="AG236" s="1" t="s">
        <v>1219</v>
      </c>
      <c r="AH236" s="1" t="s">
        <v>1102</v>
      </c>
      <c r="AL236" s="1" t="s">
        <v>2747</v>
      </c>
      <c r="AM236" s="1" t="s">
        <v>163</v>
      </c>
      <c r="AN236" s="1" t="s">
        <v>75</v>
      </c>
      <c r="AP236" s="1" t="s">
        <v>2748</v>
      </c>
      <c r="AQ236" s="1" t="s">
        <v>2749</v>
      </c>
      <c r="AR236" s="1" t="s">
        <v>975</v>
      </c>
      <c r="AS236" s="1" t="s">
        <v>2750</v>
      </c>
      <c r="AU236" s="1" t="s">
        <v>5332</v>
      </c>
      <c r="AY236" t="s">
        <v>168</v>
      </c>
      <c r="AZ236" t="s">
        <v>78</v>
      </c>
      <c r="BB236">
        <v>6</v>
      </c>
    </row>
    <row r="237" spans="1:63" ht="100" customHeight="1" x14ac:dyDescent="0.2">
      <c r="B237">
        <v>241</v>
      </c>
      <c r="C237" t="s">
        <v>2751</v>
      </c>
      <c r="D237">
        <v>2016</v>
      </c>
      <c r="E237" s="1" t="s">
        <v>2203</v>
      </c>
      <c r="F237" s="3">
        <v>42641</v>
      </c>
      <c r="G237" s="3">
        <v>42646</v>
      </c>
      <c r="H237" s="1" t="s">
        <v>1987</v>
      </c>
      <c r="I237" s="1" t="s">
        <v>2752</v>
      </c>
      <c r="J237" s="1" t="s">
        <v>2753</v>
      </c>
      <c r="K237" s="1">
        <v>4</v>
      </c>
      <c r="L237" s="1" t="s">
        <v>2754</v>
      </c>
      <c r="M237" s="1" t="s">
        <v>2754</v>
      </c>
      <c r="N237" s="1" t="s">
        <v>209</v>
      </c>
      <c r="P237" s="1" t="s">
        <v>118</v>
      </c>
      <c r="S237" s="1" t="s">
        <v>209</v>
      </c>
      <c r="T237" s="29">
        <v>5</v>
      </c>
      <c r="U237" s="1" t="s">
        <v>2755</v>
      </c>
      <c r="V237" s="1" t="s">
        <v>79</v>
      </c>
      <c r="W237" s="1" t="s">
        <v>80</v>
      </c>
      <c r="X237" s="1" t="s">
        <v>4685</v>
      </c>
      <c r="Y237" s="1" t="s">
        <v>2167</v>
      </c>
      <c r="Z237" s="1" t="s">
        <v>82</v>
      </c>
      <c r="AA237" s="1" t="s">
        <v>102</v>
      </c>
      <c r="AB237" s="1" t="s">
        <v>2756</v>
      </c>
      <c r="AC237" s="1" t="s">
        <v>2757</v>
      </c>
      <c r="AF237" s="1" t="s">
        <v>2758</v>
      </c>
      <c r="AG237" s="1" t="s">
        <v>224</v>
      </c>
      <c r="AH237" s="1" t="s">
        <v>303</v>
      </c>
      <c r="AL237" s="1" t="s">
        <v>2759</v>
      </c>
      <c r="AM237" s="1" t="s">
        <v>163</v>
      </c>
      <c r="AN237" s="1" t="s">
        <v>75</v>
      </c>
      <c r="AP237" s="1" t="s">
        <v>2760</v>
      </c>
      <c r="AQ237" s="1" t="s">
        <v>2761</v>
      </c>
      <c r="AR237" s="1" t="s">
        <v>417</v>
      </c>
      <c r="AS237" s="1" t="s">
        <v>2762</v>
      </c>
      <c r="AU237" s="1" t="s">
        <v>5333</v>
      </c>
      <c r="AY237" t="s">
        <v>95</v>
      </c>
      <c r="AZ237" t="s">
        <v>78</v>
      </c>
      <c r="BC237">
        <v>4</v>
      </c>
    </row>
    <row r="238" spans="1:63" ht="100" customHeight="1" x14ac:dyDescent="0.2">
      <c r="B238">
        <v>240</v>
      </c>
      <c r="C238" t="s">
        <v>2763</v>
      </c>
      <c r="D238">
        <v>2016</v>
      </c>
      <c r="E238" s="1" t="s">
        <v>2203</v>
      </c>
      <c r="F238" s="3">
        <v>42641</v>
      </c>
      <c r="G238" s="3">
        <v>43090</v>
      </c>
      <c r="H238" s="1" t="s">
        <v>2301</v>
      </c>
      <c r="I238" s="1" t="s">
        <v>113</v>
      </c>
      <c r="J238" s="1" t="s">
        <v>2764</v>
      </c>
      <c r="K238" s="1">
        <v>9</v>
      </c>
      <c r="L238" s="1" t="s">
        <v>2765</v>
      </c>
      <c r="M238" s="1" t="s">
        <v>2765</v>
      </c>
      <c r="N238" s="1" t="s">
        <v>74</v>
      </c>
      <c r="P238" s="1" t="s">
        <v>76</v>
      </c>
      <c r="S238" s="1" t="s">
        <v>74</v>
      </c>
      <c r="T238" s="29" t="s">
        <v>1671</v>
      </c>
      <c r="U238" s="1" t="s">
        <v>2766</v>
      </c>
      <c r="V238" s="1" t="s">
        <v>79</v>
      </c>
      <c r="W238" s="1" t="s">
        <v>80</v>
      </c>
      <c r="X238" s="1" t="s">
        <v>4685</v>
      </c>
      <c r="Y238" s="1" t="s">
        <v>1745</v>
      </c>
      <c r="Z238" s="1" t="s">
        <v>82</v>
      </c>
      <c r="AA238" s="1" t="s">
        <v>102</v>
      </c>
      <c r="AB238" s="1" t="s">
        <v>2767</v>
      </c>
      <c r="AC238" s="1" t="s">
        <v>2768</v>
      </c>
      <c r="AF238" s="1" t="s">
        <v>2769</v>
      </c>
      <c r="AG238" s="1" t="s">
        <v>615</v>
      </c>
      <c r="AH238" s="1" t="s">
        <v>583</v>
      </c>
      <c r="AL238" s="1" t="s">
        <v>2770</v>
      </c>
      <c r="AM238" s="1" t="s">
        <v>91</v>
      </c>
      <c r="AN238" s="1" t="s">
        <v>262</v>
      </c>
      <c r="AP238" s="1" t="s">
        <v>2771</v>
      </c>
      <c r="AR238" s="1" t="s">
        <v>2772</v>
      </c>
      <c r="AS238" s="1" t="s">
        <v>2773</v>
      </c>
      <c r="AU238" s="1" t="s">
        <v>5334</v>
      </c>
      <c r="AY238" t="s">
        <v>95</v>
      </c>
      <c r="AZ238" t="s">
        <v>78</v>
      </c>
      <c r="BA238" t="s">
        <v>2774</v>
      </c>
      <c r="BB238">
        <v>1</v>
      </c>
      <c r="BC238">
        <v>8</v>
      </c>
    </row>
    <row r="239" spans="1:63" ht="100" customHeight="1" x14ac:dyDescent="0.2">
      <c r="B239">
        <v>239</v>
      </c>
      <c r="C239" t="s">
        <v>2775</v>
      </c>
      <c r="D239">
        <v>2016</v>
      </c>
      <c r="E239" s="1" t="s">
        <v>2203</v>
      </c>
      <c r="F239" s="3">
        <v>42633</v>
      </c>
      <c r="G239" s="3">
        <v>43864</v>
      </c>
      <c r="H239" s="1" t="s">
        <v>196</v>
      </c>
      <c r="I239" s="1" t="s">
        <v>531</v>
      </c>
      <c r="J239" s="1" t="s">
        <v>2776</v>
      </c>
      <c r="K239" s="1">
        <v>16</v>
      </c>
      <c r="L239" s="1" t="s">
        <v>2777</v>
      </c>
      <c r="M239" s="1" t="s">
        <v>2778</v>
      </c>
      <c r="N239" s="1" t="s">
        <v>2779</v>
      </c>
      <c r="P239" s="1" t="s">
        <v>118</v>
      </c>
      <c r="S239" s="1" t="s">
        <v>351</v>
      </c>
      <c r="T239" s="29">
        <v>5</v>
      </c>
      <c r="U239" s="1" t="s">
        <v>2780</v>
      </c>
      <c r="V239" s="1" t="s">
        <v>79</v>
      </c>
      <c r="W239" s="1" t="s">
        <v>80</v>
      </c>
      <c r="X239" s="1" t="s">
        <v>4685</v>
      </c>
      <c r="Y239" s="1" t="s">
        <v>1745</v>
      </c>
      <c r="Z239" s="1" t="s">
        <v>82</v>
      </c>
      <c r="AA239" s="1" t="s">
        <v>102</v>
      </c>
      <c r="AB239" s="1" t="s">
        <v>2781</v>
      </c>
      <c r="AC239" s="1" t="s">
        <v>2782</v>
      </c>
      <c r="AF239" s="1" t="s">
        <v>2783</v>
      </c>
      <c r="AG239" s="1" t="s">
        <v>281</v>
      </c>
      <c r="AH239" s="1" t="s">
        <v>583</v>
      </c>
      <c r="AL239" s="1" t="s">
        <v>2784</v>
      </c>
      <c r="AM239" s="1" t="s">
        <v>163</v>
      </c>
      <c r="AN239" s="1" t="s">
        <v>75</v>
      </c>
      <c r="AP239" s="1" t="s">
        <v>2785</v>
      </c>
      <c r="AQ239" s="1" t="s">
        <v>2786</v>
      </c>
      <c r="AR239" s="1" t="s">
        <v>2787</v>
      </c>
      <c r="AS239" s="1" t="s">
        <v>2788</v>
      </c>
      <c r="AU239" s="1" t="s">
        <v>5335</v>
      </c>
      <c r="AY239" t="s">
        <v>95</v>
      </c>
      <c r="AZ239" t="s">
        <v>78</v>
      </c>
      <c r="BC239">
        <v>16</v>
      </c>
    </row>
    <row r="240" spans="1:63" ht="100" customHeight="1" x14ac:dyDescent="0.2">
      <c r="A240" s="2">
        <v>45150</v>
      </c>
      <c r="B240">
        <v>238</v>
      </c>
      <c r="C240" t="s">
        <v>2789</v>
      </c>
      <c r="D240">
        <v>2016</v>
      </c>
      <c r="E240" s="1" t="s">
        <v>2203</v>
      </c>
      <c r="F240" s="3">
        <v>42605</v>
      </c>
      <c r="G240" s="3">
        <v>44833</v>
      </c>
      <c r="H240" s="1" t="s">
        <v>233</v>
      </c>
      <c r="I240" s="1" t="s">
        <v>151</v>
      </c>
      <c r="J240" s="1" t="s">
        <v>2790</v>
      </c>
      <c r="K240" s="1">
        <v>6</v>
      </c>
      <c r="L240" s="1" t="s">
        <v>2791</v>
      </c>
      <c r="M240" s="1" t="s">
        <v>2792</v>
      </c>
      <c r="N240" s="1" t="s">
        <v>199</v>
      </c>
      <c r="O240" s="1" t="s">
        <v>2793</v>
      </c>
      <c r="P240" s="1" t="s">
        <v>118</v>
      </c>
      <c r="Q240" s="1" t="s">
        <v>157</v>
      </c>
      <c r="R240" s="1" t="s">
        <v>96</v>
      </c>
      <c r="S240" s="1" t="s">
        <v>351</v>
      </c>
      <c r="T240" s="29">
        <v>5</v>
      </c>
      <c r="U240" s="1" t="s">
        <v>2794</v>
      </c>
      <c r="V240" s="1" t="s">
        <v>79</v>
      </c>
      <c r="W240" s="1" t="s">
        <v>80</v>
      </c>
      <c r="X240" s="1" t="s">
        <v>4685</v>
      </c>
      <c r="Y240" s="1" t="s">
        <v>1745</v>
      </c>
      <c r="Z240" s="1" t="s">
        <v>82</v>
      </c>
      <c r="AA240" s="1" t="s">
        <v>102</v>
      </c>
      <c r="AB240" s="1" t="s">
        <v>2795</v>
      </c>
      <c r="AC240" s="1" t="s">
        <v>4645</v>
      </c>
      <c r="AD240" s="1" t="s">
        <v>176</v>
      </c>
      <c r="AE240" s="1" t="s">
        <v>96</v>
      </c>
      <c r="AF240" s="1" t="s">
        <v>2796</v>
      </c>
      <c r="AG240" s="1" t="s">
        <v>281</v>
      </c>
      <c r="AH240" s="1" t="s">
        <v>583</v>
      </c>
      <c r="AI240" s="1" t="s">
        <v>583</v>
      </c>
      <c r="AJ240" s="1" t="s">
        <v>583</v>
      </c>
      <c r="AK240" s="1" t="s">
        <v>226</v>
      </c>
      <c r="AL240" s="1" t="s">
        <v>2797</v>
      </c>
      <c r="AM240" s="1" t="s">
        <v>181</v>
      </c>
      <c r="AN240" s="1" t="s">
        <v>284</v>
      </c>
      <c r="AQ240" s="1" t="s">
        <v>2798</v>
      </c>
      <c r="AR240" s="1" t="s">
        <v>215</v>
      </c>
      <c r="AS240" s="1" t="s">
        <v>2799</v>
      </c>
      <c r="AU240" s="1" t="s">
        <v>5336</v>
      </c>
      <c r="AY240" t="s">
        <v>95</v>
      </c>
      <c r="AZ240" t="s">
        <v>78</v>
      </c>
      <c r="BA240" t="s">
        <v>2800</v>
      </c>
      <c r="BC240">
        <v>6</v>
      </c>
    </row>
    <row r="241" spans="1:63" ht="100" customHeight="1" x14ac:dyDescent="0.2">
      <c r="B241">
        <v>237</v>
      </c>
      <c r="C241" t="s">
        <v>169</v>
      </c>
      <c r="D241">
        <v>2016</v>
      </c>
      <c r="E241" s="1" t="s">
        <v>2203</v>
      </c>
      <c r="F241" s="3">
        <v>42584</v>
      </c>
      <c r="H241" s="1" t="s">
        <v>70</v>
      </c>
      <c r="I241" s="1" t="s">
        <v>71</v>
      </c>
      <c r="J241" s="1" t="s">
        <v>2801</v>
      </c>
      <c r="K241" s="1">
        <v>25</v>
      </c>
      <c r="L241" s="1" t="s">
        <v>2802</v>
      </c>
      <c r="M241" s="1" t="s">
        <v>2803</v>
      </c>
      <c r="N241" s="1" t="s">
        <v>74</v>
      </c>
      <c r="P241" s="1" t="s">
        <v>76</v>
      </c>
      <c r="S241" s="1" t="s">
        <v>74</v>
      </c>
      <c r="T241" s="29" t="s">
        <v>1671</v>
      </c>
      <c r="U241" s="1" t="s">
        <v>4646</v>
      </c>
      <c r="V241" s="1" t="s">
        <v>2804</v>
      </c>
      <c r="W241" s="1" t="s">
        <v>80</v>
      </c>
      <c r="X241" s="1" t="s">
        <v>4685</v>
      </c>
      <c r="Y241" s="1" t="s">
        <v>1745</v>
      </c>
      <c r="Z241" s="1" t="s">
        <v>101</v>
      </c>
      <c r="AA241" s="1" t="s">
        <v>102</v>
      </c>
      <c r="AB241" s="1" t="s">
        <v>2805</v>
      </c>
      <c r="AC241" s="1" t="s">
        <v>2806</v>
      </c>
      <c r="AF241" s="1" t="s">
        <v>2807</v>
      </c>
      <c r="AG241" s="1" t="s">
        <v>430</v>
      </c>
      <c r="AH241" s="1" t="s">
        <v>88</v>
      </c>
      <c r="AM241" s="1" t="s">
        <v>91</v>
      </c>
      <c r="AO241" s="1" t="s">
        <v>2808</v>
      </c>
      <c r="AP241" s="1" t="s">
        <v>2809</v>
      </c>
      <c r="AR241" s="1" t="s">
        <v>2810</v>
      </c>
      <c r="AS241" s="1" t="s">
        <v>2811</v>
      </c>
      <c r="AU241" s="1" t="s">
        <v>5337</v>
      </c>
      <c r="AV241" s="1" t="s">
        <v>2812</v>
      </c>
      <c r="AY241" t="s">
        <v>95</v>
      </c>
      <c r="AZ241" t="s">
        <v>96</v>
      </c>
      <c r="BB241">
        <v>1</v>
      </c>
      <c r="BC241">
        <v>13</v>
      </c>
      <c r="BD241">
        <v>11</v>
      </c>
    </row>
    <row r="242" spans="1:63" ht="100" customHeight="1" x14ac:dyDescent="0.2">
      <c r="B242">
        <v>236</v>
      </c>
      <c r="C242" t="s">
        <v>2813</v>
      </c>
      <c r="D242">
        <v>2016</v>
      </c>
      <c r="E242" s="1" t="s">
        <v>2203</v>
      </c>
      <c r="F242" s="3">
        <v>42559</v>
      </c>
      <c r="G242" s="3">
        <v>42810</v>
      </c>
      <c r="H242" s="1" t="s">
        <v>2814</v>
      </c>
      <c r="I242" s="1" t="s">
        <v>151</v>
      </c>
      <c r="J242" s="1" t="s">
        <v>2815</v>
      </c>
      <c r="K242" s="1">
        <v>10</v>
      </c>
      <c r="L242" s="1" t="s">
        <v>2816</v>
      </c>
      <c r="M242" s="1" t="s">
        <v>2816</v>
      </c>
      <c r="N242" s="1" t="s">
        <v>2817</v>
      </c>
      <c r="P242" s="1" t="s">
        <v>132</v>
      </c>
      <c r="S242" s="1" t="s">
        <v>2817</v>
      </c>
      <c r="T242" s="29">
        <v>8</v>
      </c>
      <c r="U242" s="1" t="s">
        <v>4458</v>
      </c>
      <c r="V242" s="1" t="s">
        <v>79</v>
      </c>
      <c r="W242" s="1" t="s">
        <v>80</v>
      </c>
      <c r="X242" s="1" t="s">
        <v>4685</v>
      </c>
      <c r="Y242" s="1" t="s">
        <v>446</v>
      </c>
      <c r="Z242" s="1" t="s">
        <v>82</v>
      </c>
      <c r="AA242" s="1" t="s">
        <v>102</v>
      </c>
      <c r="AB242" s="1" t="s">
        <v>2818</v>
      </c>
      <c r="AC242" s="1" t="s">
        <v>2819</v>
      </c>
      <c r="AF242" s="1" t="s">
        <v>2820</v>
      </c>
      <c r="AG242" s="1" t="s">
        <v>224</v>
      </c>
      <c r="AH242" s="1" t="s">
        <v>1102</v>
      </c>
      <c r="AL242" s="1" t="s">
        <v>2821</v>
      </c>
      <c r="AM242" s="1" t="s">
        <v>163</v>
      </c>
      <c r="AN242" s="1" t="s">
        <v>513</v>
      </c>
      <c r="AP242" s="1" t="s">
        <v>2822</v>
      </c>
      <c r="AQ242" s="1" t="s">
        <v>2823</v>
      </c>
      <c r="AR242" s="1" t="s">
        <v>2824</v>
      </c>
      <c r="AS242" s="1" t="s">
        <v>2825</v>
      </c>
      <c r="AU242" s="1" t="s">
        <v>5338</v>
      </c>
      <c r="AY242" t="s">
        <v>95</v>
      </c>
      <c r="AZ242" t="s">
        <v>78</v>
      </c>
      <c r="BC242">
        <v>10</v>
      </c>
    </row>
    <row r="243" spans="1:63" ht="100" customHeight="1" x14ac:dyDescent="0.2">
      <c r="B243">
        <v>235</v>
      </c>
      <c r="C243" t="s">
        <v>2826</v>
      </c>
      <c r="D243">
        <v>2016</v>
      </c>
      <c r="E243" s="1" t="s">
        <v>2203</v>
      </c>
      <c r="F243" s="3">
        <v>42551</v>
      </c>
      <c r="G243" s="3">
        <v>42844</v>
      </c>
      <c r="H243" s="1" t="s">
        <v>2301</v>
      </c>
      <c r="I243" s="1" t="s">
        <v>2752</v>
      </c>
      <c r="J243" s="1" t="s">
        <v>2827</v>
      </c>
      <c r="K243" s="1">
        <v>11</v>
      </c>
      <c r="M243" s="1" t="s">
        <v>2828</v>
      </c>
      <c r="N243" s="1" t="s">
        <v>74</v>
      </c>
      <c r="P243" s="1" t="s">
        <v>76</v>
      </c>
      <c r="S243" s="1" t="s">
        <v>74</v>
      </c>
      <c r="T243" s="29" t="s">
        <v>1671</v>
      </c>
      <c r="U243" s="1" t="s">
        <v>4647</v>
      </c>
      <c r="V243" s="1" t="s">
        <v>79</v>
      </c>
      <c r="W243" s="1" t="s">
        <v>80</v>
      </c>
      <c r="X243" s="1" t="s">
        <v>4685</v>
      </c>
      <c r="Y243" s="1" t="s">
        <v>1745</v>
      </c>
      <c r="Z243" s="1" t="s">
        <v>82</v>
      </c>
      <c r="AA243" s="1" t="s">
        <v>102</v>
      </c>
      <c r="AB243" s="1" t="s">
        <v>2829</v>
      </c>
      <c r="AC243" s="1" t="s">
        <v>2830</v>
      </c>
      <c r="AF243" s="1" t="s">
        <v>2831</v>
      </c>
      <c r="AG243" s="1" t="s">
        <v>224</v>
      </c>
      <c r="AH243" s="1" t="s">
        <v>1102</v>
      </c>
      <c r="AL243" s="1" t="s">
        <v>2832</v>
      </c>
      <c r="AM243" s="1" t="s">
        <v>91</v>
      </c>
      <c r="AN243" s="1" t="s">
        <v>228</v>
      </c>
      <c r="AP243" s="1" t="s">
        <v>2833</v>
      </c>
      <c r="AR243" s="1" t="s">
        <v>2834</v>
      </c>
      <c r="AS243" s="1" t="s">
        <v>2835</v>
      </c>
      <c r="AU243" s="1" t="s">
        <v>5339</v>
      </c>
      <c r="AY243" t="s">
        <v>95</v>
      </c>
      <c r="AZ243" t="s">
        <v>78</v>
      </c>
      <c r="BA243" t="s">
        <v>2836</v>
      </c>
      <c r="BB243">
        <v>2</v>
      </c>
      <c r="BC243">
        <v>9</v>
      </c>
    </row>
    <row r="244" spans="1:63" ht="100" customHeight="1" x14ac:dyDescent="0.2">
      <c r="B244">
        <v>234</v>
      </c>
      <c r="C244" t="s">
        <v>2837</v>
      </c>
      <c r="D244">
        <v>2016</v>
      </c>
      <c r="E244" s="1" t="s">
        <v>2203</v>
      </c>
      <c r="F244" s="3">
        <v>42545</v>
      </c>
      <c r="H244" s="1" t="s">
        <v>70</v>
      </c>
      <c r="I244" s="1" t="s">
        <v>71</v>
      </c>
      <c r="J244" s="1" t="s">
        <v>2838</v>
      </c>
      <c r="K244" s="1">
        <v>18</v>
      </c>
      <c r="L244" s="1" t="s">
        <v>2839</v>
      </c>
      <c r="M244" s="1" t="s">
        <v>2839</v>
      </c>
      <c r="N244" s="1" t="s">
        <v>74</v>
      </c>
      <c r="P244" s="1" t="s">
        <v>76</v>
      </c>
      <c r="S244" s="1" t="s">
        <v>74</v>
      </c>
      <c r="T244" s="29" t="s">
        <v>1671</v>
      </c>
      <c r="U244" s="1" t="s">
        <v>4648</v>
      </c>
      <c r="V244" s="1" t="s">
        <v>1543</v>
      </c>
      <c r="W244" s="1" t="s">
        <v>80</v>
      </c>
      <c r="X244" s="1" t="s">
        <v>4685</v>
      </c>
      <c r="Y244" s="1" t="s">
        <v>1745</v>
      </c>
      <c r="Z244" s="1" t="s">
        <v>101</v>
      </c>
      <c r="AA244" s="1" t="s">
        <v>102</v>
      </c>
      <c r="AB244" s="1" t="s">
        <v>2840</v>
      </c>
      <c r="AC244" s="1" t="s">
        <v>2841</v>
      </c>
      <c r="AF244" s="1" t="s">
        <v>2842</v>
      </c>
      <c r="AG244" s="1" t="s">
        <v>87</v>
      </c>
      <c r="AH244" s="1" t="s">
        <v>88</v>
      </c>
      <c r="AI244" s="1" t="s">
        <v>89</v>
      </c>
      <c r="AL244" s="1" t="s">
        <v>145</v>
      </c>
      <c r="AM244" s="1" t="s">
        <v>91</v>
      </c>
      <c r="AN244" s="1" t="s">
        <v>228</v>
      </c>
      <c r="AO244" s="1" t="s">
        <v>2843</v>
      </c>
      <c r="AP244" s="1" t="s">
        <v>2844</v>
      </c>
      <c r="AR244" s="1" t="s">
        <v>2845</v>
      </c>
      <c r="AS244" s="1" t="s">
        <v>2846</v>
      </c>
      <c r="AU244" s="1" t="s">
        <v>5340</v>
      </c>
      <c r="AV244" s="1" t="s">
        <v>2847</v>
      </c>
      <c r="AY244" t="s">
        <v>95</v>
      </c>
      <c r="AZ244" t="s">
        <v>96</v>
      </c>
      <c r="BA244" t="s">
        <v>2848</v>
      </c>
      <c r="BB244">
        <v>1</v>
      </c>
      <c r="BC244">
        <v>14</v>
      </c>
      <c r="BD244">
        <v>18</v>
      </c>
    </row>
    <row r="245" spans="1:63" ht="100" customHeight="1" x14ac:dyDescent="0.2">
      <c r="B245">
        <v>233</v>
      </c>
      <c r="C245" t="s">
        <v>909</v>
      </c>
      <c r="D245">
        <v>2016</v>
      </c>
      <c r="E245" s="1" t="s">
        <v>2203</v>
      </c>
      <c r="F245" s="3">
        <v>42515</v>
      </c>
      <c r="G245" s="3">
        <v>42797</v>
      </c>
      <c r="H245" s="1" t="s">
        <v>2814</v>
      </c>
      <c r="I245" s="1" t="s">
        <v>151</v>
      </c>
      <c r="J245" s="1" t="s">
        <v>2815</v>
      </c>
      <c r="K245" s="1">
        <v>9</v>
      </c>
      <c r="L245" s="1" t="s">
        <v>2849</v>
      </c>
      <c r="M245" s="1" t="s">
        <v>2849</v>
      </c>
      <c r="N245" s="1" t="s">
        <v>199</v>
      </c>
      <c r="P245" s="1" t="s">
        <v>118</v>
      </c>
      <c r="S245" s="1" t="s">
        <v>199</v>
      </c>
      <c r="T245" s="29">
        <v>5</v>
      </c>
      <c r="U245" s="1" t="s">
        <v>4649</v>
      </c>
      <c r="V245" s="1" t="s">
        <v>79</v>
      </c>
      <c r="W245" s="1" t="s">
        <v>80</v>
      </c>
      <c r="X245" s="1" t="s">
        <v>4685</v>
      </c>
      <c r="Y245" s="1" t="s">
        <v>446</v>
      </c>
      <c r="Z245" s="1" t="s">
        <v>82</v>
      </c>
      <c r="AA245" s="1" t="s">
        <v>102</v>
      </c>
      <c r="AB245" s="1" t="s">
        <v>2850</v>
      </c>
      <c r="AC245" s="1" t="s">
        <v>4650</v>
      </c>
      <c r="AF245" s="1" t="s">
        <v>2851</v>
      </c>
      <c r="AG245" s="1" t="s">
        <v>224</v>
      </c>
      <c r="AH245" s="1" t="s">
        <v>179</v>
      </c>
      <c r="AL245" s="1" t="s">
        <v>2021</v>
      </c>
      <c r="AM245" s="1" t="s">
        <v>181</v>
      </c>
      <c r="AN245" s="1" t="s">
        <v>75</v>
      </c>
      <c r="AQ245" s="1" t="s">
        <v>2852</v>
      </c>
      <c r="AR245" s="1" t="s">
        <v>215</v>
      </c>
      <c r="AS245" s="1" t="s">
        <v>2853</v>
      </c>
      <c r="AU245" s="1" t="s">
        <v>5341</v>
      </c>
      <c r="AY245" t="s">
        <v>95</v>
      </c>
      <c r="AZ245" t="s">
        <v>78</v>
      </c>
      <c r="BA245" t="s">
        <v>2854</v>
      </c>
      <c r="BC245">
        <v>9</v>
      </c>
    </row>
    <row r="246" spans="1:63" ht="100" customHeight="1" x14ac:dyDescent="0.2">
      <c r="B246">
        <v>232</v>
      </c>
      <c r="C246" t="s">
        <v>2855</v>
      </c>
      <c r="D246">
        <v>2016</v>
      </c>
      <c r="E246" s="1" t="s">
        <v>2203</v>
      </c>
      <c r="F246" s="3">
        <v>42500</v>
      </c>
      <c r="G246" s="3">
        <v>43413</v>
      </c>
      <c r="H246" s="1" t="s">
        <v>196</v>
      </c>
      <c r="I246" s="1" t="s">
        <v>531</v>
      </c>
      <c r="J246" s="1" t="s">
        <v>2856</v>
      </c>
      <c r="K246" s="1">
        <v>10</v>
      </c>
      <c r="L246" s="1" t="s">
        <v>2857</v>
      </c>
      <c r="M246" s="1" t="s">
        <v>2858</v>
      </c>
      <c r="N246" s="1" t="s">
        <v>199</v>
      </c>
      <c r="P246" s="1" t="s">
        <v>118</v>
      </c>
      <c r="S246" s="1" t="s">
        <v>351</v>
      </c>
      <c r="T246" s="29">
        <v>5</v>
      </c>
      <c r="U246" s="1" t="s">
        <v>4651</v>
      </c>
      <c r="V246" s="1" t="s">
        <v>1492</v>
      </c>
      <c r="W246" s="1" t="s">
        <v>1493</v>
      </c>
      <c r="X246" s="1" t="s">
        <v>4686</v>
      </c>
      <c r="Y246" s="1" t="s">
        <v>1745</v>
      </c>
      <c r="Z246" s="1" t="s">
        <v>82</v>
      </c>
      <c r="AA246" s="1" t="s">
        <v>102</v>
      </c>
      <c r="AB246" s="1" t="s">
        <v>2859</v>
      </c>
      <c r="AC246" s="1" t="s">
        <v>2860</v>
      </c>
      <c r="AF246" s="1" t="s">
        <v>2861</v>
      </c>
      <c r="AG246" s="1" t="s">
        <v>281</v>
      </c>
      <c r="AH246" s="1" t="s">
        <v>179</v>
      </c>
      <c r="AL246" s="1" t="s">
        <v>2862</v>
      </c>
      <c r="AM246" s="1" t="s">
        <v>1243</v>
      </c>
      <c r="AN246" s="1" t="s">
        <v>75</v>
      </c>
      <c r="AQ246" s="1" t="s">
        <v>2863</v>
      </c>
      <c r="AR246" s="1" t="s">
        <v>215</v>
      </c>
      <c r="AS246" s="1" t="s">
        <v>2864</v>
      </c>
      <c r="AU246" s="1" t="s">
        <v>5342</v>
      </c>
      <c r="AY246" t="s">
        <v>95</v>
      </c>
      <c r="AZ246" t="s">
        <v>78</v>
      </c>
      <c r="BC246">
        <v>10</v>
      </c>
    </row>
    <row r="247" spans="1:63" ht="100" customHeight="1" x14ac:dyDescent="0.2">
      <c r="B247">
        <v>231</v>
      </c>
      <c r="C247" t="s">
        <v>2763</v>
      </c>
      <c r="D247">
        <v>2016</v>
      </c>
      <c r="E247" s="1" t="s">
        <v>2203</v>
      </c>
      <c r="F247" s="3">
        <v>42424</v>
      </c>
      <c r="G247" s="3">
        <v>43004</v>
      </c>
      <c r="H247" s="1" t="s">
        <v>2301</v>
      </c>
      <c r="I247" s="1" t="s">
        <v>113</v>
      </c>
      <c r="J247" s="1" t="s">
        <v>2764</v>
      </c>
      <c r="K247" s="1">
        <v>9</v>
      </c>
      <c r="L247" s="1" t="s">
        <v>2865</v>
      </c>
      <c r="M247" s="1" t="s">
        <v>2866</v>
      </c>
      <c r="N247" s="1" t="s">
        <v>74</v>
      </c>
      <c r="P247" s="1" t="s">
        <v>76</v>
      </c>
      <c r="S247" s="1" t="s">
        <v>74</v>
      </c>
      <c r="T247" s="29" t="s">
        <v>1671</v>
      </c>
      <c r="U247" s="1" t="s">
        <v>2867</v>
      </c>
      <c r="V247" s="1" t="s">
        <v>2868</v>
      </c>
      <c r="W247" s="1" t="s">
        <v>80</v>
      </c>
      <c r="X247" s="1" t="s">
        <v>4685</v>
      </c>
      <c r="Y247" s="1" t="s">
        <v>1745</v>
      </c>
      <c r="Z247" s="1" t="s">
        <v>101</v>
      </c>
      <c r="AA247" s="1" t="s">
        <v>102</v>
      </c>
      <c r="AB247" s="1" t="s">
        <v>2869</v>
      </c>
      <c r="AC247" s="1" t="s">
        <v>4459</v>
      </c>
      <c r="AF247" s="1" t="s">
        <v>2870</v>
      </c>
      <c r="AG247" s="1" t="s">
        <v>615</v>
      </c>
      <c r="AH247" s="1" t="s">
        <v>583</v>
      </c>
      <c r="AL247" s="1" t="s">
        <v>2871</v>
      </c>
      <c r="AM247" s="1" t="s">
        <v>91</v>
      </c>
      <c r="AN247" s="1" t="s">
        <v>262</v>
      </c>
      <c r="AP247" s="1" t="s">
        <v>2872</v>
      </c>
      <c r="AR247" s="1" t="s">
        <v>2873</v>
      </c>
      <c r="AS247" s="1" t="s">
        <v>2772</v>
      </c>
      <c r="AT247" s="1" t="s">
        <v>2874</v>
      </c>
      <c r="AU247" s="1" t="s">
        <v>5343</v>
      </c>
      <c r="AW247" s="1" t="s">
        <v>2875</v>
      </c>
      <c r="AY247" t="s">
        <v>95</v>
      </c>
      <c r="AZ247" t="s">
        <v>96</v>
      </c>
      <c r="BB247">
        <v>1</v>
      </c>
      <c r="BC247">
        <v>8</v>
      </c>
      <c r="BD247">
        <v>7</v>
      </c>
    </row>
    <row r="248" spans="1:63" ht="100" customHeight="1" x14ac:dyDescent="0.2">
      <c r="B248">
        <v>230</v>
      </c>
      <c r="C248" t="s">
        <v>810</v>
      </c>
      <c r="D248">
        <v>2015</v>
      </c>
      <c r="E248" s="1" t="s">
        <v>2203</v>
      </c>
      <c r="F248" s="3">
        <v>42304</v>
      </c>
      <c r="G248" s="3">
        <v>43766</v>
      </c>
      <c r="H248" s="1" t="s">
        <v>70</v>
      </c>
      <c r="I248" s="1" t="s">
        <v>71</v>
      </c>
      <c r="J248" s="1" t="s">
        <v>2876</v>
      </c>
      <c r="K248" s="1">
        <v>9</v>
      </c>
      <c r="L248" s="1" t="s">
        <v>2877</v>
      </c>
      <c r="M248" s="1" t="s">
        <v>2877</v>
      </c>
      <c r="N248" s="1" t="s">
        <v>74</v>
      </c>
      <c r="P248" s="1" t="s">
        <v>76</v>
      </c>
      <c r="S248" s="1" t="s">
        <v>74</v>
      </c>
      <c r="T248" s="29" t="s">
        <v>1671</v>
      </c>
      <c r="U248" s="1" t="s">
        <v>2878</v>
      </c>
      <c r="V248" s="1" t="s">
        <v>1543</v>
      </c>
      <c r="W248" s="1" t="s">
        <v>80</v>
      </c>
      <c r="X248" s="1" t="s">
        <v>4685</v>
      </c>
      <c r="Y248" s="1" t="s">
        <v>1745</v>
      </c>
      <c r="Z248" s="1" t="s">
        <v>101</v>
      </c>
      <c r="AA248" s="1" t="s">
        <v>102</v>
      </c>
      <c r="AB248" s="1" t="s">
        <v>2879</v>
      </c>
      <c r="AC248" s="1" t="s">
        <v>2880</v>
      </c>
      <c r="AF248" s="1" t="s">
        <v>2881</v>
      </c>
      <c r="AG248" s="1" t="s">
        <v>615</v>
      </c>
      <c r="AH248" s="1" t="s">
        <v>325</v>
      </c>
      <c r="AL248" s="1" t="s">
        <v>2882</v>
      </c>
      <c r="AM248" s="1" t="s">
        <v>91</v>
      </c>
      <c r="AN248" s="1" t="s">
        <v>262</v>
      </c>
      <c r="AR248" s="1" t="s">
        <v>2883</v>
      </c>
      <c r="AS248" s="1" t="s">
        <v>2884</v>
      </c>
      <c r="AU248" s="1" t="s">
        <v>5344</v>
      </c>
      <c r="AV248" s="1" t="s">
        <v>2885</v>
      </c>
      <c r="AY248" t="s">
        <v>95</v>
      </c>
      <c r="AZ248" t="s">
        <v>96</v>
      </c>
      <c r="BA248" t="s">
        <v>2886</v>
      </c>
      <c r="BB248">
        <v>1</v>
      </c>
      <c r="BC248">
        <v>8</v>
      </c>
      <c r="BD248">
        <v>7</v>
      </c>
    </row>
    <row r="249" spans="1:63" ht="100" customHeight="1" x14ac:dyDescent="0.2">
      <c r="A249" s="2">
        <v>45106</v>
      </c>
      <c r="B249">
        <v>229</v>
      </c>
      <c r="C249" t="s">
        <v>2887</v>
      </c>
      <c r="D249">
        <v>2015</v>
      </c>
      <c r="E249" s="1" t="s">
        <v>2203</v>
      </c>
      <c r="F249" s="3">
        <v>42300</v>
      </c>
      <c r="H249" s="1" t="s">
        <v>70</v>
      </c>
      <c r="I249" s="1" t="s">
        <v>71</v>
      </c>
      <c r="J249" s="1" t="s">
        <v>2801</v>
      </c>
      <c r="K249" s="1">
        <v>41</v>
      </c>
      <c r="L249" s="1" t="s">
        <v>2888</v>
      </c>
      <c r="M249" s="1" t="s">
        <v>2888</v>
      </c>
      <c r="N249" s="1" t="s">
        <v>74</v>
      </c>
      <c r="P249" s="1" t="s">
        <v>76</v>
      </c>
      <c r="S249" s="1" t="s">
        <v>74</v>
      </c>
      <c r="T249" s="29" t="s">
        <v>1671</v>
      </c>
      <c r="U249" s="1" t="s">
        <v>4652</v>
      </c>
      <c r="V249" s="1" t="s">
        <v>1543</v>
      </c>
      <c r="W249" s="1" t="s">
        <v>80</v>
      </c>
      <c r="X249" s="1" t="s">
        <v>4685</v>
      </c>
      <c r="Y249" s="1" t="s">
        <v>1745</v>
      </c>
      <c r="Z249" s="1" t="s">
        <v>101</v>
      </c>
      <c r="AA249" s="1" t="s">
        <v>102</v>
      </c>
      <c r="AB249" s="1" t="s">
        <v>2889</v>
      </c>
      <c r="AC249" s="1" t="s">
        <v>2890</v>
      </c>
      <c r="AF249" s="1" t="s">
        <v>2891</v>
      </c>
      <c r="AG249" s="1" t="s">
        <v>430</v>
      </c>
      <c r="AH249" s="1" t="s">
        <v>88</v>
      </c>
      <c r="AL249" s="1" t="s">
        <v>145</v>
      </c>
      <c r="AM249" s="1" t="s">
        <v>91</v>
      </c>
      <c r="AO249" s="1" t="s">
        <v>2892</v>
      </c>
      <c r="AP249" s="1" t="s">
        <v>2893</v>
      </c>
      <c r="AR249" s="1" t="s">
        <v>2894</v>
      </c>
      <c r="AS249" s="1" t="s">
        <v>2895</v>
      </c>
      <c r="AU249" s="1" t="s">
        <v>5345</v>
      </c>
      <c r="AV249" s="1" t="s">
        <v>2896</v>
      </c>
      <c r="AY249" t="s">
        <v>95</v>
      </c>
      <c r="AZ249" t="s">
        <v>96</v>
      </c>
      <c r="BA249" t="s">
        <v>2897</v>
      </c>
      <c r="BB249">
        <v>1</v>
      </c>
      <c r="BC249">
        <v>21</v>
      </c>
      <c r="BD249">
        <v>19</v>
      </c>
    </row>
    <row r="250" spans="1:63" ht="100" customHeight="1" x14ac:dyDescent="0.2">
      <c r="B250">
        <v>228</v>
      </c>
      <c r="C250" t="s">
        <v>169</v>
      </c>
      <c r="D250">
        <v>2015</v>
      </c>
      <c r="E250" s="1" t="s">
        <v>2203</v>
      </c>
      <c r="F250" s="3">
        <v>42300</v>
      </c>
      <c r="G250" s="3">
        <v>43725</v>
      </c>
      <c r="H250" s="1" t="s">
        <v>70</v>
      </c>
      <c r="I250" s="1" t="s">
        <v>71</v>
      </c>
      <c r="J250" s="1" t="s">
        <v>2673</v>
      </c>
      <c r="K250" s="1">
        <v>44</v>
      </c>
      <c r="L250" s="1" t="s">
        <v>2898</v>
      </c>
      <c r="M250" s="1" t="s">
        <v>2898</v>
      </c>
      <c r="N250" s="1" t="s">
        <v>74</v>
      </c>
      <c r="P250" s="1" t="s">
        <v>76</v>
      </c>
      <c r="R250" s="1" t="s">
        <v>890</v>
      </c>
      <c r="S250" s="1" t="s">
        <v>275</v>
      </c>
      <c r="T250" s="29" t="s">
        <v>1671</v>
      </c>
      <c r="U250" s="1" t="s">
        <v>2899</v>
      </c>
      <c r="V250" s="1" t="s">
        <v>2900</v>
      </c>
      <c r="W250" s="1" t="s">
        <v>80</v>
      </c>
      <c r="X250" s="1" t="s">
        <v>4685</v>
      </c>
      <c r="Y250" s="1" t="s">
        <v>1745</v>
      </c>
      <c r="Z250" s="1" t="s">
        <v>101</v>
      </c>
      <c r="AA250" s="1" t="s">
        <v>102</v>
      </c>
      <c r="AB250" s="1" t="s">
        <v>2901</v>
      </c>
      <c r="AC250" s="1" t="s">
        <v>2902</v>
      </c>
      <c r="AF250" s="1" t="s">
        <v>2903</v>
      </c>
      <c r="AG250" s="1" t="s">
        <v>224</v>
      </c>
      <c r="AH250" s="1" t="s">
        <v>1102</v>
      </c>
      <c r="AL250" s="1" t="s">
        <v>2904</v>
      </c>
      <c r="AM250" s="1" t="s">
        <v>91</v>
      </c>
      <c r="AN250" s="1" t="s">
        <v>262</v>
      </c>
      <c r="AP250" s="1" t="s">
        <v>2905</v>
      </c>
      <c r="AR250" s="1" t="s">
        <v>2906</v>
      </c>
      <c r="AS250" s="1" t="s">
        <v>2907</v>
      </c>
      <c r="AU250" s="1" t="s">
        <v>5346</v>
      </c>
      <c r="AV250" s="1" t="s">
        <v>2908</v>
      </c>
      <c r="AW250" s="1" t="s">
        <v>2909</v>
      </c>
      <c r="AY250" t="s">
        <v>95</v>
      </c>
      <c r="AZ250" t="s">
        <v>96</v>
      </c>
      <c r="BA250" t="s">
        <v>2910</v>
      </c>
      <c r="BB250">
        <v>1</v>
      </c>
      <c r="BC250">
        <v>24</v>
      </c>
      <c r="BD250">
        <v>19</v>
      </c>
    </row>
    <row r="251" spans="1:63" ht="100" customHeight="1" x14ac:dyDescent="0.2">
      <c r="A251" s="2">
        <v>45122</v>
      </c>
      <c r="B251">
        <v>227</v>
      </c>
      <c r="C251" t="s">
        <v>909</v>
      </c>
      <c r="D251">
        <v>2015</v>
      </c>
      <c r="E251" s="1" t="s">
        <v>2203</v>
      </c>
      <c r="F251" s="3">
        <v>42299</v>
      </c>
      <c r="G251" s="3">
        <v>44648</v>
      </c>
      <c r="H251" s="1" t="s">
        <v>233</v>
      </c>
      <c r="I251" s="1" t="s">
        <v>234</v>
      </c>
      <c r="J251" s="1" t="s">
        <v>2015</v>
      </c>
      <c r="K251" s="1">
        <v>6</v>
      </c>
      <c r="L251" s="1" t="s">
        <v>2911</v>
      </c>
      <c r="M251" s="1" t="s">
        <v>2912</v>
      </c>
      <c r="N251" s="1" t="s">
        <v>199</v>
      </c>
      <c r="P251" s="1" t="s">
        <v>118</v>
      </c>
      <c r="R251" s="1" t="s">
        <v>890</v>
      </c>
      <c r="S251" s="1" t="s">
        <v>351</v>
      </c>
      <c r="T251" s="29">
        <v>5</v>
      </c>
      <c r="U251" s="1" t="s">
        <v>2913</v>
      </c>
      <c r="V251" s="1" t="s">
        <v>79</v>
      </c>
      <c r="W251" s="1" t="s">
        <v>80</v>
      </c>
      <c r="X251" s="1" t="s">
        <v>4685</v>
      </c>
      <c r="Y251" s="1" t="s">
        <v>2914</v>
      </c>
      <c r="Z251" s="1" t="s">
        <v>82</v>
      </c>
      <c r="AA251" s="1" t="s">
        <v>102</v>
      </c>
      <c r="AB251" s="1" t="s">
        <v>2915</v>
      </c>
      <c r="AC251" s="1" t="s">
        <v>4653</v>
      </c>
      <c r="AD251" s="1" t="s">
        <v>338</v>
      </c>
      <c r="AE251" s="1" t="s">
        <v>96</v>
      </c>
      <c r="AF251" s="1" t="s">
        <v>2916</v>
      </c>
      <c r="AG251" s="1" t="s">
        <v>281</v>
      </c>
      <c r="AH251" s="1" t="s">
        <v>601</v>
      </c>
      <c r="AI251" s="1" t="s">
        <v>583</v>
      </c>
      <c r="AJ251" s="1" t="s">
        <v>325</v>
      </c>
      <c r="AK251" s="1" t="s">
        <v>939</v>
      </c>
      <c r="AL251" s="1" t="s">
        <v>2917</v>
      </c>
      <c r="AM251" s="1" t="s">
        <v>181</v>
      </c>
      <c r="AN251" s="1" t="s">
        <v>284</v>
      </c>
      <c r="AQ251" s="1" t="s">
        <v>2918</v>
      </c>
      <c r="AR251" s="1" t="s">
        <v>215</v>
      </c>
      <c r="AS251" s="1" t="s">
        <v>2919</v>
      </c>
      <c r="AU251" s="1" t="s">
        <v>5347</v>
      </c>
      <c r="AY251" t="s">
        <v>95</v>
      </c>
      <c r="AZ251" t="s">
        <v>78</v>
      </c>
      <c r="BC251">
        <v>6</v>
      </c>
    </row>
    <row r="252" spans="1:63" ht="100" customHeight="1" x14ac:dyDescent="0.2">
      <c r="B252">
        <v>226</v>
      </c>
      <c r="C252" t="s">
        <v>2920</v>
      </c>
      <c r="D252">
        <v>2015</v>
      </c>
      <c r="E252" s="1" t="s">
        <v>2203</v>
      </c>
      <c r="F252" s="3">
        <v>42229</v>
      </c>
      <c r="G252" s="3">
        <v>42256</v>
      </c>
      <c r="H252" s="1" t="s">
        <v>70</v>
      </c>
      <c r="I252" s="1" t="s">
        <v>71</v>
      </c>
      <c r="J252" s="1" t="s">
        <v>2673</v>
      </c>
      <c r="K252" s="1">
        <v>15</v>
      </c>
      <c r="L252" s="1" t="s">
        <v>2921</v>
      </c>
      <c r="M252" s="1" t="s">
        <v>2921</v>
      </c>
      <c r="N252" s="1" t="s">
        <v>74</v>
      </c>
      <c r="P252" s="1" t="s">
        <v>76</v>
      </c>
      <c r="S252" s="1" t="s">
        <v>74</v>
      </c>
      <c r="T252" s="29" t="s">
        <v>1671</v>
      </c>
      <c r="U252" s="1" t="s">
        <v>2922</v>
      </c>
      <c r="V252" s="1" t="s">
        <v>79</v>
      </c>
      <c r="W252" s="1" t="s">
        <v>80</v>
      </c>
      <c r="X252" s="1" t="s">
        <v>4685</v>
      </c>
      <c r="Y252" s="1" t="s">
        <v>1745</v>
      </c>
      <c r="Z252" s="1" t="s">
        <v>82</v>
      </c>
      <c r="AA252" s="1" t="s">
        <v>102</v>
      </c>
      <c r="AC252" s="1" t="s">
        <v>2923</v>
      </c>
      <c r="AF252" s="1" t="s">
        <v>2924</v>
      </c>
      <c r="AG252" s="1" t="s">
        <v>615</v>
      </c>
      <c r="AH252" s="1" t="s">
        <v>242</v>
      </c>
      <c r="AL252" s="1" t="s">
        <v>2925</v>
      </c>
      <c r="AM252" s="1" t="s">
        <v>91</v>
      </c>
      <c r="AN252" s="1" t="s">
        <v>284</v>
      </c>
      <c r="AP252" s="1" t="s">
        <v>2926</v>
      </c>
      <c r="AQ252" s="1" t="s">
        <v>2927</v>
      </c>
      <c r="AR252" s="1" t="s">
        <v>2928</v>
      </c>
      <c r="AS252" s="1" t="s">
        <v>2929</v>
      </c>
      <c r="AU252" s="1" t="s">
        <v>5348</v>
      </c>
      <c r="AY252" t="s">
        <v>95</v>
      </c>
      <c r="AZ252" t="s">
        <v>78</v>
      </c>
      <c r="BB252">
        <v>1</v>
      </c>
      <c r="BC252">
        <v>14</v>
      </c>
    </row>
    <row r="253" spans="1:63" ht="100" customHeight="1" x14ac:dyDescent="0.2">
      <c r="B253">
        <v>225</v>
      </c>
      <c r="C253" t="s">
        <v>2930</v>
      </c>
      <c r="D253">
        <v>2015</v>
      </c>
      <c r="E253" s="1" t="s">
        <v>2203</v>
      </c>
      <c r="F253" s="3">
        <v>42227</v>
      </c>
      <c r="H253" s="1" t="s">
        <v>70</v>
      </c>
      <c r="I253" s="1" t="s">
        <v>71</v>
      </c>
      <c r="J253" s="1" t="s">
        <v>1215</v>
      </c>
      <c r="K253" s="1">
        <v>16</v>
      </c>
      <c r="L253" s="1" t="s">
        <v>2931</v>
      </c>
      <c r="M253" s="1" t="s">
        <v>2931</v>
      </c>
      <c r="N253" s="1" t="s">
        <v>74</v>
      </c>
      <c r="P253" s="1" t="s">
        <v>76</v>
      </c>
      <c r="S253" s="1" t="s">
        <v>74</v>
      </c>
      <c r="T253" s="29" t="s">
        <v>1671</v>
      </c>
      <c r="U253" s="1" t="s">
        <v>2932</v>
      </c>
      <c r="V253" s="1" t="s">
        <v>79</v>
      </c>
      <c r="W253" s="1" t="s">
        <v>80</v>
      </c>
      <c r="X253" s="1" t="s">
        <v>4685</v>
      </c>
      <c r="Y253" s="1" t="s">
        <v>1745</v>
      </c>
      <c r="Z253" s="1" t="s">
        <v>82</v>
      </c>
      <c r="AA253" s="1" t="s">
        <v>102</v>
      </c>
      <c r="AB253" s="1" t="s">
        <v>2933</v>
      </c>
      <c r="AC253" s="1" t="s">
        <v>2934</v>
      </c>
      <c r="AF253" s="1" t="s">
        <v>2935</v>
      </c>
      <c r="AG253" s="1" t="s">
        <v>87</v>
      </c>
      <c r="AH253" s="1" t="s">
        <v>88</v>
      </c>
      <c r="AL253" s="1" t="s">
        <v>2936</v>
      </c>
      <c r="AM253" s="1" t="s">
        <v>91</v>
      </c>
      <c r="AN253" s="1" t="s">
        <v>262</v>
      </c>
      <c r="AO253" s="1" t="s">
        <v>2937</v>
      </c>
      <c r="AR253" s="1" t="s">
        <v>484</v>
      </c>
      <c r="AS253" s="1" t="s">
        <v>2938</v>
      </c>
      <c r="AU253" s="1" t="s">
        <v>5349</v>
      </c>
      <c r="AY253" t="s">
        <v>95</v>
      </c>
      <c r="AZ253" t="s">
        <v>78</v>
      </c>
      <c r="BA253" t="s">
        <v>2939</v>
      </c>
      <c r="BB253">
        <v>3</v>
      </c>
      <c r="BC253">
        <v>13</v>
      </c>
    </row>
    <row r="254" spans="1:63" ht="100" customHeight="1" x14ac:dyDescent="0.2">
      <c r="B254">
        <v>224</v>
      </c>
      <c r="C254" t="s">
        <v>2940</v>
      </c>
      <c r="D254">
        <v>2015</v>
      </c>
      <c r="E254" s="1" t="s">
        <v>2203</v>
      </c>
      <c r="F254" s="3">
        <v>42185</v>
      </c>
      <c r="G254" s="3">
        <v>43837</v>
      </c>
      <c r="H254" s="1" t="s">
        <v>1680</v>
      </c>
      <c r="I254" s="1" t="s">
        <v>71</v>
      </c>
      <c r="J254" s="1" t="s">
        <v>171</v>
      </c>
      <c r="K254" s="1">
        <v>10</v>
      </c>
      <c r="L254" s="1" t="s">
        <v>2941</v>
      </c>
      <c r="M254" s="1" t="s">
        <v>2941</v>
      </c>
      <c r="N254" s="1" t="s">
        <v>734</v>
      </c>
      <c r="P254" s="1" t="s">
        <v>444</v>
      </c>
      <c r="S254" s="1" t="s">
        <v>672</v>
      </c>
      <c r="T254" s="29">
        <v>11</v>
      </c>
      <c r="U254" s="1" t="s">
        <v>2942</v>
      </c>
      <c r="V254" s="1" t="s">
        <v>79</v>
      </c>
      <c r="W254" s="1" t="s">
        <v>80</v>
      </c>
      <c r="X254" s="1" t="s">
        <v>4685</v>
      </c>
      <c r="Y254" s="1" t="s">
        <v>1745</v>
      </c>
      <c r="Z254" s="1" t="s">
        <v>82</v>
      </c>
      <c r="AA254" s="1" t="s">
        <v>102</v>
      </c>
      <c r="AB254" s="1" t="s">
        <v>2943</v>
      </c>
      <c r="AC254" s="1" t="s">
        <v>2944</v>
      </c>
      <c r="AF254" s="1" t="s">
        <v>2945</v>
      </c>
      <c r="AG254" s="1" t="s">
        <v>281</v>
      </c>
      <c r="AH254" s="1" t="s">
        <v>583</v>
      </c>
      <c r="AL254" s="1" t="s">
        <v>2946</v>
      </c>
      <c r="AM254" s="1" t="s">
        <v>181</v>
      </c>
      <c r="AQ254" s="1" t="s">
        <v>2947</v>
      </c>
      <c r="AR254" s="1" t="s">
        <v>741</v>
      </c>
      <c r="AS254" s="1" t="s">
        <v>2948</v>
      </c>
      <c r="AU254" s="1" t="s">
        <v>5350</v>
      </c>
      <c r="AY254" t="s">
        <v>95</v>
      </c>
      <c r="AZ254" t="s">
        <v>78</v>
      </c>
      <c r="BB254">
        <v>1</v>
      </c>
      <c r="BC254">
        <v>9</v>
      </c>
    </row>
    <row r="255" spans="1:63" ht="100" customHeight="1" x14ac:dyDescent="0.2">
      <c r="B255">
        <v>223</v>
      </c>
      <c r="C255" t="s">
        <v>909</v>
      </c>
      <c r="D255">
        <v>2015</v>
      </c>
      <c r="E255" s="1" t="s">
        <v>2203</v>
      </c>
      <c r="F255" s="3">
        <v>42184</v>
      </c>
      <c r="G255" s="3">
        <v>44257</v>
      </c>
      <c r="H255" s="1" t="s">
        <v>1680</v>
      </c>
      <c r="I255" s="1" t="s">
        <v>71</v>
      </c>
      <c r="J255" s="1" t="s">
        <v>171</v>
      </c>
      <c r="K255" s="1">
        <v>3</v>
      </c>
      <c r="L255" s="1" t="s">
        <v>2949</v>
      </c>
      <c r="M255" s="1" t="s">
        <v>2949</v>
      </c>
      <c r="N255" s="1" t="s">
        <v>209</v>
      </c>
      <c r="P255" s="1" t="s">
        <v>118</v>
      </c>
      <c r="S255" s="1" t="s">
        <v>209</v>
      </c>
      <c r="T255" s="29">
        <v>5</v>
      </c>
      <c r="U255" s="1" t="s">
        <v>4460</v>
      </c>
      <c r="V255" s="1" t="s">
        <v>825</v>
      </c>
      <c r="W255" s="1" t="s">
        <v>80</v>
      </c>
      <c r="X255" s="1" t="s">
        <v>4685</v>
      </c>
      <c r="Y255" s="1" t="s">
        <v>1745</v>
      </c>
      <c r="Z255" s="1" t="s">
        <v>101</v>
      </c>
      <c r="AA255" s="1" t="s">
        <v>102</v>
      </c>
      <c r="AB255" s="1" t="s">
        <v>2950</v>
      </c>
      <c r="AC255" s="1" t="s">
        <v>2951</v>
      </c>
      <c r="AF255" s="1" t="s">
        <v>2952</v>
      </c>
      <c r="AG255" s="1" t="s">
        <v>465</v>
      </c>
      <c r="AH255" s="1" t="s">
        <v>179</v>
      </c>
      <c r="AI255" s="1" t="s">
        <v>1609</v>
      </c>
      <c r="AJ255" s="1" t="s">
        <v>1192</v>
      </c>
      <c r="AK255" s="1" t="s">
        <v>226</v>
      </c>
      <c r="AL255" s="1" t="s">
        <v>2759</v>
      </c>
      <c r="AM255" s="1" t="s">
        <v>163</v>
      </c>
      <c r="AN255" s="1" t="s">
        <v>75</v>
      </c>
      <c r="AO255" s="1" t="s">
        <v>2953</v>
      </c>
      <c r="AP255" s="1" t="s">
        <v>2954</v>
      </c>
      <c r="AQ255" s="1" t="s">
        <v>2955</v>
      </c>
      <c r="AR255" s="1" t="s">
        <v>215</v>
      </c>
      <c r="AS255" s="1" t="s">
        <v>832</v>
      </c>
      <c r="AU255" s="1" t="s">
        <v>5182</v>
      </c>
      <c r="AW255" s="1" t="s">
        <v>2956</v>
      </c>
      <c r="AY255" t="s">
        <v>808</v>
      </c>
      <c r="AZ255" t="s">
        <v>96</v>
      </c>
      <c r="BB255">
        <v>1</v>
      </c>
      <c r="BC255">
        <v>2</v>
      </c>
      <c r="BD255">
        <v>11</v>
      </c>
      <c r="BF255" t="s">
        <v>75</v>
      </c>
      <c r="BG255" t="s">
        <v>75</v>
      </c>
      <c r="BH255" t="s">
        <v>75</v>
      </c>
      <c r="BI255" t="s">
        <v>75</v>
      </c>
      <c r="BJ255" t="s">
        <v>75</v>
      </c>
      <c r="BK255" t="s">
        <v>75</v>
      </c>
    </row>
    <row r="256" spans="1:63" ht="100" customHeight="1" x14ac:dyDescent="0.2">
      <c r="B256">
        <v>222</v>
      </c>
      <c r="C256" t="s">
        <v>2887</v>
      </c>
      <c r="D256">
        <v>2015</v>
      </c>
      <c r="E256" s="1" t="s">
        <v>2203</v>
      </c>
      <c r="F256" s="3">
        <v>42184</v>
      </c>
      <c r="H256" s="1" t="s">
        <v>1680</v>
      </c>
      <c r="I256" s="1" t="s">
        <v>71</v>
      </c>
      <c r="J256" s="1" t="s">
        <v>171</v>
      </c>
      <c r="K256" s="1">
        <v>13</v>
      </c>
      <c r="L256" s="1" t="s">
        <v>2957</v>
      </c>
      <c r="M256" s="1" t="s">
        <v>2957</v>
      </c>
      <c r="N256" s="1" t="s">
        <v>131</v>
      </c>
      <c r="P256" s="1" t="s">
        <v>132</v>
      </c>
      <c r="S256" s="1" t="s">
        <v>131</v>
      </c>
      <c r="T256" s="29">
        <v>8</v>
      </c>
      <c r="U256" s="1" t="s">
        <v>4654</v>
      </c>
      <c r="V256" s="1" t="s">
        <v>79</v>
      </c>
      <c r="W256" s="1" t="s">
        <v>80</v>
      </c>
      <c r="X256" s="1" t="s">
        <v>4685</v>
      </c>
      <c r="Y256" s="1" t="s">
        <v>1745</v>
      </c>
      <c r="Z256" s="1" t="s">
        <v>82</v>
      </c>
      <c r="AA256" s="1" t="s">
        <v>102</v>
      </c>
      <c r="AB256" s="1" t="s">
        <v>2958</v>
      </c>
      <c r="AC256" s="1" t="s">
        <v>2959</v>
      </c>
      <c r="AF256" s="1" t="s">
        <v>2960</v>
      </c>
      <c r="AG256" s="1" t="s">
        <v>430</v>
      </c>
      <c r="AH256" s="1" t="s">
        <v>179</v>
      </c>
      <c r="AL256" s="1" t="s">
        <v>2961</v>
      </c>
      <c r="AM256" s="1" t="s">
        <v>135</v>
      </c>
      <c r="AP256" s="1" t="s">
        <v>2962</v>
      </c>
      <c r="AR256" s="1" t="s">
        <v>1324</v>
      </c>
      <c r="AS256" s="1" t="s">
        <v>2963</v>
      </c>
      <c r="AU256" s="1" t="s">
        <v>5351</v>
      </c>
      <c r="AY256" t="s">
        <v>95</v>
      </c>
      <c r="AZ256" t="s">
        <v>78</v>
      </c>
      <c r="BA256" t="s">
        <v>2964</v>
      </c>
      <c r="BB256">
        <v>1</v>
      </c>
      <c r="BC256">
        <v>12</v>
      </c>
    </row>
    <row r="257" spans="1:56" ht="100" customHeight="1" x14ac:dyDescent="0.2">
      <c r="B257">
        <v>221</v>
      </c>
      <c r="C257" t="s">
        <v>2965</v>
      </c>
      <c r="D257">
        <v>2015</v>
      </c>
      <c r="E257" s="1" t="s">
        <v>2203</v>
      </c>
      <c r="F257" s="3">
        <v>42184</v>
      </c>
      <c r="G257" s="3">
        <v>44048</v>
      </c>
      <c r="H257" s="1" t="s">
        <v>1680</v>
      </c>
      <c r="I257" s="1" t="s">
        <v>71</v>
      </c>
      <c r="J257" s="1" t="s">
        <v>171</v>
      </c>
      <c r="K257" s="1">
        <v>9</v>
      </c>
      <c r="L257" s="1" t="s">
        <v>2966</v>
      </c>
      <c r="M257" s="1" t="s">
        <v>2967</v>
      </c>
      <c r="N257" s="1" t="s">
        <v>597</v>
      </c>
      <c r="P257" s="1" t="s">
        <v>321</v>
      </c>
      <c r="S257" s="1" t="s">
        <v>598</v>
      </c>
      <c r="T257" s="29">
        <v>6</v>
      </c>
      <c r="U257" s="1" t="s">
        <v>4655</v>
      </c>
      <c r="V257" s="1" t="s">
        <v>825</v>
      </c>
      <c r="W257" s="1" t="s">
        <v>80</v>
      </c>
      <c r="X257" s="1" t="s">
        <v>4685</v>
      </c>
      <c r="Y257" s="1" t="s">
        <v>1745</v>
      </c>
      <c r="Z257" s="1" t="s">
        <v>101</v>
      </c>
      <c r="AA257" s="1" t="s">
        <v>102</v>
      </c>
      <c r="AB257" s="1" t="s">
        <v>2950</v>
      </c>
      <c r="AC257" s="1" t="s">
        <v>2968</v>
      </c>
      <c r="AF257" s="1" t="s">
        <v>2969</v>
      </c>
      <c r="AG257" s="1" t="s">
        <v>465</v>
      </c>
      <c r="AH257" s="1" t="s">
        <v>1102</v>
      </c>
      <c r="AL257" s="1" t="s">
        <v>2970</v>
      </c>
      <c r="AM257" s="1" t="s">
        <v>261</v>
      </c>
      <c r="AN257" s="1" t="s">
        <v>284</v>
      </c>
      <c r="AP257" s="1" t="s">
        <v>2971</v>
      </c>
      <c r="AQ257" s="1" t="s">
        <v>2972</v>
      </c>
      <c r="AR257" s="1" t="s">
        <v>93</v>
      </c>
      <c r="AS257" s="1" t="s">
        <v>2973</v>
      </c>
      <c r="AU257" s="1" t="s">
        <v>5352</v>
      </c>
      <c r="AW257" s="1" t="s">
        <v>2974</v>
      </c>
      <c r="AY257" t="s">
        <v>95</v>
      </c>
      <c r="AZ257" t="s">
        <v>96</v>
      </c>
      <c r="BC257">
        <v>3</v>
      </c>
      <c r="BD257">
        <v>10</v>
      </c>
    </row>
    <row r="258" spans="1:56" ht="100" customHeight="1" x14ac:dyDescent="0.2">
      <c r="B258">
        <v>220</v>
      </c>
      <c r="C258" t="s">
        <v>2975</v>
      </c>
      <c r="D258">
        <v>2015</v>
      </c>
      <c r="E258" s="1" t="s">
        <v>2203</v>
      </c>
      <c r="F258" s="3">
        <v>42163</v>
      </c>
      <c r="G258" s="3">
        <v>42664</v>
      </c>
      <c r="H258" s="1" t="s">
        <v>2976</v>
      </c>
      <c r="I258" s="1" t="s">
        <v>71</v>
      </c>
      <c r="J258" s="1" t="s">
        <v>2977</v>
      </c>
      <c r="K258" s="1">
        <v>3</v>
      </c>
      <c r="L258" s="1" t="s">
        <v>2978</v>
      </c>
      <c r="M258" s="1" t="s">
        <v>2978</v>
      </c>
      <c r="N258" s="1" t="s">
        <v>551</v>
      </c>
      <c r="P258" s="1" t="s">
        <v>156</v>
      </c>
      <c r="S258" s="1" t="s">
        <v>551</v>
      </c>
      <c r="T258" s="29">
        <v>9</v>
      </c>
      <c r="U258" s="1" t="s">
        <v>4656</v>
      </c>
      <c r="V258" s="1" t="s">
        <v>2007</v>
      </c>
      <c r="W258" s="1" t="s">
        <v>1493</v>
      </c>
      <c r="X258" s="1" t="s">
        <v>4686</v>
      </c>
      <c r="Y258" s="1" t="s">
        <v>1837</v>
      </c>
      <c r="Z258" s="1" t="s">
        <v>82</v>
      </c>
      <c r="AA258" s="1" t="s">
        <v>83</v>
      </c>
      <c r="AB258" s="1" t="s">
        <v>2979</v>
      </c>
      <c r="AC258" s="1" t="s">
        <v>2980</v>
      </c>
      <c r="AF258" s="1" t="s">
        <v>2981</v>
      </c>
      <c r="AG258" s="1" t="s">
        <v>1219</v>
      </c>
      <c r="AH258" s="1" t="s">
        <v>1102</v>
      </c>
      <c r="AL258" s="1" t="s">
        <v>2982</v>
      </c>
      <c r="AM258" s="1" t="s">
        <v>163</v>
      </c>
      <c r="AN258" s="1" t="s">
        <v>513</v>
      </c>
      <c r="AP258" s="1" t="s">
        <v>2983</v>
      </c>
      <c r="AR258" s="1" t="s">
        <v>417</v>
      </c>
      <c r="AS258" s="1" t="s">
        <v>417</v>
      </c>
      <c r="AT258" s="1" t="s">
        <v>2984</v>
      </c>
      <c r="AU258" s="1" t="s">
        <v>5353</v>
      </c>
      <c r="AY258" t="s">
        <v>95</v>
      </c>
      <c r="AZ258" t="s">
        <v>78</v>
      </c>
      <c r="BA258" t="s">
        <v>2985</v>
      </c>
      <c r="BC258">
        <v>3</v>
      </c>
    </row>
    <row r="259" spans="1:56" ht="100" customHeight="1" x14ac:dyDescent="0.2">
      <c r="B259">
        <v>219</v>
      </c>
      <c r="C259" t="s">
        <v>2986</v>
      </c>
      <c r="D259">
        <v>2015</v>
      </c>
      <c r="E259" s="1" t="s">
        <v>2203</v>
      </c>
      <c r="F259" s="3">
        <v>42139</v>
      </c>
      <c r="G259" s="3">
        <v>42843</v>
      </c>
      <c r="H259" s="1" t="s">
        <v>627</v>
      </c>
      <c r="I259" s="1" t="s">
        <v>491</v>
      </c>
      <c r="J259" s="1" t="s">
        <v>2987</v>
      </c>
      <c r="K259" s="1">
        <v>3</v>
      </c>
      <c r="L259" s="1" t="s">
        <v>2988</v>
      </c>
      <c r="M259" s="1" t="s">
        <v>2989</v>
      </c>
      <c r="N259" s="1" t="s">
        <v>74</v>
      </c>
      <c r="P259" s="1" t="s">
        <v>76</v>
      </c>
      <c r="S259" s="1" t="s">
        <v>74</v>
      </c>
      <c r="T259" s="29" t="s">
        <v>1671</v>
      </c>
      <c r="U259" s="1" t="s">
        <v>2990</v>
      </c>
      <c r="V259" s="1" t="s">
        <v>79</v>
      </c>
      <c r="W259" s="1" t="s">
        <v>80</v>
      </c>
      <c r="X259" s="1" t="s">
        <v>4685</v>
      </c>
      <c r="Y259" s="1" t="s">
        <v>2061</v>
      </c>
      <c r="Z259" s="1" t="s">
        <v>82</v>
      </c>
      <c r="AA259" s="1" t="s">
        <v>83</v>
      </c>
      <c r="AB259" s="1" t="s">
        <v>2991</v>
      </c>
      <c r="AC259" s="1" t="s">
        <v>2992</v>
      </c>
      <c r="AF259" s="1" t="s">
        <v>2993</v>
      </c>
      <c r="AG259" s="1" t="s">
        <v>615</v>
      </c>
      <c r="AH259" s="1" t="s">
        <v>325</v>
      </c>
      <c r="AL259" s="1" t="s">
        <v>2994</v>
      </c>
      <c r="AM259" s="1" t="s">
        <v>91</v>
      </c>
      <c r="AN259" s="1" t="s">
        <v>262</v>
      </c>
      <c r="AP259" s="1" t="s">
        <v>2995</v>
      </c>
      <c r="AR259" s="1" t="s">
        <v>2996</v>
      </c>
      <c r="AS259" s="1" t="s">
        <v>2996</v>
      </c>
      <c r="AU259" s="1" t="s">
        <v>5354</v>
      </c>
      <c r="AY259" t="s">
        <v>168</v>
      </c>
      <c r="AZ259" t="s">
        <v>78</v>
      </c>
      <c r="BA259" t="s">
        <v>2997</v>
      </c>
      <c r="BB259">
        <v>3</v>
      </c>
    </row>
    <row r="260" spans="1:56" ht="100" customHeight="1" x14ac:dyDescent="0.2">
      <c r="B260">
        <v>218</v>
      </c>
      <c r="C260" t="s">
        <v>2998</v>
      </c>
      <c r="D260">
        <v>2015</v>
      </c>
      <c r="E260" s="1" t="s">
        <v>2203</v>
      </c>
      <c r="F260" s="3">
        <v>42125</v>
      </c>
      <c r="G260" s="3">
        <v>42839</v>
      </c>
      <c r="H260" s="1" t="s">
        <v>627</v>
      </c>
      <c r="I260" s="1" t="s">
        <v>491</v>
      </c>
      <c r="J260" s="1" t="s">
        <v>2987</v>
      </c>
      <c r="K260" s="1">
        <v>3</v>
      </c>
      <c r="L260" s="1" t="s">
        <v>2999</v>
      </c>
      <c r="M260" s="1" t="s">
        <v>3000</v>
      </c>
      <c r="N260" s="1" t="s">
        <v>74</v>
      </c>
      <c r="P260" s="1" t="s">
        <v>76</v>
      </c>
      <c r="S260" s="1" t="s">
        <v>74</v>
      </c>
      <c r="T260" s="29" t="s">
        <v>1671</v>
      </c>
      <c r="U260" s="1" t="s">
        <v>4461</v>
      </c>
      <c r="V260" s="1" t="s">
        <v>79</v>
      </c>
      <c r="W260" s="1" t="s">
        <v>80</v>
      </c>
      <c r="X260" s="1" t="s">
        <v>4685</v>
      </c>
      <c r="Y260" s="1" t="s">
        <v>2061</v>
      </c>
      <c r="Z260" s="1" t="s">
        <v>82</v>
      </c>
      <c r="AA260" s="1" t="s">
        <v>83</v>
      </c>
      <c r="AB260" s="1" t="s">
        <v>3001</v>
      </c>
      <c r="AC260" s="1" t="s">
        <v>3002</v>
      </c>
      <c r="AF260" s="1" t="s">
        <v>3003</v>
      </c>
      <c r="AG260" s="1" t="s">
        <v>615</v>
      </c>
      <c r="AH260" s="1" t="s">
        <v>583</v>
      </c>
      <c r="AL260" s="1" t="s">
        <v>3004</v>
      </c>
      <c r="AM260" s="1" t="s">
        <v>91</v>
      </c>
      <c r="AN260" s="1" t="s">
        <v>284</v>
      </c>
      <c r="AP260" s="1" t="s">
        <v>3005</v>
      </c>
      <c r="AR260" s="1" t="s">
        <v>1443</v>
      </c>
      <c r="AS260" s="1" t="s">
        <v>3006</v>
      </c>
      <c r="AU260" s="1" t="s">
        <v>5355</v>
      </c>
      <c r="AY260" t="s">
        <v>168</v>
      </c>
      <c r="AZ260" t="s">
        <v>78</v>
      </c>
      <c r="BA260" t="s">
        <v>3007</v>
      </c>
      <c r="BB260">
        <v>3</v>
      </c>
    </row>
    <row r="261" spans="1:56" ht="100" customHeight="1" x14ac:dyDescent="0.2">
      <c r="A261" s="2">
        <v>45122</v>
      </c>
      <c r="B261">
        <v>217</v>
      </c>
      <c r="C261" t="s">
        <v>2728</v>
      </c>
      <c r="D261">
        <v>2015</v>
      </c>
      <c r="E261" s="1" t="s">
        <v>2203</v>
      </c>
      <c r="F261" s="3">
        <v>42089</v>
      </c>
      <c r="G261" s="3">
        <v>43410</v>
      </c>
      <c r="H261" s="1" t="s">
        <v>3008</v>
      </c>
      <c r="I261" s="1" t="s">
        <v>491</v>
      </c>
      <c r="J261" s="1" t="s">
        <v>3009</v>
      </c>
      <c r="K261" s="1">
        <v>8</v>
      </c>
      <c r="L261" s="1" t="s">
        <v>3010</v>
      </c>
      <c r="M261" s="1" t="s">
        <v>3011</v>
      </c>
      <c r="N261" s="1" t="s">
        <v>1857</v>
      </c>
      <c r="P261" s="1" t="s">
        <v>1858</v>
      </c>
      <c r="Q261" s="1" t="s">
        <v>157</v>
      </c>
      <c r="S261" s="1" t="s">
        <v>1859</v>
      </c>
      <c r="T261" s="29">
        <v>8</v>
      </c>
      <c r="U261" s="1" t="s">
        <v>4657</v>
      </c>
      <c r="V261" s="1" t="s">
        <v>3012</v>
      </c>
      <c r="W261" s="1" t="s">
        <v>80</v>
      </c>
      <c r="X261" s="1" t="s">
        <v>4685</v>
      </c>
      <c r="Y261" s="1" t="s">
        <v>1745</v>
      </c>
      <c r="Z261" s="1" t="s">
        <v>82</v>
      </c>
      <c r="AA261" s="1" t="s">
        <v>83</v>
      </c>
      <c r="AB261" s="1" t="s">
        <v>3013</v>
      </c>
      <c r="AC261" s="1" t="s">
        <v>3014</v>
      </c>
      <c r="AD261" s="1" t="s">
        <v>355</v>
      </c>
      <c r="AE261" s="1" t="s">
        <v>96</v>
      </c>
      <c r="AF261" s="1" t="s">
        <v>3015</v>
      </c>
      <c r="AG261" s="1" t="s">
        <v>465</v>
      </c>
      <c r="AH261" s="1" t="s">
        <v>601</v>
      </c>
      <c r="AI261" s="1" t="s">
        <v>179</v>
      </c>
      <c r="AJ261" s="1" t="s">
        <v>242</v>
      </c>
      <c r="AK261" s="1" t="s">
        <v>226</v>
      </c>
      <c r="AL261" s="1" t="s">
        <v>3016</v>
      </c>
      <c r="AM261" s="1" t="s">
        <v>163</v>
      </c>
      <c r="AN261" s="1" t="s">
        <v>284</v>
      </c>
      <c r="AP261" s="1" t="s">
        <v>3017</v>
      </c>
      <c r="AR261" s="1" t="s">
        <v>2033</v>
      </c>
      <c r="AS261" s="1" t="s">
        <v>3018</v>
      </c>
      <c r="AT261" s="1" t="s">
        <v>3019</v>
      </c>
      <c r="AU261" s="1" t="s">
        <v>5356</v>
      </c>
      <c r="AW261" s="1" t="s">
        <v>3020</v>
      </c>
      <c r="AY261" t="s">
        <v>95</v>
      </c>
      <c r="AZ261" t="s">
        <v>78</v>
      </c>
      <c r="BC261">
        <v>7</v>
      </c>
    </row>
    <row r="262" spans="1:56" ht="100" customHeight="1" x14ac:dyDescent="0.2">
      <c r="A262" s="2">
        <v>45122</v>
      </c>
      <c r="B262">
        <v>216</v>
      </c>
      <c r="C262" t="s">
        <v>909</v>
      </c>
      <c r="D262">
        <v>2015</v>
      </c>
      <c r="E262" s="1" t="s">
        <v>2203</v>
      </c>
      <c r="F262" s="3">
        <v>42088</v>
      </c>
      <c r="G262" s="3">
        <v>42202</v>
      </c>
      <c r="H262" s="1" t="s">
        <v>196</v>
      </c>
      <c r="I262" s="1" t="s">
        <v>151</v>
      </c>
      <c r="J262" s="1" t="s">
        <v>3021</v>
      </c>
      <c r="K262" s="1">
        <v>4</v>
      </c>
      <c r="L262" s="1" t="s">
        <v>3022</v>
      </c>
      <c r="M262" s="1" t="s">
        <v>3023</v>
      </c>
      <c r="N262" s="1" t="s">
        <v>199</v>
      </c>
      <c r="P262" s="1" t="s">
        <v>118</v>
      </c>
      <c r="S262" s="1" t="s">
        <v>3024</v>
      </c>
      <c r="T262" s="29">
        <v>5</v>
      </c>
      <c r="U262" s="1" t="s">
        <v>4658</v>
      </c>
      <c r="V262" s="1" t="s">
        <v>79</v>
      </c>
      <c r="W262" s="1" t="s">
        <v>80</v>
      </c>
      <c r="X262" s="1" t="s">
        <v>4685</v>
      </c>
      <c r="Y262" s="1" t="s">
        <v>1745</v>
      </c>
      <c r="Z262" s="1" t="s">
        <v>82</v>
      </c>
      <c r="AA262" s="1" t="s">
        <v>102</v>
      </c>
      <c r="AB262" s="1" t="s">
        <v>3025</v>
      </c>
      <c r="AC262" s="1" t="s">
        <v>3026</v>
      </c>
      <c r="AD262" s="1" t="s">
        <v>355</v>
      </c>
      <c r="AE262" s="1" t="s">
        <v>96</v>
      </c>
      <c r="AF262" s="1" t="s">
        <v>3027</v>
      </c>
      <c r="AG262" s="1" t="s">
        <v>224</v>
      </c>
      <c r="AH262" s="1" t="s">
        <v>179</v>
      </c>
      <c r="AI262" s="1" t="s">
        <v>179</v>
      </c>
      <c r="AJ262" s="1" t="s">
        <v>450</v>
      </c>
      <c r="AK262" s="1" t="s">
        <v>226</v>
      </c>
      <c r="AL262" s="1" t="s">
        <v>2021</v>
      </c>
      <c r="AM262" s="1" t="s">
        <v>181</v>
      </c>
      <c r="AN262" s="1" t="s">
        <v>75</v>
      </c>
      <c r="AP262" s="1" t="s">
        <v>3028</v>
      </c>
      <c r="AR262" s="1" t="s">
        <v>215</v>
      </c>
      <c r="AS262" s="1" t="s">
        <v>3029</v>
      </c>
      <c r="AU262" s="1" t="s">
        <v>5357</v>
      </c>
      <c r="AY262" t="s">
        <v>95</v>
      </c>
      <c r="AZ262" t="s">
        <v>78</v>
      </c>
      <c r="BC262">
        <v>4</v>
      </c>
    </row>
    <row r="263" spans="1:56" ht="100" customHeight="1" x14ac:dyDescent="0.2">
      <c r="B263">
        <v>215</v>
      </c>
      <c r="C263" t="s">
        <v>3030</v>
      </c>
      <c r="D263">
        <v>2015</v>
      </c>
      <c r="E263" s="1" t="s">
        <v>2203</v>
      </c>
      <c r="F263" s="3">
        <v>42083</v>
      </c>
      <c r="G263" s="3">
        <v>42592</v>
      </c>
      <c r="H263" s="1" t="s">
        <v>2301</v>
      </c>
      <c r="I263" s="1" t="s">
        <v>2752</v>
      </c>
      <c r="J263" s="1" t="s">
        <v>3031</v>
      </c>
      <c r="K263" s="1">
        <v>13</v>
      </c>
      <c r="L263" s="1" t="s">
        <v>3032</v>
      </c>
      <c r="M263" s="1" t="s">
        <v>3033</v>
      </c>
      <c r="N263" s="1" t="s">
        <v>598</v>
      </c>
      <c r="P263" s="1" t="s">
        <v>321</v>
      </c>
      <c r="S263" s="1" t="s">
        <v>598</v>
      </c>
      <c r="T263" s="29">
        <v>6</v>
      </c>
      <c r="U263" s="1" t="s">
        <v>4462</v>
      </c>
      <c r="V263" s="1" t="s">
        <v>3034</v>
      </c>
      <c r="W263" s="1" t="s">
        <v>633</v>
      </c>
      <c r="X263" s="1" t="s">
        <v>4685</v>
      </c>
      <c r="Y263" s="1" t="s">
        <v>2061</v>
      </c>
      <c r="Z263" s="1" t="s">
        <v>82</v>
      </c>
      <c r="AA263" s="1" t="s">
        <v>83</v>
      </c>
      <c r="AB263" s="1" t="s">
        <v>3035</v>
      </c>
      <c r="AC263" s="1" t="s">
        <v>3036</v>
      </c>
      <c r="AF263" s="1" t="s">
        <v>3037</v>
      </c>
      <c r="AG263" s="1" t="s">
        <v>615</v>
      </c>
      <c r="AH263" s="1" t="s">
        <v>583</v>
      </c>
      <c r="AL263" s="1" t="s">
        <v>3038</v>
      </c>
      <c r="AM263" s="1" t="s">
        <v>91</v>
      </c>
      <c r="AN263" s="1" t="s">
        <v>284</v>
      </c>
      <c r="AP263" s="1" t="s">
        <v>3039</v>
      </c>
      <c r="AQ263" s="1" t="s">
        <v>3040</v>
      </c>
      <c r="AR263" s="1" t="s">
        <v>3041</v>
      </c>
      <c r="AS263" s="1" t="s">
        <v>3042</v>
      </c>
      <c r="AU263" s="1" t="s">
        <v>5358</v>
      </c>
      <c r="AW263" s="1" t="s">
        <v>3043</v>
      </c>
      <c r="AY263" t="s">
        <v>808</v>
      </c>
      <c r="AZ263" t="s">
        <v>78</v>
      </c>
      <c r="BB263">
        <v>1</v>
      </c>
      <c r="BC263">
        <v>12</v>
      </c>
    </row>
    <row r="264" spans="1:56" ht="100" customHeight="1" x14ac:dyDescent="0.2">
      <c r="B264">
        <v>214</v>
      </c>
      <c r="C264" t="s">
        <v>3044</v>
      </c>
      <c r="D264">
        <v>2015</v>
      </c>
      <c r="E264" s="1" t="s">
        <v>2203</v>
      </c>
      <c r="F264" s="3">
        <v>42050</v>
      </c>
      <c r="G264" s="3">
        <v>43370</v>
      </c>
      <c r="H264" s="1" t="s">
        <v>2976</v>
      </c>
      <c r="I264" s="1" t="s">
        <v>71</v>
      </c>
      <c r="J264" s="1" t="s">
        <v>3045</v>
      </c>
      <c r="K264" s="1">
        <v>2</v>
      </c>
      <c r="L264" s="1" t="s">
        <v>3046</v>
      </c>
      <c r="M264" s="1" t="s">
        <v>3047</v>
      </c>
      <c r="N264" s="1" t="s">
        <v>3048</v>
      </c>
      <c r="P264" s="1" t="s">
        <v>1858</v>
      </c>
      <c r="S264" s="1" t="s">
        <v>3048</v>
      </c>
      <c r="T264" s="29">
        <v>10</v>
      </c>
      <c r="U264" s="1" t="s">
        <v>3049</v>
      </c>
      <c r="V264" s="1" t="s">
        <v>874</v>
      </c>
      <c r="W264" s="1" t="s">
        <v>633</v>
      </c>
      <c r="X264" s="1" t="s">
        <v>4685</v>
      </c>
      <c r="Y264" s="1" t="s">
        <v>1745</v>
      </c>
      <c r="Z264" s="1" t="s">
        <v>82</v>
      </c>
      <c r="AA264" s="1" t="s">
        <v>83</v>
      </c>
      <c r="AB264" s="1" t="s">
        <v>3050</v>
      </c>
      <c r="AC264" s="1" t="s">
        <v>3051</v>
      </c>
      <c r="AF264" s="1" t="s">
        <v>3052</v>
      </c>
      <c r="AG264" s="1" t="s">
        <v>615</v>
      </c>
      <c r="AH264" s="1" t="s">
        <v>325</v>
      </c>
      <c r="AL264" s="1" t="s">
        <v>3053</v>
      </c>
      <c r="AM264" s="1" t="s">
        <v>181</v>
      </c>
      <c r="AN264" s="1" t="s">
        <v>513</v>
      </c>
      <c r="AP264" s="1" t="s">
        <v>3054</v>
      </c>
      <c r="AQ264" s="1" t="s">
        <v>3055</v>
      </c>
      <c r="AR264" s="1" t="s">
        <v>1591</v>
      </c>
      <c r="AS264" s="1" t="s">
        <v>1591</v>
      </c>
      <c r="AT264" s="1" t="s">
        <v>3056</v>
      </c>
      <c r="AU264" s="1" t="s">
        <v>4912</v>
      </c>
      <c r="AY264" t="s">
        <v>95</v>
      </c>
      <c r="AZ264" t="s">
        <v>78</v>
      </c>
      <c r="BC264">
        <v>2</v>
      </c>
    </row>
    <row r="265" spans="1:56" ht="100" customHeight="1" x14ac:dyDescent="0.2">
      <c r="B265">
        <v>213</v>
      </c>
      <c r="C265" t="s">
        <v>3057</v>
      </c>
      <c r="D265">
        <v>2014</v>
      </c>
      <c r="E265" s="1" t="s">
        <v>2203</v>
      </c>
      <c r="F265" s="3">
        <v>41978</v>
      </c>
      <c r="G265" s="3">
        <v>42475</v>
      </c>
      <c r="H265" s="1" t="s">
        <v>70</v>
      </c>
      <c r="I265" s="1" t="s">
        <v>71</v>
      </c>
      <c r="J265" s="1" t="s">
        <v>3058</v>
      </c>
      <c r="K265" s="1">
        <v>2</v>
      </c>
      <c r="L265" s="1" t="s">
        <v>3059</v>
      </c>
      <c r="M265" s="1" t="s">
        <v>3059</v>
      </c>
      <c r="N265" s="1" t="s">
        <v>74</v>
      </c>
      <c r="P265" s="1" t="s">
        <v>76</v>
      </c>
      <c r="S265" s="1" t="s">
        <v>74</v>
      </c>
      <c r="T265" s="29" t="s">
        <v>1671</v>
      </c>
      <c r="U265" s="1" t="s">
        <v>3060</v>
      </c>
      <c r="V265" s="1" t="s">
        <v>79</v>
      </c>
      <c r="W265" s="1" t="s">
        <v>80</v>
      </c>
      <c r="X265" s="1" t="s">
        <v>4685</v>
      </c>
      <c r="Y265" s="1" t="s">
        <v>1745</v>
      </c>
      <c r="Z265" s="1" t="s">
        <v>82</v>
      </c>
      <c r="AA265" s="1" t="s">
        <v>102</v>
      </c>
      <c r="AB265" s="1" t="s">
        <v>3061</v>
      </c>
      <c r="AC265" s="1" t="s">
        <v>3062</v>
      </c>
      <c r="AF265" s="1" t="s">
        <v>3063</v>
      </c>
      <c r="AG265" s="1" t="s">
        <v>615</v>
      </c>
      <c r="AH265" s="1" t="s">
        <v>242</v>
      </c>
      <c r="AL265" s="1" t="s">
        <v>3064</v>
      </c>
      <c r="AM265" s="1" t="s">
        <v>91</v>
      </c>
      <c r="AN265" s="1" t="s">
        <v>262</v>
      </c>
      <c r="AP265" s="1" t="s">
        <v>3065</v>
      </c>
      <c r="AQ265" s="1" t="s">
        <v>3066</v>
      </c>
      <c r="AR265" s="1" t="s">
        <v>3067</v>
      </c>
      <c r="AS265" s="1" t="s">
        <v>3068</v>
      </c>
      <c r="AU265" s="1" t="s">
        <v>4913</v>
      </c>
      <c r="AY265" t="s">
        <v>95</v>
      </c>
      <c r="AZ265" t="s">
        <v>78</v>
      </c>
      <c r="BC265">
        <v>2</v>
      </c>
    </row>
    <row r="266" spans="1:56" ht="100" customHeight="1" x14ac:dyDescent="0.2">
      <c r="B266">
        <v>212</v>
      </c>
      <c r="C266" t="s">
        <v>909</v>
      </c>
      <c r="D266">
        <v>2014</v>
      </c>
      <c r="E266" s="1" t="s">
        <v>2203</v>
      </c>
      <c r="F266" s="3">
        <v>41976</v>
      </c>
      <c r="G266" s="3">
        <v>42990</v>
      </c>
      <c r="H266" s="1" t="s">
        <v>1034</v>
      </c>
      <c r="I266" s="1" t="s">
        <v>128</v>
      </c>
      <c r="J266" s="1" t="s">
        <v>3069</v>
      </c>
      <c r="K266" s="1">
        <v>41</v>
      </c>
      <c r="L266" s="1" t="s">
        <v>3070</v>
      </c>
      <c r="M266" s="1" t="s">
        <v>3071</v>
      </c>
      <c r="N266" s="1" t="s">
        <v>209</v>
      </c>
      <c r="P266" s="1" t="s">
        <v>118</v>
      </c>
      <c r="R266" s="1" t="s">
        <v>890</v>
      </c>
      <c r="S266" s="1" t="s">
        <v>275</v>
      </c>
      <c r="T266" s="29">
        <v>5</v>
      </c>
      <c r="U266" s="1" t="s">
        <v>4659</v>
      </c>
      <c r="V266" s="1" t="s">
        <v>2251</v>
      </c>
      <c r="W266" s="1" t="s">
        <v>80</v>
      </c>
      <c r="X266" s="1" t="s">
        <v>4685</v>
      </c>
      <c r="Y266" s="1" t="s">
        <v>277</v>
      </c>
      <c r="Z266" s="1" t="s">
        <v>101</v>
      </c>
      <c r="AA266" s="1" t="s">
        <v>102</v>
      </c>
      <c r="AB266" s="1" t="s">
        <v>3072</v>
      </c>
      <c r="AC266" s="1" t="s">
        <v>3073</v>
      </c>
      <c r="AF266" s="1" t="s">
        <v>3074</v>
      </c>
      <c r="AG266" s="1" t="s">
        <v>224</v>
      </c>
      <c r="AH266" s="1" t="s">
        <v>179</v>
      </c>
      <c r="AL266" s="1" t="s">
        <v>3075</v>
      </c>
      <c r="AM266" s="1" t="s">
        <v>181</v>
      </c>
      <c r="AN266" s="1" t="s">
        <v>284</v>
      </c>
      <c r="AP266" s="1" t="s">
        <v>3076</v>
      </c>
      <c r="AQ266" s="1" t="s">
        <v>3077</v>
      </c>
      <c r="AR266" s="1" t="s">
        <v>215</v>
      </c>
      <c r="AS266" s="1" t="s">
        <v>3078</v>
      </c>
      <c r="AU266" s="1" t="s">
        <v>5359</v>
      </c>
      <c r="AW266" s="1" t="s">
        <v>2033</v>
      </c>
      <c r="AX266" s="1" t="s">
        <v>3079</v>
      </c>
      <c r="AY266" t="s">
        <v>95</v>
      </c>
      <c r="AZ266" t="s">
        <v>96</v>
      </c>
      <c r="BA266" t="s">
        <v>3080</v>
      </c>
      <c r="BC266">
        <v>24</v>
      </c>
      <c r="BD266">
        <v>17</v>
      </c>
    </row>
    <row r="267" spans="1:56" ht="100" customHeight="1" x14ac:dyDescent="0.2">
      <c r="B267">
        <v>211</v>
      </c>
      <c r="C267" t="s">
        <v>3081</v>
      </c>
      <c r="D267">
        <v>2014</v>
      </c>
      <c r="E267" s="1" t="s">
        <v>2203</v>
      </c>
      <c r="F267" s="3">
        <v>41969</v>
      </c>
      <c r="G267" s="3">
        <v>42164</v>
      </c>
      <c r="H267" s="1" t="s">
        <v>70</v>
      </c>
      <c r="I267" s="1" t="s">
        <v>71</v>
      </c>
      <c r="J267" s="1" t="s">
        <v>3082</v>
      </c>
      <c r="K267" s="1">
        <v>27</v>
      </c>
      <c r="L267" s="1" t="s">
        <v>3083</v>
      </c>
      <c r="M267" s="1" t="s">
        <v>3084</v>
      </c>
      <c r="N267" s="1" t="s">
        <v>74</v>
      </c>
      <c r="P267" s="1" t="s">
        <v>76</v>
      </c>
      <c r="S267" s="1" t="s">
        <v>74</v>
      </c>
      <c r="T267" s="29" t="s">
        <v>1671</v>
      </c>
      <c r="U267" s="1" t="s">
        <v>4660</v>
      </c>
      <c r="V267" s="1" t="s">
        <v>3085</v>
      </c>
      <c r="W267" s="1" t="s">
        <v>1493</v>
      </c>
      <c r="X267" s="1" t="s">
        <v>4685</v>
      </c>
      <c r="Y267" s="1" t="s">
        <v>1745</v>
      </c>
      <c r="Z267" s="1" t="s">
        <v>101</v>
      </c>
      <c r="AA267" s="1" t="s">
        <v>102</v>
      </c>
      <c r="AB267" s="1" t="s">
        <v>3086</v>
      </c>
      <c r="AC267" s="1" t="s">
        <v>3087</v>
      </c>
      <c r="AF267" s="1" t="s">
        <v>3088</v>
      </c>
      <c r="AG267" s="1" t="s">
        <v>615</v>
      </c>
      <c r="AH267" s="1" t="s">
        <v>242</v>
      </c>
      <c r="AL267" s="1" t="s">
        <v>3089</v>
      </c>
      <c r="AM267" s="1" t="s">
        <v>91</v>
      </c>
      <c r="AN267" s="1" t="s">
        <v>284</v>
      </c>
      <c r="AP267" s="1" t="s">
        <v>3090</v>
      </c>
      <c r="AQ267" s="1" t="s">
        <v>3083</v>
      </c>
      <c r="AR267" s="1" t="s">
        <v>2928</v>
      </c>
      <c r="AT267" s="1" t="s">
        <v>3091</v>
      </c>
      <c r="AU267" s="1" t="s">
        <v>5360</v>
      </c>
      <c r="AV267" s="1" t="s">
        <v>3092</v>
      </c>
      <c r="AY267" t="s">
        <v>95</v>
      </c>
      <c r="AZ267" t="s">
        <v>96</v>
      </c>
      <c r="BA267" t="s">
        <v>3093</v>
      </c>
      <c r="BB267">
        <v>1</v>
      </c>
      <c r="BC267">
        <v>13</v>
      </c>
      <c r="BD267">
        <v>13</v>
      </c>
    </row>
    <row r="268" spans="1:56" ht="100" customHeight="1" x14ac:dyDescent="0.2">
      <c r="B268">
        <v>210</v>
      </c>
      <c r="C268" t="s">
        <v>3094</v>
      </c>
      <c r="D268">
        <v>2014</v>
      </c>
      <c r="E268" s="1" t="s">
        <v>2203</v>
      </c>
      <c r="F268" s="3">
        <v>41939</v>
      </c>
      <c r="G268" s="3">
        <v>42524</v>
      </c>
      <c r="H268" s="1" t="s">
        <v>3095</v>
      </c>
      <c r="I268" s="1" t="s">
        <v>71</v>
      </c>
      <c r="J268" s="1" t="s">
        <v>3096</v>
      </c>
      <c r="K268" s="1">
        <v>3</v>
      </c>
      <c r="L268" s="1" t="s">
        <v>3097</v>
      </c>
      <c r="M268" s="1" t="s">
        <v>3098</v>
      </c>
      <c r="N268" s="1" t="s">
        <v>74</v>
      </c>
      <c r="P268" s="1" t="s">
        <v>76</v>
      </c>
      <c r="S268" s="1" t="s">
        <v>74</v>
      </c>
      <c r="T268" s="29" t="s">
        <v>1671</v>
      </c>
      <c r="U268" s="1" t="s">
        <v>3099</v>
      </c>
      <c r="V268" s="1" t="s">
        <v>2210</v>
      </c>
      <c r="W268" s="1" t="s">
        <v>80</v>
      </c>
      <c r="X268" s="1" t="s">
        <v>4686</v>
      </c>
      <c r="Y268" s="1" t="s">
        <v>3100</v>
      </c>
      <c r="Z268" s="1" t="s">
        <v>82</v>
      </c>
      <c r="AA268" s="1" t="s">
        <v>83</v>
      </c>
      <c r="AB268" s="1" t="s">
        <v>3101</v>
      </c>
      <c r="AC268" s="1" t="s">
        <v>3102</v>
      </c>
      <c r="AF268" s="1" t="s">
        <v>3103</v>
      </c>
      <c r="AG268" s="1" t="s">
        <v>615</v>
      </c>
      <c r="AH268" s="1" t="s">
        <v>325</v>
      </c>
      <c r="AL268" s="1" t="s">
        <v>3104</v>
      </c>
      <c r="AM268" s="1" t="s">
        <v>91</v>
      </c>
      <c r="AN268" s="1" t="s">
        <v>284</v>
      </c>
      <c r="AP268" s="1" t="s">
        <v>3105</v>
      </c>
      <c r="AQ268" s="1" t="s">
        <v>3106</v>
      </c>
      <c r="AR268" s="1" t="s">
        <v>975</v>
      </c>
      <c r="AS268" s="1" t="s">
        <v>1796</v>
      </c>
      <c r="AT268" s="1" t="s">
        <v>1443</v>
      </c>
      <c r="AU268" s="1" t="s">
        <v>5361</v>
      </c>
      <c r="AY268" t="s">
        <v>168</v>
      </c>
      <c r="AZ268" t="s">
        <v>78</v>
      </c>
      <c r="BB268">
        <v>4</v>
      </c>
    </row>
    <row r="269" spans="1:56" ht="100" customHeight="1" x14ac:dyDescent="0.2">
      <c r="B269">
        <v>209</v>
      </c>
      <c r="C269" t="s">
        <v>169</v>
      </c>
      <c r="D269">
        <v>2014</v>
      </c>
      <c r="E269" s="1" t="s">
        <v>2203</v>
      </c>
      <c r="F269" s="3">
        <v>41852</v>
      </c>
      <c r="G269" s="3">
        <v>42164</v>
      </c>
      <c r="H269" s="1" t="s">
        <v>70</v>
      </c>
      <c r="I269" s="1" t="s">
        <v>71</v>
      </c>
      <c r="J269" s="1" t="s">
        <v>3082</v>
      </c>
      <c r="K269" s="1">
        <v>24</v>
      </c>
      <c r="L269" s="1" t="s">
        <v>3083</v>
      </c>
      <c r="M269" s="1" t="s">
        <v>3107</v>
      </c>
      <c r="N269" s="1" t="s">
        <v>74</v>
      </c>
      <c r="P269" s="1" t="s">
        <v>76</v>
      </c>
      <c r="S269" s="1" t="s">
        <v>74</v>
      </c>
      <c r="T269" s="29" t="s">
        <v>1671</v>
      </c>
      <c r="U269" s="1" t="s">
        <v>3108</v>
      </c>
      <c r="V269" s="1" t="s">
        <v>1543</v>
      </c>
      <c r="W269" s="1" t="s">
        <v>80</v>
      </c>
      <c r="X269" s="1" t="s">
        <v>4685</v>
      </c>
      <c r="Y269" s="1" t="s">
        <v>1745</v>
      </c>
      <c r="Z269" s="1" t="s">
        <v>101</v>
      </c>
      <c r="AA269" s="1" t="s">
        <v>102</v>
      </c>
      <c r="AB269" s="1" t="s">
        <v>3109</v>
      </c>
      <c r="AC269" s="1" t="s">
        <v>3110</v>
      </c>
      <c r="AF269" s="1" t="s">
        <v>3088</v>
      </c>
      <c r="AG269" s="1" t="s">
        <v>615</v>
      </c>
      <c r="AH269" s="1" t="s">
        <v>242</v>
      </c>
      <c r="AL269" s="1" t="s">
        <v>3089</v>
      </c>
      <c r="AM269" s="1" t="s">
        <v>91</v>
      </c>
      <c r="AN269" s="1" t="s">
        <v>284</v>
      </c>
      <c r="AP269" s="1" t="s">
        <v>3111</v>
      </c>
      <c r="AQ269" s="1" t="s">
        <v>3083</v>
      </c>
      <c r="AR269" s="1" t="s">
        <v>2928</v>
      </c>
      <c r="AS269" s="1" t="s">
        <v>3112</v>
      </c>
      <c r="AU269" s="1" t="s">
        <v>5362</v>
      </c>
      <c r="AV269" s="1" t="s">
        <v>3113</v>
      </c>
      <c r="AY269" t="s">
        <v>95</v>
      </c>
      <c r="AZ269" t="s">
        <v>96</v>
      </c>
      <c r="BA269" t="s">
        <v>3093</v>
      </c>
      <c r="BB269">
        <v>1</v>
      </c>
      <c r="BC269">
        <v>11</v>
      </c>
      <c r="BD269">
        <v>12</v>
      </c>
    </row>
    <row r="270" spans="1:56" ht="100" customHeight="1" x14ac:dyDescent="0.2">
      <c r="B270">
        <v>208</v>
      </c>
      <c r="C270" t="s">
        <v>1326</v>
      </c>
      <c r="D270">
        <v>2014</v>
      </c>
      <c r="E270" s="1" t="s">
        <v>2203</v>
      </c>
      <c r="F270" s="3">
        <v>41781</v>
      </c>
      <c r="G270" s="3">
        <v>42199</v>
      </c>
      <c r="H270" s="1" t="s">
        <v>70</v>
      </c>
      <c r="I270" s="1" t="s">
        <v>71</v>
      </c>
      <c r="J270" s="1" t="s">
        <v>3114</v>
      </c>
      <c r="K270" s="1">
        <v>3</v>
      </c>
      <c r="L270" s="1" t="s">
        <v>3115</v>
      </c>
      <c r="M270" s="1" t="s">
        <v>3115</v>
      </c>
      <c r="N270" s="1" t="s">
        <v>2608</v>
      </c>
      <c r="P270" s="1" t="s">
        <v>2609</v>
      </c>
      <c r="S270" s="1" t="s">
        <v>2608</v>
      </c>
      <c r="T270" s="29">
        <v>4</v>
      </c>
      <c r="U270" s="1" t="s">
        <v>3116</v>
      </c>
      <c r="V270" s="1" t="s">
        <v>1583</v>
      </c>
      <c r="W270" s="1" t="s">
        <v>80</v>
      </c>
      <c r="X270" s="1" t="s">
        <v>4685</v>
      </c>
      <c r="Y270" s="1" t="s">
        <v>1745</v>
      </c>
      <c r="Z270" s="1" t="s">
        <v>82</v>
      </c>
      <c r="AA270" s="1" t="s">
        <v>83</v>
      </c>
      <c r="AB270" s="1" t="s">
        <v>3117</v>
      </c>
      <c r="AC270" s="1" t="s">
        <v>3118</v>
      </c>
      <c r="AF270" s="1" t="s">
        <v>3119</v>
      </c>
      <c r="AG270" s="1" t="s">
        <v>1219</v>
      </c>
      <c r="AH270" s="1" t="s">
        <v>1102</v>
      </c>
      <c r="AL270" s="1" t="s">
        <v>3120</v>
      </c>
      <c r="AM270" s="1" t="s">
        <v>91</v>
      </c>
      <c r="AN270" s="1" t="s">
        <v>228</v>
      </c>
      <c r="AP270" s="1" t="s">
        <v>3121</v>
      </c>
      <c r="AQ270" s="1" t="s">
        <v>3122</v>
      </c>
      <c r="AR270" s="1" t="s">
        <v>1335</v>
      </c>
      <c r="AS270" s="1" t="s">
        <v>3123</v>
      </c>
      <c r="AT270" s="1" t="s">
        <v>1636</v>
      </c>
      <c r="AU270" s="1" t="s">
        <v>5363</v>
      </c>
      <c r="AY270" t="s">
        <v>168</v>
      </c>
      <c r="AZ270" t="s">
        <v>78</v>
      </c>
      <c r="BB270">
        <v>3</v>
      </c>
    </row>
    <row r="271" spans="1:56" ht="100" customHeight="1" x14ac:dyDescent="0.2">
      <c r="B271">
        <v>207</v>
      </c>
      <c r="C271" t="s">
        <v>3124</v>
      </c>
      <c r="D271">
        <v>2014</v>
      </c>
      <c r="E271" s="1" t="s">
        <v>2203</v>
      </c>
      <c r="F271" s="3">
        <v>41715</v>
      </c>
      <c r="G271" s="3">
        <v>42599</v>
      </c>
      <c r="H271" s="1" t="s">
        <v>1154</v>
      </c>
      <c r="I271" s="1" t="s">
        <v>71</v>
      </c>
      <c r="J271" s="1" t="s">
        <v>3125</v>
      </c>
      <c r="K271" s="1">
        <v>4</v>
      </c>
      <c r="L271" s="1" t="s">
        <v>3126</v>
      </c>
      <c r="M271" s="1" t="s">
        <v>3127</v>
      </c>
      <c r="N271" s="1" t="s">
        <v>3128</v>
      </c>
      <c r="P271" s="1" t="s">
        <v>1858</v>
      </c>
      <c r="S271" s="1" t="s">
        <v>252</v>
      </c>
      <c r="T271" s="29">
        <v>10</v>
      </c>
      <c r="U271" s="1" t="s">
        <v>4687</v>
      </c>
      <c r="V271" s="1" t="s">
        <v>2210</v>
      </c>
      <c r="W271" s="1" t="s">
        <v>80</v>
      </c>
      <c r="X271" s="1" t="s">
        <v>4685</v>
      </c>
      <c r="Y271" s="1" t="s">
        <v>159</v>
      </c>
      <c r="Z271" s="1" t="s">
        <v>82</v>
      </c>
      <c r="AA271" s="1" t="s">
        <v>83</v>
      </c>
      <c r="AB271" s="1" t="s">
        <v>3129</v>
      </c>
      <c r="AC271" s="1" t="s">
        <v>3130</v>
      </c>
      <c r="AF271" s="1" t="s">
        <v>3131</v>
      </c>
      <c r="AG271" s="1" t="s">
        <v>1219</v>
      </c>
      <c r="AH271" s="1" t="s">
        <v>1102</v>
      </c>
      <c r="AL271" s="1" t="s">
        <v>3132</v>
      </c>
      <c r="AM271" s="1" t="s">
        <v>261</v>
      </c>
      <c r="AN271" s="1" t="s">
        <v>75</v>
      </c>
      <c r="AP271" s="1" t="s">
        <v>3133</v>
      </c>
      <c r="AR271" s="1" t="s">
        <v>2772</v>
      </c>
      <c r="AS271" s="1" t="s">
        <v>3134</v>
      </c>
      <c r="AT271" s="1" t="s">
        <v>1324</v>
      </c>
      <c r="AU271" s="1" t="s">
        <v>5364</v>
      </c>
      <c r="AY271" t="s">
        <v>95</v>
      </c>
      <c r="AZ271" t="s">
        <v>78</v>
      </c>
      <c r="BA271" t="s">
        <v>3135</v>
      </c>
      <c r="BC271">
        <v>4</v>
      </c>
    </row>
    <row r="272" spans="1:56" ht="100" customHeight="1" x14ac:dyDescent="0.2">
      <c r="B272">
        <v>206</v>
      </c>
      <c r="C272" t="s">
        <v>3136</v>
      </c>
      <c r="D272">
        <v>2014</v>
      </c>
      <c r="E272" s="1" t="s">
        <v>2203</v>
      </c>
      <c r="F272" s="3">
        <v>41684</v>
      </c>
      <c r="G272" s="3">
        <v>42788</v>
      </c>
      <c r="H272" s="1" t="s">
        <v>70</v>
      </c>
      <c r="I272" s="1" t="s">
        <v>71</v>
      </c>
      <c r="J272" s="1" t="s">
        <v>3137</v>
      </c>
      <c r="K272" s="1">
        <v>11</v>
      </c>
      <c r="L272" s="1" t="s">
        <v>3138</v>
      </c>
      <c r="M272" s="1" t="s">
        <v>3139</v>
      </c>
      <c r="N272" s="1" t="s">
        <v>1859</v>
      </c>
      <c r="P272" s="1" t="s">
        <v>1858</v>
      </c>
      <c r="S272" s="1" t="s">
        <v>1859</v>
      </c>
      <c r="T272" s="29">
        <v>10</v>
      </c>
      <c r="U272" s="1" t="s">
        <v>3140</v>
      </c>
      <c r="V272" s="1" t="s">
        <v>936</v>
      </c>
      <c r="W272" s="1" t="s">
        <v>852</v>
      </c>
      <c r="X272" s="1" t="s">
        <v>4685</v>
      </c>
      <c r="Y272" s="1" t="s">
        <v>2061</v>
      </c>
      <c r="Z272" s="1" t="s">
        <v>82</v>
      </c>
      <c r="AA272" s="1" t="s">
        <v>83</v>
      </c>
      <c r="AB272" s="1" t="s">
        <v>3141</v>
      </c>
      <c r="AC272" s="1" t="s">
        <v>3142</v>
      </c>
      <c r="AF272" s="1" t="s">
        <v>3143</v>
      </c>
      <c r="AG272" s="1" t="s">
        <v>615</v>
      </c>
      <c r="AH272" s="1" t="s">
        <v>583</v>
      </c>
      <c r="AL272" s="1" t="s">
        <v>3144</v>
      </c>
      <c r="AM272" s="1" t="s">
        <v>91</v>
      </c>
      <c r="AN272" s="1" t="s">
        <v>284</v>
      </c>
      <c r="AP272" s="1" t="s">
        <v>3145</v>
      </c>
      <c r="AQ272" s="1" t="s">
        <v>3138</v>
      </c>
      <c r="AR272" s="1" t="s">
        <v>2033</v>
      </c>
      <c r="AS272" s="1" t="s">
        <v>2033</v>
      </c>
      <c r="AU272" s="1" t="s">
        <v>2033</v>
      </c>
      <c r="AW272" s="1" t="s">
        <v>3146</v>
      </c>
      <c r="AY272" t="s">
        <v>95</v>
      </c>
      <c r="AZ272" t="s">
        <v>78</v>
      </c>
      <c r="BC272">
        <v>11</v>
      </c>
    </row>
    <row r="273" spans="1:63" ht="100" customHeight="1" x14ac:dyDescent="0.2">
      <c r="B273">
        <v>205</v>
      </c>
      <c r="C273" t="s">
        <v>3147</v>
      </c>
      <c r="D273">
        <v>2013</v>
      </c>
      <c r="E273" s="1" t="s">
        <v>2203</v>
      </c>
      <c r="F273" s="3">
        <v>41582</v>
      </c>
      <c r="G273" s="3">
        <v>43080</v>
      </c>
      <c r="H273" s="1" t="s">
        <v>70</v>
      </c>
      <c r="I273" s="1" t="s">
        <v>71</v>
      </c>
      <c r="J273" s="1" t="s">
        <v>3148</v>
      </c>
      <c r="K273" s="1">
        <v>3</v>
      </c>
      <c r="L273" s="1" t="s">
        <v>3149</v>
      </c>
      <c r="M273" s="1" t="s">
        <v>3149</v>
      </c>
      <c r="N273" s="1" t="s">
        <v>74</v>
      </c>
      <c r="P273" s="1" t="s">
        <v>76</v>
      </c>
      <c r="S273" s="1" t="s">
        <v>74</v>
      </c>
      <c r="T273" s="29" t="s">
        <v>1671</v>
      </c>
      <c r="U273" s="1" t="s">
        <v>3150</v>
      </c>
      <c r="V273" s="1" t="s">
        <v>3151</v>
      </c>
      <c r="W273" s="1" t="s">
        <v>1493</v>
      </c>
      <c r="X273" s="1" t="s">
        <v>4685</v>
      </c>
      <c r="Y273" s="1" t="s">
        <v>1745</v>
      </c>
      <c r="Z273" s="1" t="s">
        <v>82</v>
      </c>
      <c r="AA273" s="1" t="s">
        <v>83</v>
      </c>
      <c r="AB273" s="1" t="s">
        <v>3152</v>
      </c>
      <c r="AC273" s="1" t="s">
        <v>3153</v>
      </c>
      <c r="AF273" s="1" t="s">
        <v>3154</v>
      </c>
      <c r="AG273" s="1" t="s">
        <v>224</v>
      </c>
      <c r="AH273" s="1" t="s">
        <v>259</v>
      </c>
      <c r="AL273" s="1" t="s">
        <v>3155</v>
      </c>
      <c r="AM273" s="1" t="s">
        <v>91</v>
      </c>
      <c r="AN273" s="1" t="s">
        <v>228</v>
      </c>
      <c r="AP273" s="1" t="s">
        <v>3156</v>
      </c>
      <c r="AQ273" s="1" t="s">
        <v>3157</v>
      </c>
      <c r="AT273" s="1" t="s">
        <v>2334</v>
      </c>
      <c r="AU273" s="1" t="s">
        <v>4900</v>
      </c>
      <c r="AW273" s="1" t="s">
        <v>3158</v>
      </c>
      <c r="AY273" t="s">
        <v>808</v>
      </c>
      <c r="AZ273" t="s">
        <v>78</v>
      </c>
      <c r="BA273" t="s">
        <v>3159</v>
      </c>
      <c r="BB273">
        <v>1</v>
      </c>
      <c r="BC273">
        <v>2</v>
      </c>
    </row>
    <row r="274" spans="1:63" ht="100" customHeight="1" x14ac:dyDescent="0.2">
      <c r="B274">
        <v>204</v>
      </c>
      <c r="C274" t="s">
        <v>2741</v>
      </c>
      <c r="D274">
        <v>2013</v>
      </c>
      <c r="E274" s="1" t="s">
        <v>2203</v>
      </c>
      <c r="F274" s="3">
        <v>41556</v>
      </c>
      <c r="G274" s="3">
        <v>44516</v>
      </c>
      <c r="H274" s="1" t="s">
        <v>70</v>
      </c>
      <c r="I274" s="1" t="s">
        <v>71</v>
      </c>
      <c r="J274" s="1" t="s">
        <v>3160</v>
      </c>
      <c r="K274" s="1">
        <v>7</v>
      </c>
      <c r="L274" s="1" t="s">
        <v>3161</v>
      </c>
      <c r="M274" s="1" t="s">
        <v>3161</v>
      </c>
      <c r="N274" s="1" t="s">
        <v>252</v>
      </c>
      <c r="P274" s="1" t="s">
        <v>76</v>
      </c>
      <c r="S274" s="1" t="s">
        <v>252</v>
      </c>
      <c r="T274" s="29" t="s">
        <v>1671</v>
      </c>
      <c r="U274" s="1" t="s">
        <v>3162</v>
      </c>
      <c r="V274" s="1" t="s">
        <v>79</v>
      </c>
      <c r="W274" s="1" t="s">
        <v>80</v>
      </c>
      <c r="X274" s="1" t="s">
        <v>4686</v>
      </c>
      <c r="Y274" s="1" t="s">
        <v>1837</v>
      </c>
      <c r="Z274" s="1" t="s">
        <v>82</v>
      </c>
      <c r="AA274" s="1" t="s">
        <v>102</v>
      </c>
      <c r="AB274" s="1" t="s">
        <v>3163</v>
      </c>
      <c r="AC274" s="1" t="s">
        <v>3164</v>
      </c>
      <c r="AD274" s="1" t="s">
        <v>338</v>
      </c>
      <c r="AF274" s="1" t="s">
        <v>3165</v>
      </c>
      <c r="AG274" s="1" t="s">
        <v>1219</v>
      </c>
      <c r="AH274" s="1" t="s">
        <v>1102</v>
      </c>
      <c r="AI274" s="1" t="s">
        <v>1103</v>
      </c>
      <c r="AJ274" s="1" t="s">
        <v>450</v>
      </c>
      <c r="AK274" s="1" t="s">
        <v>226</v>
      </c>
      <c r="AL274" s="1" t="s">
        <v>3166</v>
      </c>
      <c r="AM274" s="1" t="s">
        <v>261</v>
      </c>
      <c r="AN274" s="1" t="s">
        <v>75</v>
      </c>
      <c r="AO274" s="1" t="s">
        <v>75</v>
      </c>
      <c r="AP274" s="1" t="s">
        <v>3167</v>
      </c>
      <c r="AR274" s="1" t="s">
        <v>975</v>
      </c>
      <c r="AS274" s="1" t="s">
        <v>3168</v>
      </c>
      <c r="AU274" s="1" t="s">
        <v>5365</v>
      </c>
      <c r="AY274" t="s">
        <v>168</v>
      </c>
      <c r="AZ274" t="s">
        <v>78</v>
      </c>
      <c r="BB274">
        <v>7</v>
      </c>
      <c r="BF274" t="s">
        <v>75</v>
      </c>
      <c r="BG274" t="s">
        <v>75</v>
      </c>
      <c r="BH274" t="s">
        <v>75</v>
      </c>
      <c r="BI274" t="s">
        <v>75</v>
      </c>
      <c r="BJ274" t="s">
        <v>75</v>
      </c>
      <c r="BK274" t="s">
        <v>75</v>
      </c>
    </row>
    <row r="275" spans="1:63" ht="100" customHeight="1" x14ac:dyDescent="0.2">
      <c r="B275">
        <v>203</v>
      </c>
      <c r="C275" t="s">
        <v>3169</v>
      </c>
      <c r="D275">
        <v>2013</v>
      </c>
      <c r="E275" s="1" t="s">
        <v>2203</v>
      </c>
      <c r="F275" s="3">
        <v>41543</v>
      </c>
      <c r="G275" s="3">
        <v>42975</v>
      </c>
      <c r="H275" s="1" t="s">
        <v>70</v>
      </c>
      <c r="I275" s="1" t="s">
        <v>71</v>
      </c>
      <c r="J275" s="1" t="s">
        <v>3114</v>
      </c>
      <c r="K275" s="1">
        <v>22</v>
      </c>
      <c r="L275" s="1" t="s">
        <v>3170</v>
      </c>
      <c r="M275" s="1" t="s">
        <v>3171</v>
      </c>
      <c r="N275" s="1" t="s">
        <v>425</v>
      </c>
      <c r="P275" s="1" t="s">
        <v>156</v>
      </c>
      <c r="S275" s="1" t="s">
        <v>553</v>
      </c>
      <c r="T275" s="29">
        <v>9</v>
      </c>
      <c r="U275" s="1" t="s">
        <v>4463</v>
      </c>
      <c r="V275" s="1" t="s">
        <v>3172</v>
      </c>
      <c r="W275" s="1" t="s">
        <v>1493</v>
      </c>
      <c r="X275" s="1" t="s">
        <v>4686</v>
      </c>
      <c r="Y275" s="1" t="s">
        <v>1837</v>
      </c>
      <c r="Z275" s="1" t="s">
        <v>82</v>
      </c>
      <c r="AA275" s="1" t="s">
        <v>102</v>
      </c>
      <c r="AB275" s="1" t="s">
        <v>3173</v>
      </c>
      <c r="AC275" s="1" t="s">
        <v>3174</v>
      </c>
      <c r="AF275" s="1" t="s">
        <v>3175</v>
      </c>
      <c r="AG275" s="1" t="s">
        <v>1219</v>
      </c>
      <c r="AH275" s="1" t="s">
        <v>325</v>
      </c>
      <c r="AL275" s="1" t="s">
        <v>3176</v>
      </c>
      <c r="AM275" s="1" t="s">
        <v>261</v>
      </c>
      <c r="AN275" s="1" t="s">
        <v>284</v>
      </c>
      <c r="AP275" s="1" t="s">
        <v>3177</v>
      </c>
      <c r="AR275" s="1" t="s">
        <v>3178</v>
      </c>
      <c r="AT275" s="1" t="s">
        <v>3179</v>
      </c>
      <c r="AU275" s="1" t="s">
        <v>5366</v>
      </c>
      <c r="AW275" s="1" t="s">
        <v>3180</v>
      </c>
      <c r="AY275" t="s">
        <v>808</v>
      </c>
      <c r="AZ275" t="s">
        <v>78</v>
      </c>
      <c r="BB275">
        <v>2</v>
      </c>
      <c r="BC275">
        <v>20</v>
      </c>
    </row>
    <row r="276" spans="1:63" ht="100" customHeight="1" x14ac:dyDescent="0.2">
      <c r="B276">
        <v>202</v>
      </c>
      <c r="C276" t="s">
        <v>3181</v>
      </c>
      <c r="D276">
        <v>2013</v>
      </c>
      <c r="E276" s="1" t="s">
        <v>2203</v>
      </c>
      <c r="F276" s="3">
        <v>41529</v>
      </c>
      <c r="G276" s="3">
        <v>43675</v>
      </c>
      <c r="H276" s="1" t="s">
        <v>70</v>
      </c>
      <c r="I276" s="1" t="s">
        <v>71</v>
      </c>
      <c r="J276" s="1" t="s">
        <v>3182</v>
      </c>
      <c r="K276" s="1">
        <v>4</v>
      </c>
      <c r="L276" s="1" t="s">
        <v>3183</v>
      </c>
      <c r="M276" s="1" t="s">
        <v>3183</v>
      </c>
      <c r="N276" s="1" t="s">
        <v>131</v>
      </c>
      <c r="P276" s="1" t="s">
        <v>132</v>
      </c>
      <c r="S276" s="1" t="s">
        <v>131</v>
      </c>
      <c r="T276" s="29">
        <v>8</v>
      </c>
      <c r="U276" s="1" t="s">
        <v>3184</v>
      </c>
      <c r="V276" s="1" t="s">
        <v>79</v>
      </c>
      <c r="W276" s="1" t="s">
        <v>80</v>
      </c>
      <c r="X276" s="1" t="s">
        <v>4686</v>
      </c>
      <c r="Y276" s="1" t="s">
        <v>1837</v>
      </c>
      <c r="Z276" s="1" t="s">
        <v>82</v>
      </c>
      <c r="AA276" s="1" t="s">
        <v>83</v>
      </c>
      <c r="AB276" s="1" t="s">
        <v>3185</v>
      </c>
      <c r="AC276" s="1" t="s">
        <v>3186</v>
      </c>
      <c r="AF276" s="1" t="s">
        <v>3187</v>
      </c>
      <c r="AG276" s="1" t="s">
        <v>224</v>
      </c>
      <c r="AH276" s="1" t="s">
        <v>259</v>
      </c>
      <c r="AL276" s="1" t="s">
        <v>3188</v>
      </c>
      <c r="AM276" s="1" t="s">
        <v>181</v>
      </c>
      <c r="AN276" s="1" t="s">
        <v>75</v>
      </c>
      <c r="AP276" s="1" t="s">
        <v>3189</v>
      </c>
      <c r="AR276" s="1" t="s">
        <v>1324</v>
      </c>
      <c r="AS276" s="1" t="s">
        <v>3190</v>
      </c>
      <c r="AU276" s="1" t="s">
        <v>5367</v>
      </c>
      <c r="AY276" t="s">
        <v>95</v>
      </c>
      <c r="AZ276" t="s">
        <v>78</v>
      </c>
      <c r="BC276">
        <v>4</v>
      </c>
    </row>
    <row r="277" spans="1:63" ht="100" customHeight="1" x14ac:dyDescent="0.2">
      <c r="B277">
        <v>201</v>
      </c>
      <c r="C277" t="s">
        <v>3191</v>
      </c>
      <c r="D277">
        <v>2013</v>
      </c>
      <c r="E277" s="1" t="s">
        <v>2203</v>
      </c>
      <c r="F277" s="3">
        <v>41507</v>
      </c>
      <c r="G277" s="3">
        <v>42184</v>
      </c>
      <c r="H277" s="1" t="s">
        <v>3192</v>
      </c>
      <c r="I277" s="1" t="s">
        <v>1021</v>
      </c>
      <c r="J277" s="1" t="s">
        <v>3193</v>
      </c>
      <c r="K277" s="1">
        <v>4</v>
      </c>
      <c r="L277" s="1" t="s">
        <v>3194</v>
      </c>
      <c r="M277" s="1" t="s">
        <v>3195</v>
      </c>
      <c r="N277" s="1" t="s">
        <v>3196</v>
      </c>
      <c r="P277" s="1" t="s">
        <v>1858</v>
      </c>
      <c r="R277" s="1" t="s">
        <v>890</v>
      </c>
      <c r="S277" s="1" t="s">
        <v>1859</v>
      </c>
      <c r="T277" s="29">
        <v>10</v>
      </c>
      <c r="U277" s="1" t="s">
        <v>4464</v>
      </c>
      <c r="V277" s="1" t="s">
        <v>825</v>
      </c>
      <c r="W277" s="1" t="s">
        <v>80</v>
      </c>
      <c r="X277" s="1" t="s">
        <v>4686</v>
      </c>
      <c r="Y277" s="1" t="s">
        <v>159</v>
      </c>
      <c r="Z277" s="1" t="s">
        <v>82</v>
      </c>
      <c r="AA277" s="1" t="s">
        <v>83</v>
      </c>
      <c r="AB277" s="1" t="s">
        <v>3197</v>
      </c>
      <c r="AC277" s="1" t="s">
        <v>3198</v>
      </c>
      <c r="AF277" s="1" t="s">
        <v>3199</v>
      </c>
      <c r="AG277" s="1" t="s">
        <v>281</v>
      </c>
      <c r="AH277" s="1" t="s">
        <v>325</v>
      </c>
      <c r="AL277" s="1" t="s">
        <v>3200</v>
      </c>
      <c r="AM277" s="1" t="s">
        <v>181</v>
      </c>
      <c r="AN277" s="1" t="s">
        <v>262</v>
      </c>
      <c r="AP277" s="1" t="s">
        <v>3201</v>
      </c>
      <c r="AR277" s="1" t="s">
        <v>3202</v>
      </c>
      <c r="AS277" s="1" t="s">
        <v>3202</v>
      </c>
      <c r="AU277" s="1" t="s">
        <v>5368</v>
      </c>
      <c r="AW277" s="1" t="s">
        <v>3203</v>
      </c>
      <c r="AY277" t="s">
        <v>95</v>
      </c>
      <c r="AZ277" t="s">
        <v>78</v>
      </c>
      <c r="BC277">
        <v>4</v>
      </c>
    </row>
    <row r="278" spans="1:63" ht="100" customHeight="1" x14ac:dyDescent="0.2">
      <c r="B278">
        <v>200</v>
      </c>
      <c r="C278" t="s">
        <v>3204</v>
      </c>
      <c r="D278">
        <v>2013</v>
      </c>
      <c r="E278" s="1" t="s">
        <v>2203</v>
      </c>
      <c r="F278" s="3">
        <v>41471</v>
      </c>
      <c r="G278" s="3">
        <v>41626</v>
      </c>
      <c r="H278" s="1" t="s">
        <v>70</v>
      </c>
      <c r="I278" s="1" t="s">
        <v>71</v>
      </c>
      <c r="J278" s="1" t="s">
        <v>3205</v>
      </c>
      <c r="K278" s="1">
        <v>12</v>
      </c>
      <c r="L278" s="1" t="s">
        <v>3206</v>
      </c>
      <c r="M278" s="1" t="s">
        <v>3206</v>
      </c>
      <c r="N278" s="1" t="s">
        <v>3207</v>
      </c>
      <c r="P278" s="1" t="s">
        <v>1858</v>
      </c>
      <c r="S278" s="1" t="s">
        <v>3207</v>
      </c>
      <c r="T278" s="29">
        <v>10</v>
      </c>
      <c r="U278" s="1" t="s">
        <v>4661</v>
      </c>
      <c r="V278" s="1" t="s">
        <v>79</v>
      </c>
      <c r="W278" s="1" t="s">
        <v>80</v>
      </c>
      <c r="X278" s="1" t="s">
        <v>4686</v>
      </c>
      <c r="Y278" s="1" t="s">
        <v>159</v>
      </c>
      <c r="Z278" s="1" t="s">
        <v>82</v>
      </c>
      <c r="AA278" s="1" t="s">
        <v>102</v>
      </c>
      <c r="AB278" s="1" t="s">
        <v>3208</v>
      </c>
      <c r="AC278" s="1" t="s">
        <v>3209</v>
      </c>
      <c r="AF278" s="1" t="s">
        <v>3210</v>
      </c>
      <c r="AG278" s="1" t="s">
        <v>615</v>
      </c>
      <c r="AH278" s="1" t="s">
        <v>325</v>
      </c>
      <c r="AL278" s="1" t="s">
        <v>3211</v>
      </c>
      <c r="AM278" s="1" t="s">
        <v>261</v>
      </c>
      <c r="AN278" s="1" t="s">
        <v>75</v>
      </c>
      <c r="AP278" s="1" t="s">
        <v>3212</v>
      </c>
      <c r="AQ278" s="1" t="s">
        <v>3213</v>
      </c>
      <c r="AR278" s="1" t="s">
        <v>2772</v>
      </c>
      <c r="AS278" s="1" t="s">
        <v>3214</v>
      </c>
      <c r="AU278" s="1" t="s">
        <v>5369</v>
      </c>
      <c r="AY278" t="s">
        <v>95</v>
      </c>
      <c r="AZ278" t="s">
        <v>78</v>
      </c>
      <c r="BC278">
        <v>12</v>
      </c>
    </row>
    <row r="279" spans="1:63" ht="100" customHeight="1" x14ac:dyDescent="0.2">
      <c r="B279">
        <v>199</v>
      </c>
      <c r="C279" t="s">
        <v>3215</v>
      </c>
      <c r="D279">
        <v>2013</v>
      </c>
      <c r="E279" s="1" t="s">
        <v>2203</v>
      </c>
      <c r="F279" s="3">
        <v>41424</v>
      </c>
      <c r="G279" s="3">
        <v>41737</v>
      </c>
      <c r="H279" s="1" t="s">
        <v>3216</v>
      </c>
      <c r="I279" s="1" t="s">
        <v>71</v>
      </c>
      <c r="J279" s="1" t="s">
        <v>3217</v>
      </c>
      <c r="K279" s="1">
        <v>2</v>
      </c>
      <c r="L279" s="1" t="s">
        <v>3218</v>
      </c>
      <c r="M279" s="1" t="s">
        <v>3218</v>
      </c>
      <c r="N279" s="1" t="s">
        <v>2389</v>
      </c>
      <c r="P279" s="1" t="s">
        <v>1462</v>
      </c>
      <c r="S279" s="1" t="s">
        <v>2389</v>
      </c>
      <c r="T279" s="29">
        <v>1</v>
      </c>
      <c r="U279" s="1" t="s">
        <v>3219</v>
      </c>
      <c r="V279" s="1" t="s">
        <v>3220</v>
      </c>
      <c r="W279" s="1" t="s">
        <v>633</v>
      </c>
      <c r="X279" s="1" t="s">
        <v>4685</v>
      </c>
      <c r="Y279" s="1" t="s">
        <v>1745</v>
      </c>
      <c r="Z279" s="1" t="s">
        <v>82</v>
      </c>
      <c r="AA279" s="1" t="s">
        <v>83</v>
      </c>
      <c r="AB279" s="1" t="s">
        <v>3221</v>
      </c>
      <c r="AC279" s="1" t="s">
        <v>3222</v>
      </c>
      <c r="AF279" s="1" t="s">
        <v>3223</v>
      </c>
      <c r="AG279" s="1" t="s">
        <v>615</v>
      </c>
      <c r="AH279" s="1" t="s">
        <v>325</v>
      </c>
      <c r="AL279" s="1" t="s">
        <v>3224</v>
      </c>
      <c r="AM279" s="1" t="s">
        <v>261</v>
      </c>
      <c r="AN279" s="1" t="s">
        <v>513</v>
      </c>
      <c r="AP279" s="1" t="s">
        <v>3225</v>
      </c>
      <c r="AQ279" s="1" t="s">
        <v>3226</v>
      </c>
      <c r="AR279" s="1" t="s">
        <v>1443</v>
      </c>
      <c r="AS279" s="1" t="s">
        <v>1443</v>
      </c>
      <c r="AT279" s="1" t="s">
        <v>3227</v>
      </c>
      <c r="AU279" s="1" t="s">
        <v>4914</v>
      </c>
      <c r="AW279" s="1" t="s">
        <v>3228</v>
      </c>
      <c r="AY279" t="s">
        <v>168</v>
      </c>
      <c r="AZ279" t="s">
        <v>78</v>
      </c>
      <c r="BB279">
        <v>3</v>
      </c>
    </row>
    <row r="280" spans="1:63" ht="100" customHeight="1" x14ac:dyDescent="0.2">
      <c r="A280" s="2">
        <v>45122</v>
      </c>
      <c r="B280">
        <v>198</v>
      </c>
      <c r="C280" t="s">
        <v>3229</v>
      </c>
      <c r="D280">
        <v>2013</v>
      </c>
      <c r="E280" s="1" t="s">
        <v>2203</v>
      </c>
      <c r="F280" s="3">
        <v>41396</v>
      </c>
      <c r="G280" s="3">
        <v>42004</v>
      </c>
      <c r="H280" s="1" t="s">
        <v>70</v>
      </c>
      <c r="I280" s="1" t="s">
        <v>71</v>
      </c>
      <c r="J280" s="1" t="s">
        <v>3114</v>
      </c>
      <c r="K280" s="1">
        <v>4</v>
      </c>
      <c r="L280" s="1" t="s">
        <v>3230</v>
      </c>
      <c r="M280" s="1" t="s">
        <v>3230</v>
      </c>
      <c r="N280" s="1" t="s">
        <v>598</v>
      </c>
      <c r="O280" s="1" t="s">
        <v>75</v>
      </c>
      <c r="P280" s="1" t="s">
        <v>321</v>
      </c>
      <c r="Q280" s="1" t="s">
        <v>77</v>
      </c>
      <c r="R280" s="1" t="s">
        <v>78</v>
      </c>
      <c r="S280" s="1" t="s">
        <v>598</v>
      </c>
      <c r="T280" s="29">
        <v>6</v>
      </c>
      <c r="U280" s="1" t="s">
        <v>4662</v>
      </c>
      <c r="V280" s="1" t="s">
        <v>2210</v>
      </c>
      <c r="W280" s="1" t="s">
        <v>80</v>
      </c>
      <c r="X280" s="1" t="s">
        <v>4685</v>
      </c>
      <c r="Y280" s="1" t="s">
        <v>1745</v>
      </c>
      <c r="Z280" s="1" t="s">
        <v>101</v>
      </c>
      <c r="AA280" s="1" t="s">
        <v>83</v>
      </c>
      <c r="AB280" s="1" t="s">
        <v>3231</v>
      </c>
      <c r="AC280" s="1" t="s">
        <v>3232</v>
      </c>
      <c r="AD280" s="1" t="s">
        <v>85</v>
      </c>
      <c r="AE280" s="1" t="s">
        <v>78</v>
      </c>
      <c r="AF280" s="1" t="s">
        <v>3233</v>
      </c>
      <c r="AG280" s="1" t="s">
        <v>1219</v>
      </c>
      <c r="AH280" s="1" t="s">
        <v>259</v>
      </c>
      <c r="AI280" s="1" t="s">
        <v>89</v>
      </c>
      <c r="AJ280" s="1" t="s">
        <v>259</v>
      </c>
      <c r="AK280" s="1" t="s">
        <v>226</v>
      </c>
      <c r="AL280" s="1" t="s">
        <v>3234</v>
      </c>
      <c r="AM280" s="1" t="s">
        <v>91</v>
      </c>
      <c r="AN280" s="1" t="s">
        <v>228</v>
      </c>
      <c r="AP280" s="1" t="s">
        <v>3235</v>
      </c>
      <c r="AR280" s="1" t="s">
        <v>3236</v>
      </c>
      <c r="AS280" s="1" t="s">
        <v>3237</v>
      </c>
      <c r="AU280" s="1" t="s">
        <v>5370</v>
      </c>
      <c r="AV280" s="1" t="s">
        <v>797</v>
      </c>
      <c r="AY280" t="s">
        <v>168</v>
      </c>
      <c r="AZ280" t="s">
        <v>96</v>
      </c>
      <c r="BB280">
        <v>3</v>
      </c>
      <c r="BD280">
        <v>1</v>
      </c>
    </row>
    <row r="281" spans="1:63" ht="100" customHeight="1" x14ac:dyDescent="0.2">
      <c r="B281">
        <v>197</v>
      </c>
      <c r="C281" t="s">
        <v>3229</v>
      </c>
      <c r="D281">
        <v>2013</v>
      </c>
      <c r="E281" s="1" t="s">
        <v>2203</v>
      </c>
      <c r="F281" s="3">
        <v>41396</v>
      </c>
      <c r="G281" s="3">
        <v>42076</v>
      </c>
      <c r="H281" s="1" t="s">
        <v>70</v>
      </c>
      <c r="I281" s="1" t="s">
        <v>71</v>
      </c>
      <c r="J281" s="1" t="s">
        <v>3114</v>
      </c>
      <c r="K281" s="1">
        <v>4</v>
      </c>
      <c r="L281" s="1" t="s">
        <v>3238</v>
      </c>
      <c r="M281" s="1" t="s">
        <v>3238</v>
      </c>
      <c r="N281" s="1" t="s">
        <v>598</v>
      </c>
      <c r="P281" s="1" t="s">
        <v>321</v>
      </c>
      <c r="S281" s="1" t="s">
        <v>598</v>
      </c>
      <c r="T281" s="29">
        <v>6</v>
      </c>
      <c r="U281" s="1" t="s">
        <v>4663</v>
      </c>
      <c r="V281" s="1" t="s">
        <v>2210</v>
      </c>
      <c r="W281" s="1" t="s">
        <v>80</v>
      </c>
      <c r="X281" s="1" t="s">
        <v>4685</v>
      </c>
      <c r="Y281" s="1" t="s">
        <v>1745</v>
      </c>
      <c r="Z281" s="1" t="s">
        <v>101</v>
      </c>
      <c r="AA281" s="1" t="s">
        <v>83</v>
      </c>
      <c r="AB281" s="1" t="s">
        <v>3239</v>
      </c>
      <c r="AC281" s="1" t="s">
        <v>3240</v>
      </c>
      <c r="AF281" s="1" t="s">
        <v>3241</v>
      </c>
      <c r="AG281" s="1" t="s">
        <v>615</v>
      </c>
      <c r="AH281" s="1" t="s">
        <v>583</v>
      </c>
      <c r="AL281" s="1" t="s">
        <v>3242</v>
      </c>
      <c r="AM281" s="1" t="s">
        <v>91</v>
      </c>
      <c r="AN281" s="1" t="s">
        <v>262</v>
      </c>
      <c r="AP281" s="1" t="s">
        <v>3243</v>
      </c>
      <c r="AR281" s="1" t="s">
        <v>3236</v>
      </c>
      <c r="AS281" s="1" t="s">
        <v>3237</v>
      </c>
      <c r="AU281" s="1" t="s">
        <v>5370</v>
      </c>
      <c r="AV281" s="1" t="s">
        <v>687</v>
      </c>
      <c r="AY281" t="s">
        <v>168</v>
      </c>
      <c r="AZ281" t="s">
        <v>96</v>
      </c>
      <c r="BB281">
        <v>3</v>
      </c>
      <c r="BD281">
        <v>1</v>
      </c>
    </row>
    <row r="282" spans="1:63" ht="100" customHeight="1" x14ac:dyDescent="0.2">
      <c r="B282">
        <v>196</v>
      </c>
      <c r="C282" t="s">
        <v>3244</v>
      </c>
      <c r="D282">
        <v>2013</v>
      </c>
      <c r="E282" s="1" t="s">
        <v>2203</v>
      </c>
      <c r="F282" s="3">
        <v>41386</v>
      </c>
      <c r="G282" s="3">
        <v>41425</v>
      </c>
      <c r="H282" s="1" t="s">
        <v>3216</v>
      </c>
      <c r="I282" s="1" t="s">
        <v>71</v>
      </c>
      <c r="J282" s="1" t="s">
        <v>3245</v>
      </c>
      <c r="K282" s="1">
        <v>2</v>
      </c>
      <c r="L282" s="1" t="s">
        <v>3246</v>
      </c>
      <c r="M282" s="1" t="s">
        <v>3246</v>
      </c>
      <c r="N282" s="1" t="s">
        <v>209</v>
      </c>
      <c r="P282" s="1" t="s">
        <v>118</v>
      </c>
      <c r="S282" s="1" t="s">
        <v>209</v>
      </c>
      <c r="T282" s="29">
        <v>5</v>
      </c>
      <c r="U282" s="1" t="s">
        <v>4664</v>
      </c>
      <c r="V282" s="1" t="s">
        <v>79</v>
      </c>
      <c r="W282" s="1" t="s">
        <v>80</v>
      </c>
      <c r="X282" s="1" t="s">
        <v>4685</v>
      </c>
      <c r="Y282" s="1" t="s">
        <v>1745</v>
      </c>
      <c r="Z282" s="1" t="s">
        <v>82</v>
      </c>
      <c r="AA282" s="1" t="s">
        <v>83</v>
      </c>
      <c r="AB282" s="1" t="s">
        <v>3247</v>
      </c>
      <c r="AC282" s="1" t="s">
        <v>4665</v>
      </c>
      <c r="AF282" s="1" t="s">
        <v>3248</v>
      </c>
      <c r="AG282" s="1" t="s">
        <v>615</v>
      </c>
      <c r="AH282" s="1" t="s">
        <v>583</v>
      </c>
      <c r="AL282" s="1" t="s">
        <v>3249</v>
      </c>
      <c r="AM282" s="1" t="s">
        <v>181</v>
      </c>
      <c r="AN282" s="1" t="s">
        <v>75</v>
      </c>
      <c r="AP282" s="1" t="s">
        <v>3250</v>
      </c>
      <c r="AR282" s="1" t="s">
        <v>215</v>
      </c>
      <c r="AS282" s="1" t="s">
        <v>918</v>
      </c>
      <c r="AU282" s="1" t="s">
        <v>4911</v>
      </c>
      <c r="AY282" t="s">
        <v>95</v>
      </c>
      <c r="AZ282" t="s">
        <v>78</v>
      </c>
      <c r="BA282" t="s">
        <v>3251</v>
      </c>
      <c r="BC282">
        <v>2</v>
      </c>
    </row>
    <row r="283" spans="1:63" ht="100" customHeight="1" x14ac:dyDescent="0.2">
      <c r="A283" s="2">
        <v>45122</v>
      </c>
      <c r="B283">
        <v>195</v>
      </c>
      <c r="C283" t="s">
        <v>3252</v>
      </c>
      <c r="D283">
        <v>2013</v>
      </c>
      <c r="E283" s="1" t="s">
        <v>2203</v>
      </c>
      <c r="F283" s="3">
        <v>41367</v>
      </c>
      <c r="G283" s="3">
        <v>42535</v>
      </c>
      <c r="H283" s="1" t="s">
        <v>70</v>
      </c>
      <c r="I283" s="1" t="s">
        <v>71</v>
      </c>
      <c r="J283" s="1" t="s">
        <v>1437</v>
      </c>
      <c r="K283" s="1">
        <v>3</v>
      </c>
      <c r="L283" s="1" t="s">
        <v>3253</v>
      </c>
      <c r="M283" s="1" t="s">
        <v>3253</v>
      </c>
      <c r="N283" s="1" t="s">
        <v>74</v>
      </c>
      <c r="O283" s="1" t="s">
        <v>75</v>
      </c>
      <c r="P283" s="1" t="s">
        <v>76</v>
      </c>
      <c r="Q283" s="1" t="s">
        <v>77</v>
      </c>
      <c r="R283" s="1" t="s">
        <v>78</v>
      </c>
      <c r="S283" s="1" t="s">
        <v>74</v>
      </c>
      <c r="T283" s="29" t="s">
        <v>1671</v>
      </c>
      <c r="U283" s="1" t="s">
        <v>3254</v>
      </c>
      <c r="V283" s="1" t="s">
        <v>1492</v>
      </c>
      <c r="W283" s="1" t="s">
        <v>1493</v>
      </c>
      <c r="X283" s="1" t="s">
        <v>4685</v>
      </c>
      <c r="Y283" s="1" t="s">
        <v>1745</v>
      </c>
      <c r="Z283" s="1" t="s">
        <v>82</v>
      </c>
      <c r="AA283" s="1" t="s">
        <v>102</v>
      </c>
      <c r="AB283" s="1" t="s">
        <v>3255</v>
      </c>
      <c r="AC283" s="1" t="s">
        <v>3256</v>
      </c>
      <c r="AD283" s="1" t="s">
        <v>85</v>
      </c>
      <c r="AE283" s="1" t="s">
        <v>78</v>
      </c>
      <c r="AF283" s="1" t="s">
        <v>3257</v>
      </c>
      <c r="AG283" s="1" t="s">
        <v>224</v>
      </c>
      <c r="AH283" s="1" t="s">
        <v>225</v>
      </c>
      <c r="AI283" s="1" t="s">
        <v>89</v>
      </c>
      <c r="AJ283" s="1" t="s">
        <v>225</v>
      </c>
      <c r="AK283" s="1" t="s">
        <v>226</v>
      </c>
      <c r="AL283" s="1" t="s">
        <v>3258</v>
      </c>
      <c r="AM283" s="1" t="s">
        <v>91</v>
      </c>
      <c r="AN283" s="1" t="s">
        <v>228</v>
      </c>
      <c r="AR283" s="1" t="s">
        <v>4901</v>
      </c>
      <c r="AT283" s="1" t="s">
        <v>3259</v>
      </c>
      <c r="AU283" s="1" t="s">
        <v>4901</v>
      </c>
      <c r="AY283" t="s">
        <v>95</v>
      </c>
      <c r="AZ283" t="s">
        <v>78</v>
      </c>
      <c r="BC283">
        <v>3</v>
      </c>
    </row>
    <row r="284" spans="1:63" ht="100" customHeight="1" x14ac:dyDescent="0.2">
      <c r="A284" s="2">
        <v>45122</v>
      </c>
      <c r="B284">
        <v>194</v>
      </c>
      <c r="C284" t="s">
        <v>1326</v>
      </c>
      <c r="D284">
        <v>2013</v>
      </c>
      <c r="E284" s="1" t="s">
        <v>2203</v>
      </c>
      <c r="F284" s="3">
        <v>41348</v>
      </c>
      <c r="G284" s="3">
        <v>41852</v>
      </c>
      <c r="H284" s="1" t="s">
        <v>70</v>
      </c>
      <c r="I284" s="1" t="s">
        <v>71</v>
      </c>
      <c r="J284" s="1" t="s">
        <v>3260</v>
      </c>
      <c r="K284" s="1">
        <v>4</v>
      </c>
      <c r="L284" s="1" t="s">
        <v>3261</v>
      </c>
      <c r="M284" s="1" t="s">
        <v>3261</v>
      </c>
      <c r="N284" s="1" t="s">
        <v>74</v>
      </c>
      <c r="O284" s="1" t="s">
        <v>75</v>
      </c>
      <c r="P284" s="1" t="s">
        <v>76</v>
      </c>
      <c r="Q284" s="1" t="s">
        <v>77</v>
      </c>
      <c r="R284" s="1" t="s">
        <v>78</v>
      </c>
      <c r="S284" s="1" t="s">
        <v>74</v>
      </c>
      <c r="T284" s="29" t="s">
        <v>1671</v>
      </c>
      <c r="U284" s="1" t="s">
        <v>3262</v>
      </c>
      <c r="V284" s="1" t="s">
        <v>79</v>
      </c>
      <c r="W284" s="1" t="s">
        <v>80</v>
      </c>
      <c r="X284" s="1" t="s">
        <v>4685</v>
      </c>
      <c r="Y284" s="1" t="s">
        <v>1745</v>
      </c>
      <c r="Z284" s="1" t="s">
        <v>82</v>
      </c>
      <c r="AA284" s="1" t="s">
        <v>83</v>
      </c>
      <c r="AB284" s="1" t="s">
        <v>3263</v>
      </c>
      <c r="AC284" s="1" t="s">
        <v>3264</v>
      </c>
      <c r="AD284" s="1" t="s">
        <v>85</v>
      </c>
      <c r="AE284" s="1" t="s">
        <v>78</v>
      </c>
      <c r="AF284" s="1" t="s">
        <v>3265</v>
      </c>
      <c r="AG284" s="1" t="s">
        <v>224</v>
      </c>
      <c r="AH284" s="1" t="s">
        <v>225</v>
      </c>
      <c r="AI284" s="1" t="s">
        <v>89</v>
      </c>
      <c r="AJ284" s="1" t="s">
        <v>225</v>
      </c>
      <c r="AK284" s="1" t="s">
        <v>226</v>
      </c>
      <c r="AL284" s="1" t="s">
        <v>3266</v>
      </c>
      <c r="AM284" s="1" t="s">
        <v>91</v>
      </c>
      <c r="AN284" s="1" t="s">
        <v>228</v>
      </c>
      <c r="AP284" s="1" t="s">
        <v>3267</v>
      </c>
      <c r="AR284" s="1" t="s">
        <v>1335</v>
      </c>
      <c r="AS284" s="1" t="s">
        <v>3268</v>
      </c>
      <c r="AU284" s="1" t="s">
        <v>5371</v>
      </c>
      <c r="AY284" t="s">
        <v>168</v>
      </c>
      <c r="AZ284" t="s">
        <v>78</v>
      </c>
      <c r="BB284">
        <v>4</v>
      </c>
    </row>
    <row r="285" spans="1:63" ht="100" customHeight="1" x14ac:dyDescent="0.2">
      <c r="B285">
        <v>193</v>
      </c>
      <c r="C285" t="s">
        <v>3269</v>
      </c>
      <c r="D285">
        <v>2012</v>
      </c>
      <c r="E285" s="1" t="s">
        <v>3270</v>
      </c>
      <c r="F285" s="3">
        <v>41172</v>
      </c>
      <c r="G285" s="3">
        <v>43479</v>
      </c>
      <c r="H285" s="1" t="s">
        <v>3271</v>
      </c>
      <c r="I285" s="1" t="s">
        <v>113</v>
      </c>
      <c r="J285" s="1" t="s">
        <v>3272</v>
      </c>
      <c r="K285" s="1">
        <v>11</v>
      </c>
      <c r="L285" s="1" t="s">
        <v>3273</v>
      </c>
      <c r="M285" s="1" t="s">
        <v>3274</v>
      </c>
      <c r="N285" s="1" t="s">
        <v>252</v>
      </c>
      <c r="P285" s="1" t="s">
        <v>76</v>
      </c>
      <c r="R285" s="1" t="s">
        <v>890</v>
      </c>
      <c r="S285" s="1" t="s">
        <v>74</v>
      </c>
      <c r="T285" s="29" t="s">
        <v>1671</v>
      </c>
      <c r="U285" s="1" t="s">
        <v>3275</v>
      </c>
      <c r="V285" s="1" t="s">
        <v>79</v>
      </c>
      <c r="W285" s="1" t="s">
        <v>80</v>
      </c>
      <c r="X285" s="1" t="s">
        <v>4685</v>
      </c>
      <c r="Y285" s="1" t="s">
        <v>352</v>
      </c>
      <c r="Z285" s="1" t="s">
        <v>82</v>
      </c>
      <c r="AA285" s="1" t="s">
        <v>102</v>
      </c>
      <c r="AB285" s="1" t="s">
        <v>3276</v>
      </c>
      <c r="AC285" s="1" t="s">
        <v>3277</v>
      </c>
      <c r="AF285" s="1" t="s">
        <v>3278</v>
      </c>
      <c r="AG285" s="1" t="s">
        <v>281</v>
      </c>
      <c r="AH285" s="1" t="s">
        <v>242</v>
      </c>
      <c r="AL285" s="1" t="s">
        <v>3279</v>
      </c>
      <c r="AM285" s="1" t="s">
        <v>261</v>
      </c>
      <c r="AN285" s="1" t="s">
        <v>262</v>
      </c>
      <c r="AP285" s="1" t="s">
        <v>3280</v>
      </c>
      <c r="AQ285" s="1" t="s">
        <v>3281</v>
      </c>
      <c r="AR285" s="1" t="s">
        <v>3282</v>
      </c>
      <c r="AS285" s="1" t="s">
        <v>3283</v>
      </c>
      <c r="AU285" s="1" t="s">
        <v>5372</v>
      </c>
      <c r="AY285" t="s">
        <v>95</v>
      </c>
      <c r="AZ285" t="s">
        <v>78</v>
      </c>
      <c r="BC285">
        <v>11</v>
      </c>
    </row>
    <row r="286" spans="1:63" ht="100" customHeight="1" x14ac:dyDescent="0.2">
      <c r="B286">
        <v>192</v>
      </c>
      <c r="C286" t="s">
        <v>3284</v>
      </c>
      <c r="D286">
        <v>2012</v>
      </c>
      <c r="E286" s="1" t="s">
        <v>3270</v>
      </c>
      <c r="F286" s="3">
        <v>41099</v>
      </c>
      <c r="G286" s="3">
        <v>42157</v>
      </c>
      <c r="H286" s="1" t="s">
        <v>70</v>
      </c>
      <c r="I286" s="1" t="s">
        <v>71</v>
      </c>
      <c r="J286" s="1" t="s">
        <v>1605</v>
      </c>
      <c r="K286" s="1">
        <v>6</v>
      </c>
      <c r="L286" s="1" t="s">
        <v>3285</v>
      </c>
      <c r="M286" s="1" t="s">
        <v>3286</v>
      </c>
      <c r="N286" s="1" t="s">
        <v>74</v>
      </c>
      <c r="P286" s="1" t="s">
        <v>76</v>
      </c>
      <c r="S286" s="1" t="s">
        <v>74</v>
      </c>
      <c r="T286" s="29" t="s">
        <v>1671</v>
      </c>
      <c r="U286" s="1" t="s">
        <v>3287</v>
      </c>
      <c r="V286" s="1" t="s">
        <v>3288</v>
      </c>
      <c r="W286" s="1" t="s">
        <v>633</v>
      </c>
      <c r="X286" s="1" t="s">
        <v>4685</v>
      </c>
      <c r="Y286" s="1" t="s">
        <v>1745</v>
      </c>
      <c r="Z286" s="1" t="s">
        <v>101</v>
      </c>
      <c r="AA286" s="1" t="s">
        <v>83</v>
      </c>
      <c r="AB286" s="1" t="s">
        <v>3289</v>
      </c>
      <c r="AC286" s="1" t="s">
        <v>3290</v>
      </c>
      <c r="AF286" s="1" t="s">
        <v>3291</v>
      </c>
      <c r="AG286" s="1" t="s">
        <v>615</v>
      </c>
      <c r="AH286" s="1" t="s">
        <v>325</v>
      </c>
      <c r="AL286" s="1" t="s">
        <v>3292</v>
      </c>
      <c r="AM286" s="1" t="s">
        <v>91</v>
      </c>
      <c r="AN286" s="1" t="s">
        <v>262</v>
      </c>
      <c r="AP286" s="1" t="s">
        <v>3293</v>
      </c>
      <c r="AR286" s="1" t="s">
        <v>3294</v>
      </c>
      <c r="AS286" s="1" t="s">
        <v>3294</v>
      </c>
      <c r="AT286" s="1" t="s">
        <v>3236</v>
      </c>
      <c r="AU286" s="1" t="s">
        <v>4902</v>
      </c>
      <c r="AV286" s="1" t="s">
        <v>3056</v>
      </c>
      <c r="AY286" t="s">
        <v>808</v>
      </c>
      <c r="AZ286" t="s">
        <v>96</v>
      </c>
      <c r="BA286" t="s">
        <v>3295</v>
      </c>
      <c r="BB286">
        <v>3</v>
      </c>
      <c r="BC286">
        <v>2</v>
      </c>
      <c r="BE286">
        <v>1</v>
      </c>
    </row>
    <row r="287" spans="1:63" ht="100" customHeight="1" x14ac:dyDescent="0.2">
      <c r="B287">
        <v>191</v>
      </c>
      <c r="C287" t="s">
        <v>3252</v>
      </c>
      <c r="D287">
        <v>2012</v>
      </c>
      <c r="E287" s="1" t="s">
        <v>3270</v>
      </c>
      <c r="F287" s="3">
        <v>41095</v>
      </c>
      <c r="G287" s="3">
        <v>41911</v>
      </c>
      <c r="H287" s="1" t="s">
        <v>70</v>
      </c>
      <c r="I287" s="1" t="s">
        <v>71</v>
      </c>
      <c r="J287" s="1" t="s">
        <v>1437</v>
      </c>
      <c r="K287" s="1">
        <v>40</v>
      </c>
      <c r="L287" s="1" t="s">
        <v>3296</v>
      </c>
      <c r="M287" s="1" t="s">
        <v>3296</v>
      </c>
      <c r="N287" s="1" t="s">
        <v>74</v>
      </c>
      <c r="P287" s="1" t="s">
        <v>76</v>
      </c>
      <c r="S287" s="1" t="s">
        <v>74</v>
      </c>
      <c r="T287" s="29" t="s">
        <v>1671</v>
      </c>
      <c r="U287" s="1" t="s">
        <v>4666</v>
      </c>
      <c r="V287" s="1" t="s">
        <v>3085</v>
      </c>
      <c r="W287" s="1" t="s">
        <v>1493</v>
      </c>
      <c r="X287" s="1" t="s">
        <v>4685</v>
      </c>
      <c r="Y287" s="1" t="s">
        <v>1745</v>
      </c>
      <c r="Z287" s="1" t="s">
        <v>101</v>
      </c>
      <c r="AA287" s="1" t="s">
        <v>102</v>
      </c>
      <c r="AB287" s="1" t="s">
        <v>3255</v>
      </c>
      <c r="AC287" s="1" t="s">
        <v>3297</v>
      </c>
      <c r="AF287" s="1" t="s">
        <v>3298</v>
      </c>
      <c r="AG287" s="1" t="s">
        <v>224</v>
      </c>
      <c r="AH287" s="1" t="s">
        <v>259</v>
      </c>
      <c r="AL287" s="1" t="s">
        <v>3299</v>
      </c>
      <c r="AM287" s="1" t="s">
        <v>91</v>
      </c>
      <c r="AN287" s="1" t="s">
        <v>228</v>
      </c>
      <c r="AP287" s="1" t="s">
        <v>3300</v>
      </c>
      <c r="AR287" s="1" t="s">
        <v>3301</v>
      </c>
      <c r="AT287" s="1" t="s">
        <v>3302</v>
      </c>
      <c r="AU287" s="1" t="s">
        <v>5373</v>
      </c>
      <c r="AV287" s="1" t="s">
        <v>3303</v>
      </c>
      <c r="AY287" t="s">
        <v>95</v>
      </c>
      <c r="AZ287" t="s">
        <v>96</v>
      </c>
      <c r="BA287" t="s">
        <v>3304</v>
      </c>
      <c r="BB287">
        <v>4</v>
      </c>
      <c r="BC287">
        <v>19</v>
      </c>
      <c r="BD287">
        <v>17</v>
      </c>
    </row>
    <row r="288" spans="1:63" ht="100" customHeight="1" x14ac:dyDescent="0.2">
      <c r="B288">
        <v>190</v>
      </c>
      <c r="C288" t="s">
        <v>2837</v>
      </c>
      <c r="D288">
        <v>2012</v>
      </c>
      <c r="E288" s="1" t="s">
        <v>3270</v>
      </c>
      <c r="F288" s="3">
        <v>41015</v>
      </c>
      <c r="G288" s="3">
        <v>42534</v>
      </c>
      <c r="H288" s="1" t="s">
        <v>70</v>
      </c>
      <c r="I288" s="1" t="s">
        <v>71</v>
      </c>
      <c r="J288" s="1" t="s">
        <v>1437</v>
      </c>
      <c r="K288" s="1">
        <v>48</v>
      </c>
      <c r="L288" s="1" t="s">
        <v>3305</v>
      </c>
      <c r="M288" s="1" t="s">
        <v>3306</v>
      </c>
      <c r="N288" s="1" t="s">
        <v>74</v>
      </c>
      <c r="P288" s="1" t="s">
        <v>76</v>
      </c>
      <c r="R288" s="1" t="s">
        <v>890</v>
      </c>
      <c r="S288" s="1" t="s">
        <v>275</v>
      </c>
      <c r="T288" s="29" t="s">
        <v>1671</v>
      </c>
      <c r="U288" s="1" t="s">
        <v>3307</v>
      </c>
      <c r="V288" s="1" t="s">
        <v>3308</v>
      </c>
      <c r="W288" s="1" t="s">
        <v>80</v>
      </c>
      <c r="X288" s="1" t="s">
        <v>4685</v>
      </c>
      <c r="Y288" s="1" t="s">
        <v>1745</v>
      </c>
      <c r="Z288" s="1" t="s">
        <v>101</v>
      </c>
      <c r="AA288" s="1" t="s">
        <v>102</v>
      </c>
      <c r="AB288" s="1" t="s">
        <v>3255</v>
      </c>
      <c r="AC288" s="1" t="s">
        <v>3309</v>
      </c>
      <c r="AF288" s="1" t="s">
        <v>3310</v>
      </c>
      <c r="AG288" s="1" t="s">
        <v>615</v>
      </c>
      <c r="AH288" s="1" t="s">
        <v>583</v>
      </c>
      <c r="AL288" s="1" t="s">
        <v>3311</v>
      </c>
      <c r="AM288" s="1" t="s">
        <v>91</v>
      </c>
      <c r="AN288" s="1" t="s">
        <v>262</v>
      </c>
      <c r="AP288" s="1" t="s">
        <v>3312</v>
      </c>
      <c r="AQ288" s="1" t="s">
        <v>3313</v>
      </c>
      <c r="AR288" s="1" t="s">
        <v>3314</v>
      </c>
      <c r="AS288" s="1" t="s">
        <v>3315</v>
      </c>
      <c r="AU288" s="1" t="s">
        <v>5374</v>
      </c>
      <c r="AV288" s="1" t="s">
        <v>3316</v>
      </c>
      <c r="AW288" s="1" t="s">
        <v>3317</v>
      </c>
      <c r="AY288" t="s">
        <v>95</v>
      </c>
      <c r="AZ288" t="s">
        <v>96</v>
      </c>
      <c r="BA288" t="s">
        <v>3318</v>
      </c>
      <c r="BB288">
        <v>4</v>
      </c>
      <c r="BC288">
        <v>27</v>
      </c>
      <c r="BD288">
        <v>17</v>
      </c>
    </row>
    <row r="289" spans="1:57" ht="100" customHeight="1" x14ac:dyDescent="0.2">
      <c r="B289">
        <v>189</v>
      </c>
      <c r="C289" t="s">
        <v>3204</v>
      </c>
      <c r="D289">
        <v>2012</v>
      </c>
      <c r="E289" s="1" t="s">
        <v>3270</v>
      </c>
      <c r="F289" s="3">
        <v>40963</v>
      </c>
      <c r="G289" s="3">
        <v>41786</v>
      </c>
      <c r="H289" s="1" t="s">
        <v>70</v>
      </c>
      <c r="I289" s="1" t="s">
        <v>71</v>
      </c>
      <c r="J289" s="1" t="s">
        <v>3319</v>
      </c>
      <c r="K289" s="1">
        <v>14</v>
      </c>
      <c r="L289" s="4">
        <v>45286</v>
      </c>
      <c r="M289" s="1" t="s">
        <v>3320</v>
      </c>
      <c r="N289" s="1" t="s">
        <v>1859</v>
      </c>
      <c r="P289" s="1" t="s">
        <v>1858</v>
      </c>
      <c r="R289" s="1" t="s">
        <v>890</v>
      </c>
      <c r="S289" s="1" t="s">
        <v>1859</v>
      </c>
      <c r="T289" s="29">
        <v>10</v>
      </c>
      <c r="U289" s="1" t="s">
        <v>4418</v>
      </c>
      <c r="V289" s="1" t="s">
        <v>936</v>
      </c>
      <c r="W289" s="1" t="s">
        <v>852</v>
      </c>
      <c r="X289" s="1" t="s">
        <v>4685</v>
      </c>
      <c r="Y289" s="1" t="s">
        <v>1745</v>
      </c>
      <c r="Z289" s="1" t="s">
        <v>82</v>
      </c>
      <c r="AA289" s="1" t="s">
        <v>83</v>
      </c>
      <c r="AB289" s="1" t="s">
        <v>3321</v>
      </c>
      <c r="AC289" s="1" t="s">
        <v>3322</v>
      </c>
      <c r="AF289" s="1" t="s">
        <v>3323</v>
      </c>
      <c r="AG289" s="1" t="s">
        <v>615</v>
      </c>
      <c r="AH289" s="1" t="s">
        <v>325</v>
      </c>
      <c r="AL289" s="1" t="s">
        <v>3324</v>
      </c>
      <c r="AM289" s="1" t="s">
        <v>91</v>
      </c>
      <c r="AN289" s="1" t="s">
        <v>284</v>
      </c>
      <c r="AP289" s="1" t="s">
        <v>3325</v>
      </c>
      <c r="AQ289" s="1" t="s">
        <v>3326</v>
      </c>
      <c r="AR289" s="1" t="s">
        <v>2772</v>
      </c>
      <c r="AS289" s="1" t="s">
        <v>2772</v>
      </c>
      <c r="AU289" s="1" t="s">
        <v>2772</v>
      </c>
      <c r="AW289" s="1" t="s">
        <v>3327</v>
      </c>
      <c r="AY289" t="s">
        <v>95</v>
      </c>
      <c r="AZ289" t="s">
        <v>78</v>
      </c>
      <c r="BA289" t="s">
        <v>3328</v>
      </c>
      <c r="BC289">
        <v>14</v>
      </c>
    </row>
    <row r="290" spans="1:57" ht="100" customHeight="1" x14ac:dyDescent="0.2">
      <c r="B290">
        <v>188</v>
      </c>
      <c r="C290" t="s">
        <v>3329</v>
      </c>
      <c r="D290">
        <v>2012</v>
      </c>
      <c r="E290" s="1" t="s">
        <v>3270</v>
      </c>
      <c r="F290" s="3">
        <v>40962</v>
      </c>
      <c r="G290" s="3">
        <v>41507</v>
      </c>
      <c r="H290" s="1" t="s">
        <v>3330</v>
      </c>
      <c r="I290" s="1" t="s">
        <v>234</v>
      </c>
      <c r="J290" s="1" t="s">
        <v>3331</v>
      </c>
      <c r="K290" s="1">
        <v>7</v>
      </c>
      <c r="L290" s="1" t="s">
        <v>3332</v>
      </c>
      <c r="M290" s="1" t="s">
        <v>3333</v>
      </c>
      <c r="N290" s="1" t="s">
        <v>2817</v>
      </c>
      <c r="P290" s="1" t="s">
        <v>132</v>
      </c>
      <c r="S290" s="1" t="s">
        <v>142</v>
      </c>
      <c r="T290" s="29">
        <v>8</v>
      </c>
      <c r="U290" s="1" t="s">
        <v>3334</v>
      </c>
      <c r="V290" s="1" t="s">
        <v>79</v>
      </c>
      <c r="W290" s="1" t="s">
        <v>80</v>
      </c>
      <c r="X290" s="1" t="s">
        <v>4685</v>
      </c>
      <c r="Y290" s="1" t="s">
        <v>1745</v>
      </c>
      <c r="Z290" s="1" t="s">
        <v>82</v>
      </c>
      <c r="AA290" s="1" t="s">
        <v>102</v>
      </c>
      <c r="AB290" s="1" t="s">
        <v>3335</v>
      </c>
      <c r="AC290" s="1" t="s">
        <v>3336</v>
      </c>
      <c r="AF290" s="1" t="s">
        <v>3337</v>
      </c>
      <c r="AG290" s="1" t="s">
        <v>224</v>
      </c>
      <c r="AH290" s="1" t="s">
        <v>242</v>
      </c>
      <c r="AL290" s="1" t="s">
        <v>3338</v>
      </c>
      <c r="AM290" s="1" t="s">
        <v>3339</v>
      </c>
      <c r="AN290" s="1" t="s">
        <v>228</v>
      </c>
      <c r="AP290" s="1" t="s">
        <v>3340</v>
      </c>
      <c r="AQ290" s="1" t="s">
        <v>3332</v>
      </c>
      <c r="AR290" s="1" t="s">
        <v>2824</v>
      </c>
      <c r="AS290" s="1" t="s">
        <v>3341</v>
      </c>
      <c r="AU290" s="1" t="s">
        <v>5375</v>
      </c>
      <c r="AY290" t="s">
        <v>95</v>
      </c>
      <c r="AZ290" t="s">
        <v>78</v>
      </c>
      <c r="BC290">
        <v>7</v>
      </c>
    </row>
    <row r="291" spans="1:57" ht="100" customHeight="1" x14ac:dyDescent="0.2">
      <c r="A291" s="2">
        <v>45122</v>
      </c>
      <c r="B291">
        <v>187</v>
      </c>
      <c r="C291" t="s">
        <v>3342</v>
      </c>
      <c r="D291">
        <v>2012</v>
      </c>
      <c r="E291" s="1" t="s">
        <v>3270</v>
      </c>
      <c r="F291" s="3">
        <v>40949</v>
      </c>
      <c r="G291" s="3">
        <v>41156</v>
      </c>
      <c r="H291" s="1" t="s">
        <v>70</v>
      </c>
      <c r="I291" s="1" t="s">
        <v>71</v>
      </c>
      <c r="J291" s="1" t="s">
        <v>3343</v>
      </c>
      <c r="K291" s="1">
        <v>11</v>
      </c>
      <c r="L291" s="1" t="s">
        <v>3344</v>
      </c>
      <c r="M291" s="1" t="s">
        <v>3345</v>
      </c>
      <c r="N291" s="1" t="s">
        <v>1081</v>
      </c>
      <c r="P291" s="1" t="s">
        <v>1012</v>
      </c>
      <c r="Q291" s="1" t="s">
        <v>119</v>
      </c>
      <c r="R291" s="1" t="s">
        <v>78</v>
      </c>
      <c r="S291" s="1" t="s">
        <v>252</v>
      </c>
      <c r="T291" s="29">
        <v>2</v>
      </c>
      <c r="U291" s="1" t="s">
        <v>3346</v>
      </c>
      <c r="V291" s="1" t="s">
        <v>79</v>
      </c>
      <c r="W291" s="1" t="s">
        <v>80</v>
      </c>
      <c r="X291" s="1" t="s">
        <v>4686</v>
      </c>
      <c r="Y291" s="1" t="s">
        <v>1837</v>
      </c>
      <c r="Z291" s="1" t="s">
        <v>82</v>
      </c>
      <c r="AA291" s="1" t="s">
        <v>102</v>
      </c>
      <c r="AB291" s="1" t="s">
        <v>3347</v>
      </c>
      <c r="AC291" s="1" t="s">
        <v>3348</v>
      </c>
      <c r="AD291" s="1" t="s">
        <v>85</v>
      </c>
      <c r="AE291" s="1" t="s">
        <v>78</v>
      </c>
      <c r="AF291" s="1" t="s">
        <v>3349</v>
      </c>
      <c r="AG291" s="1" t="s">
        <v>1219</v>
      </c>
      <c r="AH291" s="1" t="s">
        <v>225</v>
      </c>
      <c r="AI291" s="1" t="s">
        <v>225</v>
      </c>
      <c r="AJ291" s="1" t="s">
        <v>450</v>
      </c>
      <c r="AK291" s="1" t="s">
        <v>226</v>
      </c>
      <c r="AL291" s="1" t="s">
        <v>3350</v>
      </c>
      <c r="AM291" s="1" t="s">
        <v>163</v>
      </c>
      <c r="AN291" s="1" t="s">
        <v>513</v>
      </c>
      <c r="AP291" s="1" t="s">
        <v>3351</v>
      </c>
      <c r="AQ291" s="1" t="s">
        <v>3352</v>
      </c>
      <c r="AR291" s="1" t="s">
        <v>975</v>
      </c>
      <c r="AS291" s="1" t="s">
        <v>3353</v>
      </c>
      <c r="AU291" s="1" t="s">
        <v>5376</v>
      </c>
      <c r="AY291" t="s">
        <v>168</v>
      </c>
      <c r="AZ291" t="s">
        <v>78</v>
      </c>
      <c r="BB291">
        <v>10</v>
      </c>
      <c r="BC291">
        <v>1</v>
      </c>
    </row>
    <row r="292" spans="1:57" ht="100" customHeight="1" x14ac:dyDescent="0.2">
      <c r="A292" s="2">
        <v>45122</v>
      </c>
      <c r="B292">
        <v>186</v>
      </c>
      <c r="C292" t="s">
        <v>3354</v>
      </c>
      <c r="D292">
        <v>2011</v>
      </c>
      <c r="E292" s="1" t="s">
        <v>3270</v>
      </c>
      <c r="F292" s="3">
        <v>40896</v>
      </c>
      <c r="G292" s="3">
        <v>42444</v>
      </c>
      <c r="H292" s="1" t="s">
        <v>1154</v>
      </c>
      <c r="I292" s="1" t="s">
        <v>491</v>
      </c>
      <c r="J292" s="1" t="s">
        <v>3355</v>
      </c>
      <c r="K292" s="1">
        <v>4</v>
      </c>
      <c r="L292" s="1" t="s">
        <v>3356</v>
      </c>
      <c r="M292" s="1" t="s">
        <v>3357</v>
      </c>
      <c r="N292" s="1" t="s">
        <v>252</v>
      </c>
      <c r="P292" s="1" t="s">
        <v>76</v>
      </c>
      <c r="S292" s="1" t="s">
        <v>252</v>
      </c>
      <c r="T292" s="29" t="s">
        <v>1671</v>
      </c>
      <c r="U292" s="1" t="s">
        <v>4667</v>
      </c>
      <c r="V292" s="1" t="s">
        <v>79</v>
      </c>
      <c r="W292" s="1" t="s">
        <v>80</v>
      </c>
      <c r="X292" s="1" t="s">
        <v>4686</v>
      </c>
      <c r="Y292" s="1" t="s">
        <v>2167</v>
      </c>
      <c r="Z292" s="1" t="s">
        <v>101</v>
      </c>
      <c r="AA292" s="1" t="s">
        <v>83</v>
      </c>
      <c r="AB292" s="1" t="s">
        <v>3358</v>
      </c>
      <c r="AC292" s="1" t="s">
        <v>3359</v>
      </c>
      <c r="AD292" s="1" t="s">
        <v>85</v>
      </c>
      <c r="AE292" s="1" t="s">
        <v>96</v>
      </c>
      <c r="AF292" s="1" t="s">
        <v>3360</v>
      </c>
      <c r="AG292" s="1" t="s">
        <v>615</v>
      </c>
      <c r="AH292" s="1" t="s">
        <v>1802</v>
      </c>
      <c r="AI292" s="1" t="s">
        <v>616</v>
      </c>
      <c r="AJ292" s="1" t="s">
        <v>450</v>
      </c>
      <c r="AK292" s="1" t="s">
        <v>226</v>
      </c>
      <c r="AL292" s="1" t="s">
        <v>3361</v>
      </c>
      <c r="AM292" s="1" t="s">
        <v>181</v>
      </c>
      <c r="AN292" s="1" t="s">
        <v>75</v>
      </c>
      <c r="AP292" s="1" t="s">
        <v>3362</v>
      </c>
      <c r="AR292" s="1" t="s">
        <v>3363</v>
      </c>
      <c r="AS292" s="1" t="s">
        <v>3363</v>
      </c>
      <c r="AU292" s="1" t="s">
        <v>5377</v>
      </c>
      <c r="AV292" s="1" t="s">
        <v>3364</v>
      </c>
      <c r="AY292" t="s">
        <v>95</v>
      </c>
      <c r="AZ292" t="s">
        <v>96</v>
      </c>
      <c r="BC292">
        <v>2</v>
      </c>
      <c r="BD292">
        <v>1</v>
      </c>
      <c r="BE292">
        <v>1</v>
      </c>
    </row>
    <row r="293" spans="1:57" ht="100" customHeight="1" x14ac:dyDescent="0.2">
      <c r="B293">
        <v>185</v>
      </c>
      <c r="C293" t="s">
        <v>3365</v>
      </c>
      <c r="D293">
        <v>2011</v>
      </c>
      <c r="E293" s="1" t="s">
        <v>3270</v>
      </c>
      <c r="F293" s="3">
        <v>40876</v>
      </c>
      <c r="G293" s="3">
        <v>41320</v>
      </c>
      <c r="H293" s="1" t="s">
        <v>627</v>
      </c>
      <c r="I293" s="1" t="s">
        <v>491</v>
      </c>
      <c r="J293" s="1" t="s">
        <v>3366</v>
      </c>
      <c r="K293" s="1">
        <v>2</v>
      </c>
      <c r="L293" s="1" t="s">
        <v>3367</v>
      </c>
      <c r="M293" s="1" t="s">
        <v>3367</v>
      </c>
      <c r="N293" s="1" t="s">
        <v>74</v>
      </c>
      <c r="P293" s="1" t="s">
        <v>76</v>
      </c>
      <c r="S293" s="1" t="s">
        <v>74</v>
      </c>
      <c r="T293" s="29" t="s">
        <v>1671</v>
      </c>
      <c r="U293" s="1" t="s">
        <v>3368</v>
      </c>
      <c r="V293" s="1" t="s">
        <v>79</v>
      </c>
      <c r="W293" s="1" t="s">
        <v>80</v>
      </c>
      <c r="X293" s="1" t="s">
        <v>4685</v>
      </c>
      <c r="Y293" s="1" t="s">
        <v>2061</v>
      </c>
      <c r="Z293" s="1" t="s">
        <v>82</v>
      </c>
      <c r="AA293" s="1" t="s">
        <v>83</v>
      </c>
      <c r="AB293" s="1" t="s">
        <v>3369</v>
      </c>
      <c r="AC293" s="1" t="s">
        <v>3370</v>
      </c>
      <c r="AF293" s="1" t="s">
        <v>3371</v>
      </c>
      <c r="AG293" s="1" t="s">
        <v>615</v>
      </c>
      <c r="AH293" s="1" t="s">
        <v>325</v>
      </c>
      <c r="AL293" s="1" t="s">
        <v>3372</v>
      </c>
      <c r="AM293" s="1" t="s">
        <v>91</v>
      </c>
      <c r="AN293" s="1" t="s">
        <v>284</v>
      </c>
      <c r="AP293" s="1" t="s">
        <v>3373</v>
      </c>
      <c r="AR293" s="1" t="s">
        <v>3236</v>
      </c>
      <c r="AS293" s="1" t="s">
        <v>3374</v>
      </c>
      <c r="AU293" s="1" t="s">
        <v>4766</v>
      </c>
      <c r="AY293" t="s">
        <v>168</v>
      </c>
      <c r="AZ293" t="s">
        <v>78</v>
      </c>
      <c r="BA293" t="s">
        <v>3375</v>
      </c>
      <c r="BB293">
        <v>2</v>
      </c>
    </row>
    <row r="294" spans="1:57" ht="100" customHeight="1" x14ac:dyDescent="0.2">
      <c r="A294" s="2">
        <v>45122</v>
      </c>
      <c r="B294">
        <v>184</v>
      </c>
      <c r="C294" t="s">
        <v>3376</v>
      </c>
      <c r="D294">
        <v>2011</v>
      </c>
      <c r="E294" s="1" t="s">
        <v>3270</v>
      </c>
      <c r="F294" s="3">
        <v>40805</v>
      </c>
      <c r="G294" s="3">
        <v>42213</v>
      </c>
      <c r="H294" s="1" t="s">
        <v>70</v>
      </c>
      <c r="I294" s="1" t="s">
        <v>71</v>
      </c>
      <c r="J294" s="1" t="s">
        <v>3377</v>
      </c>
      <c r="K294" s="1">
        <v>25</v>
      </c>
      <c r="L294" s="1" t="s">
        <v>3378</v>
      </c>
      <c r="M294" s="1" t="s">
        <v>3379</v>
      </c>
      <c r="N294" s="1" t="s">
        <v>74</v>
      </c>
      <c r="P294" s="1" t="s">
        <v>76</v>
      </c>
      <c r="R294" s="1" t="s">
        <v>890</v>
      </c>
      <c r="S294" s="1" t="s">
        <v>3380</v>
      </c>
      <c r="T294" s="29" t="s">
        <v>1671</v>
      </c>
      <c r="U294" s="1" t="s">
        <v>3381</v>
      </c>
      <c r="V294" s="1" t="s">
        <v>2804</v>
      </c>
      <c r="W294" s="1" t="s">
        <v>80</v>
      </c>
      <c r="X294" s="1" t="s">
        <v>4685</v>
      </c>
      <c r="Y294" s="1" t="s">
        <v>1745</v>
      </c>
      <c r="Z294" s="1" t="s">
        <v>101</v>
      </c>
      <c r="AA294" s="1" t="s">
        <v>102</v>
      </c>
      <c r="AB294" s="1" t="s">
        <v>3382</v>
      </c>
      <c r="AC294" s="1" t="s">
        <v>4668</v>
      </c>
      <c r="AD294" s="1" t="s">
        <v>85</v>
      </c>
      <c r="AE294" s="1" t="s">
        <v>96</v>
      </c>
      <c r="AF294" s="1" t="s">
        <v>3383</v>
      </c>
      <c r="AG294" s="1" t="s">
        <v>615</v>
      </c>
      <c r="AH294" s="1" t="s">
        <v>601</v>
      </c>
      <c r="AI294" s="1" t="s">
        <v>89</v>
      </c>
      <c r="AJ294" s="1" t="s">
        <v>583</v>
      </c>
      <c r="AK294" s="1" t="s">
        <v>325</v>
      </c>
      <c r="AL294" s="1" t="s">
        <v>3384</v>
      </c>
      <c r="AM294" s="1" t="s">
        <v>91</v>
      </c>
      <c r="AN294" s="1" t="s">
        <v>284</v>
      </c>
      <c r="AP294" s="1" t="s">
        <v>3385</v>
      </c>
      <c r="AQ294" s="1" t="s">
        <v>3386</v>
      </c>
      <c r="AR294" s="1" t="s">
        <v>3387</v>
      </c>
      <c r="AS294" s="1" t="s">
        <v>3388</v>
      </c>
      <c r="AU294" s="1" t="s">
        <v>5378</v>
      </c>
      <c r="AV294" s="1" t="s">
        <v>3389</v>
      </c>
      <c r="AY294" t="s">
        <v>95</v>
      </c>
      <c r="AZ294" t="s">
        <v>96</v>
      </c>
      <c r="BA294" t="s">
        <v>3390</v>
      </c>
      <c r="BC294">
        <v>15</v>
      </c>
      <c r="BD294">
        <v>10</v>
      </c>
    </row>
    <row r="295" spans="1:57" ht="100" customHeight="1" x14ac:dyDescent="0.2">
      <c r="B295">
        <v>183</v>
      </c>
      <c r="C295" t="s">
        <v>3391</v>
      </c>
      <c r="D295">
        <v>2011</v>
      </c>
      <c r="E295" s="1" t="s">
        <v>3270</v>
      </c>
      <c r="F295" s="3">
        <v>40753</v>
      </c>
      <c r="G295" s="3">
        <v>41499</v>
      </c>
      <c r="H295" s="1" t="s">
        <v>490</v>
      </c>
      <c r="I295" s="1" t="s">
        <v>71</v>
      </c>
      <c r="J295" s="1" t="s">
        <v>3392</v>
      </c>
      <c r="K295" s="1">
        <v>3</v>
      </c>
      <c r="L295" s="1" t="s">
        <v>3393</v>
      </c>
      <c r="M295" s="1" t="s">
        <v>3394</v>
      </c>
      <c r="N295" s="1" t="s">
        <v>74</v>
      </c>
      <c r="P295" s="1" t="s">
        <v>76</v>
      </c>
      <c r="S295" s="1" t="s">
        <v>74</v>
      </c>
      <c r="T295" s="29" t="s">
        <v>1671</v>
      </c>
      <c r="U295" s="1" t="s">
        <v>3395</v>
      </c>
      <c r="V295" s="1" t="s">
        <v>79</v>
      </c>
      <c r="W295" s="1" t="s">
        <v>80</v>
      </c>
      <c r="X295" s="1" t="s">
        <v>4686</v>
      </c>
      <c r="Y295" s="1" t="s">
        <v>1837</v>
      </c>
      <c r="Z295" s="1" t="s">
        <v>101</v>
      </c>
      <c r="AA295" s="1" t="s">
        <v>83</v>
      </c>
      <c r="AB295" s="1" t="s">
        <v>3396</v>
      </c>
      <c r="AC295" s="1" t="s">
        <v>3397</v>
      </c>
      <c r="AF295" s="1" t="s">
        <v>3398</v>
      </c>
      <c r="AG295" s="1" t="s">
        <v>615</v>
      </c>
      <c r="AH295" s="1" t="s">
        <v>583</v>
      </c>
      <c r="AL295" s="1" t="s">
        <v>3399</v>
      </c>
      <c r="AM295" s="1" t="s">
        <v>91</v>
      </c>
      <c r="AN295" s="1" t="s">
        <v>284</v>
      </c>
      <c r="AP295" s="1" t="s">
        <v>3400</v>
      </c>
      <c r="AQ295" s="1" t="s">
        <v>3393</v>
      </c>
      <c r="AR295" s="1" t="s">
        <v>3401</v>
      </c>
      <c r="AS295" s="1" t="s">
        <v>3401</v>
      </c>
      <c r="AU295" s="1" t="s">
        <v>4917</v>
      </c>
      <c r="AV295" s="1" t="s">
        <v>1831</v>
      </c>
      <c r="AY295" t="s">
        <v>95</v>
      </c>
      <c r="AZ295" t="s">
        <v>96</v>
      </c>
      <c r="BC295">
        <v>2</v>
      </c>
      <c r="BD295">
        <v>1</v>
      </c>
    </row>
    <row r="296" spans="1:57" ht="100" customHeight="1" x14ac:dyDescent="0.2">
      <c r="A296" s="2">
        <v>45122</v>
      </c>
      <c r="B296">
        <v>182</v>
      </c>
      <c r="C296" t="s">
        <v>3402</v>
      </c>
      <c r="D296">
        <v>2011</v>
      </c>
      <c r="E296" s="1" t="s">
        <v>3270</v>
      </c>
      <c r="F296" s="3">
        <v>40683</v>
      </c>
      <c r="G296" s="3">
        <v>41394</v>
      </c>
      <c r="H296" s="1" t="s">
        <v>70</v>
      </c>
      <c r="I296" s="1" t="s">
        <v>71</v>
      </c>
      <c r="J296" s="1" t="s">
        <v>3403</v>
      </c>
      <c r="K296" s="1">
        <v>3</v>
      </c>
      <c r="L296" s="1" t="s">
        <v>3404</v>
      </c>
      <c r="M296" s="1" t="s">
        <v>3404</v>
      </c>
      <c r="N296" s="1" t="s">
        <v>74</v>
      </c>
      <c r="O296" s="1" t="s">
        <v>75</v>
      </c>
      <c r="P296" s="1" t="s">
        <v>76</v>
      </c>
      <c r="Q296" s="1" t="s">
        <v>77</v>
      </c>
      <c r="R296" s="1" t="s">
        <v>78</v>
      </c>
      <c r="S296" s="1" t="s">
        <v>74</v>
      </c>
      <c r="T296" s="29" t="s">
        <v>1671</v>
      </c>
      <c r="U296" s="1" t="s">
        <v>3405</v>
      </c>
      <c r="V296" s="1" t="s">
        <v>79</v>
      </c>
      <c r="W296" s="1" t="s">
        <v>80</v>
      </c>
      <c r="X296" s="1" t="s">
        <v>4685</v>
      </c>
      <c r="Y296" s="1" t="s">
        <v>1745</v>
      </c>
      <c r="Z296" s="1" t="s">
        <v>82</v>
      </c>
      <c r="AA296" s="1" t="s">
        <v>83</v>
      </c>
      <c r="AB296" s="1" t="s">
        <v>3406</v>
      </c>
      <c r="AC296" s="1" t="s">
        <v>3407</v>
      </c>
      <c r="AD296" s="1" t="s">
        <v>85</v>
      </c>
      <c r="AE296" s="1" t="s">
        <v>78</v>
      </c>
      <c r="AF296" s="1" t="s">
        <v>3408</v>
      </c>
      <c r="AG296" s="1" t="s">
        <v>224</v>
      </c>
      <c r="AH296" s="1" t="s">
        <v>225</v>
      </c>
      <c r="AI296" s="1" t="s">
        <v>89</v>
      </c>
      <c r="AJ296" s="1" t="s">
        <v>225</v>
      </c>
      <c r="AK296" s="1" t="s">
        <v>226</v>
      </c>
      <c r="AL296" s="1" t="s">
        <v>3409</v>
      </c>
      <c r="AM296" s="1" t="s">
        <v>91</v>
      </c>
      <c r="AN296" s="1" t="s">
        <v>228</v>
      </c>
      <c r="AP296" s="1" t="s">
        <v>3410</v>
      </c>
      <c r="AQ296" s="1" t="s">
        <v>3411</v>
      </c>
      <c r="AR296" s="1" t="s">
        <v>3412</v>
      </c>
      <c r="AS296" s="1" t="s">
        <v>3413</v>
      </c>
      <c r="AU296" s="1" t="s">
        <v>5379</v>
      </c>
      <c r="AY296" t="s">
        <v>808</v>
      </c>
      <c r="AZ296" t="s">
        <v>78</v>
      </c>
      <c r="BB296">
        <v>1</v>
      </c>
      <c r="BC296">
        <v>2</v>
      </c>
    </row>
    <row r="297" spans="1:57" ht="100" customHeight="1" x14ac:dyDescent="0.2">
      <c r="B297">
        <v>181</v>
      </c>
      <c r="C297" t="s">
        <v>3414</v>
      </c>
      <c r="D297">
        <v>2011</v>
      </c>
      <c r="E297" s="1" t="s">
        <v>3270</v>
      </c>
      <c r="F297" s="3">
        <v>40589</v>
      </c>
      <c r="G297" s="3">
        <v>41068</v>
      </c>
      <c r="H297" s="1" t="s">
        <v>3095</v>
      </c>
      <c r="I297" s="1" t="s">
        <v>71</v>
      </c>
      <c r="J297" s="1" t="s">
        <v>3415</v>
      </c>
      <c r="K297" s="1">
        <v>3</v>
      </c>
      <c r="L297" s="1" t="s">
        <v>3416</v>
      </c>
      <c r="M297" s="1" t="s">
        <v>3417</v>
      </c>
      <c r="N297" s="1" t="s">
        <v>74</v>
      </c>
      <c r="P297" s="1" t="s">
        <v>76</v>
      </c>
      <c r="S297" s="1" t="s">
        <v>74</v>
      </c>
      <c r="T297" s="29" t="s">
        <v>1671</v>
      </c>
      <c r="U297" s="1" t="s">
        <v>3418</v>
      </c>
      <c r="V297" s="1" t="s">
        <v>2210</v>
      </c>
      <c r="W297" s="1" t="s">
        <v>80</v>
      </c>
      <c r="X297" s="1" t="s">
        <v>4685</v>
      </c>
      <c r="Y297" s="1" t="s">
        <v>1745</v>
      </c>
      <c r="Z297" s="1" t="s">
        <v>82</v>
      </c>
      <c r="AA297" s="1" t="s">
        <v>83</v>
      </c>
      <c r="AB297" s="1" t="s">
        <v>3419</v>
      </c>
      <c r="AC297" s="1" t="s">
        <v>3420</v>
      </c>
      <c r="AF297" s="1" t="s">
        <v>3421</v>
      </c>
      <c r="AG297" s="1" t="s">
        <v>615</v>
      </c>
      <c r="AH297" s="1" t="s">
        <v>583</v>
      </c>
      <c r="AL297" s="1" t="s">
        <v>3422</v>
      </c>
      <c r="AM297" s="1" t="s">
        <v>91</v>
      </c>
      <c r="AN297" s="1" t="s">
        <v>284</v>
      </c>
      <c r="AP297" s="1" t="s">
        <v>3423</v>
      </c>
      <c r="AQ297" s="1" t="s">
        <v>3424</v>
      </c>
      <c r="AR297" s="1" t="s">
        <v>975</v>
      </c>
      <c r="AS297" s="1" t="s">
        <v>3425</v>
      </c>
      <c r="AT297" s="1" t="s">
        <v>1143</v>
      </c>
      <c r="AU297" s="1" t="s">
        <v>5380</v>
      </c>
      <c r="AY297" t="s">
        <v>808</v>
      </c>
      <c r="AZ297" t="s">
        <v>78</v>
      </c>
      <c r="BB297">
        <v>3</v>
      </c>
      <c r="BC297">
        <v>1</v>
      </c>
    </row>
    <row r="298" spans="1:57" ht="100" customHeight="1" x14ac:dyDescent="0.2">
      <c r="B298">
        <v>180</v>
      </c>
      <c r="C298" t="s">
        <v>520</v>
      </c>
      <c r="D298">
        <v>2010</v>
      </c>
      <c r="E298" s="1" t="s">
        <v>3270</v>
      </c>
      <c r="F298" s="3">
        <v>40542</v>
      </c>
      <c r="G298" s="3">
        <v>42128</v>
      </c>
      <c r="H298" s="1" t="s">
        <v>70</v>
      </c>
      <c r="I298" s="1" t="s">
        <v>71</v>
      </c>
      <c r="J298" s="1" t="s">
        <v>3426</v>
      </c>
      <c r="K298" s="1">
        <v>3</v>
      </c>
      <c r="L298" s="1" t="s">
        <v>3427</v>
      </c>
      <c r="M298" s="1" t="s">
        <v>3428</v>
      </c>
      <c r="N298" s="1" t="s">
        <v>74</v>
      </c>
      <c r="P298" s="1" t="s">
        <v>76</v>
      </c>
      <c r="S298" s="1" t="s">
        <v>74</v>
      </c>
      <c r="T298" s="29" t="s">
        <v>1671</v>
      </c>
      <c r="U298" s="1" t="s">
        <v>4669</v>
      </c>
      <c r="V298" s="1" t="s">
        <v>3288</v>
      </c>
      <c r="W298" s="1" t="s">
        <v>633</v>
      </c>
      <c r="X298" s="1" t="s">
        <v>4685</v>
      </c>
      <c r="Y298" s="1" t="s">
        <v>1745</v>
      </c>
      <c r="Z298" s="1" t="s">
        <v>101</v>
      </c>
      <c r="AA298" s="1" t="s">
        <v>102</v>
      </c>
      <c r="AB298" s="1" t="s">
        <v>3429</v>
      </c>
      <c r="AC298" s="1" t="s">
        <v>3430</v>
      </c>
      <c r="AF298" s="1" t="s">
        <v>3431</v>
      </c>
      <c r="AG298" s="1" t="s">
        <v>615</v>
      </c>
      <c r="AH298" s="1" t="s">
        <v>325</v>
      </c>
      <c r="AM298" s="1" t="s">
        <v>91</v>
      </c>
      <c r="AR298" s="1" t="s">
        <v>3432</v>
      </c>
      <c r="AS298" s="1" t="s">
        <v>3433</v>
      </c>
      <c r="AU298" s="1" t="s">
        <v>5381</v>
      </c>
      <c r="AV298" s="1" t="s">
        <v>3236</v>
      </c>
      <c r="AY298" t="s">
        <v>95</v>
      </c>
      <c r="AZ298" t="s">
        <v>96</v>
      </c>
      <c r="BC298">
        <v>2</v>
      </c>
      <c r="BD298">
        <v>1</v>
      </c>
    </row>
    <row r="299" spans="1:57" ht="100" customHeight="1" x14ac:dyDescent="0.2">
      <c r="B299">
        <v>179</v>
      </c>
      <c r="C299" t="s">
        <v>3147</v>
      </c>
      <c r="D299">
        <v>2010</v>
      </c>
      <c r="E299" s="1" t="s">
        <v>3270</v>
      </c>
      <c r="F299" s="3">
        <v>40520</v>
      </c>
      <c r="G299" s="3">
        <v>40886</v>
      </c>
      <c r="H299" s="1" t="s">
        <v>70</v>
      </c>
      <c r="I299" s="1" t="s">
        <v>71</v>
      </c>
      <c r="J299" s="1" t="s">
        <v>3434</v>
      </c>
      <c r="K299" s="1">
        <v>3</v>
      </c>
      <c r="L299" s="1" t="s">
        <v>3435</v>
      </c>
      <c r="M299" s="1" t="s">
        <v>3436</v>
      </c>
      <c r="N299" s="1" t="s">
        <v>74</v>
      </c>
      <c r="P299" s="1" t="s">
        <v>76</v>
      </c>
      <c r="S299" s="1" t="s">
        <v>74</v>
      </c>
      <c r="T299" s="29" t="s">
        <v>1671</v>
      </c>
      <c r="U299" s="1" t="s">
        <v>3437</v>
      </c>
      <c r="V299" s="1" t="s">
        <v>1492</v>
      </c>
      <c r="W299" s="1" t="s">
        <v>1493</v>
      </c>
      <c r="X299" s="1" t="s">
        <v>4686</v>
      </c>
      <c r="Y299" s="1" t="s">
        <v>3438</v>
      </c>
      <c r="Z299" s="1" t="s">
        <v>82</v>
      </c>
      <c r="AA299" s="1" t="s">
        <v>83</v>
      </c>
      <c r="AB299" s="1" t="s">
        <v>3439</v>
      </c>
      <c r="AC299" s="1" t="s">
        <v>3440</v>
      </c>
      <c r="AF299" s="1" t="s">
        <v>3441</v>
      </c>
      <c r="AG299" s="1" t="s">
        <v>615</v>
      </c>
      <c r="AH299" s="1" t="s">
        <v>242</v>
      </c>
      <c r="AL299" s="1" t="s">
        <v>3442</v>
      </c>
      <c r="AM299" s="1" t="s">
        <v>91</v>
      </c>
      <c r="AN299" s="1" t="s">
        <v>284</v>
      </c>
      <c r="AP299" s="1" t="s">
        <v>3443</v>
      </c>
      <c r="AQ299" s="1" t="s">
        <v>3435</v>
      </c>
      <c r="AR299" s="1" t="s">
        <v>230</v>
      </c>
      <c r="AT299" s="1" t="s">
        <v>3444</v>
      </c>
      <c r="AU299" s="1" t="s">
        <v>5382</v>
      </c>
      <c r="AY299" t="s">
        <v>808</v>
      </c>
      <c r="AZ299" t="s">
        <v>78</v>
      </c>
      <c r="BB299">
        <v>2</v>
      </c>
      <c r="BC299">
        <v>1</v>
      </c>
    </row>
    <row r="300" spans="1:57" ht="100" customHeight="1" x14ac:dyDescent="0.2">
      <c r="B300">
        <v>178</v>
      </c>
      <c r="C300" t="s">
        <v>3445</v>
      </c>
      <c r="D300">
        <v>2010</v>
      </c>
      <c r="E300" s="1" t="s">
        <v>3270</v>
      </c>
      <c r="F300" s="3">
        <v>40457</v>
      </c>
      <c r="G300" s="3">
        <v>41831</v>
      </c>
      <c r="H300" s="1" t="s">
        <v>70</v>
      </c>
      <c r="I300" s="1" t="s">
        <v>71</v>
      </c>
      <c r="J300" s="1" t="s">
        <v>3446</v>
      </c>
      <c r="K300" s="1">
        <v>11</v>
      </c>
      <c r="L300" s="1" t="s">
        <v>3447</v>
      </c>
      <c r="M300" s="1" t="s">
        <v>3448</v>
      </c>
      <c r="N300" s="1" t="s">
        <v>252</v>
      </c>
      <c r="P300" s="1" t="s">
        <v>76</v>
      </c>
      <c r="S300" s="1" t="s">
        <v>74</v>
      </c>
      <c r="T300" s="29" t="s">
        <v>1671</v>
      </c>
      <c r="U300" s="1" t="s">
        <v>4670</v>
      </c>
      <c r="V300" s="1" t="s">
        <v>936</v>
      </c>
      <c r="W300" s="1" t="s">
        <v>852</v>
      </c>
      <c r="X300" s="1" t="s">
        <v>4685</v>
      </c>
      <c r="Y300" s="1" t="s">
        <v>446</v>
      </c>
      <c r="Z300" s="1" t="s">
        <v>82</v>
      </c>
      <c r="AA300" s="1" t="s">
        <v>102</v>
      </c>
      <c r="AB300" s="1" t="s">
        <v>3449</v>
      </c>
      <c r="AC300" s="1" t="s">
        <v>3450</v>
      </c>
      <c r="AF300" s="1" t="s">
        <v>3451</v>
      </c>
      <c r="AG300" s="1" t="s">
        <v>281</v>
      </c>
      <c r="AH300" s="1" t="s">
        <v>325</v>
      </c>
      <c r="AL300" s="1" t="s">
        <v>3452</v>
      </c>
      <c r="AM300" s="1" t="s">
        <v>181</v>
      </c>
      <c r="AN300" s="1" t="s">
        <v>284</v>
      </c>
      <c r="AP300" s="1" t="s">
        <v>3453</v>
      </c>
      <c r="AQ300" s="1" t="s">
        <v>3454</v>
      </c>
      <c r="AR300" s="1" t="s">
        <v>3455</v>
      </c>
      <c r="AU300" s="1" t="s">
        <v>2928</v>
      </c>
      <c r="AW300" s="1" t="s">
        <v>3456</v>
      </c>
      <c r="AY300" t="s">
        <v>95</v>
      </c>
      <c r="AZ300" t="s">
        <v>78</v>
      </c>
      <c r="BA300" t="s">
        <v>3457</v>
      </c>
      <c r="BB300">
        <v>1</v>
      </c>
      <c r="BC300">
        <v>11</v>
      </c>
    </row>
    <row r="301" spans="1:57" ht="100" customHeight="1" x14ac:dyDescent="0.2">
      <c r="B301">
        <v>177</v>
      </c>
      <c r="C301" t="s">
        <v>4671</v>
      </c>
      <c r="D301">
        <v>2010</v>
      </c>
      <c r="E301" s="1" t="s">
        <v>3270</v>
      </c>
      <c r="F301" s="3">
        <v>40413</v>
      </c>
      <c r="G301" s="3">
        <v>41296</v>
      </c>
      <c r="H301" s="1" t="s">
        <v>70</v>
      </c>
      <c r="I301" s="1" t="s">
        <v>71</v>
      </c>
      <c r="J301" s="1" t="s">
        <v>3458</v>
      </c>
      <c r="K301" s="1">
        <v>6</v>
      </c>
      <c r="L301" s="1" t="s">
        <v>3459</v>
      </c>
      <c r="M301" s="1" t="s">
        <v>3460</v>
      </c>
      <c r="N301" s="1" t="s">
        <v>74</v>
      </c>
      <c r="P301" s="1" t="s">
        <v>76</v>
      </c>
      <c r="R301" s="1" t="s">
        <v>890</v>
      </c>
      <c r="S301" s="1" t="s">
        <v>74</v>
      </c>
      <c r="T301" s="29" t="s">
        <v>1671</v>
      </c>
      <c r="U301" s="1" t="s">
        <v>3461</v>
      </c>
      <c r="V301" s="1" t="s">
        <v>3462</v>
      </c>
      <c r="W301" s="1" t="s">
        <v>80</v>
      </c>
      <c r="X301" s="1" t="s">
        <v>4685</v>
      </c>
      <c r="Y301" s="1" t="s">
        <v>1745</v>
      </c>
      <c r="Z301" s="1" t="s">
        <v>101</v>
      </c>
      <c r="AA301" s="1" t="s">
        <v>102</v>
      </c>
      <c r="AB301" s="1" t="s">
        <v>3463</v>
      </c>
      <c r="AC301" s="1" t="s">
        <v>4672</v>
      </c>
      <c r="AF301" s="1" t="s">
        <v>3464</v>
      </c>
      <c r="AG301" s="1" t="s">
        <v>615</v>
      </c>
      <c r="AH301" s="1" t="s">
        <v>325</v>
      </c>
      <c r="AL301" s="1" t="s">
        <v>3465</v>
      </c>
      <c r="AM301" s="1" t="s">
        <v>91</v>
      </c>
      <c r="AN301" s="1" t="s">
        <v>284</v>
      </c>
      <c r="AP301" s="1" t="s">
        <v>3466</v>
      </c>
      <c r="AQ301" s="1" t="s">
        <v>3459</v>
      </c>
      <c r="AR301" s="1" t="s">
        <v>3467</v>
      </c>
      <c r="AS301" s="1" t="s">
        <v>3468</v>
      </c>
      <c r="AT301" s="1" t="s">
        <v>3469</v>
      </c>
      <c r="AU301" s="1" t="s">
        <v>5383</v>
      </c>
      <c r="AW301" s="1" t="s">
        <v>3470</v>
      </c>
      <c r="AY301" t="s">
        <v>95</v>
      </c>
      <c r="AZ301" t="s">
        <v>78</v>
      </c>
      <c r="BA301" t="s">
        <v>3471</v>
      </c>
      <c r="BB301">
        <v>1</v>
      </c>
      <c r="BC301">
        <v>4</v>
      </c>
      <c r="BE301">
        <v>1</v>
      </c>
    </row>
    <row r="302" spans="1:57" ht="100" customHeight="1" x14ac:dyDescent="0.2">
      <c r="A302" s="2">
        <v>45122</v>
      </c>
      <c r="B302">
        <v>176</v>
      </c>
      <c r="C302" t="s">
        <v>3472</v>
      </c>
      <c r="D302">
        <v>2010</v>
      </c>
      <c r="E302" s="1" t="s">
        <v>3270</v>
      </c>
      <c r="F302" s="3">
        <v>40389</v>
      </c>
      <c r="G302" s="3">
        <v>41813</v>
      </c>
      <c r="H302" s="1" t="s">
        <v>70</v>
      </c>
      <c r="I302" s="1" t="s">
        <v>71</v>
      </c>
      <c r="J302" s="1" t="s">
        <v>3473</v>
      </c>
      <c r="K302" s="1">
        <v>19</v>
      </c>
      <c r="L302" s="1" t="s">
        <v>3474</v>
      </c>
      <c r="M302" s="1" t="s">
        <v>3475</v>
      </c>
      <c r="N302" s="1" t="s">
        <v>74</v>
      </c>
      <c r="P302" s="1" t="s">
        <v>76</v>
      </c>
      <c r="R302" s="1" t="s">
        <v>890</v>
      </c>
      <c r="S302" s="1" t="s">
        <v>275</v>
      </c>
      <c r="T302" s="29" t="s">
        <v>1671</v>
      </c>
      <c r="U302" s="1" t="s">
        <v>3476</v>
      </c>
      <c r="V302" s="1" t="s">
        <v>3477</v>
      </c>
      <c r="W302" s="1" t="s">
        <v>80</v>
      </c>
      <c r="X302" s="1" t="s">
        <v>4685</v>
      </c>
      <c r="Y302" s="1" t="s">
        <v>1745</v>
      </c>
      <c r="Z302" s="1" t="s">
        <v>101</v>
      </c>
      <c r="AA302" s="1" t="s">
        <v>102</v>
      </c>
      <c r="AB302" s="1" t="s">
        <v>3478</v>
      </c>
      <c r="AC302" s="1" t="s">
        <v>3479</v>
      </c>
      <c r="AD302" s="1" t="s">
        <v>85</v>
      </c>
      <c r="AE302" s="1" t="s">
        <v>96</v>
      </c>
      <c r="AF302" s="1" t="s">
        <v>3480</v>
      </c>
      <c r="AG302" s="1" t="s">
        <v>281</v>
      </c>
      <c r="AH302" s="1" t="s">
        <v>1802</v>
      </c>
      <c r="AI302" s="1" t="s">
        <v>89</v>
      </c>
      <c r="AJ302" s="1" t="s">
        <v>325</v>
      </c>
      <c r="AK302" s="1" t="s">
        <v>616</v>
      </c>
      <c r="AL302" s="1" t="s">
        <v>3481</v>
      </c>
      <c r="AM302" s="1" t="s">
        <v>91</v>
      </c>
      <c r="AN302" s="1" t="s">
        <v>284</v>
      </c>
      <c r="AP302" s="1" t="s">
        <v>3482</v>
      </c>
      <c r="AQ302" s="1" t="s">
        <v>3483</v>
      </c>
      <c r="AR302" s="1" t="s">
        <v>3484</v>
      </c>
      <c r="AS302" s="1" t="s">
        <v>3485</v>
      </c>
      <c r="AU302" s="1" t="s">
        <v>5384</v>
      </c>
      <c r="AV302" s="1" t="s">
        <v>3486</v>
      </c>
      <c r="AW302" s="1" t="s">
        <v>3487</v>
      </c>
      <c r="AY302" t="s">
        <v>95</v>
      </c>
      <c r="AZ302" t="s">
        <v>96</v>
      </c>
      <c r="BA302" t="s">
        <v>3488</v>
      </c>
      <c r="BB302">
        <v>1</v>
      </c>
      <c r="BC302">
        <v>6</v>
      </c>
      <c r="BD302">
        <v>12</v>
      </c>
    </row>
    <row r="303" spans="1:57" ht="100" customHeight="1" x14ac:dyDescent="0.2">
      <c r="B303">
        <v>175</v>
      </c>
      <c r="C303" t="s">
        <v>3489</v>
      </c>
      <c r="D303">
        <v>2010</v>
      </c>
      <c r="E303" s="1" t="s">
        <v>3270</v>
      </c>
      <c r="F303" s="3">
        <v>40378</v>
      </c>
      <c r="G303" s="3">
        <v>41834</v>
      </c>
      <c r="H303" s="1" t="s">
        <v>3490</v>
      </c>
      <c r="I303" s="1" t="s">
        <v>71</v>
      </c>
      <c r="J303" s="1" t="s">
        <v>3491</v>
      </c>
      <c r="K303" s="1">
        <v>5</v>
      </c>
      <c r="L303" s="1" t="s">
        <v>3492</v>
      </c>
      <c r="M303" s="1" t="s">
        <v>3493</v>
      </c>
      <c r="N303" s="1" t="s">
        <v>3494</v>
      </c>
      <c r="P303" s="1" t="s">
        <v>508</v>
      </c>
      <c r="S303" s="1" t="s">
        <v>3495</v>
      </c>
      <c r="T303" s="29">
        <v>7</v>
      </c>
      <c r="U303" s="1" t="s">
        <v>3496</v>
      </c>
      <c r="V303" s="1" t="s">
        <v>79</v>
      </c>
      <c r="W303" s="1" t="s">
        <v>80</v>
      </c>
      <c r="X303" s="1" t="s">
        <v>4686</v>
      </c>
      <c r="Y303" s="1" t="s">
        <v>159</v>
      </c>
      <c r="Z303" s="1" t="s">
        <v>82</v>
      </c>
      <c r="AA303" s="1" t="s">
        <v>83</v>
      </c>
      <c r="AB303" s="1" t="s">
        <v>3497</v>
      </c>
      <c r="AC303" s="1" t="s">
        <v>3498</v>
      </c>
      <c r="AF303" s="1" t="s">
        <v>3499</v>
      </c>
      <c r="AG303" s="1" t="s">
        <v>281</v>
      </c>
      <c r="AH303" s="1" t="s">
        <v>325</v>
      </c>
      <c r="AL303" s="1" t="s">
        <v>3500</v>
      </c>
      <c r="AM303" s="1" t="s">
        <v>163</v>
      </c>
      <c r="AN303" s="1" t="s">
        <v>262</v>
      </c>
      <c r="AP303" s="1" t="s">
        <v>3501</v>
      </c>
      <c r="AQ303" s="1" t="s">
        <v>3502</v>
      </c>
      <c r="AR303" s="1" t="s">
        <v>3301</v>
      </c>
      <c r="AS303" s="1" t="s">
        <v>3503</v>
      </c>
      <c r="AU303" s="1" t="s">
        <v>5385</v>
      </c>
      <c r="AY303" t="s">
        <v>808</v>
      </c>
      <c r="AZ303" t="s">
        <v>78</v>
      </c>
      <c r="BA303" t="s">
        <v>2081</v>
      </c>
      <c r="BB303">
        <v>2</v>
      </c>
      <c r="BC303">
        <v>3</v>
      </c>
    </row>
    <row r="304" spans="1:57" ht="100" customHeight="1" x14ac:dyDescent="0.2">
      <c r="B304">
        <v>174</v>
      </c>
      <c r="C304" t="s">
        <v>520</v>
      </c>
      <c r="D304">
        <v>2010</v>
      </c>
      <c r="E304" s="1" t="s">
        <v>3270</v>
      </c>
      <c r="F304" s="3">
        <v>40365</v>
      </c>
      <c r="G304" s="3">
        <v>41562</v>
      </c>
      <c r="H304" s="1" t="s">
        <v>70</v>
      </c>
      <c r="I304" s="1" t="s">
        <v>71</v>
      </c>
      <c r="J304" s="1" t="s">
        <v>3504</v>
      </c>
      <c r="K304" s="1">
        <v>21</v>
      </c>
      <c r="L304" s="1" t="s">
        <v>3505</v>
      </c>
      <c r="M304" s="1" t="s">
        <v>3506</v>
      </c>
      <c r="N304" s="1" t="s">
        <v>74</v>
      </c>
      <c r="P304" s="1" t="s">
        <v>76</v>
      </c>
      <c r="R304" s="1" t="s">
        <v>890</v>
      </c>
      <c r="S304" s="1" t="s">
        <v>74</v>
      </c>
      <c r="T304" s="29" t="s">
        <v>1671</v>
      </c>
      <c r="U304" s="1" t="s">
        <v>3507</v>
      </c>
      <c r="V304" s="1" t="s">
        <v>3508</v>
      </c>
      <c r="W304" s="1" t="s">
        <v>80</v>
      </c>
      <c r="X304" s="1" t="s">
        <v>4685</v>
      </c>
      <c r="Y304" s="1" t="s">
        <v>1745</v>
      </c>
      <c r="Z304" s="1" t="s">
        <v>101</v>
      </c>
      <c r="AA304" s="1" t="s">
        <v>102</v>
      </c>
      <c r="AB304" s="1" t="s">
        <v>3509</v>
      </c>
      <c r="AC304" s="1" t="s">
        <v>3510</v>
      </c>
      <c r="AF304" s="1" t="s">
        <v>3511</v>
      </c>
      <c r="AG304" s="1" t="s">
        <v>615</v>
      </c>
      <c r="AH304" s="1" t="s">
        <v>325</v>
      </c>
      <c r="AL304" s="1" t="s">
        <v>3481</v>
      </c>
      <c r="AM304" s="1" t="s">
        <v>91</v>
      </c>
      <c r="AN304" s="1" t="s">
        <v>284</v>
      </c>
      <c r="AP304" s="1" t="s">
        <v>3512</v>
      </c>
      <c r="AQ304" s="1" t="s">
        <v>3513</v>
      </c>
      <c r="AR304" s="1" t="s">
        <v>215</v>
      </c>
      <c r="AS304" s="1" t="s">
        <v>3514</v>
      </c>
      <c r="AT304" s="1" t="s">
        <v>741</v>
      </c>
      <c r="AU304" s="1" t="s">
        <v>5386</v>
      </c>
      <c r="AV304" s="1" t="s">
        <v>3515</v>
      </c>
      <c r="AY304" t="s">
        <v>95</v>
      </c>
      <c r="AZ304" t="s">
        <v>96</v>
      </c>
      <c r="BA304" t="s">
        <v>3516</v>
      </c>
      <c r="BB304">
        <v>12</v>
      </c>
      <c r="BC304">
        <v>8</v>
      </c>
      <c r="BE304">
        <v>1</v>
      </c>
    </row>
    <row r="305" spans="1:63" ht="100" customHeight="1" x14ac:dyDescent="0.2">
      <c r="A305" s="2">
        <v>45122</v>
      </c>
      <c r="B305">
        <v>173</v>
      </c>
      <c r="C305" t="s">
        <v>520</v>
      </c>
      <c r="D305">
        <v>2010</v>
      </c>
      <c r="E305" s="1" t="s">
        <v>3270</v>
      </c>
      <c r="F305" s="3">
        <v>40330</v>
      </c>
      <c r="G305" s="3">
        <v>41813</v>
      </c>
      <c r="H305" s="1" t="s">
        <v>70</v>
      </c>
      <c r="I305" s="1" t="s">
        <v>71</v>
      </c>
      <c r="J305" s="1" t="s">
        <v>3517</v>
      </c>
      <c r="K305" s="1">
        <v>34</v>
      </c>
      <c r="L305" s="1" t="s">
        <v>3474</v>
      </c>
      <c r="M305" s="1" t="s">
        <v>3518</v>
      </c>
      <c r="N305" s="1" t="s">
        <v>74</v>
      </c>
      <c r="P305" s="1" t="s">
        <v>76</v>
      </c>
      <c r="R305" s="1" t="s">
        <v>890</v>
      </c>
      <c r="S305" s="1" t="s">
        <v>275</v>
      </c>
      <c r="T305" s="29" t="s">
        <v>1671</v>
      </c>
      <c r="U305" s="1" t="s">
        <v>4673</v>
      </c>
      <c r="V305" s="1" t="s">
        <v>3519</v>
      </c>
      <c r="W305" s="1" t="s">
        <v>80</v>
      </c>
      <c r="X305" s="1" t="s">
        <v>4685</v>
      </c>
      <c r="Y305" s="1" t="s">
        <v>1745</v>
      </c>
      <c r="Z305" s="1" t="s">
        <v>101</v>
      </c>
      <c r="AA305" s="1" t="s">
        <v>102</v>
      </c>
      <c r="AB305" s="1" t="s">
        <v>3520</v>
      </c>
      <c r="AC305" s="1" t="s">
        <v>3521</v>
      </c>
      <c r="AD305" s="1" t="s">
        <v>85</v>
      </c>
      <c r="AE305" s="1" t="s">
        <v>96</v>
      </c>
      <c r="AF305" s="1" t="s">
        <v>3480</v>
      </c>
      <c r="AG305" s="1" t="s">
        <v>281</v>
      </c>
      <c r="AH305" s="1" t="s">
        <v>1802</v>
      </c>
      <c r="AI305" s="1" t="s">
        <v>89</v>
      </c>
      <c r="AJ305" s="1" t="s">
        <v>325</v>
      </c>
      <c r="AK305" s="1" t="s">
        <v>616</v>
      </c>
      <c r="AL305" s="1" t="s">
        <v>3481</v>
      </c>
      <c r="AM305" s="1" t="s">
        <v>91</v>
      </c>
      <c r="AN305" s="1" t="s">
        <v>284</v>
      </c>
      <c r="AP305" s="1" t="s">
        <v>3522</v>
      </c>
      <c r="AQ305" s="1" t="s">
        <v>3483</v>
      </c>
      <c r="AR305" s="1" t="s">
        <v>215</v>
      </c>
      <c r="AS305" s="1" t="s">
        <v>3523</v>
      </c>
      <c r="AU305" s="1" t="s">
        <v>5387</v>
      </c>
      <c r="AV305" s="1" t="s">
        <v>3524</v>
      </c>
      <c r="AW305" s="1" t="s">
        <v>3525</v>
      </c>
      <c r="AY305" t="s">
        <v>95</v>
      </c>
      <c r="AZ305" t="s">
        <v>96</v>
      </c>
      <c r="BA305" t="s">
        <v>3526</v>
      </c>
      <c r="BB305">
        <v>1</v>
      </c>
      <c r="BC305">
        <v>16</v>
      </c>
      <c r="BD305">
        <v>17</v>
      </c>
    </row>
    <row r="306" spans="1:63" ht="100" customHeight="1" x14ac:dyDescent="0.2">
      <c r="A306" s="2">
        <v>45122</v>
      </c>
      <c r="B306">
        <v>172</v>
      </c>
      <c r="C306" t="s">
        <v>3527</v>
      </c>
      <c r="D306">
        <v>2010</v>
      </c>
      <c r="E306" s="1" t="s">
        <v>3270</v>
      </c>
      <c r="F306" s="3">
        <v>40260</v>
      </c>
      <c r="G306" s="3">
        <v>41088</v>
      </c>
      <c r="H306" s="1" t="s">
        <v>3330</v>
      </c>
      <c r="I306" s="1" t="s">
        <v>234</v>
      </c>
      <c r="J306" s="1" t="s">
        <v>3528</v>
      </c>
      <c r="K306" s="1">
        <v>35</v>
      </c>
      <c r="L306" s="1" t="s">
        <v>3529</v>
      </c>
      <c r="M306" s="1" t="s">
        <v>3530</v>
      </c>
      <c r="N306" s="1" t="s">
        <v>3531</v>
      </c>
      <c r="P306" s="1" t="s">
        <v>444</v>
      </c>
      <c r="Q306" s="1" t="s">
        <v>274</v>
      </c>
      <c r="R306" s="1" t="s">
        <v>890</v>
      </c>
      <c r="S306" s="1" t="s">
        <v>275</v>
      </c>
      <c r="T306" s="29">
        <v>11</v>
      </c>
      <c r="U306" s="1" t="s">
        <v>4674</v>
      </c>
      <c r="V306" s="1" t="s">
        <v>825</v>
      </c>
      <c r="W306" s="1" t="s">
        <v>80</v>
      </c>
      <c r="X306" s="1" t="s">
        <v>4685</v>
      </c>
      <c r="Y306" s="1" t="s">
        <v>352</v>
      </c>
      <c r="Z306" s="1" t="s">
        <v>101</v>
      </c>
      <c r="AA306" s="1" t="s">
        <v>102</v>
      </c>
      <c r="AB306" s="1" t="s">
        <v>3532</v>
      </c>
      <c r="AC306" s="1" t="s">
        <v>4675</v>
      </c>
      <c r="AD306" s="1" t="s">
        <v>85</v>
      </c>
      <c r="AE306" s="1" t="s">
        <v>96</v>
      </c>
      <c r="AF306" s="1" t="s">
        <v>3533</v>
      </c>
      <c r="AG306" s="1" t="s">
        <v>281</v>
      </c>
      <c r="AH306" s="1" t="s">
        <v>601</v>
      </c>
      <c r="AI306" s="1" t="s">
        <v>583</v>
      </c>
      <c r="AJ306" s="1" t="s">
        <v>583</v>
      </c>
      <c r="AK306" s="1" t="s">
        <v>616</v>
      </c>
      <c r="AL306" s="1" t="s">
        <v>3534</v>
      </c>
      <c r="AM306" s="1" t="s">
        <v>1243</v>
      </c>
      <c r="AN306" s="1" t="s">
        <v>262</v>
      </c>
      <c r="AP306" s="1" t="s">
        <v>3535</v>
      </c>
      <c r="AQ306" s="1" t="s">
        <v>3536</v>
      </c>
      <c r="AR306" s="1" t="s">
        <v>484</v>
      </c>
      <c r="AS306" s="1" t="s">
        <v>3537</v>
      </c>
      <c r="AU306" s="1" t="s">
        <v>5388</v>
      </c>
      <c r="AW306" s="1" t="s">
        <v>3538</v>
      </c>
      <c r="AY306" t="s">
        <v>95</v>
      </c>
      <c r="AZ306" t="s">
        <v>96</v>
      </c>
      <c r="BA306" t="s">
        <v>3539</v>
      </c>
      <c r="BB306">
        <v>1</v>
      </c>
      <c r="BC306">
        <v>21</v>
      </c>
      <c r="BD306">
        <v>13</v>
      </c>
      <c r="BF306" t="s">
        <v>622</v>
      </c>
      <c r="BG306" t="s">
        <v>3540</v>
      </c>
      <c r="BH306" t="s">
        <v>75</v>
      </c>
      <c r="BI306" t="s">
        <v>75</v>
      </c>
      <c r="BJ306" t="s">
        <v>623</v>
      </c>
      <c r="BK306" t="s">
        <v>606</v>
      </c>
    </row>
    <row r="307" spans="1:63" ht="100" customHeight="1" x14ac:dyDescent="0.2">
      <c r="B307">
        <v>171</v>
      </c>
      <c r="C307" t="s">
        <v>3391</v>
      </c>
      <c r="D307">
        <v>2010</v>
      </c>
      <c r="E307" s="1" t="s">
        <v>3270</v>
      </c>
      <c r="F307" s="3">
        <v>40235</v>
      </c>
      <c r="G307" s="3">
        <v>40725</v>
      </c>
      <c r="H307" s="1" t="s">
        <v>490</v>
      </c>
      <c r="I307" s="1" t="s">
        <v>71</v>
      </c>
      <c r="J307" s="1" t="s">
        <v>3392</v>
      </c>
      <c r="K307" s="1">
        <v>3</v>
      </c>
      <c r="L307" s="1" t="s">
        <v>3541</v>
      </c>
      <c r="M307" s="1" t="s">
        <v>3542</v>
      </c>
      <c r="N307" s="1" t="s">
        <v>74</v>
      </c>
      <c r="P307" s="1" t="s">
        <v>76</v>
      </c>
      <c r="S307" s="1" t="s">
        <v>74</v>
      </c>
      <c r="T307" s="29" t="s">
        <v>1671</v>
      </c>
      <c r="U307" s="1" t="s">
        <v>3543</v>
      </c>
      <c r="V307" s="1" t="s">
        <v>3288</v>
      </c>
      <c r="W307" s="1" t="s">
        <v>633</v>
      </c>
      <c r="X307" s="1" t="s">
        <v>4685</v>
      </c>
      <c r="Y307" s="1" t="s">
        <v>446</v>
      </c>
      <c r="Z307" s="1" t="s">
        <v>101</v>
      </c>
      <c r="AA307" s="1" t="s">
        <v>83</v>
      </c>
      <c r="AB307" s="1" t="s">
        <v>3544</v>
      </c>
      <c r="AC307" s="1" t="s">
        <v>3545</v>
      </c>
      <c r="AF307" s="1" t="s">
        <v>3546</v>
      </c>
      <c r="AG307" s="1" t="s">
        <v>615</v>
      </c>
      <c r="AH307" s="1" t="s">
        <v>242</v>
      </c>
      <c r="AL307" s="1" t="s">
        <v>3547</v>
      </c>
      <c r="AM307" s="1" t="s">
        <v>91</v>
      </c>
      <c r="AN307" s="1" t="s">
        <v>284</v>
      </c>
      <c r="AP307" s="1" t="s">
        <v>3548</v>
      </c>
      <c r="AR307" s="1" t="s">
        <v>3549</v>
      </c>
      <c r="AS307" s="1" t="s">
        <v>3549</v>
      </c>
      <c r="AU307" s="1" t="s">
        <v>4915</v>
      </c>
      <c r="AV307" s="1" t="s">
        <v>1831</v>
      </c>
      <c r="AY307" t="s">
        <v>95</v>
      </c>
      <c r="AZ307" t="s">
        <v>96</v>
      </c>
      <c r="BC307">
        <v>2</v>
      </c>
      <c r="BD307">
        <v>1</v>
      </c>
    </row>
    <row r="308" spans="1:63" ht="100" customHeight="1" x14ac:dyDescent="0.2">
      <c r="B308">
        <v>170</v>
      </c>
      <c r="C308" t="s">
        <v>3550</v>
      </c>
      <c r="D308">
        <v>2010</v>
      </c>
      <c r="E308" s="1" t="s">
        <v>3270</v>
      </c>
      <c r="F308" s="3">
        <v>40225</v>
      </c>
      <c r="G308" s="3">
        <v>41562</v>
      </c>
      <c r="H308" s="1" t="s">
        <v>70</v>
      </c>
      <c r="I308" s="1" t="s">
        <v>71</v>
      </c>
      <c r="J308" s="1" t="s">
        <v>3551</v>
      </c>
      <c r="K308" s="1">
        <v>34</v>
      </c>
      <c r="L308" s="1" t="s">
        <v>3505</v>
      </c>
      <c r="M308" s="1" t="s">
        <v>3552</v>
      </c>
      <c r="N308" s="1" t="s">
        <v>74</v>
      </c>
      <c r="P308" s="1" t="s">
        <v>76</v>
      </c>
      <c r="R308" s="1" t="s">
        <v>890</v>
      </c>
      <c r="S308" s="1" t="s">
        <v>74</v>
      </c>
      <c r="T308" s="29" t="s">
        <v>1671</v>
      </c>
      <c r="U308" s="1" t="s">
        <v>4465</v>
      </c>
      <c r="V308" s="1" t="s">
        <v>3553</v>
      </c>
      <c r="W308" s="1" t="s">
        <v>80</v>
      </c>
      <c r="X308" s="1" t="s">
        <v>4685</v>
      </c>
      <c r="Y308" s="1" t="s">
        <v>1745</v>
      </c>
      <c r="Z308" s="1" t="s">
        <v>101</v>
      </c>
      <c r="AA308" s="1" t="s">
        <v>102</v>
      </c>
      <c r="AB308" s="1" t="s">
        <v>3554</v>
      </c>
      <c r="AC308" s="1" t="s">
        <v>3555</v>
      </c>
      <c r="AF308" s="1" t="s">
        <v>3556</v>
      </c>
      <c r="AG308" s="1" t="s">
        <v>615</v>
      </c>
      <c r="AH308" s="1" t="s">
        <v>325</v>
      </c>
      <c r="AL308" s="1" t="s">
        <v>3481</v>
      </c>
      <c r="AM308" s="1" t="s">
        <v>91</v>
      </c>
      <c r="AN308" s="1" t="s">
        <v>284</v>
      </c>
      <c r="AP308" s="1" t="s">
        <v>3557</v>
      </c>
      <c r="AQ308" s="1" t="s">
        <v>3558</v>
      </c>
      <c r="AR308" s="1" t="s">
        <v>3559</v>
      </c>
      <c r="AS308" s="1" t="s">
        <v>3560</v>
      </c>
      <c r="AT308" s="1" t="s">
        <v>3561</v>
      </c>
      <c r="AU308" s="1" t="s">
        <v>5389</v>
      </c>
      <c r="AV308" s="1" t="s">
        <v>3562</v>
      </c>
      <c r="AW308" s="1" t="s">
        <v>3563</v>
      </c>
      <c r="AY308" t="s">
        <v>95</v>
      </c>
      <c r="AZ308" t="s">
        <v>96</v>
      </c>
      <c r="BA308" t="s">
        <v>3564</v>
      </c>
      <c r="BB308">
        <v>1</v>
      </c>
      <c r="BC308">
        <v>16</v>
      </c>
      <c r="BD308">
        <v>16</v>
      </c>
      <c r="BE308">
        <v>1</v>
      </c>
    </row>
    <row r="309" spans="1:63" ht="100" customHeight="1" x14ac:dyDescent="0.2">
      <c r="B309">
        <v>169</v>
      </c>
      <c r="C309" t="s">
        <v>3565</v>
      </c>
      <c r="D309">
        <v>2009</v>
      </c>
      <c r="E309" s="1" t="s">
        <v>3270</v>
      </c>
      <c r="F309" s="3">
        <v>40116</v>
      </c>
      <c r="G309" s="3">
        <v>41093</v>
      </c>
      <c r="H309" s="1" t="s">
        <v>3490</v>
      </c>
      <c r="I309" s="1" t="s">
        <v>71</v>
      </c>
      <c r="J309" s="1" t="s">
        <v>3566</v>
      </c>
      <c r="K309" s="1">
        <v>3</v>
      </c>
      <c r="L309" s="1" t="s">
        <v>3567</v>
      </c>
      <c r="M309" s="1" t="s">
        <v>3568</v>
      </c>
      <c r="N309" s="1" t="s">
        <v>3569</v>
      </c>
      <c r="P309" s="1" t="s">
        <v>1169</v>
      </c>
      <c r="S309" s="1" t="s">
        <v>3570</v>
      </c>
      <c r="T309" s="29">
        <v>3</v>
      </c>
      <c r="U309" s="1" t="s">
        <v>3571</v>
      </c>
      <c r="V309" s="1" t="s">
        <v>3220</v>
      </c>
      <c r="W309" s="1" t="s">
        <v>633</v>
      </c>
      <c r="X309" s="1" t="s">
        <v>4685</v>
      </c>
      <c r="Y309" s="1" t="s">
        <v>159</v>
      </c>
      <c r="Z309" s="1" t="s">
        <v>101</v>
      </c>
      <c r="AA309" s="1" t="s">
        <v>83</v>
      </c>
      <c r="AC309" s="1" t="s">
        <v>3572</v>
      </c>
      <c r="AF309" s="1" t="s">
        <v>3573</v>
      </c>
      <c r="AG309" s="1" t="s">
        <v>281</v>
      </c>
      <c r="AH309" s="1" t="s">
        <v>325</v>
      </c>
      <c r="AL309" s="1" t="s">
        <v>3574</v>
      </c>
      <c r="AM309" s="1" t="s">
        <v>244</v>
      </c>
      <c r="AN309" s="1" t="s">
        <v>284</v>
      </c>
      <c r="AQ309" s="1" t="s">
        <v>3575</v>
      </c>
      <c r="AR309" s="1" t="s">
        <v>3576</v>
      </c>
      <c r="AS309" s="1" t="s">
        <v>3576</v>
      </c>
      <c r="AT309" s="1" t="s">
        <v>1143</v>
      </c>
      <c r="AU309" s="1" t="s">
        <v>4918</v>
      </c>
      <c r="AV309" s="1" t="s">
        <v>1175</v>
      </c>
      <c r="AY309" t="s">
        <v>168</v>
      </c>
      <c r="AZ309" t="s">
        <v>96</v>
      </c>
      <c r="BB309">
        <v>2</v>
      </c>
      <c r="BE309">
        <v>1</v>
      </c>
    </row>
    <row r="310" spans="1:63" ht="100" customHeight="1" x14ac:dyDescent="0.2">
      <c r="B310">
        <v>168</v>
      </c>
      <c r="C310" t="s">
        <v>966</v>
      </c>
      <c r="D310">
        <v>2009</v>
      </c>
      <c r="E310" s="1" t="s">
        <v>3577</v>
      </c>
      <c r="F310" s="3">
        <v>39829</v>
      </c>
      <c r="H310" s="1" t="s">
        <v>70</v>
      </c>
      <c r="I310" s="1" t="s">
        <v>71</v>
      </c>
      <c r="J310" s="1" t="s">
        <v>4696</v>
      </c>
      <c r="M310" s="1" t="s">
        <v>3578</v>
      </c>
      <c r="T310" s="29">
        <v>2</v>
      </c>
      <c r="U310" s="1" t="s">
        <v>4688</v>
      </c>
      <c r="X310" s="1" t="s">
        <v>4685</v>
      </c>
      <c r="AR310" s="1" t="s">
        <v>4741</v>
      </c>
      <c r="AU310" s="1" t="s">
        <v>5390</v>
      </c>
    </row>
    <row r="311" spans="1:63" ht="100" customHeight="1" x14ac:dyDescent="0.2">
      <c r="B311">
        <v>167</v>
      </c>
      <c r="C311" t="s">
        <v>3579</v>
      </c>
      <c r="D311">
        <v>2009</v>
      </c>
      <c r="E311" s="1" t="s">
        <v>3577</v>
      </c>
      <c r="F311" s="3">
        <v>39828</v>
      </c>
      <c r="G311" s="3">
        <v>40606</v>
      </c>
      <c r="H311" s="1" t="s">
        <v>233</v>
      </c>
      <c r="I311" s="1" t="s">
        <v>234</v>
      </c>
      <c r="J311" s="1" t="s">
        <v>3580</v>
      </c>
      <c r="K311" s="1">
        <v>8</v>
      </c>
      <c r="M311" s="1" t="s">
        <v>3581</v>
      </c>
      <c r="N311" s="1" t="s">
        <v>3582</v>
      </c>
      <c r="S311" s="1" t="s">
        <v>3582</v>
      </c>
      <c r="T311" s="29">
        <v>2</v>
      </c>
      <c r="U311" s="1" t="s">
        <v>4676</v>
      </c>
      <c r="X311" s="1" t="s">
        <v>4685</v>
      </c>
      <c r="AC311" s="1" t="s">
        <v>3583</v>
      </c>
      <c r="AR311" s="1" t="s">
        <v>3236</v>
      </c>
      <c r="AS311" s="1" t="s">
        <v>3584</v>
      </c>
      <c r="AU311" s="1" t="s">
        <v>5391</v>
      </c>
      <c r="AY311" t="s">
        <v>168</v>
      </c>
      <c r="AZ311" t="s">
        <v>78</v>
      </c>
    </row>
    <row r="312" spans="1:63" ht="100" customHeight="1" x14ac:dyDescent="0.2">
      <c r="B312">
        <v>165</v>
      </c>
      <c r="C312" t="s">
        <v>3585</v>
      </c>
      <c r="D312">
        <v>2008</v>
      </c>
      <c r="E312" s="1" t="s">
        <v>3577</v>
      </c>
      <c r="F312" s="3">
        <v>39812</v>
      </c>
      <c r="G312" s="3">
        <v>39933</v>
      </c>
      <c r="H312" s="1" t="s">
        <v>1154</v>
      </c>
      <c r="I312" s="1" t="s">
        <v>71</v>
      </c>
      <c r="J312" s="1" t="s">
        <v>3586</v>
      </c>
      <c r="K312" s="1">
        <v>9</v>
      </c>
      <c r="L312" s="1" t="s">
        <v>3587</v>
      </c>
      <c r="M312" s="1" t="s">
        <v>3587</v>
      </c>
      <c r="N312" s="1" t="s">
        <v>1157</v>
      </c>
      <c r="S312" s="1" t="s">
        <v>1157</v>
      </c>
      <c r="T312" s="29">
        <v>9</v>
      </c>
      <c r="U312" s="1" t="s">
        <v>3588</v>
      </c>
      <c r="X312" s="1" t="s">
        <v>4685</v>
      </c>
      <c r="AC312" s="1" t="s">
        <v>3589</v>
      </c>
      <c r="AR312" s="1" t="s">
        <v>230</v>
      </c>
      <c r="AS312" s="1" t="s">
        <v>3590</v>
      </c>
      <c r="AU312" s="1" t="s">
        <v>5392</v>
      </c>
      <c r="AY312" t="s">
        <v>168</v>
      </c>
      <c r="AZ312" t="s">
        <v>78</v>
      </c>
    </row>
    <row r="313" spans="1:63" ht="100" customHeight="1" x14ac:dyDescent="0.2">
      <c r="B313">
        <v>164</v>
      </c>
      <c r="C313" t="s">
        <v>3591</v>
      </c>
      <c r="D313">
        <v>2008</v>
      </c>
      <c r="E313" s="1" t="s">
        <v>3577</v>
      </c>
      <c r="F313" s="3">
        <v>39778</v>
      </c>
      <c r="H313" s="1" t="s">
        <v>490</v>
      </c>
      <c r="I313" s="1" t="s">
        <v>71</v>
      </c>
      <c r="M313" s="1" t="s">
        <v>3592</v>
      </c>
      <c r="T313" s="29">
        <v>9</v>
      </c>
      <c r="U313" s="1" t="s">
        <v>4689</v>
      </c>
      <c r="X313" s="1" t="s">
        <v>4686</v>
      </c>
      <c r="AR313" s="1" t="s">
        <v>165</v>
      </c>
      <c r="AT313" s="1" t="s">
        <v>1961</v>
      </c>
      <c r="AU313" s="1" t="s">
        <v>4878</v>
      </c>
    </row>
    <row r="314" spans="1:63" ht="100" customHeight="1" x14ac:dyDescent="0.2">
      <c r="B314">
        <v>163</v>
      </c>
      <c r="C314" t="s">
        <v>3593</v>
      </c>
      <c r="D314">
        <v>2008</v>
      </c>
      <c r="E314" s="1" t="s">
        <v>3577</v>
      </c>
      <c r="F314" s="3">
        <v>39745</v>
      </c>
      <c r="H314" s="1" t="s">
        <v>627</v>
      </c>
      <c r="I314" s="1" t="s">
        <v>71</v>
      </c>
      <c r="L314" s="1" t="s">
        <v>4691</v>
      </c>
      <c r="M314" s="1" t="s">
        <v>3594</v>
      </c>
      <c r="N314" s="1" t="s">
        <v>74</v>
      </c>
      <c r="T314" s="29" t="s">
        <v>1671</v>
      </c>
      <c r="U314" s="1" t="s">
        <v>4690</v>
      </c>
      <c r="X314" s="1" t="s">
        <v>4685</v>
      </c>
      <c r="AR314" s="1" t="s">
        <v>4742</v>
      </c>
      <c r="AU314" s="1" t="s">
        <v>5393</v>
      </c>
    </row>
    <row r="315" spans="1:63" ht="100" customHeight="1" x14ac:dyDescent="0.2">
      <c r="B315">
        <v>162</v>
      </c>
      <c r="C315" t="s">
        <v>966</v>
      </c>
      <c r="D315">
        <v>2008</v>
      </c>
      <c r="E315" s="1" t="s">
        <v>3577</v>
      </c>
      <c r="F315" s="3">
        <v>39723</v>
      </c>
      <c r="G315" s="3">
        <v>42753</v>
      </c>
      <c r="H315" s="1" t="s">
        <v>70</v>
      </c>
      <c r="I315" s="1" t="s">
        <v>71</v>
      </c>
      <c r="J315" s="1" t="s">
        <v>3595</v>
      </c>
      <c r="K315" s="1">
        <v>20</v>
      </c>
      <c r="L315" s="1" t="s">
        <v>3596</v>
      </c>
      <c r="M315" s="1" t="s">
        <v>3596</v>
      </c>
      <c r="N315" s="1" t="s">
        <v>1081</v>
      </c>
      <c r="S315" s="1" t="s">
        <v>1011</v>
      </c>
      <c r="T315" s="29">
        <v>2</v>
      </c>
      <c r="U315" s="1" t="s">
        <v>3597</v>
      </c>
      <c r="X315" s="1" t="s">
        <v>4685</v>
      </c>
      <c r="AB315" s="1" t="s">
        <v>3598</v>
      </c>
      <c r="AC315" s="1" t="s">
        <v>3599</v>
      </c>
      <c r="AR315" s="1" t="s">
        <v>975</v>
      </c>
      <c r="AS315" s="1" t="s">
        <v>3600</v>
      </c>
      <c r="AU315" s="1" t="s">
        <v>5394</v>
      </c>
      <c r="AV315" s="1" t="s">
        <v>3601</v>
      </c>
      <c r="AY315" t="s">
        <v>168</v>
      </c>
      <c r="AZ315" t="s">
        <v>96</v>
      </c>
    </row>
    <row r="316" spans="1:63" ht="100" customHeight="1" x14ac:dyDescent="0.2">
      <c r="B316">
        <v>161</v>
      </c>
      <c r="C316" t="s">
        <v>966</v>
      </c>
      <c r="D316">
        <v>2008</v>
      </c>
      <c r="E316" s="1" t="s">
        <v>3577</v>
      </c>
      <c r="F316" s="3">
        <v>39685</v>
      </c>
      <c r="G316" s="3">
        <v>40535</v>
      </c>
      <c r="H316" s="1" t="s">
        <v>70</v>
      </c>
      <c r="I316" s="1" t="s">
        <v>71</v>
      </c>
      <c r="J316" s="1" t="s">
        <v>3602</v>
      </c>
      <c r="K316" s="1">
        <v>13</v>
      </c>
      <c r="L316" s="1" t="s">
        <v>3603</v>
      </c>
      <c r="M316" s="1" t="s">
        <v>3603</v>
      </c>
      <c r="N316" s="1" t="s">
        <v>74</v>
      </c>
      <c r="S316" s="1" t="s">
        <v>74</v>
      </c>
      <c r="T316" s="29" t="s">
        <v>1671</v>
      </c>
      <c r="U316" s="1" t="s">
        <v>3604</v>
      </c>
      <c r="X316" s="1" t="s">
        <v>4686</v>
      </c>
      <c r="AB316" s="1" t="s">
        <v>3605</v>
      </c>
      <c r="AC316" s="1" t="s">
        <v>3606</v>
      </c>
      <c r="AR316" s="1" t="s">
        <v>975</v>
      </c>
      <c r="AS316" s="1" t="s">
        <v>3607</v>
      </c>
      <c r="AU316" s="1" t="s">
        <v>5395</v>
      </c>
      <c r="AY316" t="s">
        <v>168</v>
      </c>
      <c r="AZ316" t="s">
        <v>78</v>
      </c>
    </row>
    <row r="317" spans="1:63" ht="100" customHeight="1" x14ac:dyDescent="0.2">
      <c r="B317">
        <v>160</v>
      </c>
      <c r="C317" t="s">
        <v>3608</v>
      </c>
      <c r="D317">
        <v>2008</v>
      </c>
      <c r="E317" s="1" t="s">
        <v>3577</v>
      </c>
      <c r="F317" s="3">
        <v>39668</v>
      </c>
      <c r="H317" s="1" t="s">
        <v>3095</v>
      </c>
      <c r="I317" s="1" t="s">
        <v>71</v>
      </c>
      <c r="J317" s="1" t="s">
        <v>3096</v>
      </c>
      <c r="M317" s="1" t="s">
        <v>3609</v>
      </c>
      <c r="T317" s="29">
        <v>2</v>
      </c>
      <c r="U317" s="1" t="s">
        <v>4692</v>
      </c>
      <c r="X317" s="1" t="s">
        <v>4686</v>
      </c>
      <c r="AR317" s="1" t="s">
        <v>4743</v>
      </c>
      <c r="AU317" s="1" t="s">
        <v>5396</v>
      </c>
    </row>
    <row r="318" spans="1:63" ht="100" customHeight="1" x14ac:dyDescent="0.2">
      <c r="B318">
        <v>159</v>
      </c>
      <c r="C318" t="s">
        <v>3610</v>
      </c>
      <c r="D318">
        <v>2008</v>
      </c>
      <c r="E318" s="1" t="s">
        <v>3577</v>
      </c>
      <c r="F318" s="3">
        <v>39612</v>
      </c>
      <c r="H318" s="1" t="s">
        <v>627</v>
      </c>
      <c r="I318" s="1" t="s">
        <v>491</v>
      </c>
      <c r="M318" s="1" t="s">
        <v>3611</v>
      </c>
      <c r="N318" s="1" t="s">
        <v>74</v>
      </c>
      <c r="T318" s="29" t="s">
        <v>1671</v>
      </c>
      <c r="U318" s="1" t="s">
        <v>4690</v>
      </c>
      <c r="X318" s="1" t="s">
        <v>4685</v>
      </c>
      <c r="AR318" s="1" t="s">
        <v>4742</v>
      </c>
      <c r="AU318" s="1" t="s">
        <v>5393</v>
      </c>
    </row>
    <row r="319" spans="1:63" ht="100" customHeight="1" x14ac:dyDescent="0.2">
      <c r="B319">
        <v>158</v>
      </c>
      <c r="C319" t="s">
        <v>3612</v>
      </c>
      <c r="D319">
        <v>2008</v>
      </c>
      <c r="E319" s="1" t="s">
        <v>3577</v>
      </c>
      <c r="F319" s="3">
        <v>39596</v>
      </c>
      <c r="G319" s="3">
        <v>41478</v>
      </c>
      <c r="H319" s="1" t="s">
        <v>70</v>
      </c>
      <c r="I319" s="1" t="s">
        <v>71</v>
      </c>
      <c r="J319" s="1" t="s">
        <v>3613</v>
      </c>
      <c r="K319" s="1">
        <v>15</v>
      </c>
      <c r="L319" s="1" t="s">
        <v>3614</v>
      </c>
      <c r="M319" s="1" t="s">
        <v>3615</v>
      </c>
      <c r="N319" s="1" t="s">
        <v>74</v>
      </c>
      <c r="S319" s="1" t="s">
        <v>74</v>
      </c>
      <c r="T319" s="29" t="s">
        <v>1671</v>
      </c>
      <c r="U319" s="1" t="s">
        <v>3616</v>
      </c>
      <c r="X319" s="1" t="s">
        <v>4685</v>
      </c>
      <c r="AC319" s="1" t="s">
        <v>3617</v>
      </c>
      <c r="AR319" s="1" t="s">
        <v>975</v>
      </c>
      <c r="AS319" s="1" t="s">
        <v>3618</v>
      </c>
      <c r="AU319" s="1" t="s">
        <v>5397</v>
      </c>
      <c r="AV319" s="1" t="s">
        <v>384</v>
      </c>
      <c r="AY319" t="s">
        <v>808</v>
      </c>
      <c r="AZ319" t="s">
        <v>96</v>
      </c>
    </row>
    <row r="320" spans="1:63" ht="100" customHeight="1" x14ac:dyDescent="0.2">
      <c r="B320">
        <v>157</v>
      </c>
      <c r="C320" t="s">
        <v>966</v>
      </c>
      <c r="D320">
        <v>2008</v>
      </c>
      <c r="E320" s="1" t="s">
        <v>3577</v>
      </c>
      <c r="F320" s="3">
        <v>39595</v>
      </c>
      <c r="H320" s="1" t="s">
        <v>70</v>
      </c>
      <c r="I320" s="1" t="s">
        <v>71</v>
      </c>
      <c r="J320" s="1" t="s">
        <v>3613</v>
      </c>
      <c r="M320" s="1" t="s">
        <v>3619</v>
      </c>
      <c r="T320" s="29">
        <v>2</v>
      </c>
      <c r="U320" s="1" t="s">
        <v>4694</v>
      </c>
      <c r="X320" s="1" t="s">
        <v>4686</v>
      </c>
      <c r="AR320" s="1" t="s">
        <v>4744</v>
      </c>
      <c r="AU320" s="1" t="s">
        <v>5398</v>
      </c>
    </row>
    <row r="321" spans="2:52" ht="100" customHeight="1" x14ac:dyDescent="0.2">
      <c r="B321">
        <v>156</v>
      </c>
      <c r="C321" t="s">
        <v>966</v>
      </c>
      <c r="D321">
        <v>2008</v>
      </c>
      <c r="E321" s="1" t="s">
        <v>3577</v>
      </c>
      <c r="F321" s="3">
        <v>39573</v>
      </c>
      <c r="H321" s="1" t="s">
        <v>70</v>
      </c>
      <c r="I321" s="1" t="s">
        <v>71</v>
      </c>
      <c r="J321" s="1" t="s">
        <v>3638</v>
      </c>
      <c r="M321" s="1" t="s">
        <v>3620</v>
      </c>
      <c r="N321" s="1" t="s">
        <v>74</v>
      </c>
      <c r="T321" s="29" t="s">
        <v>1671</v>
      </c>
      <c r="U321" s="1" t="s">
        <v>4695</v>
      </c>
      <c r="X321" s="1" t="s">
        <v>4686</v>
      </c>
      <c r="AR321" s="1" t="s">
        <v>4745</v>
      </c>
      <c r="AU321" s="1" t="s">
        <v>5399</v>
      </c>
    </row>
    <row r="322" spans="2:52" ht="100" customHeight="1" x14ac:dyDescent="0.2">
      <c r="B322">
        <v>155</v>
      </c>
      <c r="C322" t="s">
        <v>1436</v>
      </c>
      <c r="D322">
        <v>2008</v>
      </c>
      <c r="E322" s="1" t="s">
        <v>3577</v>
      </c>
      <c r="F322" s="3">
        <v>39540</v>
      </c>
      <c r="G322" s="3">
        <v>39625</v>
      </c>
      <c r="H322" s="1" t="s">
        <v>70</v>
      </c>
      <c r="I322" s="1" t="s">
        <v>71</v>
      </c>
      <c r="J322" s="1" t="s">
        <v>3621</v>
      </c>
      <c r="K322" s="1">
        <v>18</v>
      </c>
      <c r="L322" s="1" t="s">
        <v>3622</v>
      </c>
      <c r="M322" s="1" t="s">
        <v>3622</v>
      </c>
      <c r="N322" s="1" t="s">
        <v>74</v>
      </c>
      <c r="S322" s="1" t="s">
        <v>74</v>
      </c>
      <c r="T322" s="29" t="s">
        <v>1671</v>
      </c>
      <c r="U322" s="1" t="s">
        <v>4677</v>
      </c>
      <c r="X322" s="1" t="s">
        <v>4686</v>
      </c>
      <c r="AC322" s="1" t="s">
        <v>3623</v>
      </c>
      <c r="AR322" s="1" t="s">
        <v>1443</v>
      </c>
      <c r="AS322" s="1" t="s">
        <v>3624</v>
      </c>
      <c r="AU322" s="1" t="s">
        <v>5400</v>
      </c>
      <c r="AY322" t="s">
        <v>168</v>
      </c>
      <c r="AZ322" t="s">
        <v>78</v>
      </c>
    </row>
    <row r="323" spans="2:52" ht="100" customHeight="1" x14ac:dyDescent="0.2">
      <c r="B323">
        <v>154</v>
      </c>
      <c r="C323" t="s">
        <v>3625</v>
      </c>
      <c r="D323">
        <v>2008</v>
      </c>
      <c r="E323" s="1" t="s">
        <v>3577</v>
      </c>
      <c r="F323" s="3">
        <v>39507</v>
      </c>
      <c r="G323" s="3">
        <v>39629</v>
      </c>
      <c r="H323" s="1" t="s">
        <v>233</v>
      </c>
      <c r="I323" s="1" t="s">
        <v>234</v>
      </c>
      <c r="J323" s="1" t="s">
        <v>3626</v>
      </c>
      <c r="K323" s="1">
        <v>4</v>
      </c>
      <c r="L323" s="1" t="s">
        <v>3627</v>
      </c>
      <c r="M323" s="1" t="s">
        <v>3627</v>
      </c>
      <c r="N323" s="1" t="s">
        <v>74</v>
      </c>
      <c r="S323" s="1" t="s">
        <v>74</v>
      </c>
      <c r="T323" s="29" t="s">
        <v>1671</v>
      </c>
      <c r="U323" s="1" t="s">
        <v>3628</v>
      </c>
      <c r="X323" s="1" t="s">
        <v>4685</v>
      </c>
      <c r="AC323" s="1" t="s">
        <v>3629</v>
      </c>
      <c r="AR323" s="1" t="s">
        <v>3630</v>
      </c>
      <c r="AS323" s="1" t="s">
        <v>3631</v>
      </c>
      <c r="AU323" s="1" t="s">
        <v>5401</v>
      </c>
      <c r="AY323" t="s">
        <v>168</v>
      </c>
      <c r="AZ323" t="s">
        <v>78</v>
      </c>
    </row>
    <row r="324" spans="2:52" ht="100" customHeight="1" x14ac:dyDescent="0.2">
      <c r="B324">
        <v>153</v>
      </c>
      <c r="C324" t="s">
        <v>3632</v>
      </c>
      <c r="D324">
        <v>2008</v>
      </c>
      <c r="E324" s="1" t="s">
        <v>3577</v>
      </c>
      <c r="F324" s="3">
        <v>39477</v>
      </c>
      <c r="H324" s="1" t="s">
        <v>1154</v>
      </c>
      <c r="I324" s="1" t="s">
        <v>113</v>
      </c>
      <c r="J324" s="1" t="s">
        <v>2176</v>
      </c>
      <c r="M324" s="1" t="s">
        <v>3633</v>
      </c>
      <c r="N324" s="1" t="s">
        <v>2178</v>
      </c>
      <c r="T324" s="29">
        <v>8</v>
      </c>
      <c r="U324" s="1" t="s">
        <v>4697</v>
      </c>
      <c r="X324" s="1" t="s">
        <v>4685</v>
      </c>
      <c r="AR324" s="1" t="s">
        <v>4746</v>
      </c>
      <c r="AU324" s="1" t="s">
        <v>5402</v>
      </c>
    </row>
    <row r="325" spans="2:52" ht="100" customHeight="1" x14ac:dyDescent="0.2">
      <c r="B325">
        <v>152</v>
      </c>
      <c r="C325" t="s">
        <v>1097</v>
      </c>
      <c r="D325">
        <v>2008</v>
      </c>
      <c r="E325" s="1" t="s">
        <v>3577</v>
      </c>
      <c r="F325" s="3">
        <v>39464</v>
      </c>
      <c r="G325" s="3">
        <v>39924</v>
      </c>
      <c r="H325" s="1" t="s">
        <v>490</v>
      </c>
      <c r="I325" s="1" t="s">
        <v>71</v>
      </c>
      <c r="J325" s="1" t="s">
        <v>3634</v>
      </c>
      <c r="K325" s="1">
        <v>5</v>
      </c>
      <c r="M325" s="1" t="s">
        <v>3635</v>
      </c>
      <c r="N325" s="1" t="s">
        <v>1011</v>
      </c>
      <c r="S325" s="1" t="s">
        <v>1011</v>
      </c>
      <c r="T325" s="29">
        <v>2</v>
      </c>
      <c r="U325" s="1" t="s">
        <v>3636</v>
      </c>
      <c r="X325" s="1" t="s">
        <v>4686</v>
      </c>
      <c r="AC325" s="1" t="s">
        <v>4678</v>
      </c>
      <c r="AR325" s="1" t="s">
        <v>975</v>
      </c>
      <c r="AS325" s="1" t="s">
        <v>3637</v>
      </c>
      <c r="AU325" s="1" t="s">
        <v>5403</v>
      </c>
      <c r="AY325" t="s">
        <v>168</v>
      </c>
      <c r="AZ325" t="s">
        <v>78</v>
      </c>
    </row>
    <row r="326" spans="2:52" ht="100" customHeight="1" x14ac:dyDescent="0.2">
      <c r="B326">
        <v>151</v>
      </c>
      <c r="C326" t="s">
        <v>218</v>
      </c>
      <c r="D326">
        <v>2008</v>
      </c>
      <c r="E326" s="1" t="s">
        <v>3577</v>
      </c>
      <c r="F326" s="3">
        <v>39449</v>
      </c>
      <c r="G326" s="3">
        <v>40002</v>
      </c>
      <c r="H326" s="1" t="s">
        <v>70</v>
      </c>
      <c r="I326" s="1" t="s">
        <v>71</v>
      </c>
      <c r="J326" s="1" t="s">
        <v>3638</v>
      </c>
      <c r="K326" s="1">
        <v>15</v>
      </c>
      <c r="M326" s="1" t="s">
        <v>3639</v>
      </c>
      <c r="N326" s="1" t="s">
        <v>553</v>
      </c>
      <c r="S326" s="1" t="s">
        <v>553</v>
      </c>
      <c r="T326" s="29">
        <v>9</v>
      </c>
      <c r="U326" s="1" t="s">
        <v>4693</v>
      </c>
      <c r="X326" s="1" t="s">
        <v>4685</v>
      </c>
      <c r="AC326" s="1" t="s">
        <v>3640</v>
      </c>
      <c r="AR326" s="1" t="s">
        <v>230</v>
      </c>
      <c r="AS326" s="1" t="s">
        <v>3641</v>
      </c>
      <c r="AU326" s="1" t="s">
        <v>5404</v>
      </c>
      <c r="AY326" t="s">
        <v>168</v>
      </c>
      <c r="AZ326" t="s">
        <v>78</v>
      </c>
    </row>
    <row r="327" spans="2:52" ht="100" customHeight="1" x14ac:dyDescent="0.2">
      <c r="B327">
        <v>150</v>
      </c>
      <c r="C327" t="s">
        <v>3642</v>
      </c>
      <c r="D327">
        <v>2007</v>
      </c>
      <c r="E327" s="1" t="s">
        <v>3577</v>
      </c>
      <c r="F327" s="3">
        <v>39414</v>
      </c>
      <c r="G327" s="3">
        <v>39952</v>
      </c>
      <c r="H327" s="1" t="s">
        <v>70</v>
      </c>
      <c r="I327" s="1" t="s">
        <v>71</v>
      </c>
      <c r="J327" s="1" t="s">
        <v>3643</v>
      </c>
      <c r="K327" s="1">
        <v>11</v>
      </c>
      <c r="L327" s="1" t="s">
        <v>3644</v>
      </c>
      <c r="M327" s="1" t="s">
        <v>3644</v>
      </c>
      <c r="N327" s="1" t="s">
        <v>1081</v>
      </c>
      <c r="S327" s="1" t="s">
        <v>1081</v>
      </c>
      <c r="T327" s="29">
        <v>2</v>
      </c>
      <c r="U327" s="1" t="s">
        <v>3645</v>
      </c>
      <c r="X327" s="1" t="s">
        <v>4685</v>
      </c>
      <c r="AC327" s="1" t="s">
        <v>3646</v>
      </c>
      <c r="AR327" s="1" t="s">
        <v>975</v>
      </c>
      <c r="AS327" s="1" t="s">
        <v>3647</v>
      </c>
      <c r="AU327" s="1" t="s">
        <v>5405</v>
      </c>
      <c r="AY327" t="s">
        <v>168</v>
      </c>
      <c r="AZ327" t="s">
        <v>78</v>
      </c>
    </row>
    <row r="328" spans="2:52" ht="100" customHeight="1" x14ac:dyDescent="0.2">
      <c r="B328">
        <v>149</v>
      </c>
      <c r="C328" t="s">
        <v>218</v>
      </c>
      <c r="D328">
        <v>2007</v>
      </c>
      <c r="E328" s="1" t="s">
        <v>3577</v>
      </c>
      <c r="F328" s="3">
        <v>39394</v>
      </c>
      <c r="G328" s="3">
        <v>39435</v>
      </c>
      <c r="H328" s="1" t="s">
        <v>70</v>
      </c>
      <c r="I328" s="1" t="s">
        <v>71</v>
      </c>
      <c r="J328" s="1" t="s">
        <v>3638</v>
      </c>
      <c r="K328" s="1">
        <v>13</v>
      </c>
      <c r="L328" s="1" t="s">
        <v>3648</v>
      </c>
      <c r="M328" s="1" t="s">
        <v>3649</v>
      </c>
      <c r="N328" s="1" t="s">
        <v>553</v>
      </c>
      <c r="S328" s="1" t="s">
        <v>553</v>
      </c>
      <c r="T328" s="29">
        <v>9</v>
      </c>
      <c r="U328" s="1" t="s">
        <v>4679</v>
      </c>
      <c r="X328" s="1" t="s">
        <v>4686</v>
      </c>
      <c r="AC328" s="1" t="s">
        <v>3650</v>
      </c>
      <c r="AR328" s="1" t="s">
        <v>230</v>
      </c>
      <c r="AS328" s="1" t="s">
        <v>3651</v>
      </c>
      <c r="AU328" s="1" t="s">
        <v>5406</v>
      </c>
      <c r="AY328" t="s">
        <v>168</v>
      </c>
      <c r="AZ328" t="s">
        <v>78</v>
      </c>
    </row>
    <row r="329" spans="2:52" ht="100" customHeight="1" x14ac:dyDescent="0.2">
      <c r="B329">
        <v>148</v>
      </c>
      <c r="C329" t="s">
        <v>1447</v>
      </c>
      <c r="D329">
        <v>2007</v>
      </c>
      <c r="E329" s="1" t="s">
        <v>3577</v>
      </c>
      <c r="F329" s="3">
        <v>39359</v>
      </c>
      <c r="H329" s="1" t="s">
        <v>233</v>
      </c>
      <c r="I329" s="1" t="s">
        <v>234</v>
      </c>
      <c r="J329" s="1" t="s">
        <v>4698</v>
      </c>
      <c r="K329" s="1">
        <v>4</v>
      </c>
      <c r="M329" s="1" t="s">
        <v>3652</v>
      </c>
      <c r="N329" s="1" t="s">
        <v>1081</v>
      </c>
      <c r="T329" s="29">
        <v>2</v>
      </c>
      <c r="U329" s="1" t="s">
        <v>4700</v>
      </c>
      <c r="X329" s="1" t="s">
        <v>4685</v>
      </c>
      <c r="AR329" s="1" t="s">
        <v>975</v>
      </c>
      <c r="AS329" s="1" t="s">
        <v>4699</v>
      </c>
      <c r="AU329" s="1" t="s">
        <v>5407</v>
      </c>
    </row>
    <row r="330" spans="2:52" ht="100" customHeight="1" x14ac:dyDescent="0.2">
      <c r="B330">
        <v>147</v>
      </c>
      <c r="C330" t="s">
        <v>3653</v>
      </c>
      <c r="D330">
        <v>2007</v>
      </c>
      <c r="E330" s="1" t="s">
        <v>3577</v>
      </c>
      <c r="F330" s="3">
        <v>39356</v>
      </c>
      <c r="H330" s="1" t="s">
        <v>233</v>
      </c>
      <c r="I330" s="1" t="s">
        <v>234</v>
      </c>
      <c r="J330" s="1" t="s">
        <v>4698</v>
      </c>
      <c r="K330" s="1">
        <v>1</v>
      </c>
      <c r="M330" s="1" t="s">
        <v>3654</v>
      </c>
      <c r="N330" s="1" t="s">
        <v>4701</v>
      </c>
      <c r="T330" s="29">
        <v>3</v>
      </c>
      <c r="U330" s="1" t="s">
        <v>4702</v>
      </c>
      <c r="W330" s="1" t="s">
        <v>852</v>
      </c>
      <c r="X330" s="1" t="s">
        <v>4685</v>
      </c>
      <c r="AR330" s="1" t="s">
        <v>1143</v>
      </c>
      <c r="AU330" s="1" t="s">
        <v>1143</v>
      </c>
    </row>
    <row r="331" spans="2:52" ht="100" customHeight="1" x14ac:dyDescent="0.2">
      <c r="B331">
        <v>146</v>
      </c>
      <c r="C331" t="s">
        <v>3655</v>
      </c>
      <c r="D331">
        <v>2007</v>
      </c>
      <c r="E331" s="1" t="s">
        <v>3577</v>
      </c>
      <c r="F331" s="3">
        <v>39198</v>
      </c>
      <c r="H331" s="1" t="s">
        <v>3490</v>
      </c>
      <c r="I331" s="1" t="s">
        <v>71</v>
      </c>
      <c r="J331" s="1" t="s">
        <v>4704</v>
      </c>
      <c r="M331" s="1" t="s">
        <v>3656</v>
      </c>
      <c r="N331" s="1" t="s">
        <v>476</v>
      </c>
      <c r="T331" s="29">
        <v>11</v>
      </c>
      <c r="U331" s="1" t="s">
        <v>4703</v>
      </c>
      <c r="X331" s="1" t="s">
        <v>4686</v>
      </c>
      <c r="AR331" s="1" t="s">
        <v>453</v>
      </c>
      <c r="AT331" s="1" t="s">
        <v>484</v>
      </c>
      <c r="AU331" s="1" t="s">
        <v>4885</v>
      </c>
    </row>
    <row r="332" spans="2:52" ht="100" customHeight="1" x14ac:dyDescent="0.2">
      <c r="B332">
        <v>145</v>
      </c>
      <c r="C332" t="s">
        <v>3657</v>
      </c>
      <c r="D332">
        <v>2007</v>
      </c>
      <c r="E332" s="1" t="s">
        <v>3577</v>
      </c>
      <c r="F332" s="3">
        <v>39133</v>
      </c>
      <c r="G332" s="3">
        <v>39829</v>
      </c>
      <c r="H332" s="1" t="s">
        <v>70</v>
      </c>
      <c r="I332" s="1" t="s">
        <v>71</v>
      </c>
      <c r="J332" s="1" t="s">
        <v>3658</v>
      </c>
      <c r="K332" s="1">
        <v>7</v>
      </c>
      <c r="L332" s="1" t="s">
        <v>3659</v>
      </c>
      <c r="M332" s="1" t="s">
        <v>3659</v>
      </c>
      <c r="N332" s="1" t="s">
        <v>74</v>
      </c>
      <c r="S332" s="1" t="s">
        <v>74</v>
      </c>
      <c r="T332" s="29" t="s">
        <v>1671</v>
      </c>
      <c r="U332" s="1" t="s">
        <v>3660</v>
      </c>
      <c r="X332" s="1" t="s">
        <v>4686</v>
      </c>
      <c r="AC332" s="1" t="s">
        <v>3661</v>
      </c>
      <c r="AR332" s="1" t="s">
        <v>5408</v>
      </c>
      <c r="AS332" s="1" t="s">
        <v>3662</v>
      </c>
      <c r="AU332" s="1" t="s">
        <v>5408</v>
      </c>
      <c r="AY332" t="s">
        <v>168</v>
      </c>
      <c r="AZ332" t="s">
        <v>78</v>
      </c>
    </row>
    <row r="333" spans="2:52" ht="100" customHeight="1" x14ac:dyDescent="0.2">
      <c r="B333">
        <v>144</v>
      </c>
      <c r="C333" t="s">
        <v>3663</v>
      </c>
      <c r="D333">
        <v>2007</v>
      </c>
      <c r="E333" s="1" t="s">
        <v>3577</v>
      </c>
      <c r="F333" s="3">
        <v>39094</v>
      </c>
      <c r="G333" s="3">
        <v>37185</v>
      </c>
      <c r="H333" s="1" t="s">
        <v>1662</v>
      </c>
      <c r="I333" s="1" t="s">
        <v>71</v>
      </c>
      <c r="J333" s="1" t="s">
        <v>3664</v>
      </c>
      <c r="K333" s="1">
        <v>5</v>
      </c>
      <c r="L333" s="1" t="s">
        <v>3665</v>
      </c>
      <c r="M333" s="1" t="s">
        <v>3666</v>
      </c>
      <c r="N333" s="1" t="s">
        <v>1857</v>
      </c>
      <c r="S333" s="1" t="s">
        <v>553</v>
      </c>
      <c r="T333" s="29">
        <v>10</v>
      </c>
      <c r="U333" s="1" t="s">
        <v>3667</v>
      </c>
      <c r="X333" s="1" t="s">
        <v>4685</v>
      </c>
      <c r="AC333" s="1" t="s">
        <v>3668</v>
      </c>
      <c r="AR333" s="1" t="s">
        <v>2033</v>
      </c>
      <c r="AS333" s="1" t="s">
        <v>2033</v>
      </c>
      <c r="AU333" s="1" t="s">
        <v>2033</v>
      </c>
      <c r="AV333" s="1" t="s">
        <v>3669</v>
      </c>
      <c r="AY333" t="s">
        <v>808</v>
      </c>
      <c r="AZ333" t="s">
        <v>96</v>
      </c>
    </row>
    <row r="334" spans="2:52" ht="100" customHeight="1" x14ac:dyDescent="0.2">
      <c r="B334">
        <v>143</v>
      </c>
      <c r="C334" t="s">
        <v>966</v>
      </c>
      <c r="D334">
        <v>2006</v>
      </c>
      <c r="E334" s="1" t="s">
        <v>3577</v>
      </c>
      <c r="F334" s="3">
        <v>39349</v>
      </c>
      <c r="G334" s="3">
        <v>40533</v>
      </c>
      <c r="H334" s="1" t="s">
        <v>70</v>
      </c>
      <c r="I334" s="1" t="s">
        <v>71</v>
      </c>
      <c r="J334" s="1" t="s">
        <v>3602</v>
      </c>
      <c r="K334" s="1">
        <v>12</v>
      </c>
      <c r="L334" s="1" t="s">
        <v>3670</v>
      </c>
      <c r="M334" s="1" t="s">
        <v>3670</v>
      </c>
      <c r="N334" s="1" t="s">
        <v>74</v>
      </c>
      <c r="S334" s="1" t="s">
        <v>74</v>
      </c>
      <c r="T334" s="29" t="s">
        <v>1671</v>
      </c>
      <c r="U334" s="1" t="s">
        <v>4680</v>
      </c>
      <c r="X334" s="1" t="s">
        <v>4686</v>
      </c>
      <c r="AC334" s="1" t="s">
        <v>3671</v>
      </c>
      <c r="AR334" s="1" t="s">
        <v>975</v>
      </c>
      <c r="AS334" s="1" t="s">
        <v>3672</v>
      </c>
      <c r="AU334" s="1" t="s">
        <v>5409</v>
      </c>
      <c r="AY334" t="s">
        <v>168</v>
      </c>
      <c r="AZ334" t="s">
        <v>78</v>
      </c>
    </row>
    <row r="335" spans="2:52" ht="100" customHeight="1" x14ac:dyDescent="0.2">
      <c r="B335">
        <v>142</v>
      </c>
      <c r="C335" t="s">
        <v>3593</v>
      </c>
      <c r="D335">
        <v>2006</v>
      </c>
      <c r="E335" s="1" t="s">
        <v>3577</v>
      </c>
      <c r="F335" s="3">
        <v>39080</v>
      </c>
      <c r="H335" s="1" t="s">
        <v>627</v>
      </c>
      <c r="I335" s="1" t="s">
        <v>491</v>
      </c>
      <c r="J335" s="1" t="s">
        <v>4706</v>
      </c>
      <c r="K335" s="1">
        <v>2</v>
      </c>
      <c r="M335" s="1" t="s">
        <v>3673</v>
      </c>
      <c r="N335" s="1" t="s">
        <v>74</v>
      </c>
      <c r="T335" s="29" t="s">
        <v>1671</v>
      </c>
      <c r="U335" s="1" t="s">
        <v>4705</v>
      </c>
      <c r="X335" s="1" t="s">
        <v>4685</v>
      </c>
      <c r="AR335" s="1" t="s">
        <v>3374</v>
      </c>
      <c r="AU335" s="1" t="s">
        <v>4766</v>
      </c>
    </row>
    <row r="336" spans="2:52" ht="100" customHeight="1" x14ac:dyDescent="0.2">
      <c r="B336">
        <v>141</v>
      </c>
      <c r="C336" t="s">
        <v>966</v>
      </c>
      <c r="D336">
        <v>2006</v>
      </c>
      <c r="E336" s="1" t="s">
        <v>3577</v>
      </c>
      <c r="F336" s="3">
        <v>39069</v>
      </c>
      <c r="G336" s="3">
        <v>39868</v>
      </c>
      <c r="H336" s="1" t="s">
        <v>70</v>
      </c>
      <c r="I336" s="1" t="s">
        <v>71</v>
      </c>
      <c r="J336" s="1" t="s">
        <v>3674</v>
      </c>
      <c r="K336" s="1">
        <v>16</v>
      </c>
      <c r="L336" s="1" t="s">
        <v>3675</v>
      </c>
      <c r="M336" s="1" t="s">
        <v>3676</v>
      </c>
      <c r="N336" s="1" t="s">
        <v>74</v>
      </c>
      <c r="S336" s="1" t="s">
        <v>74</v>
      </c>
      <c r="T336" s="29" t="s">
        <v>1671</v>
      </c>
      <c r="U336" s="1" t="s">
        <v>3677</v>
      </c>
      <c r="X336" s="1" t="s">
        <v>4685</v>
      </c>
      <c r="AC336" s="1" t="s">
        <v>3678</v>
      </c>
      <c r="AR336" s="1" t="s">
        <v>975</v>
      </c>
      <c r="AS336" s="1" t="s">
        <v>3679</v>
      </c>
      <c r="AU336" s="1" t="s">
        <v>5410</v>
      </c>
      <c r="AY336" t="s">
        <v>168</v>
      </c>
      <c r="AZ336" t="s">
        <v>78</v>
      </c>
    </row>
    <row r="337" spans="2:52" ht="100" customHeight="1" x14ac:dyDescent="0.2">
      <c r="B337">
        <v>140</v>
      </c>
      <c r="C337" t="s">
        <v>966</v>
      </c>
      <c r="D337">
        <v>2006</v>
      </c>
      <c r="E337" s="1" t="s">
        <v>3577</v>
      </c>
      <c r="F337" s="3">
        <v>38973</v>
      </c>
      <c r="H337" s="1" t="s">
        <v>70</v>
      </c>
      <c r="I337" s="1" t="s">
        <v>71</v>
      </c>
      <c r="J337" s="1" t="s">
        <v>4708</v>
      </c>
      <c r="M337" s="1" t="s">
        <v>3680</v>
      </c>
      <c r="N337" s="1" t="s">
        <v>74</v>
      </c>
      <c r="T337" s="29" t="s">
        <v>1671</v>
      </c>
      <c r="U337" s="1" t="s">
        <v>4707</v>
      </c>
      <c r="X337" s="1" t="s">
        <v>4686</v>
      </c>
      <c r="AR337" s="1" t="s">
        <v>975</v>
      </c>
      <c r="AS337" s="1" t="s">
        <v>3693</v>
      </c>
      <c r="AU337" s="1" t="s">
        <v>5411</v>
      </c>
    </row>
    <row r="338" spans="2:52" ht="100" customHeight="1" x14ac:dyDescent="0.2">
      <c r="B338">
        <v>139</v>
      </c>
      <c r="C338" t="s">
        <v>3681</v>
      </c>
      <c r="D338">
        <v>2006</v>
      </c>
      <c r="E338" s="1" t="s">
        <v>3577</v>
      </c>
      <c r="F338" s="3">
        <v>38840</v>
      </c>
      <c r="G338" s="3">
        <v>39678</v>
      </c>
      <c r="H338" s="1" t="s">
        <v>1065</v>
      </c>
      <c r="I338" s="1" t="s">
        <v>71</v>
      </c>
      <c r="J338" s="1" t="s">
        <v>3682</v>
      </c>
      <c r="K338" s="1">
        <v>12</v>
      </c>
      <c r="L338" s="1" t="s">
        <v>3683</v>
      </c>
      <c r="M338" s="1" t="s">
        <v>3684</v>
      </c>
      <c r="N338" s="1" t="s">
        <v>553</v>
      </c>
      <c r="S338" s="1" t="s">
        <v>553</v>
      </c>
      <c r="T338" s="29">
        <v>9</v>
      </c>
      <c r="U338" s="1" t="s">
        <v>3685</v>
      </c>
      <c r="X338" s="1" t="s">
        <v>4685</v>
      </c>
      <c r="AC338" s="1" t="s">
        <v>3686</v>
      </c>
      <c r="AR338" s="1" t="s">
        <v>230</v>
      </c>
      <c r="AS338" s="1" t="s">
        <v>3687</v>
      </c>
      <c r="AU338" s="1" t="s">
        <v>5412</v>
      </c>
      <c r="AY338" t="s">
        <v>168</v>
      </c>
      <c r="AZ338" t="s">
        <v>78</v>
      </c>
    </row>
    <row r="339" spans="2:52" ht="100" customHeight="1" x14ac:dyDescent="0.2">
      <c r="B339">
        <v>138</v>
      </c>
      <c r="C339" t="s">
        <v>966</v>
      </c>
      <c r="D339">
        <v>2006</v>
      </c>
      <c r="E339" s="1" t="s">
        <v>3577</v>
      </c>
      <c r="F339" s="3">
        <v>38834</v>
      </c>
      <c r="G339" s="3">
        <v>40060</v>
      </c>
      <c r="H339" s="1" t="s">
        <v>70</v>
      </c>
      <c r="I339" s="1" t="s">
        <v>71</v>
      </c>
      <c r="J339" s="1" t="s">
        <v>3160</v>
      </c>
      <c r="K339" s="1">
        <v>13</v>
      </c>
      <c r="L339" s="1" t="s">
        <v>3688</v>
      </c>
      <c r="M339" s="1" t="s">
        <v>3689</v>
      </c>
      <c r="N339" s="1" t="s">
        <v>74</v>
      </c>
      <c r="S339" s="1" t="s">
        <v>74</v>
      </c>
      <c r="T339" s="29" t="s">
        <v>1671</v>
      </c>
      <c r="U339" s="1" t="s">
        <v>3690</v>
      </c>
      <c r="X339" s="1" t="s">
        <v>4686</v>
      </c>
      <c r="AB339" s="1" t="s">
        <v>3691</v>
      </c>
      <c r="AC339" s="1" t="s">
        <v>3692</v>
      </c>
      <c r="AR339" s="1" t="s">
        <v>975</v>
      </c>
      <c r="AS339" s="1" t="s">
        <v>3693</v>
      </c>
      <c r="AU339" s="1" t="s">
        <v>5411</v>
      </c>
      <c r="AY339" t="s">
        <v>168</v>
      </c>
      <c r="AZ339" t="s">
        <v>78</v>
      </c>
    </row>
    <row r="340" spans="2:52" ht="100" customHeight="1" x14ac:dyDescent="0.2">
      <c r="B340">
        <v>137</v>
      </c>
      <c r="C340" t="s">
        <v>3694</v>
      </c>
      <c r="D340">
        <v>2006</v>
      </c>
      <c r="E340" s="1" t="s">
        <v>3577</v>
      </c>
      <c r="F340" s="3">
        <v>38777</v>
      </c>
      <c r="G340" s="3">
        <v>40004</v>
      </c>
      <c r="H340" s="1" t="s">
        <v>70</v>
      </c>
      <c r="I340" s="1" t="s">
        <v>71</v>
      </c>
      <c r="J340" s="1" t="s">
        <v>1605</v>
      </c>
      <c r="K340" s="1">
        <v>3</v>
      </c>
      <c r="L340" s="1" t="s">
        <v>3695</v>
      </c>
      <c r="M340" s="1" t="s">
        <v>3696</v>
      </c>
      <c r="N340" s="1" t="s">
        <v>74</v>
      </c>
      <c r="S340" s="1" t="s">
        <v>74</v>
      </c>
      <c r="T340" s="29" t="s">
        <v>1671</v>
      </c>
      <c r="U340" s="1" t="s">
        <v>3697</v>
      </c>
      <c r="X340" s="1" t="s">
        <v>4685</v>
      </c>
      <c r="AB340" s="1" t="s">
        <v>3698</v>
      </c>
      <c r="AC340" s="1" t="s">
        <v>3699</v>
      </c>
      <c r="AR340" s="1" t="s">
        <v>5270</v>
      </c>
      <c r="AS340" s="1" t="s">
        <v>3700</v>
      </c>
      <c r="AU340" s="1" t="s">
        <v>5270</v>
      </c>
      <c r="AY340" t="s">
        <v>168</v>
      </c>
      <c r="AZ340" t="s">
        <v>78</v>
      </c>
    </row>
    <row r="341" spans="2:52" ht="100" customHeight="1" x14ac:dyDescent="0.2">
      <c r="B341">
        <v>136</v>
      </c>
      <c r="C341" t="s">
        <v>3701</v>
      </c>
      <c r="D341">
        <v>2006</v>
      </c>
      <c r="E341" s="1" t="s">
        <v>3577</v>
      </c>
      <c r="F341" s="3">
        <v>38743</v>
      </c>
      <c r="H341" s="1" t="s">
        <v>627</v>
      </c>
      <c r="I341" s="1" t="s">
        <v>71</v>
      </c>
      <c r="J341" s="1" t="s">
        <v>113</v>
      </c>
      <c r="K341" s="1">
        <v>2</v>
      </c>
      <c r="M341" s="1" t="s">
        <v>3702</v>
      </c>
      <c r="T341" s="29">
        <v>1</v>
      </c>
      <c r="U341" s="1" t="s">
        <v>4710</v>
      </c>
      <c r="X341" s="1" t="s">
        <v>4685</v>
      </c>
      <c r="AR341" s="1" t="s">
        <v>4709</v>
      </c>
      <c r="AU341" s="1" t="s">
        <v>4919</v>
      </c>
    </row>
    <row r="342" spans="2:52" ht="100" customHeight="1" x14ac:dyDescent="0.2">
      <c r="B342">
        <v>135</v>
      </c>
      <c r="C342" t="s">
        <v>3703</v>
      </c>
      <c r="D342">
        <v>2005</v>
      </c>
      <c r="E342" s="1" t="s">
        <v>3577</v>
      </c>
      <c r="F342" s="3">
        <v>38541</v>
      </c>
      <c r="G342" s="3">
        <v>39640</v>
      </c>
      <c r="H342" s="1" t="s">
        <v>70</v>
      </c>
      <c r="I342" s="1" t="s">
        <v>71</v>
      </c>
      <c r="J342" s="1" t="s">
        <v>3704</v>
      </c>
      <c r="K342" s="1">
        <v>12</v>
      </c>
      <c r="L342" s="1" t="s">
        <v>3705</v>
      </c>
      <c r="M342" s="1" t="s">
        <v>3705</v>
      </c>
      <c r="N342" s="1" t="s">
        <v>74</v>
      </c>
      <c r="S342" s="1" t="s">
        <v>74</v>
      </c>
      <c r="T342" s="29" t="s">
        <v>1671</v>
      </c>
      <c r="U342" s="1" t="s">
        <v>3706</v>
      </c>
      <c r="X342" s="1" t="s">
        <v>4685</v>
      </c>
      <c r="AC342" s="1" t="s">
        <v>3707</v>
      </c>
      <c r="AR342" s="1" t="s">
        <v>3708</v>
      </c>
      <c r="AS342" s="1" t="s">
        <v>3709</v>
      </c>
      <c r="AU342" s="1" t="s">
        <v>5413</v>
      </c>
      <c r="AY342" t="s">
        <v>168</v>
      </c>
      <c r="AZ342" t="s">
        <v>78</v>
      </c>
    </row>
    <row r="343" spans="2:52" ht="100" customHeight="1" x14ac:dyDescent="0.2">
      <c r="B343">
        <v>134</v>
      </c>
      <c r="C343" t="s">
        <v>3710</v>
      </c>
      <c r="D343">
        <v>2005</v>
      </c>
      <c r="E343" s="1" t="s">
        <v>3577</v>
      </c>
      <c r="F343" s="3">
        <v>38414</v>
      </c>
      <c r="G343" s="3">
        <v>40001</v>
      </c>
      <c r="H343" s="1" t="s">
        <v>70</v>
      </c>
      <c r="I343" s="1" t="s">
        <v>71</v>
      </c>
      <c r="J343" s="1" t="s">
        <v>3711</v>
      </c>
      <c r="K343" s="1">
        <v>3</v>
      </c>
      <c r="L343" s="1" t="s">
        <v>3712</v>
      </c>
      <c r="M343" s="1" t="s">
        <v>3712</v>
      </c>
      <c r="N343" s="1" t="s">
        <v>74</v>
      </c>
      <c r="S343" s="1" t="s">
        <v>74</v>
      </c>
      <c r="T343" s="29" t="s">
        <v>1671</v>
      </c>
      <c r="U343" s="1" t="s">
        <v>3713</v>
      </c>
      <c r="X343" s="1" t="s">
        <v>4685</v>
      </c>
      <c r="AC343" s="1" t="s">
        <v>3714</v>
      </c>
      <c r="AR343" s="1" t="s">
        <v>5414</v>
      </c>
      <c r="AS343" s="1" t="s">
        <v>3715</v>
      </c>
      <c r="AU343" s="1" t="s">
        <v>5414</v>
      </c>
      <c r="AY343" t="s">
        <v>808</v>
      </c>
      <c r="AZ343" t="s">
        <v>78</v>
      </c>
    </row>
    <row r="344" spans="2:52" ht="100" customHeight="1" x14ac:dyDescent="0.2">
      <c r="B344">
        <v>133</v>
      </c>
      <c r="C344" t="s">
        <v>626</v>
      </c>
      <c r="D344">
        <v>2005</v>
      </c>
      <c r="E344" s="1" t="s">
        <v>3577</v>
      </c>
      <c r="F344" s="3">
        <v>38653</v>
      </c>
      <c r="H344" s="1" t="s">
        <v>627</v>
      </c>
      <c r="I344" s="1" t="s">
        <v>491</v>
      </c>
      <c r="J344" s="1" t="s">
        <v>4706</v>
      </c>
      <c r="K344" s="1">
        <v>3</v>
      </c>
      <c r="L344" s="1" t="s">
        <v>3716</v>
      </c>
      <c r="M344" s="1" t="s">
        <v>3716</v>
      </c>
      <c r="N344" s="1" t="s">
        <v>74</v>
      </c>
      <c r="T344" s="29" t="s">
        <v>1671</v>
      </c>
      <c r="U344" s="1" t="s">
        <v>4711</v>
      </c>
      <c r="X344" s="1" t="s">
        <v>4685</v>
      </c>
      <c r="AR344" s="1" t="s">
        <v>4712</v>
      </c>
      <c r="AU344" s="1" t="s">
        <v>5415</v>
      </c>
    </row>
    <row r="345" spans="2:52" ht="100" customHeight="1" x14ac:dyDescent="0.2">
      <c r="B345">
        <v>132</v>
      </c>
      <c r="C345" t="s">
        <v>3717</v>
      </c>
      <c r="D345">
        <v>2005</v>
      </c>
      <c r="E345" s="1" t="s">
        <v>3577</v>
      </c>
      <c r="F345" s="3">
        <v>38610</v>
      </c>
      <c r="G345" s="3">
        <v>40367</v>
      </c>
      <c r="I345" s="1" t="s">
        <v>71</v>
      </c>
      <c r="J345" s="1" t="s">
        <v>3718</v>
      </c>
      <c r="K345" s="1">
        <v>4</v>
      </c>
      <c r="L345" s="1" t="s">
        <v>3719</v>
      </c>
      <c r="M345" s="1" t="s">
        <v>3719</v>
      </c>
      <c r="N345" s="1" t="s">
        <v>1081</v>
      </c>
      <c r="S345" s="1" t="s">
        <v>1011</v>
      </c>
      <c r="T345" s="29">
        <v>2</v>
      </c>
      <c r="U345" s="1" t="s">
        <v>3720</v>
      </c>
      <c r="X345" s="1" t="s">
        <v>4685</v>
      </c>
      <c r="AC345" s="1" t="s">
        <v>3721</v>
      </c>
      <c r="AR345" s="1" t="s">
        <v>975</v>
      </c>
      <c r="AS345" s="1" t="s">
        <v>3722</v>
      </c>
      <c r="AU345" s="1" t="s">
        <v>5416</v>
      </c>
      <c r="AY345" t="s">
        <v>168</v>
      </c>
      <c r="AZ345" t="s">
        <v>78</v>
      </c>
    </row>
    <row r="346" spans="2:52" ht="100" customHeight="1" x14ac:dyDescent="0.2">
      <c r="B346">
        <v>131</v>
      </c>
      <c r="C346" t="s">
        <v>3723</v>
      </c>
      <c r="D346">
        <v>2005</v>
      </c>
      <c r="E346" s="1" t="s">
        <v>3577</v>
      </c>
      <c r="F346" s="3">
        <v>38602</v>
      </c>
      <c r="G346" s="3">
        <v>39034</v>
      </c>
      <c r="H346" s="1" t="s">
        <v>490</v>
      </c>
      <c r="I346" s="1" t="s">
        <v>71</v>
      </c>
      <c r="J346" s="1" t="s">
        <v>3724</v>
      </c>
      <c r="K346" s="1">
        <v>15</v>
      </c>
      <c r="L346" s="1" t="s">
        <v>3725</v>
      </c>
      <c r="M346" s="1" t="s">
        <v>3726</v>
      </c>
      <c r="N346" s="1" t="s">
        <v>1081</v>
      </c>
      <c r="S346" s="1" t="s">
        <v>1081</v>
      </c>
      <c r="T346" s="29">
        <v>2</v>
      </c>
      <c r="U346" s="1" t="s">
        <v>3727</v>
      </c>
      <c r="X346" s="1" t="s">
        <v>4686</v>
      </c>
      <c r="AC346" s="1" t="s">
        <v>3728</v>
      </c>
      <c r="AR346" s="1" t="s">
        <v>975</v>
      </c>
      <c r="AS346" s="1" t="s">
        <v>3729</v>
      </c>
      <c r="AU346" s="1" t="s">
        <v>5417</v>
      </c>
      <c r="AY346" t="s">
        <v>168</v>
      </c>
      <c r="AZ346" t="s">
        <v>78</v>
      </c>
    </row>
    <row r="347" spans="2:52" ht="100" customHeight="1" x14ac:dyDescent="0.2">
      <c r="B347">
        <v>130</v>
      </c>
      <c r="C347" t="s">
        <v>3730</v>
      </c>
      <c r="D347">
        <v>2005</v>
      </c>
      <c r="E347" s="1" t="s">
        <v>3577</v>
      </c>
      <c r="F347" s="3">
        <v>38594</v>
      </c>
      <c r="G347" s="3">
        <v>40050</v>
      </c>
      <c r="H347" s="1" t="s">
        <v>1662</v>
      </c>
      <c r="I347" s="1" t="s">
        <v>71</v>
      </c>
      <c r="J347" s="1" t="s">
        <v>3731</v>
      </c>
      <c r="K347" s="1">
        <v>11</v>
      </c>
      <c r="L347" s="1" t="s">
        <v>3732</v>
      </c>
      <c r="M347" s="1" t="s">
        <v>3733</v>
      </c>
      <c r="N347" s="1" t="s">
        <v>1157</v>
      </c>
      <c r="S347" s="1" t="s">
        <v>553</v>
      </c>
      <c r="T347" s="29">
        <v>9</v>
      </c>
      <c r="U347" s="1" t="s">
        <v>3734</v>
      </c>
      <c r="X347" s="1" t="s">
        <v>4685</v>
      </c>
      <c r="AC347" s="1" t="s">
        <v>3735</v>
      </c>
      <c r="AR347" s="1" t="s">
        <v>230</v>
      </c>
      <c r="AS347" s="1" t="s">
        <v>3736</v>
      </c>
      <c r="AU347" s="1" t="s">
        <v>5418</v>
      </c>
      <c r="AV347" s="1" t="s">
        <v>3737</v>
      </c>
      <c r="AY347" t="s">
        <v>168</v>
      </c>
      <c r="AZ347" t="s">
        <v>96</v>
      </c>
    </row>
    <row r="348" spans="2:52" ht="100" customHeight="1" x14ac:dyDescent="0.2">
      <c r="B348">
        <v>129</v>
      </c>
      <c r="C348" t="s">
        <v>1135</v>
      </c>
      <c r="D348">
        <v>2005</v>
      </c>
      <c r="E348" s="1" t="s">
        <v>3577</v>
      </c>
      <c r="F348" s="3">
        <v>38490</v>
      </c>
      <c r="G348" s="3">
        <v>39486</v>
      </c>
      <c r="H348" s="1" t="s">
        <v>70</v>
      </c>
      <c r="I348" s="1" t="s">
        <v>71</v>
      </c>
      <c r="J348" s="1" t="s">
        <v>3738</v>
      </c>
      <c r="K348" s="1">
        <v>23</v>
      </c>
      <c r="L348" s="1" t="s">
        <v>3739</v>
      </c>
      <c r="M348" s="1" t="s">
        <v>3740</v>
      </c>
      <c r="N348" s="1" t="s">
        <v>74</v>
      </c>
      <c r="S348" s="1" t="s">
        <v>74</v>
      </c>
      <c r="T348" s="29" t="s">
        <v>1671</v>
      </c>
      <c r="U348" s="1" t="s">
        <v>3741</v>
      </c>
      <c r="X348" s="1" t="s">
        <v>4685</v>
      </c>
      <c r="AC348" s="1" t="s">
        <v>3742</v>
      </c>
      <c r="AR348" s="1" t="s">
        <v>1143</v>
      </c>
      <c r="AS348" s="1" t="s">
        <v>3743</v>
      </c>
      <c r="AU348" s="1" t="s">
        <v>5419</v>
      </c>
      <c r="AV348" s="1" t="s">
        <v>3744</v>
      </c>
      <c r="AY348" t="s">
        <v>168</v>
      </c>
      <c r="AZ348" t="s">
        <v>96</v>
      </c>
    </row>
    <row r="349" spans="2:52" ht="100" customHeight="1" x14ac:dyDescent="0.2">
      <c r="B349">
        <v>128</v>
      </c>
      <c r="C349" t="s">
        <v>1135</v>
      </c>
      <c r="D349">
        <v>2005</v>
      </c>
      <c r="E349" s="1" t="s">
        <v>3577</v>
      </c>
      <c r="F349" s="3">
        <v>38439</v>
      </c>
      <c r="G349" s="3">
        <v>39486</v>
      </c>
      <c r="H349" s="1" t="s">
        <v>70</v>
      </c>
      <c r="I349" s="1" t="s">
        <v>71</v>
      </c>
      <c r="J349" s="1" t="s">
        <v>3745</v>
      </c>
      <c r="K349" s="1">
        <v>23</v>
      </c>
      <c r="L349" s="1" t="s">
        <v>3739</v>
      </c>
      <c r="M349" s="1" t="s">
        <v>3746</v>
      </c>
      <c r="N349" s="1" t="s">
        <v>74</v>
      </c>
      <c r="S349" s="1" t="s">
        <v>74</v>
      </c>
      <c r="T349" s="29" t="s">
        <v>1671</v>
      </c>
      <c r="U349" s="1" t="s">
        <v>3747</v>
      </c>
      <c r="X349" s="1" t="s">
        <v>4685</v>
      </c>
      <c r="AB349" s="1" t="s">
        <v>3748</v>
      </c>
      <c r="AC349" s="1" t="s">
        <v>3742</v>
      </c>
      <c r="AR349" s="1" t="s">
        <v>1143</v>
      </c>
      <c r="AS349" s="1" t="s">
        <v>3743</v>
      </c>
      <c r="AU349" s="1" t="s">
        <v>5419</v>
      </c>
      <c r="AV349" s="1" t="s">
        <v>3744</v>
      </c>
      <c r="AY349" t="s">
        <v>168</v>
      </c>
      <c r="AZ349" t="s">
        <v>96</v>
      </c>
    </row>
    <row r="350" spans="2:52" ht="100" customHeight="1" x14ac:dyDescent="0.2">
      <c r="B350">
        <v>127</v>
      </c>
      <c r="C350" t="s">
        <v>3749</v>
      </c>
      <c r="D350">
        <v>2004</v>
      </c>
      <c r="E350" s="1" t="s">
        <v>3750</v>
      </c>
      <c r="F350" s="3">
        <v>38166</v>
      </c>
      <c r="G350" s="3">
        <v>39073</v>
      </c>
      <c r="H350" s="1" t="s">
        <v>70</v>
      </c>
      <c r="I350" s="1" t="s">
        <v>71</v>
      </c>
      <c r="J350" s="1" t="s">
        <v>1605</v>
      </c>
      <c r="K350" s="1">
        <v>8</v>
      </c>
      <c r="L350" s="1" t="s">
        <v>3751</v>
      </c>
      <c r="M350" s="1" t="s">
        <v>3751</v>
      </c>
      <c r="N350" s="1" t="s">
        <v>74</v>
      </c>
      <c r="S350" s="1" t="s">
        <v>74</v>
      </c>
      <c r="T350" s="29" t="s">
        <v>1671</v>
      </c>
      <c r="U350" s="1" t="s">
        <v>3752</v>
      </c>
      <c r="X350" s="1" t="s">
        <v>4685</v>
      </c>
      <c r="AC350" s="1" t="s">
        <v>3753</v>
      </c>
      <c r="AR350" s="1" t="s">
        <v>5420</v>
      </c>
      <c r="AS350" s="1" t="s">
        <v>3754</v>
      </c>
      <c r="AU350" s="1" t="s">
        <v>5420</v>
      </c>
      <c r="AV350" s="1" t="s">
        <v>93</v>
      </c>
      <c r="AY350" t="s">
        <v>168</v>
      </c>
      <c r="AZ350" t="s">
        <v>96</v>
      </c>
    </row>
    <row r="351" spans="2:52" ht="100" customHeight="1" x14ac:dyDescent="0.2">
      <c r="B351">
        <v>126</v>
      </c>
      <c r="C351" t="s">
        <v>3755</v>
      </c>
      <c r="D351">
        <v>2004</v>
      </c>
      <c r="E351" s="1" t="s">
        <v>3750</v>
      </c>
      <c r="F351" s="3">
        <v>38349</v>
      </c>
      <c r="G351" s="3">
        <v>39904</v>
      </c>
      <c r="H351" s="1" t="s">
        <v>70</v>
      </c>
      <c r="I351" s="1" t="s">
        <v>71</v>
      </c>
      <c r="J351" s="1" t="s">
        <v>3756</v>
      </c>
      <c r="K351" s="1">
        <v>30</v>
      </c>
      <c r="L351" s="1" t="s">
        <v>3757</v>
      </c>
      <c r="M351" s="1" t="s">
        <v>3757</v>
      </c>
      <c r="N351" s="1" t="s">
        <v>1011</v>
      </c>
      <c r="S351" s="1" t="s">
        <v>275</v>
      </c>
      <c r="T351" s="29">
        <v>2</v>
      </c>
      <c r="U351" s="1" t="s">
        <v>3758</v>
      </c>
      <c r="X351" s="1" t="s">
        <v>4685</v>
      </c>
      <c r="AC351" s="1" t="s">
        <v>3759</v>
      </c>
      <c r="AR351" s="1" t="s">
        <v>3760</v>
      </c>
      <c r="AS351" s="1" t="s">
        <v>3761</v>
      </c>
      <c r="AU351" s="1" t="s">
        <v>5421</v>
      </c>
      <c r="AV351" s="1" t="s">
        <v>3762</v>
      </c>
      <c r="AY351" t="s">
        <v>168</v>
      </c>
      <c r="AZ351" t="s">
        <v>96</v>
      </c>
    </row>
    <row r="352" spans="2:52" ht="100" customHeight="1" x14ac:dyDescent="0.2">
      <c r="B352">
        <v>125</v>
      </c>
      <c r="C352" t="s">
        <v>3763</v>
      </c>
      <c r="D352">
        <v>2004</v>
      </c>
      <c r="E352" s="1" t="s">
        <v>3750</v>
      </c>
      <c r="F352" s="3">
        <v>38239</v>
      </c>
      <c r="H352" s="1" t="s">
        <v>3764</v>
      </c>
      <c r="I352" s="1" t="s">
        <v>71</v>
      </c>
      <c r="J352" s="1" t="s">
        <v>3765</v>
      </c>
      <c r="K352" s="1">
        <v>6</v>
      </c>
      <c r="L352" s="1" t="s">
        <v>3766</v>
      </c>
      <c r="M352" s="1" t="s">
        <v>3766</v>
      </c>
      <c r="N352" s="1" t="s">
        <v>2479</v>
      </c>
      <c r="T352" s="29">
        <v>2</v>
      </c>
      <c r="U352" s="1" t="s">
        <v>3767</v>
      </c>
      <c r="X352" s="1" t="s">
        <v>4686</v>
      </c>
      <c r="AR352" s="1" t="s">
        <v>975</v>
      </c>
      <c r="AS352" s="1" t="s">
        <v>3768</v>
      </c>
      <c r="AU352" s="1" t="s">
        <v>5422</v>
      </c>
      <c r="AY352" t="s">
        <v>168</v>
      </c>
      <c r="AZ352" t="s">
        <v>78</v>
      </c>
    </row>
    <row r="353" spans="2:57" ht="100" customHeight="1" x14ac:dyDescent="0.2">
      <c r="B353">
        <v>124</v>
      </c>
      <c r="C353" t="s">
        <v>966</v>
      </c>
      <c r="D353">
        <v>2004</v>
      </c>
      <c r="E353" s="1" t="s">
        <v>3750</v>
      </c>
      <c r="F353" s="3">
        <v>38237</v>
      </c>
      <c r="G353" s="3">
        <v>39709</v>
      </c>
      <c r="H353" s="1" t="s">
        <v>70</v>
      </c>
      <c r="I353" s="1" t="s">
        <v>71</v>
      </c>
      <c r="J353" s="1" t="s">
        <v>3769</v>
      </c>
      <c r="K353" s="1">
        <v>2</v>
      </c>
      <c r="L353" s="1" t="s">
        <v>3770</v>
      </c>
      <c r="M353" s="1" t="s">
        <v>3771</v>
      </c>
      <c r="N353" s="1" t="s">
        <v>1779</v>
      </c>
      <c r="S353" s="1" t="s">
        <v>553</v>
      </c>
      <c r="T353" s="29">
        <v>9</v>
      </c>
      <c r="U353" s="1" t="s">
        <v>3772</v>
      </c>
      <c r="X353" s="1" t="s">
        <v>4686</v>
      </c>
      <c r="AC353" s="1" t="s">
        <v>4681</v>
      </c>
      <c r="AR353" s="1" t="s">
        <v>975</v>
      </c>
      <c r="AS353" s="1" t="s">
        <v>3773</v>
      </c>
      <c r="AU353" s="1" t="s">
        <v>4765</v>
      </c>
      <c r="AY353" t="s">
        <v>168</v>
      </c>
      <c r="AZ353" t="s">
        <v>78</v>
      </c>
    </row>
    <row r="354" spans="2:57" ht="100" customHeight="1" x14ac:dyDescent="0.2">
      <c r="B354">
        <v>122</v>
      </c>
      <c r="C354" t="s">
        <v>3774</v>
      </c>
      <c r="D354">
        <v>2004</v>
      </c>
      <c r="E354" s="1" t="s">
        <v>3750</v>
      </c>
      <c r="F354" s="3">
        <v>38218</v>
      </c>
      <c r="H354" s="1" t="s">
        <v>150</v>
      </c>
      <c r="I354" s="1" t="s">
        <v>234</v>
      </c>
      <c r="J354" s="1" t="s">
        <v>4714</v>
      </c>
      <c r="K354" s="1">
        <v>1</v>
      </c>
      <c r="L354" s="1" t="s">
        <v>3775</v>
      </c>
      <c r="M354" s="1" t="s">
        <v>3775</v>
      </c>
      <c r="N354" s="1" t="s">
        <v>5956</v>
      </c>
      <c r="T354" s="29">
        <v>2</v>
      </c>
      <c r="U354" s="1" t="s">
        <v>4713</v>
      </c>
      <c r="W354" s="1" t="s">
        <v>852</v>
      </c>
      <c r="X354" s="1" t="s">
        <v>4686</v>
      </c>
      <c r="AR354" s="1" t="s">
        <v>2054</v>
      </c>
      <c r="AU354" s="1" t="s">
        <v>2054</v>
      </c>
    </row>
    <row r="355" spans="2:57" ht="100" customHeight="1" x14ac:dyDescent="0.2">
      <c r="B355">
        <v>120</v>
      </c>
      <c r="C355" t="s">
        <v>3776</v>
      </c>
      <c r="D355">
        <v>2004</v>
      </c>
      <c r="E355" s="1" t="s">
        <v>3750</v>
      </c>
      <c r="F355" s="3">
        <v>38184</v>
      </c>
      <c r="H355" s="1" t="s">
        <v>627</v>
      </c>
      <c r="I355" s="1" t="s">
        <v>491</v>
      </c>
      <c r="J355" s="1" t="s">
        <v>4716</v>
      </c>
      <c r="K355" s="1">
        <v>3</v>
      </c>
      <c r="L355" s="1" t="s">
        <v>3777</v>
      </c>
      <c r="M355" s="1" t="s">
        <v>3777</v>
      </c>
      <c r="N355" s="1" t="s">
        <v>74</v>
      </c>
      <c r="T355" s="29" t="s">
        <v>1671</v>
      </c>
      <c r="U355" s="1" t="s">
        <v>4715</v>
      </c>
      <c r="X355" s="1" t="s">
        <v>4686</v>
      </c>
      <c r="AR355" s="1" t="s">
        <v>4717</v>
      </c>
      <c r="AU355" s="1" t="s">
        <v>5423</v>
      </c>
    </row>
    <row r="356" spans="2:57" ht="100" customHeight="1" x14ac:dyDescent="0.2">
      <c r="B356">
        <v>119</v>
      </c>
      <c r="C356" t="s">
        <v>1436</v>
      </c>
      <c r="D356">
        <v>2004</v>
      </c>
      <c r="E356" s="1" t="s">
        <v>3750</v>
      </c>
      <c r="F356" s="3">
        <v>38167</v>
      </c>
      <c r="H356" s="1" t="s">
        <v>70</v>
      </c>
      <c r="I356" s="1" t="s">
        <v>71</v>
      </c>
      <c r="J356" s="1" t="s">
        <v>1605</v>
      </c>
      <c r="K356" s="1">
        <v>7</v>
      </c>
      <c r="L356" s="1" t="s">
        <v>3778</v>
      </c>
      <c r="M356" s="1" t="s">
        <v>3778</v>
      </c>
      <c r="N356" s="1" t="s">
        <v>74</v>
      </c>
      <c r="T356" s="29" t="s">
        <v>1671</v>
      </c>
      <c r="U356" s="1" t="s">
        <v>3752</v>
      </c>
      <c r="X356" s="1" t="s">
        <v>4685</v>
      </c>
      <c r="AB356" s="1" t="s">
        <v>3779</v>
      </c>
      <c r="AC356" s="1" t="s">
        <v>3780</v>
      </c>
      <c r="AR356" s="1" t="s">
        <v>4718</v>
      </c>
      <c r="AU356" s="1" t="s">
        <v>5424</v>
      </c>
    </row>
    <row r="357" spans="2:57" ht="100" customHeight="1" x14ac:dyDescent="0.2">
      <c r="B357">
        <v>118</v>
      </c>
      <c r="C357" t="s">
        <v>3781</v>
      </c>
      <c r="D357">
        <v>2004</v>
      </c>
      <c r="E357" s="1" t="s">
        <v>3750</v>
      </c>
      <c r="F357" s="3">
        <v>38061</v>
      </c>
      <c r="H357" s="1" t="s">
        <v>3490</v>
      </c>
      <c r="I357" s="1" t="s">
        <v>71</v>
      </c>
      <c r="J357" s="1" t="s">
        <v>3125</v>
      </c>
      <c r="K357" s="1">
        <v>3</v>
      </c>
      <c r="L357" s="1" t="s">
        <v>3782</v>
      </c>
      <c r="M357" s="1" t="s">
        <v>3782</v>
      </c>
      <c r="N357" s="1" t="s">
        <v>74</v>
      </c>
      <c r="T357" s="29" t="s">
        <v>1671</v>
      </c>
      <c r="U357" s="1" t="s">
        <v>4728</v>
      </c>
      <c r="X357" s="1" t="s">
        <v>4686</v>
      </c>
      <c r="AR357" s="1" t="s">
        <v>4747</v>
      </c>
      <c r="AS357" s="1" t="s">
        <v>4747</v>
      </c>
      <c r="AT357" s="1" t="s">
        <v>147</v>
      </c>
      <c r="AU357" s="1" t="s">
        <v>4907</v>
      </c>
      <c r="AW357" s="1" t="s">
        <v>4748</v>
      </c>
    </row>
    <row r="358" spans="2:57" ht="100" customHeight="1" x14ac:dyDescent="0.2">
      <c r="B358">
        <v>117</v>
      </c>
      <c r="C358" t="s">
        <v>3147</v>
      </c>
      <c r="D358">
        <v>2003</v>
      </c>
      <c r="E358" s="1" t="s">
        <v>3750</v>
      </c>
      <c r="F358" s="3">
        <v>37704</v>
      </c>
      <c r="G358" s="3">
        <v>38020</v>
      </c>
      <c r="H358" s="1" t="s">
        <v>70</v>
      </c>
      <c r="I358" s="1" t="s">
        <v>71</v>
      </c>
      <c r="J358" s="1" t="s">
        <v>3783</v>
      </c>
      <c r="K358" s="1">
        <v>4</v>
      </c>
      <c r="L358" s="1" t="s">
        <v>3784</v>
      </c>
      <c r="M358" s="1" t="s">
        <v>3784</v>
      </c>
      <c r="N358" s="1" t="s">
        <v>74</v>
      </c>
      <c r="S358" s="1" t="s">
        <v>74</v>
      </c>
      <c r="T358" s="29" t="s">
        <v>1671</v>
      </c>
      <c r="U358" s="1" t="s">
        <v>3785</v>
      </c>
      <c r="X358" s="1" t="s">
        <v>4685</v>
      </c>
      <c r="AC358" s="1" t="s">
        <v>3786</v>
      </c>
      <c r="AU358" s="1" t="s">
        <v>5237</v>
      </c>
      <c r="AV358" s="1" t="s">
        <v>3787</v>
      </c>
      <c r="AY358" t="s">
        <v>808</v>
      </c>
      <c r="AZ358" t="s">
        <v>78</v>
      </c>
      <c r="BD358">
        <v>1</v>
      </c>
      <c r="BE358">
        <v>1</v>
      </c>
    </row>
    <row r="359" spans="2:57" ht="100" customHeight="1" x14ac:dyDescent="0.2">
      <c r="B359">
        <v>116</v>
      </c>
      <c r="C359" t="s">
        <v>3147</v>
      </c>
      <c r="D359">
        <v>2003</v>
      </c>
      <c r="E359" s="1" t="s">
        <v>3750</v>
      </c>
      <c r="F359" s="3">
        <v>37812</v>
      </c>
      <c r="G359" s="3">
        <v>38174</v>
      </c>
      <c r="H359" s="1" t="s">
        <v>70</v>
      </c>
      <c r="I359" s="1" t="s">
        <v>71</v>
      </c>
      <c r="J359" s="1" t="s">
        <v>3783</v>
      </c>
      <c r="K359" s="1">
        <v>2</v>
      </c>
      <c r="L359" s="1" t="s">
        <v>3788</v>
      </c>
      <c r="M359" s="1" t="s">
        <v>3788</v>
      </c>
      <c r="N359" s="1" t="s">
        <v>3495</v>
      </c>
      <c r="S359" s="1" t="s">
        <v>3495</v>
      </c>
      <c r="T359" s="29">
        <v>7</v>
      </c>
      <c r="U359" s="1" t="s">
        <v>3789</v>
      </c>
      <c r="X359" s="1" t="s">
        <v>4685</v>
      </c>
      <c r="AC359" s="1" t="s">
        <v>3790</v>
      </c>
      <c r="AR359" s="1" t="s">
        <v>4749</v>
      </c>
      <c r="AS359" s="1" t="s">
        <v>4749</v>
      </c>
      <c r="AU359" s="1" t="s">
        <v>5425</v>
      </c>
      <c r="AY359" t="s">
        <v>168</v>
      </c>
      <c r="AZ359" t="s">
        <v>78</v>
      </c>
    </row>
    <row r="360" spans="2:57" ht="100" customHeight="1" x14ac:dyDescent="0.2">
      <c r="B360">
        <v>115</v>
      </c>
      <c r="C360" t="s">
        <v>3791</v>
      </c>
      <c r="D360">
        <v>2003</v>
      </c>
      <c r="E360" s="1" t="s">
        <v>3750</v>
      </c>
      <c r="F360" s="3">
        <v>37986</v>
      </c>
      <c r="G360" s="3">
        <v>39652</v>
      </c>
      <c r="H360" s="1" t="s">
        <v>70</v>
      </c>
      <c r="I360" s="1" t="s">
        <v>71</v>
      </c>
      <c r="J360" s="1" t="s">
        <v>3792</v>
      </c>
      <c r="K360" s="1">
        <v>5</v>
      </c>
      <c r="L360" s="1" t="s">
        <v>3793</v>
      </c>
      <c r="M360" s="1" t="s">
        <v>3794</v>
      </c>
      <c r="N360" s="1" t="s">
        <v>1157</v>
      </c>
      <c r="S360" s="1" t="s">
        <v>553</v>
      </c>
      <c r="T360" s="29">
        <v>9</v>
      </c>
      <c r="U360" s="1" t="s">
        <v>3795</v>
      </c>
      <c r="X360" s="1" t="s">
        <v>4685</v>
      </c>
      <c r="AC360" s="1" t="s">
        <v>3796</v>
      </c>
      <c r="AR360" s="1" t="s">
        <v>5426</v>
      </c>
      <c r="AS360" s="1" t="s">
        <v>3797</v>
      </c>
      <c r="AU360" s="1" t="s">
        <v>5426</v>
      </c>
      <c r="AY360" t="s">
        <v>808</v>
      </c>
      <c r="AZ360" t="s">
        <v>78</v>
      </c>
      <c r="BB360">
        <v>3</v>
      </c>
      <c r="BC360">
        <v>2</v>
      </c>
    </row>
    <row r="361" spans="2:57" ht="100" customHeight="1" x14ac:dyDescent="0.2">
      <c r="B361">
        <v>114</v>
      </c>
      <c r="C361" t="s">
        <v>966</v>
      </c>
      <c r="D361">
        <v>2003</v>
      </c>
      <c r="E361" s="1" t="s">
        <v>3750</v>
      </c>
      <c r="F361" s="3">
        <v>37942</v>
      </c>
      <c r="H361" s="1" t="s">
        <v>70</v>
      </c>
      <c r="I361" s="1" t="s">
        <v>71</v>
      </c>
      <c r="J361" s="1" t="s">
        <v>3798</v>
      </c>
      <c r="K361" s="1">
        <v>14</v>
      </c>
      <c r="N361" s="1" t="s">
        <v>74</v>
      </c>
      <c r="S361" s="1" t="s">
        <v>74</v>
      </c>
      <c r="T361" s="29" t="s">
        <v>1671</v>
      </c>
      <c r="U361" s="1" t="s">
        <v>3799</v>
      </c>
      <c r="X361" s="1" t="s">
        <v>4685</v>
      </c>
      <c r="AR361" s="1" t="s">
        <v>975</v>
      </c>
      <c r="AS361" s="1" t="s">
        <v>3800</v>
      </c>
      <c r="AU361" s="1" t="s">
        <v>5427</v>
      </c>
      <c r="AY361" t="s">
        <v>168</v>
      </c>
      <c r="AZ361" t="s">
        <v>78</v>
      </c>
      <c r="BB361">
        <v>12</v>
      </c>
      <c r="BC361">
        <v>1</v>
      </c>
    </row>
    <row r="362" spans="2:57" ht="100" customHeight="1" x14ac:dyDescent="0.2">
      <c r="B362">
        <v>113</v>
      </c>
      <c r="C362" t="s">
        <v>966</v>
      </c>
      <c r="D362">
        <v>2003</v>
      </c>
      <c r="E362" s="1" t="s">
        <v>3750</v>
      </c>
      <c r="F362" s="3">
        <v>37921</v>
      </c>
      <c r="G362" s="3">
        <v>38793</v>
      </c>
      <c r="H362" s="1" t="s">
        <v>70</v>
      </c>
      <c r="I362" s="1" t="s">
        <v>71</v>
      </c>
      <c r="J362" s="1" t="s">
        <v>3798</v>
      </c>
      <c r="K362" s="1">
        <v>29</v>
      </c>
      <c r="L362" s="1" t="s">
        <v>3801</v>
      </c>
      <c r="M362" s="1" t="s">
        <v>3802</v>
      </c>
      <c r="N362" s="1" t="s">
        <v>74</v>
      </c>
      <c r="S362" s="1" t="s">
        <v>74</v>
      </c>
      <c r="T362" s="29" t="s">
        <v>1671</v>
      </c>
      <c r="U362" s="1" t="s">
        <v>3803</v>
      </c>
      <c r="X362" s="1" t="s">
        <v>4685</v>
      </c>
      <c r="AB362" s="1" t="s">
        <v>3804</v>
      </c>
      <c r="AC362" s="1" t="s">
        <v>3805</v>
      </c>
      <c r="AR362" s="1" t="s">
        <v>975</v>
      </c>
      <c r="AS362" s="1" t="s">
        <v>3806</v>
      </c>
      <c r="AU362" s="1" t="s">
        <v>5428</v>
      </c>
      <c r="AV362" s="1" t="s">
        <v>3807</v>
      </c>
      <c r="AY362" t="s">
        <v>168</v>
      </c>
      <c r="AZ362" t="s">
        <v>96</v>
      </c>
      <c r="BB362">
        <v>13</v>
      </c>
      <c r="BC362">
        <v>1</v>
      </c>
      <c r="BD362">
        <v>3</v>
      </c>
      <c r="BE362">
        <v>11</v>
      </c>
    </row>
    <row r="363" spans="2:57" ht="100" customHeight="1" x14ac:dyDescent="0.2">
      <c r="B363">
        <v>112</v>
      </c>
      <c r="C363" t="s">
        <v>1436</v>
      </c>
      <c r="D363">
        <v>2003</v>
      </c>
      <c r="E363" s="1" t="s">
        <v>3750</v>
      </c>
      <c r="F363" s="3">
        <v>37917</v>
      </c>
      <c r="G363" s="3">
        <v>39174</v>
      </c>
      <c r="H363" s="1" t="s">
        <v>70</v>
      </c>
      <c r="I363" s="1" t="s">
        <v>71</v>
      </c>
      <c r="J363" s="1" t="s">
        <v>3808</v>
      </c>
      <c r="K363" s="1">
        <v>24</v>
      </c>
      <c r="L363" s="1" t="s">
        <v>3809</v>
      </c>
      <c r="M363" s="1" t="s">
        <v>3810</v>
      </c>
      <c r="N363" s="1" t="s">
        <v>74</v>
      </c>
      <c r="S363" s="1" t="s">
        <v>275</v>
      </c>
      <c r="T363" s="29" t="s">
        <v>1671</v>
      </c>
      <c r="U363" s="1" t="s">
        <v>3811</v>
      </c>
      <c r="X363" s="1" t="s">
        <v>4686</v>
      </c>
      <c r="AB363" s="1" t="s">
        <v>3812</v>
      </c>
      <c r="AC363" s="1" t="s">
        <v>3813</v>
      </c>
      <c r="AR363" s="1" t="s">
        <v>1443</v>
      </c>
      <c r="AS363" s="1" t="s">
        <v>3814</v>
      </c>
      <c r="AU363" s="1" t="s">
        <v>5429</v>
      </c>
      <c r="AV363" s="1" t="s">
        <v>3815</v>
      </c>
      <c r="AY363" t="s">
        <v>168</v>
      </c>
      <c r="AZ363" t="s">
        <v>96</v>
      </c>
      <c r="BB363">
        <v>11</v>
      </c>
      <c r="BC363">
        <v>1</v>
      </c>
      <c r="BE363">
        <v>10</v>
      </c>
    </row>
    <row r="364" spans="2:57" ht="100" customHeight="1" x14ac:dyDescent="0.2">
      <c r="B364">
        <v>111</v>
      </c>
      <c r="C364" t="s">
        <v>2300</v>
      </c>
      <c r="D364">
        <v>2003</v>
      </c>
      <c r="E364" s="1" t="s">
        <v>3750</v>
      </c>
      <c r="F364" s="3">
        <v>37910</v>
      </c>
      <c r="H364" s="1" t="s">
        <v>2301</v>
      </c>
      <c r="I364" s="1" t="s">
        <v>2752</v>
      </c>
      <c r="J364" s="1" t="s">
        <v>4720</v>
      </c>
      <c r="K364" s="1">
        <v>1</v>
      </c>
      <c r="L364" s="1" t="s">
        <v>3816</v>
      </c>
      <c r="M364" s="1" t="s">
        <v>3816</v>
      </c>
      <c r="N364" s="1" t="s">
        <v>74</v>
      </c>
      <c r="T364" s="29" t="s">
        <v>1671</v>
      </c>
      <c r="U364" s="1" t="s">
        <v>4719</v>
      </c>
      <c r="X364" s="1" t="s">
        <v>4685</v>
      </c>
      <c r="AR364" s="1" t="s">
        <v>975</v>
      </c>
      <c r="AU364" s="1" t="s">
        <v>975</v>
      </c>
    </row>
    <row r="365" spans="2:57" ht="100" customHeight="1" x14ac:dyDescent="0.2">
      <c r="B365">
        <v>110</v>
      </c>
      <c r="C365" t="s">
        <v>966</v>
      </c>
      <c r="D365">
        <v>2003</v>
      </c>
      <c r="E365" s="1" t="s">
        <v>3750</v>
      </c>
      <c r="F365" s="3">
        <v>37879</v>
      </c>
      <c r="G365" s="3">
        <v>38203</v>
      </c>
      <c r="H365" s="1" t="s">
        <v>70</v>
      </c>
      <c r="I365" s="1" t="s">
        <v>71</v>
      </c>
      <c r="J365" s="1" t="s">
        <v>3817</v>
      </c>
      <c r="K365" s="1">
        <v>3</v>
      </c>
      <c r="L365" s="1" t="s">
        <v>3818</v>
      </c>
      <c r="M365" s="1" t="s">
        <v>3819</v>
      </c>
      <c r="N365" s="1" t="s">
        <v>1081</v>
      </c>
      <c r="S365" s="1" t="s">
        <v>1081</v>
      </c>
      <c r="T365" s="29">
        <v>2</v>
      </c>
      <c r="U365" s="1" t="s">
        <v>3820</v>
      </c>
      <c r="X365" s="1" t="s">
        <v>4686</v>
      </c>
      <c r="AC365" s="1" t="s">
        <v>3821</v>
      </c>
      <c r="AR365" s="1" t="s">
        <v>975</v>
      </c>
      <c r="AS365" s="1" t="s">
        <v>3822</v>
      </c>
      <c r="AU365" s="1" t="s">
        <v>5430</v>
      </c>
      <c r="AY365" t="s">
        <v>168</v>
      </c>
      <c r="AZ365" t="s">
        <v>78</v>
      </c>
    </row>
    <row r="366" spans="2:57" ht="100" customHeight="1" x14ac:dyDescent="0.2">
      <c r="B366">
        <v>109</v>
      </c>
      <c r="C366" t="s">
        <v>3823</v>
      </c>
      <c r="D366">
        <v>2003</v>
      </c>
      <c r="E366" s="1" t="s">
        <v>3750</v>
      </c>
      <c r="F366" s="3">
        <v>37776</v>
      </c>
      <c r="G366" s="3">
        <v>37872</v>
      </c>
      <c r="H366" s="1" t="s">
        <v>70</v>
      </c>
      <c r="I366" s="1" t="s">
        <v>71</v>
      </c>
      <c r="J366" s="1" t="s">
        <v>3824</v>
      </c>
      <c r="K366" s="1">
        <v>3</v>
      </c>
      <c r="L366" s="1" t="s">
        <v>3825</v>
      </c>
      <c r="M366" s="1" t="s">
        <v>3825</v>
      </c>
      <c r="N366" s="1" t="s">
        <v>3582</v>
      </c>
      <c r="S366" s="1" t="s">
        <v>3582</v>
      </c>
      <c r="T366" s="29">
        <v>2</v>
      </c>
      <c r="U366" s="1" t="s">
        <v>4682</v>
      </c>
      <c r="X366" s="1" t="s">
        <v>4686</v>
      </c>
      <c r="AC366" s="1" t="s">
        <v>3826</v>
      </c>
      <c r="AR366" s="1" t="s">
        <v>1443</v>
      </c>
      <c r="AS366" s="1" t="s">
        <v>3827</v>
      </c>
      <c r="AU366" s="1" t="s">
        <v>5431</v>
      </c>
      <c r="AY366" t="s">
        <v>168</v>
      </c>
      <c r="AZ366" t="s">
        <v>78</v>
      </c>
      <c r="BB366">
        <v>3</v>
      </c>
    </row>
    <row r="367" spans="2:57" ht="100" customHeight="1" x14ac:dyDescent="0.2">
      <c r="B367">
        <v>108</v>
      </c>
      <c r="C367" t="s">
        <v>3828</v>
      </c>
      <c r="D367">
        <v>2003</v>
      </c>
      <c r="E367" s="1" t="s">
        <v>3750</v>
      </c>
      <c r="F367" s="3">
        <v>37741</v>
      </c>
      <c r="H367" s="1" t="s">
        <v>3490</v>
      </c>
      <c r="I367" s="1" t="s">
        <v>71</v>
      </c>
      <c r="J367" s="1" t="s">
        <v>4733</v>
      </c>
      <c r="K367" s="1">
        <v>3</v>
      </c>
      <c r="L367" s="1" t="s">
        <v>3829</v>
      </c>
      <c r="M367" s="1" t="s">
        <v>3829</v>
      </c>
      <c r="N367" s="1" t="s">
        <v>131</v>
      </c>
      <c r="T367" s="29">
        <v>8</v>
      </c>
      <c r="U367" s="1" t="s">
        <v>5447</v>
      </c>
      <c r="X367" s="1" t="s">
        <v>4686</v>
      </c>
      <c r="AR367" s="1" t="s">
        <v>1324</v>
      </c>
      <c r="AS367" s="1" t="s">
        <v>4732</v>
      </c>
      <c r="AU367" s="1" t="s">
        <v>5432</v>
      </c>
    </row>
    <row r="368" spans="2:57" ht="100" customHeight="1" x14ac:dyDescent="0.2">
      <c r="B368">
        <v>107</v>
      </c>
      <c r="C368" t="s">
        <v>218</v>
      </c>
      <c r="D368">
        <v>2003</v>
      </c>
      <c r="E368" s="1" t="s">
        <v>3750</v>
      </c>
      <c r="F368" s="3">
        <v>37728</v>
      </c>
      <c r="H368" s="1" t="s">
        <v>70</v>
      </c>
      <c r="I368" s="1" t="s">
        <v>71</v>
      </c>
      <c r="J368" s="1" t="s">
        <v>4730</v>
      </c>
      <c r="K368" s="1">
        <v>6</v>
      </c>
      <c r="L368" s="1" t="s">
        <v>3830</v>
      </c>
      <c r="M368" s="1" t="s">
        <v>3830</v>
      </c>
      <c r="N368" s="1" t="s">
        <v>74</v>
      </c>
      <c r="T368" s="29" t="s">
        <v>1671</v>
      </c>
      <c r="U368" s="1" t="s">
        <v>4729</v>
      </c>
      <c r="X368" s="1" t="s">
        <v>4685</v>
      </c>
      <c r="AC368" s="1" t="s">
        <v>3831</v>
      </c>
      <c r="AR368" s="1" t="s">
        <v>4731</v>
      </c>
      <c r="AU368" s="1" t="s">
        <v>5433</v>
      </c>
    </row>
    <row r="369" spans="2:57" ht="100" customHeight="1" x14ac:dyDescent="0.2">
      <c r="B369">
        <v>105</v>
      </c>
      <c r="C369" t="s">
        <v>3781</v>
      </c>
      <c r="D369">
        <v>2003</v>
      </c>
      <c r="E369" s="1" t="s">
        <v>3750</v>
      </c>
      <c r="F369" s="3">
        <v>37665</v>
      </c>
      <c r="H369" s="1" t="s">
        <v>3490</v>
      </c>
      <c r="I369" s="1" t="s">
        <v>71</v>
      </c>
      <c r="J369" s="1" t="s">
        <v>3125</v>
      </c>
      <c r="L369" s="1" t="s">
        <v>3832</v>
      </c>
      <c r="M369" s="1" t="s">
        <v>3832</v>
      </c>
      <c r="N369" s="1" t="s">
        <v>252</v>
      </c>
      <c r="T369" s="29" t="s">
        <v>1671</v>
      </c>
      <c r="U369" s="1" t="s">
        <v>4728</v>
      </c>
      <c r="X369" s="1" t="s">
        <v>4686</v>
      </c>
      <c r="AR369" s="1" t="s">
        <v>4751</v>
      </c>
      <c r="AT369" s="1" t="s">
        <v>4751</v>
      </c>
      <c r="AU369" s="1" t="s">
        <v>5434</v>
      </c>
      <c r="AW369" s="1" t="s">
        <v>4750</v>
      </c>
    </row>
    <row r="370" spans="2:57" ht="100" customHeight="1" x14ac:dyDescent="0.2">
      <c r="B370">
        <v>104</v>
      </c>
      <c r="C370" t="s">
        <v>966</v>
      </c>
      <c r="D370">
        <v>2003</v>
      </c>
      <c r="E370" s="1" t="s">
        <v>3750</v>
      </c>
      <c r="F370" s="3">
        <v>37658</v>
      </c>
      <c r="H370" s="1" t="s">
        <v>70</v>
      </c>
      <c r="I370" s="1" t="s">
        <v>71</v>
      </c>
      <c r="J370" s="1" t="s">
        <v>3833</v>
      </c>
      <c r="K370" s="1">
        <v>10</v>
      </c>
      <c r="N370" s="1" t="s">
        <v>74</v>
      </c>
      <c r="S370" s="1" t="s">
        <v>74</v>
      </c>
      <c r="T370" s="29" t="s">
        <v>1671</v>
      </c>
      <c r="U370" s="1" t="s">
        <v>3834</v>
      </c>
      <c r="X370" s="1" t="s">
        <v>4685</v>
      </c>
      <c r="AR370" s="1" t="s">
        <v>975</v>
      </c>
      <c r="AS370" s="1" t="s">
        <v>3835</v>
      </c>
      <c r="AU370" s="1" t="s">
        <v>5435</v>
      </c>
      <c r="AY370" t="s">
        <v>168</v>
      </c>
      <c r="AZ370" t="s">
        <v>78</v>
      </c>
      <c r="BB370">
        <v>8</v>
      </c>
      <c r="BC370">
        <v>2</v>
      </c>
    </row>
    <row r="371" spans="2:57" ht="100" customHeight="1" x14ac:dyDescent="0.2">
      <c r="B371">
        <v>103</v>
      </c>
      <c r="C371" t="s">
        <v>966</v>
      </c>
      <c r="D371">
        <v>2003</v>
      </c>
      <c r="E371" s="1" t="s">
        <v>3750</v>
      </c>
      <c r="F371" s="3">
        <v>37621</v>
      </c>
      <c r="G371" s="3">
        <v>38527</v>
      </c>
      <c r="H371" s="1" t="s">
        <v>70</v>
      </c>
      <c r="I371" s="1" t="s">
        <v>71</v>
      </c>
      <c r="J371" s="1" t="s">
        <v>3833</v>
      </c>
      <c r="K371" s="1">
        <v>25</v>
      </c>
      <c r="L371" s="1" t="s">
        <v>3836</v>
      </c>
      <c r="M371" s="1" t="s">
        <v>3837</v>
      </c>
      <c r="N371" s="1" t="s">
        <v>74</v>
      </c>
      <c r="S371" s="1" t="s">
        <v>74</v>
      </c>
      <c r="T371" s="29" t="s">
        <v>1671</v>
      </c>
      <c r="U371" s="1" t="s">
        <v>3838</v>
      </c>
      <c r="X371" s="1" t="s">
        <v>4685</v>
      </c>
      <c r="AB371" s="1" t="s">
        <v>3839</v>
      </c>
      <c r="AC371" s="1" t="s">
        <v>4466</v>
      </c>
      <c r="AP371" s="1" t="s">
        <v>3840</v>
      </c>
      <c r="AR371" s="1" t="s">
        <v>975</v>
      </c>
      <c r="AS371" s="1" t="s">
        <v>3841</v>
      </c>
      <c r="AU371" s="1" t="s">
        <v>5436</v>
      </c>
      <c r="AV371" s="1" t="s">
        <v>3842</v>
      </c>
      <c r="AY371" t="s">
        <v>168</v>
      </c>
      <c r="AZ371" t="s">
        <v>96</v>
      </c>
      <c r="BB371">
        <v>11</v>
      </c>
      <c r="BC371">
        <v>3</v>
      </c>
      <c r="BE371">
        <v>10</v>
      </c>
    </row>
    <row r="372" spans="2:57" ht="100" customHeight="1" x14ac:dyDescent="0.2">
      <c r="B372">
        <v>102</v>
      </c>
      <c r="C372" t="s">
        <v>3843</v>
      </c>
      <c r="D372">
        <v>2002</v>
      </c>
      <c r="E372" s="1" t="s">
        <v>3750</v>
      </c>
      <c r="F372" s="3">
        <v>37529</v>
      </c>
      <c r="H372" s="1" t="s">
        <v>4721</v>
      </c>
      <c r="I372" s="1" t="s">
        <v>71</v>
      </c>
      <c r="J372" s="1" t="s">
        <v>113</v>
      </c>
      <c r="K372" s="1">
        <v>2</v>
      </c>
      <c r="L372" s="1" t="s">
        <v>3844</v>
      </c>
      <c r="M372" s="1" t="s">
        <v>3844</v>
      </c>
      <c r="N372" s="1" t="s">
        <v>5957</v>
      </c>
      <c r="T372" s="29">
        <v>9</v>
      </c>
      <c r="U372" s="1" t="s">
        <v>4722</v>
      </c>
      <c r="W372" s="1" t="s">
        <v>1493</v>
      </c>
      <c r="X372" s="1" t="s">
        <v>4686</v>
      </c>
      <c r="AR372" s="1" t="s">
        <v>4878</v>
      </c>
      <c r="AT372" s="1" t="s">
        <v>1246</v>
      </c>
      <c r="AU372" s="1" t="s">
        <v>4878</v>
      </c>
    </row>
    <row r="373" spans="2:57" ht="100" customHeight="1" x14ac:dyDescent="0.2">
      <c r="B373">
        <v>101</v>
      </c>
      <c r="C373" t="s">
        <v>169</v>
      </c>
      <c r="D373">
        <v>2002</v>
      </c>
      <c r="E373" s="1" t="s">
        <v>3750</v>
      </c>
      <c r="F373" s="3">
        <v>37414</v>
      </c>
      <c r="G373" s="3">
        <v>38086</v>
      </c>
      <c r="H373" s="1" t="s">
        <v>70</v>
      </c>
      <c r="I373" s="1" t="s">
        <v>71</v>
      </c>
      <c r="J373" s="1" t="s">
        <v>3845</v>
      </c>
      <c r="K373" s="1">
        <v>12</v>
      </c>
      <c r="L373" s="1" t="s">
        <v>3846</v>
      </c>
      <c r="M373" s="1" t="s">
        <v>3847</v>
      </c>
      <c r="N373" s="1" t="s">
        <v>74</v>
      </c>
      <c r="S373" s="1" t="s">
        <v>74</v>
      </c>
      <c r="T373" s="29" t="s">
        <v>1671</v>
      </c>
      <c r="U373" s="1" t="s">
        <v>3848</v>
      </c>
      <c r="X373" s="1" t="s">
        <v>4686</v>
      </c>
      <c r="AC373" s="1" t="s">
        <v>3849</v>
      </c>
      <c r="AR373" s="1" t="s">
        <v>3850</v>
      </c>
      <c r="AS373" s="1" t="s">
        <v>3851</v>
      </c>
      <c r="AU373" s="1" t="s">
        <v>5437</v>
      </c>
      <c r="AV373" s="1" t="s">
        <v>3852</v>
      </c>
      <c r="AY373" t="s">
        <v>808</v>
      </c>
      <c r="AZ373" t="s">
        <v>96</v>
      </c>
      <c r="BB373">
        <v>2</v>
      </c>
      <c r="BD373">
        <v>8</v>
      </c>
      <c r="BE373">
        <v>2</v>
      </c>
    </row>
    <row r="374" spans="2:57" ht="100" customHeight="1" x14ac:dyDescent="0.2">
      <c r="B374">
        <v>100</v>
      </c>
      <c r="C374" t="s">
        <v>3853</v>
      </c>
      <c r="D374">
        <v>2002</v>
      </c>
      <c r="E374" s="1" t="s">
        <v>3750</v>
      </c>
      <c r="F374" s="3">
        <v>37389</v>
      </c>
      <c r="H374" s="1" t="s">
        <v>3490</v>
      </c>
      <c r="I374" s="1" t="s">
        <v>71</v>
      </c>
      <c r="J374" s="1" t="s">
        <v>5449</v>
      </c>
      <c r="L374" s="1" t="s">
        <v>3854</v>
      </c>
      <c r="M374" s="1" t="s">
        <v>3854</v>
      </c>
      <c r="N374" s="1" t="s">
        <v>2817</v>
      </c>
      <c r="T374" s="29">
        <v>8</v>
      </c>
      <c r="U374" s="1" t="s">
        <v>5448</v>
      </c>
      <c r="W374" s="1" t="s">
        <v>1493</v>
      </c>
      <c r="X374" s="1" t="s">
        <v>4686</v>
      </c>
      <c r="AR374" s="1" t="s">
        <v>2824</v>
      </c>
      <c r="AT374" s="1" t="s">
        <v>147</v>
      </c>
      <c r="AU374" s="1" t="s">
        <v>4894</v>
      </c>
    </row>
    <row r="375" spans="2:57" ht="100" customHeight="1" x14ac:dyDescent="0.2">
      <c r="B375">
        <v>99</v>
      </c>
      <c r="C375" t="s">
        <v>3855</v>
      </c>
      <c r="D375">
        <v>2002</v>
      </c>
      <c r="E375" s="1" t="s">
        <v>3750</v>
      </c>
      <c r="F375" s="3">
        <v>37342</v>
      </c>
      <c r="H375" s="1" t="s">
        <v>3856</v>
      </c>
      <c r="I375" s="1" t="s">
        <v>1021</v>
      </c>
      <c r="J375" s="1" t="s">
        <v>4727</v>
      </c>
      <c r="K375" s="1">
        <v>1</v>
      </c>
      <c r="L375" s="1" t="s">
        <v>3857</v>
      </c>
      <c r="M375" s="1" t="s">
        <v>3857</v>
      </c>
      <c r="N375" s="1" t="s">
        <v>252</v>
      </c>
      <c r="T375" s="29" t="s">
        <v>1671</v>
      </c>
      <c r="U375" s="1" t="s">
        <v>4726</v>
      </c>
      <c r="W375" s="1" t="s">
        <v>852</v>
      </c>
      <c r="X375" s="1" t="s">
        <v>4685</v>
      </c>
      <c r="AR375" s="1" t="s">
        <v>453</v>
      </c>
      <c r="AU375" s="1" t="s">
        <v>453</v>
      </c>
    </row>
    <row r="376" spans="2:57" ht="100" customHeight="1" x14ac:dyDescent="0.2">
      <c r="B376">
        <v>98</v>
      </c>
      <c r="C376" t="s">
        <v>3858</v>
      </c>
      <c r="D376">
        <v>2001</v>
      </c>
      <c r="E376" s="1" t="s">
        <v>3750</v>
      </c>
      <c r="F376" s="3">
        <v>37116</v>
      </c>
      <c r="H376" s="1" t="s">
        <v>70</v>
      </c>
      <c r="I376" s="1" t="s">
        <v>71</v>
      </c>
      <c r="J376" s="1" t="s">
        <v>4724</v>
      </c>
      <c r="K376" s="1">
        <v>5</v>
      </c>
      <c r="L376" s="1" t="s">
        <v>5958</v>
      </c>
      <c r="M376" s="1" t="s">
        <v>5958</v>
      </c>
      <c r="N376" s="1" t="s">
        <v>553</v>
      </c>
      <c r="T376" s="29">
        <v>9</v>
      </c>
      <c r="U376" s="1" t="s">
        <v>4723</v>
      </c>
      <c r="W376" s="1" t="s">
        <v>852</v>
      </c>
      <c r="X376" s="1" t="s">
        <v>4686</v>
      </c>
      <c r="AR376" s="1" t="s">
        <v>230</v>
      </c>
      <c r="AU376" s="1" t="s">
        <v>230</v>
      </c>
      <c r="AW376" s="1" t="s">
        <v>4725</v>
      </c>
    </row>
    <row r="377" spans="2:57" ht="100" customHeight="1" x14ac:dyDescent="0.2">
      <c r="B377">
        <v>97</v>
      </c>
      <c r="C377" t="s">
        <v>3859</v>
      </c>
      <c r="D377">
        <v>2001</v>
      </c>
      <c r="E377" s="1" t="s">
        <v>3750</v>
      </c>
      <c r="F377" s="3">
        <v>37061</v>
      </c>
      <c r="G377" s="3">
        <v>37999</v>
      </c>
      <c r="H377" s="1" t="s">
        <v>490</v>
      </c>
      <c r="I377" s="1" t="s">
        <v>71</v>
      </c>
      <c r="J377" s="1" t="s">
        <v>2557</v>
      </c>
      <c r="K377" s="1">
        <v>10</v>
      </c>
      <c r="L377" s="1" t="s">
        <v>3860</v>
      </c>
      <c r="M377" s="1" t="s">
        <v>3861</v>
      </c>
      <c r="N377" s="1" t="s">
        <v>1081</v>
      </c>
      <c r="S377" s="1" t="s">
        <v>1011</v>
      </c>
      <c r="T377" s="29">
        <v>2</v>
      </c>
      <c r="U377" s="1" t="s">
        <v>4683</v>
      </c>
      <c r="X377" s="1" t="s">
        <v>4686</v>
      </c>
      <c r="AC377" s="1" t="s">
        <v>3862</v>
      </c>
      <c r="AR377" s="1" t="s">
        <v>975</v>
      </c>
      <c r="AS377" s="1" t="s">
        <v>3863</v>
      </c>
      <c r="AU377" s="1" t="s">
        <v>5438</v>
      </c>
      <c r="AY377" t="s">
        <v>168</v>
      </c>
      <c r="AZ377" t="s">
        <v>78</v>
      </c>
      <c r="BB377">
        <v>9</v>
      </c>
      <c r="BC377">
        <v>1</v>
      </c>
    </row>
    <row r="378" spans="2:57" ht="100" customHeight="1" x14ac:dyDescent="0.2">
      <c r="B378">
        <v>96</v>
      </c>
      <c r="C378" t="s">
        <v>966</v>
      </c>
      <c r="D378">
        <v>2001</v>
      </c>
      <c r="E378" s="1" t="s">
        <v>3750</v>
      </c>
      <c r="F378" s="3">
        <v>37036</v>
      </c>
      <c r="G378" s="3">
        <v>37736</v>
      </c>
      <c r="H378" s="1" t="s">
        <v>70</v>
      </c>
      <c r="I378" s="1" t="s">
        <v>71</v>
      </c>
      <c r="J378" s="1" t="s">
        <v>3864</v>
      </c>
      <c r="K378" s="1">
        <v>2</v>
      </c>
      <c r="L378" s="1" t="s">
        <v>3865</v>
      </c>
      <c r="M378" s="1" t="s">
        <v>3866</v>
      </c>
      <c r="N378" s="1" t="s">
        <v>74</v>
      </c>
      <c r="S378" s="1" t="s">
        <v>74</v>
      </c>
      <c r="T378" s="29" t="s">
        <v>1671</v>
      </c>
      <c r="U378" s="1" t="s">
        <v>3867</v>
      </c>
      <c r="W378" s="1" t="s">
        <v>633</v>
      </c>
      <c r="X378" s="1" t="s">
        <v>4686</v>
      </c>
      <c r="AB378" s="1" t="s">
        <v>3868</v>
      </c>
      <c r="AC378" s="1" t="s">
        <v>4467</v>
      </c>
      <c r="AR378" s="1" t="s">
        <v>3869</v>
      </c>
      <c r="AS378" s="1" t="s">
        <v>3773</v>
      </c>
      <c r="AU378" s="1" t="s">
        <v>4765</v>
      </c>
      <c r="AY378" t="s">
        <v>168</v>
      </c>
      <c r="AZ378" t="s">
        <v>78</v>
      </c>
      <c r="BB378">
        <v>2</v>
      </c>
    </row>
    <row r="379" spans="2:57" ht="100" customHeight="1" x14ac:dyDescent="0.2">
      <c r="B379">
        <v>95</v>
      </c>
      <c r="C379" t="s">
        <v>3870</v>
      </c>
      <c r="D379">
        <v>2001</v>
      </c>
      <c r="E379" s="1" t="s">
        <v>3750</v>
      </c>
      <c r="F379" s="3">
        <v>36999</v>
      </c>
      <c r="G379" s="3">
        <v>37379</v>
      </c>
      <c r="H379" s="1" t="s">
        <v>70</v>
      </c>
      <c r="I379" s="1" t="s">
        <v>71</v>
      </c>
      <c r="J379" s="1" t="s">
        <v>3871</v>
      </c>
      <c r="K379" s="1">
        <v>7</v>
      </c>
      <c r="L379" s="1" t="s">
        <v>3872</v>
      </c>
      <c r="M379" s="1" t="s">
        <v>3873</v>
      </c>
      <c r="N379" s="1" t="s">
        <v>74</v>
      </c>
      <c r="S379" s="1" t="s">
        <v>74</v>
      </c>
      <c r="T379" s="29" t="s">
        <v>1671</v>
      </c>
      <c r="U379" s="1" t="s">
        <v>3874</v>
      </c>
      <c r="X379" s="1" t="s">
        <v>4685</v>
      </c>
      <c r="Z379" s="1" t="s">
        <v>1494</v>
      </c>
      <c r="AC379" s="1" t="s">
        <v>3875</v>
      </c>
      <c r="AR379" s="1" t="s">
        <v>5439</v>
      </c>
      <c r="AS379" s="1" t="s">
        <v>4753</v>
      </c>
      <c r="AU379" s="1" t="s">
        <v>5439</v>
      </c>
      <c r="AY379" t="s">
        <v>168</v>
      </c>
      <c r="AZ379" t="s">
        <v>78</v>
      </c>
      <c r="BB379">
        <v>6</v>
      </c>
      <c r="BC379">
        <v>1</v>
      </c>
    </row>
    <row r="380" spans="2:57" ht="100" customHeight="1" x14ac:dyDescent="0.2">
      <c r="B380">
        <v>94</v>
      </c>
      <c r="C380" t="s">
        <v>966</v>
      </c>
      <c r="D380">
        <v>2001</v>
      </c>
      <c r="E380" s="1" t="s">
        <v>3750</v>
      </c>
      <c r="F380" s="3">
        <v>36938</v>
      </c>
      <c r="G380" s="3">
        <v>37084</v>
      </c>
      <c r="H380" s="1" t="s">
        <v>70</v>
      </c>
      <c r="I380" s="1" t="s">
        <v>71</v>
      </c>
      <c r="J380" s="1" t="s">
        <v>3876</v>
      </c>
      <c r="K380" s="1">
        <v>4</v>
      </c>
      <c r="L380" s="1" t="s">
        <v>3877</v>
      </c>
      <c r="M380" s="1" t="s">
        <v>3877</v>
      </c>
      <c r="N380" s="1" t="s">
        <v>252</v>
      </c>
      <c r="S380" s="1" t="s">
        <v>252</v>
      </c>
      <c r="T380" s="29" t="s">
        <v>1671</v>
      </c>
      <c r="U380" s="1" t="s">
        <v>3878</v>
      </c>
      <c r="V380" s="1" t="s">
        <v>79</v>
      </c>
      <c r="W380" s="1" t="s">
        <v>80</v>
      </c>
      <c r="X380" s="1" t="s">
        <v>4686</v>
      </c>
      <c r="AC380" s="1" t="s">
        <v>3879</v>
      </c>
      <c r="AL380" s="1" t="s">
        <v>3880</v>
      </c>
      <c r="AM380" s="1" t="s">
        <v>261</v>
      </c>
      <c r="AR380" s="1" t="s">
        <v>975</v>
      </c>
      <c r="AS380" s="1" t="s">
        <v>4752</v>
      </c>
      <c r="AU380" s="1" t="s">
        <v>5440</v>
      </c>
      <c r="AY380" t="s">
        <v>168</v>
      </c>
      <c r="AZ380" t="s">
        <v>78</v>
      </c>
      <c r="BB380">
        <v>4</v>
      </c>
    </row>
    <row r="381" spans="2:57" ht="100" customHeight="1" x14ac:dyDescent="0.2">
      <c r="B381">
        <v>93</v>
      </c>
      <c r="C381" t="s">
        <v>3881</v>
      </c>
      <c r="D381">
        <v>2001</v>
      </c>
      <c r="E381" s="1" t="s">
        <v>3750</v>
      </c>
      <c r="F381" s="3">
        <v>36920</v>
      </c>
      <c r="H381" s="1" t="s">
        <v>4734</v>
      </c>
      <c r="I381" s="1" t="s">
        <v>4735</v>
      </c>
      <c r="J381" s="1" t="s">
        <v>4736</v>
      </c>
      <c r="K381" s="1">
        <v>16</v>
      </c>
      <c r="L381" s="1" t="s">
        <v>3882</v>
      </c>
      <c r="M381" s="1" t="s">
        <v>3882</v>
      </c>
      <c r="N381" s="1" t="s">
        <v>252</v>
      </c>
      <c r="T381" s="29" t="s">
        <v>1671</v>
      </c>
      <c r="U381" s="1" t="s">
        <v>5450</v>
      </c>
      <c r="X381" s="1" t="s">
        <v>4685</v>
      </c>
      <c r="AR381" s="1" t="s">
        <v>4737</v>
      </c>
      <c r="AS381" s="1" t="s">
        <v>4738</v>
      </c>
      <c r="AU381" s="1" t="s">
        <v>5441</v>
      </c>
    </row>
    <row r="382" spans="2:57" ht="100" hidden="1" customHeight="1" x14ac:dyDescent="0.2">
      <c r="B382">
        <v>92</v>
      </c>
      <c r="C382" t="s">
        <v>3472</v>
      </c>
      <c r="D382">
        <v>2000</v>
      </c>
      <c r="E382" s="1" t="s">
        <v>3883</v>
      </c>
      <c r="G382" s="3">
        <v>37050</v>
      </c>
      <c r="H382" s="1" t="s">
        <v>70</v>
      </c>
      <c r="I382" s="1" t="s">
        <v>71</v>
      </c>
      <c r="J382" s="1" t="s">
        <v>3845</v>
      </c>
      <c r="K382" s="1">
        <v>8</v>
      </c>
      <c r="L382" s="1" t="s">
        <v>3884</v>
      </c>
      <c r="M382" s="1" t="s">
        <v>3885</v>
      </c>
      <c r="N382" s="1" t="s">
        <v>74</v>
      </c>
      <c r="S382" s="1" t="s">
        <v>74</v>
      </c>
      <c r="U382" s="1" t="s">
        <v>3886</v>
      </c>
      <c r="AC382" s="1" t="s">
        <v>3887</v>
      </c>
      <c r="AR382" s="1" t="s">
        <v>3708</v>
      </c>
      <c r="AS382" s="1" t="s">
        <v>3888</v>
      </c>
      <c r="AV382" s="1" t="s">
        <v>1175</v>
      </c>
      <c r="AY382" t="s">
        <v>808</v>
      </c>
      <c r="AZ382" t="s">
        <v>96</v>
      </c>
      <c r="BB382">
        <v>3</v>
      </c>
      <c r="BC382">
        <v>4</v>
      </c>
      <c r="BE382">
        <v>1</v>
      </c>
    </row>
    <row r="383" spans="2:57" ht="100" hidden="1" customHeight="1" x14ac:dyDescent="0.2">
      <c r="B383">
        <v>91</v>
      </c>
      <c r="C383" t="s">
        <v>3889</v>
      </c>
      <c r="D383">
        <v>2000</v>
      </c>
      <c r="E383" s="1" t="s">
        <v>3883</v>
      </c>
      <c r="F383" s="3">
        <v>36703</v>
      </c>
      <c r="H383" s="1" t="s">
        <v>1987</v>
      </c>
      <c r="K383" s="1">
        <v>2</v>
      </c>
      <c r="M383" s="1" t="s">
        <v>3890</v>
      </c>
    </row>
    <row r="384" spans="2:57" ht="100" hidden="1" customHeight="1" x14ac:dyDescent="0.2">
      <c r="B384">
        <v>90</v>
      </c>
      <c r="C384" t="s">
        <v>3891</v>
      </c>
      <c r="D384">
        <v>2000</v>
      </c>
      <c r="E384" s="1" t="s">
        <v>3883</v>
      </c>
      <c r="F384" s="3">
        <v>36677</v>
      </c>
      <c r="H384" s="1" t="s">
        <v>70</v>
      </c>
      <c r="M384" s="1" t="s">
        <v>3892</v>
      </c>
    </row>
    <row r="385" spans="2:57" ht="100" hidden="1" customHeight="1" x14ac:dyDescent="0.2">
      <c r="B385">
        <v>89</v>
      </c>
      <c r="C385" t="s">
        <v>3472</v>
      </c>
      <c r="D385">
        <v>2000</v>
      </c>
      <c r="E385" s="1" t="s">
        <v>3883</v>
      </c>
      <c r="F385" s="3">
        <v>36642</v>
      </c>
      <c r="H385" s="1" t="s">
        <v>70</v>
      </c>
      <c r="M385" s="1" t="s">
        <v>3893</v>
      </c>
      <c r="AB385" s="1" t="s">
        <v>3894</v>
      </c>
    </row>
    <row r="386" spans="2:57" ht="100" hidden="1" customHeight="1" x14ac:dyDescent="0.2">
      <c r="B386">
        <v>88</v>
      </c>
      <c r="C386" t="s">
        <v>3895</v>
      </c>
      <c r="D386">
        <v>2000</v>
      </c>
      <c r="E386" s="1" t="s">
        <v>3883</v>
      </c>
      <c r="F386" s="3">
        <v>36605</v>
      </c>
      <c r="L386" s="1" t="s">
        <v>3896</v>
      </c>
      <c r="M386" s="1" t="s">
        <v>3896</v>
      </c>
    </row>
    <row r="387" spans="2:57" ht="100" hidden="1" customHeight="1" x14ac:dyDescent="0.2">
      <c r="B387">
        <v>87</v>
      </c>
      <c r="C387" t="s">
        <v>3472</v>
      </c>
      <c r="D387">
        <v>2000</v>
      </c>
      <c r="E387" s="1" t="s">
        <v>3883</v>
      </c>
      <c r="F387" s="3">
        <v>36588</v>
      </c>
      <c r="H387" s="1" t="s">
        <v>70</v>
      </c>
      <c r="M387" s="1" t="s">
        <v>3897</v>
      </c>
      <c r="N387" s="1" t="s">
        <v>74</v>
      </c>
      <c r="S387" s="1" t="s">
        <v>74</v>
      </c>
      <c r="AB387" s="1" t="s">
        <v>3898</v>
      </c>
    </row>
    <row r="388" spans="2:57" ht="100" hidden="1" customHeight="1" x14ac:dyDescent="0.2">
      <c r="B388">
        <v>86</v>
      </c>
      <c r="C388" t="s">
        <v>3891</v>
      </c>
      <c r="D388">
        <v>2000</v>
      </c>
      <c r="E388" s="1" t="s">
        <v>3883</v>
      </c>
      <c r="F388" s="3">
        <v>36308</v>
      </c>
      <c r="G388" s="3">
        <v>37026</v>
      </c>
      <c r="H388" s="1" t="s">
        <v>70</v>
      </c>
      <c r="I388" s="1" t="s">
        <v>71</v>
      </c>
      <c r="J388" s="1" t="s">
        <v>3845</v>
      </c>
      <c r="K388" s="1">
        <v>16</v>
      </c>
      <c r="L388" s="1" t="s">
        <v>3899</v>
      </c>
      <c r="M388" s="1" t="s">
        <v>3900</v>
      </c>
      <c r="N388" s="1" t="s">
        <v>74</v>
      </c>
      <c r="S388" s="1" t="s">
        <v>74</v>
      </c>
      <c r="U388" s="1" t="s">
        <v>3901</v>
      </c>
      <c r="AB388" s="1" t="s">
        <v>3902</v>
      </c>
      <c r="AC388" s="1" t="s">
        <v>3903</v>
      </c>
      <c r="AR388" s="1" t="s">
        <v>3708</v>
      </c>
      <c r="AS388" s="1" t="s">
        <v>3904</v>
      </c>
      <c r="AV388" s="1" t="s">
        <v>3905</v>
      </c>
      <c r="AY388" t="s">
        <v>808</v>
      </c>
      <c r="AZ388" t="s">
        <v>96</v>
      </c>
      <c r="BB388">
        <v>4</v>
      </c>
      <c r="BC388">
        <v>4</v>
      </c>
      <c r="BD388">
        <v>6</v>
      </c>
      <c r="BE388">
        <v>2</v>
      </c>
    </row>
    <row r="389" spans="2:57" ht="100" hidden="1" customHeight="1" x14ac:dyDescent="0.2">
      <c r="B389">
        <v>85</v>
      </c>
      <c r="C389" t="s">
        <v>3906</v>
      </c>
      <c r="D389">
        <v>1999</v>
      </c>
      <c r="E389" s="1" t="s">
        <v>3883</v>
      </c>
      <c r="F389" s="3">
        <v>36402</v>
      </c>
      <c r="G389" s="3">
        <v>37400</v>
      </c>
      <c r="H389" s="1" t="s">
        <v>70</v>
      </c>
      <c r="I389" s="1" t="s">
        <v>71</v>
      </c>
      <c r="J389" s="1" t="s">
        <v>3907</v>
      </c>
      <c r="K389" s="1">
        <v>6</v>
      </c>
      <c r="L389" s="1" t="s">
        <v>3908</v>
      </c>
      <c r="M389" s="1" t="s">
        <v>3909</v>
      </c>
      <c r="N389" s="1" t="s">
        <v>74</v>
      </c>
      <c r="S389" s="1" t="s">
        <v>74</v>
      </c>
      <c r="U389" s="1" t="s">
        <v>3910</v>
      </c>
      <c r="AB389" s="1" t="s">
        <v>3911</v>
      </c>
      <c r="AC389" s="1" t="s">
        <v>3912</v>
      </c>
      <c r="AS389" s="1" t="s">
        <v>3913</v>
      </c>
      <c r="AV389" s="1" t="s">
        <v>3914</v>
      </c>
      <c r="AY389" t="s">
        <v>808</v>
      </c>
      <c r="AZ389" t="s">
        <v>96</v>
      </c>
      <c r="BB389">
        <v>3</v>
      </c>
      <c r="BD389">
        <v>3</v>
      </c>
    </row>
    <row r="390" spans="2:57" ht="100" hidden="1" customHeight="1" x14ac:dyDescent="0.2">
      <c r="B390">
        <v>84</v>
      </c>
      <c r="C390" t="s">
        <v>3915</v>
      </c>
      <c r="D390">
        <v>1999</v>
      </c>
      <c r="E390" s="1" t="s">
        <v>3883</v>
      </c>
      <c r="F390" s="3">
        <v>36262</v>
      </c>
      <c r="L390" s="1" t="s">
        <v>3916</v>
      </c>
      <c r="M390" s="1" t="s">
        <v>3916</v>
      </c>
    </row>
    <row r="391" spans="2:57" ht="100" hidden="1" customHeight="1" x14ac:dyDescent="0.2">
      <c r="B391">
        <v>83</v>
      </c>
      <c r="C391" t="s">
        <v>3917</v>
      </c>
      <c r="D391">
        <v>1999</v>
      </c>
      <c r="E391" s="1" t="s">
        <v>3883</v>
      </c>
      <c r="F391" s="3">
        <v>36255</v>
      </c>
      <c r="L391" s="1" t="s">
        <v>3918</v>
      </c>
      <c r="M391" s="1" t="s">
        <v>3919</v>
      </c>
    </row>
    <row r="392" spans="2:57" ht="100" hidden="1" customHeight="1" x14ac:dyDescent="0.2">
      <c r="B392">
        <v>82</v>
      </c>
      <c r="C392" t="s">
        <v>2837</v>
      </c>
      <c r="D392">
        <v>1998</v>
      </c>
      <c r="E392" s="1" t="s">
        <v>3883</v>
      </c>
      <c r="F392" s="3">
        <v>36098</v>
      </c>
      <c r="G392" s="3">
        <v>36588</v>
      </c>
      <c r="H392" s="1" t="s">
        <v>70</v>
      </c>
      <c r="I392" s="1" t="s">
        <v>71</v>
      </c>
      <c r="J392" s="1" t="s">
        <v>3920</v>
      </c>
      <c r="K392" s="1">
        <v>18</v>
      </c>
      <c r="L392" s="1" t="s">
        <v>3921</v>
      </c>
      <c r="M392" s="1" t="s">
        <v>3922</v>
      </c>
      <c r="N392" s="1" t="s">
        <v>74</v>
      </c>
      <c r="S392" s="1" t="s">
        <v>74</v>
      </c>
      <c r="U392" s="1" t="s">
        <v>3923</v>
      </c>
      <c r="AB392" s="1" t="s">
        <v>3924</v>
      </c>
      <c r="AC392" s="1" t="s">
        <v>3925</v>
      </c>
      <c r="AR392" s="1" t="s">
        <v>3926</v>
      </c>
      <c r="AS392" s="1" t="s">
        <v>3927</v>
      </c>
      <c r="AV392" s="1" t="s">
        <v>3928</v>
      </c>
      <c r="AY392" t="s">
        <v>808</v>
      </c>
      <c r="AZ392" t="s">
        <v>96</v>
      </c>
      <c r="BB392">
        <v>5</v>
      </c>
      <c r="BC392">
        <v>4</v>
      </c>
      <c r="BD392">
        <v>6</v>
      </c>
      <c r="BE392">
        <v>3</v>
      </c>
    </row>
    <row r="393" spans="2:57" ht="100" hidden="1" customHeight="1" x14ac:dyDescent="0.2">
      <c r="B393">
        <v>81</v>
      </c>
      <c r="C393" t="s">
        <v>3929</v>
      </c>
      <c r="D393">
        <v>1998</v>
      </c>
      <c r="E393" s="1" t="s">
        <v>3883</v>
      </c>
      <c r="F393" s="3">
        <v>35851</v>
      </c>
      <c r="G393" s="3">
        <v>35859</v>
      </c>
      <c r="H393" s="1" t="s">
        <v>70</v>
      </c>
      <c r="I393" s="1" t="s">
        <v>71</v>
      </c>
      <c r="J393" s="1" t="s">
        <v>3930</v>
      </c>
      <c r="K393" s="1">
        <v>8</v>
      </c>
      <c r="L393" s="1" t="s">
        <v>3931</v>
      </c>
      <c r="M393" s="1" t="s">
        <v>3932</v>
      </c>
      <c r="N393" s="1" t="s">
        <v>1081</v>
      </c>
      <c r="S393" s="1" t="s">
        <v>1081</v>
      </c>
      <c r="U393" s="1" t="s">
        <v>3933</v>
      </c>
      <c r="AC393" s="1" t="s">
        <v>4468</v>
      </c>
      <c r="AR393" s="1" t="s">
        <v>3236</v>
      </c>
      <c r="AS393" s="1" t="s">
        <v>3934</v>
      </c>
      <c r="AY393" t="s">
        <v>808</v>
      </c>
      <c r="AZ393" t="s">
        <v>78</v>
      </c>
      <c r="BB393">
        <v>6</v>
      </c>
      <c r="BC393">
        <v>3</v>
      </c>
    </row>
    <row r="394" spans="2:57" ht="100" hidden="1" customHeight="1" x14ac:dyDescent="0.2">
      <c r="B394">
        <v>80</v>
      </c>
      <c r="C394" t="s">
        <v>68</v>
      </c>
      <c r="D394">
        <v>1998</v>
      </c>
      <c r="E394" s="1" t="s">
        <v>3883</v>
      </c>
      <c r="F394" s="3">
        <v>35821</v>
      </c>
      <c r="H394" s="1" t="s">
        <v>70</v>
      </c>
      <c r="M394" s="1" t="s">
        <v>3935</v>
      </c>
    </row>
    <row r="395" spans="2:57" ht="100" hidden="1" customHeight="1" x14ac:dyDescent="0.2">
      <c r="B395">
        <v>79</v>
      </c>
      <c r="C395" t="s">
        <v>68</v>
      </c>
      <c r="D395">
        <v>1997</v>
      </c>
      <c r="E395" s="1" t="s">
        <v>3883</v>
      </c>
      <c r="G395" s="3">
        <v>35913</v>
      </c>
      <c r="H395" s="1" t="s">
        <v>70</v>
      </c>
      <c r="I395" s="1" t="s">
        <v>71</v>
      </c>
      <c r="J395" s="1" t="s">
        <v>3936</v>
      </c>
      <c r="K395" s="1">
        <v>9</v>
      </c>
      <c r="L395" s="1" t="s">
        <v>3937</v>
      </c>
      <c r="N395" s="1" t="s">
        <v>74</v>
      </c>
      <c r="S395" s="1" t="s">
        <v>74</v>
      </c>
      <c r="U395" s="1" t="s">
        <v>3938</v>
      </c>
      <c r="AC395" s="1" t="s">
        <v>3939</v>
      </c>
      <c r="AR395" s="1" t="s">
        <v>3940</v>
      </c>
      <c r="AS395" s="1" t="s">
        <v>3941</v>
      </c>
      <c r="AV395" s="1" t="s">
        <v>3942</v>
      </c>
      <c r="AY395" t="s">
        <v>808</v>
      </c>
      <c r="AZ395" t="s">
        <v>96</v>
      </c>
      <c r="BB395">
        <v>2</v>
      </c>
      <c r="BC395">
        <v>2</v>
      </c>
      <c r="BD395">
        <v>3</v>
      </c>
      <c r="BE395">
        <v>2</v>
      </c>
    </row>
    <row r="396" spans="2:57" ht="100" hidden="1" customHeight="1" x14ac:dyDescent="0.2">
      <c r="B396">
        <v>78</v>
      </c>
      <c r="C396" t="s">
        <v>3943</v>
      </c>
      <c r="D396">
        <v>1997</v>
      </c>
      <c r="E396" s="1" t="s">
        <v>3883</v>
      </c>
      <c r="G396" s="3">
        <v>36949</v>
      </c>
      <c r="H396" s="1" t="s">
        <v>70</v>
      </c>
      <c r="I396" s="1" t="s">
        <v>71</v>
      </c>
      <c r="J396" s="1" t="s">
        <v>3711</v>
      </c>
      <c r="K396" s="1">
        <v>9</v>
      </c>
      <c r="L396" s="1" t="s">
        <v>3944</v>
      </c>
      <c r="N396" s="1" t="s">
        <v>74</v>
      </c>
      <c r="S396" s="1" t="s">
        <v>275</v>
      </c>
      <c r="U396" s="1" t="s">
        <v>3945</v>
      </c>
      <c r="AC396" s="1" t="s">
        <v>3946</v>
      </c>
      <c r="AS396" s="1" t="s">
        <v>3947</v>
      </c>
      <c r="AV396" s="1" t="s">
        <v>3948</v>
      </c>
      <c r="AY396" t="s">
        <v>808</v>
      </c>
      <c r="AZ396" t="s">
        <v>96</v>
      </c>
      <c r="BB396">
        <v>2</v>
      </c>
      <c r="BC396">
        <v>1</v>
      </c>
      <c r="BD396">
        <v>4</v>
      </c>
      <c r="BE396">
        <v>2</v>
      </c>
    </row>
    <row r="397" spans="2:57" ht="100" hidden="1" customHeight="1" x14ac:dyDescent="0.2">
      <c r="B397">
        <v>77</v>
      </c>
      <c r="C397" t="s">
        <v>3949</v>
      </c>
      <c r="D397">
        <v>1997</v>
      </c>
      <c r="E397" s="1" t="s">
        <v>3883</v>
      </c>
      <c r="G397" s="3">
        <v>37341</v>
      </c>
      <c r="H397" s="1" t="s">
        <v>70</v>
      </c>
      <c r="I397" s="1" t="s">
        <v>71</v>
      </c>
      <c r="J397" s="1" t="s">
        <v>3950</v>
      </c>
      <c r="K397" s="1">
        <v>9</v>
      </c>
      <c r="L397" s="1" t="s">
        <v>3951</v>
      </c>
      <c r="N397" s="1" t="s">
        <v>74</v>
      </c>
      <c r="S397" s="1" t="s">
        <v>74</v>
      </c>
      <c r="U397" s="1" t="s">
        <v>3952</v>
      </c>
      <c r="AC397" s="1" t="s">
        <v>3953</v>
      </c>
      <c r="AS397" s="1" t="s">
        <v>3954</v>
      </c>
      <c r="AV397" s="1" t="s">
        <v>3955</v>
      </c>
      <c r="AY397" t="s">
        <v>808</v>
      </c>
      <c r="AZ397" t="s">
        <v>96</v>
      </c>
      <c r="BB397">
        <v>2</v>
      </c>
      <c r="BC397">
        <v>1</v>
      </c>
      <c r="BD397">
        <v>4</v>
      </c>
      <c r="BE397">
        <v>2</v>
      </c>
    </row>
    <row r="398" spans="2:57" ht="100" hidden="1" customHeight="1" x14ac:dyDescent="0.2">
      <c r="B398">
        <v>76</v>
      </c>
      <c r="C398" t="s">
        <v>3956</v>
      </c>
      <c r="D398">
        <v>1997</v>
      </c>
      <c r="E398" s="1" t="s">
        <v>3883</v>
      </c>
      <c r="K398" s="1">
        <v>3</v>
      </c>
      <c r="L398" s="1" t="s">
        <v>3957</v>
      </c>
    </row>
    <row r="399" spans="2:57" ht="100" hidden="1" customHeight="1" x14ac:dyDescent="0.2">
      <c r="B399">
        <v>75</v>
      </c>
      <c r="C399" t="s">
        <v>3958</v>
      </c>
      <c r="D399">
        <v>1997</v>
      </c>
      <c r="E399" s="1" t="s">
        <v>3883</v>
      </c>
      <c r="F399" s="3">
        <v>35795</v>
      </c>
      <c r="H399" s="1" t="s">
        <v>1987</v>
      </c>
      <c r="M399" s="1" t="s">
        <v>3959</v>
      </c>
      <c r="W399" s="1" t="s">
        <v>852</v>
      </c>
    </row>
    <row r="400" spans="2:57" ht="100" hidden="1" customHeight="1" x14ac:dyDescent="0.2">
      <c r="B400">
        <v>74</v>
      </c>
      <c r="C400" t="s">
        <v>68</v>
      </c>
      <c r="D400">
        <v>1997</v>
      </c>
      <c r="E400" s="1" t="s">
        <v>3883</v>
      </c>
      <c r="F400" s="3">
        <v>35759</v>
      </c>
      <c r="H400" s="1" t="s">
        <v>70</v>
      </c>
      <c r="M400" s="1" t="s">
        <v>3960</v>
      </c>
      <c r="AB400" s="1" t="s">
        <v>3961</v>
      </c>
      <c r="AC400" s="1" t="s">
        <v>3962</v>
      </c>
    </row>
    <row r="401" spans="2:57" ht="100" hidden="1" customHeight="1" x14ac:dyDescent="0.2">
      <c r="B401">
        <v>73</v>
      </c>
      <c r="C401" t="s">
        <v>68</v>
      </c>
      <c r="D401">
        <v>1997</v>
      </c>
      <c r="E401" s="1" t="s">
        <v>3883</v>
      </c>
      <c r="F401" s="3">
        <v>35709</v>
      </c>
      <c r="H401" s="1" t="s">
        <v>70</v>
      </c>
      <c r="M401" s="1" t="s">
        <v>3963</v>
      </c>
      <c r="W401" s="1" t="s">
        <v>80</v>
      </c>
    </row>
    <row r="402" spans="2:57" ht="100" hidden="1" customHeight="1" x14ac:dyDescent="0.2">
      <c r="B402">
        <v>72</v>
      </c>
      <c r="C402" t="s">
        <v>3964</v>
      </c>
      <c r="D402">
        <v>1997</v>
      </c>
      <c r="E402" s="1" t="s">
        <v>3883</v>
      </c>
      <c r="F402" s="3">
        <v>35688</v>
      </c>
      <c r="H402" s="1" t="s">
        <v>70</v>
      </c>
      <c r="K402" s="1">
        <v>2</v>
      </c>
      <c r="M402" s="1" t="s">
        <v>3965</v>
      </c>
      <c r="W402" s="1" t="s">
        <v>80</v>
      </c>
      <c r="AB402" s="1" t="s">
        <v>3966</v>
      </c>
      <c r="AC402" s="1" t="s">
        <v>3967</v>
      </c>
      <c r="AS402" s="1" t="s">
        <v>3940</v>
      </c>
      <c r="AY402" t="s">
        <v>808</v>
      </c>
      <c r="BB402">
        <v>1</v>
      </c>
      <c r="BC402">
        <v>1</v>
      </c>
    </row>
    <row r="403" spans="2:57" ht="100" hidden="1" customHeight="1" x14ac:dyDescent="0.2">
      <c r="B403">
        <v>71</v>
      </c>
      <c r="C403" t="s">
        <v>3964</v>
      </c>
      <c r="D403">
        <v>1997</v>
      </c>
      <c r="E403" s="1" t="s">
        <v>3883</v>
      </c>
      <c r="F403" s="3">
        <v>35688</v>
      </c>
      <c r="H403" s="1" t="s">
        <v>70</v>
      </c>
      <c r="K403" s="1">
        <v>2</v>
      </c>
      <c r="M403" s="1" t="s">
        <v>3968</v>
      </c>
      <c r="AB403" s="1" t="s">
        <v>3969</v>
      </c>
      <c r="AC403" s="1" t="s">
        <v>3970</v>
      </c>
      <c r="AY403" t="s">
        <v>808</v>
      </c>
    </row>
    <row r="404" spans="2:57" ht="100" hidden="1" customHeight="1" x14ac:dyDescent="0.2">
      <c r="B404">
        <v>70</v>
      </c>
      <c r="C404" t="s">
        <v>3971</v>
      </c>
      <c r="D404">
        <v>1997</v>
      </c>
      <c r="E404" s="1" t="s">
        <v>3883</v>
      </c>
      <c r="F404" s="3">
        <v>35629</v>
      </c>
      <c r="G404" s="3">
        <v>36312</v>
      </c>
      <c r="H404" s="1" t="s">
        <v>70</v>
      </c>
      <c r="I404" s="1" t="s">
        <v>71</v>
      </c>
      <c r="J404" s="1" t="s">
        <v>3972</v>
      </c>
      <c r="K404" s="1">
        <v>3</v>
      </c>
      <c r="L404" s="1" t="s">
        <v>3973</v>
      </c>
      <c r="M404" s="1" t="s">
        <v>3974</v>
      </c>
      <c r="N404" s="1" t="s">
        <v>3975</v>
      </c>
      <c r="S404" s="1" t="s">
        <v>3975</v>
      </c>
      <c r="U404" s="1" t="s">
        <v>3976</v>
      </c>
      <c r="AC404" s="1" t="s">
        <v>3977</v>
      </c>
      <c r="AR404" s="1" t="s">
        <v>975</v>
      </c>
      <c r="AS404" s="1" t="s">
        <v>3978</v>
      </c>
      <c r="AY404" t="s">
        <v>808</v>
      </c>
      <c r="AZ404" t="s">
        <v>78</v>
      </c>
      <c r="BB404">
        <v>2</v>
      </c>
      <c r="BC404">
        <v>1</v>
      </c>
    </row>
    <row r="405" spans="2:57" ht="100" hidden="1" customHeight="1" x14ac:dyDescent="0.2">
      <c r="B405">
        <v>69</v>
      </c>
      <c r="C405" t="s">
        <v>3979</v>
      </c>
      <c r="D405">
        <v>1997</v>
      </c>
      <c r="E405" s="1" t="s">
        <v>3883</v>
      </c>
      <c r="F405" s="3">
        <v>35461</v>
      </c>
      <c r="G405" s="3">
        <v>35748</v>
      </c>
      <c r="H405" s="1" t="s">
        <v>490</v>
      </c>
      <c r="I405" s="1" t="s">
        <v>71</v>
      </c>
      <c r="J405" s="1" t="s">
        <v>3980</v>
      </c>
      <c r="K405" s="1">
        <v>21</v>
      </c>
      <c r="L405" s="1" t="s">
        <v>3981</v>
      </c>
      <c r="M405" s="1" t="s">
        <v>3982</v>
      </c>
      <c r="N405" s="1" t="s">
        <v>74</v>
      </c>
      <c r="S405" s="1" t="s">
        <v>74</v>
      </c>
      <c r="U405" s="1" t="s">
        <v>3983</v>
      </c>
      <c r="AC405" s="1" t="s">
        <v>3984</v>
      </c>
      <c r="AS405" s="1" t="s">
        <v>3985</v>
      </c>
      <c r="AY405" t="s">
        <v>808</v>
      </c>
      <c r="AZ405" t="s">
        <v>78</v>
      </c>
      <c r="BB405">
        <v>13</v>
      </c>
      <c r="BC405">
        <v>8</v>
      </c>
    </row>
    <row r="406" spans="2:57" ht="100" hidden="1" customHeight="1" x14ac:dyDescent="0.2">
      <c r="B406">
        <v>68</v>
      </c>
      <c r="C406" t="s">
        <v>810</v>
      </c>
      <c r="D406">
        <v>1996</v>
      </c>
      <c r="E406" s="1" t="s">
        <v>3986</v>
      </c>
      <c r="F406" s="3">
        <v>35409</v>
      </c>
      <c r="L406" s="1" t="s">
        <v>3987</v>
      </c>
      <c r="M406" s="1" t="s">
        <v>3987</v>
      </c>
      <c r="W406" s="1" t="s">
        <v>852</v>
      </c>
    </row>
    <row r="407" spans="2:57" ht="100" hidden="1" customHeight="1" x14ac:dyDescent="0.2">
      <c r="B407">
        <v>67</v>
      </c>
      <c r="C407" t="s">
        <v>3988</v>
      </c>
      <c r="D407">
        <v>1996</v>
      </c>
      <c r="E407" s="1" t="s">
        <v>3986</v>
      </c>
      <c r="F407" s="3">
        <v>35391</v>
      </c>
      <c r="G407" s="3">
        <v>36040</v>
      </c>
      <c r="H407" s="1" t="s">
        <v>70</v>
      </c>
      <c r="I407" s="1" t="s">
        <v>71</v>
      </c>
      <c r="J407" s="1" t="s">
        <v>3711</v>
      </c>
      <c r="K407" s="1">
        <v>2</v>
      </c>
      <c r="L407" s="1" t="s">
        <v>3989</v>
      </c>
      <c r="M407" s="1" t="s">
        <v>3990</v>
      </c>
      <c r="N407" s="1" t="s">
        <v>598</v>
      </c>
      <c r="S407" s="1" t="s">
        <v>598</v>
      </c>
      <c r="U407" s="1" t="s">
        <v>3991</v>
      </c>
      <c r="AC407" s="1" t="s">
        <v>3992</v>
      </c>
      <c r="AR407" s="1" t="s">
        <v>687</v>
      </c>
      <c r="AS407" s="1" t="s">
        <v>3993</v>
      </c>
      <c r="AY407" t="s">
        <v>808</v>
      </c>
      <c r="AZ407" t="s">
        <v>78</v>
      </c>
      <c r="BB407">
        <v>1</v>
      </c>
      <c r="BC407">
        <v>1</v>
      </c>
    </row>
    <row r="408" spans="2:57" ht="100" hidden="1" customHeight="1" x14ac:dyDescent="0.2">
      <c r="B408">
        <v>66</v>
      </c>
      <c r="C408" t="s">
        <v>3994</v>
      </c>
      <c r="D408">
        <v>1996</v>
      </c>
      <c r="E408" s="1" t="s">
        <v>3986</v>
      </c>
      <c r="F408" s="3">
        <v>35389</v>
      </c>
      <c r="H408" s="1" t="s">
        <v>1987</v>
      </c>
      <c r="K408" s="1">
        <v>2</v>
      </c>
      <c r="L408" s="1" t="s">
        <v>3995</v>
      </c>
      <c r="M408" s="1" t="s">
        <v>3995</v>
      </c>
      <c r="AS408" s="1" t="s">
        <v>3996</v>
      </c>
    </row>
    <row r="409" spans="2:57" ht="100" hidden="1" customHeight="1" x14ac:dyDescent="0.2">
      <c r="B409">
        <v>65</v>
      </c>
      <c r="C409" t="s">
        <v>3997</v>
      </c>
      <c r="D409">
        <v>1996</v>
      </c>
      <c r="E409" s="1" t="s">
        <v>3986</v>
      </c>
      <c r="F409" s="3">
        <v>35389</v>
      </c>
      <c r="M409" s="1" t="s">
        <v>3998</v>
      </c>
      <c r="W409" s="1" t="s">
        <v>852</v>
      </c>
    </row>
    <row r="410" spans="2:57" ht="100" hidden="1" customHeight="1" x14ac:dyDescent="0.2">
      <c r="B410">
        <v>64</v>
      </c>
      <c r="C410" t="s">
        <v>3999</v>
      </c>
      <c r="D410">
        <v>1996</v>
      </c>
      <c r="E410" s="1" t="s">
        <v>3986</v>
      </c>
      <c r="F410" s="3">
        <v>35261</v>
      </c>
      <c r="H410" s="1" t="s">
        <v>627</v>
      </c>
      <c r="K410" s="1">
        <v>39</v>
      </c>
      <c r="L410" s="1" t="s">
        <v>4000</v>
      </c>
      <c r="M410" s="1" t="s">
        <v>4000</v>
      </c>
      <c r="W410" s="1" t="s">
        <v>852</v>
      </c>
      <c r="AS410" s="1" t="s">
        <v>2054</v>
      </c>
      <c r="AW410" s="1" t="s">
        <v>4001</v>
      </c>
      <c r="AY410" t="s">
        <v>808</v>
      </c>
      <c r="AZ410" t="s">
        <v>78</v>
      </c>
    </row>
    <row r="411" spans="2:57" ht="100" hidden="1" customHeight="1" x14ac:dyDescent="0.2">
      <c r="B411">
        <v>63</v>
      </c>
      <c r="C411" t="s">
        <v>4002</v>
      </c>
      <c r="D411">
        <v>1996</v>
      </c>
      <c r="E411" s="1" t="s">
        <v>3986</v>
      </c>
      <c r="F411" s="3">
        <v>35163</v>
      </c>
      <c r="H411" s="1" t="s">
        <v>70</v>
      </c>
      <c r="K411" s="1">
        <v>2</v>
      </c>
      <c r="M411" s="1" t="s">
        <v>4003</v>
      </c>
      <c r="U411" s="1" t="s">
        <v>4004</v>
      </c>
      <c r="W411" s="1" t="s">
        <v>633</v>
      </c>
    </row>
    <row r="412" spans="2:57" ht="100" hidden="1" customHeight="1" x14ac:dyDescent="0.2">
      <c r="B412">
        <v>62</v>
      </c>
      <c r="C412" t="s">
        <v>966</v>
      </c>
      <c r="D412">
        <v>1996</v>
      </c>
      <c r="E412" s="1" t="s">
        <v>3986</v>
      </c>
      <c r="F412" s="3">
        <v>35150</v>
      </c>
      <c r="G412" s="3">
        <v>35807</v>
      </c>
      <c r="H412" s="1" t="s">
        <v>70</v>
      </c>
      <c r="I412" s="1" t="s">
        <v>71</v>
      </c>
      <c r="J412" s="1" t="s">
        <v>4005</v>
      </c>
      <c r="K412" s="1">
        <v>7</v>
      </c>
      <c r="L412" s="1" t="s">
        <v>4006</v>
      </c>
      <c r="M412" s="1" t="s">
        <v>4007</v>
      </c>
      <c r="N412" s="1" t="s">
        <v>3495</v>
      </c>
      <c r="S412" s="1" t="s">
        <v>3495</v>
      </c>
      <c r="U412" s="1" t="s">
        <v>4008</v>
      </c>
      <c r="AC412" s="1" t="s">
        <v>4009</v>
      </c>
      <c r="AR412" s="1" t="s">
        <v>975</v>
      </c>
      <c r="AS412" s="1" t="s">
        <v>4010</v>
      </c>
      <c r="AV412" s="1" t="s">
        <v>4011</v>
      </c>
      <c r="AY412" t="s">
        <v>808</v>
      </c>
      <c r="AZ412" t="s">
        <v>96</v>
      </c>
      <c r="BB412">
        <v>1</v>
      </c>
      <c r="BC412">
        <v>2</v>
      </c>
      <c r="BD412">
        <v>3</v>
      </c>
      <c r="BE412">
        <v>1</v>
      </c>
    </row>
    <row r="413" spans="2:57" ht="100" hidden="1" customHeight="1" x14ac:dyDescent="0.2">
      <c r="B413">
        <v>61</v>
      </c>
      <c r="C413" t="s">
        <v>4012</v>
      </c>
      <c r="D413">
        <v>1996</v>
      </c>
      <c r="E413" s="1" t="s">
        <v>3986</v>
      </c>
      <c r="F413" s="3">
        <v>35138</v>
      </c>
      <c r="G413" s="3">
        <v>36227</v>
      </c>
      <c r="H413" s="1" t="s">
        <v>4013</v>
      </c>
      <c r="I413" s="1" t="s">
        <v>71</v>
      </c>
      <c r="K413" s="1">
        <v>5</v>
      </c>
      <c r="L413" s="1" t="s">
        <v>4014</v>
      </c>
      <c r="M413" s="1" t="s">
        <v>4015</v>
      </c>
      <c r="N413" s="1" t="s">
        <v>1954</v>
      </c>
      <c r="S413" s="1" t="s">
        <v>553</v>
      </c>
      <c r="U413" s="1" t="s">
        <v>4016</v>
      </c>
      <c r="AC413" s="1" t="s">
        <v>4017</v>
      </c>
      <c r="AR413" s="1" t="s">
        <v>1961</v>
      </c>
      <c r="AS413" s="1" t="s">
        <v>1961</v>
      </c>
      <c r="AV413" s="1" t="s">
        <v>4018</v>
      </c>
      <c r="AY413" t="s">
        <v>808</v>
      </c>
      <c r="AZ413" t="s">
        <v>96</v>
      </c>
      <c r="BB413">
        <v>1</v>
      </c>
      <c r="BC413">
        <v>1</v>
      </c>
      <c r="BD413">
        <v>4</v>
      </c>
      <c r="BE413">
        <v>1</v>
      </c>
    </row>
    <row r="414" spans="2:57" ht="100" hidden="1" customHeight="1" x14ac:dyDescent="0.2">
      <c r="B414">
        <v>60</v>
      </c>
      <c r="C414" t="s">
        <v>4019</v>
      </c>
      <c r="D414">
        <v>1996</v>
      </c>
      <c r="E414" s="1" t="s">
        <v>3986</v>
      </c>
      <c r="F414" s="3">
        <v>35136</v>
      </c>
      <c r="H414" s="1" t="s">
        <v>3490</v>
      </c>
      <c r="K414" s="1">
        <v>4</v>
      </c>
      <c r="L414" s="1" t="s">
        <v>4020</v>
      </c>
      <c r="M414" s="1" t="s">
        <v>4020</v>
      </c>
      <c r="N414" s="1" t="s">
        <v>4021</v>
      </c>
      <c r="W414" s="1" t="s">
        <v>852</v>
      </c>
      <c r="Z414" s="1" t="s">
        <v>82</v>
      </c>
      <c r="AS414" s="1" t="s">
        <v>147</v>
      </c>
      <c r="AW414" s="1" t="s">
        <v>4022</v>
      </c>
      <c r="AY414" t="s">
        <v>808</v>
      </c>
      <c r="AZ414" t="s">
        <v>78</v>
      </c>
      <c r="BB414">
        <v>3</v>
      </c>
      <c r="BC414">
        <v>1</v>
      </c>
    </row>
    <row r="415" spans="2:57" ht="100" hidden="1" customHeight="1" x14ac:dyDescent="0.2">
      <c r="B415">
        <v>59</v>
      </c>
      <c r="C415" t="s">
        <v>4023</v>
      </c>
      <c r="D415">
        <v>1995</v>
      </c>
      <c r="E415" s="1" t="s">
        <v>3986</v>
      </c>
      <c r="F415" s="3">
        <v>34974</v>
      </c>
      <c r="H415" s="1" t="s">
        <v>627</v>
      </c>
      <c r="K415" s="1">
        <v>4</v>
      </c>
      <c r="L415" s="1" t="s">
        <v>4024</v>
      </c>
      <c r="M415" s="1" t="s">
        <v>4024</v>
      </c>
      <c r="N415" s="1" t="s">
        <v>74</v>
      </c>
      <c r="W415" s="1" t="s">
        <v>852</v>
      </c>
      <c r="Z415" s="1" t="s">
        <v>82</v>
      </c>
      <c r="AB415" s="1" t="s">
        <v>4025</v>
      </c>
      <c r="AS415" s="1" t="s">
        <v>3301</v>
      </c>
      <c r="AW415" s="1" t="s">
        <v>4026</v>
      </c>
      <c r="AY415" t="s">
        <v>808</v>
      </c>
      <c r="AZ415" t="s">
        <v>78</v>
      </c>
      <c r="BB415">
        <v>3</v>
      </c>
      <c r="BC415">
        <v>1</v>
      </c>
    </row>
    <row r="416" spans="2:57" ht="100" hidden="1" customHeight="1" x14ac:dyDescent="0.2">
      <c r="B416">
        <v>58</v>
      </c>
      <c r="C416" t="s">
        <v>4027</v>
      </c>
      <c r="D416">
        <v>1995</v>
      </c>
      <c r="E416" s="1" t="s">
        <v>3986</v>
      </c>
      <c r="F416" s="3">
        <v>34967</v>
      </c>
      <c r="H416" s="1" t="s">
        <v>627</v>
      </c>
      <c r="K416" s="1">
        <v>29</v>
      </c>
      <c r="L416" s="1" t="s">
        <v>4028</v>
      </c>
      <c r="M416" s="1" t="s">
        <v>4028</v>
      </c>
      <c r="N416" s="1" t="s">
        <v>74</v>
      </c>
      <c r="W416" s="1" t="s">
        <v>852</v>
      </c>
      <c r="AP416" s="1" t="s">
        <v>4029</v>
      </c>
      <c r="AS416" s="1" t="s">
        <v>3708</v>
      </c>
      <c r="AW416" s="1" t="s">
        <v>4030</v>
      </c>
      <c r="AY416" t="s">
        <v>808</v>
      </c>
    </row>
    <row r="417" spans="2:57" ht="100" hidden="1" customHeight="1" x14ac:dyDescent="0.2">
      <c r="B417">
        <v>57</v>
      </c>
      <c r="C417" t="s">
        <v>4031</v>
      </c>
      <c r="D417">
        <v>1995</v>
      </c>
      <c r="E417" s="1" t="s">
        <v>3986</v>
      </c>
      <c r="F417" s="3">
        <v>34872</v>
      </c>
      <c r="G417" s="3">
        <v>35269</v>
      </c>
      <c r="H417" s="1" t="s">
        <v>490</v>
      </c>
      <c r="K417" s="1">
        <v>17</v>
      </c>
      <c r="L417" s="1" t="s">
        <v>4032</v>
      </c>
      <c r="M417" s="1" t="s">
        <v>4033</v>
      </c>
      <c r="N417" s="1" t="s">
        <v>74</v>
      </c>
      <c r="S417" s="1" t="s">
        <v>74</v>
      </c>
      <c r="W417" s="1" t="s">
        <v>80</v>
      </c>
      <c r="Z417" s="1" t="s">
        <v>82</v>
      </c>
      <c r="AB417" s="1" t="s">
        <v>4034</v>
      </c>
      <c r="AC417" s="1" t="s">
        <v>4035</v>
      </c>
      <c r="AS417" s="1" t="s">
        <v>4036</v>
      </c>
      <c r="AY417" t="s">
        <v>808</v>
      </c>
      <c r="AZ417" t="s">
        <v>78</v>
      </c>
      <c r="BB417">
        <v>9</v>
      </c>
      <c r="BC417">
        <v>8</v>
      </c>
    </row>
    <row r="418" spans="2:57" ht="100" hidden="1" customHeight="1" x14ac:dyDescent="0.2">
      <c r="B418">
        <v>56</v>
      </c>
      <c r="C418" t="s">
        <v>4037</v>
      </c>
      <c r="D418">
        <v>1995</v>
      </c>
      <c r="E418" s="1" t="s">
        <v>3986</v>
      </c>
      <c r="F418" s="3">
        <v>34849</v>
      </c>
      <c r="G418" s="3">
        <v>35269</v>
      </c>
      <c r="H418" s="1" t="s">
        <v>490</v>
      </c>
      <c r="I418" s="1" t="s">
        <v>71</v>
      </c>
      <c r="J418" s="1" t="s">
        <v>3980</v>
      </c>
      <c r="K418" s="1">
        <v>7</v>
      </c>
      <c r="L418" s="1" t="s">
        <v>4032</v>
      </c>
      <c r="M418" s="1" t="s">
        <v>4038</v>
      </c>
      <c r="N418" s="1" t="s">
        <v>74</v>
      </c>
      <c r="S418" s="1" t="s">
        <v>74</v>
      </c>
      <c r="U418" s="1" t="s">
        <v>4039</v>
      </c>
      <c r="Z418" s="1" t="s">
        <v>82</v>
      </c>
      <c r="AB418" s="1" t="s">
        <v>4034</v>
      </c>
      <c r="AC418" s="1" t="s">
        <v>4040</v>
      </c>
      <c r="AT418" s="1" t="s">
        <v>4041</v>
      </c>
      <c r="AY418" t="s">
        <v>808</v>
      </c>
      <c r="AZ418" t="s">
        <v>78</v>
      </c>
      <c r="BB418">
        <v>3</v>
      </c>
      <c r="BC418">
        <v>4</v>
      </c>
    </row>
    <row r="419" spans="2:57" ht="100" hidden="1" customHeight="1" x14ac:dyDescent="0.2">
      <c r="B419">
        <v>55</v>
      </c>
      <c r="C419" t="s">
        <v>4042</v>
      </c>
      <c r="D419">
        <v>1995</v>
      </c>
      <c r="E419" s="1" t="s">
        <v>3986</v>
      </c>
      <c r="F419" s="3">
        <v>34773</v>
      </c>
      <c r="G419" s="3">
        <v>35500</v>
      </c>
      <c r="H419" s="1" t="s">
        <v>70</v>
      </c>
      <c r="I419" s="1" t="s">
        <v>71</v>
      </c>
      <c r="J419" s="1" t="s">
        <v>3674</v>
      </c>
      <c r="K419" s="1">
        <v>5</v>
      </c>
      <c r="L419" s="1" t="s">
        <v>4043</v>
      </c>
      <c r="M419" s="1" t="s">
        <v>4044</v>
      </c>
      <c r="N419" s="1" t="s">
        <v>74</v>
      </c>
      <c r="S419" s="1" t="s">
        <v>74</v>
      </c>
      <c r="U419" s="1" t="s">
        <v>4045</v>
      </c>
      <c r="AC419" s="1" t="s">
        <v>4046</v>
      </c>
      <c r="AR419" s="1" t="s">
        <v>1636</v>
      </c>
      <c r="AS419" s="1" t="s">
        <v>1636</v>
      </c>
      <c r="AV419" s="1" t="s">
        <v>4047</v>
      </c>
      <c r="AY419" t="s">
        <v>95</v>
      </c>
      <c r="AZ419" t="s">
        <v>96</v>
      </c>
      <c r="BC419">
        <v>1</v>
      </c>
      <c r="BD419">
        <v>1</v>
      </c>
      <c r="BE419">
        <v>3</v>
      </c>
    </row>
    <row r="420" spans="2:57" ht="100" hidden="1" customHeight="1" x14ac:dyDescent="0.2">
      <c r="B420">
        <v>54</v>
      </c>
      <c r="C420" t="s">
        <v>4048</v>
      </c>
      <c r="D420">
        <v>1994</v>
      </c>
      <c r="E420" s="1" t="s">
        <v>3986</v>
      </c>
      <c r="F420" s="3">
        <v>34505</v>
      </c>
      <c r="G420" s="3">
        <v>34908</v>
      </c>
      <c r="H420" s="1" t="s">
        <v>490</v>
      </c>
      <c r="I420" s="1" t="s">
        <v>71</v>
      </c>
      <c r="J420" s="1" t="s">
        <v>3980</v>
      </c>
      <c r="K420" s="1">
        <v>8</v>
      </c>
      <c r="L420" s="1" t="s">
        <v>4049</v>
      </c>
      <c r="M420" s="1" t="s">
        <v>4050</v>
      </c>
      <c r="N420" s="1" t="s">
        <v>74</v>
      </c>
      <c r="S420" s="1" t="s">
        <v>74</v>
      </c>
      <c r="U420" s="1" t="s">
        <v>4051</v>
      </c>
      <c r="W420" s="1" t="s">
        <v>1493</v>
      </c>
      <c r="Z420" s="1" t="s">
        <v>82</v>
      </c>
      <c r="AC420" s="1" t="s">
        <v>4052</v>
      </c>
      <c r="AF420" s="1" t="s">
        <v>4053</v>
      </c>
      <c r="AT420" s="1" t="s">
        <v>4054</v>
      </c>
      <c r="AY420" t="s">
        <v>808</v>
      </c>
      <c r="AZ420" t="s">
        <v>78</v>
      </c>
      <c r="BB420">
        <v>5</v>
      </c>
      <c r="BC420">
        <v>3</v>
      </c>
    </row>
    <row r="421" spans="2:57" ht="100" hidden="1" customHeight="1" x14ac:dyDescent="0.2">
      <c r="B421">
        <v>53</v>
      </c>
      <c r="C421" t="s">
        <v>4031</v>
      </c>
      <c r="D421">
        <v>1994</v>
      </c>
      <c r="E421" s="1" t="s">
        <v>3986</v>
      </c>
      <c r="F421" s="3">
        <v>34505</v>
      </c>
      <c r="G421" s="3">
        <v>34908</v>
      </c>
      <c r="H421" s="1" t="s">
        <v>490</v>
      </c>
      <c r="L421" s="1" t="s">
        <v>4049</v>
      </c>
      <c r="M421" s="1" t="s">
        <v>4055</v>
      </c>
      <c r="N421" s="1" t="s">
        <v>74</v>
      </c>
      <c r="S421" s="1" t="s">
        <v>74</v>
      </c>
      <c r="W421" s="1" t="s">
        <v>80</v>
      </c>
      <c r="AC421" s="1" t="s">
        <v>4056</v>
      </c>
      <c r="AR421" s="1" t="s">
        <v>3301</v>
      </c>
      <c r="AS421" s="1" t="s">
        <v>4057</v>
      </c>
      <c r="AT421" s="1" t="s">
        <v>1335</v>
      </c>
      <c r="AY421" t="s">
        <v>808</v>
      </c>
      <c r="AZ421" t="s">
        <v>78</v>
      </c>
      <c r="BB421">
        <v>8</v>
      </c>
      <c r="BC421">
        <v>3</v>
      </c>
    </row>
    <row r="422" spans="2:57" ht="100" hidden="1" customHeight="1" x14ac:dyDescent="0.2">
      <c r="B422">
        <v>52</v>
      </c>
      <c r="C422" t="s">
        <v>4058</v>
      </c>
      <c r="D422">
        <v>1994</v>
      </c>
      <c r="E422" s="1" t="s">
        <v>3986</v>
      </c>
      <c r="F422" s="3">
        <v>34389</v>
      </c>
      <c r="G422" s="3">
        <v>35381</v>
      </c>
      <c r="H422" s="1" t="s">
        <v>627</v>
      </c>
      <c r="K422" s="1">
        <v>13</v>
      </c>
      <c r="L422" s="1" t="s">
        <v>4059</v>
      </c>
      <c r="M422" s="1" t="s">
        <v>4060</v>
      </c>
      <c r="N422" s="1" t="s">
        <v>252</v>
      </c>
      <c r="S422" s="1" t="s">
        <v>4061</v>
      </c>
      <c r="W422" s="1" t="s">
        <v>80</v>
      </c>
      <c r="Z422" s="1" t="s">
        <v>82</v>
      </c>
      <c r="AL422" s="1" t="s">
        <v>4062</v>
      </c>
      <c r="AM422" s="1" t="s">
        <v>4063</v>
      </c>
      <c r="AN422" s="1" t="s">
        <v>75</v>
      </c>
      <c r="AS422" s="1" t="s">
        <v>4064</v>
      </c>
      <c r="AY422" t="s">
        <v>808</v>
      </c>
      <c r="AZ422" t="s">
        <v>78</v>
      </c>
      <c r="BA422" t="s">
        <v>4065</v>
      </c>
      <c r="BB422">
        <v>10</v>
      </c>
      <c r="BC422">
        <v>3</v>
      </c>
    </row>
    <row r="423" spans="2:57" ht="100" hidden="1" customHeight="1" x14ac:dyDescent="0.2">
      <c r="B423">
        <v>51</v>
      </c>
      <c r="C423" t="s">
        <v>4066</v>
      </c>
      <c r="D423">
        <v>1993</v>
      </c>
      <c r="E423" s="1" t="s">
        <v>3986</v>
      </c>
      <c r="F423" s="3">
        <v>34303</v>
      </c>
      <c r="G423" s="3">
        <v>34463</v>
      </c>
      <c r="H423" s="1" t="s">
        <v>1154</v>
      </c>
      <c r="K423" s="1">
        <v>2</v>
      </c>
      <c r="L423" s="1" t="s">
        <v>4067</v>
      </c>
      <c r="M423" s="1" t="s">
        <v>4067</v>
      </c>
      <c r="N423" s="1" t="s">
        <v>74</v>
      </c>
      <c r="S423" s="1" t="s">
        <v>74</v>
      </c>
      <c r="W423" s="1" t="s">
        <v>80</v>
      </c>
      <c r="Z423" s="1" t="s">
        <v>82</v>
      </c>
      <c r="AB423" s="1" t="s">
        <v>4068</v>
      </c>
      <c r="AL423" s="1" t="s">
        <v>4069</v>
      </c>
      <c r="AM423" s="1" t="s">
        <v>91</v>
      </c>
      <c r="AN423" s="1" t="s">
        <v>75</v>
      </c>
      <c r="AS423" s="1" t="s">
        <v>4070</v>
      </c>
      <c r="AY423" t="s">
        <v>808</v>
      </c>
      <c r="AZ423" t="s">
        <v>78</v>
      </c>
      <c r="BB423">
        <v>1</v>
      </c>
      <c r="BC423">
        <v>1</v>
      </c>
    </row>
    <row r="424" spans="2:57" ht="100" hidden="1" customHeight="1" x14ac:dyDescent="0.2">
      <c r="B424">
        <v>50</v>
      </c>
      <c r="C424" t="s">
        <v>4071</v>
      </c>
      <c r="D424">
        <v>1992</v>
      </c>
      <c r="E424" s="1" t="s">
        <v>4072</v>
      </c>
      <c r="G424" s="3">
        <v>33848</v>
      </c>
      <c r="I424" s="1" t="s">
        <v>71</v>
      </c>
      <c r="K424" s="1">
        <v>35</v>
      </c>
      <c r="L424" s="1" t="s">
        <v>4073</v>
      </c>
      <c r="N424" s="1" t="s">
        <v>4074</v>
      </c>
      <c r="S424" s="1" t="s">
        <v>4075</v>
      </c>
      <c r="U424" s="1" t="s">
        <v>4076</v>
      </c>
      <c r="AC424" s="1" t="s">
        <v>4077</v>
      </c>
      <c r="AR424" s="1" t="s">
        <v>3630</v>
      </c>
      <c r="AS424" s="1" t="s">
        <v>4078</v>
      </c>
      <c r="AY424" t="s">
        <v>808</v>
      </c>
      <c r="AZ424" t="s">
        <v>78</v>
      </c>
      <c r="BB424">
        <v>24</v>
      </c>
      <c r="BC424">
        <v>10</v>
      </c>
    </row>
    <row r="425" spans="2:57" ht="100" hidden="1" customHeight="1" x14ac:dyDescent="0.2">
      <c r="B425">
        <v>49</v>
      </c>
      <c r="C425" t="s">
        <v>4079</v>
      </c>
      <c r="D425">
        <v>1992</v>
      </c>
      <c r="E425" s="1" t="s">
        <v>4072</v>
      </c>
      <c r="F425" s="3">
        <v>33920</v>
      </c>
      <c r="G425" s="3">
        <v>34149</v>
      </c>
      <c r="H425" s="1" t="s">
        <v>70</v>
      </c>
      <c r="K425" s="1">
        <v>2</v>
      </c>
      <c r="M425" s="1" t="s">
        <v>4080</v>
      </c>
      <c r="N425" s="1" t="s">
        <v>2479</v>
      </c>
      <c r="W425" s="1" t="s">
        <v>80</v>
      </c>
      <c r="Z425" s="1" t="s">
        <v>82</v>
      </c>
      <c r="AS425" s="1" t="s">
        <v>4081</v>
      </c>
      <c r="AY425" t="s">
        <v>168</v>
      </c>
      <c r="AZ425" t="s">
        <v>78</v>
      </c>
      <c r="BB425">
        <v>2</v>
      </c>
    </row>
    <row r="426" spans="2:57" ht="100" hidden="1" customHeight="1" x14ac:dyDescent="0.2">
      <c r="B426">
        <v>48</v>
      </c>
      <c r="C426" t="s">
        <v>4082</v>
      </c>
      <c r="D426">
        <v>1992</v>
      </c>
      <c r="E426" s="1" t="s">
        <v>4072</v>
      </c>
      <c r="F426" s="3">
        <v>33871</v>
      </c>
      <c r="G426" s="3">
        <v>34885</v>
      </c>
      <c r="H426" s="1" t="s">
        <v>70</v>
      </c>
      <c r="K426" s="1">
        <v>9</v>
      </c>
      <c r="M426" s="1" t="s">
        <v>4083</v>
      </c>
      <c r="N426" s="1" t="s">
        <v>74</v>
      </c>
      <c r="W426" s="1" t="s">
        <v>80</v>
      </c>
      <c r="Z426" s="1" t="s">
        <v>82</v>
      </c>
      <c r="AS426" s="1" t="s">
        <v>4084</v>
      </c>
      <c r="AY426" t="s">
        <v>808</v>
      </c>
      <c r="AZ426" t="s">
        <v>78</v>
      </c>
      <c r="BB426">
        <v>6</v>
      </c>
      <c r="BC426">
        <v>3</v>
      </c>
    </row>
    <row r="427" spans="2:57" ht="100" hidden="1" customHeight="1" x14ac:dyDescent="0.2">
      <c r="B427">
        <v>47</v>
      </c>
      <c r="C427" t="s">
        <v>4085</v>
      </c>
      <c r="D427">
        <v>1992</v>
      </c>
      <c r="E427" s="1" t="s">
        <v>4072</v>
      </c>
      <c r="F427" s="3">
        <v>33865</v>
      </c>
      <c r="G427" s="3">
        <v>38281</v>
      </c>
      <c r="H427" s="1" t="s">
        <v>70</v>
      </c>
      <c r="K427" s="1">
        <v>4</v>
      </c>
      <c r="L427" s="1" t="s">
        <v>4086</v>
      </c>
      <c r="M427" s="1" t="s">
        <v>4087</v>
      </c>
      <c r="N427" s="1" t="s">
        <v>74</v>
      </c>
      <c r="W427" s="1" t="s">
        <v>80</v>
      </c>
      <c r="Z427" s="1" t="s">
        <v>82</v>
      </c>
      <c r="AB427" s="1" t="s">
        <v>4088</v>
      </c>
      <c r="AS427" s="1" t="s">
        <v>4089</v>
      </c>
      <c r="AY427" t="s">
        <v>808</v>
      </c>
      <c r="AZ427" t="s">
        <v>78</v>
      </c>
      <c r="BB427">
        <v>3</v>
      </c>
      <c r="BC427">
        <v>1</v>
      </c>
    </row>
    <row r="428" spans="2:57" ht="100" hidden="1" customHeight="1" x14ac:dyDescent="0.2">
      <c r="B428">
        <v>46</v>
      </c>
      <c r="C428" t="s">
        <v>4090</v>
      </c>
      <c r="D428">
        <v>1992</v>
      </c>
      <c r="E428" s="1" t="s">
        <v>4072</v>
      </c>
      <c r="F428" s="3">
        <v>33821</v>
      </c>
      <c r="G428" s="3">
        <v>34421</v>
      </c>
      <c r="H428" s="1" t="s">
        <v>4013</v>
      </c>
      <c r="I428" s="1" t="s">
        <v>71</v>
      </c>
      <c r="K428" s="1">
        <v>3</v>
      </c>
      <c r="L428" s="1" t="s">
        <v>4091</v>
      </c>
      <c r="M428" s="1" t="s">
        <v>4092</v>
      </c>
      <c r="N428" s="1" t="s">
        <v>1954</v>
      </c>
      <c r="S428" s="1" t="s">
        <v>1954</v>
      </c>
      <c r="U428" s="1" t="s">
        <v>4093</v>
      </c>
      <c r="AC428" s="1" t="s">
        <v>4094</v>
      </c>
      <c r="AR428" s="1" t="s">
        <v>4095</v>
      </c>
      <c r="AS428" s="1" t="s">
        <v>4096</v>
      </c>
      <c r="AY428" t="s">
        <v>808</v>
      </c>
      <c r="AZ428" t="s">
        <v>78</v>
      </c>
      <c r="BB428">
        <v>2</v>
      </c>
      <c r="BC428">
        <v>1</v>
      </c>
    </row>
    <row r="429" spans="2:57" ht="100" hidden="1" customHeight="1" x14ac:dyDescent="0.2">
      <c r="B429">
        <v>45</v>
      </c>
      <c r="C429" t="s">
        <v>4097</v>
      </c>
      <c r="D429">
        <v>1992</v>
      </c>
      <c r="E429" s="1" t="s">
        <v>4072</v>
      </c>
      <c r="F429" s="3">
        <v>33707</v>
      </c>
      <c r="G429" s="3">
        <v>33812</v>
      </c>
      <c r="H429" s="1" t="s">
        <v>70</v>
      </c>
      <c r="K429" s="1">
        <v>9</v>
      </c>
      <c r="L429" s="1" t="s">
        <v>4098</v>
      </c>
      <c r="M429" s="1" t="s">
        <v>4099</v>
      </c>
      <c r="N429" s="1" t="s">
        <v>3975</v>
      </c>
      <c r="W429" s="1" t="s">
        <v>80</v>
      </c>
      <c r="Z429" s="1" t="s">
        <v>82</v>
      </c>
      <c r="AS429" s="1" t="s">
        <v>4100</v>
      </c>
      <c r="AY429" t="s">
        <v>808</v>
      </c>
      <c r="AZ429" t="s">
        <v>78</v>
      </c>
      <c r="BB429">
        <v>7</v>
      </c>
      <c r="BC429">
        <v>2</v>
      </c>
    </row>
    <row r="430" spans="2:57" ht="100" hidden="1" customHeight="1" x14ac:dyDescent="0.2">
      <c r="B430">
        <v>44</v>
      </c>
      <c r="C430" t="s">
        <v>4101</v>
      </c>
      <c r="D430">
        <v>1991</v>
      </c>
      <c r="E430" s="1" t="s">
        <v>4072</v>
      </c>
      <c r="G430" s="3">
        <v>33799</v>
      </c>
      <c r="H430" s="1" t="s">
        <v>70</v>
      </c>
      <c r="I430" s="1" t="s">
        <v>71</v>
      </c>
      <c r="J430" s="1" t="s">
        <v>4102</v>
      </c>
      <c r="K430" s="1">
        <v>2</v>
      </c>
      <c r="L430" s="1" t="s">
        <v>4103</v>
      </c>
      <c r="N430" s="1" t="s">
        <v>74</v>
      </c>
      <c r="S430" s="1" t="s">
        <v>74</v>
      </c>
      <c r="U430" s="1" t="s">
        <v>4104</v>
      </c>
      <c r="AC430" s="1" t="s">
        <v>4105</v>
      </c>
      <c r="AR430" s="1" t="s">
        <v>4106</v>
      </c>
      <c r="AS430" s="1" t="s">
        <v>4107</v>
      </c>
      <c r="AY430" t="s">
        <v>168</v>
      </c>
      <c r="AZ430" t="s">
        <v>78</v>
      </c>
      <c r="BB430">
        <v>2</v>
      </c>
    </row>
    <row r="431" spans="2:57" ht="100" hidden="1" customHeight="1" x14ac:dyDescent="0.2">
      <c r="B431">
        <v>43</v>
      </c>
      <c r="C431" t="s">
        <v>4097</v>
      </c>
      <c r="D431">
        <v>1991</v>
      </c>
      <c r="E431" s="1" t="s">
        <v>4072</v>
      </c>
      <c r="F431" s="3">
        <v>33588</v>
      </c>
      <c r="G431" s="3">
        <v>35347</v>
      </c>
      <c r="H431" s="1" t="s">
        <v>70</v>
      </c>
      <c r="K431" s="1">
        <v>2</v>
      </c>
      <c r="Z431" s="1" t="s">
        <v>82</v>
      </c>
      <c r="AS431" s="1" t="s">
        <v>975</v>
      </c>
      <c r="AT431" s="1" t="s">
        <v>4108</v>
      </c>
      <c r="AY431" t="s">
        <v>168</v>
      </c>
      <c r="AZ431" t="s">
        <v>78</v>
      </c>
      <c r="BB431">
        <v>2</v>
      </c>
    </row>
    <row r="432" spans="2:57" ht="100" hidden="1" customHeight="1" x14ac:dyDescent="0.2">
      <c r="B432">
        <v>42</v>
      </c>
      <c r="C432" t="s">
        <v>4079</v>
      </c>
      <c r="D432">
        <v>1991</v>
      </c>
      <c r="E432" s="1" t="s">
        <v>4072</v>
      </c>
      <c r="F432" s="3">
        <v>33533</v>
      </c>
      <c r="G432" s="3">
        <v>33662</v>
      </c>
      <c r="H432" s="1" t="s">
        <v>70</v>
      </c>
      <c r="I432" s="1" t="s">
        <v>71</v>
      </c>
      <c r="J432" s="1" t="s">
        <v>4109</v>
      </c>
      <c r="K432" s="1">
        <v>5</v>
      </c>
      <c r="L432" s="1" t="s">
        <v>4110</v>
      </c>
      <c r="M432" s="1" t="s">
        <v>4111</v>
      </c>
      <c r="N432" s="1" t="s">
        <v>2479</v>
      </c>
      <c r="S432" s="1" t="s">
        <v>1011</v>
      </c>
      <c r="U432" s="1" t="s">
        <v>4112</v>
      </c>
      <c r="AC432" s="1" t="s">
        <v>4113</v>
      </c>
      <c r="AR432" s="1" t="s">
        <v>975</v>
      </c>
      <c r="AS432" s="1" t="s">
        <v>4114</v>
      </c>
      <c r="AY432" t="s">
        <v>168</v>
      </c>
      <c r="AZ432" t="s">
        <v>78</v>
      </c>
      <c r="BB432">
        <v>5</v>
      </c>
    </row>
    <row r="433" spans="2:56" ht="100" hidden="1" customHeight="1" x14ac:dyDescent="0.2">
      <c r="B433">
        <v>41</v>
      </c>
      <c r="C433" t="s">
        <v>4115</v>
      </c>
      <c r="D433">
        <v>1991</v>
      </c>
      <c r="E433" s="1" t="s">
        <v>4072</v>
      </c>
      <c r="F433" s="3">
        <v>33520</v>
      </c>
      <c r="G433" s="3">
        <v>33585</v>
      </c>
      <c r="H433" s="1" t="s">
        <v>490</v>
      </c>
      <c r="I433" s="1" t="s">
        <v>71</v>
      </c>
      <c r="J433" s="1" t="s">
        <v>3392</v>
      </c>
      <c r="K433" s="1">
        <v>2</v>
      </c>
      <c r="L433" s="1" t="s">
        <v>4116</v>
      </c>
      <c r="N433" s="1" t="s">
        <v>252</v>
      </c>
      <c r="S433" s="1" t="s">
        <v>74</v>
      </c>
      <c r="U433" s="1" t="s">
        <v>4117</v>
      </c>
      <c r="AC433" s="1" t="s">
        <v>4118</v>
      </c>
      <c r="AR433" s="1" t="s">
        <v>4119</v>
      </c>
      <c r="AS433" s="1" t="s">
        <v>4120</v>
      </c>
      <c r="AY433" t="s">
        <v>168</v>
      </c>
      <c r="AZ433" t="s">
        <v>78</v>
      </c>
      <c r="BB433">
        <v>2</v>
      </c>
    </row>
    <row r="434" spans="2:56" ht="100" hidden="1" customHeight="1" x14ac:dyDescent="0.2">
      <c r="B434">
        <v>40</v>
      </c>
      <c r="C434" t="s">
        <v>4121</v>
      </c>
      <c r="D434">
        <v>1991</v>
      </c>
      <c r="E434" s="1" t="s">
        <v>4072</v>
      </c>
      <c r="F434" s="3">
        <v>33427</v>
      </c>
      <c r="G434" s="3">
        <v>35588</v>
      </c>
      <c r="H434" s="1" t="s">
        <v>4122</v>
      </c>
      <c r="L434" s="1" t="s">
        <v>4123</v>
      </c>
      <c r="M434" s="1" t="s">
        <v>4124</v>
      </c>
      <c r="N434" s="1" t="s">
        <v>1375</v>
      </c>
      <c r="Z434" s="1" t="s">
        <v>82</v>
      </c>
      <c r="AS434" s="1" t="s">
        <v>4125</v>
      </c>
      <c r="AY434" t="s">
        <v>808</v>
      </c>
      <c r="AZ434" t="s">
        <v>78</v>
      </c>
      <c r="BB434">
        <v>2</v>
      </c>
      <c r="BC434">
        <v>1</v>
      </c>
    </row>
    <row r="435" spans="2:56" ht="100" hidden="1" customHeight="1" x14ac:dyDescent="0.2">
      <c r="B435">
        <v>39</v>
      </c>
      <c r="C435" t="s">
        <v>4126</v>
      </c>
      <c r="D435">
        <v>1991</v>
      </c>
      <c r="E435" s="1" t="s">
        <v>4072</v>
      </c>
      <c r="F435" s="3">
        <v>33273</v>
      </c>
      <c r="G435" s="3">
        <v>34003</v>
      </c>
      <c r="H435" s="1" t="s">
        <v>3490</v>
      </c>
      <c r="K435" s="1">
        <v>3</v>
      </c>
      <c r="L435" s="1" t="s">
        <v>4127</v>
      </c>
      <c r="M435" s="1" t="s">
        <v>4127</v>
      </c>
      <c r="N435" s="1" t="s">
        <v>2591</v>
      </c>
      <c r="W435" s="1" t="s">
        <v>80</v>
      </c>
      <c r="Z435" s="1" t="s">
        <v>82</v>
      </c>
      <c r="AL435" s="1" t="s">
        <v>4128</v>
      </c>
      <c r="AM435" s="1" t="s">
        <v>244</v>
      </c>
      <c r="AS435" s="1" t="s">
        <v>4129</v>
      </c>
      <c r="AY435" t="s">
        <v>808</v>
      </c>
      <c r="AZ435" t="s">
        <v>78</v>
      </c>
      <c r="BB435">
        <v>1</v>
      </c>
      <c r="BC435">
        <v>2</v>
      </c>
    </row>
    <row r="436" spans="2:56" ht="100" hidden="1" customHeight="1" x14ac:dyDescent="0.2">
      <c r="B436">
        <v>38</v>
      </c>
      <c r="C436" t="s">
        <v>4130</v>
      </c>
      <c r="D436">
        <v>1990</v>
      </c>
      <c r="E436" s="1" t="s">
        <v>4072</v>
      </c>
      <c r="G436" s="3">
        <v>33224</v>
      </c>
      <c r="H436" s="1" t="s">
        <v>627</v>
      </c>
      <c r="I436" s="1" t="s">
        <v>71</v>
      </c>
      <c r="K436" s="1">
        <v>2</v>
      </c>
      <c r="L436" s="1" t="s">
        <v>4131</v>
      </c>
      <c r="N436" s="1" t="s">
        <v>1011</v>
      </c>
      <c r="S436" s="1" t="s">
        <v>1011</v>
      </c>
      <c r="U436" s="1" t="s">
        <v>4132</v>
      </c>
      <c r="AC436" s="1" t="s">
        <v>4133</v>
      </c>
      <c r="AS436" s="1" t="s">
        <v>4134</v>
      </c>
      <c r="AY436" t="s">
        <v>168</v>
      </c>
      <c r="AZ436" t="s">
        <v>78</v>
      </c>
      <c r="BB436">
        <v>2</v>
      </c>
    </row>
    <row r="437" spans="2:56" ht="100" hidden="1" customHeight="1" x14ac:dyDescent="0.2">
      <c r="B437">
        <v>37</v>
      </c>
      <c r="C437" t="s">
        <v>4135</v>
      </c>
      <c r="D437">
        <v>1990</v>
      </c>
      <c r="E437" s="1" t="s">
        <v>4072</v>
      </c>
      <c r="G437" s="3">
        <v>33774</v>
      </c>
      <c r="I437" s="1" t="s">
        <v>71</v>
      </c>
      <c r="J437" s="1" t="s">
        <v>4136</v>
      </c>
      <c r="K437" s="1">
        <v>21</v>
      </c>
      <c r="L437" s="1" t="s">
        <v>4137</v>
      </c>
      <c r="N437" s="1" t="s">
        <v>3975</v>
      </c>
      <c r="S437" s="1" t="s">
        <v>275</v>
      </c>
      <c r="U437" s="1" t="s">
        <v>4138</v>
      </c>
      <c r="AC437" s="1" t="s">
        <v>4139</v>
      </c>
      <c r="AR437" s="1" t="s">
        <v>975</v>
      </c>
      <c r="AS437" s="1" t="s">
        <v>4140</v>
      </c>
      <c r="AY437" t="s">
        <v>808</v>
      </c>
      <c r="AZ437" t="s">
        <v>78</v>
      </c>
      <c r="BB437">
        <v>13</v>
      </c>
      <c r="BC437">
        <v>7</v>
      </c>
    </row>
    <row r="438" spans="2:56" ht="100" hidden="1" customHeight="1" x14ac:dyDescent="0.2">
      <c r="B438">
        <v>36</v>
      </c>
      <c r="C438" t="s">
        <v>3655</v>
      </c>
      <c r="D438">
        <v>1990</v>
      </c>
      <c r="E438" s="1" t="s">
        <v>4072</v>
      </c>
      <c r="F438" s="3">
        <v>33052</v>
      </c>
      <c r="G438" s="3">
        <v>41205</v>
      </c>
      <c r="H438" s="1" t="s">
        <v>3490</v>
      </c>
      <c r="K438" s="1">
        <v>3</v>
      </c>
      <c r="M438" s="1" t="s">
        <v>4141</v>
      </c>
      <c r="Z438" s="1" t="s">
        <v>101</v>
      </c>
      <c r="AS438" s="1" t="s">
        <v>453</v>
      </c>
      <c r="AT438" s="1" t="s">
        <v>484</v>
      </c>
      <c r="AV438" s="1" t="s">
        <v>741</v>
      </c>
      <c r="AY438" t="s">
        <v>168</v>
      </c>
      <c r="AZ438" t="s">
        <v>96</v>
      </c>
      <c r="BB438">
        <v>2</v>
      </c>
      <c r="BD438">
        <v>1</v>
      </c>
    </row>
    <row r="439" spans="2:56" ht="100" hidden="1" customHeight="1" x14ac:dyDescent="0.2">
      <c r="B439">
        <v>35</v>
      </c>
      <c r="C439" t="s">
        <v>4142</v>
      </c>
      <c r="D439">
        <v>1990</v>
      </c>
      <c r="E439" s="1" t="s">
        <v>4072</v>
      </c>
      <c r="F439" s="3">
        <v>32997</v>
      </c>
      <c r="G439" s="3">
        <v>33261</v>
      </c>
      <c r="H439" s="1" t="s">
        <v>3490</v>
      </c>
      <c r="K439" s="1">
        <v>3</v>
      </c>
      <c r="L439" s="1" t="s">
        <v>4143</v>
      </c>
      <c r="M439" s="1" t="s">
        <v>4143</v>
      </c>
      <c r="N439" s="1" t="s">
        <v>131</v>
      </c>
      <c r="W439" s="1" t="s">
        <v>80</v>
      </c>
      <c r="Z439" s="1" t="s">
        <v>82</v>
      </c>
      <c r="AL439" s="1" t="s">
        <v>4144</v>
      </c>
      <c r="AM439" s="1" t="s">
        <v>1243</v>
      </c>
      <c r="AN439" s="1" t="s">
        <v>75</v>
      </c>
      <c r="AS439" s="1" t="s">
        <v>4129</v>
      </c>
      <c r="AY439" t="s">
        <v>808</v>
      </c>
      <c r="AZ439" t="s">
        <v>78</v>
      </c>
      <c r="BB439">
        <v>1</v>
      </c>
      <c r="BC439">
        <v>2</v>
      </c>
    </row>
    <row r="440" spans="2:56" ht="100" hidden="1" customHeight="1" x14ac:dyDescent="0.2">
      <c r="B440">
        <v>34</v>
      </c>
      <c r="C440" t="s">
        <v>4145</v>
      </c>
      <c r="D440">
        <v>1989</v>
      </c>
      <c r="E440" s="1" t="s">
        <v>4072</v>
      </c>
      <c r="G440" s="3">
        <v>33113</v>
      </c>
      <c r="H440" s="1" t="s">
        <v>835</v>
      </c>
      <c r="I440" s="1" t="s">
        <v>234</v>
      </c>
      <c r="K440" s="1">
        <v>20</v>
      </c>
      <c r="L440" s="1" t="s">
        <v>4146</v>
      </c>
      <c r="N440" s="1" t="s">
        <v>74</v>
      </c>
      <c r="S440" s="1" t="s">
        <v>74</v>
      </c>
      <c r="U440" s="1" t="s">
        <v>4147</v>
      </c>
      <c r="AC440" s="1" t="s">
        <v>4148</v>
      </c>
      <c r="AS440" s="1" t="s">
        <v>4149</v>
      </c>
      <c r="AY440" t="s">
        <v>808</v>
      </c>
      <c r="AZ440" t="s">
        <v>78</v>
      </c>
      <c r="BB440">
        <v>11</v>
      </c>
      <c r="BC440">
        <v>9</v>
      </c>
    </row>
    <row r="441" spans="2:56" ht="100" hidden="1" customHeight="1" x14ac:dyDescent="0.2">
      <c r="B441">
        <v>33</v>
      </c>
      <c r="C441" t="s">
        <v>4150</v>
      </c>
      <c r="D441">
        <v>1989</v>
      </c>
      <c r="E441" s="1" t="s">
        <v>4072</v>
      </c>
      <c r="F441" s="3">
        <v>32855</v>
      </c>
      <c r="G441" s="3">
        <v>32905</v>
      </c>
      <c r="H441" s="1" t="s">
        <v>233</v>
      </c>
      <c r="K441" s="1">
        <v>2</v>
      </c>
      <c r="L441" s="1" t="s">
        <v>4151</v>
      </c>
      <c r="M441" s="1" t="s">
        <v>4151</v>
      </c>
      <c r="N441" s="1" t="s">
        <v>252</v>
      </c>
      <c r="S441" s="1" t="s">
        <v>252</v>
      </c>
      <c r="W441" s="1" t="s">
        <v>80</v>
      </c>
      <c r="Z441" s="1" t="s">
        <v>82</v>
      </c>
      <c r="AF441" s="1" t="s">
        <v>4152</v>
      </c>
      <c r="AG441" s="1" t="s">
        <v>615</v>
      </c>
      <c r="AH441" s="1" t="s">
        <v>325</v>
      </c>
      <c r="AL441" s="1" t="s">
        <v>4153</v>
      </c>
      <c r="AM441" s="1" t="s">
        <v>4154</v>
      </c>
      <c r="AN441" s="1" t="s">
        <v>75</v>
      </c>
      <c r="AS441" s="1" t="s">
        <v>4155</v>
      </c>
      <c r="AY441" t="s">
        <v>168</v>
      </c>
      <c r="AZ441" t="s">
        <v>78</v>
      </c>
      <c r="BB441">
        <v>2</v>
      </c>
    </row>
    <row r="442" spans="2:56" ht="100" hidden="1" customHeight="1" x14ac:dyDescent="0.2">
      <c r="B442">
        <v>32</v>
      </c>
      <c r="C442" t="s">
        <v>4156</v>
      </c>
      <c r="D442">
        <v>1989</v>
      </c>
      <c r="E442" s="1" t="s">
        <v>4072</v>
      </c>
      <c r="F442" s="3">
        <v>32752</v>
      </c>
      <c r="G442" s="3">
        <v>32879</v>
      </c>
      <c r="H442" s="1" t="s">
        <v>70</v>
      </c>
      <c r="I442" s="1" t="s">
        <v>71</v>
      </c>
      <c r="J442" s="1" t="s">
        <v>4157</v>
      </c>
      <c r="K442" s="1">
        <v>5</v>
      </c>
      <c r="N442" s="1" t="s">
        <v>74</v>
      </c>
      <c r="S442" s="1" t="s">
        <v>74</v>
      </c>
      <c r="U442" s="1" t="s">
        <v>4158</v>
      </c>
      <c r="AC442" s="1" t="s">
        <v>4159</v>
      </c>
      <c r="AR442" s="1" t="s">
        <v>1175</v>
      </c>
      <c r="AS442" s="1" t="s">
        <v>4160</v>
      </c>
      <c r="AY442" t="s">
        <v>808</v>
      </c>
      <c r="AZ442" t="s">
        <v>78</v>
      </c>
      <c r="BB442">
        <v>3</v>
      </c>
      <c r="BC442">
        <v>2</v>
      </c>
    </row>
    <row r="443" spans="2:56" ht="100" hidden="1" customHeight="1" x14ac:dyDescent="0.2">
      <c r="B443">
        <v>31</v>
      </c>
      <c r="C443" t="s">
        <v>4097</v>
      </c>
      <c r="D443">
        <v>1989</v>
      </c>
      <c r="E443" s="1" t="s">
        <v>4072</v>
      </c>
      <c r="F443" s="3">
        <v>32675</v>
      </c>
      <c r="G443" s="3">
        <v>33241</v>
      </c>
      <c r="H443" s="1" t="s">
        <v>70</v>
      </c>
      <c r="K443" s="1">
        <v>2</v>
      </c>
      <c r="L443" s="1" t="s">
        <v>4161</v>
      </c>
      <c r="M443" s="1" t="s">
        <v>4161</v>
      </c>
      <c r="N443" s="1" t="s">
        <v>252</v>
      </c>
      <c r="V443" s="1" t="s">
        <v>79</v>
      </c>
      <c r="W443" s="1" t="s">
        <v>80</v>
      </c>
      <c r="Z443" s="1" t="s">
        <v>82</v>
      </c>
      <c r="AC443" s="1" t="s">
        <v>4162</v>
      </c>
      <c r="AF443" s="1" t="s">
        <v>4163</v>
      </c>
      <c r="AG443" s="1" t="s">
        <v>1219</v>
      </c>
      <c r="AH443" s="1" t="s">
        <v>225</v>
      </c>
      <c r="AL443" s="1" t="s">
        <v>4153</v>
      </c>
      <c r="AM443" s="1" t="s">
        <v>4154</v>
      </c>
      <c r="AN443" s="1" t="s">
        <v>75</v>
      </c>
      <c r="AR443" s="1" t="s">
        <v>975</v>
      </c>
      <c r="AS443" s="1" t="s">
        <v>4106</v>
      </c>
      <c r="AY443" t="s">
        <v>168</v>
      </c>
      <c r="AZ443" t="s">
        <v>78</v>
      </c>
      <c r="BB443">
        <v>2</v>
      </c>
    </row>
    <row r="444" spans="2:56" ht="100" hidden="1" customHeight="1" x14ac:dyDescent="0.2">
      <c r="B444">
        <v>30</v>
      </c>
      <c r="C444" t="s">
        <v>4164</v>
      </c>
      <c r="D444">
        <v>1988</v>
      </c>
      <c r="E444" s="1" t="s">
        <v>4165</v>
      </c>
      <c r="G444" s="3">
        <v>33031</v>
      </c>
      <c r="H444" s="1" t="s">
        <v>1987</v>
      </c>
      <c r="I444" s="1" t="s">
        <v>1021</v>
      </c>
      <c r="J444" s="1" t="s">
        <v>4166</v>
      </c>
      <c r="K444" s="1">
        <v>2</v>
      </c>
      <c r="L444" s="1" t="s">
        <v>4167</v>
      </c>
      <c r="M444" s="1" t="s">
        <v>4168</v>
      </c>
      <c r="N444" s="1" t="s">
        <v>2479</v>
      </c>
      <c r="S444" s="1" t="s">
        <v>2479</v>
      </c>
      <c r="U444" s="1" t="s">
        <v>4169</v>
      </c>
      <c r="AC444" s="1" t="s">
        <v>4170</v>
      </c>
      <c r="AS444" s="1" t="s">
        <v>4171</v>
      </c>
      <c r="AY444" t="s">
        <v>168</v>
      </c>
      <c r="AZ444" t="s">
        <v>78</v>
      </c>
      <c r="BB444">
        <v>2</v>
      </c>
    </row>
    <row r="445" spans="2:56" ht="100" hidden="1" customHeight="1" x14ac:dyDescent="0.2">
      <c r="B445">
        <v>29</v>
      </c>
      <c r="C445" t="s">
        <v>4172</v>
      </c>
      <c r="D445">
        <v>1988</v>
      </c>
      <c r="E445" s="1" t="s">
        <v>4165</v>
      </c>
      <c r="F445" s="3">
        <v>32461</v>
      </c>
      <c r="G445" s="3">
        <v>33116</v>
      </c>
      <c r="H445" s="1" t="s">
        <v>70</v>
      </c>
      <c r="I445" s="1" t="s">
        <v>71</v>
      </c>
      <c r="J445" s="1" t="s">
        <v>4173</v>
      </c>
      <c r="K445" s="1">
        <v>9</v>
      </c>
      <c r="L445" s="1" t="s">
        <v>4174</v>
      </c>
      <c r="M445" s="1" t="s">
        <v>4175</v>
      </c>
      <c r="N445" s="1" t="s">
        <v>74</v>
      </c>
      <c r="S445" s="1" t="s">
        <v>74</v>
      </c>
      <c r="U445" s="1" t="s">
        <v>4176</v>
      </c>
      <c r="AC445" s="1" t="s">
        <v>4177</v>
      </c>
      <c r="AR445" s="1" t="s">
        <v>975</v>
      </c>
      <c r="AS445" s="1" t="s">
        <v>4178</v>
      </c>
      <c r="AY445" t="s">
        <v>808</v>
      </c>
      <c r="AZ445" t="s">
        <v>78</v>
      </c>
      <c r="BB445">
        <v>7</v>
      </c>
      <c r="BC445">
        <v>2</v>
      </c>
    </row>
    <row r="446" spans="2:56" ht="100" hidden="1" customHeight="1" x14ac:dyDescent="0.2">
      <c r="B446">
        <v>28</v>
      </c>
      <c r="C446" t="s">
        <v>4179</v>
      </c>
      <c r="D446">
        <v>1988</v>
      </c>
      <c r="E446" s="1" t="s">
        <v>4165</v>
      </c>
      <c r="G446" s="3">
        <v>35144</v>
      </c>
      <c r="H446" s="1" t="s">
        <v>1987</v>
      </c>
      <c r="I446" s="1" t="s">
        <v>1021</v>
      </c>
      <c r="J446" s="1" t="s">
        <v>4166</v>
      </c>
      <c r="K446" s="1">
        <v>9</v>
      </c>
      <c r="L446" s="1" t="s">
        <v>4180</v>
      </c>
      <c r="N446" s="1" t="s">
        <v>2479</v>
      </c>
      <c r="S446" s="1" t="s">
        <v>275</v>
      </c>
      <c r="U446" s="1" t="s">
        <v>4181</v>
      </c>
      <c r="AC446" s="1" t="s">
        <v>4182</v>
      </c>
      <c r="AR446" s="1" t="s">
        <v>975</v>
      </c>
      <c r="AS446" s="1" t="s">
        <v>4183</v>
      </c>
      <c r="AV446" s="1" t="s">
        <v>4184</v>
      </c>
      <c r="AY446" t="s">
        <v>808</v>
      </c>
      <c r="AZ446" t="s">
        <v>96</v>
      </c>
      <c r="BB446">
        <v>4</v>
      </c>
      <c r="BC446">
        <v>3</v>
      </c>
    </row>
    <row r="447" spans="2:56" ht="100" hidden="1" customHeight="1" x14ac:dyDescent="0.2">
      <c r="B447">
        <v>27</v>
      </c>
      <c r="C447" t="s">
        <v>4185</v>
      </c>
      <c r="D447">
        <v>1987</v>
      </c>
      <c r="E447" s="1" t="s">
        <v>4165</v>
      </c>
      <c r="G447" s="3">
        <v>32507</v>
      </c>
      <c r="H447" s="1" t="s">
        <v>1154</v>
      </c>
      <c r="I447" s="1" t="s">
        <v>71</v>
      </c>
      <c r="J447" s="1" t="s">
        <v>4186</v>
      </c>
      <c r="K447" s="1">
        <v>5</v>
      </c>
      <c r="L447" s="1" t="s">
        <v>4187</v>
      </c>
      <c r="N447" s="1" t="s">
        <v>74</v>
      </c>
      <c r="S447" s="1" t="s">
        <v>74</v>
      </c>
      <c r="U447" s="1" t="s">
        <v>4188</v>
      </c>
      <c r="AC447" s="1" t="s">
        <v>4189</v>
      </c>
      <c r="AS447" s="1" t="s">
        <v>4190</v>
      </c>
      <c r="AY447" t="s">
        <v>808</v>
      </c>
      <c r="AZ447" t="s">
        <v>78</v>
      </c>
      <c r="BB447">
        <v>3</v>
      </c>
      <c r="BC447">
        <v>2</v>
      </c>
    </row>
    <row r="448" spans="2:56" ht="100" hidden="1" customHeight="1" x14ac:dyDescent="0.2">
      <c r="B448">
        <v>26</v>
      </c>
      <c r="C448" t="s">
        <v>4191</v>
      </c>
      <c r="D448">
        <v>1987</v>
      </c>
      <c r="E448" s="1" t="s">
        <v>4165</v>
      </c>
      <c r="G448" s="3">
        <v>32646</v>
      </c>
      <c r="H448" s="1" t="s">
        <v>70</v>
      </c>
      <c r="I448" s="1" t="s">
        <v>71</v>
      </c>
      <c r="J448" s="1" t="s">
        <v>4192</v>
      </c>
      <c r="K448" s="1">
        <v>7</v>
      </c>
      <c r="L448" s="1" t="s">
        <v>4193</v>
      </c>
      <c r="M448" s="1" t="s">
        <v>4194</v>
      </c>
      <c r="N448" s="1" t="s">
        <v>4074</v>
      </c>
      <c r="S448" s="1" t="s">
        <v>4075</v>
      </c>
      <c r="U448" s="1" t="s">
        <v>4195</v>
      </c>
      <c r="AC448" s="1" t="s">
        <v>4196</v>
      </c>
      <c r="AR448" s="1" t="s">
        <v>3630</v>
      </c>
      <c r="AS448" s="1" t="s">
        <v>4197</v>
      </c>
      <c r="AY448" t="s">
        <v>808</v>
      </c>
      <c r="AZ448" t="s">
        <v>78</v>
      </c>
      <c r="BB448">
        <v>5</v>
      </c>
      <c r="BC448">
        <v>2</v>
      </c>
    </row>
    <row r="449" spans="1:55" ht="100" hidden="1" customHeight="1" x14ac:dyDescent="0.2">
      <c r="B449">
        <v>25</v>
      </c>
      <c r="C449" t="s">
        <v>3694</v>
      </c>
      <c r="D449">
        <v>1987</v>
      </c>
      <c r="E449" s="1" t="s">
        <v>4165</v>
      </c>
      <c r="G449" s="3">
        <v>32990</v>
      </c>
      <c r="H449" s="1" t="s">
        <v>70</v>
      </c>
      <c r="I449" s="1" t="s">
        <v>71</v>
      </c>
      <c r="J449" s="1" t="s">
        <v>4198</v>
      </c>
      <c r="K449" s="1">
        <v>4</v>
      </c>
      <c r="L449" s="1" t="s">
        <v>4199</v>
      </c>
      <c r="M449" s="1" t="s">
        <v>4200</v>
      </c>
      <c r="N449" s="1" t="s">
        <v>74</v>
      </c>
      <c r="S449" s="1" t="s">
        <v>74</v>
      </c>
      <c r="U449" s="1" t="s">
        <v>4201</v>
      </c>
      <c r="AC449" s="1" t="s">
        <v>4202</v>
      </c>
      <c r="AR449" s="1" t="s">
        <v>975</v>
      </c>
      <c r="AS449" s="1" t="s">
        <v>4203</v>
      </c>
      <c r="AY449" t="s">
        <v>808</v>
      </c>
      <c r="AZ449" t="s">
        <v>78</v>
      </c>
      <c r="BB449">
        <v>4</v>
      </c>
      <c r="BC449">
        <v>1</v>
      </c>
    </row>
    <row r="450" spans="1:55" ht="100" hidden="1" customHeight="1" x14ac:dyDescent="0.2">
      <c r="B450">
        <v>24</v>
      </c>
      <c r="C450" t="s">
        <v>4204</v>
      </c>
      <c r="D450">
        <v>1986</v>
      </c>
      <c r="E450" s="1" t="s">
        <v>4165</v>
      </c>
      <c r="G450" s="3">
        <v>31533</v>
      </c>
      <c r="H450" s="1" t="s">
        <v>490</v>
      </c>
      <c r="I450" s="1" t="s">
        <v>491</v>
      </c>
      <c r="J450" s="1" t="s">
        <v>3392</v>
      </c>
      <c r="K450" s="1">
        <v>2</v>
      </c>
      <c r="L450" s="1" t="s">
        <v>4205</v>
      </c>
      <c r="M450" s="1" t="s">
        <v>4206</v>
      </c>
      <c r="N450" s="1" t="s">
        <v>4075</v>
      </c>
      <c r="S450" s="1" t="s">
        <v>4075</v>
      </c>
      <c r="U450" s="1" t="s">
        <v>4207</v>
      </c>
      <c r="W450" s="1" t="s">
        <v>633</v>
      </c>
      <c r="AC450" s="1" t="s">
        <v>4208</v>
      </c>
      <c r="AR450" s="1" t="s">
        <v>4209</v>
      </c>
      <c r="AS450" s="1" t="s">
        <v>4210</v>
      </c>
      <c r="AY450" t="s">
        <v>808</v>
      </c>
      <c r="AZ450" t="s">
        <v>78</v>
      </c>
      <c r="BB450">
        <v>1</v>
      </c>
      <c r="BC450">
        <v>1</v>
      </c>
    </row>
    <row r="451" spans="1:55" ht="100" hidden="1" customHeight="1" x14ac:dyDescent="0.2">
      <c r="B451">
        <v>23</v>
      </c>
      <c r="C451" t="s">
        <v>4211</v>
      </c>
      <c r="D451">
        <v>1986</v>
      </c>
      <c r="E451" s="1" t="s">
        <v>4165</v>
      </c>
      <c r="G451" s="3">
        <v>31951</v>
      </c>
      <c r="H451" s="1" t="s">
        <v>627</v>
      </c>
      <c r="I451" s="1" t="s">
        <v>491</v>
      </c>
      <c r="J451" s="1" t="s">
        <v>4212</v>
      </c>
      <c r="K451" s="1">
        <v>4</v>
      </c>
      <c r="L451" s="1" t="s">
        <v>4213</v>
      </c>
      <c r="N451" s="1" t="s">
        <v>74</v>
      </c>
      <c r="S451" s="1" t="s">
        <v>74</v>
      </c>
      <c r="U451" s="1" t="s">
        <v>4214</v>
      </c>
      <c r="AC451" s="1" t="s">
        <v>4215</v>
      </c>
      <c r="AR451" s="1" t="s">
        <v>4216</v>
      </c>
      <c r="AS451" s="1" t="s">
        <v>4216</v>
      </c>
      <c r="AY451" t="s">
        <v>168</v>
      </c>
      <c r="AZ451" t="s">
        <v>78</v>
      </c>
      <c r="BB451">
        <v>4</v>
      </c>
    </row>
    <row r="452" spans="1:55" ht="100" hidden="1" customHeight="1" x14ac:dyDescent="0.2">
      <c r="B452">
        <v>22</v>
      </c>
      <c r="C452" t="s">
        <v>4217</v>
      </c>
      <c r="D452">
        <v>1986</v>
      </c>
      <c r="E452" s="1" t="s">
        <v>4165</v>
      </c>
      <c r="G452" s="3">
        <v>32037</v>
      </c>
      <c r="H452" s="1" t="s">
        <v>490</v>
      </c>
      <c r="I452" s="1" t="s">
        <v>491</v>
      </c>
      <c r="J452" s="1" t="s">
        <v>3392</v>
      </c>
      <c r="K452" s="1">
        <v>5</v>
      </c>
      <c r="L452" s="1" t="s">
        <v>4218</v>
      </c>
      <c r="N452" s="1" t="s">
        <v>553</v>
      </c>
      <c r="S452" s="1" t="s">
        <v>553</v>
      </c>
      <c r="U452" s="1" t="s">
        <v>4219</v>
      </c>
      <c r="W452" s="1" t="s">
        <v>80</v>
      </c>
      <c r="AC452" s="1" t="s">
        <v>4220</v>
      </c>
      <c r="AS452" s="1" t="s">
        <v>4221</v>
      </c>
      <c r="AY452" t="s">
        <v>808</v>
      </c>
      <c r="AZ452" t="s">
        <v>78</v>
      </c>
      <c r="BB452">
        <v>2</v>
      </c>
      <c r="BC452">
        <v>3</v>
      </c>
    </row>
    <row r="453" spans="1:55" ht="100" hidden="1" customHeight="1" x14ac:dyDescent="0.2">
      <c r="B453">
        <v>21</v>
      </c>
      <c r="C453" t="s">
        <v>4222</v>
      </c>
      <c r="D453">
        <v>1986</v>
      </c>
      <c r="E453" s="1" t="s">
        <v>4165</v>
      </c>
      <c r="G453" s="3">
        <v>32703</v>
      </c>
      <c r="H453" s="1" t="s">
        <v>1154</v>
      </c>
      <c r="I453" s="1" t="s">
        <v>71</v>
      </c>
      <c r="J453" s="1" t="s">
        <v>4223</v>
      </c>
      <c r="K453" s="1">
        <v>10</v>
      </c>
      <c r="L453" s="1" t="s">
        <v>4224</v>
      </c>
      <c r="M453" s="1" t="s">
        <v>4225</v>
      </c>
      <c r="N453" s="1" t="s">
        <v>74</v>
      </c>
      <c r="S453" s="1" t="s">
        <v>74</v>
      </c>
      <c r="U453" s="1" t="s">
        <v>4226</v>
      </c>
      <c r="W453" s="1" t="s">
        <v>80</v>
      </c>
      <c r="AC453" s="1" t="s">
        <v>4227</v>
      </c>
      <c r="AS453" s="1" t="s">
        <v>4228</v>
      </c>
      <c r="AY453" t="s">
        <v>168</v>
      </c>
      <c r="AZ453" t="s">
        <v>78</v>
      </c>
      <c r="BB453">
        <v>6</v>
      </c>
      <c r="BC453">
        <v>1</v>
      </c>
    </row>
    <row r="454" spans="1:55" ht="100" hidden="1" customHeight="1" x14ac:dyDescent="0.2">
      <c r="B454">
        <v>20</v>
      </c>
      <c r="C454" t="s">
        <v>4229</v>
      </c>
      <c r="D454">
        <v>1986</v>
      </c>
      <c r="E454" s="1" t="s">
        <v>4165</v>
      </c>
      <c r="G454" s="3">
        <v>33085</v>
      </c>
      <c r="H454" s="1" t="s">
        <v>1154</v>
      </c>
      <c r="I454" s="1" t="s">
        <v>71</v>
      </c>
      <c r="J454" s="1" t="s">
        <v>4230</v>
      </c>
      <c r="K454" s="1">
        <v>3</v>
      </c>
      <c r="L454" s="1" t="s">
        <v>4231</v>
      </c>
      <c r="M454" s="1" t="s">
        <v>4232</v>
      </c>
      <c r="N454" s="1" t="s">
        <v>252</v>
      </c>
      <c r="S454" s="1" t="s">
        <v>252</v>
      </c>
      <c r="U454" s="1" t="s">
        <v>4233</v>
      </c>
      <c r="AC454" s="1" t="s">
        <v>4234</v>
      </c>
      <c r="AS454" s="1" t="s">
        <v>4235</v>
      </c>
      <c r="AY454" t="s">
        <v>168</v>
      </c>
      <c r="AZ454" t="s">
        <v>78</v>
      </c>
      <c r="BB454">
        <v>3</v>
      </c>
    </row>
    <row r="455" spans="1:55" ht="100" hidden="1" customHeight="1" x14ac:dyDescent="0.2">
      <c r="B455">
        <v>19</v>
      </c>
      <c r="C455" t="s">
        <v>68</v>
      </c>
      <c r="D455">
        <v>1986</v>
      </c>
      <c r="E455" s="1" t="s">
        <v>4165</v>
      </c>
      <c r="G455" s="3">
        <v>34170</v>
      </c>
      <c r="H455" s="1" t="s">
        <v>70</v>
      </c>
      <c r="I455" s="1" t="s">
        <v>71</v>
      </c>
      <c r="J455" s="1" t="s">
        <v>4223</v>
      </c>
      <c r="K455" s="1">
        <v>22</v>
      </c>
      <c r="L455" s="1" t="s">
        <v>4236</v>
      </c>
      <c r="N455" s="1" t="s">
        <v>74</v>
      </c>
      <c r="S455" s="1" t="s">
        <v>74</v>
      </c>
      <c r="U455" s="1" t="s">
        <v>4237</v>
      </c>
      <c r="AC455" s="1" t="s">
        <v>4238</v>
      </c>
      <c r="AS455" s="1" t="s">
        <v>4239</v>
      </c>
      <c r="AY455" t="s">
        <v>808</v>
      </c>
      <c r="AZ455" t="s">
        <v>78</v>
      </c>
      <c r="BB455">
        <v>17</v>
      </c>
      <c r="BC455">
        <v>5</v>
      </c>
    </row>
    <row r="456" spans="1:55" ht="100" hidden="1" customHeight="1" x14ac:dyDescent="0.2">
      <c r="B456">
        <v>18</v>
      </c>
      <c r="C456" t="s">
        <v>3694</v>
      </c>
      <c r="D456">
        <v>1985</v>
      </c>
      <c r="E456" s="1" t="s">
        <v>4165</v>
      </c>
      <c r="G456" s="3">
        <v>31975</v>
      </c>
      <c r="H456" s="1" t="s">
        <v>70</v>
      </c>
      <c r="I456" s="1" t="s">
        <v>71</v>
      </c>
      <c r="J456" s="1" t="s">
        <v>4240</v>
      </c>
      <c r="K456" s="1">
        <v>8</v>
      </c>
      <c r="L456" s="1" t="s">
        <v>4241</v>
      </c>
      <c r="M456" s="1" t="s">
        <v>4242</v>
      </c>
      <c r="N456" s="1" t="s">
        <v>4075</v>
      </c>
      <c r="S456" s="1" t="s">
        <v>4075</v>
      </c>
      <c r="U456" s="1" t="s">
        <v>4243</v>
      </c>
      <c r="W456" s="1" t="s">
        <v>80</v>
      </c>
      <c r="AC456" s="1" t="s">
        <v>4244</v>
      </c>
      <c r="AR456" s="1" t="s">
        <v>4245</v>
      </c>
      <c r="AS456" s="1" t="s">
        <v>4246</v>
      </c>
      <c r="AY456" t="s">
        <v>168</v>
      </c>
      <c r="AZ456" t="s">
        <v>78</v>
      </c>
      <c r="BB456">
        <v>7</v>
      </c>
      <c r="BC456">
        <v>1</v>
      </c>
    </row>
    <row r="457" spans="1:55" ht="100" hidden="1" customHeight="1" x14ac:dyDescent="0.2">
      <c r="A457" s="2">
        <v>45122</v>
      </c>
      <c r="B457">
        <v>17</v>
      </c>
      <c r="C457" t="s">
        <v>4247</v>
      </c>
      <c r="D457">
        <v>1985</v>
      </c>
      <c r="E457" s="1" t="s">
        <v>4165</v>
      </c>
      <c r="F457" s="3">
        <v>31723</v>
      </c>
      <c r="G457" s="3">
        <v>32164</v>
      </c>
      <c r="H457" s="1" t="s">
        <v>70</v>
      </c>
      <c r="I457" s="1" t="s">
        <v>71</v>
      </c>
      <c r="J457" s="1" t="s">
        <v>4248</v>
      </c>
      <c r="K457" s="1">
        <v>12</v>
      </c>
      <c r="L457" s="1" t="s">
        <v>4249</v>
      </c>
      <c r="M457" s="1" t="s">
        <v>4250</v>
      </c>
      <c r="N457" s="1" t="s">
        <v>74</v>
      </c>
      <c r="S457" s="1" t="s">
        <v>74</v>
      </c>
      <c r="U457" s="1" t="s">
        <v>4251</v>
      </c>
      <c r="W457" s="1" t="s">
        <v>80</v>
      </c>
      <c r="Y457" s="1" t="s">
        <v>1745</v>
      </c>
      <c r="AA457" s="1" t="s">
        <v>102</v>
      </c>
      <c r="AC457" s="1" t="s">
        <v>4252</v>
      </c>
      <c r="AE457" s="1" t="s">
        <v>96</v>
      </c>
      <c r="AF457" s="1" t="s">
        <v>4253</v>
      </c>
      <c r="AG457" s="1" t="s">
        <v>615</v>
      </c>
      <c r="AH457" s="1" t="s">
        <v>1802</v>
      </c>
      <c r="AI457" s="1" t="s">
        <v>89</v>
      </c>
      <c r="AJ457" s="1" t="s">
        <v>616</v>
      </c>
      <c r="AP457" s="1" t="s">
        <v>4254</v>
      </c>
      <c r="AR457" s="1" t="s">
        <v>1443</v>
      </c>
      <c r="AS457" s="1" t="s">
        <v>4255</v>
      </c>
      <c r="AV457" s="1" t="s">
        <v>4256</v>
      </c>
      <c r="AW457" s="1" t="s">
        <v>4257</v>
      </c>
      <c r="AY457" t="s">
        <v>808</v>
      </c>
      <c r="AZ457" t="s">
        <v>96</v>
      </c>
      <c r="BB457">
        <v>5</v>
      </c>
      <c r="BC457">
        <v>3</v>
      </c>
    </row>
    <row r="458" spans="1:55" ht="100" hidden="1" customHeight="1" x14ac:dyDescent="0.2">
      <c r="B458">
        <v>16</v>
      </c>
      <c r="C458" t="s">
        <v>4258</v>
      </c>
      <c r="D458">
        <v>1985</v>
      </c>
      <c r="E458" s="1" t="s">
        <v>4165</v>
      </c>
      <c r="G458" s="3">
        <v>32301</v>
      </c>
      <c r="H458" s="1" t="s">
        <v>1065</v>
      </c>
      <c r="I458" s="1" t="s">
        <v>71</v>
      </c>
      <c r="J458" s="1" t="s">
        <v>3682</v>
      </c>
      <c r="K458" s="1">
        <v>4</v>
      </c>
      <c r="L458" s="1" t="s">
        <v>4259</v>
      </c>
      <c r="M458" s="1" t="s">
        <v>4260</v>
      </c>
      <c r="N458" s="1" t="s">
        <v>74</v>
      </c>
      <c r="S458" s="1" t="s">
        <v>74</v>
      </c>
      <c r="U458" s="1" t="s">
        <v>4261</v>
      </c>
      <c r="V458" s="1" t="s">
        <v>4262</v>
      </c>
      <c r="W458" s="1" t="s">
        <v>80</v>
      </c>
      <c r="AB458" s="1" t="s">
        <v>4263</v>
      </c>
      <c r="AC458" s="1" t="s">
        <v>4264</v>
      </c>
      <c r="AR458" s="1" t="s">
        <v>230</v>
      </c>
      <c r="AS458" s="1" t="s">
        <v>230</v>
      </c>
      <c r="AT458" s="1" t="s">
        <v>975</v>
      </c>
      <c r="AW458" s="1" t="s">
        <v>4265</v>
      </c>
      <c r="AY458" t="s">
        <v>168</v>
      </c>
      <c r="AZ458" t="s">
        <v>96</v>
      </c>
      <c r="BB458">
        <v>2</v>
      </c>
    </row>
    <row r="459" spans="1:55" ht="100" hidden="1" customHeight="1" x14ac:dyDescent="0.2">
      <c r="B459">
        <v>15</v>
      </c>
      <c r="C459" t="s">
        <v>4266</v>
      </c>
      <c r="D459">
        <v>1985</v>
      </c>
      <c r="E459" s="1" t="s">
        <v>4165</v>
      </c>
      <c r="G459" s="3">
        <v>32589</v>
      </c>
      <c r="H459" s="1" t="s">
        <v>70</v>
      </c>
      <c r="I459" s="1" t="s">
        <v>71</v>
      </c>
      <c r="J459" s="1" t="s">
        <v>4109</v>
      </c>
      <c r="K459" s="1">
        <v>7</v>
      </c>
      <c r="L459" s="1" t="s">
        <v>4267</v>
      </c>
      <c r="N459" s="1" t="s">
        <v>1081</v>
      </c>
      <c r="S459" s="1" t="s">
        <v>1011</v>
      </c>
      <c r="U459" s="1" t="s">
        <v>4268</v>
      </c>
      <c r="Y459" s="1" t="s">
        <v>1837</v>
      </c>
      <c r="AA459" s="1" t="s">
        <v>102</v>
      </c>
      <c r="AC459" s="1" t="s">
        <v>4269</v>
      </c>
      <c r="AF459" s="1" t="s">
        <v>4270</v>
      </c>
      <c r="AG459" s="1" t="s">
        <v>281</v>
      </c>
      <c r="AH459" s="1" t="s">
        <v>583</v>
      </c>
      <c r="AL459" s="1" t="s">
        <v>4271</v>
      </c>
      <c r="AM459" s="1" t="s">
        <v>4272</v>
      </c>
      <c r="AN459" s="1" t="s">
        <v>284</v>
      </c>
      <c r="AR459" s="1" t="s">
        <v>975</v>
      </c>
      <c r="AS459" s="1" t="s">
        <v>4273</v>
      </c>
      <c r="AY459" t="s">
        <v>808</v>
      </c>
      <c r="AZ459" t="s">
        <v>78</v>
      </c>
      <c r="BB459">
        <v>5</v>
      </c>
      <c r="BC459">
        <v>2</v>
      </c>
    </row>
    <row r="460" spans="1:55" ht="100" hidden="1" customHeight="1" x14ac:dyDescent="0.2">
      <c r="B460">
        <v>14</v>
      </c>
      <c r="C460" t="s">
        <v>4274</v>
      </c>
      <c r="D460">
        <v>1984</v>
      </c>
      <c r="E460" s="1" t="s">
        <v>4275</v>
      </c>
      <c r="F460" s="3">
        <v>30860</v>
      </c>
      <c r="G460" s="3">
        <v>31279</v>
      </c>
      <c r="H460" s="1" t="s">
        <v>835</v>
      </c>
      <c r="I460" s="1" t="s">
        <v>113</v>
      </c>
      <c r="J460" s="1" t="s">
        <v>4276</v>
      </c>
      <c r="K460" s="1">
        <v>4</v>
      </c>
      <c r="L460" s="1" t="s">
        <v>4277</v>
      </c>
      <c r="M460" s="1" t="s">
        <v>4278</v>
      </c>
      <c r="N460" s="1" t="s">
        <v>3582</v>
      </c>
      <c r="S460" s="1" t="s">
        <v>1011</v>
      </c>
      <c r="U460" s="1" t="s">
        <v>4279</v>
      </c>
      <c r="V460" s="1" t="s">
        <v>79</v>
      </c>
      <c r="W460" s="1" t="s">
        <v>80</v>
      </c>
      <c r="Y460" s="1" t="s">
        <v>159</v>
      </c>
      <c r="Z460" s="1" t="s">
        <v>82</v>
      </c>
      <c r="AA460" s="1" t="s">
        <v>102</v>
      </c>
      <c r="AC460" s="1" t="s">
        <v>4280</v>
      </c>
      <c r="AF460" s="1" t="s">
        <v>4281</v>
      </c>
      <c r="AG460" s="1" t="s">
        <v>281</v>
      </c>
      <c r="AH460" s="1" t="s">
        <v>325</v>
      </c>
      <c r="AL460" s="1" t="s">
        <v>4282</v>
      </c>
      <c r="AM460" s="1" t="s">
        <v>4283</v>
      </c>
      <c r="AN460" s="1" t="s">
        <v>284</v>
      </c>
      <c r="AQ460" s="1" t="s">
        <v>4284</v>
      </c>
      <c r="AR460" s="1" t="s">
        <v>3236</v>
      </c>
      <c r="AS460" s="1" t="s">
        <v>4285</v>
      </c>
      <c r="AY460" t="s">
        <v>808</v>
      </c>
      <c r="AZ460" t="s">
        <v>78</v>
      </c>
    </row>
    <row r="461" spans="1:55" ht="100" hidden="1" customHeight="1" x14ac:dyDescent="0.2">
      <c r="B461">
        <v>13</v>
      </c>
      <c r="C461" t="s">
        <v>966</v>
      </c>
      <c r="D461">
        <v>1985</v>
      </c>
      <c r="E461" s="1" t="s">
        <v>4275</v>
      </c>
      <c r="F461" s="3">
        <v>31240</v>
      </c>
      <c r="G461" s="3">
        <v>32346</v>
      </c>
      <c r="H461" s="1" t="s">
        <v>70</v>
      </c>
      <c r="I461" s="1" t="s">
        <v>71</v>
      </c>
      <c r="J461" s="1" t="s">
        <v>4286</v>
      </c>
      <c r="K461" s="1">
        <v>7</v>
      </c>
      <c r="L461" s="1" t="s">
        <v>4287</v>
      </c>
      <c r="M461" s="1" t="s">
        <v>4288</v>
      </c>
      <c r="N461" s="1" t="s">
        <v>74</v>
      </c>
      <c r="S461" s="1" t="s">
        <v>74</v>
      </c>
      <c r="U461" s="1" t="s">
        <v>4289</v>
      </c>
      <c r="V461" s="1" t="s">
        <v>79</v>
      </c>
      <c r="W461" s="1" t="s">
        <v>80</v>
      </c>
      <c r="Y461" s="1" t="s">
        <v>1837</v>
      </c>
      <c r="Z461" s="1" t="s">
        <v>82</v>
      </c>
      <c r="AA461" s="1" t="s">
        <v>102</v>
      </c>
      <c r="AC461" s="1" t="s">
        <v>4290</v>
      </c>
      <c r="AF461" s="1" t="s">
        <v>4291</v>
      </c>
      <c r="AG461" s="1" t="s">
        <v>615</v>
      </c>
      <c r="AH461" s="1" t="s">
        <v>325</v>
      </c>
      <c r="AL461" s="1" t="s">
        <v>4292</v>
      </c>
      <c r="AM461" s="1" t="s">
        <v>91</v>
      </c>
      <c r="AN461" s="1" t="s">
        <v>284</v>
      </c>
      <c r="AP461" s="1" t="s">
        <v>4293</v>
      </c>
      <c r="AR461" s="1" t="s">
        <v>975</v>
      </c>
      <c r="AS461" s="1" t="s">
        <v>4294</v>
      </c>
      <c r="AY461" t="s">
        <v>808</v>
      </c>
      <c r="AZ461" t="s">
        <v>78</v>
      </c>
      <c r="BA461" t="s">
        <v>4295</v>
      </c>
    </row>
    <row r="462" spans="1:55" ht="100" hidden="1" customHeight="1" x14ac:dyDescent="0.2">
      <c r="B462">
        <v>12</v>
      </c>
      <c r="C462" t="s">
        <v>4296</v>
      </c>
      <c r="D462">
        <v>1984</v>
      </c>
      <c r="E462" s="1" t="s">
        <v>4275</v>
      </c>
      <c r="F462" s="3">
        <v>30761</v>
      </c>
      <c r="G462" s="3">
        <v>31673</v>
      </c>
      <c r="H462" s="1" t="s">
        <v>70</v>
      </c>
      <c r="I462" s="1" t="s">
        <v>71</v>
      </c>
      <c r="J462" s="1" t="s">
        <v>4286</v>
      </c>
      <c r="K462" s="1">
        <v>13</v>
      </c>
      <c r="L462" s="1" t="s">
        <v>4297</v>
      </c>
      <c r="M462" s="1" t="s">
        <v>4298</v>
      </c>
      <c r="N462" s="1" t="s">
        <v>252</v>
      </c>
      <c r="S462" s="1" t="s">
        <v>74</v>
      </c>
      <c r="U462" s="1" t="s">
        <v>4299</v>
      </c>
      <c r="V462" s="1" t="s">
        <v>4300</v>
      </c>
      <c r="W462" s="1" t="s">
        <v>80</v>
      </c>
      <c r="Y462" s="1" t="s">
        <v>1837</v>
      </c>
      <c r="Z462" s="1" t="s">
        <v>101</v>
      </c>
      <c r="AA462" s="1" t="s">
        <v>102</v>
      </c>
      <c r="AC462" s="1" t="s">
        <v>4301</v>
      </c>
      <c r="AF462" s="1" t="s">
        <v>4302</v>
      </c>
      <c r="AG462" s="1" t="s">
        <v>281</v>
      </c>
      <c r="AH462" s="1" t="s">
        <v>601</v>
      </c>
      <c r="AI462" s="1" t="s">
        <v>583</v>
      </c>
      <c r="AJ462" s="1" t="s">
        <v>325</v>
      </c>
      <c r="AK462" s="1" t="s">
        <v>226</v>
      </c>
      <c r="AL462" s="1" t="s">
        <v>4303</v>
      </c>
      <c r="AM462" s="1" t="s">
        <v>4063</v>
      </c>
      <c r="AN462" s="1" t="s">
        <v>262</v>
      </c>
      <c r="AP462" s="1" t="s">
        <v>4304</v>
      </c>
      <c r="AQ462" s="1" t="s">
        <v>4305</v>
      </c>
      <c r="AR462" s="1" t="s">
        <v>975</v>
      </c>
      <c r="AS462" s="1" t="s">
        <v>4306</v>
      </c>
      <c r="AV462" s="1" t="s">
        <v>4307</v>
      </c>
      <c r="AW462" s="1" t="s">
        <v>4308</v>
      </c>
      <c r="AY462" t="s">
        <v>808</v>
      </c>
      <c r="AZ462" t="s">
        <v>78</v>
      </c>
    </row>
    <row r="463" spans="1:55" ht="100" hidden="1" customHeight="1" x14ac:dyDescent="0.2">
      <c r="B463">
        <v>11</v>
      </c>
      <c r="C463" t="s">
        <v>4185</v>
      </c>
      <c r="D463">
        <v>1983</v>
      </c>
      <c r="E463" s="1" t="s">
        <v>4275</v>
      </c>
      <c r="F463" s="3">
        <v>30365</v>
      </c>
      <c r="G463" s="3">
        <v>31244</v>
      </c>
      <c r="H463" s="1" t="s">
        <v>490</v>
      </c>
      <c r="I463" s="1" t="s">
        <v>71</v>
      </c>
      <c r="J463" s="1" t="s">
        <v>4309</v>
      </c>
      <c r="K463" s="1">
        <v>3</v>
      </c>
      <c r="L463" s="1" t="s">
        <v>4310</v>
      </c>
      <c r="M463" s="1" t="s">
        <v>4311</v>
      </c>
      <c r="N463" s="1" t="s">
        <v>74</v>
      </c>
      <c r="S463" s="1" t="s">
        <v>74</v>
      </c>
      <c r="U463" s="1" t="s">
        <v>4312</v>
      </c>
      <c r="V463" s="1" t="s">
        <v>3288</v>
      </c>
      <c r="W463" s="1" t="s">
        <v>633</v>
      </c>
      <c r="Y463" s="1" t="s">
        <v>1837</v>
      </c>
      <c r="Z463" s="1" t="s">
        <v>82</v>
      </c>
      <c r="AA463" s="1" t="s">
        <v>102</v>
      </c>
      <c r="AB463" s="1" t="s">
        <v>4313</v>
      </c>
      <c r="AC463" s="1" t="s">
        <v>4314</v>
      </c>
      <c r="AF463" s="1" t="s">
        <v>4315</v>
      </c>
      <c r="AG463" s="1" t="s">
        <v>615</v>
      </c>
      <c r="AH463" s="1" t="s">
        <v>583</v>
      </c>
      <c r="AL463" s="1" t="s">
        <v>4316</v>
      </c>
      <c r="AM463" s="1" t="s">
        <v>91</v>
      </c>
      <c r="AN463" s="1" t="s">
        <v>262</v>
      </c>
      <c r="AR463" s="1" t="s">
        <v>4317</v>
      </c>
      <c r="AS463" s="1" t="s">
        <v>4317</v>
      </c>
      <c r="AT463" s="1" t="s">
        <v>215</v>
      </c>
      <c r="AY463" t="s">
        <v>168</v>
      </c>
      <c r="AZ463" t="s">
        <v>78</v>
      </c>
      <c r="BA463" t="s">
        <v>4318</v>
      </c>
      <c r="BB463">
        <v>3</v>
      </c>
    </row>
    <row r="464" spans="1:55" ht="100" hidden="1" customHeight="1" x14ac:dyDescent="0.2">
      <c r="B464">
        <v>10</v>
      </c>
      <c r="C464" t="s">
        <v>4319</v>
      </c>
      <c r="D464">
        <v>1983</v>
      </c>
      <c r="E464" s="1" t="s">
        <v>4275</v>
      </c>
      <c r="F464" s="3">
        <v>30642</v>
      </c>
      <c r="G464" s="3">
        <v>31191</v>
      </c>
      <c r="H464" s="1" t="s">
        <v>196</v>
      </c>
      <c r="I464" s="1" t="s">
        <v>531</v>
      </c>
      <c r="J464" s="1" t="s">
        <v>4320</v>
      </c>
      <c r="K464" s="1">
        <v>8</v>
      </c>
      <c r="L464" s="1" t="s">
        <v>4321</v>
      </c>
      <c r="M464" s="1" t="s">
        <v>4322</v>
      </c>
      <c r="N464" s="1" t="s">
        <v>3570</v>
      </c>
      <c r="S464" s="1" t="s">
        <v>3570</v>
      </c>
      <c r="U464" s="1" t="s">
        <v>4323</v>
      </c>
      <c r="AC464" s="1" t="s">
        <v>4324</v>
      </c>
      <c r="AS464" s="1" t="s">
        <v>4325</v>
      </c>
      <c r="AY464" t="s">
        <v>168</v>
      </c>
      <c r="AZ464" t="s">
        <v>78</v>
      </c>
      <c r="BB464">
        <v>7</v>
      </c>
      <c r="BC464">
        <v>1</v>
      </c>
    </row>
    <row r="465" spans="2:55" ht="100" hidden="1" customHeight="1" x14ac:dyDescent="0.2">
      <c r="B465">
        <v>9</v>
      </c>
      <c r="C465" t="s">
        <v>4326</v>
      </c>
      <c r="D465">
        <v>1983</v>
      </c>
      <c r="E465" s="1" t="s">
        <v>4275</v>
      </c>
      <c r="F465" s="3">
        <v>30376</v>
      </c>
      <c r="G465" s="3">
        <v>30575</v>
      </c>
      <c r="H465" s="1" t="s">
        <v>1154</v>
      </c>
      <c r="I465" s="1" t="s">
        <v>71</v>
      </c>
      <c r="J465" s="1" t="s">
        <v>4186</v>
      </c>
      <c r="K465" s="1">
        <v>3</v>
      </c>
      <c r="L465" s="1" t="s">
        <v>4327</v>
      </c>
      <c r="N465" s="1" t="s">
        <v>2389</v>
      </c>
      <c r="S465" s="1" t="s">
        <v>4075</v>
      </c>
      <c r="U465" s="1" t="s">
        <v>4328</v>
      </c>
      <c r="AC465" s="1" t="s">
        <v>4329</v>
      </c>
      <c r="AR465" s="1" t="s">
        <v>1443</v>
      </c>
      <c r="AS465" s="1" t="s">
        <v>4330</v>
      </c>
      <c r="AY465" t="s">
        <v>808</v>
      </c>
      <c r="AZ465" t="s">
        <v>78</v>
      </c>
      <c r="BB465">
        <v>2</v>
      </c>
      <c r="BC465">
        <v>1</v>
      </c>
    </row>
    <row r="466" spans="2:55" ht="100" hidden="1" customHeight="1" x14ac:dyDescent="0.2">
      <c r="B466">
        <v>8</v>
      </c>
      <c r="C466" t="s">
        <v>1447</v>
      </c>
      <c r="D466">
        <v>1983</v>
      </c>
      <c r="E466" s="1" t="s">
        <v>4275</v>
      </c>
      <c r="F466" s="3">
        <v>30342</v>
      </c>
      <c r="G466" s="3">
        <v>30596</v>
      </c>
      <c r="H466" s="1" t="s">
        <v>233</v>
      </c>
      <c r="I466" s="1" t="s">
        <v>234</v>
      </c>
      <c r="J466" s="1" t="s">
        <v>4331</v>
      </c>
      <c r="K466" s="1">
        <v>15</v>
      </c>
      <c r="L466" s="1" t="s">
        <v>4332</v>
      </c>
      <c r="M466" s="1" t="s">
        <v>4333</v>
      </c>
      <c r="N466" s="1" t="s">
        <v>1081</v>
      </c>
      <c r="S466" s="1" t="s">
        <v>1011</v>
      </c>
      <c r="U466" s="1" t="s">
        <v>4334</v>
      </c>
      <c r="V466" s="1" t="s">
        <v>936</v>
      </c>
      <c r="W466" s="1" t="s">
        <v>852</v>
      </c>
      <c r="Y466" s="1" t="s">
        <v>1745</v>
      </c>
      <c r="Z466" s="1" t="s">
        <v>82</v>
      </c>
      <c r="AA466" s="1" t="s">
        <v>102</v>
      </c>
      <c r="AB466" s="1" t="s">
        <v>4335</v>
      </c>
      <c r="AC466" s="1" t="s">
        <v>4336</v>
      </c>
      <c r="AF466" s="1" t="s">
        <v>4337</v>
      </c>
      <c r="AG466" s="1" t="s">
        <v>281</v>
      </c>
      <c r="AH466" s="1" t="s">
        <v>583</v>
      </c>
      <c r="AL466" s="1" t="s">
        <v>4338</v>
      </c>
      <c r="AM466" s="1" t="s">
        <v>3339</v>
      </c>
      <c r="AN466" s="1" t="s">
        <v>284</v>
      </c>
      <c r="AR466" s="1" t="s">
        <v>975</v>
      </c>
      <c r="AS466" s="1" t="s">
        <v>975</v>
      </c>
      <c r="AW466" s="1" t="s">
        <v>4339</v>
      </c>
      <c r="AY466" t="s">
        <v>808</v>
      </c>
      <c r="AZ466" t="s">
        <v>78</v>
      </c>
    </row>
    <row r="467" spans="2:55" ht="100" hidden="1" customHeight="1" x14ac:dyDescent="0.2">
      <c r="B467">
        <v>7</v>
      </c>
      <c r="C467" t="s">
        <v>4340</v>
      </c>
      <c r="D467">
        <v>1982</v>
      </c>
      <c r="E467" s="1" t="s">
        <v>4275</v>
      </c>
      <c r="G467" s="3">
        <v>30243</v>
      </c>
      <c r="H467" s="1" t="s">
        <v>627</v>
      </c>
      <c r="I467" s="1" t="s">
        <v>491</v>
      </c>
      <c r="J467" s="1" t="s">
        <v>4341</v>
      </c>
      <c r="K467" s="1">
        <v>2</v>
      </c>
      <c r="L467" s="1" t="s">
        <v>4342</v>
      </c>
      <c r="M467" s="1" t="s">
        <v>4343</v>
      </c>
      <c r="N467" s="1" t="s">
        <v>142</v>
      </c>
      <c r="S467" s="1" t="s">
        <v>142</v>
      </c>
      <c r="U467" s="1" t="s">
        <v>4344</v>
      </c>
      <c r="AC467" s="1" t="s">
        <v>4345</v>
      </c>
      <c r="AF467" s="1" t="s">
        <v>4346</v>
      </c>
      <c r="AG467" s="1" t="s">
        <v>615</v>
      </c>
      <c r="AH467" s="1" t="s">
        <v>325</v>
      </c>
      <c r="AS467" s="1" t="s">
        <v>4347</v>
      </c>
      <c r="AY467" t="s">
        <v>808</v>
      </c>
      <c r="AZ467" t="s">
        <v>78</v>
      </c>
      <c r="BB467">
        <v>1</v>
      </c>
      <c r="BC467">
        <v>1</v>
      </c>
    </row>
    <row r="468" spans="2:55" ht="100" hidden="1" customHeight="1" x14ac:dyDescent="0.2">
      <c r="B468">
        <v>6</v>
      </c>
      <c r="C468" t="s">
        <v>4348</v>
      </c>
      <c r="D468">
        <v>1982</v>
      </c>
      <c r="E468" s="1" t="s">
        <v>4275</v>
      </c>
      <c r="G468" s="3">
        <v>30357</v>
      </c>
      <c r="H468" s="1" t="s">
        <v>1662</v>
      </c>
      <c r="I468" s="1" t="s">
        <v>113</v>
      </c>
      <c r="J468" s="1" t="s">
        <v>4349</v>
      </c>
      <c r="K468" s="1">
        <v>2</v>
      </c>
      <c r="L468" s="1" t="s">
        <v>4350</v>
      </c>
      <c r="M468" s="1" t="s">
        <v>4351</v>
      </c>
      <c r="N468" s="1" t="s">
        <v>4352</v>
      </c>
      <c r="S468" s="1" t="s">
        <v>4352</v>
      </c>
      <c r="U468" s="1" t="s">
        <v>4353</v>
      </c>
      <c r="AC468" s="1" t="s">
        <v>4354</v>
      </c>
      <c r="AF468" s="1" t="s">
        <v>4355</v>
      </c>
      <c r="AG468" s="1" t="s">
        <v>615</v>
      </c>
      <c r="AL468" s="1" t="s">
        <v>4356</v>
      </c>
      <c r="AM468" s="1" t="s">
        <v>4063</v>
      </c>
      <c r="AR468" s="1" t="s">
        <v>4108</v>
      </c>
      <c r="AS468" s="1" t="s">
        <v>4357</v>
      </c>
      <c r="AY468" t="s">
        <v>168</v>
      </c>
      <c r="AZ468" t="s">
        <v>78</v>
      </c>
      <c r="BB468">
        <v>2</v>
      </c>
    </row>
    <row r="469" spans="2:55" ht="100" hidden="1" customHeight="1" x14ac:dyDescent="0.2">
      <c r="B469">
        <v>5</v>
      </c>
      <c r="C469" t="s">
        <v>4358</v>
      </c>
      <c r="D469">
        <v>1982</v>
      </c>
      <c r="E469" s="1" t="s">
        <v>4275</v>
      </c>
      <c r="F469" s="3">
        <v>29630</v>
      </c>
      <c r="G469" s="3">
        <v>30502</v>
      </c>
      <c r="H469" s="1" t="s">
        <v>1154</v>
      </c>
      <c r="I469" s="1" t="s">
        <v>71</v>
      </c>
      <c r="J469" s="1" t="s">
        <v>4186</v>
      </c>
      <c r="K469" s="1">
        <v>6</v>
      </c>
      <c r="L469" s="1" t="s">
        <v>4359</v>
      </c>
      <c r="M469" s="1" t="s">
        <v>4360</v>
      </c>
      <c r="N469" s="1" t="s">
        <v>74</v>
      </c>
      <c r="S469" s="1" t="s">
        <v>74</v>
      </c>
      <c r="U469" s="1" t="s">
        <v>4361</v>
      </c>
      <c r="V469" s="1" t="s">
        <v>632</v>
      </c>
      <c r="W469" s="1" t="s">
        <v>633</v>
      </c>
      <c r="Y469" s="1" t="s">
        <v>159</v>
      </c>
      <c r="Z469" s="1" t="s">
        <v>82</v>
      </c>
      <c r="AA469" s="1" t="s">
        <v>102</v>
      </c>
      <c r="AC469" s="1" t="s">
        <v>4362</v>
      </c>
      <c r="AF469" s="1" t="s">
        <v>4363</v>
      </c>
      <c r="AG469" s="1" t="s">
        <v>615</v>
      </c>
      <c r="AH469" s="1" t="s">
        <v>325</v>
      </c>
      <c r="AL469" s="1" t="s">
        <v>4364</v>
      </c>
      <c r="AM469" s="1" t="s">
        <v>91</v>
      </c>
      <c r="AN469" s="1" t="s">
        <v>284</v>
      </c>
      <c r="AR469" s="1" t="s">
        <v>4365</v>
      </c>
      <c r="AS469" s="1" t="s">
        <v>4366</v>
      </c>
      <c r="AY469" t="s">
        <v>808</v>
      </c>
      <c r="AZ469" t="s">
        <v>78</v>
      </c>
      <c r="BB469">
        <v>3</v>
      </c>
      <c r="BC469">
        <v>3</v>
      </c>
    </row>
    <row r="470" spans="2:55" ht="100" hidden="1" customHeight="1" x14ac:dyDescent="0.2">
      <c r="B470">
        <v>4</v>
      </c>
      <c r="C470" t="s">
        <v>3147</v>
      </c>
      <c r="D470">
        <v>1982</v>
      </c>
      <c r="E470" s="1" t="s">
        <v>4275</v>
      </c>
      <c r="G470" s="3">
        <v>30600</v>
      </c>
      <c r="H470" s="1" t="s">
        <v>70</v>
      </c>
      <c r="I470" s="1" t="s">
        <v>71</v>
      </c>
      <c r="J470" s="1" t="s">
        <v>4367</v>
      </c>
      <c r="K470" s="1">
        <v>4</v>
      </c>
      <c r="L470" s="1" t="s">
        <v>4368</v>
      </c>
      <c r="M470" s="1" t="s">
        <v>4369</v>
      </c>
      <c r="N470" s="1" t="s">
        <v>74</v>
      </c>
      <c r="S470" s="1" t="s">
        <v>74</v>
      </c>
      <c r="U470" s="1" t="s">
        <v>4370</v>
      </c>
      <c r="Y470" s="1" t="s">
        <v>1745</v>
      </c>
      <c r="Z470" s="1" t="s">
        <v>82</v>
      </c>
      <c r="AB470" s="1" t="s">
        <v>4371</v>
      </c>
      <c r="AC470" s="1" t="s">
        <v>4372</v>
      </c>
      <c r="AF470" s="1" t="s">
        <v>4373</v>
      </c>
      <c r="AG470" s="1" t="s">
        <v>615</v>
      </c>
      <c r="AH470" s="1" t="s">
        <v>583</v>
      </c>
      <c r="AL470" s="1" t="s">
        <v>4374</v>
      </c>
      <c r="AM470" s="1" t="s">
        <v>91</v>
      </c>
      <c r="AN470" s="1" t="s">
        <v>262</v>
      </c>
      <c r="AS470" s="1" t="s">
        <v>4375</v>
      </c>
      <c r="AY470" t="s">
        <v>808</v>
      </c>
      <c r="AZ470" t="s">
        <v>78</v>
      </c>
      <c r="BB470">
        <v>3</v>
      </c>
      <c r="BC470">
        <v>1</v>
      </c>
    </row>
    <row r="471" spans="2:55" ht="100" hidden="1" customHeight="1" x14ac:dyDescent="0.2">
      <c r="B471">
        <v>3</v>
      </c>
      <c r="C471" t="s">
        <v>4376</v>
      </c>
      <c r="D471">
        <v>1982</v>
      </c>
      <c r="E471" s="1" t="s">
        <v>4275</v>
      </c>
      <c r="G471" s="3">
        <v>30746</v>
      </c>
      <c r="H471" s="1" t="s">
        <v>1154</v>
      </c>
      <c r="I471" s="1" t="s">
        <v>491</v>
      </c>
      <c r="J471" s="1" t="s">
        <v>4377</v>
      </c>
      <c r="K471" s="1">
        <v>5</v>
      </c>
      <c r="L471" s="1" t="s">
        <v>4378</v>
      </c>
      <c r="N471" s="1" t="s">
        <v>2817</v>
      </c>
      <c r="S471" s="1" t="s">
        <v>2817</v>
      </c>
      <c r="U471" s="1" t="s">
        <v>4379</v>
      </c>
      <c r="Z471" s="1" t="s">
        <v>82</v>
      </c>
      <c r="AC471" s="1" t="s">
        <v>4380</v>
      </c>
      <c r="AF471" s="1" t="s">
        <v>4381</v>
      </c>
      <c r="AG471" s="1" t="s">
        <v>615</v>
      </c>
      <c r="AS471" s="1" t="s">
        <v>4382</v>
      </c>
      <c r="AY471" t="s">
        <v>808</v>
      </c>
      <c r="AZ471" t="s">
        <v>78</v>
      </c>
      <c r="BB471">
        <v>2</v>
      </c>
      <c r="BC471">
        <v>3</v>
      </c>
    </row>
    <row r="472" spans="2:55" ht="100" hidden="1" customHeight="1" x14ac:dyDescent="0.2">
      <c r="B472">
        <v>2</v>
      </c>
      <c r="C472" t="s">
        <v>4383</v>
      </c>
      <c r="D472">
        <v>1982</v>
      </c>
      <c r="E472" s="1" t="s">
        <v>4275</v>
      </c>
      <c r="F472" s="3">
        <v>30098</v>
      </c>
      <c r="G472" s="3">
        <v>30180</v>
      </c>
      <c r="H472" s="1" t="s">
        <v>789</v>
      </c>
      <c r="I472" s="1" t="s">
        <v>269</v>
      </c>
      <c r="J472" s="1" t="s">
        <v>4384</v>
      </c>
      <c r="K472" s="1">
        <v>24</v>
      </c>
      <c r="L472" s="1" t="s">
        <v>4385</v>
      </c>
      <c r="M472" s="1" t="s">
        <v>4386</v>
      </c>
      <c r="N472" s="1" t="s">
        <v>252</v>
      </c>
      <c r="S472" s="1" t="s">
        <v>74</v>
      </c>
      <c r="U472" s="1" t="s">
        <v>4387</v>
      </c>
      <c r="V472" s="1" t="s">
        <v>1543</v>
      </c>
      <c r="W472" s="1" t="s">
        <v>80</v>
      </c>
      <c r="Y472" s="1" t="s">
        <v>159</v>
      </c>
      <c r="Z472" s="1" t="s">
        <v>101</v>
      </c>
      <c r="AA472" s="1" t="s">
        <v>102</v>
      </c>
      <c r="AB472" s="1" t="s">
        <v>4388</v>
      </c>
      <c r="AC472" s="1" t="s">
        <v>4389</v>
      </c>
      <c r="AF472" s="1" t="s">
        <v>4390</v>
      </c>
      <c r="AG472" s="1" t="s">
        <v>281</v>
      </c>
      <c r="AH472" s="1" t="s">
        <v>325</v>
      </c>
      <c r="AL472" s="1" t="s">
        <v>4391</v>
      </c>
      <c r="AM472" s="1" t="s">
        <v>4063</v>
      </c>
      <c r="AN472" s="1" t="s">
        <v>284</v>
      </c>
      <c r="AR472" s="1" t="s">
        <v>975</v>
      </c>
      <c r="AS472" s="1" t="s">
        <v>4392</v>
      </c>
      <c r="AT472" s="1" t="s">
        <v>4393</v>
      </c>
      <c r="AV472" s="1" t="s">
        <v>4394</v>
      </c>
      <c r="AY472" t="s">
        <v>808</v>
      </c>
      <c r="AZ472" t="s">
        <v>96</v>
      </c>
    </row>
    <row r="473" spans="2:55" ht="100" hidden="1" customHeight="1" x14ac:dyDescent="0.2">
      <c r="B473">
        <v>1</v>
      </c>
      <c r="C473" t="s">
        <v>4395</v>
      </c>
      <c r="D473">
        <v>1982</v>
      </c>
      <c r="E473" s="1" t="s">
        <v>4275</v>
      </c>
      <c r="F473" s="3">
        <v>29979</v>
      </c>
      <c r="G473" s="3">
        <v>30061</v>
      </c>
      <c r="H473" s="1" t="s">
        <v>627</v>
      </c>
      <c r="I473" s="1" t="s">
        <v>491</v>
      </c>
      <c r="J473" s="1" t="s">
        <v>4396</v>
      </c>
      <c r="K473" s="1">
        <v>2</v>
      </c>
      <c r="L473" s="1" t="s">
        <v>4397</v>
      </c>
      <c r="M473" s="1" t="s">
        <v>4398</v>
      </c>
      <c r="N473" s="1" t="s">
        <v>74</v>
      </c>
      <c r="S473" s="1" t="s">
        <v>74</v>
      </c>
      <c r="U473" s="1" t="s">
        <v>4399</v>
      </c>
      <c r="Y473" s="1" t="s">
        <v>4400</v>
      </c>
      <c r="Z473" s="1" t="s">
        <v>82</v>
      </c>
      <c r="AA473" s="1" t="s">
        <v>83</v>
      </c>
      <c r="AB473" s="1" t="s">
        <v>4401</v>
      </c>
      <c r="AC473" s="1" t="s">
        <v>4402</v>
      </c>
      <c r="AF473" s="1" t="s">
        <v>4403</v>
      </c>
      <c r="AG473" s="1" t="s">
        <v>615</v>
      </c>
      <c r="AH473" s="1" t="s">
        <v>242</v>
      </c>
      <c r="AL473" s="1" t="s">
        <v>4404</v>
      </c>
      <c r="AM473" s="1" t="s">
        <v>91</v>
      </c>
      <c r="AN473" s="1" t="s">
        <v>262</v>
      </c>
      <c r="AS473" s="1" t="s">
        <v>4405</v>
      </c>
      <c r="AY473" t="s">
        <v>168</v>
      </c>
      <c r="AZ473" t="s">
        <v>78</v>
      </c>
      <c r="BB473">
        <v>2</v>
      </c>
    </row>
  </sheetData>
  <pageMargins left="0.75" right="0.75" top="1" bottom="1" header="0.5" footer="0.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FB350-3DD9-E745-A1AF-1DA022ADA315}">
  <dimension ref="A1:E52"/>
  <sheetViews>
    <sheetView zoomScale="87" workbookViewId="0">
      <selection activeCell="C36" sqref="C36"/>
    </sheetView>
  </sheetViews>
  <sheetFormatPr baseColWidth="10" defaultRowHeight="16" x14ac:dyDescent="0.2"/>
  <cols>
    <col min="2" max="2" width="12.1640625" bestFit="1" customWidth="1"/>
    <col min="3" max="3" width="14.33203125" style="10" customWidth="1"/>
  </cols>
  <sheetData>
    <row r="1" spans="1:5" x14ac:dyDescent="0.2">
      <c r="A1" t="s">
        <v>5467</v>
      </c>
      <c r="B1" t="s">
        <v>5516</v>
      </c>
      <c r="C1" s="10" t="s">
        <v>5527</v>
      </c>
      <c r="D1" t="s">
        <v>5517</v>
      </c>
      <c r="E1" t="s">
        <v>5518</v>
      </c>
    </row>
    <row r="2" spans="1:5" x14ac:dyDescent="0.2">
      <c r="A2" t="s">
        <v>5461</v>
      </c>
      <c r="B2" t="s">
        <v>453</v>
      </c>
      <c r="C2" s="10">
        <v>29992029</v>
      </c>
      <c r="E2" t="s">
        <v>5519</v>
      </c>
    </row>
    <row r="3" spans="1:5" x14ac:dyDescent="0.2">
      <c r="A3" t="s">
        <v>5462</v>
      </c>
      <c r="B3" t="s">
        <v>1348</v>
      </c>
      <c r="C3" s="10">
        <v>112616900</v>
      </c>
      <c r="E3" t="s">
        <v>5520</v>
      </c>
    </row>
    <row r="4" spans="1:5" x14ac:dyDescent="0.2">
      <c r="A4" t="s">
        <v>5463</v>
      </c>
      <c r="B4" t="s">
        <v>417</v>
      </c>
      <c r="C4" s="10">
        <v>103760600</v>
      </c>
      <c r="E4" t="s">
        <v>5521</v>
      </c>
    </row>
    <row r="5" spans="1:5" x14ac:dyDescent="0.2">
      <c r="A5" t="s">
        <v>5464</v>
      </c>
      <c r="B5" t="s">
        <v>3412</v>
      </c>
      <c r="C5" s="10">
        <v>39230662</v>
      </c>
      <c r="E5" t="s">
        <v>5523</v>
      </c>
    </row>
    <row r="6" spans="1:5" x14ac:dyDescent="0.2">
      <c r="A6" t="s">
        <v>5465</v>
      </c>
      <c r="B6" t="s">
        <v>230</v>
      </c>
      <c r="C6" s="10">
        <v>1274974000</v>
      </c>
      <c r="E6" t="s">
        <v>5522</v>
      </c>
    </row>
    <row r="7" spans="1:5" x14ac:dyDescent="0.2">
      <c r="A7" t="s">
        <v>5469</v>
      </c>
      <c r="B7" t="s">
        <v>1591</v>
      </c>
      <c r="C7" s="10">
        <v>133002028</v>
      </c>
      <c r="E7" t="s">
        <v>5524</v>
      </c>
    </row>
    <row r="8" spans="1:5" x14ac:dyDescent="0.2">
      <c r="A8" t="s">
        <v>5470</v>
      </c>
      <c r="B8" t="s">
        <v>3236</v>
      </c>
      <c r="C8" s="10">
        <v>38721560</v>
      </c>
      <c r="E8" t="s">
        <v>5525</v>
      </c>
    </row>
    <row r="9" spans="1:5" x14ac:dyDescent="0.2">
      <c r="A9" t="s">
        <v>5499</v>
      </c>
      <c r="B9" t="s">
        <v>3576</v>
      </c>
      <c r="C9" s="10">
        <v>63327300</v>
      </c>
      <c r="E9" t="s">
        <v>5526</v>
      </c>
    </row>
    <row r="10" spans="1:5" x14ac:dyDescent="0.2">
      <c r="A10" t="s">
        <v>253</v>
      </c>
      <c r="B10" t="s">
        <v>1671</v>
      </c>
      <c r="C10" s="10">
        <v>153738499</v>
      </c>
      <c r="E10" t="s">
        <v>5571</v>
      </c>
    </row>
    <row r="11" spans="1:5" x14ac:dyDescent="0.2">
      <c r="A11" t="s">
        <v>5471</v>
      </c>
      <c r="B11" t="s">
        <v>484</v>
      </c>
      <c r="C11" s="10">
        <v>390698422</v>
      </c>
      <c r="E11" t="s">
        <v>5528</v>
      </c>
    </row>
    <row r="12" spans="1:5" x14ac:dyDescent="0.2">
      <c r="A12" t="s">
        <v>5472</v>
      </c>
      <c r="B12" t="s">
        <v>741</v>
      </c>
      <c r="C12" s="10">
        <v>102998518</v>
      </c>
      <c r="E12" t="s">
        <v>5529</v>
      </c>
    </row>
    <row r="13" spans="1:5" x14ac:dyDescent="0.2">
      <c r="A13" t="s">
        <v>5500</v>
      </c>
      <c r="B13" t="s">
        <v>2632</v>
      </c>
      <c r="C13" s="10">
        <v>121487940</v>
      </c>
      <c r="E13" t="s">
        <v>5530</v>
      </c>
    </row>
    <row r="14" spans="1:5" x14ac:dyDescent="0.2">
      <c r="A14" t="s">
        <v>5473</v>
      </c>
      <c r="B14" t="s">
        <v>4095</v>
      </c>
      <c r="C14" s="10">
        <v>30690000</v>
      </c>
      <c r="E14" t="s">
        <v>5531</v>
      </c>
    </row>
    <row r="15" spans="1:5" x14ac:dyDescent="0.2">
      <c r="A15" t="s">
        <v>5474</v>
      </c>
      <c r="B15" t="s">
        <v>2078</v>
      </c>
      <c r="C15" s="10">
        <v>183765000</v>
      </c>
      <c r="E15" t="s">
        <v>5532</v>
      </c>
    </row>
    <row r="16" spans="1:5" x14ac:dyDescent="0.2">
      <c r="A16" t="s">
        <v>5475</v>
      </c>
      <c r="B16" t="s">
        <v>515</v>
      </c>
      <c r="C16" s="10">
        <v>57100015</v>
      </c>
      <c r="E16" t="s">
        <v>5533</v>
      </c>
    </row>
    <row r="17" spans="1:5" x14ac:dyDescent="0.2">
      <c r="A17" t="s">
        <v>5476</v>
      </c>
      <c r="B17" t="s">
        <v>107</v>
      </c>
      <c r="C17" s="10">
        <v>103908349</v>
      </c>
      <c r="E17" t="s">
        <v>5534</v>
      </c>
    </row>
    <row r="18" spans="1:5" x14ac:dyDescent="0.2">
      <c r="A18" t="s">
        <v>5477</v>
      </c>
      <c r="B18" t="s">
        <v>3067</v>
      </c>
      <c r="C18" s="10">
        <v>38539120</v>
      </c>
      <c r="E18" t="s">
        <v>5535</v>
      </c>
    </row>
    <row r="19" spans="1:5" x14ac:dyDescent="0.2">
      <c r="A19" t="s">
        <v>5478</v>
      </c>
      <c r="B19" t="s">
        <v>687</v>
      </c>
      <c r="C19" s="10">
        <v>44470100</v>
      </c>
      <c r="E19" t="s">
        <v>5536</v>
      </c>
    </row>
    <row r="20" spans="1:5" x14ac:dyDescent="0.2">
      <c r="A20" t="s">
        <v>5466</v>
      </c>
      <c r="B20" t="s">
        <v>124</v>
      </c>
      <c r="C20" s="10">
        <v>94565094</v>
      </c>
      <c r="E20" t="s">
        <v>5537</v>
      </c>
    </row>
    <row r="21" spans="1:5" x14ac:dyDescent="0.2">
      <c r="A21" t="s">
        <v>5479</v>
      </c>
      <c r="B21" t="s">
        <v>3630</v>
      </c>
      <c r="C21" s="10">
        <v>49809206</v>
      </c>
      <c r="E21" t="s">
        <v>5538</v>
      </c>
    </row>
    <row r="22" spans="1:5" x14ac:dyDescent="0.2">
      <c r="A22" t="s">
        <v>5480</v>
      </c>
      <c r="B22" t="s">
        <v>1335</v>
      </c>
      <c r="C22" s="10">
        <v>70498856</v>
      </c>
      <c r="E22" t="s">
        <v>5539</v>
      </c>
    </row>
    <row r="23" spans="1:5" x14ac:dyDescent="0.2">
      <c r="A23" t="s">
        <v>5481</v>
      </c>
      <c r="B23" t="s">
        <v>1443</v>
      </c>
      <c r="C23" s="10">
        <v>74683451</v>
      </c>
      <c r="E23" t="s">
        <v>5540</v>
      </c>
    </row>
    <row r="24" spans="1:5" x14ac:dyDescent="0.2">
      <c r="A24" t="s">
        <v>5483</v>
      </c>
      <c r="B24" t="s">
        <v>3301</v>
      </c>
      <c r="C24" s="10">
        <v>142798400</v>
      </c>
      <c r="E24" t="s">
        <v>5541</v>
      </c>
    </row>
    <row r="25" spans="1:5" x14ac:dyDescent="0.2">
      <c r="A25" t="s">
        <v>5482</v>
      </c>
      <c r="B25" t="s">
        <v>4737</v>
      </c>
      <c r="C25" s="10">
        <v>137198000</v>
      </c>
      <c r="E25" t="s">
        <v>5542</v>
      </c>
    </row>
    <row r="26" spans="1:5" x14ac:dyDescent="0.2">
      <c r="A26" t="s">
        <v>5484</v>
      </c>
      <c r="B26" t="s">
        <v>384</v>
      </c>
      <c r="C26" s="10">
        <v>40222055</v>
      </c>
      <c r="E26" t="s">
        <v>5543</v>
      </c>
    </row>
    <row r="27" spans="1:5" x14ac:dyDescent="0.2">
      <c r="A27" t="s">
        <v>5485</v>
      </c>
      <c r="B27" t="s">
        <v>147</v>
      </c>
      <c r="C27" s="10">
        <v>42390873</v>
      </c>
      <c r="E27" t="s">
        <v>5544</v>
      </c>
    </row>
    <row r="28" spans="1:5" x14ac:dyDescent="0.2">
      <c r="A28" t="s">
        <v>5486</v>
      </c>
      <c r="B28" t="s">
        <v>4758</v>
      </c>
      <c r="C28" s="10">
        <v>148014876</v>
      </c>
      <c r="E28" t="s">
        <v>5545</v>
      </c>
    </row>
    <row r="29" spans="1:5" x14ac:dyDescent="0.2">
      <c r="A29" t="s">
        <v>5487</v>
      </c>
      <c r="B29" t="s">
        <v>2824</v>
      </c>
      <c r="C29" s="10">
        <v>17688114</v>
      </c>
      <c r="E29" t="s">
        <v>5546</v>
      </c>
    </row>
    <row r="30" spans="1:5" x14ac:dyDescent="0.2">
      <c r="A30" t="s">
        <v>5488</v>
      </c>
      <c r="B30" t="s">
        <v>1831</v>
      </c>
      <c r="C30" s="10">
        <v>82264413</v>
      </c>
      <c r="E30" t="s">
        <v>5547</v>
      </c>
    </row>
    <row r="31" spans="1:5" x14ac:dyDescent="0.2">
      <c r="A31" t="s">
        <v>5489</v>
      </c>
      <c r="B31" t="s">
        <v>3227</v>
      </c>
      <c r="C31" s="10">
        <v>45738863</v>
      </c>
      <c r="E31" t="s">
        <v>5548</v>
      </c>
    </row>
    <row r="32" spans="1:5" x14ac:dyDescent="0.2">
      <c r="A32" t="s">
        <v>5490</v>
      </c>
      <c r="B32" t="s">
        <v>1143</v>
      </c>
      <c r="C32" s="10">
        <v>41626000</v>
      </c>
      <c r="E32" t="s">
        <v>5549</v>
      </c>
    </row>
    <row r="33" spans="1:5" x14ac:dyDescent="0.2">
      <c r="A33" t="s">
        <v>5491</v>
      </c>
      <c r="B33" t="s">
        <v>4119</v>
      </c>
      <c r="C33" s="10">
        <v>35019000</v>
      </c>
      <c r="E33" t="s">
        <v>5550</v>
      </c>
    </row>
    <row r="34" spans="1:5" x14ac:dyDescent="0.2">
      <c r="A34" t="s">
        <v>5492</v>
      </c>
      <c r="B34" t="s">
        <v>975</v>
      </c>
      <c r="C34" s="10">
        <v>325277000</v>
      </c>
      <c r="E34" t="s">
        <v>5551</v>
      </c>
    </row>
    <row r="35" spans="1:5" x14ac:dyDescent="0.2">
      <c r="A35" t="s">
        <v>5493</v>
      </c>
      <c r="B35" t="s">
        <v>3708</v>
      </c>
      <c r="C35" s="10">
        <v>65696328</v>
      </c>
      <c r="E35" t="s">
        <v>5552</v>
      </c>
    </row>
    <row r="36" spans="1:5" x14ac:dyDescent="0.2">
      <c r="A36" t="s">
        <v>5494</v>
      </c>
      <c r="B36" t="s">
        <v>1324</v>
      </c>
      <c r="C36" s="10">
        <v>51501508.5</v>
      </c>
      <c r="D36" t="s">
        <v>5568</v>
      </c>
      <c r="E36" t="s">
        <v>5553</v>
      </c>
    </row>
    <row r="37" spans="1:5" x14ac:dyDescent="0.2">
      <c r="A37" t="s">
        <v>5495</v>
      </c>
      <c r="B37" t="s">
        <v>93</v>
      </c>
      <c r="C37" s="10">
        <v>437233201</v>
      </c>
      <c r="E37" t="s">
        <v>5554</v>
      </c>
    </row>
    <row r="38" spans="1:5" x14ac:dyDescent="0.2">
      <c r="A38" t="s">
        <v>5496</v>
      </c>
      <c r="B38" t="s">
        <v>2772</v>
      </c>
      <c r="C38" s="10">
        <v>38965055</v>
      </c>
      <c r="E38" t="s">
        <v>5555</v>
      </c>
    </row>
    <row r="39" spans="1:5" x14ac:dyDescent="0.2">
      <c r="A39" t="s">
        <v>5497</v>
      </c>
      <c r="B39" t="s">
        <v>1961</v>
      </c>
      <c r="C39" s="10">
        <v>444286122.5</v>
      </c>
      <c r="D39" t="s">
        <v>5568</v>
      </c>
      <c r="E39" t="s">
        <v>5556</v>
      </c>
    </row>
    <row r="40" spans="1:5" x14ac:dyDescent="0.2">
      <c r="A40" t="s">
        <v>5498</v>
      </c>
      <c r="B40" t="s">
        <v>1175</v>
      </c>
      <c r="C40" s="10">
        <v>138816000</v>
      </c>
      <c r="E40" t="s">
        <v>5557</v>
      </c>
    </row>
    <row r="41" spans="1:5" x14ac:dyDescent="0.2">
      <c r="A41" t="s">
        <v>5501</v>
      </c>
      <c r="B41" t="s">
        <v>3760</v>
      </c>
      <c r="C41" s="10">
        <v>43227795</v>
      </c>
      <c r="E41" t="s">
        <v>5558</v>
      </c>
    </row>
    <row r="42" spans="1:5" x14ac:dyDescent="0.2">
      <c r="A42" t="s">
        <v>5502</v>
      </c>
      <c r="B42" t="s">
        <v>4108</v>
      </c>
      <c r="C42" s="10">
        <v>112933767</v>
      </c>
      <c r="E42" t="s">
        <v>5559</v>
      </c>
    </row>
    <row r="43" spans="1:5" x14ac:dyDescent="0.2">
      <c r="A43" t="s">
        <v>5503</v>
      </c>
      <c r="B43" t="s">
        <v>4759</v>
      </c>
      <c r="C43" s="10">
        <v>36906193</v>
      </c>
      <c r="E43" t="s">
        <v>5560</v>
      </c>
    </row>
    <row r="44" spans="1:5" x14ac:dyDescent="0.2">
      <c r="A44" t="s">
        <v>5504</v>
      </c>
      <c r="B44" t="s">
        <v>797</v>
      </c>
      <c r="C44" s="10">
        <v>51961200</v>
      </c>
      <c r="E44" t="s">
        <v>5561</v>
      </c>
    </row>
    <row r="45" spans="1:5" x14ac:dyDescent="0.2">
      <c r="A45" t="s">
        <v>5505</v>
      </c>
      <c r="B45" t="s">
        <v>215</v>
      </c>
      <c r="C45" s="10">
        <v>757031511</v>
      </c>
      <c r="E45" t="s">
        <v>5562</v>
      </c>
    </row>
    <row r="46" spans="1:5" x14ac:dyDescent="0.2">
      <c r="A46" t="s">
        <v>5506</v>
      </c>
      <c r="B46" t="s">
        <v>3056</v>
      </c>
      <c r="C46" s="10">
        <v>66011400</v>
      </c>
      <c r="E46" t="s">
        <v>5563</v>
      </c>
    </row>
    <row r="47" spans="1:5" x14ac:dyDescent="0.2">
      <c r="A47" t="s">
        <v>5507</v>
      </c>
      <c r="B47" t="s">
        <v>2054</v>
      </c>
      <c r="C47" s="10">
        <v>14673570</v>
      </c>
      <c r="E47" t="s">
        <v>5564</v>
      </c>
    </row>
    <row r="48" spans="1:5" x14ac:dyDescent="0.2">
      <c r="A48" t="s">
        <v>5508</v>
      </c>
      <c r="B48" t="s">
        <v>1636</v>
      </c>
      <c r="C48" s="10">
        <v>69777290</v>
      </c>
      <c r="E48" t="s">
        <v>5565</v>
      </c>
    </row>
    <row r="49" spans="1:5" x14ac:dyDescent="0.2">
      <c r="A49" t="s">
        <v>5509</v>
      </c>
      <c r="B49" t="s">
        <v>165</v>
      </c>
      <c r="C49" s="10">
        <v>258040000</v>
      </c>
      <c r="D49" t="s">
        <v>5568</v>
      </c>
      <c r="E49" t="s">
        <v>5566</v>
      </c>
    </row>
    <row r="50" spans="1:5" x14ac:dyDescent="0.2">
      <c r="A50" t="s">
        <v>5510</v>
      </c>
      <c r="B50" t="s">
        <v>2928</v>
      </c>
      <c r="C50" s="10">
        <v>9550974</v>
      </c>
      <c r="E50" t="s">
        <v>5569</v>
      </c>
    </row>
    <row r="51" spans="1:5" x14ac:dyDescent="0.2">
      <c r="A51" t="s">
        <v>5511</v>
      </c>
      <c r="B51" t="s">
        <v>2834</v>
      </c>
      <c r="C51" s="10">
        <v>167484600</v>
      </c>
      <c r="E51" t="s">
        <v>5570</v>
      </c>
    </row>
    <row r="52" spans="1:5" x14ac:dyDescent="0.2">
      <c r="A52" t="s">
        <v>5512</v>
      </c>
      <c r="B52" t="s">
        <v>2033</v>
      </c>
      <c r="C52" s="10">
        <v>49238155</v>
      </c>
      <c r="D52" t="s">
        <v>5568</v>
      </c>
      <c r="E52" t="s">
        <v>5567</v>
      </c>
    </row>
  </sheetData>
  <sortState xmlns:xlrd2="http://schemas.microsoft.com/office/spreadsheetml/2017/richdata2" ref="A2:E52">
    <sortCondition ref="A1:A52"/>
  </sortState>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0F8D67-E9E3-D94C-962D-4C0FCFF54FF1}">
  <dimension ref="A1:H15"/>
  <sheetViews>
    <sheetView workbookViewId="0">
      <selection activeCell="F16" sqref="F16"/>
    </sheetView>
  </sheetViews>
  <sheetFormatPr baseColWidth="10" defaultColWidth="20.83203125" defaultRowHeight="16" x14ac:dyDescent="0.2"/>
  <cols>
    <col min="1" max="2" width="20.83203125" style="20"/>
  </cols>
  <sheetData>
    <row r="1" spans="1:8" ht="51" x14ac:dyDescent="0.2">
      <c r="A1" s="29" t="s">
        <v>5878</v>
      </c>
      <c r="B1" s="29" t="s">
        <v>5883</v>
      </c>
      <c r="C1" s="1" t="s">
        <v>5879</v>
      </c>
      <c r="D1" s="1" t="s">
        <v>5880</v>
      </c>
      <c r="E1" s="1" t="s">
        <v>5881</v>
      </c>
      <c r="F1" s="1" t="s">
        <v>5882</v>
      </c>
      <c r="G1" s="1" t="s">
        <v>5954</v>
      </c>
      <c r="H1" s="1" t="s">
        <v>5959</v>
      </c>
    </row>
    <row r="2" spans="1:8" x14ac:dyDescent="0.2">
      <c r="A2" s="29">
        <v>1</v>
      </c>
      <c r="B2" s="29">
        <f>1-C2/100</f>
        <v>0</v>
      </c>
      <c r="C2" s="1">
        <v>100</v>
      </c>
      <c r="D2" s="1">
        <v>0</v>
      </c>
      <c r="E2" s="1">
        <v>69</v>
      </c>
      <c r="F2" s="1">
        <v>31</v>
      </c>
      <c r="G2" s="1">
        <f>SUMIF('State Analysis'!W3:W53,'Circuit Court Partisanship'!A2,'State Analysis'!H3:H53)</f>
        <v>46</v>
      </c>
      <c r="H2">
        <f>COUNTIF('Dataset (all Ps)'!H1:H381,A2)</f>
        <v>4</v>
      </c>
    </row>
    <row r="3" spans="1:8" x14ac:dyDescent="0.2">
      <c r="A3" s="29">
        <v>2</v>
      </c>
      <c r="B3" s="29">
        <f t="shared" ref="B3:B13" si="0">1-C3/100</f>
        <v>0.43000000000000005</v>
      </c>
      <c r="C3" s="1">
        <v>57</v>
      </c>
      <c r="D3" s="1">
        <v>43</v>
      </c>
      <c r="E3" s="1">
        <v>74</v>
      </c>
      <c r="F3" s="1">
        <v>26</v>
      </c>
      <c r="G3" s="1">
        <f>SUMIF('State Analysis'!W4:W54,'Circuit Court Partisanship'!A3,'State Analysis'!H4:H54)</f>
        <v>130</v>
      </c>
      <c r="H3">
        <f>COUNTIF('Dataset (all Ps)'!H2:H382,A3)</f>
        <v>61</v>
      </c>
    </row>
    <row r="4" spans="1:8" x14ac:dyDescent="0.2">
      <c r="A4" s="29">
        <v>3</v>
      </c>
      <c r="B4" s="29">
        <f t="shared" si="0"/>
        <v>0.54</v>
      </c>
      <c r="C4" s="1">
        <v>46</v>
      </c>
      <c r="D4" s="1">
        <v>54</v>
      </c>
      <c r="E4" s="1">
        <v>59</v>
      </c>
      <c r="F4" s="1">
        <v>41</v>
      </c>
      <c r="G4" s="1">
        <f>SUMIF('State Analysis'!W5:W55,'Circuit Court Partisanship'!A4,'State Analysis'!H5:H55)</f>
        <v>36</v>
      </c>
      <c r="H4">
        <f>COUNTIF('Dataset (all Ps)'!H3:H383,A4)</f>
        <v>5</v>
      </c>
    </row>
    <row r="5" spans="1:8" x14ac:dyDescent="0.2">
      <c r="A5" s="29">
        <v>4</v>
      </c>
      <c r="B5" s="29">
        <f t="shared" si="0"/>
        <v>0.4</v>
      </c>
      <c r="C5" s="1">
        <v>60</v>
      </c>
      <c r="D5" s="1">
        <v>40</v>
      </c>
      <c r="E5" s="1">
        <v>54</v>
      </c>
      <c r="F5" s="1">
        <v>46</v>
      </c>
      <c r="G5" s="1">
        <f>SUMIF('State Analysis'!W6:W56,'Circuit Court Partisanship'!A5,'State Analysis'!H6:H56)</f>
        <v>41</v>
      </c>
      <c r="H5">
        <f>COUNTIF('Dataset (all Ps)'!H4:H384,A5)</f>
        <v>4</v>
      </c>
    </row>
    <row r="6" spans="1:8" x14ac:dyDescent="0.2">
      <c r="A6" s="29">
        <v>5</v>
      </c>
      <c r="B6" s="29">
        <f t="shared" si="0"/>
        <v>0.71</v>
      </c>
      <c r="C6" s="1">
        <v>29</v>
      </c>
      <c r="D6" s="1">
        <v>71</v>
      </c>
      <c r="E6" s="1">
        <v>38</v>
      </c>
      <c r="F6" s="1">
        <v>63</v>
      </c>
      <c r="G6" s="1">
        <f>SUMIF('State Analysis'!W7:W57,'Circuit Court Partisanship'!A6,'State Analysis'!H7:H57)</f>
        <v>57</v>
      </c>
      <c r="H6">
        <f>COUNTIF('Dataset (all Ps)'!H5:H385,A6)</f>
        <v>38</v>
      </c>
    </row>
    <row r="7" spans="1:8" x14ac:dyDescent="0.2">
      <c r="A7" s="29">
        <v>6</v>
      </c>
      <c r="B7" s="29">
        <f t="shared" si="0"/>
        <v>0.62</v>
      </c>
      <c r="C7" s="1">
        <v>38</v>
      </c>
      <c r="D7" s="1">
        <v>63</v>
      </c>
      <c r="E7" s="1">
        <v>47</v>
      </c>
      <c r="F7" s="1">
        <v>53</v>
      </c>
      <c r="G7" s="1">
        <f>SUMIF('State Analysis'!W8:W58,'Circuit Court Partisanship'!A7,'State Analysis'!H8:H58)</f>
        <v>27</v>
      </c>
      <c r="H7">
        <f>COUNTIF('Dataset (all Ps)'!H6:H386,A7)</f>
        <v>13</v>
      </c>
    </row>
    <row r="8" spans="1:8" x14ac:dyDescent="0.2">
      <c r="A8" s="29">
        <v>7</v>
      </c>
      <c r="B8" s="29">
        <f t="shared" si="0"/>
        <v>0.7</v>
      </c>
      <c r="C8" s="1">
        <v>30</v>
      </c>
      <c r="D8" s="1">
        <v>70</v>
      </c>
      <c r="E8" s="1">
        <v>63</v>
      </c>
      <c r="F8" s="1">
        <v>37</v>
      </c>
      <c r="G8" s="1">
        <f>SUMIF('State Analysis'!W9:W59,'Circuit Court Partisanship'!A8,'State Analysis'!H9:H59)</f>
        <v>22</v>
      </c>
      <c r="H8">
        <f>COUNTIF('Dataset (all Ps)'!H7:H387,A8)</f>
        <v>3</v>
      </c>
    </row>
    <row r="9" spans="1:8" x14ac:dyDescent="0.2">
      <c r="A9" s="29">
        <v>8</v>
      </c>
      <c r="B9" s="29">
        <f t="shared" si="0"/>
        <v>0.91</v>
      </c>
      <c r="C9" s="1">
        <v>9</v>
      </c>
      <c r="D9" s="1">
        <v>90</v>
      </c>
      <c r="E9" s="1">
        <v>65</v>
      </c>
      <c r="F9" s="1">
        <v>35</v>
      </c>
      <c r="G9" s="1">
        <f>SUMIF('State Analysis'!W10:W60,'Circuit Court Partisanship'!A9,'State Analysis'!H10:H60)</f>
        <v>45</v>
      </c>
      <c r="H9">
        <f>COUNTIF('Dataset (all Ps)'!H8:H388,A9)</f>
        <v>18</v>
      </c>
    </row>
    <row r="10" spans="1:8" x14ac:dyDescent="0.2">
      <c r="A10" s="29">
        <v>9</v>
      </c>
      <c r="B10" s="29">
        <f t="shared" si="0"/>
        <v>0.43000000000000005</v>
      </c>
      <c r="C10" s="1">
        <v>57</v>
      </c>
      <c r="D10" s="1">
        <v>43</v>
      </c>
      <c r="E10" s="1">
        <v>76</v>
      </c>
      <c r="F10" s="1">
        <v>24</v>
      </c>
      <c r="G10" s="1">
        <f>SUMIF('State Analysis'!W11:W61,'Circuit Court Partisanship'!A10,'State Analysis'!H11:H61)</f>
        <v>27</v>
      </c>
      <c r="H10">
        <f>COUNTIF('Dataset (all Ps)'!H9:H389,A10)</f>
        <v>61</v>
      </c>
    </row>
    <row r="11" spans="1:8" x14ac:dyDescent="0.2">
      <c r="A11" s="29">
        <v>10</v>
      </c>
      <c r="B11" s="29">
        <f t="shared" si="0"/>
        <v>0.42000000000000004</v>
      </c>
      <c r="C11" s="1">
        <v>58</v>
      </c>
      <c r="D11" s="1">
        <v>42</v>
      </c>
      <c r="E11" s="1">
        <v>44</v>
      </c>
      <c r="F11" s="1">
        <v>56</v>
      </c>
      <c r="G11" s="1">
        <f>SUMIF('State Analysis'!W12:W62,'Circuit Court Partisanship'!A11,'State Analysis'!H12:H62)</f>
        <v>24</v>
      </c>
      <c r="H11">
        <f>COUNTIF('Dataset (all Ps)'!H10:H390,A11)</f>
        <v>9</v>
      </c>
    </row>
    <row r="12" spans="1:8" x14ac:dyDescent="0.2">
      <c r="A12" s="29">
        <v>11</v>
      </c>
      <c r="B12" s="29">
        <f t="shared" si="0"/>
        <v>0.58000000000000007</v>
      </c>
      <c r="C12" s="1">
        <v>42</v>
      </c>
      <c r="D12" s="1">
        <v>58</v>
      </c>
      <c r="E12" s="1">
        <v>36</v>
      </c>
      <c r="F12" s="1">
        <v>64</v>
      </c>
      <c r="G12" s="1">
        <f>SUMIF('State Analysis'!W13:W63,'Circuit Court Partisanship'!A12,'State Analysis'!H13:H63)</f>
        <v>3</v>
      </c>
      <c r="H12">
        <f>COUNTIF('Dataset (all Ps)'!H11:H391,A12)</f>
        <v>11</v>
      </c>
    </row>
    <row r="13" spans="1:8" ht="17" x14ac:dyDescent="0.2">
      <c r="A13" s="29" t="s">
        <v>1671</v>
      </c>
      <c r="B13" s="29">
        <f t="shared" si="0"/>
        <v>0.36</v>
      </c>
      <c r="C13" s="1">
        <v>64</v>
      </c>
      <c r="D13" s="1">
        <v>36</v>
      </c>
      <c r="E13" s="1">
        <v>71</v>
      </c>
      <c r="F13" s="1">
        <v>29</v>
      </c>
      <c r="G13" s="1">
        <f>'State Analysis'!H11</f>
        <v>6</v>
      </c>
      <c r="H13">
        <f>COUNTIF('Dataset (all Ps)'!H12:H392,A13)</f>
        <v>147</v>
      </c>
    </row>
    <row r="15" spans="1:8" x14ac:dyDescent="0.2">
      <c r="A15" s="20" t="s">
        <v>5885</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4DBB15-98D7-1C4C-9216-A23BA8B1AB74}">
  <sheetPr codeName="Sheet2"/>
  <dimension ref="A1:A21"/>
  <sheetViews>
    <sheetView workbookViewId="0">
      <selection activeCell="A22" sqref="A22"/>
    </sheetView>
  </sheetViews>
  <sheetFormatPr baseColWidth="10" defaultRowHeight="16" x14ac:dyDescent="0.2"/>
  <sheetData>
    <row r="1" spans="1:1" x14ac:dyDescent="0.2">
      <c r="A1" t="s">
        <v>4406</v>
      </c>
    </row>
    <row r="2" spans="1:1" x14ac:dyDescent="0.2">
      <c r="A2" t="s">
        <v>4407</v>
      </c>
    </row>
    <row r="3" spans="1:1" x14ac:dyDescent="0.2">
      <c r="A3" t="s">
        <v>4408</v>
      </c>
    </row>
    <row r="5" spans="1:1" x14ac:dyDescent="0.2">
      <c r="A5" t="s">
        <v>5572</v>
      </c>
    </row>
    <row r="7" spans="1:1" x14ac:dyDescent="0.2">
      <c r="A7" t="s">
        <v>5576</v>
      </c>
    </row>
    <row r="8" spans="1:1" x14ac:dyDescent="0.2">
      <c r="A8" t="s">
        <v>5577</v>
      </c>
    </row>
    <row r="9" spans="1:1" x14ac:dyDescent="0.2">
      <c r="A9" t="s">
        <v>5578</v>
      </c>
    </row>
    <row r="12" spans="1:1" x14ac:dyDescent="0.2">
      <c r="A12" t="s">
        <v>5588</v>
      </c>
    </row>
    <row r="13" spans="1:1" x14ac:dyDescent="0.2">
      <c r="A13" t="s">
        <v>5587</v>
      </c>
    </row>
    <row r="14" spans="1:1" x14ac:dyDescent="0.2">
      <c r="A14" t="s">
        <v>5589</v>
      </c>
    </row>
    <row r="15" spans="1:1" x14ac:dyDescent="0.2">
      <c r="A15" t="s">
        <v>5590</v>
      </c>
    </row>
    <row r="16" spans="1:1" x14ac:dyDescent="0.2">
      <c r="A16" t="s">
        <v>5591</v>
      </c>
    </row>
    <row r="17" spans="1:1" x14ac:dyDescent="0.2">
      <c r="A17" t="s">
        <v>5592</v>
      </c>
    </row>
    <row r="19" spans="1:1" x14ac:dyDescent="0.2">
      <c r="A19" t="s">
        <v>6098</v>
      </c>
    </row>
    <row r="21" spans="1:1" x14ac:dyDescent="0.2">
      <c r="A21" t="s">
        <v>6290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C1B9C4-C4FE-4D4A-BC9D-49603F00DC5A}">
  <dimension ref="A1:B55"/>
  <sheetViews>
    <sheetView workbookViewId="0">
      <selection activeCell="C8" sqref="C8"/>
    </sheetView>
  </sheetViews>
  <sheetFormatPr baseColWidth="10" defaultRowHeight="16" x14ac:dyDescent="0.2"/>
  <cols>
    <col min="1" max="1" width="57" customWidth="1"/>
    <col min="2" max="2" width="18.33203125" bestFit="1" customWidth="1"/>
  </cols>
  <sheetData>
    <row r="1" spans="1:2" x14ac:dyDescent="0.2">
      <c r="A1" t="s">
        <v>6470</v>
      </c>
      <c r="B1" t="s">
        <v>6471</v>
      </c>
    </row>
    <row r="2" spans="1:2" x14ac:dyDescent="0.2">
      <c r="A2" s="35" t="s">
        <v>6426</v>
      </c>
      <c r="B2">
        <v>1</v>
      </c>
    </row>
    <row r="3" spans="1:2" x14ac:dyDescent="0.2">
      <c r="A3" s="35" t="s">
        <v>6427</v>
      </c>
      <c r="B3">
        <v>1</v>
      </c>
    </row>
    <row r="4" spans="1:2" x14ac:dyDescent="0.2">
      <c r="A4" s="35" t="s">
        <v>6429</v>
      </c>
      <c r="B4">
        <v>3</v>
      </c>
    </row>
    <row r="5" spans="1:2" x14ac:dyDescent="0.2">
      <c r="A5" s="35" t="s">
        <v>6447</v>
      </c>
      <c r="B5">
        <v>4</v>
      </c>
    </row>
    <row r="6" spans="1:2" x14ac:dyDescent="0.2">
      <c r="A6" s="35" t="s">
        <v>6438</v>
      </c>
      <c r="B6">
        <v>5</v>
      </c>
    </row>
    <row r="7" spans="1:2" x14ac:dyDescent="0.2">
      <c r="A7" s="35" t="s">
        <v>6428</v>
      </c>
      <c r="B7">
        <v>5</v>
      </c>
    </row>
    <row r="8" spans="1:2" x14ac:dyDescent="0.2">
      <c r="A8" s="35" t="s">
        <v>6466</v>
      </c>
      <c r="B8">
        <v>5</v>
      </c>
    </row>
    <row r="9" spans="1:2" x14ac:dyDescent="0.2">
      <c r="A9" s="35" t="s">
        <v>6444</v>
      </c>
      <c r="B9">
        <v>5</v>
      </c>
    </row>
    <row r="10" spans="1:2" x14ac:dyDescent="0.2">
      <c r="A10" s="35" t="s">
        <v>6454</v>
      </c>
      <c r="B10">
        <v>8</v>
      </c>
    </row>
    <row r="11" spans="1:2" x14ac:dyDescent="0.2">
      <c r="A11" s="35" t="s">
        <v>6445</v>
      </c>
      <c r="B11">
        <v>8</v>
      </c>
    </row>
    <row r="12" spans="1:2" x14ac:dyDescent="0.2">
      <c r="A12" s="35" t="s">
        <v>6430</v>
      </c>
      <c r="B12">
        <v>10</v>
      </c>
    </row>
    <row r="13" spans="1:2" x14ac:dyDescent="0.2">
      <c r="A13" s="35" t="s">
        <v>6439</v>
      </c>
      <c r="B13">
        <v>10</v>
      </c>
    </row>
    <row r="14" spans="1:2" x14ac:dyDescent="0.2">
      <c r="A14" s="35" t="s">
        <v>6450</v>
      </c>
      <c r="B14">
        <v>13</v>
      </c>
    </row>
    <row r="15" spans="1:2" x14ac:dyDescent="0.2">
      <c r="A15" s="35" t="s">
        <v>6437</v>
      </c>
      <c r="B15">
        <v>14</v>
      </c>
    </row>
    <row r="16" spans="1:2" x14ac:dyDescent="0.2">
      <c r="A16" s="35" t="s">
        <v>6425</v>
      </c>
      <c r="B16">
        <v>15</v>
      </c>
    </row>
    <row r="17" spans="1:2" x14ac:dyDescent="0.2">
      <c r="A17" s="35" t="s">
        <v>6431</v>
      </c>
      <c r="B17">
        <v>16</v>
      </c>
    </row>
    <row r="18" spans="1:2" x14ac:dyDescent="0.2">
      <c r="A18" s="35" t="s">
        <v>6432</v>
      </c>
      <c r="B18">
        <v>16</v>
      </c>
    </row>
    <row r="19" spans="1:2" x14ac:dyDescent="0.2">
      <c r="A19" s="35" t="s">
        <v>6313</v>
      </c>
      <c r="B19">
        <v>16</v>
      </c>
    </row>
    <row r="20" spans="1:2" x14ac:dyDescent="0.2">
      <c r="A20" s="35" t="s">
        <v>6453</v>
      </c>
      <c r="B20">
        <v>20</v>
      </c>
    </row>
    <row r="21" spans="1:2" x14ac:dyDescent="0.2">
      <c r="A21" s="35" t="s">
        <v>6456</v>
      </c>
      <c r="B21">
        <v>22</v>
      </c>
    </row>
    <row r="22" spans="1:2" ht="17" customHeight="1" x14ac:dyDescent="0.2">
      <c r="A22" s="35" t="s">
        <v>6465</v>
      </c>
      <c r="B22">
        <v>22</v>
      </c>
    </row>
    <row r="23" spans="1:2" x14ac:dyDescent="0.2">
      <c r="A23" s="35" t="s">
        <v>6440</v>
      </c>
      <c r="B23">
        <v>27</v>
      </c>
    </row>
    <row r="24" spans="1:2" x14ac:dyDescent="0.2">
      <c r="A24" s="35" t="s">
        <v>6441</v>
      </c>
      <c r="B24">
        <v>27</v>
      </c>
    </row>
    <row r="25" spans="1:2" x14ac:dyDescent="0.2">
      <c r="A25" s="35" t="s">
        <v>6443</v>
      </c>
      <c r="B25">
        <v>29</v>
      </c>
    </row>
    <row r="26" spans="1:2" x14ac:dyDescent="0.2">
      <c r="A26" s="35" t="s">
        <v>6448</v>
      </c>
      <c r="B26">
        <v>32</v>
      </c>
    </row>
    <row r="27" spans="1:2" x14ac:dyDescent="0.2">
      <c r="A27" s="35" t="s">
        <v>6459</v>
      </c>
      <c r="B27">
        <v>32</v>
      </c>
    </row>
    <row r="28" spans="1:2" x14ac:dyDescent="0.2">
      <c r="A28" s="35" t="s">
        <v>6108</v>
      </c>
      <c r="B28">
        <v>35</v>
      </c>
    </row>
    <row r="29" spans="1:2" x14ac:dyDescent="0.2">
      <c r="A29" s="35" t="s">
        <v>5965</v>
      </c>
      <c r="B29">
        <v>35</v>
      </c>
    </row>
    <row r="30" spans="1:2" x14ac:dyDescent="0.2">
      <c r="A30" s="35" t="s">
        <v>6451</v>
      </c>
      <c r="B30">
        <v>40</v>
      </c>
    </row>
    <row r="31" spans="1:2" x14ac:dyDescent="0.2">
      <c r="A31" s="35" t="s">
        <v>6469</v>
      </c>
      <c r="B31">
        <v>51</v>
      </c>
    </row>
    <row r="32" spans="1:2" x14ac:dyDescent="0.2">
      <c r="A32" s="35" t="s">
        <v>6378</v>
      </c>
      <c r="B32">
        <v>56</v>
      </c>
    </row>
    <row r="33" spans="1:2" x14ac:dyDescent="0.2">
      <c r="A33" s="35" t="s">
        <v>6461</v>
      </c>
      <c r="B33">
        <v>56</v>
      </c>
    </row>
    <row r="34" spans="1:2" x14ac:dyDescent="0.2">
      <c r="A34" s="35" t="s">
        <v>6455</v>
      </c>
      <c r="B34">
        <v>60</v>
      </c>
    </row>
    <row r="35" spans="1:2" x14ac:dyDescent="0.2">
      <c r="A35" s="35" t="s">
        <v>6464</v>
      </c>
      <c r="B35">
        <v>60</v>
      </c>
    </row>
    <row r="36" spans="1:2" x14ac:dyDescent="0.2">
      <c r="A36" s="35" t="s">
        <v>6435</v>
      </c>
      <c r="B36">
        <v>60</v>
      </c>
    </row>
    <row r="37" spans="1:2" x14ac:dyDescent="0.2">
      <c r="A37" s="35" t="s">
        <v>6433</v>
      </c>
      <c r="B37">
        <v>71</v>
      </c>
    </row>
    <row r="38" spans="1:2" x14ac:dyDescent="0.2">
      <c r="A38" s="35" t="s">
        <v>6463</v>
      </c>
      <c r="B38">
        <v>78</v>
      </c>
    </row>
    <row r="39" spans="1:2" x14ac:dyDescent="0.2">
      <c r="A39" s="35" t="s">
        <v>6452</v>
      </c>
      <c r="B39">
        <v>96</v>
      </c>
    </row>
    <row r="40" spans="1:2" x14ac:dyDescent="0.2">
      <c r="A40" s="35" t="s">
        <v>6462</v>
      </c>
      <c r="B40">
        <v>96</v>
      </c>
    </row>
    <row r="41" spans="1:2" x14ac:dyDescent="0.2">
      <c r="A41" s="35" t="s">
        <v>6434</v>
      </c>
      <c r="B41">
        <v>99</v>
      </c>
    </row>
    <row r="42" spans="1:2" x14ac:dyDescent="0.2">
      <c r="A42" s="35" t="s">
        <v>6442</v>
      </c>
      <c r="B42">
        <v>105</v>
      </c>
    </row>
    <row r="43" spans="1:2" x14ac:dyDescent="0.2">
      <c r="A43" s="35" t="s">
        <v>6007</v>
      </c>
      <c r="B43">
        <v>111</v>
      </c>
    </row>
    <row r="44" spans="1:2" x14ac:dyDescent="0.2">
      <c r="A44" s="35" t="s">
        <v>6460</v>
      </c>
      <c r="B44">
        <v>111</v>
      </c>
    </row>
    <row r="45" spans="1:2" x14ac:dyDescent="0.2">
      <c r="A45" s="35" t="s">
        <v>6446</v>
      </c>
      <c r="B45">
        <v>111</v>
      </c>
    </row>
    <row r="46" spans="1:2" x14ac:dyDescent="0.2">
      <c r="A46" s="35" t="s">
        <v>6468</v>
      </c>
      <c r="B46">
        <v>111</v>
      </c>
    </row>
    <row r="47" spans="1:2" x14ac:dyDescent="0.2">
      <c r="A47" s="35" t="s">
        <v>6449</v>
      </c>
      <c r="B47">
        <v>111</v>
      </c>
    </row>
    <row r="48" spans="1:2" x14ac:dyDescent="0.2">
      <c r="A48" s="35" t="s">
        <v>6458</v>
      </c>
      <c r="B48">
        <v>122</v>
      </c>
    </row>
    <row r="49" spans="1:2" x14ac:dyDescent="0.2">
      <c r="A49" s="35" t="s">
        <v>6436</v>
      </c>
      <c r="B49">
        <v>135</v>
      </c>
    </row>
    <row r="50" spans="1:2" x14ac:dyDescent="0.2">
      <c r="A50" s="35" t="s">
        <v>6467</v>
      </c>
      <c r="B50">
        <v>150</v>
      </c>
    </row>
    <row r="51" spans="1:2" x14ac:dyDescent="0.2">
      <c r="A51" s="35" t="s">
        <v>6081</v>
      </c>
      <c r="B51">
        <v>165</v>
      </c>
    </row>
    <row r="52" spans="1:2" x14ac:dyDescent="0.2">
      <c r="A52" s="35" t="s">
        <v>6069</v>
      </c>
      <c r="B52">
        <v>167</v>
      </c>
    </row>
    <row r="53" spans="1:2" x14ac:dyDescent="0.2">
      <c r="A53" s="35" t="s">
        <v>5963</v>
      </c>
      <c r="B53">
        <v>175</v>
      </c>
    </row>
    <row r="54" spans="1:2" x14ac:dyDescent="0.2">
      <c r="A54" s="35" t="s">
        <v>6457</v>
      </c>
      <c r="B54">
        <v>180</v>
      </c>
    </row>
    <row r="55" spans="1:2" x14ac:dyDescent="0.2">
      <c r="A55" s="35" t="s">
        <v>5721</v>
      </c>
      <c r="B55" t="s">
        <v>75</v>
      </c>
    </row>
  </sheetData>
  <sortState xmlns:xlrd2="http://schemas.microsoft.com/office/spreadsheetml/2017/richdata2" ref="A2:B55">
    <sortCondition ref="B1:B55"/>
  </sortState>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3DAE7-7E62-E343-9420-80DAB5CC031B}">
  <dimension ref="A1:S125"/>
  <sheetViews>
    <sheetView topLeftCell="A72" workbookViewId="0">
      <selection activeCell="H6" sqref="H6"/>
    </sheetView>
  </sheetViews>
  <sheetFormatPr baseColWidth="10" defaultRowHeight="16" x14ac:dyDescent="0.2"/>
  <cols>
    <col min="1" max="1" width="18.33203125" bestFit="1" customWidth="1"/>
    <col min="3" max="3" width="11" bestFit="1" customWidth="1"/>
    <col min="9" max="9" width="12.1640625" bestFit="1" customWidth="1"/>
    <col min="14" max="14" width="16" bestFit="1" customWidth="1"/>
    <col min="15" max="15" width="16" customWidth="1"/>
    <col min="16" max="16" width="16.33203125" bestFit="1" customWidth="1"/>
    <col min="17" max="17" width="19.1640625" bestFit="1" customWidth="1"/>
  </cols>
  <sheetData>
    <row r="1" spans="1:7" x14ac:dyDescent="0.2">
      <c r="A1" s="51" t="s">
        <v>5452</v>
      </c>
      <c r="B1" s="51"/>
      <c r="C1" s="51"/>
      <c r="D1" s="51"/>
      <c r="E1" s="51"/>
      <c r="G1" s="14"/>
    </row>
    <row r="2" spans="1:7" x14ac:dyDescent="0.2">
      <c r="A2" s="6"/>
      <c r="B2" s="51" t="s">
        <v>4685</v>
      </c>
      <c r="C2" s="51"/>
      <c r="D2" s="51" t="s">
        <v>4686</v>
      </c>
      <c r="E2" s="51"/>
      <c r="F2" s="14"/>
      <c r="G2" s="14"/>
    </row>
    <row r="3" spans="1:7" x14ac:dyDescent="0.2">
      <c r="A3" s="6" t="s">
        <v>5445</v>
      </c>
      <c r="B3" s="6">
        <f>COUNTIFS('Dataset (all Ps)'!$D$2:$D$381,'Litigation-Policy Type Analysis'!$A3,'Dataset (all Ps)'!$F$2:$F$381,'Litigation-Policy Type Analysis'!B$2)</f>
        <v>55</v>
      </c>
      <c r="C3" s="7">
        <f t="shared" ref="C3:C8" si="0">B3/(B3+D3)</f>
        <v>0.7857142857142857</v>
      </c>
      <c r="D3" s="6">
        <f>COUNTIFS('Dataset (all Ps)'!$D$2:$D$381,'Litigation-Policy Type Analysis'!$A3,'Dataset (all Ps)'!$F$2:$F$381,'Litigation-Policy Type Analysis'!D$2)</f>
        <v>15</v>
      </c>
      <c r="E3" s="7">
        <f t="shared" ref="E3:E8" si="1">D3/(B3+D3)</f>
        <v>0.21428571428571427</v>
      </c>
      <c r="G3" s="15"/>
    </row>
    <row r="4" spans="1:7" x14ac:dyDescent="0.2">
      <c r="A4" s="6" t="s">
        <v>5446</v>
      </c>
      <c r="B4" s="6">
        <f>COUNTIFS('Dataset (all Ps)'!$D$2:$D$381,'Litigation-Policy Type Analysis'!$A4,'Dataset (all Ps)'!$F$2:$F$381,'Litigation-Policy Type Analysis'!B$2)</f>
        <v>91</v>
      </c>
      <c r="C4" s="7">
        <f t="shared" si="0"/>
        <v>0.57232704402515722</v>
      </c>
      <c r="D4" s="6">
        <f>COUNTIFS('Dataset (all Ps)'!$D$2:$D$381,'Litigation-Policy Type Analysis'!$A4,'Dataset (all Ps)'!$F$2:$F$381,'Litigation-Policy Type Analysis'!D$2)</f>
        <v>68</v>
      </c>
      <c r="E4" s="7">
        <f t="shared" si="1"/>
        <v>0.42767295597484278</v>
      </c>
      <c r="G4" s="15"/>
    </row>
    <row r="5" spans="1:7" x14ac:dyDescent="0.2">
      <c r="A5" s="6" t="s">
        <v>5453</v>
      </c>
      <c r="B5" s="6">
        <f>COUNTIFS('Dataset (all Ps)'!$D$2:$D$381,'Litigation-Policy Type Analysis'!$A5,'Dataset (all Ps)'!$F$2:$F$381,'Litigation-Policy Type Analysis'!B$2)</f>
        <v>44</v>
      </c>
      <c r="C5" s="7">
        <f t="shared" si="0"/>
        <v>0.81481481481481477</v>
      </c>
      <c r="D5" s="6">
        <f>COUNTIFS('Dataset (all Ps)'!$D$2:$D$381,'Litigation-Policy Type Analysis'!$A5,'Dataset (all Ps)'!$F$2:$F$381,'Litigation-Policy Type Analysis'!D$2)</f>
        <v>10</v>
      </c>
      <c r="E5" s="7">
        <f t="shared" si="1"/>
        <v>0.18518518518518517</v>
      </c>
      <c r="G5" s="15"/>
    </row>
    <row r="6" spans="1:7" x14ac:dyDescent="0.2">
      <c r="A6" s="6" t="s">
        <v>5454</v>
      </c>
      <c r="B6" s="6">
        <f>COUNTIFS('Dataset (all Ps)'!$D$2:$D$381,'Litigation-Policy Type Analysis'!$A6,'Dataset (all Ps)'!$F$2:$F$381,'Litigation-Policy Type Analysis'!B$2)</f>
        <v>20</v>
      </c>
      <c r="C6" s="7">
        <f t="shared" si="0"/>
        <v>0.8</v>
      </c>
      <c r="D6" s="6">
        <f>COUNTIFS('Dataset (all Ps)'!$D$2:$D$381,'Litigation-Policy Type Analysis'!$A6,'Dataset (all Ps)'!$F$2:$F$381,'Litigation-Policy Type Analysis'!D$2)</f>
        <v>5</v>
      </c>
      <c r="E6" s="7">
        <f t="shared" si="1"/>
        <v>0.2</v>
      </c>
      <c r="G6" s="15"/>
    </row>
    <row r="7" spans="1:7" x14ac:dyDescent="0.2">
      <c r="A7" s="6" t="s">
        <v>5455</v>
      </c>
      <c r="B7" s="6">
        <f>COUNTIFS('Dataset (all Ps)'!$D$2:$D$381,'Litigation-Policy Type Analysis'!$A7,'Dataset (all Ps)'!$F$2:$F$381,'Litigation-Policy Type Analysis'!B$2)</f>
        <v>26</v>
      </c>
      <c r="C7" s="7">
        <f t="shared" si="0"/>
        <v>0.65</v>
      </c>
      <c r="D7" s="6">
        <f>COUNTIFS('Dataset (all Ps)'!$D$2:$D$381,'Litigation-Policy Type Analysis'!$A7,'Dataset (all Ps)'!$F$2:$F$381,'Litigation-Policy Type Analysis'!D$2)</f>
        <v>14</v>
      </c>
      <c r="E7" s="7">
        <f t="shared" si="1"/>
        <v>0.35</v>
      </c>
      <c r="G7" s="15"/>
    </row>
    <row r="8" spans="1:7" x14ac:dyDescent="0.2">
      <c r="A8" s="6" t="s">
        <v>5456</v>
      </c>
      <c r="B8" s="6">
        <f>COUNTIFS('Dataset (all Ps)'!$D$2:$D$381,'Litigation-Policy Type Analysis'!$A8,'Dataset (all Ps)'!$F$2:$F$381,'Litigation-Policy Type Analysis'!B$2)</f>
        <v>15</v>
      </c>
      <c r="C8" s="7">
        <f t="shared" si="0"/>
        <v>0.46875</v>
      </c>
      <c r="D8" s="6">
        <f>COUNTIFS('Dataset (all Ps)'!$D$2:$D$381,'Litigation-Policy Type Analysis'!$A8,'Dataset (all Ps)'!$F$2:$F$381,'Litigation-Policy Type Analysis'!D$2)</f>
        <v>17</v>
      </c>
      <c r="E8" s="7">
        <f t="shared" si="1"/>
        <v>0.53125</v>
      </c>
      <c r="G8" s="15"/>
    </row>
    <row r="10" spans="1:7" x14ac:dyDescent="0.2">
      <c r="A10" s="51" t="s">
        <v>5457</v>
      </c>
      <c r="B10" s="51"/>
      <c r="C10" s="51"/>
      <c r="D10" s="51"/>
      <c r="E10" s="51"/>
      <c r="G10" s="14"/>
    </row>
    <row r="11" spans="1:7" x14ac:dyDescent="0.2">
      <c r="A11" s="6"/>
      <c r="B11" s="51" t="s">
        <v>4685</v>
      </c>
      <c r="C11" s="51"/>
      <c r="D11" s="51" t="s">
        <v>4686</v>
      </c>
      <c r="E11" s="51"/>
      <c r="F11" s="14"/>
      <c r="G11" s="14"/>
    </row>
    <row r="12" spans="1:7" x14ac:dyDescent="0.2">
      <c r="A12" s="6" t="s">
        <v>151</v>
      </c>
      <c r="B12" s="6">
        <f>COUNTIFS('Dataset (all Ps)'!$E$2:$E$381,'Litigation-Policy Type Analysis'!$A12,'Dataset (all Ps)'!$F$2:$F$381,'Litigation-Policy Type Analysis'!B$11)</f>
        <v>11</v>
      </c>
      <c r="C12" s="7">
        <f t="shared" ref="C12:C23" si="2">B12/(B12+D12)</f>
        <v>0.7857142857142857</v>
      </c>
      <c r="D12" s="6">
        <f>COUNTIFS('Dataset (all Ps)'!$E$2:$E$381,'Litigation-Policy Type Analysis'!$A12,'Dataset (all Ps)'!$F$2:$F$381,'Litigation-Policy Type Analysis'!D$11)</f>
        <v>3</v>
      </c>
      <c r="E12" s="7">
        <f t="shared" ref="E12:E23" si="3">D12/(B12+D12)</f>
        <v>0.21428571428571427</v>
      </c>
      <c r="G12" s="15"/>
    </row>
    <row r="13" spans="1:7" x14ac:dyDescent="0.2">
      <c r="A13" s="6" t="s">
        <v>2752</v>
      </c>
      <c r="B13" s="6">
        <f>COUNTIFS('Dataset (all Ps)'!$E$2:$E$381,'Litigation-Policy Type Analysis'!$A13,'Dataset (all Ps)'!$F$2:$F$381,'Litigation-Policy Type Analysis'!B$11)</f>
        <v>4</v>
      </c>
      <c r="C13" s="7">
        <f t="shared" si="2"/>
        <v>1</v>
      </c>
      <c r="D13" s="6">
        <f>COUNTIFS('Dataset (all Ps)'!$E$2:$E$381,'Litigation-Policy Type Analysis'!$A13,'Dataset (all Ps)'!$F$2:$F$381,'Litigation-Policy Type Analysis'!D$11)</f>
        <v>0</v>
      </c>
      <c r="E13" s="7">
        <f t="shared" si="3"/>
        <v>0</v>
      </c>
      <c r="G13" s="15"/>
    </row>
    <row r="14" spans="1:7" x14ac:dyDescent="0.2">
      <c r="A14" s="6" t="s">
        <v>1226</v>
      </c>
      <c r="B14" s="6">
        <f>COUNTIFS('Dataset (all Ps)'!$E$2:$E$381,'Litigation-Policy Type Analysis'!$A14,'Dataset (all Ps)'!$F$2:$F$381,'Litigation-Policy Type Analysis'!B$11)</f>
        <v>3</v>
      </c>
      <c r="C14" s="7">
        <f t="shared" si="2"/>
        <v>0.6</v>
      </c>
      <c r="D14" s="6">
        <f>COUNTIFS('Dataset (all Ps)'!$E$2:$E$381,'Litigation-Policy Type Analysis'!$A14,'Dataset (all Ps)'!$F$2:$F$381,'Litigation-Policy Type Analysis'!D$11)</f>
        <v>2</v>
      </c>
      <c r="E14" s="7">
        <f t="shared" si="3"/>
        <v>0.4</v>
      </c>
      <c r="G14" s="15"/>
    </row>
    <row r="15" spans="1:7" x14ac:dyDescent="0.2">
      <c r="A15" s="6" t="s">
        <v>269</v>
      </c>
      <c r="B15" s="6">
        <f>COUNTIFS('Dataset (all Ps)'!$E$2:$E$381,'Litigation-Policy Type Analysis'!$A15,'Dataset (all Ps)'!$F$2:$F$381,'Litigation-Policy Type Analysis'!B$11)</f>
        <v>6</v>
      </c>
      <c r="C15" s="7">
        <f t="shared" si="2"/>
        <v>0.54545454545454541</v>
      </c>
      <c r="D15" s="6">
        <f>COUNTIFS('Dataset (all Ps)'!$E$2:$E$381,'Litigation-Policy Type Analysis'!$A15,'Dataset (all Ps)'!$F$2:$F$381,'Litigation-Policy Type Analysis'!D$11)</f>
        <v>5</v>
      </c>
      <c r="E15" s="7">
        <f t="shared" si="3"/>
        <v>0.45454545454545453</v>
      </c>
      <c r="G15" s="15"/>
    </row>
    <row r="16" spans="1:7" x14ac:dyDescent="0.2">
      <c r="A16" s="6" t="s">
        <v>491</v>
      </c>
      <c r="B16" s="6">
        <f>COUNTIFS('Dataset (all Ps)'!$E$2:$E$381,'Litigation-Policy Type Analysis'!$A16,'Dataset (all Ps)'!$F$2:$F$381,'Litigation-Policy Type Analysis'!B$11)</f>
        <v>16</v>
      </c>
      <c r="C16" s="7">
        <f t="shared" si="2"/>
        <v>0.66666666666666663</v>
      </c>
      <c r="D16" s="6">
        <f>COUNTIFS('Dataset (all Ps)'!$E$2:$E$381,'Litigation-Policy Type Analysis'!$A16,'Dataset (all Ps)'!$F$2:$F$381,'Litigation-Policy Type Analysis'!D$11)</f>
        <v>8</v>
      </c>
      <c r="E16" s="7">
        <f t="shared" si="3"/>
        <v>0.33333333333333331</v>
      </c>
      <c r="G16" s="15"/>
    </row>
    <row r="17" spans="1:19" x14ac:dyDescent="0.2">
      <c r="A17" s="6" t="s">
        <v>71</v>
      </c>
      <c r="B17" s="6">
        <f>COUNTIFS('Dataset (all Ps)'!$E$2:$E$381,'Litigation-Policy Type Analysis'!$A17,'Dataset (all Ps)'!$F$2:$F$381,'Litigation-Policy Type Analysis'!B$11)</f>
        <v>118</v>
      </c>
      <c r="C17" s="7">
        <f t="shared" si="2"/>
        <v>0.56459330143540665</v>
      </c>
      <c r="D17" s="6">
        <f>COUNTIFS('Dataset (all Ps)'!$E$2:$E$381,'Litigation-Policy Type Analysis'!$A17,'Dataset (all Ps)'!$F$2:$F$381,'Litigation-Policy Type Analysis'!D$11)</f>
        <v>91</v>
      </c>
      <c r="E17" s="7">
        <f t="shared" si="3"/>
        <v>0.4354066985645933</v>
      </c>
      <c r="G17" s="15"/>
    </row>
    <row r="18" spans="1:19" x14ac:dyDescent="0.2">
      <c r="A18" s="6" t="s">
        <v>234</v>
      </c>
      <c r="B18" s="6">
        <f>COUNTIFS('Dataset (all Ps)'!$E$2:$E$381,'Litigation-Policy Type Analysis'!$A18,'Dataset (all Ps)'!$F$2:$F$381,'Litigation-Policy Type Analysis'!B$11)</f>
        <v>31</v>
      </c>
      <c r="C18" s="7">
        <f t="shared" si="2"/>
        <v>0.88571428571428568</v>
      </c>
      <c r="D18" s="6">
        <f>COUNTIFS('Dataset (all Ps)'!$E$2:$E$381,'Litigation-Policy Type Analysis'!$A18,'Dataset (all Ps)'!$F$2:$F$381,'Litigation-Policy Type Analysis'!D$11)</f>
        <v>4</v>
      </c>
      <c r="E18" s="7">
        <f t="shared" si="3"/>
        <v>0.11428571428571428</v>
      </c>
      <c r="G18" s="15"/>
    </row>
    <row r="19" spans="1:19" x14ac:dyDescent="0.2">
      <c r="A19" s="6" t="s">
        <v>128</v>
      </c>
      <c r="B19" s="6">
        <f>COUNTIFS('Dataset (all Ps)'!$E$2:$E$381,'Litigation-Policy Type Analysis'!$A19,'Dataset (all Ps)'!$F$2:$F$381,'Litigation-Policy Type Analysis'!B$11)</f>
        <v>25</v>
      </c>
      <c r="C19" s="7">
        <f t="shared" si="2"/>
        <v>0.78125</v>
      </c>
      <c r="D19" s="6">
        <f>COUNTIFS('Dataset (all Ps)'!$E$2:$E$381,'Litigation-Policy Type Analysis'!$A19,'Dataset (all Ps)'!$F$2:$F$381,'Litigation-Policy Type Analysis'!D$11)</f>
        <v>7</v>
      </c>
      <c r="E19" s="7">
        <f t="shared" si="3"/>
        <v>0.21875</v>
      </c>
      <c r="G19" s="15"/>
    </row>
    <row r="20" spans="1:19" x14ac:dyDescent="0.2">
      <c r="A20" s="6" t="s">
        <v>4735</v>
      </c>
      <c r="B20" s="6">
        <f>COUNTIFS('Dataset (all Ps)'!$E$2:$E$381,'Litigation-Policy Type Analysis'!$A20,'Dataset (all Ps)'!$F$2:$F$381,'Litigation-Policy Type Analysis'!B$11)</f>
        <v>1</v>
      </c>
      <c r="C20" s="7">
        <f t="shared" si="2"/>
        <v>1</v>
      </c>
      <c r="D20" s="6">
        <f>COUNTIFS('Dataset (all Ps)'!$E$2:$E$381,'Litigation-Policy Type Analysis'!$A20,'Dataset (all Ps)'!$F$2:$F$381,'Litigation-Policy Type Analysis'!D$11)</f>
        <v>0</v>
      </c>
      <c r="E20" s="7">
        <f t="shared" si="3"/>
        <v>0</v>
      </c>
      <c r="G20" s="15"/>
    </row>
    <row r="21" spans="1:19" x14ac:dyDescent="0.2">
      <c r="A21" s="6" t="s">
        <v>531</v>
      </c>
      <c r="B21" s="6">
        <f>COUNTIFS('Dataset (all Ps)'!$E$2:$E$381,'Litigation-Policy Type Analysis'!$A21,'Dataset (all Ps)'!$F$2:$F$381,'Litigation-Policy Type Analysis'!B$11)</f>
        <v>7</v>
      </c>
      <c r="C21" s="7">
        <f t="shared" si="2"/>
        <v>0.77777777777777779</v>
      </c>
      <c r="D21" s="6">
        <f>COUNTIFS('Dataset (all Ps)'!$E$2:$E$381,'Litigation-Policy Type Analysis'!$A21,'Dataset (all Ps)'!$F$2:$F$381,'Litigation-Policy Type Analysis'!D$11)</f>
        <v>2</v>
      </c>
      <c r="E21" s="7">
        <f t="shared" si="3"/>
        <v>0.22222222222222221</v>
      </c>
      <c r="G21" s="15"/>
    </row>
    <row r="22" spans="1:19" x14ac:dyDescent="0.2">
      <c r="A22" s="6" t="s">
        <v>113</v>
      </c>
      <c r="B22" s="6">
        <f>COUNTIFS('Dataset (all Ps)'!$E$2:$E$381,'Litigation-Policy Type Analysis'!$A22,'Dataset (all Ps)'!$F$2:$F$381,'Litigation-Policy Type Analysis'!B$11)</f>
        <v>27</v>
      </c>
      <c r="C22" s="7">
        <f t="shared" si="2"/>
        <v>0.93103448275862066</v>
      </c>
      <c r="D22" s="6">
        <f>COUNTIFS('Dataset (all Ps)'!$E$2:$E$381,'Litigation-Policy Type Analysis'!$A22,'Dataset (all Ps)'!$F$2:$F$381,'Litigation-Policy Type Analysis'!D$11)</f>
        <v>2</v>
      </c>
      <c r="E22" s="7">
        <f t="shared" si="3"/>
        <v>6.8965517241379309E-2</v>
      </c>
      <c r="G22" s="15"/>
    </row>
    <row r="23" spans="1:19" x14ac:dyDescent="0.2">
      <c r="A23" s="6" t="s">
        <v>1021</v>
      </c>
      <c r="B23" s="6">
        <f>COUNTIFS('Dataset (all Ps)'!$E$2:$E$381,'Litigation-Policy Type Analysis'!$A23,'Dataset (all Ps)'!$F$2:$F$381,'Litigation-Policy Type Analysis'!B$11)</f>
        <v>2</v>
      </c>
      <c r="C23" s="7">
        <f t="shared" si="2"/>
        <v>0.2857142857142857</v>
      </c>
      <c r="D23" s="6">
        <f>COUNTIFS('Dataset (all Ps)'!$E$2:$E$381,'Litigation-Policy Type Analysis'!$A23,'Dataset (all Ps)'!$F$2:$F$381,'Litigation-Policy Type Analysis'!D$11)</f>
        <v>5</v>
      </c>
      <c r="E23" s="7">
        <f t="shared" si="3"/>
        <v>0.7142857142857143</v>
      </c>
      <c r="G23" s="15"/>
    </row>
    <row r="25" spans="1:19" x14ac:dyDescent="0.2">
      <c r="A25" s="51" t="s">
        <v>5458</v>
      </c>
      <c r="B25" s="51"/>
      <c r="C25" s="51"/>
      <c r="D25" s="51"/>
      <c r="E25" s="51"/>
      <c r="F25" s="51"/>
      <c r="G25" s="51"/>
      <c r="H25" s="51"/>
      <c r="I25" s="51"/>
      <c r="J25" s="51"/>
      <c r="K25" s="51"/>
      <c r="L25" s="51"/>
      <c r="M25" s="51"/>
      <c r="N25" s="51"/>
      <c r="O25" s="51"/>
      <c r="P25" s="51"/>
      <c r="Q25" s="51"/>
    </row>
    <row r="26" spans="1:19" x14ac:dyDescent="0.2">
      <c r="A26" s="8"/>
      <c r="B26" s="8"/>
      <c r="C26" s="8"/>
      <c r="D26" s="51" t="s">
        <v>5445</v>
      </c>
      <c r="E26" s="51"/>
      <c r="F26" s="51" t="s">
        <v>5446</v>
      </c>
      <c r="G26" s="51"/>
      <c r="H26" s="51" t="s">
        <v>5459</v>
      </c>
      <c r="I26" s="51"/>
      <c r="J26" s="51" t="s">
        <v>5460</v>
      </c>
      <c r="K26" s="51"/>
      <c r="L26" s="51" t="s">
        <v>5581</v>
      </c>
      <c r="M26" s="51"/>
      <c r="N26" s="51" t="s">
        <v>5582</v>
      </c>
      <c r="O26" s="51"/>
      <c r="P26" s="51" t="s">
        <v>5583</v>
      </c>
      <c r="Q26" s="51"/>
    </row>
    <row r="27" spans="1:19" x14ac:dyDescent="0.2">
      <c r="A27" s="6" t="s">
        <v>5467</v>
      </c>
      <c r="B27" s="6" t="s">
        <v>5468</v>
      </c>
      <c r="C27" s="6" t="s">
        <v>5513</v>
      </c>
      <c r="D27" s="6" t="s">
        <v>5573</v>
      </c>
      <c r="E27" s="6" t="s">
        <v>5574</v>
      </c>
      <c r="F27" s="6" t="s">
        <v>5573</v>
      </c>
      <c r="G27" s="6" t="s">
        <v>5574</v>
      </c>
      <c r="H27" s="6" t="s">
        <v>5573</v>
      </c>
      <c r="I27" s="6" t="s">
        <v>5574</v>
      </c>
      <c r="J27" s="6" t="s">
        <v>5573</v>
      </c>
      <c r="K27" s="6" t="s">
        <v>5574</v>
      </c>
      <c r="L27" s="6" t="s">
        <v>5573</v>
      </c>
      <c r="M27" s="6" t="s">
        <v>5574</v>
      </c>
      <c r="N27" s="6" t="s">
        <v>5580</v>
      </c>
      <c r="O27" s="6" t="s">
        <v>5575</v>
      </c>
      <c r="P27" s="6" t="s">
        <v>5584</v>
      </c>
      <c r="Q27" s="6" t="s">
        <v>5585</v>
      </c>
      <c r="R27" t="s">
        <v>5579</v>
      </c>
      <c r="S27" t="s">
        <v>5586</v>
      </c>
    </row>
    <row r="28" spans="1:19" x14ac:dyDescent="0.2">
      <c r="A28" s="6" t="s">
        <v>5461</v>
      </c>
      <c r="B28" s="6" t="s">
        <v>453</v>
      </c>
      <c r="C28" s="6" t="s">
        <v>5514</v>
      </c>
      <c r="D28" s="6">
        <f>COUNTIF('Dataset (all Ps)'!$J$2:$J$70,"*"&amp;B28&amp;"*")</f>
        <v>27</v>
      </c>
      <c r="E28" s="6">
        <f>RANK(D28,D$28:D$78)</f>
        <v>7</v>
      </c>
      <c r="F28" s="6">
        <f>COUNTIF('Dataset (all Ps)'!$J$71:$J$229,"*"&amp;B28&amp;"*")</f>
        <v>3</v>
      </c>
      <c r="G28" s="6">
        <f>RANK(F28,F$28:F$78)</f>
        <v>32</v>
      </c>
      <c r="H28" s="6">
        <f>COUNTIF('Dataset (all Ps)'!$J$230:$J$309,"*"&amp;B28&amp;"*")</f>
        <v>29</v>
      </c>
      <c r="I28" s="6">
        <f>RANK(H28,H$28:H$78)</f>
        <v>2</v>
      </c>
      <c r="J28" s="6">
        <f>COUNTIF('Dataset (all Ps)'!$J$310:$J$381,"*"&amp;B28&amp;"*")</f>
        <v>3</v>
      </c>
      <c r="K28" s="6">
        <f>RANK(J28,J$28:J$78)</f>
        <v>26</v>
      </c>
      <c r="L28" s="6">
        <f>SUM(D28,F28,H28,J28)</f>
        <v>62</v>
      </c>
      <c r="M28" s="6">
        <f>RANK(L28,L$28:L$78)</f>
        <v>24</v>
      </c>
      <c r="N28" s="6">
        <v>62</v>
      </c>
      <c r="O28" s="6">
        <f>RANK(N28,N$28:N$78,1)</f>
        <v>48</v>
      </c>
      <c r="P28" s="6">
        <f>SUM(D28,H28)-SUM(F28,J28)</f>
        <v>50</v>
      </c>
      <c r="Q28" s="6">
        <f>RANK(P28,P$28:P$78,1)</f>
        <v>48</v>
      </c>
      <c r="R28">
        <f>15</f>
        <v>15</v>
      </c>
      <c r="S28">
        <f>ABS(R28)</f>
        <v>15</v>
      </c>
    </row>
    <row r="29" spans="1:19" x14ac:dyDescent="0.2">
      <c r="A29" s="6" t="s">
        <v>5462</v>
      </c>
      <c r="B29" s="6" t="s">
        <v>1348</v>
      </c>
      <c r="C29" s="6" t="s">
        <v>5514</v>
      </c>
      <c r="D29" s="6">
        <f>COUNTIF('Dataset (all Ps)'!$J$2:$J$70,"*"&amp;B29&amp;"*")</f>
        <v>22</v>
      </c>
      <c r="E29" s="6">
        <f t="shared" ref="E29:E78" si="4">RANK(D29,D$28:D$78)</f>
        <v>15</v>
      </c>
      <c r="F29" s="6">
        <f>COUNTIF('Dataset (all Ps)'!$J$71:$J$229,"*"&amp;B29&amp;"*")</f>
        <v>1</v>
      </c>
      <c r="G29" s="6">
        <f t="shared" ref="G29:G78" si="5">RANK(F29,F$28:F$78)</f>
        <v>41</v>
      </c>
      <c r="H29" s="6">
        <f>COUNTIF('Dataset (all Ps)'!$J$230:$J$309,"*"&amp;B29&amp;"*")</f>
        <v>9</v>
      </c>
      <c r="I29" s="6">
        <f t="shared" ref="I29:I78" si="6">RANK(H29,H$28:H$78)</f>
        <v>25</v>
      </c>
      <c r="J29" s="6">
        <f>COUNTIF('Dataset (all Ps)'!$J$310:$J$381,"*"&amp;B29&amp;"*")</f>
        <v>4</v>
      </c>
      <c r="K29" s="6">
        <f t="shared" ref="K29:K78" si="7">RANK(J29,J$28:J$78)</f>
        <v>23</v>
      </c>
      <c r="L29" s="6">
        <f t="shared" ref="L29:L78" si="8">SUM(D29,F29,H29,J29)</f>
        <v>36</v>
      </c>
      <c r="M29" s="6">
        <f t="shared" ref="M29:M78" si="9">RANK(L29,L$28:L$78)</f>
        <v>42</v>
      </c>
      <c r="N29" s="6">
        <v>36</v>
      </c>
      <c r="O29" s="6">
        <f t="shared" ref="O29:O78" si="10">RANK(N29,N$28:N$78,1)</f>
        <v>33</v>
      </c>
      <c r="P29" s="6">
        <f t="shared" ref="P29:P59" si="11">SUM(D29,H29)-SUM(F29,J29)</f>
        <v>26</v>
      </c>
      <c r="Q29" s="6">
        <f t="shared" ref="Q29:Q78" si="12">RANK(P29,P$28:P$78,1)</f>
        <v>30</v>
      </c>
      <c r="R29">
        <v>8</v>
      </c>
      <c r="S29">
        <f t="shared" ref="S29:S78" si="13">ABS(R29)</f>
        <v>8</v>
      </c>
    </row>
    <row r="30" spans="1:19" x14ac:dyDescent="0.2">
      <c r="A30" s="6" t="s">
        <v>5463</v>
      </c>
      <c r="B30" s="6" t="s">
        <v>417</v>
      </c>
      <c r="C30" s="6" t="s">
        <v>5515</v>
      </c>
      <c r="D30" s="6">
        <f>COUNTIF('Dataset (all Ps)'!$J$2:$J$70,"*"&amp;B30&amp;"*")</f>
        <v>22</v>
      </c>
      <c r="E30" s="6">
        <f t="shared" si="4"/>
        <v>15</v>
      </c>
      <c r="F30" s="6">
        <f>COUNTIF('Dataset (all Ps)'!$J$71:$J$229,"*"&amp;B30&amp;"*")</f>
        <v>2</v>
      </c>
      <c r="G30" s="6">
        <f t="shared" si="5"/>
        <v>35</v>
      </c>
      <c r="H30" s="6">
        <f>COUNTIF('Dataset (all Ps)'!$J$230:$J$309,"*"&amp;B30&amp;"*")</f>
        <v>20</v>
      </c>
      <c r="I30" s="6">
        <f t="shared" si="6"/>
        <v>14</v>
      </c>
      <c r="J30" s="6">
        <f>COUNTIF('Dataset (all Ps)'!$J$310:$J$381,"*"&amp;B30&amp;"*")</f>
        <v>6</v>
      </c>
      <c r="K30" s="6">
        <f t="shared" si="7"/>
        <v>20</v>
      </c>
      <c r="L30" s="6">
        <f t="shared" si="8"/>
        <v>50</v>
      </c>
      <c r="M30" s="6">
        <f t="shared" si="9"/>
        <v>30</v>
      </c>
      <c r="N30" s="6">
        <v>-50</v>
      </c>
      <c r="O30" s="6">
        <f t="shared" si="10"/>
        <v>22</v>
      </c>
      <c r="P30" s="6">
        <f t="shared" si="11"/>
        <v>34</v>
      </c>
      <c r="Q30" s="6">
        <f t="shared" si="12"/>
        <v>36</v>
      </c>
      <c r="R30">
        <v>2</v>
      </c>
      <c r="S30">
        <f t="shared" si="13"/>
        <v>2</v>
      </c>
    </row>
    <row r="31" spans="1:19" x14ac:dyDescent="0.2">
      <c r="A31" s="6" t="s">
        <v>5464</v>
      </c>
      <c r="B31" s="6" t="s">
        <v>3412</v>
      </c>
      <c r="C31" s="6" t="s">
        <v>5514</v>
      </c>
      <c r="D31" s="6">
        <f>COUNTIF('Dataset (all Ps)'!$J$2:$J$70,"*"&amp;B31&amp;"*")</f>
        <v>29</v>
      </c>
      <c r="E31" s="6">
        <f t="shared" si="4"/>
        <v>4</v>
      </c>
      <c r="F31" s="6">
        <f>COUNTIF('Dataset (all Ps)'!$J$71:$J$229,"*"&amp;B31&amp;"*")</f>
        <v>3</v>
      </c>
      <c r="G31" s="6">
        <f t="shared" si="5"/>
        <v>32</v>
      </c>
      <c r="H31" s="6">
        <f>COUNTIF('Dataset (all Ps)'!$J$230:$J$309,"*"&amp;B31&amp;"*")</f>
        <v>23</v>
      </c>
      <c r="I31" s="6">
        <f t="shared" si="6"/>
        <v>9</v>
      </c>
      <c r="J31" s="6">
        <f>COUNTIF('Dataset (all Ps)'!$J$310:$J$381,"*"&amp;B31&amp;"*")</f>
        <v>0</v>
      </c>
      <c r="K31" s="6">
        <f t="shared" si="7"/>
        <v>43</v>
      </c>
      <c r="L31" s="6">
        <f t="shared" si="8"/>
        <v>55</v>
      </c>
      <c r="M31" s="6">
        <f t="shared" si="9"/>
        <v>27</v>
      </c>
      <c r="N31" s="6">
        <v>55</v>
      </c>
      <c r="O31" s="6">
        <f t="shared" si="10"/>
        <v>45</v>
      </c>
      <c r="P31" s="6">
        <f t="shared" si="11"/>
        <v>49</v>
      </c>
      <c r="Q31" s="6">
        <f t="shared" si="12"/>
        <v>46</v>
      </c>
      <c r="R31">
        <v>16</v>
      </c>
      <c r="S31">
        <f t="shared" si="13"/>
        <v>16</v>
      </c>
    </row>
    <row r="32" spans="1:19" x14ac:dyDescent="0.2">
      <c r="A32" s="6" t="s">
        <v>5465</v>
      </c>
      <c r="B32" s="6" t="s">
        <v>230</v>
      </c>
      <c r="C32" s="6" t="s">
        <v>5515</v>
      </c>
      <c r="D32" s="6">
        <f>COUNTIF('Dataset (all Ps)'!$J$2:$J$70,"*"&amp;B32&amp;"*")</f>
        <v>3</v>
      </c>
      <c r="E32" s="6">
        <f t="shared" si="4"/>
        <v>42</v>
      </c>
      <c r="F32" s="6">
        <f>COUNTIF('Dataset (all Ps)'!$J$71:$J$229,"*"&amp;B32&amp;"*")</f>
        <v>95</v>
      </c>
      <c r="G32" s="6">
        <f t="shared" si="5"/>
        <v>2</v>
      </c>
      <c r="H32" s="6">
        <f>COUNTIF('Dataset (all Ps)'!$J$230:$J$309,"*"&amp;B32&amp;"*")</f>
        <v>2</v>
      </c>
      <c r="I32" s="6">
        <f t="shared" si="6"/>
        <v>42</v>
      </c>
      <c r="J32" s="6">
        <f>COUNTIF('Dataset (all Ps)'!$J$310:$J$381,"*"&amp;B32&amp;"*")</f>
        <v>28</v>
      </c>
      <c r="K32" s="6">
        <f t="shared" si="7"/>
        <v>6</v>
      </c>
      <c r="L32" s="6">
        <f t="shared" si="8"/>
        <v>128</v>
      </c>
      <c r="M32" s="6">
        <f t="shared" si="9"/>
        <v>4</v>
      </c>
      <c r="N32" s="6">
        <v>-128</v>
      </c>
      <c r="O32" s="6">
        <f t="shared" si="10"/>
        <v>4</v>
      </c>
      <c r="P32" s="6">
        <f t="shared" si="11"/>
        <v>-118</v>
      </c>
      <c r="Q32" s="6">
        <f t="shared" si="12"/>
        <v>2</v>
      </c>
      <c r="R32">
        <v>-13</v>
      </c>
      <c r="S32">
        <f t="shared" si="13"/>
        <v>13</v>
      </c>
    </row>
    <row r="33" spans="1:19" x14ac:dyDescent="0.2">
      <c r="A33" s="6" t="s">
        <v>5469</v>
      </c>
      <c r="B33" s="6" t="s">
        <v>1591</v>
      </c>
      <c r="C33" s="6" t="s">
        <v>5515</v>
      </c>
      <c r="D33" s="6">
        <f>COUNTIF('Dataset (all Ps)'!$J$2:$J$70,"*"&amp;B33&amp;"*")</f>
        <v>2</v>
      </c>
      <c r="E33" s="6">
        <f t="shared" si="4"/>
        <v>46</v>
      </c>
      <c r="F33" s="6">
        <f>COUNTIF('Dataset (all Ps)'!$J$71:$J$229,"*"&amp;B33&amp;"*")</f>
        <v>32</v>
      </c>
      <c r="G33" s="6">
        <f t="shared" si="5"/>
        <v>22</v>
      </c>
      <c r="H33" s="6">
        <f>COUNTIF('Dataset (all Ps)'!$J$230:$J$309,"*"&amp;B33&amp;"*")</f>
        <v>8</v>
      </c>
      <c r="I33" s="6">
        <f t="shared" si="6"/>
        <v>27</v>
      </c>
      <c r="J33" s="6">
        <f>COUNTIF('Dataset (all Ps)'!$J$310:$J$381,"*"&amp;B33&amp;"*")</f>
        <v>1</v>
      </c>
      <c r="K33" s="6">
        <f t="shared" si="7"/>
        <v>37</v>
      </c>
      <c r="L33" s="6">
        <f t="shared" si="8"/>
        <v>43</v>
      </c>
      <c r="M33" s="6">
        <f t="shared" si="9"/>
        <v>38</v>
      </c>
      <c r="N33" s="6">
        <v>-43</v>
      </c>
      <c r="O33" s="6">
        <f t="shared" si="10"/>
        <v>24</v>
      </c>
      <c r="P33" s="6">
        <f t="shared" si="11"/>
        <v>-23</v>
      </c>
      <c r="Q33" s="6">
        <f t="shared" si="12"/>
        <v>22</v>
      </c>
      <c r="R33">
        <v>-4</v>
      </c>
      <c r="S33">
        <f t="shared" si="13"/>
        <v>4</v>
      </c>
    </row>
    <row r="34" spans="1:19" x14ac:dyDescent="0.2">
      <c r="A34" s="6" t="s">
        <v>5470</v>
      </c>
      <c r="B34" s="6" t="s">
        <v>3236</v>
      </c>
      <c r="C34" s="6" t="s">
        <v>5515</v>
      </c>
      <c r="D34" s="6">
        <f>COUNTIF('Dataset (all Ps)'!$J$2:$J$70,"*"&amp;B34&amp;"*")</f>
        <v>4</v>
      </c>
      <c r="E34" s="6">
        <f t="shared" si="4"/>
        <v>33</v>
      </c>
      <c r="F34" s="6">
        <f>COUNTIF('Dataset (all Ps)'!$J$71:$J$229,"*"&amp;B34&amp;"*")</f>
        <v>74</v>
      </c>
      <c r="G34" s="6">
        <f t="shared" si="5"/>
        <v>11</v>
      </c>
      <c r="H34" s="6">
        <f>COUNTIF('Dataset (all Ps)'!$J$230:$J$309,"*"&amp;B34&amp;"*")</f>
        <v>14</v>
      </c>
      <c r="I34" s="6">
        <f t="shared" si="6"/>
        <v>20</v>
      </c>
      <c r="J34" s="6">
        <f>COUNTIF('Dataset (all Ps)'!$J$310:$J$381,"*"&amp;B34&amp;"*")</f>
        <v>47</v>
      </c>
      <c r="K34" s="6">
        <f t="shared" si="7"/>
        <v>1</v>
      </c>
      <c r="L34" s="6">
        <f t="shared" si="8"/>
        <v>139</v>
      </c>
      <c r="M34" s="6">
        <f t="shared" si="9"/>
        <v>3</v>
      </c>
      <c r="N34" s="6">
        <v>-139</v>
      </c>
      <c r="O34" s="6">
        <f t="shared" si="10"/>
        <v>3</v>
      </c>
      <c r="P34" s="6">
        <f t="shared" si="11"/>
        <v>-103</v>
      </c>
      <c r="Q34" s="6">
        <f t="shared" si="12"/>
        <v>6</v>
      </c>
      <c r="R34">
        <v>-7</v>
      </c>
      <c r="S34">
        <f t="shared" si="13"/>
        <v>7</v>
      </c>
    </row>
    <row r="35" spans="1:19" x14ac:dyDescent="0.2">
      <c r="A35" s="6" t="s">
        <v>5499</v>
      </c>
      <c r="B35" s="6" t="s">
        <v>3576</v>
      </c>
      <c r="C35" s="6" t="s">
        <v>5515</v>
      </c>
      <c r="D35" s="6">
        <f>COUNTIF('Dataset (all Ps)'!$J$2:$J$70,"*"&amp;B35&amp;"*")</f>
        <v>4</v>
      </c>
      <c r="E35" s="6">
        <f t="shared" si="4"/>
        <v>33</v>
      </c>
      <c r="F35" s="6">
        <f>COUNTIF('Dataset (all Ps)'!$J$71:$J$229,"*"&amp;B35&amp;"*")</f>
        <v>54</v>
      </c>
      <c r="G35" s="6">
        <f t="shared" si="5"/>
        <v>16</v>
      </c>
      <c r="H35" s="6">
        <f>COUNTIF('Dataset (all Ps)'!$J$230:$J$309,"*"&amp;B35&amp;"*")</f>
        <v>7</v>
      </c>
      <c r="I35" s="6">
        <f t="shared" si="6"/>
        <v>29</v>
      </c>
      <c r="J35" s="6">
        <f>COUNTIF('Dataset (all Ps)'!$J$310:$J$381,"*"&amp;B35&amp;"*")</f>
        <v>20</v>
      </c>
      <c r="K35" s="6">
        <f t="shared" si="7"/>
        <v>11</v>
      </c>
      <c r="L35" s="6">
        <f t="shared" si="8"/>
        <v>85</v>
      </c>
      <c r="M35" s="6">
        <f t="shared" si="9"/>
        <v>15</v>
      </c>
      <c r="N35" s="6">
        <v>-85</v>
      </c>
      <c r="O35" s="6">
        <f t="shared" si="10"/>
        <v>15</v>
      </c>
      <c r="P35" s="6">
        <f t="shared" si="11"/>
        <v>-63</v>
      </c>
      <c r="Q35" s="6">
        <f t="shared" si="12"/>
        <v>16</v>
      </c>
      <c r="R35">
        <v>-7</v>
      </c>
      <c r="S35">
        <f t="shared" si="13"/>
        <v>7</v>
      </c>
    </row>
    <row r="36" spans="1:19" x14ac:dyDescent="0.2">
      <c r="A36" s="6" t="s">
        <v>253</v>
      </c>
      <c r="B36" s="6" t="s">
        <v>1671</v>
      </c>
      <c r="C36" s="6" t="s">
        <v>5515</v>
      </c>
      <c r="D36" s="6">
        <f>COUNTIF('Dataset (all Ps)'!$J$2:$J$70,"*"&amp;B36&amp;"*")</f>
        <v>4</v>
      </c>
      <c r="E36" s="6">
        <f t="shared" si="4"/>
        <v>33</v>
      </c>
      <c r="F36" s="6">
        <f>COUNTIF('Dataset (all Ps)'!$J$71:$J$229,"*"&amp;B36&amp;"*")</f>
        <v>75</v>
      </c>
      <c r="G36" s="6">
        <f t="shared" si="5"/>
        <v>10</v>
      </c>
      <c r="H36" s="6">
        <f>COUNTIF('Dataset (all Ps)'!$J$230:$J$309,"*"&amp;B36&amp;"*")</f>
        <v>1</v>
      </c>
      <c r="I36" s="6">
        <f t="shared" si="6"/>
        <v>45</v>
      </c>
      <c r="J36" s="6">
        <f>COUNTIF('Dataset (all Ps)'!$J$310:$J$381,"*"&amp;B36&amp;"*")</f>
        <v>17</v>
      </c>
      <c r="K36" s="6">
        <f t="shared" si="7"/>
        <v>14</v>
      </c>
      <c r="L36" s="6">
        <f t="shared" si="8"/>
        <v>97</v>
      </c>
      <c r="M36" s="6">
        <f t="shared" si="9"/>
        <v>12</v>
      </c>
      <c r="N36" s="6">
        <v>-97</v>
      </c>
      <c r="O36" s="6">
        <f t="shared" si="10"/>
        <v>12</v>
      </c>
      <c r="P36" s="6">
        <f t="shared" si="11"/>
        <v>-87</v>
      </c>
      <c r="Q36" s="6">
        <f t="shared" si="12"/>
        <v>10</v>
      </c>
      <c r="R36">
        <v>-43</v>
      </c>
      <c r="S36">
        <f t="shared" si="13"/>
        <v>43</v>
      </c>
    </row>
    <row r="37" spans="1:19" x14ac:dyDescent="0.2">
      <c r="A37" s="6" t="s">
        <v>5471</v>
      </c>
      <c r="B37" s="6" t="s">
        <v>484</v>
      </c>
      <c r="C37" s="6" t="s">
        <v>5514</v>
      </c>
      <c r="D37" s="6">
        <f>COUNTIF('Dataset (all Ps)'!$J$2:$J$70,"*"&amp;B37&amp;"*")</f>
        <v>18</v>
      </c>
      <c r="E37" s="6">
        <f t="shared" si="4"/>
        <v>20</v>
      </c>
      <c r="F37" s="6">
        <f>COUNTIF('Dataset (all Ps)'!$J$71:$J$229,"*"&amp;B37&amp;"*")</f>
        <v>1</v>
      </c>
      <c r="G37" s="6">
        <f t="shared" si="5"/>
        <v>41</v>
      </c>
      <c r="H37" s="6">
        <f>COUNTIF('Dataset (all Ps)'!$J$230:$J$309,"*"&amp;B37&amp;"*")</f>
        <v>13</v>
      </c>
      <c r="I37" s="6">
        <f t="shared" si="6"/>
        <v>22</v>
      </c>
      <c r="J37" s="6">
        <f>COUNTIF('Dataset (all Ps)'!$J$310:$J$381,"*"&amp;B37&amp;"*")</f>
        <v>3</v>
      </c>
      <c r="K37" s="6">
        <f t="shared" si="7"/>
        <v>26</v>
      </c>
      <c r="L37" s="6">
        <f t="shared" si="8"/>
        <v>35</v>
      </c>
      <c r="M37" s="6">
        <f t="shared" si="9"/>
        <v>45</v>
      </c>
      <c r="N37" s="6">
        <v>35</v>
      </c>
      <c r="O37" s="6">
        <f t="shared" si="10"/>
        <v>32</v>
      </c>
      <c r="P37" s="6">
        <f t="shared" si="11"/>
        <v>27</v>
      </c>
      <c r="Q37" s="6">
        <f t="shared" si="12"/>
        <v>31</v>
      </c>
      <c r="R37">
        <v>3</v>
      </c>
      <c r="S37">
        <f t="shared" si="13"/>
        <v>3</v>
      </c>
    </row>
    <row r="38" spans="1:19" x14ac:dyDescent="0.2">
      <c r="A38" s="6" t="s">
        <v>5472</v>
      </c>
      <c r="B38" s="6" t="s">
        <v>741</v>
      </c>
      <c r="C38" s="6" t="s">
        <v>5514</v>
      </c>
      <c r="D38" s="6">
        <f>COUNTIF('Dataset (all Ps)'!$J$2:$J$70,"*"&amp;B38&amp;"*")</f>
        <v>19</v>
      </c>
      <c r="E38" s="6">
        <f t="shared" si="4"/>
        <v>19</v>
      </c>
      <c r="F38" s="6">
        <f>COUNTIF('Dataset (all Ps)'!$J$71:$J$229,"*"&amp;B38&amp;"*")</f>
        <v>1</v>
      </c>
      <c r="G38" s="6">
        <f t="shared" si="5"/>
        <v>41</v>
      </c>
      <c r="H38" s="6">
        <f>COUNTIF('Dataset (all Ps)'!$J$230:$J$309,"*"&amp;B38&amp;"*")</f>
        <v>15</v>
      </c>
      <c r="I38" s="6">
        <f t="shared" si="6"/>
        <v>19</v>
      </c>
      <c r="J38" s="6">
        <f>COUNTIF('Dataset (all Ps)'!$J$310:$J$381,"*"&amp;B38&amp;"*")</f>
        <v>1</v>
      </c>
      <c r="K38" s="6">
        <f t="shared" si="7"/>
        <v>37</v>
      </c>
      <c r="L38" s="6">
        <f t="shared" si="8"/>
        <v>36</v>
      </c>
      <c r="M38" s="6">
        <f t="shared" si="9"/>
        <v>42</v>
      </c>
      <c r="N38" s="6">
        <v>36</v>
      </c>
      <c r="O38" s="6">
        <f t="shared" si="10"/>
        <v>33</v>
      </c>
      <c r="P38" s="6">
        <f t="shared" si="11"/>
        <v>32</v>
      </c>
      <c r="Q38" s="6">
        <f t="shared" si="12"/>
        <v>33</v>
      </c>
      <c r="R38">
        <v>3</v>
      </c>
      <c r="S38">
        <f t="shared" si="13"/>
        <v>3</v>
      </c>
    </row>
    <row r="39" spans="1:19" x14ac:dyDescent="0.2">
      <c r="A39" s="6" t="s">
        <v>5500</v>
      </c>
      <c r="B39" s="6" t="s">
        <v>2632</v>
      </c>
      <c r="C39" s="6" t="s">
        <v>5515</v>
      </c>
      <c r="D39" s="6">
        <f>COUNTIF('Dataset (all Ps)'!$J$2:$J$70,"*"&amp;B39&amp;"*")</f>
        <v>2</v>
      </c>
      <c r="E39" s="6">
        <f t="shared" si="4"/>
        <v>46</v>
      </c>
      <c r="F39" s="6">
        <f>COUNTIF('Dataset (all Ps)'!$J$71:$J$229,"*"&amp;B39&amp;"*")</f>
        <v>27</v>
      </c>
      <c r="G39" s="6">
        <f t="shared" si="5"/>
        <v>24</v>
      </c>
      <c r="H39" s="6">
        <f>COUNTIF('Dataset (all Ps)'!$J$230:$J$309,"*"&amp;B39&amp;"*")</f>
        <v>1</v>
      </c>
      <c r="I39" s="6">
        <f t="shared" si="6"/>
        <v>45</v>
      </c>
      <c r="J39" s="6">
        <f>COUNTIF('Dataset (all Ps)'!$J$310:$J$381,"*"&amp;B39&amp;"*")</f>
        <v>0</v>
      </c>
      <c r="K39" s="6">
        <f t="shared" si="7"/>
        <v>43</v>
      </c>
      <c r="L39" s="6">
        <f t="shared" si="8"/>
        <v>30</v>
      </c>
      <c r="M39" s="6">
        <f t="shared" si="9"/>
        <v>48</v>
      </c>
      <c r="N39" s="6">
        <v>-30</v>
      </c>
      <c r="O39" s="6">
        <f t="shared" si="10"/>
        <v>26</v>
      </c>
      <c r="P39" s="6">
        <f t="shared" si="11"/>
        <v>-24</v>
      </c>
      <c r="Q39" s="6">
        <f t="shared" si="12"/>
        <v>21</v>
      </c>
      <c r="R39">
        <v>-14</v>
      </c>
      <c r="S39">
        <f t="shared" si="13"/>
        <v>14</v>
      </c>
    </row>
    <row r="40" spans="1:19" x14ac:dyDescent="0.2">
      <c r="A40" s="6" t="s">
        <v>5473</v>
      </c>
      <c r="B40" s="6" t="s">
        <v>4095</v>
      </c>
      <c r="C40" s="6" t="s">
        <v>5514</v>
      </c>
      <c r="D40" s="6">
        <f>COUNTIF('Dataset (all Ps)'!$J$2:$J$70,"*"&amp;B40&amp;"*")</f>
        <v>15</v>
      </c>
      <c r="E40" s="6">
        <f t="shared" si="4"/>
        <v>22</v>
      </c>
      <c r="F40" s="6">
        <f>COUNTIF('Dataset (all Ps)'!$J$71:$J$229,"*"&amp;B40&amp;"*")</f>
        <v>0</v>
      </c>
      <c r="G40" s="6">
        <f t="shared" si="5"/>
        <v>49</v>
      </c>
      <c r="H40" s="6">
        <f>COUNTIF('Dataset (all Ps)'!$J$230:$J$309,"*"&amp;B40&amp;"*")</f>
        <v>6</v>
      </c>
      <c r="I40" s="6">
        <f t="shared" si="6"/>
        <v>32</v>
      </c>
      <c r="J40" s="6">
        <f>COUNTIF('Dataset (all Ps)'!$J$310:$J$381,"*"&amp;B40&amp;"*")</f>
        <v>0</v>
      </c>
      <c r="K40" s="6">
        <f t="shared" si="7"/>
        <v>43</v>
      </c>
      <c r="L40" s="6">
        <f t="shared" si="8"/>
        <v>21</v>
      </c>
      <c r="M40" s="6">
        <f t="shared" si="9"/>
        <v>50</v>
      </c>
      <c r="N40" s="6">
        <v>21</v>
      </c>
      <c r="O40" s="6">
        <f t="shared" si="10"/>
        <v>27</v>
      </c>
      <c r="P40" s="6">
        <f t="shared" si="11"/>
        <v>21</v>
      </c>
      <c r="Q40" s="6">
        <f t="shared" si="12"/>
        <v>28</v>
      </c>
      <c r="R40">
        <v>18</v>
      </c>
      <c r="S40">
        <f t="shared" si="13"/>
        <v>18</v>
      </c>
    </row>
    <row r="41" spans="1:19" x14ac:dyDescent="0.2">
      <c r="A41" s="6" t="s">
        <v>5474</v>
      </c>
      <c r="B41" s="6" t="s">
        <v>2078</v>
      </c>
      <c r="C41" s="6" t="s">
        <v>5515</v>
      </c>
      <c r="D41" s="6">
        <f>COUNTIF('Dataset (all Ps)'!$J$2:$J$70,"*"&amp;B41&amp;"*")</f>
        <v>5</v>
      </c>
      <c r="E41" s="6">
        <f t="shared" si="4"/>
        <v>29</v>
      </c>
      <c r="F41" s="6">
        <f>COUNTIF('Dataset (all Ps)'!$J$71:$J$229,"*"&amp;B41&amp;"*")</f>
        <v>87</v>
      </c>
      <c r="G41" s="6">
        <f t="shared" si="5"/>
        <v>6</v>
      </c>
      <c r="H41" s="6">
        <f>COUNTIF('Dataset (all Ps)'!$J$230:$J$309,"*"&amp;B41&amp;"*")</f>
        <v>0</v>
      </c>
      <c r="I41" s="6">
        <f t="shared" si="6"/>
        <v>50</v>
      </c>
      <c r="J41" s="6">
        <f>COUNTIF('Dataset (all Ps)'!$J$310:$J$381,"*"&amp;B41&amp;"*")</f>
        <v>28</v>
      </c>
      <c r="K41" s="6">
        <f t="shared" si="7"/>
        <v>6</v>
      </c>
      <c r="L41" s="6">
        <f t="shared" si="8"/>
        <v>120</v>
      </c>
      <c r="M41" s="6">
        <f t="shared" si="9"/>
        <v>7</v>
      </c>
      <c r="N41" s="6">
        <v>-120</v>
      </c>
      <c r="O41" s="6">
        <f t="shared" si="10"/>
        <v>7</v>
      </c>
      <c r="P41" s="6">
        <f t="shared" si="11"/>
        <v>-110</v>
      </c>
      <c r="Q41" s="6">
        <f t="shared" si="12"/>
        <v>4</v>
      </c>
      <c r="R41">
        <v>-7</v>
      </c>
      <c r="S41">
        <f t="shared" si="13"/>
        <v>7</v>
      </c>
    </row>
    <row r="42" spans="1:19" x14ac:dyDescent="0.2">
      <c r="A42" s="6" t="s">
        <v>5475</v>
      </c>
      <c r="B42" s="6" t="s">
        <v>515</v>
      </c>
      <c r="C42" s="6" t="s">
        <v>5514</v>
      </c>
      <c r="D42" s="6">
        <f>COUNTIF('Dataset (all Ps)'!$J$2:$J$70,"*"&amp;B42&amp;"*")</f>
        <v>21</v>
      </c>
      <c r="E42" s="6">
        <f t="shared" si="4"/>
        <v>18</v>
      </c>
      <c r="F42" s="6">
        <f>COUNTIF('Dataset (all Ps)'!$J$71:$J$229,"*"&amp;B42&amp;"*")</f>
        <v>4</v>
      </c>
      <c r="G42" s="6">
        <f t="shared" si="5"/>
        <v>28</v>
      </c>
      <c r="H42" s="6">
        <f>COUNTIF('Dataset (all Ps)'!$J$230:$J$309,"*"&amp;B42&amp;"*")</f>
        <v>22</v>
      </c>
      <c r="I42" s="6">
        <f t="shared" si="6"/>
        <v>12</v>
      </c>
      <c r="J42" s="6">
        <f>COUNTIF('Dataset (all Ps)'!$J$310:$J$381,"*"&amp;B42&amp;"*")</f>
        <v>1</v>
      </c>
      <c r="K42" s="6">
        <f t="shared" si="7"/>
        <v>37</v>
      </c>
      <c r="L42" s="6">
        <f t="shared" si="8"/>
        <v>48</v>
      </c>
      <c r="M42" s="6">
        <f t="shared" si="9"/>
        <v>31</v>
      </c>
      <c r="N42" s="6">
        <v>48</v>
      </c>
      <c r="O42" s="6">
        <f t="shared" si="10"/>
        <v>42</v>
      </c>
      <c r="P42" s="6">
        <f t="shared" si="11"/>
        <v>38</v>
      </c>
      <c r="Q42" s="6">
        <f t="shared" si="12"/>
        <v>38</v>
      </c>
      <c r="R42">
        <v>11</v>
      </c>
      <c r="S42">
        <f t="shared" si="13"/>
        <v>11</v>
      </c>
    </row>
    <row r="43" spans="1:19" x14ac:dyDescent="0.2">
      <c r="A43" s="6" t="s">
        <v>5476</v>
      </c>
      <c r="B43" s="6" t="s">
        <v>107</v>
      </c>
      <c r="C43" s="6" t="s">
        <v>5514</v>
      </c>
      <c r="D43" s="6">
        <f>COUNTIF('Dataset (all Ps)'!$J$2:$J$70,"*"&amp;B43&amp;"*")</f>
        <v>13</v>
      </c>
      <c r="E43" s="6">
        <f t="shared" si="4"/>
        <v>24</v>
      </c>
      <c r="F43" s="6">
        <f>COUNTIF('Dataset (all Ps)'!$J$71:$J$229,"*"&amp;B43&amp;"*")</f>
        <v>17</v>
      </c>
      <c r="G43" s="6">
        <f t="shared" si="5"/>
        <v>25</v>
      </c>
      <c r="H43" s="6">
        <f>COUNTIF('Dataset (all Ps)'!$J$230:$J$309,"*"&amp;B43&amp;"*")</f>
        <v>0</v>
      </c>
      <c r="I43" s="6">
        <f t="shared" si="6"/>
        <v>50</v>
      </c>
      <c r="J43" s="6">
        <f>COUNTIF('Dataset (all Ps)'!$J$310:$J$381,"*"&amp;B43&amp;"*")</f>
        <v>6</v>
      </c>
      <c r="K43" s="6">
        <f t="shared" si="7"/>
        <v>20</v>
      </c>
      <c r="L43" s="6">
        <f t="shared" si="8"/>
        <v>36</v>
      </c>
      <c r="M43" s="6">
        <f t="shared" si="9"/>
        <v>42</v>
      </c>
      <c r="N43" s="6">
        <v>36</v>
      </c>
      <c r="O43" s="6">
        <f t="shared" si="10"/>
        <v>33</v>
      </c>
      <c r="P43" s="6">
        <f t="shared" si="11"/>
        <v>-10</v>
      </c>
      <c r="Q43" s="6">
        <f t="shared" si="12"/>
        <v>25</v>
      </c>
      <c r="R43">
        <v>6</v>
      </c>
      <c r="S43">
        <f t="shared" si="13"/>
        <v>6</v>
      </c>
    </row>
    <row r="44" spans="1:19" x14ac:dyDescent="0.2">
      <c r="A44" s="6" t="s">
        <v>5477</v>
      </c>
      <c r="B44" s="6" t="s">
        <v>3067</v>
      </c>
      <c r="C44" s="6" t="s">
        <v>5515</v>
      </c>
      <c r="D44" s="6">
        <f>COUNTIF('Dataset (all Ps)'!$J$2:$J$70,"*"&amp;B44&amp;"*")</f>
        <v>22</v>
      </c>
      <c r="E44" s="6">
        <f t="shared" si="4"/>
        <v>15</v>
      </c>
      <c r="F44" s="6">
        <f>COUNTIF('Dataset (all Ps)'!$J$71:$J$229,"*"&amp;B44&amp;"*")</f>
        <v>4</v>
      </c>
      <c r="G44" s="6">
        <f t="shared" si="5"/>
        <v>28</v>
      </c>
      <c r="H44" s="6">
        <f>COUNTIF('Dataset (all Ps)'!$J$230:$J$309,"*"&amp;B44&amp;"*")</f>
        <v>27</v>
      </c>
      <c r="I44" s="6">
        <f t="shared" si="6"/>
        <v>4</v>
      </c>
      <c r="J44" s="6">
        <f>COUNTIF('Dataset (all Ps)'!$J$310:$J$381,"*"&amp;B44&amp;"*")</f>
        <v>0</v>
      </c>
      <c r="K44" s="6">
        <f t="shared" si="7"/>
        <v>43</v>
      </c>
      <c r="L44" s="6">
        <f t="shared" si="8"/>
        <v>53</v>
      </c>
      <c r="M44" s="6">
        <f t="shared" si="9"/>
        <v>28</v>
      </c>
      <c r="N44" s="6">
        <v>-53</v>
      </c>
      <c r="O44" s="6">
        <f t="shared" si="10"/>
        <v>21</v>
      </c>
      <c r="P44" s="6">
        <f t="shared" si="11"/>
        <v>45</v>
      </c>
      <c r="Q44" s="6">
        <f t="shared" si="12"/>
        <v>45</v>
      </c>
      <c r="R44">
        <v>10</v>
      </c>
      <c r="S44">
        <f t="shared" si="13"/>
        <v>10</v>
      </c>
    </row>
    <row r="45" spans="1:19" x14ac:dyDescent="0.2">
      <c r="A45" s="6" t="s">
        <v>5478</v>
      </c>
      <c r="B45" s="6" t="s">
        <v>687</v>
      </c>
      <c r="C45" s="6" t="s">
        <v>5515</v>
      </c>
      <c r="D45" s="6">
        <f>COUNTIF('Dataset (all Ps)'!$J$2:$J$70,"*"&amp;B45&amp;"*")</f>
        <v>28</v>
      </c>
      <c r="E45" s="6">
        <f t="shared" si="4"/>
        <v>6</v>
      </c>
      <c r="F45" s="6">
        <f>COUNTIF('Dataset (all Ps)'!$J$71:$J$229,"*"&amp;B45&amp;"*")</f>
        <v>3</v>
      </c>
      <c r="G45" s="6">
        <f t="shared" si="5"/>
        <v>32</v>
      </c>
      <c r="H45" s="6">
        <f>COUNTIF('Dataset (all Ps)'!$J$230:$J$309,"*"&amp;B45&amp;"*")</f>
        <v>14</v>
      </c>
      <c r="I45" s="6">
        <f t="shared" si="6"/>
        <v>20</v>
      </c>
      <c r="J45" s="6">
        <f>COUNTIF('Dataset (all Ps)'!$J$310:$J$381,"*"&amp;B45&amp;"*")</f>
        <v>0</v>
      </c>
      <c r="K45" s="6">
        <f t="shared" si="7"/>
        <v>43</v>
      </c>
      <c r="L45" s="6">
        <f t="shared" si="8"/>
        <v>45</v>
      </c>
      <c r="M45" s="6">
        <f t="shared" si="9"/>
        <v>36</v>
      </c>
      <c r="N45" s="6">
        <v>-45</v>
      </c>
      <c r="O45" s="6">
        <f t="shared" si="10"/>
        <v>23</v>
      </c>
      <c r="P45" s="6">
        <f t="shared" si="11"/>
        <v>39</v>
      </c>
      <c r="Q45" s="6">
        <f t="shared" si="12"/>
        <v>39</v>
      </c>
      <c r="R45">
        <v>16</v>
      </c>
      <c r="S45">
        <f t="shared" si="13"/>
        <v>16</v>
      </c>
    </row>
    <row r="46" spans="1:19" x14ac:dyDescent="0.2">
      <c r="A46" s="6" t="s">
        <v>5466</v>
      </c>
      <c r="B46" s="6" t="s">
        <v>124</v>
      </c>
      <c r="C46" s="6" t="s">
        <v>5515</v>
      </c>
      <c r="D46" s="6">
        <f>COUNTIF('Dataset (all Ps)'!$J$2:$J$70,"*"&amp;B46&amp;"*")</f>
        <v>34</v>
      </c>
      <c r="E46" s="6">
        <f t="shared" si="4"/>
        <v>1</v>
      </c>
      <c r="F46" s="6">
        <f>COUNTIF('Dataset (all Ps)'!$J$71:$J$229,"*"&amp;B46&amp;"*")</f>
        <v>5</v>
      </c>
      <c r="G46" s="6">
        <f t="shared" si="5"/>
        <v>26</v>
      </c>
      <c r="H46" s="6">
        <f>COUNTIF('Dataset (all Ps)'!$J$230:$J$309,"*"&amp;B46&amp;"*")</f>
        <v>26</v>
      </c>
      <c r="I46" s="6">
        <f t="shared" si="6"/>
        <v>5</v>
      </c>
      <c r="J46" s="6">
        <f>COUNTIF('Dataset (all Ps)'!$J$310:$J$381,"*"&amp;B46&amp;"*")</f>
        <v>0</v>
      </c>
      <c r="K46" s="6">
        <f t="shared" si="7"/>
        <v>43</v>
      </c>
      <c r="L46" s="6">
        <f t="shared" si="8"/>
        <v>65</v>
      </c>
      <c r="M46" s="6">
        <f t="shared" si="9"/>
        <v>21</v>
      </c>
      <c r="N46" s="6">
        <v>-65</v>
      </c>
      <c r="O46" s="6">
        <f t="shared" si="10"/>
        <v>20</v>
      </c>
      <c r="P46" s="6">
        <f t="shared" si="11"/>
        <v>55</v>
      </c>
      <c r="Q46" s="6">
        <f t="shared" si="12"/>
        <v>50</v>
      </c>
      <c r="R46">
        <v>12</v>
      </c>
      <c r="S46">
        <f t="shared" si="13"/>
        <v>12</v>
      </c>
    </row>
    <row r="47" spans="1:19" x14ac:dyDescent="0.2">
      <c r="A47" s="6" t="s">
        <v>5479</v>
      </c>
      <c r="B47" s="6" t="s">
        <v>3630</v>
      </c>
      <c r="C47" s="6" t="s">
        <v>5515</v>
      </c>
      <c r="D47" s="6">
        <f>COUNTIF('Dataset (all Ps)'!$J$2:$J$70,"*"&amp;B47&amp;"*")</f>
        <v>4</v>
      </c>
      <c r="E47" s="6">
        <f t="shared" si="4"/>
        <v>33</v>
      </c>
      <c r="F47" s="6">
        <f>COUNTIF('Dataset (all Ps)'!$J$71:$J$229,"*"&amp;B47&amp;"*")</f>
        <v>52</v>
      </c>
      <c r="G47" s="6">
        <f t="shared" si="5"/>
        <v>17</v>
      </c>
      <c r="H47" s="6">
        <f>COUNTIF('Dataset (all Ps)'!$J$230:$J$309,"*"&amp;B47&amp;"*")</f>
        <v>1</v>
      </c>
      <c r="I47" s="6">
        <f t="shared" si="6"/>
        <v>45</v>
      </c>
      <c r="J47" s="6">
        <f>COUNTIF('Dataset (all Ps)'!$J$310:$J$381,"*"&amp;B47&amp;"*")</f>
        <v>27</v>
      </c>
      <c r="K47" s="6">
        <f t="shared" si="7"/>
        <v>8</v>
      </c>
      <c r="L47" s="6">
        <f t="shared" si="8"/>
        <v>84</v>
      </c>
      <c r="M47" s="6">
        <f t="shared" si="9"/>
        <v>16</v>
      </c>
      <c r="N47" s="6">
        <v>-84</v>
      </c>
      <c r="O47" s="6">
        <f t="shared" si="10"/>
        <v>16</v>
      </c>
      <c r="P47" s="6">
        <f t="shared" si="11"/>
        <v>-74</v>
      </c>
      <c r="Q47" s="6">
        <f t="shared" si="12"/>
        <v>15</v>
      </c>
      <c r="R47">
        <v>-2</v>
      </c>
      <c r="S47">
        <f t="shared" si="13"/>
        <v>2</v>
      </c>
    </row>
    <row r="48" spans="1:19" x14ac:dyDescent="0.2">
      <c r="A48" s="6" t="s">
        <v>5480</v>
      </c>
      <c r="B48" s="6" t="s">
        <v>1335</v>
      </c>
      <c r="C48" s="6" t="s">
        <v>5515</v>
      </c>
      <c r="D48" s="6">
        <f>COUNTIF('Dataset (all Ps)'!$J$2:$J$70,"*"&amp;B48&amp;"*")</f>
        <v>4</v>
      </c>
      <c r="E48" s="6">
        <f t="shared" si="4"/>
        <v>33</v>
      </c>
      <c r="F48" s="6">
        <f>COUNTIF('Dataset (all Ps)'!$J$71:$J$229,"*"&amp;B48&amp;"*")</f>
        <v>94</v>
      </c>
      <c r="G48" s="6">
        <f t="shared" si="5"/>
        <v>3</v>
      </c>
      <c r="H48" s="6">
        <f>COUNTIF('Dataset (all Ps)'!$J$230:$J$309,"*"&amp;B48&amp;"*")</f>
        <v>7</v>
      </c>
      <c r="I48" s="6">
        <f t="shared" si="6"/>
        <v>29</v>
      </c>
      <c r="J48" s="6">
        <f>COUNTIF('Dataset (all Ps)'!$J$310:$J$381,"*"&amp;B48&amp;"*")</f>
        <v>20</v>
      </c>
      <c r="K48" s="6">
        <f t="shared" si="7"/>
        <v>11</v>
      </c>
      <c r="L48" s="6">
        <f t="shared" si="8"/>
        <v>125</v>
      </c>
      <c r="M48" s="6">
        <f t="shared" si="9"/>
        <v>5</v>
      </c>
      <c r="N48" s="6">
        <v>-125</v>
      </c>
      <c r="O48" s="6">
        <f t="shared" si="10"/>
        <v>5</v>
      </c>
      <c r="P48" s="6">
        <f t="shared" si="11"/>
        <v>-103</v>
      </c>
      <c r="Q48" s="6">
        <f t="shared" si="12"/>
        <v>6</v>
      </c>
      <c r="R48">
        <v>14</v>
      </c>
      <c r="S48">
        <f t="shared" si="13"/>
        <v>14</v>
      </c>
    </row>
    <row r="49" spans="1:19" x14ac:dyDescent="0.2">
      <c r="A49" s="6" t="s">
        <v>5481</v>
      </c>
      <c r="B49" s="6" t="s">
        <v>1443</v>
      </c>
      <c r="C49" s="6" t="s">
        <v>5515</v>
      </c>
      <c r="D49" s="6">
        <f>COUNTIF('Dataset (all Ps)'!$J$2:$J$70,"*"&amp;B49&amp;"*")</f>
        <v>4</v>
      </c>
      <c r="E49" s="6">
        <f t="shared" si="4"/>
        <v>33</v>
      </c>
      <c r="F49" s="6">
        <f>COUNTIF('Dataset (all Ps)'!$J$71:$J$229,"*"&amp;B49&amp;"*")</f>
        <v>90</v>
      </c>
      <c r="G49" s="6">
        <f t="shared" si="5"/>
        <v>4</v>
      </c>
      <c r="H49" s="6">
        <f>COUNTIF('Dataset (all Ps)'!$J$230:$J$309,"*"&amp;B49&amp;"*")</f>
        <v>8</v>
      </c>
      <c r="I49" s="6">
        <f t="shared" si="6"/>
        <v>27</v>
      </c>
      <c r="J49" s="6">
        <f>COUNTIF('Dataset (all Ps)'!$J$310:$J$381,"*"&amp;B49&amp;"*")</f>
        <v>38</v>
      </c>
      <c r="K49" s="6">
        <f t="shared" si="7"/>
        <v>3</v>
      </c>
      <c r="L49" s="6">
        <f t="shared" si="8"/>
        <v>140</v>
      </c>
      <c r="M49" s="6">
        <f t="shared" si="9"/>
        <v>2</v>
      </c>
      <c r="N49" s="6">
        <v>-140</v>
      </c>
      <c r="O49" s="6">
        <f t="shared" si="10"/>
        <v>2</v>
      </c>
      <c r="P49" s="6">
        <f t="shared" si="11"/>
        <v>-116</v>
      </c>
      <c r="Q49" s="6">
        <f t="shared" si="12"/>
        <v>3</v>
      </c>
      <c r="R49">
        <v>15</v>
      </c>
      <c r="S49">
        <f t="shared" si="13"/>
        <v>15</v>
      </c>
    </row>
    <row r="50" spans="1:19" x14ac:dyDescent="0.2">
      <c r="A50" s="6" t="s">
        <v>5483</v>
      </c>
      <c r="B50" s="6" t="s">
        <v>3301</v>
      </c>
      <c r="C50" s="6" t="s">
        <v>5515</v>
      </c>
      <c r="D50" s="6">
        <f>COUNTIF('Dataset (all Ps)'!$J$2:$J$70,"*"&amp;B50&amp;"*")</f>
        <v>2</v>
      </c>
      <c r="E50" s="6">
        <f t="shared" si="4"/>
        <v>46</v>
      </c>
      <c r="F50" s="6">
        <f>COUNTIF('Dataset (all Ps)'!$J$71:$J$229,"*"&amp;B50&amp;"*")</f>
        <v>48</v>
      </c>
      <c r="G50" s="6">
        <f t="shared" si="5"/>
        <v>18</v>
      </c>
      <c r="H50" s="6">
        <f>COUNTIF('Dataset (all Ps)'!$J$230:$J$309,"*"&amp;B50&amp;"*")</f>
        <v>22</v>
      </c>
      <c r="I50" s="6">
        <f t="shared" si="6"/>
        <v>12</v>
      </c>
      <c r="J50" s="6">
        <f>COUNTIF('Dataset (all Ps)'!$J$310:$J$381,"*"&amp;B50&amp;"*")</f>
        <v>4</v>
      </c>
      <c r="K50" s="6">
        <f t="shared" si="7"/>
        <v>23</v>
      </c>
      <c r="L50" s="6">
        <f t="shared" si="8"/>
        <v>76</v>
      </c>
      <c r="M50" s="6">
        <f t="shared" si="9"/>
        <v>18</v>
      </c>
      <c r="N50" s="6">
        <v>-76</v>
      </c>
      <c r="O50" s="6">
        <f t="shared" si="10"/>
        <v>18</v>
      </c>
      <c r="P50" s="6">
        <f t="shared" si="11"/>
        <v>-28</v>
      </c>
      <c r="Q50" s="6">
        <f t="shared" si="12"/>
        <v>20</v>
      </c>
      <c r="R50">
        <v>1</v>
      </c>
      <c r="S50">
        <f t="shared" si="13"/>
        <v>1</v>
      </c>
    </row>
    <row r="51" spans="1:19" x14ac:dyDescent="0.2">
      <c r="A51" s="6" t="s">
        <v>5482</v>
      </c>
      <c r="B51" s="6" t="s">
        <v>4737</v>
      </c>
      <c r="C51" s="6" t="s">
        <v>5515</v>
      </c>
      <c r="D51" s="6">
        <f>COUNTIF('Dataset (all Ps)'!$J$2:$J$70,"*"&amp;B51&amp;"*")</f>
        <v>3</v>
      </c>
      <c r="E51" s="6">
        <f t="shared" si="4"/>
        <v>42</v>
      </c>
      <c r="F51" s="6">
        <f>COUNTIF('Dataset (all Ps)'!$J$71:$J$229,"*"&amp;B51&amp;"*")</f>
        <v>77</v>
      </c>
      <c r="G51" s="6">
        <f t="shared" si="5"/>
        <v>9</v>
      </c>
      <c r="H51" s="6">
        <f>COUNTIF('Dataset (all Ps)'!$J$230:$J$309,"*"&amp;B51&amp;"*")</f>
        <v>1</v>
      </c>
      <c r="I51" s="6">
        <f t="shared" si="6"/>
        <v>45</v>
      </c>
      <c r="J51" s="6">
        <f>COUNTIF('Dataset (all Ps)'!$J$310:$J$381,"*"&amp;B51&amp;"*")</f>
        <v>9</v>
      </c>
      <c r="K51" s="6">
        <f t="shared" si="7"/>
        <v>18</v>
      </c>
      <c r="L51" s="6">
        <f t="shared" si="8"/>
        <v>90</v>
      </c>
      <c r="M51" s="6">
        <f t="shared" si="9"/>
        <v>13</v>
      </c>
      <c r="N51" s="6">
        <v>-90</v>
      </c>
      <c r="O51" s="6">
        <f t="shared" si="10"/>
        <v>13</v>
      </c>
      <c r="P51" s="6">
        <f t="shared" si="11"/>
        <v>-82</v>
      </c>
      <c r="Q51" s="6">
        <f t="shared" si="12"/>
        <v>12</v>
      </c>
      <c r="R51">
        <v>-1</v>
      </c>
      <c r="S51">
        <f t="shared" si="13"/>
        <v>1</v>
      </c>
    </row>
    <row r="52" spans="1:19" x14ac:dyDescent="0.2">
      <c r="A52" s="6" t="s">
        <v>5484</v>
      </c>
      <c r="B52" s="6" t="s">
        <v>384</v>
      </c>
      <c r="C52" s="6" t="s">
        <v>5514</v>
      </c>
      <c r="D52" s="6">
        <f>COUNTIF('Dataset (all Ps)'!$J$2:$J$70,"*"&amp;B52&amp;"*")</f>
        <v>26</v>
      </c>
      <c r="E52" s="6">
        <f t="shared" si="4"/>
        <v>9</v>
      </c>
      <c r="F52" s="6">
        <f>COUNTIF('Dataset (all Ps)'!$J$71:$J$229,"*"&amp;B52&amp;"*")</f>
        <v>1</v>
      </c>
      <c r="G52" s="6">
        <f t="shared" si="5"/>
        <v>41</v>
      </c>
      <c r="H52" s="6">
        <f>COUNTIF('Dataset (all Ps)'!$J$230:$J$309,"*"&amp;B52&amp;"*")</f>
        <v>3</v>
      </c>
      <c r="I52" s="6">
        <f t="shared" si="6"/>
        <v>40</v>
      </c>
      <c r="J52" s="6">
        <f>COUNTIF('Dataset (all Ps)'!$J$310:$J$381,"*"&amp;B52&amp;"*")</f>
        <v>1</v>
      </c>
      <c r="K52" s="6">
        <f t="shared" si="7"/>
        <v>37</v>
      </c>
      <c r="L52" s="6">
        <f t="shared" si="8"/>
        <v>31</v>
      </c>
      <c r="M52" s="6">
        <f t="shared" si="9"/>
        <v>47</v>
      </c>
      <c r="N52" s="6">
        <v>31</v>
      </c>
      <c r="O52" s="6">
        <f t="shared" si="10"/>
        <v>30</v>
      </c>
      <c r="P52" s="6">
        <f t="shared" si="11"/>
        <v>27</v>
      </c>
      <c r="Q52" s="6">
        <f t="shared" si="12"/>
        <v>31</v>
      </c>
      <c r="R52">
        <v>11</v>
      </c>
      <c r="S52">
        <f t="shared" si="13"/>
        <v>11</v>
      </c>
    </row>
    <row r="53" spans="1:19" x14ac:dyDescent="0.2">
      <c r="A53" s="6" t="s">
        <v>5485</v>
      </c>
      <c r="B53" s="6" t="s">
        <v>147</v>
      </c>
      <c r="C53" s="6" t="s">
        <v>5514</v>
      </c>
      <c r="D53" s="6">
        <f>COUNTIF('Dataset (all Ps)'!$J$2:$J$70,"*"&amp;B53&amp;"*")</f>
        <v>32</v>
      </c>
      <c r="E53" s="6">
        <f t="shared" si="4"/>
        <v>2</v>
      </c>
      <c r="F53" s="6">
        <f>COUNTIF('Dataset (all Ps)'!$J$71:$J$229,"*"&amp;B53&amp;"*")</f>
        <v>2</v>
      </c>
      <c r="G53" s="6">
        <f t="shared" si="5"/>
        <v>35</v>
      </c>
      <c r="H53" s="6">
        <f>COUNTIF('Dataset (all Ps)'!$J$230:$J$309,"*"&amp;B53&amp;"*")</f>
        <v>9</v>
      </c>
      <c r="I53" s="6">
        <f t="shared" si="6"/>
        <v>25</v>
      </c>
      <c r="J53" s="6">
        <f>COUNTIF('Dataset (all Ps)'!$J$310:$J$381,"*"&amp;B53&amp;"*")</f>
        <v>4</v>
      </c>
      <c r="K53" s="6">
        <f t="shared" si="7"/>
        <v>23</v>
      </c>
      <c r="L53" s="6">
        <f t="shared" si="8"/>
        <v>47</v>
      </c>
      <c r="M53" s="6">
        <f t="shared" si="9"/>
        <v>33</v>
      </c>
      <c r="N53" s="6">
        <v>47</v>
      </c>
      <c r="O53" s="6">
        <f t="shared" si="10"/>
        <v>39</v>
      </c>
      <c r="P53" s="6">
        <f t="shared" si="11"/>
        <v>35</v>
      </c>
      <c r="Q53" s="6">
        <f t="shared" si="12"/>
        <v>37</v>
      </c>
      <c r="R53">
        <v>10</v>
      </c>
      <c r="S53">
        <f t="shared" si="13"/>
        <v>10</v>
      </c>
    </row>
    <row r="54" spans="1:19" x14ac:dyDescent="0.2">
      <c r="A54" s="6" t="s">
        <v>5486</v>
      </c>
      <c r="B54" s="6" t="s">
        <v>4758</v>
      </c>
      <c r="C54" s="6" t="s">
        <v>5514</v>
      </c>
      <c r="D54" s="6">
        <f>COUNTIF('Dataset (all Ps)'!$J$2:$J$70,"*"&amp;B54&amp;"*")</f>
        <v>30</v>
      </c>
      <c r="E54" s="6">
        <f t="shared" si="4"/>
        <v>3</v>
      </c>
      <c r="F54" s="6">
        <f>COUNTIF('Dataset (all Ps)'!$J$71:$J$229,"*"&amp;B54&amp;"*")</f>
        <v>1</v>
      </c>
      <c r="G54" s="6">
        <f t="shared" si="5"/>
        <v>41</v>
      </c>
      <c r="H54" s="6">
        <f>COUNTIF('Dataset (all Ps)'!$J$230:$J$309,"*"&amp;B54&amp;"*")</f>
        <v>12</v>
      </c>
      <c r="I54" s="6">
        <f t="shared" si="6"/>
        <v>23</v>
      </c>
      <c r="J54" s="6">
        <f>COUNTIF('Dataset (all Ps)'!$J$310:$J$381,"*"&amp;B54&amp;"*")</f>
        <v>2</v>
      </c>
      <c r="K54" s="6">
        <f t="shared" si="7"/>
        <v>32</v>
      </c>
      <c r="L54" s="6">
        <f t="shared" si="8"/>
        <v>45</v>
      </c>
      <c r="M54" s="6">
        <f t="shared" si="9"/>
        <v>36</v>
      </c>
      <c r="N54" s="6">
        <v>45</v>
      </c>
      <c r="O54" s="6">
        <f t="shared" si="10"/>
        <v>38</v>
      </c>
      <c r="P54" s="6">
        <f t="shared" si="11"/>
        <v>39</v>
      </c>
      <c r="Q54" s="6">
        <f t="shared" si="12"/>
        <v>39</v>
      </c>
      <c r="R54">
        <v>11</v>
      </c>
      <c r="S54">
        <f t="shared" si="13"/>
        <v>11</v>
      </c>
    </row>
    <row r="55" spans="1:19" x14ac:dyDescent="0.2">
      <c r="A55" s="6" t="s">
        <v>5487</v>
      </c>
      <c r="B55" s="6" t="s">
        <v>2824</v>
      </c>
      <c r="C55" s="6" t="s">
        <v>5514</v>
      </c>
      <c r="D55" s="6">
        <f>COUNTIF('Dataset (all Ps)'!$J$2:$J$70,"*"&amp;B55&amp;"*")</f>
        <v>24</v>
      </c>
      <c r="E55" s="6">
        <f t="shared" si="4"/>
        <v>14</v>
      </c>
      <c r="F55" s="6">
        <f>COUNTIF('Dataset (all Ps)'!$J$71:$J$229,"*"&amp;B55&amp;"*")</f>
        <v>5</v>
      </c>
      <c r="G55" s="6">
        <f t="shared" si="5"/>
        <v>26</v>
      </c>
      <c r="H55" s="6">
        <f>COUNTIF('Dataset (all Ps)'!$J$230:$J$309,"*"&amp;B55&amp;"*")</f>
        <v>29</v>
      </c>
      <c r="I55" s="6">
        <f t="shared" si="6"/>
        <v>2</v>
      </c>
      <c r="J55" s="6">
        <f>COUNTIF('Dataset (all Ps)'!$J$310:$J$381,"*"&amp;B55&amp;"*")</f>
        <v>5</v>
      </c>
      <c r="K55" s="6">
        <f t="shared" si="7"/>
        <v>22</v>
      </c>
      <c r="L55" s="6">
        <f t="shared" si="8"/>
        <v>63</v>
      </c>
      <c r="M55" s="6">
        <f t="shared" si="9"/>
        <v>23</v>
      </c>
      <c r="N55" s="6">
        <v>63</v>
      </c>
      <c r="O55" s="6">
        <f t="shared" si="10"/>
        <v>49</v>
      </c>
      <c r="P55" s="6">
        <f t="shared" si="11"/>
        <v>43</v>
      </c>
      <c r="Q55" s="6">
        <f t="shared" si="12"/>
        <v>43</v>
      </c>
      <c r="R55">
        <v>13</v>
      </c>
      <c r="S55">
        <f t="shared" si="13"/>
        <v>13</v>
      </c>
    </row>
    <row r="56" spans="1:19" x14ac:dyDescent="0.2">
      <c r="A56" s="6" t="s">
        <v>5488</v>
      </c>
      <c r="B56" s="6" t="s">
        <v>1831</v>
      </c>
      <c r="C56" s="6" t="s">
        <v>5514</v>
      </c>
      <c r="D56" s="6">
        <f>COUNTIF('Dataset (all Ps)'!$J$2:$J$70,"*"&amp;B56&amp;"*")</f>
        <v>2</v>
      </c>
      <c r="E56" s="6">
        <f t="shared" si="4"/>
        <v>46</v>
      </c>
      <c r="F56" s="6">
        <f>COUNTIF('Dataset (all Ps)'!$J$71:$J$229,"*"&amp;B56&amp;"*")</f>
        <v>32</v>
      </c>
      <c r="G56" s="6">
        <f t="shared" si="5"/>
        <v>22</v>
      </c>
      <c r="H56" s="6">
        <f>COUNTIF('Dataset (all Ps)'!$J$230:$J$309,"*"&amp;B56&amp;"*")</f>
        <v>10</v>
      </c>
      <c r="I56" s="6">
        <f t="shared" si="6"/>
        <v>24</v>
      </c>
      <c r="J56" s="6">
        <f>COUNTIF('Dataset (all Ps)'!$J$310:$J$381,"*"&amp;B56&amp;"*")</f>
        <v>3</v>
      </c>
      <c r="K56" s="6">
        <f t="shared" si="7"/>
        <v>26</v>
      </c>
      <c r="L56" s="6">
        <f t="shared" si="8"/>
        <v>47</v>
      </c>
      <c r="M56" s="6">
        <f t="shared" si="9"/>
        <v>33</v>
      </c>
      <c r="N56" s="6">
        <v>47</v>
      </c>
      <c r="O56" s="6">
        <f t="shared" si="10"/>
        <v>39</v>
      </c>
      <c r="P56" s="6">
        <f t="shared" si="11"/>
        <v>-23</v>
      </c>
      <c r="Q56" s="6">
        <f t="shared" si="12"/>
        <v>22</v>
      </c>
      <c r="R56">
        <v>1</v>
      </c>
      <c r="S56">
        <f t="shared" si="13"/>
        <v>1</v>
      </c>
    </row>
    <row r="57" spans="1:19" x14ac:dyDescent="0.2">
      <c r="A57" s="6" t="s">
        <v>5489</v>
      </c>
      <c r="B57" s="6" t="s">
        <v>3227</v>
      </c>
      <c r="C57" s="6" t="s">
        <v>5514</v>
      </c>
      <c r="D57" s="6">
        <f>COUNTIF('Dataset (all Ps)'!$J$2:$J$70,"*"&amp;B57&amp;"*")</f>
        <v>8</v>
      </c>
      <c r="E57" s="6">
        <f t="shared" si="4"/>
        <v>28</v>
      </c>
      <c r="F57" s="6">
        <f>COUNTIF('Dataset (all Ps)'!$J$71:$J$229,"*"&amp;B57&amp;"*")</f>
        <v>0</v>
      </c>
      <c r="G57" s="6">
        <f t="shared" si="5"/>
        <v>49</v>
      </c>
      <c r="H57" s="6">
        <f>COUNTIF('Dataset (all Ps)'!$J$230:$J$309,"*"&amp;B57&amp;"*")</f>
        <v>2</v>
      </c>
      <c r="I57" s="6">
        <f t="shared" si="6"/>
        <v>42</v>
      </c>
      <c r="J57" s="6">
        <f>COUNTIF('Dataset (all Ps)'!$J$310:$J$381,"*"&amp;B57&amp;"*")</f>
        <v>15</v>
      </c>
      <c r="K57" s="6">
        <f t="shared" si="7"/>
        <v>15</v>
      </c>
      <c r="L57" s="6">
        <f t="shared" si="8"/>
        <v>25</v>
      </c>
      <c r="M57" s="6">
        <f t="shared" si="9"/>
        <v>49</v>
      </c>
      <c r="N57" s="6">
        <v>25</v>
      </c>
      <c r="O57" s="6">
        <f t="shared" si="10"/>
        <v>29</v>
      </c>
      <c r="P57" s="6">
        <f t="shared" si="11"/>
        <v>-5</v>
      </c>
      <c r="Q57" s="6">
        <f t="shared" si="12"/>
        <v>26</v>
      </c>
      <c r="R57">
        <v>-1</v>
      </c>
      <c r="S57">
        <f t="shared" si="13"/>
        <v>1</v>
      </c>
    </row>
    <row r="58" spans="1:19" x14ac:dyDescent="0.2">
      <c r="A58" s="6" t="s">
        <v>5490</v>
      </c>
      <c r="B58" s="6" t="s">
        <v>1143</v>
      </c>
      <c r="C58" s="6" t="s">
        <v>5515</v>
      </c>
      <c r="D58" s="6">
        <f>COUNTIF('Dataset (all Ps)'!$J$2:$J$70,"*"&amp;B58&amp;"*")</f>
        <v>4</v>
      </c>
      <c r="E58" s="6">
        <f t="shared" si="4"/>
        <v>33</v>
      </c>
      <c r="F58" s="6">
        <f>COUNTIF('Dataset (all Ps)'!$J$71:$J$229,"*"&amp;B58&amp;"*")</f>
        <v>81</v>
      </c>
      <c r="G58" s="6">
        <f t="shared" si="5"/>
        <v>7</v>
      </c>
      <c r="H58" s="6">
        <f>COUNTIF('Dataset (all Ps)'!$J$230:$J$309,"*"&amp;B58&amp;"*")</f>
        <v>4</v>
      </c>
      <c r="I58" s="6">
        <f t="shared" si="6"/>
        <v>38</v>
      </c>
      <c r="J58" s="6">
        <f>COUNTIF('Dataset (all Ps)'!$J$310:$J$381,"*"&amp;B58&amp;"*")</f>
        <v>32</v>
      </c>
      <c r="K58" s="6">
        <f t="shared" si="7"/>
        <v>4</v>
      </c>
      <c r="L58" s="6">
        <f>SUM(D58,F58,H58,J58)</f>
        <v>121</v>
      </c>
      <c r="M58" s="6">
        <f t="shared" si="9"/>
        <v>6</v>
      </c>
      <c r="N58" s="6">
        <v>-121</v>
      </c>
      <c r="O58" s="6">
        <f t="shared" si="10"/>
        <v>6</v>
      </c>
      <c r="P58" s="6">
        <f t="shared" si="11"/>
        <v>-105</v>
      </c>
      <c r="Q58" s="6">
        <f t="shared" si="12"/>
        <v>5</v>
      </c>
      <c r="R58">
        <v>-6</v>
      </c>
      <c r="S58">
        <f t="shared" si="13"/>
        <v>6</v>
      </c>
    </row>
    <row r="59" spans="1:19" x14ac:dyDescent="0.2">
      <c r="A59" s="6" t="s">
        <v>5491</v>
      </c>
      <c r="B59" s="6" t="s">
        <v>4119</v>
      </c>
      <c r="C59" s="6" t="s">
        <v>5515</v>
      </c>
      <c r="D59" s="6">
        <f>COUNTIF('Dataset (all Ps)'!$J$2:$J$70,"*"&amp;B59&amp;"*")</f>
        <v>3</v>
      </c>
      <c r="E59" s="6">
        <f t="shared" si="4"/>
        <v>42</v>
      </c>
      <c r="F59" s="6">
        <f>COUNTIF('Dataset (all Ps)'!$J$71:$J$229,"*"&amp;B59&amp;"*")</f>
        <v>61</v>
      </c>
      <c r="G59" s="6">
        <f t="shared" si="5"/>
        <v>14</v>
      </c>
      <c r="H59" s="6">
        <f>COUNTIF('Dataset (all Ps)'!$J$230:$J$309,"*"&amp;B59&amp;"*")</f>
        <v>1</v>
      </c>
      <c r="I59" s="6">
        <f t="shared" si="6"/>
        <v>45</v>
      </c>
      <c r="J59" s="6">
        <f>COUNTIF('Dataset (all Ps)'!$J$310:$J$381,"*"&amp;B59&amp;"*")</f>
        <v>21</v>
      </c>
      <c r="K59" s="6">
        <f t="shared" si="7"/>
        <v>10</v>
      </c>
      <c r="L59" s="6">
        <f t="shared" si="8"/>
        <v>86</v>
      </c>
      <c r="M59" s="6">
        <f t="shared" si="9"/>
        <v>14</v>
      </c>
      <c r="N59" s="6">
        <v>-86</v>
      </c>
      <c r="O59" s="6">
        <f t="shared" si="10"/>
        <v>14</v>
      </c>
      <c r="P59" s="6">
        <f t="shared" si="11"/>
        <v>-78</v>
      </c>
      <c r="Q59" s="6">
        <f t="shared" si="12"/>
        <v>13</v>
      </c>
      <c r="R59">
        <v>-3</v>
      </c>
      <c r="S59">
        <f t="shared" si="13"/>
        <v>3</v>
      </c>
    </row>
    <row r="60" spans="1:19" x14ac:dyDescent="0.2">
      <c r="A60" s="6" t="s">
        <v>5492</v>
      </c>
      <c r="B60" s="6" t="s">
        <v>975</v>
      </c>
      <c r="C60" s="6" t="s">
        <v>5515</v>
      </c>
      <c r="D60" s="6">
        <f>COUNTIF('Dataset (all Ps)'!$J$2:$J$70,"*"&amp;B60&amp;"*")</f>
        <v>4</v>
      </c>
      <c r="E60" s="6">
        <f t="shared" si="4"/>
        <v>33</v>
      </c>
      <c r="F60" s="6">
        <f>COUNTIF('Dataset (all Ps)'!$J$71:$J$229,"*"&amp;B60&amp;"*")</f>
        <v>107</v>
      </c>
      <c r="G60" s="6">
        <f t="shared" si="5"/>
        <v>1</v>
      </c>
      <c r="H60" s="6">
        <f>COUNTIF('Dataset (all Ps)'!$J$230:$J$309,"*"&amp;B60&amp;"*")</f>
        <v>5</v>
      </c>
      <c r="I60" s="6">
        <f t="shared" si="6"/>
        <v>34</v>
      </c>
      <c r="J60" s="6">
        <f>COUNTIF('Dataset (all Ps)'!$J$310:$J$381,"*"&amp;B60&amp;"*")</f>
        <v>46</v>
      </c>
      <c r="K60" s="6">
        <f t="shared" si="7"/>
        <v>2</v>
      </c>
      <c r="L60" s="6">
        <f t="shared" si="8"/>
        <v>162</v>
      </c>
      <c r="M60" s="6">
        <f t="shared" si="9"/>
        <v>1</v>
      </c>
      <c r="N60" s="6">
        <v>-162</v>
      </c>
      <c r="O60" s="6">
        <f t="shared" si="10"/>
        <v>1</v>
      </c>
      <c r="P60" s="6">
        <f t="shared" ref="P60:P78" si="14">SUM(D60,H60)-SUM(F60,J60)</f>
        <v>-144</v>
      </c>
      <c r="Q60" s="6">
        <f t="shared" si="12"/>
        <v>1</v>
      </c>
      <c r="R60">
        <v>-10</v>
      </c>
      <c r="S60">
        <f t="shared" si="13"/>
        <v>10</v>
      </c>
    </row>
    <row r="61" spans="1:19" x14ac:dyDescent="0.2">
      <c r="A61" s="6" t="s">
        <v>5493</v>
      </c>
      <c r="B61" s="6" t="s">
        <v>3708</v>
      </c>
      <c r="C61" s="6" t="s">
        <v>5515</v>
      </c>
      <c r="D61" s="6">
        <f>COUNTIF('Dataset (all Ps)'!$J$2:$J$70,"*"&amp;B61&amp;"*")</f>
        <v>1</v>
      </c>
      <c r="E61" s="6">
        <f t="shared" si="4"/>
        <v>50</v>
      </c>
      <c r="F61" s="6">
        <f>COUNTIF('Dataset (all Ps)'!$J$71:$J$229,"*"&amp;B61&amp;"*")</f>
        <v>35</v>
      </c>
      <c r="G61" s="6">
        <f t="shared" si="5"/>
        <v>20</v>
      </c>
      <c r="H61" s="6">
        <f>COUNTIF('Dataset (all Ps)'!$J$230:$J$309,"*"&amp;B61&amp;"*")</f>
        <v>2</v>
      </c>
      <c r="I61" s="6">
        <f t="shared" si="6"/>
        <v>42</v>
      </c>
      <c r="J61" s="6">
        <f>COUNTIF('Dataset (all Ps)'!$J$310:$J$381,"*"&amp;B61&amp;"*")</f>
        <v>2</v>
      </c>
      <c r="K61" s="6">
        <f t="shared" si="7"/>
        <v>32</v>
      </c>
      <c r="L61" s="6">
        <f t="shared" si="8"/>
        <v>40</v>
      </c>
      <c r="M61" s="6">
        <f t="shared" si="9"/>
        <v>40</v>
      </c>
      <c r="N61" s="6">
        <v>-40</v>
      </c>
      <c r="O61" s="6">
        <f t="shared" si="10"/>
        <v>25</v>
      </c>
      <c r="P61" s="6">
        <f t="shared" si="14"/>
        <v>-34</v>
      </c>
      <c r="Q61" s="6">
        <f t="shared" si="12"/>
        <v>18</v>
      </c>
      <c r="R61">
        <v>3</v>
      </c>
      <c r="S61">
        <f t="shared" si="13"/>
        <v>3</v>
      </c>
    </row>
    <row r="62" spans="1:19" x14ac:dyDescent="0.2">
      <c r="A62" s="6" t="s">
        <v>5494</v>
      </c>
      <c r="B62" s="6" t="s">
        <v>1324</v>
      </c>
      <c r="C62" s="6" t="s">
        <v>5514</v>
      </c>
      <c r="D62" s="6">
        <f>COUNTIF('Dataset (all Ps)'!$J$2:$J$70,"*"&amp;B62&amp;"*")</f>
        <v>12</v>
      </c>
      <c r="E62" s="6">
        <f t="shared" si="4"/>
        <v>25</v>
      </c>
      <c r="F62" s="6">
        <f>COUNTIF('Dataset (all Ps)'!$J$71:$J$229,"*"&amp;B62&amp;"*")</f>
        <v>1</v>
      </c>
      <c r="G62" s="6">
        <f t="shared" si="5"/>
        <v>41</v>
      </c>
      <c r="H62" s="6">
        <f>COUNTIF('Dataset (all Ps)'!$J$230:$J$309,"*"&amp;B62&amp;"*")</f>
        <v>25</v>
      </c>
      <c r="I62" s="6">
        <f t="shared" si="6"/>
        <v>8</v>
      </c>
      <c r="J62" s="6">
        <f>COUNTIF('Dataset (all Ps)'!$J$310:$J$381,"*"&amp;B62&amp;"*")</f>
        <v>3</v>
      </c>
      <c r="K62" s="6">
        <f t="shared" si="7"/>
        <v>26</v>
      </c>
      <c r="L62" s="6">
        <f t="shared" si="8"/>
        <v>41</v>
      </c>
      <c r="M62" s="6">
        <f t="shared" si="9"/>
        <v>39</v>
      </c>
      <c r="N62" s="6">
        <v>41</v>
      </c>
      <c r="O62" s="6">
        <f t="shared" si="10"/>
        <v>37</v>
      </c>
      <c r="P62" s="6">
        <f t="shared" si="14"/>
        <v>33</v>
      </c>
      <c r="Q62" s="6">
        <f t="shared" si="12"/>
        <v>34</v>
      </c>
      <c r="R62">
        <v>20</v>
      </c>
      <c r="S62">
        <f t="shared" si="13"/>
        <v>20</v>
      </c>
    </row>
    <row r="63" spans="1:19" x14ac:dyDescent="0.2">
      <c r="A63" s="6" t="s">
        <v>5495</v>
      </c>
      <c r="B63" s="6" t="s">
        <v>93</v>
      </c>
      <c r="C63" s="6" t="s">
        <v>5514</v>
      </c>
      <c r="D63" s="6">
        <f>COUNTIF('Dataset (all Ps)'!$J$2:$J$70,"*"&amp;B63&amp;"*")</f>
        <v>25</v>
      </c>
      <c r="E63" s="6">
        <f t="shared" si="4"/>
        <v>11</v>
      </c>
      <c r="F63" s="6">
        <f>COUNTIF('Dataset (all Ps)'!$J$71:$J$229,"*"&amp;B63&amp;"*")</f>
        <v>1</v>
      </c>
      <c r="G63" s="6">
        <f t="shared" si="5"/>
        <v>41</v>
      </c>
      <c r="H63" s="6">
        <f>COUNTIF('Dataset (all Ps)'!$J$230:$J$309,"*"&amp;B63&amp;"*")</f>
        <v>23</v>
      </c>
      <c r="I63" s="6">
        <f t="shared" si="6"/>
        <v>9</v>
      </c>
      <c r="J63" s="6">
        <f>COUNTIF('Dataset (all Ps)'!$J$310:$J$381,"*"&amp;B63&amp;"*")</f>
        <v>3</v>
      </c>
      <c r="K63" s="6">
        <f t="shared" si="7"/>
        <v>26</v>
      </c>
      <c r="L63" s="6">
        <f t="shared" si="8"/>
        <v>52</v>
      </c>
      <c r="M63" s="6">
        <f t="shared" si="9"/>
        <v>29</v>
      </c>
      <c r="N63" s="6">
        <v>52</v>
      </c>
      <c r="O63" s="6">
        <f t="shared" si="10"/>
        <v>44</v>
      </c>
      <c r="P63" s="6">
        <f t="shared" si="14"/>
        <v>44</v>
      </c>
      <c r="Q63" s="6">
        <f t="shared" si="12"/>
        <v>44</v>
      </c>
      <c r="R63">
        <v>6</v>
      </c>
      <c r="S63">
        <f t="shared" si="13"/>
        <v>6</v>
      </c>
    </row>
    <row r="64" spans="1:19" x14ac:dyDescent="0.2">
      <c r="A64" s="6" t="s">
        <v>5496</v>
      </c>
      <c r="B64" s="6" t="s">
        <v>2772</v>
      </c>
      <c r="C64" s="6" t="s">
        <v>5514</v>
      </c>
      <c r="D64" s="6">
        <f>COUNTIF('Dataset (all Ps)'!$J$2:$J$70,"*"&amp;B64&amp;"*")</f>
        <v>27</v>
      </c>
      <c r="E64" s="6">
        <f t="shared" si="4"/>
        <v>7</v>
      </c>
      <c r="F64" s="6">
        <f>COUNTIF('Dataset (all Ps)'!$J$71:$J$229,"*"&amp;B64&amp;"*")</f>
        <v>1</v>
      </c>
      <c r="G64" s="6">
        <f t="shared" si="5"/>
        <v>41</v>
      </c>
      <c r="H64" s="6">
        <f>COUNTIF('Dataset (all Ps)'!$J$230:$J$309,"*"&amp;B64&amp;"*")</f>
        <v>26</v>
      </c>
      <c r="I64" s="6">
        <f t="shared" si="6"/>
        <v>5</v>
      </c>
      <c r="J64" s="6">
        <f>COUNTIF('Dataset (all Ps)'!$J$310:$J$381,"*"&amp;B64&amp;"*")</f>
        <v>3</v>
      </c>
      <c r="K64" s="6">
        <f t="shared" si="7"/>
        <v>26</v>
      </c>
      <c r="L64" s="6">
        <f t="shared" si="8"/>
        <v>57</v>
      </c>
      <c r="M64" s="6">
        <f t="shared" si="9"/>
        <v>26</v>
      </c>
      <c r="N64" s="6">
        <v>57</v>
      </c>
      <c r="O64" s="6">
        <f t="shared" si="10"/>
        <v>46</v>
      </c>
      <c r="P64" s="6">
        <f t="shared" si="14"/>
        <v>49</v>
      </c>
      <c r="Q64" s="6">
        <f t="shared" si="12"/>
        <v>46</v>
      </c>
      <c r="R64">
        <v>20</v>
      </c>
      <c r="S64">
        <f t="shared" si="13"/>
        <v>20</v>
      </c>
    </row>
    <row r="65" spans="1:19" x14ac:dyDescent="0.2">
      <c r="A65" s="6" t="s">
        <v>5497</v>
      </c>
      <c r="B65" s="6" t="s">
        <v>1961</v>
      </c>
      <c r="C65" s="6" t="s">
        <v>5515</v>
      </c>
      <c r="D65" s="6">
        <f>COUNTIF('Dataset (all Ps)'!$J$2:$J$70,"*"&amp;B65&amp;"*")</f>
        <v>5</v>
      </c>
      <c r="E65" s="6">
        <f t="shared" si="4"/>
        <v>29</v>
      </c>
      <c r="F65" s="6">
        <f>COUNTIF('Dataset (all Ps)'!$J$71:$J$229,"*"&amp;B65&amp;"*")</f>
        <v>88</v>
      </c>
      <c r="G65" s="6">
        <f t="shared" si="5"/>
        <v>5</v>
      </c>
      <c r="H65" s="6">
        <f>COUNTIF('Dataset (all Ps)'!$J$230:$J$309,"*"&amp;B65&amp;"*")</f>
        <v>3</v>
      </c>
      <c r="I65" s="6">
        <f t="shared" si="6"/>
        <v>40</v>
      </c>
      <c r="J65" s="6">
        <f>COUNTIF('Dataset (all Ps)'!$J$310:$J$381,"*"&amp;B65&amp;"*")</f>
        <v>19</v>
      </c>
      <c r="K65" s="6">
        <f t="shared" si="7"/>
        <v>13</v>
      </c>
      <c r="L65" s="6">
        <f t="shared" si="8"/>
        <v>115</v>
      </c>
      <c r="M65" s="6">
        <f t="shared" si="9"/>
        <v>8</v>
      </c>
      <c r="N65" s="6">
        <v>-115</v>
      </c>
      <c r="O65" s="6">
        <f t="shared" si="10"/>
        <v>8</v>
      </c>
      <c r="P65" s="6">
        <f t="shared" si="14"/>
        <v>-99</v>
      </c>
      <c r="Q65" s="6">
        <f t="shared" si="12"/>
        <v>8</v>
      </c>
      <c r="R65">
        <v>-6</v>
      </c>
      <c r="S65">
        <f t="shared" si="13"/>
        <v>6</v>
      </c>
    </row>
    <row r="66" spans="1:19" x14ac:dyDescent="0.2">
      <c r="A66" s="6" t="s">
        <v>5498</v>
      </c>
      <c r="B66" s="6" t="s">
        <v>1175</v>
      </c>
      <c r="C66" s="6" t="s">
        <v>5515</v>
      </c>
      <c r="D66" s="6">
        <f>COUNTIF('Dataset (all Ps)'!$J$2:$J$70,"*"&amp;B66&amp;"*")</f>
        <v>4</v>
      </c>
      <c r="E66" s="6">
        <f t="shared" si="4"/>
        <v>33</v>
      </c>
      <c r="F66" s="6">
        <f>COUNTIF('Dataset (all Ps)'!$J$71:$J$229,"*"&amp;B66&amp;"*")</f>
        <v>63</v>
      </c>
      <c r="G66" s="6">
        <f t="shared" si="5"/>
        <v>13</v>
      </c>
      <c r="H66" s="6">
        <f>COUNTIF('Dataset (all Ps)'!$J$230:$J$309,"*"&amp;B66&amp;"*")</f>
        <v>4</v>
      </c>
      <c r="I66" s="6">
        <f t="shared" si="6"/>
        <v>38</v>
      </c>
      <c r="J66" s="6">
        <f>COUNTIF('Dataset (all Ps)'!$J$310:$J$381,"*"&amp;B66&amp;"*")</f>
        <v>7</v>
      </c>
      <c r="K66" s="6">
        <f t="shared" si="7"/>
        <v>19</v>
      </c>
      <c r="L66" s="6">
        <f t="shared" si="8"/>
        <v>78</v>
      </c>
      <c r="M66" s="6">
        <f t="shared" si="9"/>
        <v>17</v>
      </c>
      <c r="N66" s="6">
        <v>-78</v>
      </c>
      <c r="O66" s="6">
        <f t="shared" si="10"/>
        <v>17</v>
      </c>
      <c r="P66" s="6">
        <f t="shared" si="14"/>
        <v>-62</v>
      </c>
      <c r="Q66" s="6">
        <f t="shared" si="12"/>
        <v>17</v>
      </c>
      <c r="R66">
        <v>2</v>
      </c>
      <c r="S66">
        <f t="shared" si="13"/>
        <v>2</v>
      </c>
    </row>
    <row r="67" spans="1:19" x14ac:dyDescent="0.2">
      <c r="A67" s="6" t="s">
        <v>5501</v>
      </c>
      <c r="B67" s="6" t="s">
        <v>3760</v>
      </c>
      <c r="C67" s="6" t="s">
        <v>5515</v>
      </c>
      <c r="D67" s="6">
        <f>COUNTIF('Dataset (all Ps)'!$J$2:$J$70,"*"&amp;B67&amp;"*")</f>
        <v>3</v>
      </c>
      <c r="E67" s="6">
        <f t="shared" si="4"/>
        <v>42</v>
      </c>
      <c r="F67" s="6">
        <f>COUNTIF('Dataset (all Ps)'!$J$71:$J$229,"*"&amp;B67&amp;"*")</f>
        <v>61</v>
      </c>
      <c r="G67" s="6">
        <f t="shared" si="5"/>
        <v>14</v>
      </c>
      <c r="H67" s="6">
        <f>COUNTIF('Dataset (all Ps)'!$J$230:$J$309,"*"&amp;B67&amp;"*")</f>
        <v>5</v>
      </c>
      <c r="I67" s="6">
        <f t="shared" si="6"/>
        <v>34</v>
      </c>
      <c r="J67" s="6">
        <f>COUNTIF('Dataset (all Ps)'!$J$310:$J$381,"*"&amp;B67&amp;"*")</f>
        <v>31</v>
      </c>
      <c r="K67" s="6">
        <f t="shared" si="7"/>
        <v>5</v>
      </c>
      <c r="L67" s="6">
        <f t="shared" si="8"/>
        <v>100</v>
      </c>
      <c r="M67" s="6">
        <f t="shared" si="9"/>
        <v>10</v>
      </c>
      <c r="N67" s="6">
        <v>-100</v>
      </c>
      <c r="O67" s="6">
        <f t="shared" si="10"/>
        <v>10</v>
      </c>
      <c r="P67" s="6">
        <f t="shared" si="14"/>
        <v>-84</v>
      </c>
      <c r="Q67" s="6">
        <f t="shared" si="12"/>
        <v>11</v>
      </c>
      <c r="R67">
        <v>-8</v>
      </c>
      <c r="S67">
        <f t="shared" si="13"/>
        <v>8</v>
      </c>
    </row>
    <row r="68" spans="1:19" x14ac:dyDescent="0.2">
      <c r="A68" s="6" t="s">
        <v>5502</v>
      </c>
      <c r="B68" s="6" t="s">
        <v>4108</v>
      </c>
      <c r="C68" s="6" t="s">
        <v>5514</v>
      </c>
      <c r="D68" s="6">
        <f>COUNTIF('Dataset (all Ps)'!$J$2:$J$70,"*"&amp;B68&amp;"*")</f>
        <v>29</v>
      </c>
      <c r="E68" s="6">
        <f t="shared" si="4"/>
        <v>4</v>
      </c>
      <c r="F68" s="6">
        <f>COUNTIF('Dataset (all Ps)'!$J$71:$J$229,"*"&amp;B68&amp;"*")</f>
        <v>4</v>
      </c>
      <c r="G68" s="6">
        <f t="shared" si="5"/>
        <v>28</v>
      </c>
      <c r="H68" s="6">
        <f>COUNTIF('Dataset (all Ps)'!$J$230:$J$309,"*"&amp;B68&amp;"*")</f>
        <v>26</v>
      </c>
      <c r="I68" s="6">
        <f t="shared" si="6"/>
        <v>5</v>
      </c>
      <c r="J68" s="6">
        <f>COUNTIF('Dataset (all Ps)'!$J$310:$J$381,"*"&amp;B68&amp;"*")</f>
        <v>0</v>
      </c>
      <c r="K68" s="6">
        <f t="shared" si="7"/>
        <v>43</v>
      </c>
      <c r="L68" s="6">
        <f t="shared" si="8"/>
        <v>59</v>
      </c>
      <c r="M68" s="6">
        <f t="shared" si="9"/>
        <v>25</v>
      </c>
      <c r="N68" s="6">
        <v>59</v>
      </c>
      <c r="O68" s="6">
        <f t="shared" si="10"/>
        <v>47</v>
      </c>
      <c r="P68" s="6">
        <f t="shared" si="14"/>
        <v>51</v>
      </c>
      <c r="Q68" s="6">
        <f t="shared" si="12"/>
        <v>49</v>
      </c>
      <c r="R68">
        <v>8</v>
      </c>
      <c r="S68">
        <f t="shared" si="13"/>
        <v>8</v>
      </c>
    </row>
    <row r="69" spans="1:19" x14ac:dyDescent="0.2">
      <c r="A69" s="6" t="s">
        <v>5503</v>
      </c>
      <c r="B69" s="6" t="s">
        <v>4759</v>
      </c>
      <c r="C69" s="6" t="s">
        <v>5514</v>
      </c>
      <c r="D69" s="6">
        <f>COUNTIF('Dataset (all Ps)'!$J$2:$J$70,"*"&amp;B69&amp;"*")</f>
        <v>11</v>
      </c>
      <c r="E69" s="6">
        <f t="shared" si="4"/>
        <v>26</v>
      </c>
      <c r="F69" s="6">
        <f>COUNTIF('Dataset (all Ps)'!$J$71:$J$229,"*"&amp;B69&amp;"*")</f>
        <v>2</v>
      </c>
      <c r="G69" s="6">
        <f t="shared" si="5"/>
        <v>35</v>
      </c>
      <c r="H69" s="6">
        <f>COUNTIF('Dataset (all Ps)'!$J$230:$J$309,"*"&amp;B69&amp;"*")</f>
        <v>18</v>
      </c>
      <c r="I69" s="6">
        <f t="shared" si="6"/>
        <v>18</v>
      </c>
      <c r="J69" s="6">
        <f>COUNTIF('Dataset (all Ps)'!$J$310:$J$381,"*"&amp;B69&amp;"*")</f>
        <v>2</v>
      </c>
      <c r="K69" s="6">
        <f t="shared" si="7"/>
        <v>32</v>
      </c>
      <c r="L69" s="6">
        <f t="shared" si="8"/>
        <v>33</v>
      </c>
      <c r="M69" s="6">
        <f t="shared" si="9"/>
        <v>46</v>
      </c>
      <c r="N69" s="6">
        <v>33</v>
      </c>
      <c r="O69" s="6">
        <f t="shared" si="10"/>
        <v>31</v>
      </c>
      <c r="P69" s="6">
        <f t="shared" si="14"/>
        <v>25</v>
      </c>
      <c r="Q69" s="6">
        <f t="shared" si="12"/>
        <v>29</v>
      </c>
      <c r="R69">
        <v>16</v>
      </c>
      <c r="S69">
        <f t="shared" si="13"/>
        <v>16</v>
      </c>
    </row>
    <row r="70" spans="1:19" x14ac:dyDescent="0.2">
      <c r="A70" s="6" t="s">
        <v>5504</v>
      </c>
      <c r="B70" s="6" t="s">
        <v>797</v>
      </c>
      <c r="C70" s="6" t="s">
        <v>5514</v>
      </c>
      <c r="D70" s="6">
        <f>COUNTIF('Dataset (all Ps)'!$J$2:$J$70,"*"&amp;B70&amp;"*")</f>
        <v>14</v>
      </c>
      <c r="E70" s="6">
        <f t="shared" si="4"/>
        <v>23</v>
      </c>
      <c r="F70" s="6">
        <f>COUNTIF('Dataset (all Ps)'!$J$71:$J$229,"*"&amp;B70&amp;"*")</f>
        <v>2</v>
      </c>
      <c r="G70" s="6">
        <f t="shared" si="5"/>
        <v>35</v>
      </c>
      <c r="H70" s="6">
        <f>COUNTIF('Dataset (all Ps)'!$J$230:$J$309,"*"&amp;B70&amp;"*")</f>
        <v>5</v>
      </c>
      <c r="I70" s="6">
        <f t="shared" si="6"/>
        <v>34</v>
      </c>
      <c r="J70" s="6">
        <f>COUNTIF('Dataset (all Ps)'!$J$310:$J$381,"*"&amp;B70&amp;"*")</f>
        <v>0</v>
      </c>
      <c r="K70" s="6">
        <f t="shared" si="7"/>
        <v>43</v>
      </c>
      <c r="L70" s="6">
        <f t="shared" si="8"/>
        <v>21</v>
      </c>
      <c r="M70" s="6">
        <f t="shared" si="9"/>
        <v>50</v>
      </c>
      <c r="N70" s="6">
        <v>21</v>
      </c>
      <c r="O70" s="6">
        <f t="shared" si="10"/>
        <v>27</v>
      </c>
      <c r="P70" s="6">
        <f t="shared" si="14"/>
        <v>17</v>
      </c>
      <c r="Q70" s="6">
        <f t="shared" si="12"/>
        <v>27</v>
      </c>
      <c r="R70">
        <v>14</v>
      </c>
      <c r="S70">
        <f t="shared" si="13"/>
        <v>14</v>
      </c>
    </row>
    <row r="71" spans="1:19" x14ac:dyDescent="0.2">
      <c r="A71" s="6" t="s">
        <v>5505</v>
      </c>
      <c r="B71" s="6" t="s">
        <v>215</v>
      </c>
      <c r="C71" s="6" t="s">
        <v>5514</v>
      </c>
      <c r="D71" s="6">
        <f>COUNTIF('Dataset (all Ps)'!$J$2:$J$70,"*"&amp;B71&amp;"*")</f>
        <v>26</v>
      </c>
      <c r="E71" s="6">
        <f t="shared" si="4"/>
        <v>9</v>
      </c>
      <c r="F71" s="6">
        <f>COUNTIF('Dataset (all Ps)'!$J$71:$J$229,"*"&amp;B71&amp;"*")</f>
        <v>4</v>
      </c>
      <c r="G71" s="6">
        <f t="shared" si="5"/>
        <v>28</v>
      </c>
      <c r="H71" s="6">
        <f>COUNTIF('Dataset (all Ps)'!$J$230:$J$309,"*"&amp;B71&amp;"*")</f>
        <v>38</v>
      </c>
      <c r="I71" s="6">
        <f t="shared" si="6"/>
        <v>1</v>
      </c>
      <c r="J71" s="6">
        <f>COUNTIF('Dataset (all Ps)'!$J$310:$J$381,"*"&amp;B71&amp;"*")</f>
        <v>1</v>
      </c>
      <c r="K71" s="6">
        <f t="shared" si="7"/>
        <v>37</v>
      </c>
      <c r="L71" s="6">
        <f t="shared" si="8"/>
        <v>69</v>
      </c>
      <c r="M71" s="6">
        <f t="shared" si="9"/>
        <v>19</v>
      </c>
      <c r="N71" s="6">
        <v>69</v>
      </c>
      <c r="O71" s="6">
        <f t="shared" si="10"/>
        <v>51</v>
      </c>
      <c r="P71" s="6">
        <f t="shared" si="14"/>
        <v>59</v>
      </c>
      <c r="Q71" s="6">
        <f t="shared" si="12"/>
        <v>51</v>
      </c>
      <c r="R71">
        <v>5</v>
      </c>
      <c r="S71">
        <f t="shared" si="13"/>
        <v>5</v>
      </c>
    </row>
    <row r="72" spans="1:19" x14ac:dyDescent="0.2">
      <c r="A72" s="6" t="s">
        <v>5506</v>
      </c>
      <c r="B72" s="6" t="s">
        <v>3056</v>
      </c>
      <c r="C72" s="6" t="s">
        <v>5514</v>
      </c>
      <c r="D72" s="6">
        <f>COUNTIF('Dataset (all Ps)'!$J$2:$J$70,"*"&amp;B72&amp;"*")</f>
        <v>25</v>
      </c>
      <c r="E72" s="6">
        <f t="shared" si="4"/>
        <v>11</v>
      </c>
      <c r="F72" s="6">
        <f>COUNTIF('Dataset (all Ps)'!$J$71:$J$229,"*"&amp;B72&amp;"*")</f>
        <v>2</v>
      </c>
      <c r="G72" s="6">
        <f t="shared" si="5"/>
        <v>35</v>
      </c>
      <c r="H72" s="6">
        <f>COUNTIF('Dataset (all Ps)'!$J$230:$J$309,"*"&amp;B72&amp;"*")</f>
        <v>19</v>
      </c>
      <c r="I72" s="6">
        <f t="shared" si="6"/>
        <v>15</v>
      </c>
      <c r="J72" s="6">
        <f>COUNTIF('Dataset (all Ps)'!$J$310:$J$381,"*"&amp;B72&amp;"*")</f>
        <v>1</v>
      </c>
      <c r="K72" s="6">
        <f t="shared" si="7"/>
        <v>37</v>
      </c>
      <c r="L72" s="6">
        <f t="shared" si="8"/>
        <v>47</v>
      </c>
      <c r="M72" s="6">
        <f t="shared" si="9"/>
        <v>33</v>
      </c>
      <c r="N72" s="6">
        <v>47</v>
      </c>
      <c r="O72" s="6">
        <f t="shared" si="10"/>
        <v>39</v>
      </c>
      <c r="P72" s="6">
        <f t="shared" si="14"/>
        <v>41</v>
      </c>
      <c r="Q72" s="6">
        <f t="shared" si="12"/>
        <v>42</v>
      </c>
      <c r="R72">
        <v>13</v>
      </c>
      <c r="S72">
        <f t="shared" si="13"/>
        <v>13</v>
      </c>
    </row>
    <row r="73" spans="1:19" x14ac:dyDescent="0.2">
      <c r="A73" s="6" t="s">
        <v>5507</v>
      </c>
      <c r="B73" s="6" t="s">
        <v>2054</v>
      </c>
      <c r="C73" s="6" t="s">
        <v>5515</v>
      </c>
      <c r="D73" s="6">
        <f>COUNTIF('Dataset (all Ps)'!$J$2:$J$70,"*"&amp;B73&amp;"*")</f>
        <v>5</v>
      </c>
      <c r="E73" s="6">
        <f t="shared" si="4"/>
        <v>29</v>
      </c>
      <c r="F73" s="6">
        <f>COUNTIF('Dataset (all Ps)'!$J$71:$J$229,"*"&amp;B73&amp;"*")</f>
        <v>81</v>
      </c>
      <c r="G73" s="6">
        <f t="shared" si="5"/>
        <v>7</v>
      </c>
      <c r="H73" s="6">
        <f>COUNTIF('Dataset (all Ps)'!$J$230:$J$309,"*"&amp;B73&amp;"*")</f>
        <v>6</v>
      </c>
      <c r="I73" s="6">
        <f t="shared" si="6"/>
        <v>32</v>
      </c>
      <c r="J73" s="6">
        <f>COUNTIF('Dataset (all Ps)'!$J$310:$J$381,"*"&amp;B73&amp;"*")</f>
        <v>22</v>
      </c>
      <c r="K73" s="6">
        <f t="shared" si="7"/>
        <v>9</v>
      </c>
      <c r="L73" s="6">
        <f t="shared" si="8"/>
        <v>114</v>
      </c>
      <c r="M73" s="6">
        <f t="shared" si="9"/>
        <v>9</v>
      </c>
      <c r="N73" s="6">
        <v>-114</v>
      </c>
      <c r="O73" s="6">
        <f t="shared" si="10"/>
        <v>9</v>
      </c>
      <c r="P73" s="6">
        <f t="shared" si="14"/>
        <v>-92</v>
      </c>
      <c r="Q73" s="6">
        <f t="shared" si="12"/>
        <v>9</v>
      </c>
      <c r="R73">
        <v>-16</v>
      </c>
      <c r="S73">
        <f t="shared" si="13"/>
        <v>16</v>
      </c>
    </row>
    <row r="74" spans="1:19" x14ac:dyDescent="0.2">
      <c r="A74" s="6" t="s">
        <v>5508</v>
      </c>
      <c r="B74" s="6" t="s">
        <v>1636</v>
      </c>
      <c r="C74" s="6" t="s">
        <v>5514</v>
      </c>
      <c r="D74" s="6">
        <f>COUNTIF('Dataset (all Ps)'!$J$2:$J$70,"*"&amp;B74&amp;"*")</f>
        <v>10</v>
      </c>
      <c r="E74" s="6">
        <f t="shared" si="4"/>
        <v>27</v>
      </c>
      <c r="F74" s="6">
        <f>COUNTIF('Dataset (all Ps)'!$J$71:$J$229,"*"&amp;B74&amp;"*")</f>
        <v>48</v>
      </c>
      <c r="G74" s="6">
        <f t="shared" si="5"/>
        <v>18</v>
      </c>
      <c r="H74" s="6">
        <f>COUNTIF('Dataset (all Ps)'!$J$230:$J$309,"*"&amp;B74&amp;"*")</f>
        <v>7</v>
      </c>
      <c r="I74" s="6">
        <f t="shared" si="6"/>
        <v>29</v>
      </c>
      <c r="J74" s="6">
        <f>COUNTIF('Dataset (all Ps)'!$J$310:$J$381,"*"&amp;B74&amp;"*")</f>
        <v>0</v>
      </c>
      <c r="K74" s="6">
        <f t="shared" si="7"/>
        <v>43</v>
      </c>
      <c r="L74" s="6">
        <f t="shared" si="8"/>
        <v>65</v>
      </c>
      <c r="M74" s="6">
        <f t="shared" si="9"/>
        <v>21</v>
      </c>
      <c r="N74" s="6">
        <v>65</v>
      </c>
      <c r="O74" s="6">
        <f t="shared" si="10"/>
        <v>50</v>
      </c>
      <c r="P74" s="6">
        <f t="shared" si="14"/>
        <v>-31</v>
      </c>
      <c r="Q74" s="6">
        <f t="shared" si="12"/>
        <v>19</v>
      </c>
      <c r="R74">
        <v>-3</v>
      </c>
      <c r="S74">
        <f t="shared" si="13"/>
        <v>3</v>
      </c>
    </row>
    <row r="75" spans="1:19" x14ac:dyDescent="0.2">
      <c r="A75" s="6" t="s">
        <v>5509</v>
      </c>
      <c r="B75" s="6" t="s">
        <v>165</v>
      </c>
      <c r="C75" s="6" t="s">
        <v>5515</v>
      </c>
      <c r="D75" s="6">
        <f>COUNTIF('Dataset (all Ps)'!$J$2:$J$70,"*"&amp;B75&amp;"*")</f>
        <v>5</v>
      </c>
      <c r="E75" s="6">
        <f t="shared" si="4"/>
        <v>29</v>
      </c>
      <c r="F75" s="6">
        <f>COUNTIF('Dataset (all Ps)'!$J$71:$J$229,"*"&amp;B75&amp;"*")</f>
        <v>74</v>
      </c>
      <c r="G75" s="6">
        <f t="shared" si="5"/>
        <v>11</v>
      </c>
      <c r="H75" s="6">
        <f>COUNTIF('Dataset (all Ps)'!$J$230:$J$309,"*"&amp;B75&amp;"*")</f>
        <v>5</v>
      </c>
      <c r="I75" s="6">
        <f t="shared" si="6"/>
        <v>34</v>
      </c>
      <c r="J75" s="6">
        <f>COUNTIF('Dataset (all Ps)'!$J$310:$J$381,"*"&amp;B75&amp;"*")</f>
        <v>14</v>
      </c>
      <c r="K75" s="6">
        <f t="shared" si="7"/>
        <v>16</v>
      </c>
      <c r="L75" s="6">
        <f t="shared" si="8"/>
        <v>98</v>
      </c>
      <c r="M75" s="6">
        <f t="shared" si="9"/>
        <v>11</v>
      </c>
      <c r="N75" s="6">
        <v>-98</v>
      </c>
      <c r="O75" s="6">
        <f t="shared" si="10"/>
        <v>11</v>
      </c>
      <c r="P75" s="6">
        <f t="shared" si="14"/>
        <v>-78</v>
      </c>
      <c r="Q75" s="6">
        <f t="shared" si="12"/>
        <v>13</v>
      </c>
      <c r="R75">
        <v>-8</v>
      </c>
      <c r="S75">
        <f t="shared" si="13"/>
        <v>8</v>
      </c>
    </row>
    <row r="76" spans="1:19" x14ac:dyDescent="0.2">
      <c r="A76" s="6" t="s">
        <v>5510</v>
      </c>
      <c r="B76" s="6" t="s">
        <v>2928</v>
      </c>
      <c r="C76" s="6" t="s">
        <v>5514</v>
      </c>
      <c r="D76" s="6">
        <f>COUNTIF('Dataset (all Ps)'!$J$2:$J$70,"*"&amp;B76&amp;"*")</f>
        <v>25</v>
      </c>
      <c r="E76" s="6">
        <f t="shared" si="4"/>
        <v>11</v>
      </c>
      <c r="F76" s="6">
        <f>COUNTIF('Dataset (all Ps)'!$J$71:$J$229,"*"&amp;B76&amp;"*")</f>
        <v>2</v>
      </c>
      <c r="G76" s="6">
        <f t="shared" si="5"/>
        <v>35</v>
      </c>
      <c r="H76" s="6">
        <f>COUNTIF('Dataset (all Ps)'!$J$230:$J$309,"*"&amp;B76&amp;"*")</f>
        <v>19</v>
      </c>
      <c r="I76" s="6">
        <f t="shared" si="6"/>
        <v>15</v>
      </c>
      <c r="J76" s="6">
        <f>COUNTIF('Dataset (all Ps)'!$J$310:$J$381,"*"&amp;B76&amp;"*")</f>
        <v>2</v>
      </c>
      <c r="K76" s="6">
        <f t="shared" si="7"/>
        <v>32</v>
      </c>
      <c r="L76" s="6">
        <f t="shared" si="8"/>
        <v>48</v>
      </c>
      <c r="M76" s="6">
        <f t="shared" si="9"/>
        <v>31</v>
      </c>
      <c r="N76" s="6">
        <v>48</v>
      </c>
      <c r="O76" s="6">
        <f t="shared" si="10"/>
        <v>42</v>
      </c>
      <c r="P76" s="6">
        <f t="shared" si="14"/>
        <v>40</v>
      </c>
      <c r="Q76" s="6">
        <f t="shared" si="12"/>
        <v>41</v>
      </c>
      <c r="R76">
        <v>22</v>
      </c>
      <c r="S76">
        <f t="shared" si="13"/>
        <v>22</v>
      </c>
    </row>
    <row r="77" spans="1:19" x14ac:dyDescent="0.2">
      <c r="A77" s="6" t="s">
        <v>5511</v>
      </c>
      <c r="B77" s="6" t="s">
        <v>2834</v>
      </c>
      <c r="C77" s="6" t="s">
        <v>5515</v>
      </c>
      <c r="D77" s="6">
        <f>COUNTIF('Dataset (all Ps)'!$J$2:$J$70,"*"&amp;B77&amp;"*")</f>
        <v>0</v>
      </c>
      <c r="E77" s="6">
        <f t="shared" si="4"/>
        <v>51</v>
      </c>
      <c r="F77" s="6">
        <f>COUNTIF('Dataset (all Ps)'!$J$71:$J$229,"*"&amp;B77&amp;"*")</f>
        <v>33</v>
      </c>
      <c r="G77" s="6">
        <f t="shared" si="5"/>
        <v>21</v>
      </c>
      <c r="H77" s="6">
        <f>COUNTIF('Dataset (all Ps)'!$J$230:$J$309,"*"&amp;B77&amp;"*")</f>
        <v>23</v>
      </c>
      <c r="I77" s="6">
        <f t="shared" si="6"/>
        <v>9</v>
      </c>
      <c r="J77" s="6">
        <f>COUNTIF('Dataset (all Ps)'!$J$310:$J$381,"*"&amp;B77&amp;"*")</f>
        <v>10</v>
      </c>
      <c r="K77" s="6">
        <f t="shared" si="7"/>
        <v>17</v>
      </c>
      <c r="L77" s="6">
        <f t="shared" si="8"/>
        <v>66</v>
      </c>
      <c r="M77" s="6">
        <f t="shared" si="9"/>
        <v>20</v>
      </c>
      <c r="N77" s="6">
        <v>-66</v>
      </c>
      <c r="O77" s="6">
        <f t="shared" si="10"/>
        <v>19</v>
      </c>
      <c r="P77" s="6">
        <f t="shared" si="14"/>
        <v>-20</v>
      </c>
      <c r="Q77" s="6">
        <f t="shared" si="12"/>
        <v>24</v>
      </c>
      <c r="R77">
        <v>2</v>
      </c>
      <c r="S77">
        <f t="shared" si="13"/>
        <v>2</v>
      </c>
    </row>
    <row r="78" spans="1:19" x14ac:dyDescent="0.2">
      <c r="A78" s="6" t="s">
        <v>5512</v>
      </c>
      <c r="B78" s="6" t="s">
        <v>2033</v>
      </c>
      <c r="C78" s="6" t="s">
        <v>5514</v>
      </c>
      <c r="D78" s="6">
        <f>COUNTIF('Dataset (all Ps)'!$J$2:$J$70,"*"&amp;B78&amp;"*")</f>
        <v>16</v>
      </c>
      <c r="E78" s="6">
        <f t="shared" si="4"/>
        <v>21</v>
      </c>
      <c r="F78" s="6">
        <f>COUNTIF('Dataset (all Ps)'!$J$71:$J$229,"*"&amp;B78&amp;"*")</f>
        <v>0</v>
      </c>
      <c r="G78" s="6">
        <f t="shared" si="5"/>
        <v>49</v>
      </c>
      <c r="H78" s="6">
        <f>COUNTIF('Dataset (all Ps)'!$J$230:$J$309,"*"&amp;B78&amp;"*")</f>
        <v>19</v>
      </c>
      <c r="I78" s="6">
        <f t="shared" si="6"/>
        <v>15</v>
      </c>
      <c r="J78" s="6">
        <f>COUNTIF('Dataset (all Ps)'!$J$310:$J$381,"*"&amp;B78&amp;"*")</f>
        <v>2</v>
      </c>
      <c r="K78" s="6">
        <f t="shared" si="7"/>
        <v>32</v>
      </c>
      <c r="L78" s="6">
        <f t="shared" si="8"/>
        <v>37</v>
      </c>
      <c r="M78" s="6">
        <f t="shared" si="9"/>
        <v>41</v>
      </c>
      <c r="N78" s="6">
        <v>37</v>
      </c>
      <c r="O78" s="6">
        <f t="shared" si="10"/>
        <v>36</v>
      </c>
      <c r="P78" s="6">
        <f t="shared" si="14"/>
        <v>33</v>
      </c>
      <c r="Q78" s="6">
        <f t="shared" si="12"/>
        <v>34</v>
      </c>
      <c r="R78">
        <v>25</v>
      </c>
      <c r="S78">
        <f t="shared" si="13"/>
        <v>25</v>
      </c>
    </row>
    <row r="80" spans="1:19" x14ac:dyDescent="0.2">
      <c r="A80" s="51" t="s">
        <v>5871</v>
      </c>
      <c r="B80" s="51"/>
      <c r="C80" s="51"/>
      <c r="D80" s="51"/>
      <c r="E80" s="51"/>
      <c r="F80" s="51"/>
      <c r="G80" s="51"/>
      <c r="H80" s="51"/>
      <c r="I80" s="51"/>
    </row>
    <row r="81" spans="1:9" x14ac:dyDescent="0.2">
      <c r="A81" s="6"/>
      <c r="B81" s="51" t="s">
        <v>5445</v>
      </c>
      <c r="C81" s="51"/>
      <c r="D81" s="51" t="s">
        <v>5446</v>
      </c>
      <c r="E81" s="51"/>
      <c r="F81" s="51" t="s">
        <v>5459</v>
      </c>
      <c r="G81" s="51"/>
      <c r="H81" s="51" t="s">
        <v>5460</v>
      </c>
      <c r="I81" s="51"/>
    </row>
    <row r="82" spans="1:9" x14ac:dyDescent="0.2">
      <c r="A82" s="6"/>
      <c r="B82" s="6" t="s">
        <v>5598</v>
      </c>
      <c r="C82" s="6" t="s">
        <v>5599</v>
      </c>
      <c r="D82" s="6" t="s">
        <v>5598</v>
      </c>
      <c r="E82" s="6" t="s">
        <v>5599</v>
      </c>
      <c r="F82" s="6" t="s">
        <v>5598</v>
      </c>
      <c r="G82" s="6" t="s">
        <v>5599</v>
      </c>
      <c r="H82" s="6" t="s">
        <v>5598</v>
      </c>
      <c r="I82" s="6" t="s">
        <v>5599</v>
      </c>
    </row>
    <row r="83" spans="1:9" x14ac:dyDescent="0.2">
      <c r="A83" s="6" t="s">
        <v>151</v>
      </c>
      <c r="B83" s="6">
        <f>COUNTIFS('Dataset (all Ps)'!$E$2:$E$381,'Litigation-Policy Type Analysis'!$A83,'Dataset (all Ps)'!$D$2:$D$381,'Litigation-Policy Type Analysis'!B$81)</f>
        <v>5</v>
      </c>
      <c r="C83" s="7">
        <f>B83/SUM(B$83:B$94)</f>
        <v>7.1428571428571425E-2</v>
      </c>
      <c r="D83" s="6">
        <f>COUNTIFS('Dataset (all Ps)'!$E$2:$E$381,'Litigation-Policy Type Analysis'!$A83,'Dataset (all Ps)'!$D$2:$D$381,'Litigation-Policy Type Analysis'!D$81)</f>
        <v>5</v>
      </c>
      <c r="E83" s="7">
        <f>D83/SUM(D$83:D$94)</f>
        <v>3.1446540880503145E-2</v>
      </c>
      <c r="F83" s="6">
        <f>COUNTIFS('Dataset (all Ps)'!$E$2:$E$381,'Litigation-Policy Type Analysis'!$A83,'Dataset (all Ps)'!$D$2:$D$381,"*"&amp;$F$81&amp;"*")</f>
        <v>4</v>
      </c>
      <c r="G83" s="7">
        <f>F83/SUM(F$83:F$94)</f>
        <v>5.0632911392405063E-2</v>
      </c>
      <c r="H83" s="6">
        <f>COUNTIFS('Dataset (all Ps)'!$E$2:$E$381,'Litigation-Policy Type Analysis'!$A83,'Dataset (all Ps)'!$D$2:$D$381,"*"&amp;$H$81&amp;"*")</f>
        <v>0</v>
      </c>
      <c r="I83" s="7">
        <f>H83/SUM(H$83:H$94)</f>
        <v>0</v>
      </c>
    </row>
    <row r="84" spans="1:9" x14ac:dyDescent="0.2">
      <c r="A84" s="6" t="s">
        <v>2752</v>
      </c>
      <c r="B84" s="6">
        <f>COUNTIFS('Dataset (all Ps)'!$E$2:$E$381,'Litigation-Policy Type Analysis'!$A84,'Dataset (all Ps)'!$D$2:$D$381,'Litigation-Policy Type Analysis'!B$81)</f>
        <v>0</v>
      </c>
      <c r="C84" s="7">
        <f t="shared" ref="C84:C94" si="15">B84/SUM(B$83:B$94)</f>
        <v>0</v>
      </c>
      <c r="D84" s="6">
        <f>COUNTIFS('Dataset (all Ps)'!$E$2:$E$381,'Litigation-Policy Type Analysis'!$A84,'Dataset (all Ps)'!$D$2:$D$381,'Litigation-Policy Type Analysis'!D$81)</f>
        <v>0</v>
      </c>
      <c r="E84" s="7">
        <f t="shared" ref="E84" si="16">D84/SUM(D$83:D$94)</f>
        <v>0</v>
      </c>
      <c r="F84" s="6">
        <f>COUNTIFS('Dataset (all Ps)'!$E$2:$E$381,'Litigation-Policy Type Analysis'!$A84,'Dataset (all Ps)'!$D$2:$D$381,"*"&amp;$F$81&amp;"*")</f>
        <v>3</v>
      </c>
      <c r="G84" s="7">
        <f t="shared" ref="G84" si="17">F84/SUM(F$83:F$94)</f>
        <v>3.7974683544303799E-2</v>
      </c>
      <c r="H84" s="6">
        <f>COUNTIFS('Dataset (all Ps)'!$E$2:$E$381,'Litigation-Policy Type Analysis'!$A84,'Dataset (all Ps)'!$D$2:$D$381,"*"&amp;$H$81&amp;"*")</f>
        <v>1</v>
      </c>
      <c r="I84" s="7">
        <f t="shared" ref="I84" si="18">H84/SUM(H$83:H$94)</f>
        <v>1.3888888888888888E-2</v>
      </c>
    </row>
    <row r="85" spans="1:9" x14ac:dyDescent="0.2">
      <c r="A85" s="6" t="s">
        <v>1226</v>
      </c>
      <c r="B85" s="6">
        <f>COUNTIFS('Dataset (all Ps)'!$E$2:$E$381,'Litigation-Policy Type Analysis'!$A85,'Dataset (all Ps)'!$D$2:$D$381,'Litigation-Policy Type Analysis'!B$81)</f>
        <v>0</v>
      </c>
      <c r="C85" s="7">
        <f t="shared" si="15"/>
        <v>0</v>
      </c>
      <c r="D85" s="6">
        <f>COUNTIFS('Dataset (all Ps)'!$E$2:$E$381,'Litigation-Policy Type Analysis'!$A85,'Dataset (all Ps)'!$D$2:$D$381,'Litigation-Policy Type Analysis'!D$81)</f>
        <v>5</v>
      </c>
      <c r="E85" s="7">
        <f t="shared" ref="E85" si="19">D85/SUM(D$83:D$94)</f>
        <v>3.1446540880503145E-2</v>
      </c>
      <c r="F85" s="6">
        <f>COUNTIFS('Dataset (all Ps)'!$E$2:$E$381,'Litigation-Policy Type Analysis'!$A85,'Dataset (all Ps)'!$D$2:$D$381,"*"&amp;$F$81&amp;"*")</f>
        <v>0</v>
      </c>
      <c r="G85" s="7">
        <f t="shared" ref="G85" si="20">F85/SUM(F$83:F$94)</f>
        <v>0</v>
      </c>
      <c r="H85" s="6">
        <f>COUNTIFS('Dataset (all Ps)'!$E$2:$E$381,'Litigation-Policy Type Analysis'!$A85,'Dataset (all Ps)'!$D$2:$D$381,"*"&amp;$H$81&amp;"*")</f>
        <v>0</v>
      </c>
      <c r="I85" s="7">
        <f t="shared" ref="I85" si="21">H85/SUM(H$83:H$94)</f>
        <v>0</v>
      </c>
    </row>
    <row r="86" spans="1:9" x14ac:dyDescent="0.2">
      <c r="A86" s="6" t="s">
        <v>269</v>
      </c>
      <c r="B86" s="6">
        <f>COUNTIFS('Dataset (all Ps)'!$E$2:$E$381,'Litigation-Policy Type Analysis'!$A86,'Dataset (all Ps)'!$D$2:$D$381,'Litigation-Policy Type Analysis'!B$81)</f>
        <v>3</v>
      </c>
      <c r="C86" s="7">
        <f t="shared" si="15"/>
        <v>4.2857142857142858E-2</v>
      </c>
      <c r="D86" s="6">
        <f>COUNTIFS('Dataset (all Ps)'!$E$2:$E$381,'Litigation-Policy Type Analysis'!$A86,'Dataset (all Ps)'!$D$2:$D$381,'Litigation-Policy Type Analysis'!D$81)</f>
        <v>8</v>
      </c>
      <c r="E86" s="7">
        <f t="shared" ref="E86" si="22">D86/SUM(D$83:D$94)</f>
        <v>5.0314465408805034E-2</v>
      </c>
      <c r="F86" s="6">
        <f>COUNTIFS('Dataset (all Ps)'!$E$2:$E$381,'Litigation-Policy Type Analysis'!$A86,'Dataset (all Ps)'!$D$2:$D$381,"*"&amp;$F$81&amp;"*")</f>
        <v>0</v>
      </c>
      <c r="G86" s="7">
        <f t="shared" ref="G86" si="23">F86/SUM(F$83:F$94)</f>
        <v>0</v>
      </c>
      <c r="H86" s="6">
        <f>COUNTIFS('Dataset (all Ps)'!$E$2:$E$381,'Litigation-Policy Type Analysis'!$A86,'Dataset (all Ps)'!$D$2:$D$381,"*"&amp;$H$81&amp;"*")</f>
        <v>0</v>
      </c>
      <c r="I86" s="7">
        <f t="shared" ref="I86" si="24">H86/SUM(H$83:H$94)</f>
        <v>0</v>
      </c>
    </row>
    <row r="87" spans="1:9" x14ac:dyDescent="0.2">
      <c r="A87" s="6" t="s">
        <v>491</v>
      </c>
      <c r="B87" s="6">
        <f>COUNTIFS('Dataset (all Ps)'!$E$2:$E$381,'Litigation-Policy Type Analysis'!$A87,'Dataset (all Ps)'!$D$2:$D$381,'Litigation-Policy Type Analysis'!B$81)</f>
        <v>7</v>
      </c>
      <c r="C87" s="7">
        <f t="shared" si="15"/>
        <v>0.1</v>
      </c>
      <c r="D87" s="6">
        <f>COUNTIFS('Dataset (all Ps)'!$E$2:$E$381,'Litigation-Policy Type Analysis'!$A87,'Dataset (all Ps)'!$D$2:$D$381,'Litigation-Policy Type Analysis'!D$81)</f>
        <v>8</v>
      </c>
      <c r="E87" s="7">
        <f t="shared" ref="E87" si="25">D87/SUM(D$83:D$94)</f>
        <v>5.0314465408805034E-2</v>
      </c>
      <c r="F87" s="6">
        <f>COUNTIFS('Dataset (all Ps)'!$E$2:$E$381,'Litigation-Policy Type Analysis'!$A87,'Dataset (all Ps)'!$D$2:$D$381,"*"&amp;$F$81&amp;"*")</f>
        <v>5</v>
      </c>
      <c r="G87" s="7">
        <f t="shared" ref="G87" si="26">F87/SUM(F$83:F$94)</f>
        <v>6.3291139240506333E-2</v>
      </c>
      <c r="H87" s="6">
        <f>COUNTIFS('Dataset (all Ps)'!$E$2:$E$381,'Litigation-Policy Type Analysis'!$A87,'Dataset (all Ps)'!$D$2:$D$381,"*"&amp;$H$81&amp;"*")</f>
        <v>4</v>
      </c>
      <c r="I87" s="7">
        <f t="shared" ref="I87" si="27">H87/SUM(H$83:H$94)</f>
        <v>5.5555555555555552E-2</v>
      </c>
    </row>
    <row r="88" spans="1:9" x14ac:dyDescent="0.2">
      <c r="A88" s="6" t="s">
        <v>71</v>
      </c>
      <c r="B88" s="6">
        <f>COUNTIFS('Dataset (all Ps)'!$E$2:$E$381,'Litigation-Policy Type Analysis'!$A88,'Dataset (all Ps)'!$D$2:$D$381,'Litigation-Policy Type Analysis'!B$81)</f>
        <v>13</v>
      </c>
      <c r="C88" s="7">
        <f t="shared" si="15"/>
        <v>0.18571428571428572</v>
      </c>
      <c r="D88" s="6">
        <f>COUNTIFS('Dataset (all Ps)'!$E$2:$E$381,'Litigation-Policy Type Analysis'!$A88,'Dataset (all Ps)'!$D$2:$D$381,'Litigation-Policy Type Analysis'!D$81)</f>
        <v>80</v>
      </c>
      <c r="E88" s="7">
        <f t="shared" ref="E88" si="28">D88/SUM(D$83:D$94)</f>
        <v>0.50314465408805031</v>
      </c>
      <c r="F88" s="6">
        <f>COUNTIFS('Dataset (all Ps)'!$E$2:$E$381,'Litigation-Policy Type Analysis'!$A88,'Dataset (all Ps)'!$D$2:$D$381,"*"&amp;$F$81&amp;"*")</f>
        <v>57</v>
      </c>
      <c r="G88" s="7">
        <f t="shared" ref="G88" si="29">F88/SUM(F$83:F$94)</f>
        <v>0.72151898734177211</v>
      </c>
      <c r="H88" s="6">
        <f>COUNTIFS('Dataset (all Ps)'!$E$2:$E$381,'Litigation-Policy Type Analysis'!$A88,'Dataset (all Ps)'!$D$2:$D$381,"*"&amp;$H$81&amp;"*")</f>
        <v>59</v>
      </c>
      <c r="I88" s="7">
        <f t="shared" ref="I88" si="30">H88/SUM(H$83:H$94)</f>
        <v>0.81944444444444442</v>
      </c>
    </row>
    <row r="89" spans="1:9" x14ac:dyDescent="0.2">
      <c r="A89" s="6" t="s">
        <v>234</v>
      </c>
      <c r="B89" s="6">
        <f>COUNTIFS('Dataset (all Ps)'!$E$2:$E$381,'Litigation-Policy Type Analysis'!$A89,'Dataset (all Ps)'!$D$2:$D$381,'Litigation-Policy Type Analysis'!B$81)</f>
        <v>14</v>
      </c>
      <c r="C89" s="7">
        <f t="shared" si="15"/>
        <v>0.2</v>
      </c>
      <c r="D89" s="6">
        <f>COUNTIFS('Dataset (all Ps)'!$E$2:$E$381,'Litigation-Policy Type Analysis'!$A89,'Dataset (all Ps)'!$D$2:$D$381,'Litigation-Policy Type Analysis'!D$81)</f>
        <v>13</v>
      </c>
      <c r="E89" s="7">
        <f t="shared" ref="E89" si="31">D89/SUM(D$83:D$94)</f>
        <v>8.1761006289308172E-2</v>
      </c>
      <c r="F89" s="6">
        <f>COUNTIFS('Dataset (all Ps)'!$E$2:$E$381,'Litigation-Policy Type Analysis'!$A89,'Dataset (all Ps)'!$D$2:$D$381,"*"&amp;$F$81&amp;"*")</f>
        <v>3</v>
      </c>
      <c r="G89" s="7">
        <f t="shared" ref="G89" si="32">F89/SUM(F$83:F$94)</f>
        <v>3.7974683544303799E-2</v>
      </c>
      <c r="H89" s="6">
        <f>COUNTIFS('Dataset (all Ps)'!$E$2:$E$381,'Litigation-Policy Type Analysis'!$A89,'Dataset (all Ps)'!$D$2:$D$381,"*"&amp;$H$81&amp;"*")</f>
        <v>5</v>
      </c>
      <c r="I89" s="7">
        <f t="shared" ref="I89" si="33">H89/SUM(H$83:H$94)</f>
        <v>6.9444444444444448E-2</v>
      </c>
    </row>
    <row r="90" spans="1:9" x14ac:dyDescent="0.2">
      <c r="A90" s="6" t="s">
        <v>128</v>
      </c>
      <c r="B90" s="6">
        <f>COUNTIFS('Dataset (all Ps)'!$E$2:$E$381,'Litigation-Policy Type Analysis'!$A90,'Dataset (all Ps)'!$D$2:$D$381,'Litigation-Policy Type Analysis'!B$81)</f>
        <v>13</v>
      </c>
      <c r="C90" s="7">
        <f t="shared" si="15"/>
        <v>0.18571428571428572</v>
      </c>
      <c r="D90" s="6">
        <f>COUNTIFS('Dataset (all Ps)'!$E$2:$E$381,'Litigation-Policy Type Analysis'!$A90,'Dataset (all Ps)'!$D$2:$D$381,'Litigation-Policy Type Analysis'!D$81)</f>
        <v>18</v>
      </c>
      <c r="E90" s="7">
        <f t="shared" ref="E90" si="34">D90/SUM(D$83:D$94)</f>
        <v>0.11320754716981132</v>
      </c>
      <c r="F90" s="6">
        <f>COUNTIFS('Dataset (all Ps)'!$E$2:$E$381,'Litigation-Policy Type Analysis'!$A90,'Dataset (all Ps)'!$D$2:$D$381,"*"&amp;$F$81&amp;"*")</f>
        <v>1</v>
      </c>
      <c r="G90" s="7">
        <f t="shared" ref="G90" si="35">F90/SUM(F$83:F$94)</f>
        <v>1.2658227848101266E-2</v>
      </c>
      <c r="H90" s="6">
        <f>COUNTIFS('Dataset (all Ps)'!$E$2:$E$381,'Litigation-Policy Type Analysis'!$A90,'Dataset (all Ps)'!$D$2:$D$381,"*"&amp;$H$81&amp;"*")</f>
        <v>0</v>
      </c>
      <c r="I90" s="7">
        <f t="shared" ref="I90" si="36">H90/SUM(H$83:H$94)</f>
        <v>0</v>
      </c>
    </row>
    <row r="91" spans="1:9" x14ac:dyDescent="0.2">
      <c r="A91" s="6" t="s">
        <v>4735</v>
      </c>
      <c r="B91" s="6">
        <f>COUNTIFS('Dataset (all Ps)'!$E$2:$E$381,'Litigation-Policy Type Analysis'!$A91,'Dataset (all Ps)'!$D$2:$D$381,'Litigation-Policy Type Analysis'!B$81)</f>
        <v>0</v>
      </c>
      <c r="C91" s="7">
        <f t="shared" si="15"/>
        <v>0</v>
      </c>
      <c r="D91" s="6">
        <f>COUNTIFS('Dataset (all Ps)'!$E$2:$E$381,'Litigation-Policy Type Analysis'!$A91,'Dataset (all Ps)'!$D$2:$D$381,'Litigation-Policy Type Analysis'!D$81)</f>
        <v>0</v>
      </c>
      <c r="E91" s="7">
        <f t="shared" ref="E91" si="37">D91/SUM(D$83:D$94)</f>
        <v>0</v>
      </c>
      <c r="F91" s="6">
        <f>COUNTIFS('Dataset (all Ps)'!$E$2:$E$381,'Litigation-Policy Type Analysis'!$A91,'Dataset (all Ps)'!$D$2:$D$381,"*"&amp;$F$81&amp;"*")</f>
        <v>0</v>
      </c>
      <c r="G91" s="7">
        <f t="shared" ref="G91" si="38">F91/SUM(F$83:F$94)</f>
        <v>0</v>
      </c>
      <c r="H91" s="6">
        <f>COUNTIFS('Dataset (all Ps)'!$E$2:$E$381,'Litigation-Policy Type Analysis'!$A91,'Dataset (all Ps)'!$D$2:$D$381,"*"&amp;$H$81&amp;"*")</f>
        <v>1</v>
      </c>
      <c r="I91" s="7">
        <f t="shared" ref="I91" si="39">H91/SUM(H$83:H$94)</f>
        <v>1.3888888888888888E-2</v>
      </c>
    </row>
    <row r="92" spans="1:9" x14ac:dyDescent="0.2">
      <c r="A92" s="6" t="s">
        <v>531</v>
      </c>
      <c r="B92" s="6">
        <f>COUNTIFS('Dataset (all Ps)'!$E$2:$E$381,'Litigation-Policy Type Analysis'!$A92,'Dataset (all Ps)'!$D$2:$D$381,'Litigation-Policy Type Analysis'!B$81)</f>
        <v>2</v>
      </c>
      <c r="C92" s="7">
        <f t="shared" si="15"/>
        <v>2.8571428571428571E-2</v>
      </c>
      <c r="D92" s="6">
        <f>COUNTIFS('Dataset (all Ps)'!$E$2:$E$381,'Litigation-Policy Type Analysis'!$A92,'Dataset (all Ps)'!$D$2:$D$381,'Litigation-Policy Type Analysis'!D$81)</f>
        <v>5</v>
      </c>
      <c r="E92" s="7">
        <f t="shared" ref="E92" si="40">D92/SUM(D$83:D$94)</f>
        <v>3.1446540880503145E-2</v>
      </c>
      <c r="F92" s="6">
        <f>COUNTIFS('Dataset (all Ps)'!$E$2:$E$381,'Litigation-Policy Type Analysis'!$A92,'Dataset (all Ps)'!$D$2:$D$381,"*"&amp;$F$81&amp;"*")</f>
        <v>2</v>
      </c>
      <c r="G92" s="7">
        <f t="shared" ref="G92" si="41">F92/SUM(F$83:F$94)</f>
        <v>2.5316455696202531E-2</v>
      </c>
      <c r="H92" s="6">
        <f>COUNTIFS('Dataset (all Ps)'!$E$2:$E$381,'Litigation-Policy Type Analysis'!$A92,'Dataset (all Ps)'!$D$2:$D$381,"*"&amp;$H$81&amp;"*")</f>
        <v>0</v>
      </c>
      <c r="I92" s="7">
        <f t="shared" ref="I92" si="42">H92/SUM(H$83:H$94)</f>
        <v>0</v>
      </c>
    </row>
    <row r="93" spans="1:9" x14ac:dyDescent="0.2">
      <c r="A93" s="6" t="s">
        <v>113</v>
      </c>
      <c r="B93" s="6">
        <f>COUNTIFS('Dataset (all Ps)'!$E$2:$E$381,'Litigation-Policy Type Analysis'!$A93,'Dataset (all Ps)'!$D$2:$D$381,'Litigation-Policy Type Analysis'!B$81)</f>
        <v>12</v>
      </c>
      <c r="C93" s="7">
        <f t="shared" si="15"/>
        <v>0.17142857142857143</v>
      </c>
      <c r="D93" s="6">
        <f>COUNTIFS('Dataset (all Ps)'!$E$2:$E$381,'Litigation-Policy Type Analysis'!$A93,'Dataset (all Ps)'!$D$2:$D$381,'Litigation-Policy Type Analysis'!D$81)</f>
        <v>13</v>
      </c>
      <c r="E93" s="7">
        <f t="shared" ref="E93" si="43">D93/SUM(D$83:D$94)</f>
        <v>8.1761006289308172E-2</v>
      </c>
      <c r="F93" s="6">
        <f>COUNTIFS('Dataset (all Ps)'!$E$2:$E$381,'Litigation-Policy Type Analysis'!$A93,'Dataset (all Ps)'!$D$2:$D$381,"*"&amp;$F$81&amp;"*")</f>
        <v>3</v>
      </c>
      <c r="G93" s="7">
        <f t="shared" ref="G93" si="44">F93/SUM(F$83:F$94)</f>
        <v>3.7974683544303799E-2</v>
      </c>
      <c r="H93" s="6">
        <f>COUNTIFS('Dataset (all Ps)'!$E$2:$E$381,'Litigation-Policy Type Analysis'!$A93,'Dataset (all Ps)'!$D$2:$D$381,"*"&amp;$H$81&amp;"*")</f>
        <v>1</v>
      </c>
      <c r="I93" s="7">
        <f t="shared" ref="I93" si="45">H93/SUM(H$83:H$94)</f>
        <v>1.3888888888888888E-2</v>
      </c>
    </row>
    <row r="94" spans="1:9" x14ac:dyDescent="0.2">
      <c r="A94" s="6" t="s">
        <v>1021</v>
      </c>
      <c r="B94" s="6">
        <f>COUNTIFS('Dataset (all Ps)'!$E$2:$E$381,'Litigation-Policy Type Analysis'!$A94,'Dataset (all Ps)'!$D$2:$D$381,'Litigation-Policy Type Analysis'!B$81)</f>
        <v>1</v>
      </c>
      <c r="C94" s="7">
        <f t="shared" si="15"/>
        <v>1.4285714285714285E-2</v>
      </c>
      <c r="D94" s="6">
        <f>COUNTIFS('Dataset (all Ps)'!$E$2:$E$381,'Litigation-Policy Type Analysis'!$A94,'Dataset (all Ps)'!$D$2:$D$381,'Litigation-Policy Type Analysis'!D$81)</f>
        <v>4</v>
      </c>
      <c r="E94" s="7">
        <f t="shared" ref="E94" si="46">D94/SUM(D$83:D$94)</f>
        <v>2.5157232704402517E-2</v>
      </c>
      <c r="F94" s="6">
        <f>COUNTIFS('Dataset (all Ps)'!$E$2:$E$381,'Litigation-Policy Type Analysis'!$A94,'Dataset (all Ps)'!$D$2:$D$381,"*"&amp;$F$81&amp;"*")</f>
        <v>1</v>
      </c>
      <c r="G94" s="7">
        <f t="shared" ref="G94" si="47">F94/SUM(F$83:F$94)</f>
        <v>1.2658227848101266E-2</v>
      </c>
      <c r="H94" s="6">
        <f>COUNTIFS('Dataset (all Ps)'!$E$2:$E$381,'Litigation-Policy Type Analysis'!$A94,'Dataset (all Ps)'!$D$2:$D$381,"*"&amp;$H$81&amp;"*")</f>
        <v>1</v>
      </c>
      <c r="I94" s="7">
        <f t="shared" ref="I94" si="48">H94/SUM(H$83:H$94)</f>
        <v>1.3888888888888888E-2</v>
      </c>
    </row>
    <row r="96" spans="1:9" x14ac:dyDescent="0.2">
      <c r="A96" s="51" t="s">
        <v>5594</v>
      </c>
      <c r="B96" s="52"/>
      <c r="C96" s="52"/>
      <c r="D96" s="52"/>
      <c r="E96" s="52"/>
      <c r="F96" s="52"/>
      <c r="G96" s="52"/>
      <c r="H96" s="52"/>
    </row>
    <row r="97" spans="1:10" x14ac:dyDescent="0.2">
      <c r="A97" s="6" t="s">
        <v>4</v>
      </c>
      <c r="B97" s="6" t="s">
        <v>3</v>
      </c>
      <c r="C97" s="6" t="s">
        <v>5597</v>
      </c>
      <c r="D97" s="6" t="s">
        <v>5595</v>
      </c>
      <c r="E97" s="6" t="s">
        <v>5596</v>
      </c>
      <c r="F97" s="6" t="s">
        <v>4685</v>
      </c>
      <c r="G97" s="6" t="s">
        <v>4686</v>
      </c>
      <c r="H97" s="6" t="s">
        <v>5593</v>
      </c>
      <c r="I97" s="6" t="s">
        <v>5826</v>
      </c>
      <c r="J97" s="6" t="s">
        <v>5827</v>
      </c>
    </row>
    <row r="98" spans="1:10" x14ac:dyDescent="0.2">
      <c r="A98" s="50" t="s">
        <v>5445</v>
      </c>
      <c r="B98" s="6">
        <v>2023</v>
      </c>
      <c r="C98" s="6">
        <v>3</v>
      </c>
      <c r="D98" s="16">
        <v>44946</v>
      </c>
      <c r="E98" s="16">
        <v>45310</v>
      </c>
      <c r="F98" s="6">
        <f>COUNTIFS('Dataset (all Ps)'!$C$2:$C$381,"&gt;="&amp;$D98,'Dataset (all Ps)'!$C$2:$C$381,"&lt;="&amp;$E98,'Dataset (all Ps)'!$F$2:$F$381,'Litigation-Policy Type Analysis'!F$97)</f>
        <v>9</v>
      </c>
      <c r="G98" s="6">
        <f>COUNTIFS('Dataset (all Ps)'!$C$2:$C$381,"&gt;="&amp;$D98,'Dataset (all Ps)'!$C$2:$C$381,"&lt;="&amp;$E98,'Dataset (all Ps)'!$F$2:$F$381,'Litigation-Policy Type Analysis'!G$97)</f>
        <v>2</v>
      </c>
      <c r="H98" s="6">
        <f>SUM(F98:G98)</f>
        <v>11</v>
      </c>
      <c r="I98" s="22">
        <f>F98/(SUM(F98:G98))</f>
        <v>0.81818181818181823</v>
      </c>
      <c r="J98" s="22">
        <f>1-I98</f>
        <v>0.18181818181818177</v>
      </c>
    </row>
    <row r="99" spans="1:10" x14ac:dyDescent="0.2">
      <c r="A99" s="50"/>
      <c r="B99" s="6">
        <v>2022</v>
      </c>
      <c r="C99" s="6">
        <v>2</v>
      </c>
      <c r="D99" s="16">
        <v>44581</v>
      </c>
      <c r="E99" s="16">
        <v>44945</v>
      </c>
      <c r="F99" s="6">
        <f>COUNTIFS('Dataset (all Ps)'!$C$2:$C$381,"&gt;="&amp;$D99,'Dataset (all Ps)'!$C$2:$C$381,"&lt;="&amp;$E99,'Dataset (all Ps)'!$F$2:$F$381,'Litigation-Policy Type Analysis'!F$97)</f>
        <v>16</v>
      </c>
      <c r="G99" s="6">
        <f>COUNTIFS('Dataset (all Ps)'!$C$2:$C$381,"&gt;="&amp;$D99,'Dataset (all Ps)'!$C$2:$C$381,"&lt;="&amp;$E99,'Dataset (all Ps)'!$F$2:$F$381,'Litigation-Policy Type Analysis'!G$97)</f>
        <v>5</v>
      </c>
      <c r="H99" s="6">
        <f t="shared" ref="H99:H120" si="49">SUM(F99:G99)</f>
        <v>21</v>
      </c>
      <c r="I99" s="22">
        <f t="shared" ref="I99:I120" si="50">F99/(SUM(F99:G99))</f>
        <v>0.76190476190476186</v>
      </c>
      <c r="J99" s="22">
        <f t="shared" ref="J99:J120" si="51">1-I99</f>
        <v>0.23809523809523814</v>
      </c>
    </row>
    <row r="100" spans="1:10" x14ac:dyDescent="0.2">
      <c r="A100" s="50"/>
      <c r="B100" s="6">
        <v>2021</v>
      </c>
      <c r="C100" s="6">
        <v>1</v>
      </c>
      <c r="D100" s="16">
        <v>44216</v>
      </c>
      <c r="E100" s="16">
        <v>44580</v>
      </c>
      <c r="F100" s="6">
        <f>COUNTIFS('Dataset (all Ps)'!$C$2:$C$381,"&gt;="&amp;$D100,'Dataset (all Ps)'!$C$2:$C$381,"&lt;="&amp;$E100,'Dataset (all Ps)'!$F$2:$F$381,'Litigation-Policy Type Analysis'!F$97)</f>
        <v>32</v>
      </c>
      <c r="G100" s="6">
        <f>COUNTIFS('Dataset (all Ps)'!$C$2:$C$381,"&gt;="&amp;$D100,'Dataset (all Ps)'!$C$2:$C$381,"&lt;="&amp;$E100,'Dataset (all Ps)'!$F$2:$F$381,'Litigation-Policy Type Analysis'!G$97)</f>
        <v>9</v>
      </c>
      <c r="H100" s="6">
        <f t="shared" si="49"/>
        <v>41</v>
      </c>
      <c r="I100" s="22">
        <f t="shared" si="50"/>
        <v>0.78048780487804881</v>
      </c>
      <c r="J100" s="22">
        <f t="shared" si="51"/>
        <v>0.21951219512195119</v>
      </c>
    </row>
    <row r="101" spans="1:10" x14ac:dyDescent="0.2">
      <c r="A101" s="50" t="s">
        <v>5446</v>
      </c>
      <c r="B101" s="6">
        <v>2020</v>
      </c>
      <c r="C101" s="6">
        <v>4</v>
      </c>
      <c r="D101" s="16">
        <v>43850</v>
      </c>
      <c r="E101" s="16">
        <v>44215</v>
      </c>
      <c r="F101" s="6">
        <f>COUNTIFS('Dataset (all Ps)'!$C$2:$C$381,"&gt;="&amp;$D101,'Dataset (all Ps)'!$C$2:$C$381,"&lt;="&amp;$E101,'Dataset (all Ps)'!$F$2:$F$381,'Litigation-Policy Type Analysis'!F$97)</f>
        <v>36</v>
      </c>
      <c r="G101" s="6">
        <f>COUNTIFS('Dataset (all Ps)'!$C$2:$C$381,"&gt;="&amp;$D101,'Dataset (all Ps)'!$C$2:$C$381,"&lt;="&amp;$E101,'Dataset (all Ps)'!$F$2:$F$381,'Litigation-Policy Type Analysis'!G$97)</f>
        <v>21</v>
      </c>
      <c r="H101" s="6">
        <f t="shared" si="49"/>
        <v>57</v>
      </c>
      <c r="I101" s="22">
        <f t="shared" si="50"/>
        <v>0.63157894736842102</v>
      </c>
      <c r="J101" s="22">
        <f t="shared" si="51"/>
        <v>0.36842105263157898</v>
      </c>
    </row>
    <row r="102" spans="1:10" x14ac:dyDescent="0.2">
      <c r="A102" s="50"/>
      <c r="B102" s="6">
        <v>2019</v>
      </c>
      <c r="C102" s="6">
        <v>3</v>
      </c>
      <c r="D102" s="16">
        <v>43485</v>
      </c>
      <c r="E102" s="16">
        <v>43849</v>
      </c>
      <c r="F102" s="6">
        <f>COUNTIFS('Dataset (all Ps)'!$C$2:$C$381,"&gt;="&amp;$D102,'Dataset (all Ps)'!$C$2:$C$381,"&lt;="&amp;$E102,'Dataset (all Ps)'!$F$2:$F$381,'Litigation-Policy Type Analysis'!F$97)</f>
        <v>20</v>
      </c>
      <c r="G102" s="6">
        <f>COUNTIFS('Dataset (all Ps)'!$C$2:$C$381,"&gt;="&amp;$D102,'Dataset (all Ps)'!$C$2:$C$381,"&lt;="&amp;$E102,'Dataset (all Ps)'!$F$2:$F$381,'Litigation-Policy Type Analysis'!G$97)</f>
        <v>11</v>
      </c>
      <c r="H102" s="6">
        <f t="shared" si="49"/>
        <v>31</v>
      </c>
      <c r="I102" s="22">
        <f t="shared" si="50"/>
        <v>0.64516129032258063</v>
      </c>
      <c r="J102" s="22">
        <f t="shared" si="51"/>
        <v>0.35483870967741937</v>
      </c>
    </row>
    <row r="103" spans="1:10" x14ac:dyDescent="0.2">
      <c r="A103" s="50"/>
      <c r="B103" s="6">
        <v>2018</v>
      </c>
      <c r="C103" s="6">
        <v>2</v>
      </c>
      <c r="D103" s="16">
        <v>43120</v>
      </c>
      <c r="E103" s="16">
        <v>43484</v>
      </c>
      <c r="F103" s="6">
        <f>COUNTIFS('Dataset (all Ps)'!$C$2:$C$381,"&gt;="&amp;$D103,'Dataset (all Ps)'!$C$2:$C$381,"&lt;="&amp;$E103,'Dataset (all Ps)'!$F$2:$F$381,'Litigation-Policy Type Analysis'!F$97)</f>
        <v>15</v>
      </c>
      <c r="G103" s="6">
        <f>COUNTIFS('Dataset (all Ps)'!$C$2:$C$381,"&gt;="&amp;$D103,'Dataset (all Ps)'!$C$2:$C$381,"&lt;="&amp;$E103,'Dataset (all Ps)'!$F$2:$F$381,'Litigation-Policy Type Analysis'!G$97)</f>
        <v>13</v>
      </c>
      <c r="H103" s="6">
        <f t="shared" si="49"/>
        <v>28</v>
      </c>
      <c r="I103" s="22">
        <f t="shared" si="50"/>
        <v>0.5357142857142857</v>
      </c>
      <c r="J103" s="22">
        <f t="shared" si="51"/>
        <v>0.4642857142857143</v>
      </c>
    </row>
    <row r="104" spans="1:10" x14ac:dyDescent="0.2">
      <c r="A104" s="50"/>
      <c r="B104" s="6">
        <v>2017</v>
      </c>
      <c r="C104" s="6">
        <v>1</v>
      </c>
      <c r="D104" s="16">
        <v>42755</v>
      </c>
      <c r="E104" s="16">
        <v>43119</v>
      </c>
      <c r="F104" s="6">
        <f>COUNTIFS('Dataset (all Ps)'!$C$2:$C$381,"&gt;="&amp;$D104,'Dataset (all Ps)'!$C$2:$C$381,"&lt;="&amp;$E104,'Dataset (all Ps)'!$F$2:$F$381,'Litigation-Policy Type Analysis'!F$97)</f>
        <v>19</v>
      </c>
      <c r="G104" s="6">
        <f>COUNTIFS('Dataset (all Ps)'!$C$2:$C$381,"&gt;="&amp;$D104,'Dataset (all Ps)'!$C$2:$C$381,"&lt;="&amp;$E104,'Dataset (all Ps)'!$F$2:$F$381,'Litigation-Policy Type Analysis'!G$97)</f>
        <v>22</v>
      </c>
      <c r="H104" s="6">
        <f t="shared" si="49"/>
        <v>41</v>
      </c>
      <c r="I104" s="22">
        <f t="shared" si="50"/>
        <v>0.46341463414634149</v>
      </c>
      <c r="J104" s="22">
        <f t="shared" si="51"/>
        <v>0.53658536585365857</v>
      </c>
    </row>
    <row r="105" spans="1:10" x14ac:dyDescent="0.2">
      <c r="A105" s="50" t="s">
        <v>5453</v>
      </c>
      <c r="B105" s="6">
        <v>2016</v>
      </c>
      <c r="C105" s="6">
        <v>4</v>
      </c>
      <c r="D105" s="16">
        <v>42389</v>
      </c>
      <c r="E105" s="16">
        <v>42754</v>
      </c>
      <c r="F105" s="6">
        <f>COUNTIFS('Dataset (all Ps)'!$C$2:$C$381,"&gt;="&amp;$D105,'Dataset (all Ps)'!$C$2:$C$381,"&lt;="&amp;$E105,'Dataset (all Ps)'!$F$2:$F$381,'Litigation-Policy Type Analysis'!F$97)</f>
        <v>13</v>
      </c>
      <c r="G105" s="6">
        <f>COUNTIFS('Dataset (all Ps)'!$C$2:$C$381,"&gt;="&amp;$D105,'Dataset (all Ps)'!$C$2:$C$381,"&lt;="&amp;$E105,'Dataset (all Ps)'!$F$2:$F$381,'Litigation-Policy Type Analysis'!G$97)</f>
        <v>3</v>
      </c>
      <c r="H105" s="6">
        <f t="shared" si="49"/>
        <v>16</v>
      </c>
      <c r="I105" s="22">
        <f t="shared" si="50"/>
        <v>0.8125</v>
      </c>
      <c r="J105" s="22">
        <f t="shared" si="51"/>
        <v>0.1875</v>
      </c>
    </row>
    <row r="106" spans="1:10" x14ac:dyDescent="0.2">
      <c r="A106" s="50"/>
      <c r="B106" s="6">
        <v>2015</v>
      </c>
      <c r="C106" s="6">
        <v>3</v>
      </c>
      <c r="D106" s="16">
        <v>42024</v>
      </c>
      <c r="E106" s="16">
        <v>42388</v>
      </c>
      <c r="F106" s="6">
        <f>COUNTIFS('Dataset (all Ps)'!$C$2:$C$381,"&gt;="&amp;$D106,'Dataset (all Ps)'!$C$2:$C$381,"&lt;="&amp;$E106,'Dataset (all Ps)'!$F$2:$F$381,'Litigation-Policy Type Analysis'!F$97)</f>
        <v>16</v>
      </c>
      <c r="G106" s="6">
        <f>COUNTIFS('Dataset (all Ps)'!$C$2:$C$381,"&gt;="&amp;$D106,'Dataset (all Ps)'!$C$2:$C$381,"&lt;="&amp;$E106,'Dataset (all Ps)'!$F$2:$F$381,'Litigation-Policy Type Analysis'!G$97)</f>
        <v>1</v>
      </c>
      <c r="H106" s="6">
        <f t="shared" si="49"/>
        <v>17</v>
      </c>
      <c r="I106" s="22">
        <f t="shared" si="50"/>
        <v>0.94117647058823528</v>
      </c>
      <c r="J106" s="22">
        <f t="shared" si="51"/>
        <v>5.8823529411764719E-2</v>
      </c>
    </row>
    <row r="107" spans="1:10" x14ac:dyDescent="0.2">
      <c r="A107" s="50"/>
      <c r="B107" s="6">
        <v>2014</v>
      </c>
      <c r="C107" s="6">
        <v>2</v>
      </c>
      <c r="D107" s="16">
        <v>41659</v>
      </c>
      <c r="E107" s="16">
        <v>42023</v>
      </c>
      <c r="F107" s="6">
        <f>COUNTIFS('Dataset (all Ps)'!$C$2:$C$381,"&gt;="&amp;$D107,'Dataset (all Ps)'!$C$2:$C$381,"&lt;="&amp;$E107,'Dataset (all Ps)'!$F$2:$F$381,'Litigation-Policy Type Analysis'!F$97)</f>
        <v>7</v>
      </c>
      <c r="G107" s="6">
        <f>COUNTIFS('Dataset (all Ps)'!$C$2:$C$381,"&gt;="&amp;$D107,'Dataset (all Ps)'!$C$2:$C$381,"&lt;="&amp;$E107,'Dataset (all Ps)'!$F$2:$F$381,'Litigation-Policy Type Analysis'!G$97)</f>
        <v>1</v>
      </c>
      <c r="H107" s="6">
        <f t="shared" si="49"/>
        <v>8</v>
      </c>
      <c r="I107" s="22">
        <f t="shared" si="50"/>
        <v>0.875</v>
      </c>
      <c r="J107" s="22">
        <f t="shared" si="51"/>
        <v>0.125</v>
      </c>
    </row>
    <row r="108" spans="1:10" x14ac:dyDescent="0.2">
      <c r="A108" s="50"/>
      <c r="B108" s="6">
        <v>2013</v>
      </c>
      <c r="C108" s="6">
        <v>1</v>
      </c>
      <c r="D108" s="16">
        <v>41294</v>
      </c>
      <c r="E108" s="16">
        <v>41658</v>
      </c>
      <c r="F108" s="6">
        <f>COUNTIFS('Dataset (all Ps)'!$C$2:$C$381,"&gt;="&amp;$D108,'Dataset (all Ps)'!$C$2:$C$381,"&lt;="&amp;$E108,'Dataset (all Ps)'!$F$2:$F$381,'Litigation-Policy Type Analysis'!F$97)</f>
        <v>7</v>
      </c>
      <c r="G108" s="6">
        <f>COUNTIFS('Dataset (all Ps)'!$C$2:$C$381,"&gt;="&amp;$D108,'Dataset (all Ps)'!$C$2:$C$381,"&lt;="&amp;$E108,'Dataset (all Ps)'!$F$2:$F$381,'Litigation-Policy Type Analysis'!G$97)</f>
        <v>5</v>
      </c>
      <c r="H108" s="6">
        <f t="shared" si="49"/>
        <v>12</v>
      </c>
      <c r="I108" s="22">
        <f t="shared" si="50"/>
        <v>0.58333333333333337</v>
      </c>
      <c r="J108" s="22">
        <f t="shared" si="51"/>
        <v>0.41666666666666663</v>
      </c>
    </row>
    <row r="109" spans="1:10" x14ac:dyDescent="0.2">
      <c r="A109" s="50" t="s">
        <v>5454</v>
      </c>
      <c r="B109" s="6">
        <v>2012</v>
      </c>
      <c r="C109" s="6">
        <v>4</v>
      </c>
      <c r="D109" s="16">
        <v>40928</v>
      </c>
      <c r="E109" s="16">
        <v>41293</v>
      </c>
      <c r="F109" s="6">
        <f>COUNTIFS('Dataset (all Ps)'!$C$2:$C$381,"&gt;="&amp;$D109,'Dataset (all Ps)'!$C$2:$C$381,"&lt;="&amp;$E109,'Dataset (all Ps)'!$F$2:$F$381,'Litigation-Policy Type Analysis'!F$97)</f>
        <v>6</v>
      </c>
      <c r="G109" s="6">
        <f>COUNTIFS('Dataset (all Ps)'!$C$2:$C$381,"&gt;="&amp;$D109,'Dataset (all Ps)'!$C$2:$C$381,"&lt;="&amp;$E109,'Dataset (all Ps)'!$F$2:$F$381,'Litigation-Policy Type Analysis'!G$97)</f>
        <v>1</v>
      </c>
      <c r="H109" s="6">
        <f t="shared" si="49"/>
        <v>7</v>
      </c>
      <c r="I109" s="22">
        <f t="shared" si="50"/>
        <v>0.8571428571428571</v>
      </c>
      <c r="J109" s="22">
        <f t="shared" si="51"/>
        <v>0.1428571428571429</v>
      </c>
    </row>
    <row r="110" spans="1:10" x14ac:dyDescent="0.2">
      <c r="A110" s="50"/>
      <c r="B110" s="6">
        <v>2011</v>
      </c>
      <c r="C110" s="6">
        <v>3</v>
      </c>
      <c r="D110" s="16">
        <v>40563</v>
      </c>
      <c r="E110" s="16">
        <v>40927</v>
      </c>
      <c r="F110" s="6">
        <f>COUNTIFS('Dataset (all Ps)'!$C$2:$C$381,"&gt;="&amp;$D110,'Dataset (all Ps)'!$C$2:$C$381,"&lt;="&amp;$E110,'Dataset (all Ps)'!$F$2:$F$381,'Litigation-Policy Type Analysis'!F$97)</f>
        <v>4</v>
      </c>
      <c r="G110" s="6">
        <f>COUNTIFS('Dataset (all Ps)'!$C$2:$C$381,"&gt;="&amp;$D110,'Dataset (all Ps)'!$C$2:$C$381,"&lt;="&amp;$E110,'Dataset (all Ps)'!$F$2:$F$381,'Litigation-Policy Type Analysis'!G$97)</f>
        <v>2</v>
      </c>
      <c r="H110" s="6">
        <f t="shared" si="49"/>
        <v>6</v>
      </c>
      <c r="I110" s="22">
        <f t="shared" si="50"/>
        <v>0.66666666666666663</v>
      </c>
      <c r="J110" s="22">
        <f t="shared" si="51"/>
        <v>0.33333333333333337</v>
      </c>
    </row>
    <row r="111" spans="1:10" x14ac:dyDescent="0.2">
      <c r="A111" s="50"/>
      <c r="B111" s="6">
        <v>2010</v>
      </c>
      <c r="C111" s="6">
        <v>2</v>
      </c>
      <c r="D111" s="16">
        <v>40198</v>
      </c>
      <c r="E111" s="16">
        <v>40562</v>
      </c>
      <c r="F111" s="6">
        <f>COUNTIFS('Dataset (all Ps)'!$C$2:$C$381,"&gt;="&amp;$D111,'Dataset (all Ps)'!$C$2:$C$381,"&lt;="&amp;$E111,'Dataset (all Ps)'!$F$2:$F$381,'Litigation-Policy Type Analysis'!F$97)</f>
        <v>9</v>
      </c>
      <c r="G111" s="6">
        <f>COUNTIFS('Dataset (all Ps)'!$C$2:$C$381,"&gt;="&amp;$D111,'Dataset (all Ps)'!$C$2:$C$381,"&lt;="&amp;$E111,'Dataset (all Ps)'!$F$2:$F$381,'Litigation-Policy Type Analysis'!G$97)</f>
        <v>2</v>
      </c>
      <c r="H111" s="6">
        <f t="shared" si="49"/>
        <v>11</v>
      </c>
      <c r="I111" s="22">
        <f t="shared" si="50"/>
        <v>0.81818181818181823</v>
      </c>
      <c r="J111" s="22">
        <f t="shared" si="51"/>
        <v>0.18181818181818177</v>
      </c>
    </row>
    <row r="112" spans="1:10" x14ac:dyDescent="0.2">
      <c r="A112" s="50"/>
      <c r="B112" s="6">
        <v>2009</v>
      </c>
      <c r="C112" s="6">
        <v>1</v>
      </c>
      <c r="D112" s="16">
        <v>39833</v>
      </c>
      <c r="E112" s="16">
        <v>40197</v>
      </c>
      <c r="F112" s="6">
        <f>COUNTIFS('Dataset (all Ps)'!$C$2:$C$381,"&gt;="&amp;$D112,'Dataset (all Ps)'!$C$2:$C$381,"&lt;="&amp;$E112,'Dataset (all Ps)'!$F$2:$F$381,'Litigation-Policy Type Analysis'!F$97)</f>
        <v>1</v>
      </c>
      <c r="G112" s="6">
        <f>COUNTIFS('Dataset (all Ps)'!$C$2:$C$381,"&gt;="&amp;$D112,'Dataset (all Ps)'!$C$2:$C$381,"&lt;="&amp;$E112,'Dataset (all Ps)'!$F$2:$F$381,'Litigation-Policy Type Analysis'!G$97)</f>
        <v>0</v>
      </c>
      <c r="H112" s="6">
        <f t="shared" si="49"/>
        <v>1</v>
      </c>
      <c r="I112" s="22">
        <f t="shared" si="50"/>
        <v>1</v>
      </c>
      <c r="J112" s="22">
        <f t="shared" si="51"/>
        <v>0</v>
      </c>
    </row>
    <row r="113" spans="1:10" x14ac:dyDescent="0.2">
      <c r="A113" s="50" t="s">
        <v>5455</v>
      </c>
      <c r="B113" s="6">
        <v>2008</v>
      </c>
      <c r="C113" s="6">
        <v>4</v>
      </c>
      <c r="D113" s="16">
        <v>39467</v>
      </c>
      <c r="E113" s="16">
        <v>39832</v>
      </c>
      <c r="F113" s="6">
        <f>COUNTIFS('Dataset (all Ps)'!$C$2:$C$381,"&gt;="&amp;$D113,'Dataset (all Ps)'!$C$2:$C$381,"&lt;="&amp;$E113,'Dataset (all Ps)'!$F$2:$F$381,'Litigation-Policy Type Analysis'!F$97)</f>
        <v>9</v>
      </c>
      <c r="G113" s="6">
        <f>COUNTIFS('Dataset (all Ps)'!$C$2:$C$381,"&gt;="&amp;$D113,'Dataset (all Ps)'!$C$2:$C$381,"&lt;="&amp;$E113,'Dataset (all Ps)'!$F$2:$F$381,'Litigation-Policy Type Analysis'!G$97)</f>
        <v>6</v>
      </c>
      <c r="H113" s="6">
        <f t="shared" si="49"/>
        <v>15</v>
      </c>
      <c r="I113" s="22">
        <f t="shared" si="50"/>
        <v>0.6</v>
      </c>
      <c r="J113" s="22">
        <f t="shared" si="51"/>
        <v>0.4</v>
      </c>
    </row>
    <row r="114" spans="1:10" x14ac:dyDescent="0.2">
      <c r="A114" s="50"/>
      <c r="B114" s="6">
        <v>2007</v>
      </c>
      <c r="C114" s="6">
        <v>3</v>
      </c>
      <c r="D114" s="16">
        <v>39102</v>
      </c>
      <c r="E114" s="16">
        <v>39466</v>
      </c>
      <c r="F114" s="6">
        <f>COUNTIFS('Dataset (all Ps)'!$C$2:$C$381,"&gt;="&amp;$D114,'Dataset (all Ps)'!$C$2:$C$381,"&lt;="&amp;$E114,'Dataset (all Ps)'!$F$2:$F$381,'Litigation-Policy Type Analysis'!F$97)</f>
        <v>4</v>
      </c>
      <c r="G114" s="6">
        <f>COUNTIFS('Dataset (all Ps)'!$C$2:$C$381,"&gt;="&amp;$D114,'Dataset (all Ps)'!$C$2:$C$381,"&lt;="&amp;$E114,'Dataset (all Ps)'!$F$2:$F$381,'Litigation-Policy Type Analysis'!G$97)</f>
        <v>5</v>
      </c>
      <c r="H114" s="6">
        <f t="shared" si="49"/>
        <v>9</v>
      </c>
      <c r="I114" s="22">
        <f t="shared" si="50"/>
        <v>0.44444444444444442</v>
      </c>
      <c r="J114" s="22">
        <f t="shared" si="51"/>
        <v>0.55555555555555558</v>
      </c>
    </row>
    <row r="115" spans="1:10" x14ac:dyDescent="0.2">
      <c r="A115" s="50"/>
      <c r="B115" s="6">
        <v>2006</v>
      </c>
      <c r="C115" s="6">
        <v>2</v>
      </c>
      <c r="D115" s="16">
        <v>38737</v>
      </c>
      <c r="E115" s="16">
        <v>39101</v>
      </c>
      <c r="F115" s="6">
        <f>COUNTIFS('Dataset (all Ps)'!$C$2:$C$381,"&gt;="&amp;$D115,'Dataset (all Ps)'!$C$2:$C$381,"&lt;="&amp;$E115,'Dataset (all Ps)'!$F$2:$F$381,'Litigation-Policy Type Analysis'!F$97)</f>
        <v>6</v>
      </c>
      <c r="G115" s="6">
        <f>COUNTIFS('Dataset (all Ps)'!$C$2:$C$381,"&gt;="&amp;$D115,'Dataset (all Ps)'!$C$2:$C$381,"&lt;="&amp;$E115,'Dataset (all Ps)'!$F$2:$F$381,'Litigation-Policy Type Analysis'!G$97)</f>
        <v>2</v>
      </c>
      <c r="H115" s="6">
        <f t="shared" si="49"/>
        <v>8</v>
      </c>
      <c r="I115" s="22">
        <f t="shared" si="50"/>
        <v>0.75</v>
      </c>
      <c r="J115" s="22">
        <f t="shared" si="51"/>
        <v>0.25</v>
      </c>
    </row>
    <row r="116" spans="1:10" x14ac:dyDescent="0.2">
      <c r="A116" s="50"/>
      <c r="B116" s="6">
        <v>2005</v>
      </c>
      <c r="C116" s="6">
        <v>1</v>
      </c>
      <c r="D116" s="16">
        <v>38372</v>
      </c>
      <c r="E116" s="16">
        <v>38736</v>
      </c>
      <c r="F116" s="6">
        <f>COUNTIFS('Dataset (all Ps)'!$C$2:$C$381,"&gt;="&amp;$D116,'Dataset (all Ps)'!$C$2:$C$381,"&lt;="&amp;$E116,'Dataset (all Ps)'!$F$2:$F$381,'Litigation-Policy Type Analysis'!F$97)</f>
        <v>7</v>
      </c>
      <c r="G116" s="6">
        <f>COUNTIFS('Dataset (all Ps)'!$C$2:$C$381,"&gt;="&amp;$D116,'Dataset (all Ps)'!$C$2:$C$381,"&lt;="&amp;$E116,'Dataset (all Ps)'!$F$2:$F$381,'Litigation-Policy Type Analysis'!G$97)</f>
        <v>1</v>
      </c>
      <c r="H116" s="6">
        <f t="shared" si="49"/>
        <v>8</v>
      </c>
      <c r="I116" s="22">
        <f t="shared" si="50"/>
        <v>0.875</v>
      </c>
      <c r="J116" s="22">
        <f t="shared" si="51"/>
        <v>0.125</v>
      </c>
    </row>
    <row r="117" spans="1:10" x14ac:dyDescent="0.2">
      <c r="A117" s="50" t="s">
        <v>5456</v>
      </c>
      <c r="B117" s="6">
        <v>2004</v>
      </c>
      <c r="C117" s="6">
        <v>4</v>
      </c>
      <c r="D117" s="16">
        <v>38006</v>
      </c>
      <c r="E117" s="16">
        <v>38371</v>
      </c>
      <c r="F117" s="6">
        <f>COUNTIFS('Dataset (all Ps)'!$C$2:$C$381,"&gt;="&amp;$D117,'Dataset (all Ps)'!$C$2:$C$381,"&lt;="&amp;$E117,'Dataset (all Ps)'!$F$2:$F$381,'Litigation-Policy Type Analysis'!F$97)</f>
        <v>3</v>
      </c>
      <c r="G117" s="6">
        <f>COUNTIFS('Dataset (all Ps)'!$C$2:$C$381,"&gt;="&amp;$D117,'Dataset (all Ps)'!$C$2:$C$381,"&lt;="&amp;$E117,'Dataset (all Ps)'!$F$2:$F$381,'Litigation-Policy Type Analysis'!G$97)</f>
        <v>5</v>
      </c>
      <c r="H117" s="6">
        <f t="shared" si="49"/>
        <v>8</v>
      </c>
      <c r="I117" s="22">
        <f t="shared" si="50"/>
        <v>0.375</v>
      </c>
      <c r="J117" s="22">
        <f t="shared" si="51"/>
        <v>0.625</v>
      </c>
    </row>
    <row r="118" spans="1:10" x14ac:dyDescent="0.2">
      <c r="A118" s="50"/>
      <c r="B118" s="6">
        <v>2003</v>
      </c>
      <c r="C118" s="6">
        <v>3</v>
      </c>
      <c r="D118" s="16">
        <v>37641</v>
      </c>
      <c r="E118" s="16">
        <v>38005</v>
      </c>
      <c r="F118" s="6">
        <f>COUNTIFS('Dataset (all Ps)'!$C$2:$C$381,"&gt;="&amp;$D118,'Dataset (all Ps)'!$C$2:$C$381,"&lt;="&amp;$E118,'Dataset (all Ps)'!$F$2:$F$381,'Litigation-Policy Type Analysis'!F$97)</f>
        <v>8</v>
      </c>
      <c r="G118" s="6">
        <f>COUNTIFS('Dataset (all Ps)'!$C$2:$C$381,"&gt;="&amp;$D118,'Dataset (all Ps)'!$C$2:$C$381,"&lt;="&amp;$E118,'Dataset (all Ps)'!$F$2:$F$381,'Litigation-Policy Type Analysis'!G$97)</f>
        <v>5</v>
      </c>
      <c r="H118" s="6">
        <f t="shared" si="49"/>
        <v>13</v>
      </c>
      <c r="I118" s="22">
        <f t="shared" si="50"/>
        <v>0.61538461538461542</v>
      </c>
      <c r="J118" s="22">
        <f t="shared" si="51"/>
        <v>0.38461538461538458</v>
      </c>
    </row>
    <row r="119" spans="1:10" x14ac:dyDescent="0.2">
      <c r="A119" s="50"/>
      <c r="B119" s="6">
        <v>2002</v>
      </c>
      <c r="C119" s="6">
        <v>2</v>
      </c>
      <c r="D119" s="16">
        <v>37276</v>
      </c>
      <c r="E119" s="16">
        <v>37640</v>
      </c>
      <c r="F119" s="6">
        <f>COUNTIFS('Dataset (all Ps)'!$C$2:$C$381,"&gt;="&amp;$D119,'Dataset (all Ps)'!$C$2:$C$381,"&lt;="&amp;$E119,'Dataset (all Ps)'!$F$2:$F$381,'Litigation-Policy Type Analysis'!F$97)</f>
        <v>2</v>
      </c>
      <c r="G119" s="6">
        <f>COUNTIFS('Dataset (all Ps)'!$C$2:$C$381,"&gt;="&amp;$D119,'Dataset (all Ps)'!$C$2:$C$381,"&lt;="&amp;$E119,'Dataset (all Ps)'!$F$2:$F$381,'Litigation-Policy Type Analysis'!G$97)</f>
        <v>3</v>
      </c>
      <c r="H119" s="6">
        <f t="shared" si="49"/>
        <v>5</v>
      </c>
      <c r="I119" s="22">
        <f t="shared" si="50"/>
        <v>0.4</v>
      </c>
      <c r="J119" s="22">
        <f t="shared" si="51"/>
        <v>0.6</v>
      </c>
    </row>
    <row r="120" spans="1:10" x14ac:dyDescent="0.2">
      <c r="A120" s="50"/>
      <c r="B120" s="6">
        <v>2001</v>
      </c>
      <c r="C120" s="6">
        <v>1</v>
      </c>
      <c r="D120" s="16">
        <v>36911</v>
      </c>
      <c r="E120" s="16">
        <v>37275</v>
      </c>
      <c r="F120" s="6">
        <f>COUNTIFS('Dataset (all Ps)'!$C$2:$C$381,"&gt;="&amp;$D120,'Dataset (all Ps)'!$C$2:$C$381,"&lt;="&amp;$E120,'Dataset (all Ps)'!$F$2:$F$381,'Litigation-Policy Type Analysis'!F$97)</f>
        <v>2</v>
      </c>
      <c r="G120" s="6">
        <f>COUNTIFS('Dataset (all Ps)'!$C$2:$C$381,"&gt;="&amp;$D120,'Dataset (all Ps)'!$C$2:$C$381,"&lt;="&amp;$E120,'Dataset (all Ps)'!$F$2:$F$381,'Litigation-Policy Type Analysis'!G$97)</f>
        <v>4</v>
      </c>
      <c r="H120" s="6">
        <f t="shared" si="49"/>
        <v>6</v>
      </c>
      <c r="I120" s="22">
        <f t="shared" si="50"/>
        <v>0.33333333333333331</v>
      </c>
      <c r="J120" s="22">
        <f t="shared" si="51"/>
        <v>0.66666666666666674</v>
      </c>
    </row>
    <row r="125" spans="1:10" x14ac:dyDescent="0.2">
      <c r="B125" s="17"/>
      <c r="C125" s="17"/>
      <c r="D125" s="17"/>
    </row>
  </sheetData>
  <sortState xmlns:xlrd2="http://schemas.microsoft.com/office/spreadsheetml/2017/richdata2" ref="A1:Q95">
    <sortCondition ref="A12:A23"/>
  </sortState>
  <mergeCells count="26">
    <mergeCell ref="A1:E1"/>
    <mergeCell ref="B11:C11"/>
    <mergeCell ref="D11:E11"/>
    <mergeCell ref="A10:E10"/>
    <mergeCell ref="F26:G26"/>
    <mergeCell ref="A25:Q25"/>
    <mergeCell ref="J26:K26"/>
    <mergeCell ref="L26:M26"/>
    <mergeCell ref="N26:O26"/>
    <mergeCell ref="P26:Q26"/>
    <mergeCell ref="D26:E26"/>
    <mergeCell ref="D2:E2"/>
    <mergeCell ref="B2:C2"/>
    <mergeCell ref="H26:I26"/>
    <mergeCell ref="A80:I80"/>
    <mergeCell ref="A98:A100"/>
    <mergeCell ref="A101:A104"/>
    <mergeCell ref="A105:A108"/>
    <mergeCell ref="A109:A112"/>
    <mergeCell ref="A117:A120"/>
    <mergeCell ref="A96:H96"/>
    <mergeCell ref="B81:C81"/>
    <mergeCell ref="D81:E81"/>
    <mergeCell ref="F81:G81"/>
    <mergeCell ref="H81:I81"/>
    <mergeCell ref="A113:A116"/>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A94B8-DF00-1949-AFC1-5B9837185E79}">
  <dimension ref="A1:AI381"/>
  <sheetViews>
    <sheetView zoomScale="98" workbookViewId="0">
      <selection activeCell="I8" sqref="I8"/>
    </sheetView>
  </sheetViews>
  <sheetFormatPr baseColWidth="10" defaultRowHeight="17" customHeight="1" x14ac:dyDescent="0.2"/>
  <cols>
    <col min="1" max="1" width="12.1640625" customWidth="1"/>
    <col min="3" max="3" width="10.83203125" style="43"/>
    <col min="4" max="4" width="17.33203125" style="1" bestFit="1" customWidth="1"/>
    <col min="5" max="5" width="18.6640625" style="1" bestFit="1" customWidth="1"/>
    <col min="6" max="6" width="20.83203125" style="1" customWidth="1"/>
    <col min="7" max="7" width="91.83203125" style="1" hidden="1" customWidth="1"/>
    <col min="8" max="8" width="13.1640625" style="1" bestFit="1" customWidth="1"/>
    <col min="9" max="9" width="23.5" style="1" customWidth="1"/>
    <col min="10" max="10" width="83.83203125" style="1" customWidth="1"/>
    <col min="11" max="35" width="0" hidden="1" customWidth="1"/>
  </cols>
  <sheetData>
    <row r="1" spans="1:35" ht="17" customHeight="1" x14ac:dyDescent="0.2">
      <c r="A1" t="s">
        <v>2</v>
      </c>
      <c r="B1" t="s">
        <v>5979</v>
      </c>
      <c r="C1" s="43" t="s">
        <v>5</v>
      </c>
      <c r="D1" s="1" t="s">
        <v>5444</v>
      </c>
      <c r="E1" s="1" t="s">
        <v>5451</v>
      </c>
      <c r="F1" s="5" t="s">
        <v>5443</v>
      </c>
      <c r="G1" s="1" t="s">
        <v>5132</v>
      </c>
      <c r="H1" s="1" t="s">
        <v>5955</v>
      </c>
      <c r="I1" s="1" t="s">
        <v>41</v>
      </c>
      <c r="J1" s="1" t="s">
        <v>5828</v>
      </c>
      <c r="K1" t="s">
        <v>5442</v>
      </c>
    </row>
    <row r="2" spans="1:35" ht="17" customHeight="1" x14ac:dyDescent="0.2">
      <c r="A2" t="str">
        <f>'Nolette Dataset'!C2</f>
        <v>Ohio v. EPA</v>
      </c>
      <c r="B2" s="20" t="str">
        <f>'Nolette Dataset'!M2</f>
        <v>23-01183</v>
      </c>
      <c r="C2" s="43">
        <f>'Nolette Dataset'!F2</f>
        <v>45124</v>
      </c>
      <c r="D2" s="3" t="s">
        <v>5445</v>
      </c>
      <c r="E2" s="3" t="str">
        <f>'Nolette Dataset'!I2</f>
        <v>Environment</v>
      </c>
      <c r="F2" s="1" t="str">
        <f>'Nolette Dataset'!X2</f>
        <v>Blocking</v>
      </c>
      <c r="G2" s="1" t="s">
        <v>4920</v>
      </c>
      <c r="H2" s="29" t="str">
        <f>'Nolette Dataset'!T2</f>
        <v>DC</v>
      </c>
      <c r="I2" s="1" t="s">
        <v>93</v>
      </c>
      <c r="J2" s="1" t="str">
        <f>_xlfn.TEXTJOIN(" ",TRUE,K2:AI2)</f>
        <v>OH WV IN</v>
      </c>
      <c r="K2" t="s">
        <v>93</v>
      </c>
      <c r="L2" t="s">
        <v>2928</v>
      </c>
      <c r="M2" t="s">
        <v>515</v>
      </c>
    </row>
    <row r="3" spans="1:35" ht="17" customHeight="1" x14ac:dyDescent="0.2">
      <c r="A3" t="str">
        <f>'Nolette Dataset'!C3</f>
        <v>Iowa v. EPA</v>
      </c>
      <c r="B3" s="20" t="str">
        <f>'Nolette Dataset'!M3</f>
        <v>23-01144</v>
      </c>
      <c r="C3" s="43">
        <f>'Nolette Dataset'!F3</f>
        <v>45082</v>
      </c>
      <c r="D3" s="3" t="s">
        <v>5445</v>
      </c>
      <c r="E3" s="3" t="str">
        <f>'Nolette Dataset'!I3</f>
        <v>Environment</v>
      </c>
      <c r="F3" s="1" t="str">
        <f>'Nolette Dataset'!X3</f>
        <v>Blocking</v>
      </c>
      <c r="G3" s="1" t="s">
        <v>4921</v>
      </c>
      <c r="H3" s="29" t="str">
        <f>'Nolette Dataset'!T3</f>
        <v>DC</v>
      </c>
      <c r="I3" s="1" t="s">
        <v>107</v>
      </c>
      <c r="J3" s="1" t="str">
        <f>_xlfn.TEXTJOIN(" ",TRUE,K3:AI3)</f>
        <v>IA AL AR GA IN KS KY LA MS MO MT NE ND OH OK SC UT WV WY</v>
      </c>
      <c r="K3" t="s">
        <v>107</v>
      </c>
      <c r="L3" t="s">
        <v>453</v>
      </c>
      <c r="M3" t="s">
        <v>3412</v>
      </c>
      <c r="N3" t="s">
        <v>741</v>
      </c>
      <c r="O3" t="s">
        <v>515</v>
      </c>
      <c r="P3" t="s">
        <v>3067</v>
      </c>
      <c r="Q3" t="s">
        <v>687</v>
      </c>
      <c r="R3" t="s">
        <v>124</v>
      </c>
      <c r="S3" t="s">
        <v>384</v>
      </c>
      <c r="T3" t="s">
        <v>147</v>
      </c>
      <c r="U3" t="s">
        <v>4758</v>
      </c>
      <c r="V3" t="s">
        <v>2824</v>
      </c>
      <c r="W3" t="s">
        <v>1324</v>
      </c>
      <c r="X3" t="s">
        <v>93</v>
      </c>
      <c r="Y3" t="s">
        <v>2772</v>
      </c>
      <c r="Z3" t="s">
        <v>4108</v>
      </c>
      <c r="AA3" t="s">
        <v>3056</v>
      </c>
      <c r="AB3" t="s">
        <v>2928</v>
      </c>
      <c r="AC3" t="s">
        <v>2033</v>
      </c>
    </row>
    <row r="4" spans="1:35" ht="17" customHeight="1" x14ac:dyDescent="0.2">
      <c r="A4" t="str">
        <f>'Nolette Dataset'!C4</f>
        <v>Louisiana v. Department of Homeland Security</v>
      </c>
      <c r="B4" s="20" t="str">
        <f>'Nolette Dataset'!M4</f>
        <v>2:23-cv-01839</v>
      </c>
      <c r="C4" s="43">
        <f>'Nolette Dataset'!F4</f>
        <v>45078</v>
      </c>
      <c r="D4" s="3" t="s">
        <v>5445</v>
      </c>
      <c r="E4" s="3" t="str">
        <f>'Nolette Dataset'!I4</f>
        <v>Other</v>
      </c>
      <c r="F4" s="1" t="str">
        <f>'Nolette Dataset'!X4</f>
        <v>Blocking</v>
      </c>
      <c r="G4" s="1" t="s">
        <v>4922</v>
      </c>
      <c r="H4" s="29">
        <f>'Nolette Dataset'!T4</f>
        <v>5</v>
      </c>
      <c r="I4" s="1" t="s">
        <v>124</v>
      </c>
      <c r="J4" s="1" t="str">
        <f t="shared" ref="J4:J66" si="0">_xlfn.TEXTJOIN(" ",TRUE,K4:AI4)</f>
        <v>LA FL ID KY MS MT ND SC TX VA</v>
      </c>
      <c r="K4" t="s">
        <v>124</v>
      </c>
      <c r="L4" t="s">
        <v>484</v>
      </c>
      <c r="M4" t="s">
        <v>4095</v>
      </c>
      <c r="N4" t="s">
        <v>687</v>
      </c>
      <c r="O4" t="s">
        <v>384</v>
      </c>
      <c r="P4" t="s">
        <v>4758</v>
      </c>
      <c r="Q4" t="s">
        <v>1324</v>
      </c>
      <c r="R4" t="s">
        <v>4108</v>
      </c>
      <c r="S4" t="s">
        <v>215</v>
      </c>
      <c r="T4" t="s">
        <v>1636</v>
      </c>
    </row>
    <row r="5" spans="1:35" ht="17" customHeight="1" x14ac:dyDescent="0.2">
      <c r="A5" t="str">
        <f>'Nolette Dataset'!C5</f>
        <v>Indiana v. Mayorkas</v>
      </c>
      <c r="B5" s="20" t="str">
        <f>'Nolette Dataset'!M5</f>
        <v>1:23-cv-00106</v>
      </c>
      <c r="C5" s="43">
        <f>'Nolette Dataset'!F5</f>
        <v>45077</v>
      </c>
      <c r="D5" s="3" t="s">
        <v>5445</v>
      </c>
      <c r="E5" s="3" t="str">
        <f>'Nolette Dataset'!I5</f>
        <v>Immigration</v>
      </c>
      <c r="F5" s="1" t="str">
        <f>'Nolette Dataset'!X5</f>
        <v>Blocking</v>
      </c>
      <c r="G5" s="1" t="s">
        <v>4923</v>
      </c>
      <c r="H5" s="29">
        <f>'Nolette Dataset'!T5</f>
        <v>8</v>
      </c>
      <c r="I5" s="1" t="s">
        <v>5837</v>
      </c>
      <c r="J5" s="1" t="str">
        <f t="shared" si="0"/>
        <v>IN ND AK AR FL ID IA KY MS MO MT NH OK SC TN UT VA WY</v>
      </c>
      <c r="K5" t="s">
        <v>515</v>
      </c>
      <c r="L5" t="s">
        <v>1324</v>
      </c>
      <c r="M5" t="s">
        <v>1348</v>
      </c>
      <c r="N5" t="s">
        <v>3412</v>
      </c>
      <c r="O5" t="s">
        <v>484</v>
      </c>
      <c r="P5" t="s">
        <v>4095</v>
      </c>
      <c r="Q5" t="s">
        <v>107</v>
      </c>
      <c r="R5" t="s">
        <v>687</v>
      </c>
      <c r="S5" t="s">
        <v>384</v>
      </c>
      <c r="T5" t="s">
        <v>147</v>
      </c>
      <c r="U5" t="s">
        <v>4758</v>
      </c>
      <c r="V5" t="s">
        <v>3227</v>
      </c>
      <c r="W5" t="s">
        <v>2772</v>
      </c>
      <c r="X5" t="s">
        <v>4108</v>
      </c>
      <c r="Y5" t="s">
        <v>797</v>
      </c>
      <c r="Z5" t="s">
        <v>3056</v>
      </c>
      <c r="AA5" t="s">
        <v>1636</v>
      </c>
      <c r="AB5" t="s">
        <v>2033</v>
      </c>
    </row>
    <row r="6" spans="1:35" ht="17" customHeight="1" x14ac:dyDescent="0.2">
      <c r="A6" t="str">
        <f>'Nolette Dataset'!C6</f>
        <v>Missouri v. EPA</v>
      </c>
      <c r="B6" s="20" t="str">
        <f>'Nolette Dataset'!M6</f>
        <v>23-01787</v>
      </c>
      <c r="C6" s="43">
        <f>'Nolette Dataset'!F6</f>
        <v>45033</v>
      </c>
      <c r="D6" s="3" t="s">
        <v>5445</v>
      </c>
      <c r="E6" s="3" t="str">
        <f>'Nolette Dataset'!I6</f>
        <v>Environment</v>
      </c>
      <c r="F6" s="1" t="str">
        <f>'Nolette Dataset'!X6</f>
        <v>Blocking</v>
      </c>
      <c r="G6" s="1" t="s">
        <v>4924</v>
      </c>
      <c r="H6" s="29">
        <f>'Nolette Dataset'!T6</f>
        <v>8</v>
      </c>
      <c r="I6" s="1" t="s">
        <v>147</v>
      </c>
      <c r="J6" s="1" t="str">
        <f t="shared" si="0"/>
        <v>MO AR IA</v>
      </c>
      <c r="K6" t="s">
        <v>147</v>
      </c>
      <c r="L6" t="s">
        <v>3412</v>
      </c>
      <c r="M6" t="s">
        <v>107</v>
      </c>
    </row>
    <row r="7" spans="1:35" ht="17" customHeight="1" x14ac:dyDescent="0.2">
      <c r="A7" t="str">
        <f>'Nolette Dataset'!C7</f>
        <v>Washington v. FDA</v>
      </c>
      <c r="B7" s="20" t="str">
        <f>'Nolette Dataset'!M7</f>
        <v>1:23-cv-03026</v>
      </c>
      <c r="C7" s="43">
        <f>'Nolette Dataset'!F7</f>
        <v>44980</v>
      </c>
      <c r="D7" s="3" t="s">
        <v>5445</v>
      </c>
      <c r="E7" s="3" t="str">
        <f>'Nolette Dataset'!I7</f>
        <v>Civil Rights</v>
      </c>
      <c r="F7" s="1" t="str">
        <f>'Nolette Dataset'!X7</f>
        <v>Forcing</v>
      </c>
      <c r="G7" s="1" t="s">
        <v>4925</v>
      </c>
      <c r="H7" s="29">
        <f>'Nolette Dataset'!T7</f>
        <v>9</v>
      </c>
      <c r="I7" s="1" t="s">
        <v>165</v>
      </c>
      <c r="J7" s="1" t="str">
        <f t="shared" si="0"/>
        <v>WA OR AZ CO CT DE IL MI NV NM RI VT DC HI ME MD MN PA</v>
      </c>
      <c r="K7" t="s">
        <v>165</v>
      </c>
      <c r="L7" t="s">
        <v>1961</v>
      </c>
      <c r="M7" t="s">
        <v>417</v>
      </c>
      <c r="N7" t="s">
        <v>1591</v>
      </c>
      <c r="O7" t="s">
        <v>3236</v>
      </c>
      <c r="P7" t="s">
        <v>3576</v>
      </c>
      <c r="Q7" t="s">
        <v>2078</v>
      </c>
      <c r="R7" t="s">
        <v>3301</v>
      </c>
      <c r="S7" t="s">
        <v>1831</v>
      </c>
      <c r="T7" t="s">
        <v>4119</v>
      </c>
      <c r="U7" t="s">
        <v>3760</v>
      </c>
      <c r="V7" t="s">
        <v>2054</v>
      </c>
      <c r="W7" t="s">
        <v>1671</v>
      </c>
      <c r="X7" t="s">
        <v>2632</v>
      </c>
      <c r="Y7" t="s">
        <v>3630</v>
      </c>
      <c r="Z7" t="s">
        <v>1335</v>
      </c>
      <c r="AA7" t="s">
        <v>4737</v>
      </c>
      <c r="AB7" t="s">
        <v>1175</v>
      </c>
    </row>
    <row r="8" spans="1:35" ht="17" customHeight="1" x14ac:dyDescent="0.2">
      <c r="A8" t="str">
        <f>'Nolette Dataset'!C8</f>
        <v>West Virginia v. EPA</v>
      </c>
      <c r="B8" s="20" t="str">
        <f>'Nolette Dataset'!M8</f>
        <v>3:23-cv-00032</v>
      </c>
      <c r="C8" s="43">
        <f>'Nolette Dataset'!F8</f>
        <v>44973</v>
      </c>
      <c r="D8" s="3" t="s">
        <v>5445</v>
      </c>
      <c r="E8" s="3" t="str">
        <f>'Nolette Dataset'!I8</f>
        <v>Environment</v>
      </c>
      <c r="F8" s="1" t="str">
        <f>'Nolette Dataset'!X8</f>
        <v>Blocking</v>
      </c>
      <c r="G8" s="1" t="s">
        <v>4926</v>
      </c>
      <c r="H8" s="29">
        <f>'Nolette Dataset'!T8</f>
        <v>8</v>
      </c>
      <c r="I8" s="1" t="s">
        <v>5838</v>
      </c>
      <c r="J8" s="1" t="str">
        <f t="shared" si="0"/>
        <v>WV ND GA IA AL AK AR FL IN KS LA MS MO MT NE NH OH OK SC SD TN UT VA WY</v>
      </c>
      <c r="K8" t="s">
        <v>2928</v>
      </c>
      <c r="L8" t="s">
        <v>1324</v>
      </c>
      <c r="M8" t="s">
        <v>741</v>
      </c>
      <c r="N8" t="s">
        <v>107</v>
      </c>
      <c r="O8" t="s">
        <v>453</v>
      </c>
      <c r="P8" t="s">
        <v>1348</v>
      </c>
      <c r="Q8" t="s">
        <v>3412</v>
      </c>
      <c r="R8" t="s">
        <v>484</v>
      </c>
      <c r="S8" t="s">
        <v>515</v>
      </c>
      <c r="T8" t="s">
        <v>3067</v>
      </c>
      <c r="U8" t="s">
        <v>124</v>
      </c>
      <c r="V8" t="s">
        <v>384</v>
      </c>
      <c r="W8" t="s">
        <v>147</v>
      </c>
      <c r="X8" t="s">
        <v>4758</v>
      </c>
      <c r="Y8" t="s">
        <v>2824</v>
      </c>
      <c r="Z8" t="s">
        <v>3227</v>
      </c>
      <c r="AA8" t="s">
        <v>93</v>
      </c>
      <c r="AB8" t="s">
        <v>2772</v>
      </c>
      <c r="AC8" t="s">
        <v>4108</v>
      </c>
      <c r="AD8" t="s">
        <v>4759</v>
      </c>
      <c r="AE8" t="s">
        <v>797</v>
      </c>
      <c r="AF8" t="s">
        <v>3056</v>
      </c>
      <c r="AG8" t="s">
        <v>1636</v>
      </c>
      <c r="AH8" t="s">
        <v>2033</v>
      </c>
    </row>
    <row r="9" spans="1:35" ht="17" customHeight="1" x14ac:dyDescent="0.2">
      <c r="A9" t="str">
        <f>'Nolette Dataset'!C9</f>
        <v>Firearms Regulatory Accountability Coalition v. Garland</v>
      </c>
      <c r="B9" s="20" t="str">
        <f>'Nolette Dataset'!M9</f>
        <v>1:23-cv-00024</v>
      </c>
      <c r="C9" s="43">
        <f>'Nolette Dataset'!F9</f>
        <v>44966</v>
      </c>
      <c r="D9" s="3" t="s">
        <v>5445</v>
      </c>
      <c r="E9" s="3" t="str">
        <f>'Nolette Dataset'!I9</f>
        <v>Other</v>
      </c>
      <c r="F9" s="1" t="str">
        <f>'Nolette Dataset'!X9</f>
        <v>Blocking</v>
      </c>
      <c r="G9" s="1" t="s">
        <v>4927</v>
      </c>
      <c r="H9" s="29">
        <f>'Nolette Dataset'!T9</f>
        <v>8</v>
      </c>
      <c r="I9" s="1" t="s">
        <v>5838</v>
      </c>
      <c r="J9" s="1" t="str">
        <f t="shared" si="0"/>
        <v>WV ND AL AK AR FL GA ID IN IA KS KY LA MS MO MT NE NH OK SC SD TN UT VA WY</v>
      </c>
      <c r="K9" t="s">
        <v>2928</v>
      </c>
      <c r="L9" t="s">
        <v>1324</v>
      </c>
      <c r="M9" t="s">
        <v>453</v>
      </c>
      <c r="N9" t="s">
        <v>1348</v>
      </c>
      <c r="O9" t="s">
        <v>3412</v>
      </c>
      <c r="P9" t="s">
        <v>484</v>
      </c>
      <c r="Q9" t="s">
        <v>741</v>
      </c>
      <c r="R9" t="s">
        <v>4095</v>
      </c>
      <c r="S9" t="s">
        <v>515</v>
      </c>
      <c r="T9" t="s">
        <v>107</v>
      </c>
      <c r="U9" t="s">
        <v>3067</v>
      </c>
      <c r="V9" t="s">
        <v>687</v>
      </c>
      <c r="W9" t="s">
        <v>124</v>
      </c>
      <c r="X9" t="s">
        <v>384</v>
      </c>
      <c r="Y9" t="s">
        <v>147</v>
      </c>
      <c r="Z9" t="s">
        <v>4758</v>
      </c>
      <c r="AA9" t="s">
        <v>2824</v>
      </c>
      <c r="AB9" t="s">
        <v>3227</v>
      </c>
      <c r="AC9" t="s">
        <v>2772</v>
      </c>
      <c r="AD9" t="s">
        <v>4108</v>
      </c>
      <c r="AE9" t="s">
        <v>4759</v>
      </c>
      <c r="AF9" t="s">
        <v>797</v>
      </c>
      <c r="AG9" t="s">
        <v>3056</v>
      </c>
      <c r="AH9" t="s">
        <v>1636</v>
      </c>
      <c r="AI9" t="s">
        <v>2033</v>
      </c>
    </row>
    <row r="10" spans="1:35" ht="17" customHeight="1" x14ac:dyDescent="0.2">
      <c r="A10" t="str">
        <f>'Nolette Dataset'!C10</f>
        <v>Utah v. Walsh</v>
      </c>
      <c r="B10" s="20" t="str">
        <f>'Nolette Dataset'!M10</f>
        <v>2:23-cv-00016</v>
      </c>
      <c r="C10" s="43">
        <f>'Nolette Dataset'!F10</f>
        <v>44952</v>
      </c>
      <c r="D10" s="3" t="s">
        <v>5445</v>
      </c>
      <c r="E10" s="3" t="str">
        <f>'Nolette Dataset'!I10</f>
        <v>Other</v>
      </c>
      <c r="F10" s="1" t="str">
        <f>'Nolette Dataset'!X10</f>
        <v>Blocking</v>
      </c>
      <c r="G10" s="1" t="s">
        <v>4928</v>
      </c>
      <c r="H10" s="29">
        <f>'Nolette Dataset'!T10</f>
        <v>5</v>
      </c>
      <c r="I10" s="1" t="s">
        <v>5839</v>
      </c>
      <c r="J10" s="1" t="str">
        <f t="shared" si="0"/>
        <v>UT TX VA LA AL AK AR FL GA IN ID IA KS KY MS MO MT NE NH ND OH SC TN WV WY</v>
      </c>
      <c r="K10" t="s">
        <v>3056</v>
      </c>
      <c r="L10" t="s">
        <v>215</v>
      </c>
      <c r="M10" t="s">
        <v>1636</v>
      </c>
      <c r="N10" t="s">
        <v>124</v>
      </c>
      <c r="O10" t="s">
        <v>453</v>
      </c>
      <c r="P10" t="s">
        <v>1348</v>
      </c>
      <c r="Q10" t="s">
        <v>3412</v>
      </c>
      <c r="R10" t="s">
        <v>484</v>
      </c>
      <c r="S10" t="s">
        <v>741</v>
      </c>
      <c r="T10" t="s">
        <v>515</v>
      </c>
      <c r="U10" t="s">
        <v>4095</v>
      </c>
      <c r="V10" t="s">
        <v>107</v>
      </c>
      <c r="W10" t="s">
        <v>3067</v>
      </c>
      <c r="X10" t="s">
        <v>687</v>
      </c>
      <c r="Y10" t="s">
        <v>384</v>
      </c>
      <c r="Z10" t="s">
        <v>147</v>
      </c>
      <c r="AA10" t="s">
        <v>4758</v>
      </c>
      <c r="AB10" t="s">
        <v>2824</v>
      </c>
      <c r="AC10" t="s">
        <v>3227</v>
      </c>
      <c r="AD10" t="s">
        <v>1324</v>
      </c>
      <c r="AE10" t="s">
        <v>93</v>
      </c>
      <c r="AF10" t="s">
        <v>4108</v>
      </c>
      <c r="AG10" t="s">
        <v>797</v>
      </c>
      <c r="AH10" t="s">
        <v>2928</v>
      </c>
      <c r="AI10" t="s">
        <v>2033</v>
      </c>
    </row>
    <row r="11" spans="1:35" ht="17" customHeight="1" x14ac:dyDescent="0.2">
      <c r="A11" t="str">
        <f>'Nolette Dataset'!C11</f>
        <v>Texas v. U.S. Department of Homeland Security</v>
      </c>
      <c r="B11" s="20" t="str">
        <f>'Nolette Dataset'!M11</f>
        <v>6:23-cv-00007</v>
      </c>
      <c r="C11" s="43">
        <f>'Nolette Dataset'!F11</f>
        <v>44950</v>
      </c>
      <c r="D11" s="3" t="s">
        <v>5445</v>
      </c>
      <c r="E11" s="3" t="str">
        <f>'Nolette Dataset'!I11</f>
        <v>Immigration</v>
      </c>
      <c r="F11" s="1" t="str">
        <f>'Nolette Dataset'!X11</f>
        <v>Blocking</v>
      </c>
      <c r="G11" s="1" t="s">
        <v>4929</v>
      </c>
      <c r="H11" s="29">
        <f>'Nolette Dataset'!T11</f>
        <v>5</v>
      </c>
      <c r="I11" s="1" t="s">
        <v>215</v>
      </c>
      <c r="J11" s="1" t="str">
        <f t="shared" si="0"/>
        <v>TX AL AK AR FL ID IA KS KY LA MS MO MT NE OH SC TN UT WV WY OK</v>
      </c>
      <c r="K11" t="s">
        <v>215</v>
      </c>
      <c r="L11" t="s">
        <v>453</v>
      </c>
      <c r="M11" t="s">
        <v>1348</v>
      </c>
      <c r="N11" t="s">
        <v>3412</v>
      </c>
      <c r="O11" t="s">
        <v>484</v>
      </c>
      <c r="P11" t="s">
        <v>4095</v>
      </c>
      <c r="Q11" t="s">
        <v>107</v>
      </c>
      <c r="R11" t="s">
        <v>3067</v>
      </c>
      <c r="S11" t="s">
        <v>687</v>
      </c>
      <c r="T11" t="s">
        <v>124</v>
      </c>
      <c r="U11" t="s">
        <v>384</v>
      </c>
      <c r="V11" t="s">
        <v>147</v>
      </c>
      <c r="W11" t="s">
        <v>4758</v>
      </c>
      <c r="X11" t="s">
        <v>2824</v>
      </c>
      <c r="Y11" t="s">
        <v>93</v>
      </c>
      <c r="Z11" t="s">
        <v>4108</v>
      </c>
      <c r="AA11" t="s">
        <v>797</v>
      </c>
      <c r="AB11" t="s">
        <v>3056</v>
      </c>
      <c r="AC11" t="s">
        <v>2928</v>
      </c>
      <c r="AD11" t="s">
        <v>2033</v>
      </c>
      <c r="AE11" t="s">
        <v>2772</v>
      </c>
    </row>
    <row r="12" spans="1:35" ht="17" customHeight="1" x14ac:dyDescent="0.2">
      <c r="A12" t="str">
        <f>'Nolette Dataset'!C12</f>
        <v>California v. EPA</v>
      </c>
      <c r="B12" s="20" t="str">
        <f>'Nolette Dataset'!M12</f>
        <v>23-01020</v>
      </c>
      <c r="C12" s="43">
        <f>'Nolette Dataset'!F12</f>
        <v>44946</v>
      </c>
      <c r="D12" s="3" t="s">
        <v>5445</v>
      </c>
      <c r="E12" s="3" t="str">
        <f>'Nolette Dataset'!I12</f>
        <v>Environment</v>
      </c>
      <c r="F12" s="1" t="str">
        <f>'Nolette Dataset'!X12</f>
        <v>Forcing</v>
      </c>
      <c r="G12" s="1" t="s">
        <v>4930</v>
      </c>
      <c r="H12" s="29" t="str">
        <f>'Nolette Dataset'!T12</f>
        <v>DC</v>
      </c>
      <c r="I12" s="1" t="s">
        <v>230</v>
      </c>
      <c r="J12" s="1" t="str">
        <f t="shared" si="0"/>
        <v>CA CT IL MD MA NJ NY OR PA VT WA</v>
      </c>
      <c r="K12" t="s">
        <v>230</v>
      </c>
      <c r="L12" t="s">
        <v>3236</v>
      </c>
      <c r="M12" t="s">
        <v>2078</v>
      </c>
      <c r="N12" t="s">
        <v>1335</v>
      </c>
      <c r="O12" t="s">
        <v>1443</v>
      </c>
      <c r="P12" t="s">
        <v>1143</v>
      </c>
      <c r="Q12" t="s">
        <v>975</v>
      </c>
      <c r="R12" t="s">
        <v>1961</v>
      </c>
      <c r="S12" t="s">
        <v>1175</v>
      </c>
      <c r="T12" t="s">
        <v>2054</v>
      </c>
      <c r="U12" t="s">
        <v>165</v>
      </c>
    </row>
    <row r="13" spans="1:35" ht="17" customHeight="1" x14ac:dyDescent="0.2">
      <c r="A13" t="str">
        <f>'Nolette Dataset'!C13</f>
        <v>Texas v. HHS</v>
      </c>
      <c r="B13" s="20" t="str">
        <f>'Nolette Dataset'!M13</f>
        <v>4:23-cv-00066</v>
      </c>
      <c r="C13" s="43">
        <f>'Nolette Dataset'!F13</f>
        <v>44944</v>
      </c>
      <c r="D13" s="3" t="s">
        <v>5445</v>
      </c>
      <c r="E13" s="3" t="str">
        <f>'Nolette Dataset'!I13</f>
        <v>Health Care</v>
      </c>
      <c r="F13" s="1" t="str">
        <f>'Nolette Dataset'!X13</f>
        <v>Forcing</v>
      </c>
      <c r="G13" s="1" t="s">
        <v>4931</v>
      </c>
      <c r="H13" s="29">
        <f>'Nolette Dataset'!T13</f>
        <v>5</v>
      </c>
      <c r="I13" s="1" t="s">
        <v>215</v>
      </c>
      <c r="J13" s="1" t="str">
        <f t="shared" si="0"/>
        <v>TX OK</v>
      </c>
      <c r="K13" t="s">
        <v>215</v>
      </c>
      <c r="L13" t="s">
        <v>2772</v>
      </c>
    </row>
    <row r="14" spans="1:35" ht="17" customHeight="1" x14ac:dyDescent="0.2">
      <c r="A14" t="str">
        <f>'Nolette Dataset'!C14</f>
        <v>Huisha-Huisha v. Mayorkas</v>
      </c>
      <c r="B14" s="20" t="str">
        <f>'Nolette Dataset'!M14</f>
        <v>1:21-cv-00100</v>
      </c>
      <c r="C14" s="43">
        <f>'Nolette Dataset'!F14</f>
        <v>44886</v>
      </c>
      <c r="D14" s="3" t="s">
        <v>5445</v>
      </c>
      <c r="E14" s="3" t="str">
        <f>'Nolette Dataset'!I14</f>
        <v>Immigration</v>
      </c>
      <c r="F14" s="1" t="str">
        <f>'Nolette Dataset'!X14</f>
        <v>Forcing</v>
      </c>
      <c r="G14" s="1" t="s">
        <v>5098</v>
      </c>
      <c r="H14" s="29" t="str">
        <f>'Nolette Dataset'!T14</f>
        <v>DC</v>
      </c>
      <c r="I14" s="1" t="s">
        <v>5840</v>
      </c>
      <c r="J14" s="1" t="str">
        <f t="shared" si="0"/>
        <v>AZ LA AL AK KS KY MS NE OH OK SC TX VA WV WY MO MT TN UT</v>
      </c>
      <c r="K14" t="s">
        <v>417</v>
      </c>
      <c r="L14" t="s">
        <v>124</v>
      </c>
      <c r="M14" t="s">
        <v>453</v>
      </c>
      <c r="N14" t="s">
        <v>1348</v>
      </c>
      <c r="O14" t="s">
        <v>3067</v>
      </c>
      <c r="P14" t="s">
        <v>687</v>
      </c>
      <c r="Q14" t="s">
        <v>384</v>
      </c>
      <c r="R14" t="s">
        <v>2824</v>
      </c>
      <c r="S14" t="s">
        <v>93</v>
      </c>
      <c r="T14" t="s">
        <v>2772</v>
      </c>
      <c r="U14" t="s">
        <v>4108</v>
      </c>
      <c r="V14" t="s">
        <v>215</v>
      </c>
      <c r="W14" t="s">
        <v>1636</v>
      </c>
      <c r="X14" t="s">
        <v>2928</v>
      </c>
      <c r="Y14" t="s">
        <v>2033</v>
      </c>
      <c r="Z14" t="s">
        <v>147</v>
      </c>
      <c r="AA14" t="s">
        <v>4758</v>
      </c>
      <c r="AB14" t="s">
        <v>797</v>
      </c>
      <c r="AC14" t="s">
        <v>3056</v>
      </c>
    </row>
    <row r="15" spans="1:35" ht="17" customHeight="1" x14ac:dyDescent="0.2">
      <c r="A15" t="str">
        <f>'Nolette Dataset'!C15</f>
        <v>Nebraska v. Biden</v>
      </c>
      <c r="B15" s="20" t="str">
        <f>'Nolette Dataset'!M15</f>
        <v>4:22-cv-01040</v>
      </c>
      <c r="C15" s="43">
        <f>'Nolette Dataset'!F15</f>
        <v>44833</v>
      </c>
      <c r="D15" s="3" t="s">
        <v>5445</v>
      </c>
      <c r="E15" s="3" t="str">
        <f>'Nolette Dataset'!I15</f>
        <v>Education</v>
      </c>
      <c r="F15" s="1" t="str">
        <f>'Nolette Dataset'!X15</f>
        <v>Blocking</v>
      </c>
      <c r="G15" s="1" t="s">
        <v>4932</v>
      </c>
      <c r="H15" s="29">
        <f>'Nolette Dataset'!T15</f>
        <v>8</v>
      </c>
      <c r="I15" s="1" t="s">
        <v>4894</v>
      </c>
      <c r="J15" s="1" t="str">
        <f t="shared" si="0"/>
        <v>NE MO AR IA KS SC</v>
      </c>
      <c r="K15" t="s">
        <v>2824</v>
      </c>
      <c r="L15" t="s">
        <v>147</v>
      </c>
      <c r="M15" t="s">
        <v>3412</v>
      </c>
      <c r="N15" t="s">
        <v>107</v>
      </c>
      <c r="O15" t="s">
        <v>3067</v>
      </c>
      <c r="P15" t="s">
        <v>4108</v>
      </c>
    </row>
    <row r="16" spans="1:35" ht="17" customHeight="1" x14ac:dyDescent="0.2">
      <c r="A16" t="str">
        <f>'Nolette Dataset'!C16</f>
        <v>Morehouse Enterprises v. ATF</v>
      </c>
      <c r="B16" s="20" t="str">
        <f>'Nolette Dataset'!M16</f>
        <v>3:22-cv-00116</v>
      </c>
      <c r="C16" s="43">
        <f>'Nolette Dataset'!F16</f>
        <v>44769</v>
      </c>
      <c r="D16" s="3" t="s">
        <v>5445</v>
      </c>
      <c r="E16" s="3" t="str">
        <f>'Nolette Dataset'!I16</f>
        <v>Civil Rights</v>
      </c>
      <c r="F16" s="1" t="str">
        <f>'Nolette Dataset'!X16</f>
        <v>Blocking</v>
      </c>
      <c r="G16" s="1" t="s">
        <v>4933</v>
      </c>
      <c r="H16" s="29">
        <f>'Nolette Dataset'!T16</f>
        <v>8</v>
      </c>
      <c r="I16" s="1" t="s">
        <v>5841</v>
      </c>
      <c r="J16" s="1" t="str">
        <f t="shared" si="0"/>
        <v>AZ WV AK AR ID IN KS KY LA MO MT NE OK SC TX UT WY</v>
      </c>
      <c r="K16" t="s">
        <v>417</v>
      </c>
      <c r="L16" t="s">
        <v>2928</v>
      </c>
      <c r="M16" t="s">
        <v>1348</v>
      </c>
      <c r="N16" t="s">
        <v>3412</v>
      </c>
      <c r="O16" t="s">
        <v>4095</v>
      </c>
      <c r="P16" t="s">
        <v>515</v>
      </c>
      <c r="Q16" t="s">
        <v>3067</v>
      </c>
      <c r="R16" t="s">
        <v>687</v>
      </c>
      <c r="S16" t="s">
        <v>124</v>
      </c>
      <c r="T16" t="s">
        <v>147</v>
      </c>
      <c r="U16" t="s">
        <v>4758</v>
      </c>
      <c r="V16" t="s">
        <v>2824</v>
      </c>
      <c r="W16" t="s">
        <v>2772</v>
      </c>
      <c r="X16" t="s">
        <v>4108</v>
      </c>
      <c r="Y16" t="s">
        <v>215</v>
      </c>
      <c r="Z16" t="s">
        <v>3056</v>
      </c>
      <c r="AA16" t="s">
        <v>2033</v>
      </c>
    </row>
    <row r="17" spans="1:34" ht="17" customHeight="1" x14ac:dyDescent="0.2">
      <c r="A17" t="str">
        <f>'Nolette Dataset'!C17</f>
        <v>Tennessee v. U.S. Department of Agriculture</v>
      </c>
      <c r="B17" s="20" t="str">
        <f>'Nolette Dataset'!M17</f>
        <v>3:22-cv-00257</v>
      </c>
      <c r="C17" s="43">
        <f>'Nolette Dataset'!F17</f>
        <v>44768</v>
      </c>
      <c r="D17" s="3" t="s">
        <v>5445</v>
      </c>
      <c r="E17" s="3" t="str">
        <f>'Nolette Dataset'!I17</f>
        <v>Civil Rights</v>
      </c>
      <c r="F17" s="1" t="str">
        <f>'Nolette Dataset'!X17</f>
        <v>Blocking</v>
      </c>
      <c r="G17" s="1" t="s">
        <v>4934</v>
      </c>
      <c r="H17" s="29">
        <f>'Nolette Dataset'!T17</f>
        <v>6</v>
      </c>
      <c r="I17" s="1" t="s">
        <v>5842</v>
      </c>
      <c r="J17" s="1" t="str">
        <f t="shared" si="0"/>
        <v>TN IN AL AK AZ AR GA KS KY LA MS MO MT NE OH OK SC SD TX UT VA WV</v>
      </c>
      <c r="K17" t="s">
        <v>797</v>
      </c>
      <c r="L17" t="s">
        <v>515</v>
      </c>
      <c r="M17" t="s">
        <v>453</v>
      </c>
      <c r="N17" t="s">
        <v>1348</v>
      </c>
      <c r="O17" t="s">
        <v>417</v>
      </c>
      <c r="P17" t="s">
        <v>3412</v>
      </c>
      <c r="Q17" t="s">
        <v>741</v>
      </c>
      <c r="R17" t="s">
        <v>3067</v>
      </c>
      <c r="S17" t="s">
        <v>687</v>
      </c>
      <c r="T17" t="s">
        <v>124</v>
      </c>
      <c r="U17" t="s">
        <v>384</v>
      </c>
      <c r="V17" t="s">
        <v>147</v>
      </c>
      <c r="W17" t="s">
        <v>4758</v>
      </c>
      <c r="X17" t="s">
        <v>2824</v>
      </c>
      <c r="Y17" t="s">
        <v>93</v>
      </c>
      <c r="Z17" t="s">
        <v>2772</v>
      </c>
      <c r="AA17" t="s">
        <v>4108</v>
      </c>
      <c r="AB17" t="s">
        <v>4759</v>
      </c>
      <c r="AC17" t="s">
        <v>215</v>
      </c>
      <c r="AD17" t="s">
        <v>3056</v>
      </c>
      <c r="AE17" t="s">
        <v>1636</v>
      </c>
      <c r="AF17" t="s">
        <v>2928</v>
      </c>
    </row>
    <row r="18" spans="1:34" ht="17" customHeight="1" x14ac:dyDescent="0.2">
      <c r="A18" t="str">
        <f>'Nolette Dataset'!C18</f>
        <v>Texas v. NHTSA</v>
      </c>
      <c r="B18" s="20" t="str">
        <f>'Nolette Dataset'!M18</f>
        <v>22-01144</v>
      </c>
      <c r="C18" s="43">
        <f>'Nolette Dataset'!F18</f>
        <v>44742</v>
      </c>
      <c r="D18" s="3" t="s">
        <v>5445</v>
      </c>
      <c r="E18" s="3" t="str">
        <f>'Nolette Dataset'!I18</f>
        <v>Environment</v>
      </c>
      <c r="F18" s="1" t="str">
        <f>'Nolette Dataset'!X18</f>
        <v>Blocking</v>
      </c>
      <c r="G18" s="1" t="s">
        <v>4935</v>
      </c>
      <c r="H18" s="29" t="str">
        <f>'Nolette Dataset'!T18</f>
        <v>DC</v>
      </c>
      <c r="I18" s="1" t="s">
        <v>215</v>
      </c>
      <c r="J18" s="1" t="str">
        <f t="shared" si="0"/>
        <v>TX AR IN KY LA MS MT NE OH SC UT</v>
      </c>
      <c r="K18" t="s">
        <v>215</v>
      </c>
      <c r="L18" t="s">
        <v>3412</v>
      </c>
      <c r="M18" t="s">
        <v>515</v>
      </c>
      <c r="N18" t="s">
        <v>687</v>
      </c>
      <c r="O18" t="s">
        <v>124</v>
      </c>
      <c r="P18" t="s">
        <v>384</v>
      </c>
      <c r="Q18" t="s">
        <v>4758</v>
      </c>
      <c r="R18" t="s">
        <v>2824</v>
      </c>
      <c r="S18" t="s">
        <v>93</v>
      </c>
      <c r="T18" t="s">
        <v>4108</v>
      </c>
      <c r="U18" t="s">
        <v>3056</v>
      </c>
    </row>
    <row r="19" spans="1:34" ht="17" customHeight="1" x14ac:dyDescent="0.2">
      <c r="A19" t="str">
        <f>'Nolette Dataset'!C19</f>
        <v>Louisiana v. Horseracing Integrity and Safety Authority</v>
      </c>
      <c r="B19" s="20" t="str">
        <f>'Nolette Dataset'!M19</f>
        <v>6:22-cv-01934</v>
      </c>
      <c r="C19" s="43">
        <f>'Nolette Dataset'!F19</f>
        <v>44741</v>
      </c>
      <c r="D19" s="3" t="s">
        <v>5445</v>
      </c>
      <c r="E19" s="3" t="str">
        <f>'Nolette Dataset'!I19</f>
        <v>Other</v>
      </c>
      <c r="F19" s="1" t="str">
        <f>'Nolette Dataset'!X19</f>
        <v>Blocking</v>
      </c>
      <c r="G19" s="1" t="s">
        <v>4936</v>
      </c>
      <c r="H19" s="29">
        <f>'Nolette Dataset'!T19</f>
        <v>5</v>
      </c>
      <c r="I19" s="1" t="s">
        <v>5150</v>
      </c>
      <c r="J19" s="1" t="str">
        <f t="shared" si="0"/>
        <v>LA WV</v>
      </c>
      <c r="K19" t="s">
        <v>124</v>
      </c>
      <c r="L19" t="s">
        <v>2928</v>
      </c>
    </row>
    <row r="20" spans="1:34" ht="17" customHeight="1" x14ac:dyDescent="0.2">
      <c r="A20" t="str">
        <f>'Nolette Dataset'!C20</f>
        <v>Ohio v. EPA</v>
      </c>
      <c r="B20" s="20" t="str">
        <f>'Nolette Dataset'!M20</f>
        <v>22-01081</v>
      </c>
      <c r="C20" s="43">
        <f>'Nolette Dataset'!F20</f>
        <v>44693</v>
      </c>
      <c r="D20" s="3" t="s">
        <v>5445</v>
      </c>
      <c r="E20" s="3" t="str">
        <f>'Nolette Dataset'!I20</f>
        <v>Environment</v>
      </c>
      <c r="F20" s="1" t="str">
        <f>'Nolette Dataset'!X20</f>
        <v>Blocking</v>
      </c>
      <c r="G20" s="1" t="s">
        <v>4937</v>
      </c>
      <c r="H20" s="29" t="str">
        <f>'Nolette Dataset'!T20</f>
        <v>DC</v>
      </c>
      <c r="I20" s="1" t="s">
        <v>93</v>
      </c>
      <c r="J20" s="1" t="str">
        <f t="shared" si="0"/>
        <v>OH AL AR GA IN KS KY LA MS MO MT NE OK SC TX UT WV</v>
      </c>
      <c r="K20" t="s">
        <v>93</v>
      </c>
      <c r="L20" t="s">
        <v>453</v>
      </c>
      <c r="M20" t="s">
        <v>3412</v>
      </c>
      <c r="N20" t="s">
        <v>741</v>
      </c>
      <c r="O20" t="s">
        <v>515</v>
      </c>
      <c r="P20" t="s">
        <v>3067</v>
      </c>
      <c r="Q20" t="s">
        <v>687</v>
      </c>
      <c r="R20" t="s">
        <v>124</v>
      </c>
      <c r="S20" t="s">
        <v>384</v>
      </c>
      <c r="T20" t="s">
        <v>147</v>
      </c>
      <c r="U20" t="s">
        <v>4758</v>
      </c>
      <c r="V20" t="s">
        <v>2824</v>
      </c>
      <c r="W20" t="s">
        <v>2772</v>
      </c>
      <c r="X20" t="s">
        <v>4108</v>
      </c>
      <c r="Y20" t="s">
        <v>215</v>
      </c>
      <c r="Z20" t="s">
        <v>3056</v>
      </c>
      <c r="AA20" t="s">
        <v>2928</v>
      </c>
    </row>
    <row r="21" spans="1:34" ht="17" customHeight="1" x14ac:dyDescent="0.2">
      <c r="A21" t="str">
        <f>'Nolette Dataset'!C21</f>
        <v>Colville v. Becerra</v>
      </c>
      <c r="B21" s="20" t="str">
        <f>'Nolette Dataset'!M21</f>
        <v>1:22-cv-00113</v>
      </c>
      <c r="C21" s="43">
        <f>'Nolette Dataset'!F21</f>
        <v>44686</v>
      </c>
      <c r="D21" s="3" t="s">
        <v>5445</v>
      </c>
      <c r="E21" s="3" t="str">
        <f>'Nolette Dataset'!I21</f>
        <v>Civil Rights</v>
      </c>
      <c r="F21" s="1" t="str">
        <f>'Nolette Dataset'!X21</f>
        <v>Blocking</v>
      </c>
      <c r="G21" s="1" t="s">
        <v>4938</v>
      </c>
      <c r="H21" s="29">
        <f>'Nolette Dataset'!T21</f>
        <v>5</v>
      </c>
      <c r="I21" s="1" t="s">
        <v>384</v>
      </c>
      <c r="J21" s="1" t="str">
        <f t="shared" si="0"/>
        <v>MS AL AZ AR KY LA MO MT</v>
      </c>
      <c r="K21" t="s">
        <v>384</v>
      </c>
      <c r="L21" t="s">
        <v>453</v>
      </c>
      <c r="M21" t="s">
        <v>417</v>
      </c>
      <c r="N21" t="s">
        <v>3412</v>
      </c>
      <c r="O21" t="s">
        <v>687</v>
      </c>
      <c r="P21" t="s">
        <v>124</v>
      </c>
      <c r="Q21" t="s">
        <v>147</v>
      </c>
      <c r="R21" t="s">
        <v>4758</v>
      </c>
    </row>
    <row r="22" spans="1:34" ht="17" customHeight="1" x14ac:dyDescent="0.2">
      <c r="A22" t="str">
        <f>'Nolette Dataset'!C22</f>
        <v>Missouri v. Biden</v>
      </c>
      <c r="B22" s="20" t="str">
        <f>'Nolette Dataset'!M22</f>
        <v>3:22-cv-01213</v>
      </c>
      <c r="C22" s="43">
        <f>'Nolette Dataset'!F22</f>
        <v>44686</v>
      </c>
      <c r="D22" s="3" t="s">
        <v>5445</v>
      </c>
      <c r="E22" s="3" t="str">
        <f>'Nolette Dataset'!I22</f>
        <v>Civil Rights</v>
      </c>
      <c r="F22" s="1" t="str">
        <f>'Nolette Dataset'!X22</f>
        <v>Blocking</v>
      </c>
      <c r="G22" s="1" t="s">
        <v>4939</v>
      </c>
      <c r="H22" s="29">
        <f>'Nolette Dataset'!T22</f>
        <v>5</v>
      </c>
      <c r="I22" s="1" t="s">
        <v>147</v>
      </c>
      <c r="J22" s="1" t="str">
        <f t="shared" si="0"/>
        <v>MO LA</v>
      </c>
      <c r="K22" t="s">
        <v>147</v>
      </c>
      <c r="L22" t="s">
        <v>124</v>
      </c>
    </row>
    <row r="23" spans="1:34" ht="17" customHeight="1" x14ac:dyDescent="0.2">
      <c r="A23" t="str">
        <f>'Nolette Dataset'!C23</f>
        <v>Arizona v. Garland</v>
      </c>
      <c r="B23" s="20" t="str">
        <f>'Nolette Dataset'!M23</f>
        <v>6:22-cv-01130</v>
      </c>
      <c r="C23" s="43">
        <f>'Nolette Dataset'!F23</f>
        <v>44679</v>
      </c>
      <c r="D23" s="3" t="s">
        <v>5445</v>
      </c>
      <c r="E23" s="3" t="str">
        <f>'Nolette Dataset'!I23</f>
        <v>Immigration</v>
      </c>
      <c r="F23" s="1" t="str">
        <f>'Nolette Dataset'!X23</f>
        <v>Blocking</v>
      </c>
      <c r="G23" s="1" t="s">
        <v>4940</v>
      </c>
      <c r="H23" s="29">
        <f>'Nolette Dataset'!T23</f>
        <v>5</v>
      </c>
      <c r="I23" s="1" t="s">
        <v>417</v>
      </c>
      <c r="J23" s="1" t="str">
        <f t="shared" si="0"/>
        <v>AZ LA MO AR FL GA ID KS KY MS MT NE OK SC UT WV AL AK IN WY</v>
      </c>
      <c r="K23" t="s">
        <v>417</v>
      </c>
      <c r="L23" t="s">
        <v>124</v>
      </c>
      <c r="M23" t="s">
        <v>147</v>
      </c>
      <c r="N23" t="s">
        <v>3412</v>
      </c>
      <c r="O23" t="s">
        <v>484</v>
      </c>
      <c r="P23" t="s">
        <v>741</v>
      </c>
      <c r="Q23" t="s">
        <v>4095</v>
      </c>
      <c r="R23" t="s">
        <v>3067</v>
      </c>
      <c r="S23" t="s">
        <v>687</v>
      </c>
      <c r="T23" t="s">
        <v>384</v>
      </c>
      <c r="U23" t="s">
        <v>4758</v>
      </c>
      <c r="V23" t="s">
        <v>2824</v>
      </c>
      <c r="W23" t="s">
        <v>2772</v>
      </c>
      <c r="X23" t="s">
        <v>4108</v>
      </c>
      <c r="Y23" t="s">
        <v>3056</v>
      </c>
      <c r="Z23" t="s">
        <v>2928</v>
      </c>
      <c r="AA23" t="s">
        <v>453</v>
      </c>
      <c r="AB23" t="s">
        <v>1348</v>
      </c>
      <c r="AC23" t="s">
        <v>515</v>
      </c>
      <c r="AD23" t="s">
        <v>2033</v>
      </c>
    </row>
    <row r="24" spans="1:34" ht="17" customHeight="1" x14ac:dyDescent="0.2">
      <c r="A24" t="str">
        <f>'Nolette Dataset'!C24</f>
        <v>California v. U.S. Postal Service</v>
      </c>
      <c r="B24" s="20" t="str">
        <f>'Nolette Dataset'!M24</f>
        <v>3:22-cv-02583</v>
      </c>
      <c r="C24" s="43">
        <f>'Nolette Dataset'!F24</f>
        <v>44679</v>
      </c>
      <c r="D24" s="3" t="s">
        <v>5445</v>
      </c>
      <c r="E24" s="3" t="str">
        <f>'Nolette Dataset'!I24</f>
        <v>Environment</v>
      </c>
      <c r="F24" s="1" t="str">
        <f>'Nolette Dataset'!X24</f>
        <v>Forcing</v>
      </c>
      <c r="G24" s="1" t="s">
        <v>4941</v>
      </c>
      <c r="H24" s="29">
        <f>'Nolette Dataset'!T24</f>
        <v>9</v>
      </c>
      <c r="I24" s="1" t="s">
        <v>5843</v>
      </c>
      <c r="J24" s="1" t="str">
        <f t="shared" si="0"/>
        <v>CA NY PA CT DE IL ME MD MI NJ NM NC OR RI VT WA DC CO</v>
      </c>
      <c r="K24" t="s">
        <v>230</v>
      </c>
      <c r="L24" t="s">
        <v>975</v>
      </c>
      <c r="M24" t="s">
        <v>1175</v>
      </c>
      <c r="N24" t="s">
        <v>3236</v>
      </c>
      <c r="O24" t="s">
        <v>3576</v>
      </c>
      <c r="P24" t="s">
        <v>2078</v>
      </c>
      <c r="Q24" t="s">
        <v>3630</v>
      </c>
      <c r="R24" t="s">
        <v>1335</v>
      </c>
      <c r="S24" t="s">
        <v>3301</v>
      </c>
      <c r="T24" t="s">
        <v>1143</v>
      </c>
      <c r="U24" t="s">
        <v>4119</v>
      </c>
      <c r="V24" t="s">
        <v>3708</v>
      </c>
      <c r="W24" t="s">
        <v>1961</v>
      </c>
      <c r="X24" t="s">
        <v>3760</v>
      </c>
      <c r="Y24" t="s">
        <v>2054</v>
      </c>
      <c r="Z24" t="s">
        <v>165</v>
      </c>
      <c r="AA24" t="s">
        <v>1671</v>
      </c>
      <c r="AB24" t="s">
        <v>1591</v>
      </c>
    </row>
    <row r="25" spans="1:34" ht="17" customHeight="1" x14ac:dyDescent="0.2">
      <c r="A25" t="str">
        <f>'Nolette Dataset'!C25</f>
        <v>Alabama v. Mayorkas</v>
      </c>
      <c r="B25" s="20" t="str">
        <f>'Nolette Dataset'!M25</f>
        <v>4:22-cv-00418</v>
      </c>
      <c r="C25" s="43">
        <f>'Nolette Dataset'!F25</f>
        <v>44655</v>
      </c>
      <c r="D25" s="3" t="s">
        <v>5445</v>
      </c>
      <c r="E25" s="3" t="str">
        <f>'Nolette Dataset'!I25</f>
        <v>Immigration</v>
      </c>
      <c r="F25" s="1" t="str">
        <f>'Nolette Dataset'!X25</f>
        <v>Blocking</v>
      </c>
      <c r="G25" s="1" t="s">
        <v>4942</v>
      </c>
      <c r="H25" s="29">
        <f>'Nolette Dataset'!T25</f>
        <v>11</v>
      </c>
      <c r="I25" s="1" t="s">
        <v>453</v>
      </c>
      <c r="J25" s="1" t="str">
        <f t="shared" si="0"/>
        <v>AL FL GA</v>
      </c>
      <c r="K25" t="s">
        <v>453</v>
      </c>
      <c r="L25" t="s">
        <v>484</v>
      </c>
      <c r="M25" t="s">
        <v>741</v>
      </c>
    </row>
    <row r="26" spans="1:34" ht="17" customHeight="1" x14ac:dyDescent="0.2">
      <c r="A26" t="str">
        <f>'Nolette Dataset'!C26</f>
        <v>Louisiana v. Centers for Disease Control and Prevention</v>
      </c>
      <c r="B26" s="20" t="str">
        <f>'Nolette Dataset'!M26</f>
        <v>6:22-cv-00885</v>
      </c>
      <c r="C26" s="43">
        <f>'Nolette Dataset'!F26</f>
        <v>44654</v>
      </c>
      <c r="D26" s="3" t="s">
        <v>5445</v>
      </c>
      <c r="E26" s="3" t="str">
        <f>'Nolette Dataset'!I26</f>
        <v>Immigration</v>
      </c>
      <c r="F26" s="1" t="str">
        <f>'Nolette Dataset'!X26</f>
        <v>Forcing</v>
      </c>
      <c r="G26" s="1" t="s">
        <v>4943</v>
      </c>
      <c r="H26" s="29">
        <f>'Nolette Dataset'!T26</f>
        <v>5</v>
      </c>
      <c r="I26" s="1" t="s">
        <v>5844</v>
      </c>
      <c r="J26" s="1" t="str">
        <f t="shared" si="0"/>
        <v>LA AZ MO WV SC FL MS WY GA AL AK UT TN OH ID AR NE MT OK KY KS ND TX VA</v>
      </c>
      <c r="K26" t="s">
        <v>124</v>
      </c>
      <c r="L26" t="s">
        <v>417</v>
      </c>
      <c r="M26" t="s">
        <v>147</v>
      </c>
      <c r="N26" t="s">
        <v>2928</v>
      </c>
      <c r="O26" t="s">
        <v>4108</v>
      </c>
      <c r="P26" t="s">
        <v>484</v>
      </c>
      <c r="Q26" t="s">
        <v>384</v>
      </c>
      <c r="R26" t="s">
        <v>2033</v>
      </c>
      <c r="S26" t="s">
        <v>741</v>
      </c>
      <c r="T26" t="s">
        <v>453</v>
      </c>
      <c r="U26" t="s">
        <v>1348</v>
      </c>
      <c r="V26" t="s">
        <v>3056</v>
      </c>
      <c r="W26" t="s">
        <v>797</v>
      </c>
      <c r="X26" t="s">
        <v>93</v>
      </c>
      <c r="Y26" t="s">
        <v>4095</v>
      </c>
      <c r="Z26" t="s">
        <v>3412</v>
      </c>
      <c r="AA26" t="s">
        <v>2824</v>
      </c>
      <c r="AB26" t="s">
        <v>4758</v>
      </c>
      <c r="AC26" t="s">
        <v>2772</v>
      </c>
      <c r="AD26" t="s">
        <v>687</v>
      </c>
      <c r="AE26" t="s">
        <v>3067</v>
      </c>
      <c r="AF26" t="s">
        <v>1324</v>
      </c>
      <c r="AG26" t="s">
        <v>215</v>
      </c>
      <c r="AH26" t="s">
        <v>1636</v>
      </c>
    </row>
    <row r="27" spans="1:34" ht="17" customHeight="1" x14ac:dyDescent="0.2">
      <c r="A27" t="str">
        <f>'Nolette Dataset'!C27</f>
        <v>Florida v. Walensky</v>
      </c>
      <c r="B27" s="20" t="str">
        <f>'Nolette Dataset'!M27</f>
        <v>8:22-cv-00718</v>
      </c>
      <c r="C27" s="43">
        <f>'Nolette Dataset'!F27</f>
        <v>44649</v>
      </c>
      <c r="D27" s="3" t="s">
        <v>5445</v>
      </c>
      <c r="E27" s="3" t="str">
        <f>'Nolette Dataset'!I27</f>
        <v>Health Care</v>
      </c>
      <c r="F27" s="1" t="str">
        <f>'Nolette Dataset'!X27</f>
        <v>Blocking</v>
      </c>
      <c r="G27" s="1" t="s">
        <v>4944</v>
      </c>
      <c r="H27" s="29">
        <f>'Nolette Dataset'!T27</f>
        <v>11</v>
      </c>
      <c r="I27" s="1" t="s">
        <v>484</v>
      </c>
      <c r="J27" s="1" t="str">
        <f t="shared" si="0"/>
        <v>FL AL AK AZ AR GA ID IN KS KY LA MS MO MT NE OH OK SC UT VA WV</v>
      </c>
      <c r="K27" t="s">
        <v>484</v>
      </c>
      <c r="L27" t="s">
        <v>453</v>
      </c>
      <c r="M27" t="s">
        <v>1348</v>
      </c>
      <c r="N27" t="s">
        <v>417</v>
      </c>
      <c r="O27" t="s">
        <v>3412</v>
      </c>
      <c r="P27" t="s">
        <v>741</v>
      </c>
      <c r="Q27" t="s">
        <v>4095</v>
      </c>
      <c r="R27" t="s">
        <v>515</v>
      </c>
      <c r="S27" t="s">
        <v>3067</v>
      </c>
      <c r="T27" t="s">
        <v>687</v>
      </c>
      <c r="U27" t="s">
        <v>124</v>
      </c>
      <c r="V27" t="s">
        <v>384</v>
      </c>
      <c r="W27" t="s">
        <v>147</v>
      </c>
      <c r="X27" t="s">
        <v>4758</v>
      </c>
      <c r="Y27" t="s">
        <v>2824</v>
      </c>
      <c r="Z27" t="s">
        <v>93</v>
      </c>
      <c r="AA27" t="s">
        <v>2772</v>
      </c>
      <c r="AB27" t="s">
        <v>4108</v>
      </c>
      <c r="AC27" t="s">
        <v>3056</v>
      </c>
      <c r="AD27" t="s">
        <v>1636</v>
      </c>
      <c r="AE27" t="s">
        <v>2928</v>
      </c>
    </row>
    <row r="28" spans="1:34" ht="17" customHeight="1" x14ac:dyDescent="0.2">
      <c r="A28" t="str">
        <f>'Nolette Dataset'!C28</f>
        <v>Louisiana v. U.S. Department of Energy</v>
      </c>
      <c r="B28" s="20" t="str">
        <f>'Nolette Dataset'!M28</f>
        <v>22-60146</v>
      </c>
      <c r="C28" s="43">
        <f>'Nolette Dataset'!F28</f>
        <v>44637</v>
      </c>
      <c r="D28" s="3" t="s">
        <v>5445</v>
      </c>
      <c r="E28" s="3" t="str">
        <f>'Nolette Dataset'!I28</f>
        <v>Energy</v>
      </c>
      <c r="F28" s="1" t="str">
        <f>'Nolette Dataset'!X28</f>
        <v>Blocking</v>
      </c>
      <c r="G28" s="1" t="s">
        <v>4945</v>
      </c>
      <c r="H28" s="29">
        <f>'Nolette Dataset'!T28</f>
        <v>5</v>
      </c>
      <c r="I28" s="1" t="s">
        <v>124</v>
      </c>
      <c r="J28" s="1" t="str">
        <f t="shared" si="0"/>
        <v>LA AL AZ AR KY MO MT OK SC TN TX UT</v>
      </c>
      <c r="K28" t="s">
        <v>124</v>
      </c>
      <c r="L28" t="s">
        <v>453</v>
      </c>
      <c r="M28" t="s">
        <v>417</v>
      </c>
      <c r="N28" t="s">
        <v>3412</v>
      </c>
      <c r="O28" t="s">
        <v>687</v>
      </c>
      <c r="P28" t="s">
        <v>147</v>
      </c>
      <c r="Q28" t="s">
        <v>4758</v>
      </c>
      <c r="R28" t="s">
        <v>2772</v>
      </c>
      <c r="S28" t="s">
        <v>4108</v>
      </c>
      <c r="T28" t="s">
        <v>797</v>
      </c>
      <c r="U28" t="s">
        <v>215</v>
      </c>
      <c r="V28" t="s">
        <v>3056</v>
      </c>
    </row>
    <row r="29" spans="1:34" ht="17" customHeight="1" x14ac:dyDescent="0.2">
      <c r="A29" t="str">
        <f>'Nolette Dataset'!C29</f>
        <v>Indiana v. Biden</v>
      </c>
      <c r="B29" s="20" t="str">
        <f>'Nolette Dataset'!M29</f>
        <v>1:22-cv-00430</v>
      </c>
      <c r="C29" s="43">
        <f>'Nolette Dataset'!F29</f>
        <v>44624</v>
      </c>
      <c r="D29" s="3" t="s">
        <v>5445</v>
      </c>
      <c r="E29" s="3" t="str">
        <f>'Nolette Dataset'!I29</f>
        <v>Education</v>
      </c>
      <c r="F29" s="1" t="str">
        <f>'Nolette Dataset'!X29</f>
        <v>Forcing</v>
      </c>
      <c r="G29" s="1" t="s">
        <v>4946</v>
      </c>
      <c r="H29" s="29">
        <f>'Nolette Dataset'!T29</f>
        <v>7</v>
      </c>
      <c r="I29" s="1" t="s">
        <v>515</v>
      </c>
      <c r="J29" s="1" t="str">
        <f t="shared" si="0"/>
        <v>IN AZ AR GA KS KY LA MO MT OH OK SC TX UT</v>
      </c>
      <c r="K29" t="s">
        <v>515</v>
      </c>
      <c r="L29" t="s">
        <v>417</v>
      </c>
      <c r="M29" t="s">
        <v>3412</v>
      </c>
      <c r="N29" t="s">
        <v>741</v>
      </c>
      <c r="O29" t="s">
        <v>3067</v>
      </c>
      <c r="P29" t="s">
        <v>687</v>
      </c>
      <c r="Q29" t="s">
        <v>124</v>
      </c>
      <c r="R29" t="s">
        <v>147</v>
      </c>
      <c r="S29" t="s">
        <v>4758</v>
      </c>
      <c r="T29" t="s">
        <v>93</v>
      </c>
      <c r="U29" t="s">
        <v>2772</v>
      </c>
      <c r="V29" t="s">
        <v>4108</v>
      </c>
      <c r="W29" t="s">
        <v>215</v>
      </c>
      <c r="X29" t="s">
        <v>3056</v>
      </c>
    </row>
    <row r="30" spans="1:34" ht="17" customHeight="1" x14ac:dyDescent="0.2">
      <c r="A30" t="str">
        <f>'Nolette Dataset'!C30</f>
        <v>Texas v. EPA</v>
      </c>
      <c r="B30" s="20" t="str">
        <f>'Nolette Dataset'!M30</f>
        <v>22-01031</v>
      </c>
      <c r="C30" s="43">
        <f>'Nolette Dataset'!F30</f>
        <v>44620</v>
      </c>
      <c r="D30" s="3" t="s">
        <v>5445</v>
      </c>
      <c r="E30" s="3" t="str">
        <f>'Nolette Dataset'!I30</f>
        <v>Environment</v>
      </c>
      <c r="F30" s="1" t="str">
        <f>'Nolette Dataset'!X30</f>
        <v>Blocking</v>
      </c>
      <c r="G30" s="1" t="s">
        <v>4947</v>
      </c>
      <c r="H30" s="29" t="str">
        <f>'Nolette Dataset'!T30</f>
        <v>DC</v>
      </c>
      <c r="I30" s="1" t="s">
        <v>215</v>
      </c>
      <c r="J30" s="1" t="str">
        <f t="shared" si="0"/>
        <v>TX AL AK AR IN KY LA MS MO MT NE OH OK SC UT</v>
      </c>
      <c r="K30" t="s">
        <v>215</v>
      </c>
      <c r="L30" t="s">
        <v>453</v>
      </c>
      <c r="M30" t="s">
        <v>1348</v>
      </c>
      <c r="N30" t="s">
        <v>3412</v>
      </c>
      <c r="O30" t="s">
        <v>515</v>
      </c>
      <c r="P30" t="s">
        <v>687</v>
      </c>
      <c r="Q30" t="s">
        <v>124</v>
      </c>
      <c r="R30" t="s">
        <v>384</v>
      </c>
      <c r="S30" t="s">
        <v>147</v>
      </c>
      <c r="T30" t="s">
        <v>4758</v>
      </c>
      <c r="U30" t="s">
        <v>2824</v>
      </c>
      <c r="V30" t="s">
        <v>93</v>
      </c>
      <c r="W30" t="s">
        <v>2772</v>
      </c>
      <c r="X30" t="s">
        <v>4108</v>
      </c>
      <c r="Y30" t="s">
        <v>3056</v>
      </c>
    </row>
    <row r="31" spans="1:34" ht="17" customHeight="1" x14ac:dyDescent="0.2">
      <c r="A31" t="str">
        <f>'Nolette Dataset'!C31</f>
        <v>Texas v. Biden</v>
      </c>
      <c r="B31" s="20" t="str">
        <f>'Nolette Dataset'!M31</f>
        <v>6:22-cv-00004</v>
      </c>
      <c r="C31" s="43">
        <f>'Nolette Dataset'!F31</f>
        <v>44602</v>
      </c>
      <c r="D31" s="3" t="s">
        <v>5445</v>
      </c>
      <c r="E31" s="3" t="str">
        <f>'Nolette Dataset'!I31</f>
        <v>Labor</v>
      </c>
      <c r="F31" s="1" t="str">
        <f>'Nolette Dataset'!X31</f>
        <v>Blocking</v>
      </c>
      <c r="G31" s="1" t="s">
        <v>4948</v>
      </c>
      <c r="H31" s="29">
        <f>'Nolette Dataset'!T31</f>
        <v>5</v>
      </c>
      <c r="I31" s="1" t="s">
        <v>215</v>
      </c>
      <c r="J31" s="1" t="str">
        <f t="shared" si="0"/>
        <v>TX LA MS</v>
      </c>
      <c r="K31" t="s">
        <v>215</v>
      </c>
      <c r="L31" t="s">
        <v>124</v>
      </c>
      <c r="M31" t="s">
        <v>384</v>
      </c>
    </row>
    <row r="32" spans="1:34" ht="17" customHeight="1" x14ac:dyDescent="0.2">
      <c r="A32" t="str">
        <f>'Nolette Dataset'!C32</f>
        <v>Arizona v. Walsh</v>
      </c>
      <c r="B32" s="20" t="str">
        <f>'Nolette Dataset'!M32</f>
        <v>2:22-cv-00213¬†</v>
      </c>
      <c r="C32" s="43">
        <f>'Nolette Dataset'!F32</f>
        <v>44601</v>
      </c>
      <c r="D32" s="3" t="s">
        <v>5445</v>
      </c>
      <c r="E32" s="3" t="str">
        <f>'Nolette Dataset'!I32</f>
        <v>Labor</v>
      </c>
      <c r="F32" s="1" t="str">
        <f>'Nolette Dataset'!X32</f>
        <v>Blocking</v>
      </c>
      <c r="G32" s="1" t="s">
        <v>4949</v>
      </c>
      <c r="H32" s="29">
        <f>'Nolette Dataset'!T32</f>
        <v>9</v>
      </c>
      <c r="I32" s="1" t="s">
        <v>417</v>
      </c>
      <c r="J32" s="1" t="str">
        <f t="shared" si="0"/>
        <v>AZ ID IN NE SC</v>
      </c>
      <c r="K32" t="s">
        <v>417</v>
      </c>
      <c r="L32" t="s">
        <v>4095</v>
      </c>
      <c r="M32" t="s">
        <v>515</v>
      </c>
      <c r="N32" t="s">
        <v>2824</v>
      </c>
      <c r="O32" t="s">
        <v>4108</v>
      </c>
    </row>
    <row r="33" spans="1:34" ht="17" customHeight="1" x14ac:dyDescent="0.2">
      <c r="A33" t="str">
        <f>'Nolette Dataset'!C33</f>
        <v>Texas v. Biden</v>
      </c>
      <c r="B33" s="20" t="str">
        <f>'Nolette Dataset'!M33</f>
        <v>2:22-cv-00014</v>
      </c>
      <c r="C33" s="43">
        <f>'Nolette Dataset'!F33</f>
        <v>44589</v>
      </c>
      <c r="D33" s="3" t="s">
        <v>5445</v>
      </c>
      <c r="E33" s="3" t="str">
        <f>'Nolette Dataset'!I33</f>
        <v>Immigration</v>
      </c>
      <c r="F33" s="1" t="str">
        <f>'Nolette Dataset'!X33</f>
        <v>Blocking</v>
      </c>
      <c r="G33" s="1" t="s">
        <v>4950</v>
      </c>
      <c r="H33" s="29">
        <f>'Nolette Dataset'!T33</f>
        <v>5</v>
      </c>
      <c r="I33" s="1" t="s">
        <v>215</v>
      </c>
      <c r="J33" s="1" t="str">
        <f t="shared" si="0"/>
        <v>TX AK AR FL IN MO MT OK SC UT LA AL AZ ID KY</v>
      </c>
      <c r="K33" t="s">
        <v>215</v>
      </c>
      <c r="L33" t="s">
        <v>1348</v>
      </c>
      <c r="M33" t="s">
        <v>3412</v>
      </c>
      <c r="N33" t="s">
        <v>484</v>
      </c>
      <c r="O33" t="s">
        <v>515</v>
      </c>
      <c r="P33" t="s">
        <v>147</v>
      </c>
      <c r="Q33" t="s">
        <v>4758</v>
      </c>
      <c r="R33" t="s">
        <v>2772</v>
      </c>
      <c r="S33" t="s">
        <v>4108</v>
      </c>
      <c r="T33" t="s">
        <v>3056</v>
      </c>
      <c r="U33" t="s">
        <v>124</v>
      </c>
      <c r="V33" t="s">
        <v>453</v>
      </c>
      <c r="W33" t="s">
        <v>417</v>
      </c>
      <c r="X33" t="s">
        <v>4095</v>
      </c>
      <c r="Y33" t="s">
        <v>687</v>
      </c>
    </row>
    <row r="34" spans="1:34" ht="17" customHeight="1" x14ac:dyDescent="0.2">
      <c r="A34" t="str">
        <f>'Nolette Dataset'!C34</f>
        <v>Louisiana v. Becerra</v>
      </c>
      <c r="B34" s="20" t="str">
        <f>'Nolette Dataset'!M34</f>
        <v>3:21-cv-04370</v>
      </c>
      <c r="C34" s="43">
        <f>'Nolette Dataset'!F34</f>
        <v>44551</v>
      </c>
      <c r="D34" s="3" t="s">
        <v>5445</v>
      </c>
      <c r="E34" s="3" t="str">
        <f>'Nolette Dataset'!I34</f>
        <v>Health Care</v>
      </c>
      <c r="F34" s="1" t="str">
        <f>'Nolette Dataset'!X34</f>
        <v>Blocking</v>
      </c>
      <c r="G34" s="1" t="s">
        <v>4951</v>
      </c>
      <c r="H34" s="29">
        <f>'Nolette Dataset'!T34</f>
        <v>5</v>
      </c>
      <c r="I34" s="1" t="s">
        <v>124</v>
      </c>
      <c r="J34" s="1" t="str">
        <f t="shared" si="0"/>
        <v>LA AL AK AZ AR FL GA IN IA KS KY MS MO MT NE ND OH OK SC SD TN UT WV WY</v>
      </c>
      <c r="K34" t="s">
        <v>124</v>
      </c>
      <c r="L34" t="s">
        <v>453</v>
      </c>
      <c r="M34" t="s">
        <v>1348</v>
      </c>
      <c r="N34" t="s">
        <v>417</v>
      </c>
      <c r="O34" t="s">
        <v>3412</v>
      </c>
      <c r="P34" t="s">
        <v>484</v>
      </c>
      <c r="Q34" t="s">
        <v>741</v>
      </c>
      <c r="R34" t="s">
        <v>515</v>
      </c>
      <c r="S34" t="s">
        <v>107</v>
      </c>
      <c r="T34" t="s">
        <v>3067</v>
      </c>
      <c r="U34" t="s">
        <v>687</v>
      </c>
      <c r="V34" t="s">
        <v>384</v>
      </c>
      <c r="W34" t="s">
        <v>147</v>
      </c>
      <c r="X34" t="s">
        <v>4758</v>
      </c>
      <c r="Y34" t="s">
        <v>2824</v>
      </c>
      <c r="Z34" t="s">
        <v>1324</v>
      </c>
      <c r="AA34" t="s">
        <v>93</v>
      </c>
      <c r="AB34" t="s">
        <v>2772</v>
      </c>
      <c r="AC34" t="s">
        <v>4108</v>
      </c>
      <c r="AD34" t="s">
        <v>4759</v>
      </c>
      <c r="AE34" t="s">
        <v>797</v>
      </c>
      <c r="AF34" t="s">
        <v>3056</v>
      </c>
      <c r="AG34" t="s">
        <v>2928</v>
      </c>
      <c r="AH34" t="s">
        <v>2033</v>
      </c>
    </row>
    <row r="35" spans="1:34" ht="17" customHeight="1" x14ac:dyDescent="0.2">
      <c r="A35" t="str">
        <f>'Nolette Dataset'!C35</f>
        <v>Arizona v. Biden</v>
      </c>
      <c r="B35" s="20" t="str">
        <f>'Nolette Dataset'!M35</f>
        <v>3:21-cv-00314</v>
      </c>
      <c r="C35" s="43">
        <f>'Nolette Dataset'!F35</f>
        <v>44518</v>
      </c>
      <c r="D35" s="3" t="s">
        <v>5445</v>
      </c>
      <c r="E35" s="3" t="str">
        <f>'Nolette Dataset'!I35</f>
        <v>Immigration</v>
      </c>
      <c r="F35" s="1" t="str">
        <f>'Nolette Dataset'!X35</f>
        <v>Blocking</v>
      </c>
      <c r="G35" s="1" t="s">
        <v>4952</v>
      </c>
      <c r="H35" s="29">
        <f>'Nolette Dataset'!T35</f>
        <v>6</v>
      </c>
      <c r="I35" s="1" t="s">
        <v>417</v>
      </c>
      <c r="J35" s="1" t="str">
        <f t="shared" si="0"/>
        <v>AZ MT OH</v>
      </c>
      <c r="K35" t="s">
        <v>417</v>
      </c>
      <c r="L35" t="s">
        <v>4758</v>
      </c>
      <c r="M35" t="s">
        <v>93</v>
      </c>
    </row>
    <row r="36" spans="1:34" ht="17" customHeight="1" x14ac:dyDescent="0.2">
      <c r="A36" t="str">
        <f>'Nolette Dataset'!C36</f>
        <v>Louisiana v. Becerra</v>
      </c>
      <c r="B36" s="20" t="str">
        <f>'Nolette Dataset'!M36</f>
        <v>3:21-cv-03970</v>
      </c>
      <c r="C36" s="43">
        <f>'Nolette Dataset'!F36</f>
        <v>44515</v>
      </c>
      <c r="D36" s="3" t="s">
        <v>5445</v>
      </c>
      <c r="E36" s="3" t="str">
        <f>'Nolette Dataset'!I36</f>
        <v>Health Care</v>
      </c>
      <c r="F36" s="1" t="str">
        <f>'Nolette Dataset'!X36</f>
        <v>Blocking</v>
      </c>
      <c r="G36" s="1" t="s">
        <v>4953</v>
      </c>
      <c r="H36" s="29">
        <f>'Nolette Dataset'!T36</f>
        <v>5</v>
      </c>
      <c r="I36" s="1" t="s">
        <v>124</v>
      </c>
      <c r="J36" s="1" t="str">
        <f t="shared" si="0"/>
        <v>LA MT AL AZ GA ID IN MS OK SC UT WV KY OH</v>
      </c>
      <c r="K36" t="s">
        <v>124</v>
      </c>
      <c r="L36" t="s">
        <v>4758</v>
      </c>
      <c r="M36" t="s">
        <v>453</v>
      </c>
      <c r="N36" t="s">
        <v>417</v>
      </c>
      <c r="O36" t="s">
        <v>741</v>
      </c>
      <c r="P36" t="s">
        <v>4095</v>
      </c>
      <c r="Q36" t="s">
        <v>515</v>
      </c>
      <c r="R36" t="s">
        <v>384</v>
      </c>
      <c r="S36" t="s">
        <v>2772</v>
      </c>
      <c r="T36" t="s">
        <v>4108</v>
      </c>
      <c r="U36" t="s">
        <v>3056</v>
      </c>
      <c r="V36" t="s">
        <v>2928</v>
      </c>
      <c r="W36" t="s">
        <v>687</v>
      </c>
      <c r="X36" t="s">
        <v>93</v>
      </c>
    </row>
    <row r="37" spans="1:34" ht="17" customHeight="1" x14ac:dyDescent="0.2">
      <c r="A37" t="str">
        <f>'Nolette Dataset'!C37</f>
        <v>Connecticut v. FERC</v>
      </c>
      <c r="B37" s="20" t="str">
        <f>'Nolette Dataset'!M37</f>
        <v>21-01222 (CT)21-01223 (MA)</v>
      </c>
      <c r="C37" s="43">
        <f>'Nolette Dataset'!F37</f>
        <v>44510</v>
      </c>
      <c r="D37" s="3" t="s">
        <v>5445</v>
      </c>
      <c r="E37" s="3" t="str">
        <f>'Nolette Dataset'!I37</f>
        <v>Energy</v>
      </c>
      <c r="F37" s="1" t="str">
        <f>'Nolette Dataset'!X37</f>
        <v>Forcing</v>
      </c>
      <c r="G37" s="1" t="s">
        <v>4766</v>
      </c>
      <c r="H37" s="29" t="str">
        <f>'Nolette Dataset'!T37</f>
        <v>DC</v>
      </c>
      <c r="I37" s="1" t="s">
        <v>4766</v>
      </c>
      <c r="J37" s="1" t="str">
        <f t="shared" si="0"/>
        <v>CT MA</v>
      </c>
      <c r="K37" t="s">
        <v>3236</v>
      </c>
      <c r="L37" t="s">
        <v>1443</v>
      </c>
    </row>
    <row r="38" spans="1:34" ht="17" customHeight="1" x14ac:dyDescent="0.2">
      <c r="A38" t="str">
        <f>'Nolette Dataset'!C38</f>
        <v>Missouri v. Biden</v>
      </c>
      <c r="B38" s="20" t="str">
        <f>'Nolette Dataset'!M38</f>
        <v>4:21-cv-01329</v>
      </c>
      <c r="C38" s="43">
        <f>'Nolette Dataset'!F38</f>
        <v>44510</v>
      </c>
      <c r="D38" s="3" t="s">
        <v>5445</v>
      </c>
      <c r="E38" s="3" t="str">
        <f>'Nolette Dataset'!I38</f>
        <v>Health Care</v>
      </c>
      <c r="F38" s="1" t="str">
        <f>'Nolette Dataset'!X38</f>
        <v>Blocking</v>
      </c>
      <c r="G38" s="1" t="s">
        <v>4954</v>
      </c>
      <c r="H38" s="29">
        <f>'Nolette Dataset'!T38</f>
        <v>8</v>
      </c>
      <c r="I38" s="1" t="s">
        <v>147</v>
      </c>
      <c r="J38" s="1" t="str">
        <f t="shared" si="0"/>
        <v>MO NE AR KS IA WY AK SD ND NH</v>
      </c>
      <c r="K38" t="s">
        <v>147</v>
      </c>
      <c r="L38" t="s">
        <v>2824</v>
      </c>
      <c r="M38" t="s">
        <v>3412</v>
      </c>
      <c r="N38" t="s">
        <v>3067</v>
      </c>
      <c r="O38" t="s">
        <v>107</v>
      </c>
      <c r="P38" t="s">
        <v>2033</v>
      </c>
      <c r="Q38" t="s">
        <v>1348</v>
      </c>
      <c r="R38" t="s">
        <v>4759</v>
      </c>
      <c r="S38" t="s">
        <v>1324</v>
      </c>
      <c r="T38" t="s">
        <v>3227</v>
      </c>
    </row>
    <row r="39" spans="1:34" ht="17" customHeight="1" x14ac:dyDescent="0.2">
      <c r="A39" t="str">
        <f>'Nolette Dataset'!C39</f>
        <v>Texas v. U.S. Department of Labor</v>
      </c>
      <c r="B39" s="20" t="str">
        <f>'Nolette Dataset'!M39</f>
        <v>21-6084521-07000 (6th Cir.)</v>
      </c>
      <c r="C39" s="43">
        <f>'Nolette Dataset'!F39</f>
        <v>44505</v>
      </c>
      <c r="D39" s="3" t="s">
        <v>5445</v>
      </c>
      <c r="E39" s="3" t="str">
        <f>'Nolette Dataset'!I39</f>
        <v>Health Care</v>
      </c>
      <c r="F39" s="1" t="str">
        <f>'Nolette Dataset'!X39</f>
        <v>Blocking</v>
      </c>
      <c r="G39" s="1" t="s">
        <v>4955</v>
      </c>
      <c r="H39" s="29">
        <f>'Nolette Dataset'!T39</f>
        <v>5</v>
      </c>
      <c r="I39" s="1" t="s">
        <v>215</v>
      </c>
      <c r="J39" s="1" t="str">
        <f t="shared" si="0"/>
        <v>TX LA MS SC UT</v>
      </c>
      <c r="K39" t="s">
        <v>215</v>
      </c>
      <c r="L39" t="s">
        <v>124</v>
      </c>
      <c r="M39" t="s">
        <v>384</v>
      </c>
      <c r="N39" t="s">
        <v>4108</v>
      </c>
      <c r="O39" t="s">
        <v>3056</v>
      </c>
    </row>
    <row r="40" spans="1:34" ht="17" customHeight="1" x14ac:dyDescent="0.2">
      <c r="A40" t="str">
        <f>'Nolette Dataset'!C40</f>
        <v>Florida v. Occupational Safety and Health Administration</v>
      </c>
      <c r="B40" s="20" t="str">
        <f>'Nolette Dataset'!M40</f>
        <v>21-1386621-07000 (6th Cir.)</v>
      </c>
      <c r="C40" s="43">
        <f>'Nolette Dataset'!F40</f>
        <v>44505</v>
      </c>
      <c r="D40" s="3" t="s">
        <v>5445</v>
      </c>
      <c r="E40" s="3" t="str">
        <f>'Nolette Dataset'!I40</f>
        <v>Health Care</v>
      </c>
      <c r="F40" s="1" t="str">
        <f>'Nolette Dataset'!X40</f>
        <v>Blocking</v>
      </c>
      <c r="G40" s="1" t="s">
        <v>4956</v>
      </c>
      <c r="H40" s="29">
        <f>'Nolette Dataset'!T40</f>
        <v>11</v>
      </c>
      <c r="I40" s="1" t="s">
        <v>484</v>
      </c>
      <c r="J40" s="1" t="str">
        <f t="shared" si="0"/>
        <v>FL AL GA</v>
      </c>
      <c r="K40" t="s">
        <v>484</v>
      </c>
      <c r="L40" t="s">
        <v>453</v>
      </c>
      <c r="M40" t="s">
        <v>741</v>
      </c>
    </row>
    <row r="41" spans="1:34" ht="17" customHeight="1" x14ac:dyDescent="0.2">
      <c r="A41" t="str">
        <f>'Nolette Dataset'!C41</f>
        <v>Kentucky v. Occupational Health and Safety Administration</v>
      </c>
      <c r="B41" s="20" t="str">
        <f>'Nolette Dataset'!M41</f>
        <v>21-04031 (original 6th Cir.)21-07000 (consolidated 6th Cir.)</v>
      </c>
      <c r="C41" s="43">
        <f>'Nolette Dataset'!F41</f>
        <v>44505</v>
      </c>
      <c r="D41" s="3" t="s">
        <v>5445</v>
      </c>
      <c r="E41" s="3" t="str">
        <f>'Nolette Dataset'!I41</f>
        <v>Health Care</v>
      </c>
      <c r="F41" s="1" t="str">
        <f>'Nolette Dataset'!X41</f>
        <v>Blocking</v>
      </c>
      <c r="G41" s="1" t="s">
        <v>4957</v>
      </c>
      <c r="H41" s="29">
        <f>'Nolette Dataset'!T41</f>
        <v>6</v>
      </c>
      <c r="I41" s="1" t="s">
        <v>687</v>
      </c>
      <c r="J41" s="1" t="str">
        <f t="shared" si="0"/>
        <v>KY ID KS OH OK TN WV</v>
      </c>
      <c r="K41" t="s">
        <v>687</v>
      </c>
      <c r="L41" t="s">
        <v>4095</v>
      </c>
      <c r="M41" t="s">
        <v>3067</v>
      </c>
      <c r="N41" t="s">
        <v>93</v>
      </c>
      <c r="O41" t="s">
        <v>2772</v>
      </c>
      <c r="P41" t="s">
        <v>797</v>
      </c>
      <c r="Q41" t="s">
        <v>2928</v>
      </c>
    </row>
    <row r="42" spans="1:34" ht="17" customHeight="1" x14ac:dyDescent="0.2">
      <c r="A42" t="str">
        <f>'Nolette Dataset'!C42</f>
        <v>Missouri v. Biden</v>
      </c>
      <c r="B42" s="20" t="str">
        <f>'Nolette Dataset'!M42</f>
        <v>21-03494 (8th Cir.)21-07000 (6th Cir.)</v>
      </c>
      <c r="C42" s="43">
        <f>'Nolette Dataset'!F42</f>
        <v>44505</v>
      </c>
      <c r="D42" s="3" t="s">
        <v>5445</v>
      </c>
      <c r="E42" s="3" t="str">
        <f>'Nolette Dataset'!I42</f>
        <v>Health Care</v>
      </c>
      <c r="F42" s="1" t="str">
        <f>'Nolette Dataset'!X42</f>
        <v>Blocking</v>
      </c>
      <c r="G42" s="1" t="s">
        <v>4958</v>
      </c>
      <c r="H42" s="29">
        <f>'Nolette Dataset'!T42</f>
        <v>8</v>
      </c>
      <c r="I42" s="1" t="s">
        <v>147</v>
      </c>
      <c r="J42" s="1" t="str">
        <f t="shared" si="0"/>
        <v>MO AZ NE MT AR IA ND SD AK NH WY</v>
      </c>
      <c r="K42" t="s">
        <v>147</v>
      </c>
      <c r="L42" t="s">
        <v>417</v>
      </c>
      <c r="M42" t="s">
        <v>2824</v>
      </c>
      <c r="N42" t="s">
        <v>4758</v>
      </c>
      <c r="O42" t="s">
        <v>3412</v>
      </c>
      <c r="P42" t="s">
        <v>107</v>
      </c>
      <c r="Q42" t="s">
        <v>1324</v>
      </c>
      <c r="R42" t="s">
        <v>4759</v>
      </c>
      <c r="S42" t="s">
        <v>1348</v>
      </c>
      <c r="T42" t="s">
        <v>3227</v>
      </c>
      <c r="U42" t="s">
        <v>2033</v>
      </c>
    </row>
    <row r="43" spans="1:34" ht="17" customHeight="1" x14ac:dyDescent="0.2">
      <c r="A43" t="str">
        <f>'Nolette Dataset'!C43</f>
        <v>Louisiana v. Biden</v>
      </c>
      <c r="B43" s="20" t="str">
        <f>'Nolette Dataset'!M43</f>
        <v>1:21-cv-03867 (W.D. La.)</v>
      </c>
      <c r="C43" s="43">
        <f>'Nolette Dataset'!F43</f>
        <v>44504</v>
      </c>
      <c r="D43" s="3" t="s">
        <v>5445</v>
      </c>
      <c r="E43" s="3" t="str">
        <f>'Nolette Dataset'!I43</f>
        <v>Health Care</v>
      </c>
      <c r="F43" s="1" t="str">
        <f>'Nolette Dataset'!X43</f>
        <v>Blocking</v>
      </c>
      <c r="G43" s="1" t="s">
        <v>4959</v>
      </c>
      <c r="H43" s="29">
        <f>'Nolette Dataset'!T43</f>
        <v>5</v>
      </c>
      <c r="I43" s="1" t="s">
        <v>124</v>
      </c>
      <c r="J43" s="1" t="str">
        <f t="shared" si="0"/>
        <v>LA IN MS</v>
      </c>
      <c r="K43" t="s">
        <v>124</v>
      </c>
      <c r="L43" t="s">
        <v>515</v>
      </c>
      <c r="M43" t="s">
        <v>384</v>
      </c>
    </row>
    <row r="44" spans="1:34" ht="17" customHeight="1" x14ac:dyDescent="0.2">
      <c r="A44" t="str">
        <f>'Nolette Dataset'!C44</f>
        <v>Kentucky v. Biden</v>
      </c>
      <c r="B44" s="20" t="str">
        <f>'Nolette Dataset'!M44</f>
        <v>3:21-cv-00055</v>
      </c>
      <c r="C44" s="43">
        <f>'Nolette Dataset'!F44</f>
        <v>44504</v>
      </c>
      <c r="D44" s="3" t="s">
        <v>5445</v>
      </c>
      <c r="E44" s="3" t="str">
        <f>'Nolette Dataset'!I44</f>
        <v>Health Care</v>
      </c>
      <c r="F44" s="1" t="str">
        <f>'Nolette Dataset'!X44</f>
        <v>Blocking</v>
      </c>
      <c r="G44" s="1" t="s">
        <v>4960</v>
      </c>
      <c r="H44" s="29">
        <f>'Nolette Dataset'!T44</f>
        <v>6</v>
      </c>
      <c r="I44" s="1" t="s">
        <v>687</v>
      </c>
      <c r="J44" s="1" t="str">
        <f t="shared" si="0"/>
        <v>KY OH TN</v>
      </c>
      <c r="K44" t="s">
        <v>687</v>
      </c>
      <c r="L44" t="s">
        <v>93</v>
      </c>
      <c r="M44" t="s">
        <v>797</v>
      </c>
    </row>
    <row r="45" spans="1:34" ht="17" customHeight="1" x14ac:dyDescent="0.2">
      <c r="A45" t="str">
        <f>'Nolette Dataset'!C45</f>
        <v>Georgia v. Biden</v>
      </c>
      <c r="B45" s="20" t="str">
        <f>'Nolette Dataset'!M45</f>
        <v>1:21-cv-00163</v>
      </c>
      <c r="C45" s="43">
        <f>'Nolette Dataset'!F45</f>
        <v>44498</v>
      </c>
      <c r="D45" s="3" t="s">
        <v>5445</v>
      </c>
      <c r="E45" s="3" t="str">
        <f>'Nolette Dataset'!I45</f>
        <v>Health Care</v>
      </c>
      <c r="F45" s="1" t="str">
        <f>'Nolette Dataset'!X45</f>
        <v>Blocking</v>
      </c>
      <c r="G45" s="1" t="s">
        <v>4961</v>
      </c>
      <c r="H45" s="29">
        <f>'Nolette Dataset'!T45</f>
        <v>11</v>
      </c>
      <c r="I45" s="1" t="s">
        <v>741</v>
      </c>
      <c r="J45" s="1" t="str">
        <f t="shared" si="0"/>
        <v>GA AL ID KS SC UT WV</v>
      </c>
      <c r="K45" t="s">
        <v>741</v>
      </c>
      <c r="L45" t="s">
        <v>453</v>
      </c>
      <c r="M45" t="s">
        <v>4095</v>
      </c>
      <c r="N45" t="s">
        <v>3067</v>
      </c>
      <c r="O45" t="s">
        <v>4108</v>
      </c>
      <c r="P45" t="s">
        <v>3056</v>
      </c>
      <c r="Q45" t="s">
        <v>2928</v>
      </c>
    </row>
    <row r="46" spans="1:34" ht="17" customHeight="1" x14ac:dyDescent="0.2">
      <c r="A46" t="str">
        <f>'Nolette Dataset'!C46</f>
        <v>Missouri v. Biden</v>
      </c>
      <c r="B46" s="20" t="str">
        <f>'Nolette Dataset'!M46</f>
        <v>4:21-cv-01300</v>
      </c>
      <c r="C46" s="43">
        <f>'Nolette Dataset'!F46</f>
        <v>44498</v>
      </c>
      <c r="D46" s="3" t="s">
        <v>5445</v>
      </c>
      <c r="E46" s="3" t="str">
        <f>'Nolette Dataset'!I46</f>
        <v>Health Care</v>
      </c>
      <c r="F46" s="1" t="str">
        <f>'Nolette Dataset'!X46</f>
        <v>Blocking</v>
      </c>
      <c r="G46" s="1" t="s">
        <v>4962</v>
      </c>
      <c r="H46" s="29">
        <f>'Nolette Dataset'!T46</f>
        <v>8</v>
      </c>
      <c r="I46" s="1" t="s">
        <v>147</v>
      </c>
      <c r="J46" s="1" t="str">
        <f t="shared" si="0"/>
        <v>MO NE AK AR IA MT NH ND SD WY</v>
      </c>
      <c r="K46" t="s">
        <v>147</v>
      </c>
      <c r="L46" t="s">
        <v>2824</v>
      </c>
      <c r="M46" t="s">
        <v>1348</v>
      </c>
      <c r="N46" t="s">
        <v>3412</v>
      </c>
      <c r="O46" t="s">
        <v>107</v>
      </c>
      <c r="P46" t="s">
        <v>4758</v>
      </c>
      <c r="Q46" t="s">
        <v>3227</v>
      </c>
      <c r="R46" t="s">
        <v>1324</v>
      </c>
      <c r="S46" t="s">
        <v>4759</v>
      </c>
      <c r="T46" t="s">
        <v>2033</v>
      </c>
    </row>
    <row r="47" spans="1:34" ht="17" customHeight="1" x14ac:dyDescent="0.2">
      <c r="A47" t="str">
        <f>'Nolette Dataset'!C47</f>
        <v>Ohio v. Becerra</v>
      </c>
      <c r="B47" s="20" t="str">
        <f>'Nolette Dataset'!M47</f>
        <v>1:21-cv-00675</v>
      </c>
      <c r="C47" s="43">
        <f>'Nolette Dataset'!F47</f>
        <v>44494</v>
      </c>
      <c r="D47" s="3" t="s">
        <v>5445</v>
      </c>
      <c r="E47" s="3" t="str">
        <f>'Nolette Dataset'!I47</f>
        <v>Health Care</v>
      </c>
      <c r="F47" s="1" t="str">
        <f>'Nolette Dataset'!X47</f>
        <v>Blocking</v>
      </c>
      <c r="G47" s="1" t="s">
        <v>4963</v>
      </c>
      <c r="H47" s="29">
        <f>'Nolette Dataset'!T47</f>
        <v>6</v>
      </c>
      <c r="I47" s="1" t="s">
        <v>93</v>
      </c>
      <c r="J47" s="1" t="str">
        <f t="shared" si="0"/>
        <v>OH AL AZ AR FL KS KY MO NE OK SC WV</v>
      </c>
      <c r="K47" t="s">
        <v>93</v>
      </c>
      <c r="L47" t="s">
        <v>453</v>
      </c>
      <c r="M47" t="s">
        <v>417</v>
      </c>
      <c r="N47" t="s">
        <v>3412</v>
      </c>
      <c r="O47" t="s">
        <v>484</v>
      </c>
      <c r="P47" t="s">
        <v>3067</v>
      </c>
      <c r="Q47" t="s">
        <v>687</v>
      </c>
      <c r="R47" t="s">
        <v>147</v>
      </c>
      <c r="S47" t="s">
        <v>2824</v>
      </c>
      <c r="T47" t="s">
        <v>2772</v>
      </c>
      <c r="U47" t="s">
        <v>4108</v>
      </c>
      <c r="V47" t="s">
        <v>2928</v>
      </c>
    </row>
    <row r="48" spans="1:34" ht="17" customHeight="1" x14ac:dyDescent="0.2">
      <c r="A48" t="str">
        <f>'Nolette Dataset'!C48</f>
        <v>Missouri v. Biden</v>
      </c>
      <c r="B48" s="20" t="str">
        <f>'Nolette Dataset'!M48</f>
        <v>6:21-cv-000527:21-cv-004207:21-cv-00272</v>
      </c>
      <c r="C48" s="43">
        <f>'Nolette Dataset'!F48</f>
        <v>44490</v>
      </c>
      <c r="D48" s="3" t="s">
        <v>5445</v>
      </c>
      <c r="E48" s="3" t="str">
        <f>'Nolette Dataset'!I48</f>
        <v>Immigration</v>
      </c>
      <c r="F48" s="1" t="str">
        <f>'Nolette Dataset'!X48</f>
        <v>Forcing</v>
      </c>
      <c r="G48" s="1" t="s">
        <v>4964</v>
      </c>
      <c r="H48" s="29">
        <f>'Nolette Dataset'!T48</f>
        <v>5</v>
      </c>
      <c r="I48" s="1" t="s">
        <v>5178</v>
      </c>
      <c r="J48" s="1" t="str">
        <f t="shared" si="0"/>
        <v>MO TX</v>
      </c>
      <c r="K48" t="s">
        <v>147</v>
      </c>
      <c r="L48" t="s">
        <v>215</v>
      </c>
    </row>
    <row r="49" spans="1:30" ht="17" customHeight="1" x14ac:dyDescent="0.2">
      <c r="A49" t="str">
        <f>'Nolette Dataset'!C49</f>
        <v>Tennessee v. U.S. Department of Education</v>
      </c>
      <c r="B49" s="20" t="str">
        <f>'Nolette Dataset'!M49</f>
        <v>3:21-cv-00308</v>
      </c>
      <c r="C49" s="43">
        <f>'Nolette Dataset'!F49</f>
        <v>44438</v>
      </c>
      <c r="D49" s="3" t="s">
        <v>5445</v>
      </c>
      <c r="E49" s="3" t="str">
        <f>'Nolette Dataset'!I49</f>
        <v>Education</v>
      </c>
      <c r="F49" s="1" t="str">
        <f>'Nolette Dataset'!X49</f>
        <v>Blocking</v>
      </c>
      <c r="G49" s="1" t="s">
        <v>4965</v>
      </c>
      <c r="H49" s="29">
        <f>'Nolette Dataset'!T49</f>
        <v>6</v>
      </c>
      <c r="I49" s="1" t="s">
        <v>797</v>
      </c>
      <c r="J49" s="1" t="str">
        <f t="shared" si="0"/>
        <v>TN AL AK AZ AR GA ID IN KS KY LA MS MO MT NE OH OK SC SD WV</v>
      </c>
      <c r="K49" t="s">
        <v>797</v>
      </c>
      <c r="L49" t="s">
        <v>453</v>
      </c>
      <c r="M49" t="s">
        <v>1348</v>
      </c>
      <c r="N49" t="s">
        <v>417</v>
      </c>
      <c r="O49" t="s">
        <v>3412</v>
      </c>
      <c r="P49" t="s">
        <v>741</v>
      </c>
      <c r="Q49" t="s">
        <v>4095</v>
      </c>
      <c r="R49" t="s">
        <v>515</v>
      </c>
      <c r="S49" t="s">
        <v>3067</v>
      </c>
      <c r="T49" t="s">
        <v>687</v>
      </c>
      <c r="U49" t="s">
        <v>124</v>
      </c>
      <c r="V49" t="s">
        <v>384</v>
      </c>
      <c r="W49" t="s">
        <v>147</v>
      </c>
      <c r="X49" t="s">
        <v>4758</v>
      </c>
      <c r="Y49" t="s">
        <v>2824</v>
      </c>
      <c r="Z49" t="s">
        <v>93</v>
      </c>
      <c r="AA49" t="s">
        <v>2772</v>
      </c>
      <c r="AB49" t="s">
        <v>4108</v>
      </c>
      <c r="AC49" t="s">
        <v>4759</v>
      </c>
      <c r="AD49" t="s">
        <v>2928</v>
      </c>
    </row>
    <row r="50" spans="1:30" ht="17" customHeight="1" x14ac:dyDescent="0.2">
      <c r="A50" t="str">
        <f>'Nolette Dataset'!C50</f>
        <v>American Municipal Power v. FERC</v>
      </c>
      <c r="B50" s="20" t="str">
        <f>'Nolette Dataset'!M50</f>
        <v>21-01173</v>
      </c>
      <c r="C50" s="43">
        <f>'Nolette Dataset'!F50</f>
        <v>44421</v>
      </c>
      <c r="D50" s="3" t="s">
        <v>5445</v>
      </c>
      <c r="E50" s="3" t="str">
        <f>'Nolette Dataset'!I50</f>
        <v>Energy</v>
      </c>
      <c r="F50" s="1" t="str">
        <f>'Nolette Dataset'!X50</f>
        <v>Blocking</v>
      </c>
      <c r="G50" s="1" t="s">
        <v>4966</v>
      </c>
      <c r="H50" s="29" t="str">
        <f>'Nolette Dataset'!T50</f>
        <v>DC</v>
      </c>
      <c r="I50" s="1" t="s">
        <v>5180</v>
      </c>
      <c r="J50" s="1" t="str">
        <f t="shared" si="0"/>
        <v>DE NJ OH</v>
      </c>
      <c r="K50" t="s">
        <v>3576</v>
      </c>
      <c r="L50" t="s">
        <v>1143</v>
      </c>
      <c r="M50" t="s">
        <v>93</v>
      </c>
    </row>
    <row r="51" spans="1:30" ht="17" customHeight="1" x14ac:dyDescent="0.2">
      <c r="A51" t="str">
        <f>'Nolette Dataset'!C51</f>
        <v>Arizona v. EPA</v>
      </c>
      <c r="B51" s="20" t="str">
        <f>'Nolette Dataset'!M51</f>
        <v>21-01159</v>
      </c>
      <c r="C51" s="43">
        <f>'Nolette Dataset'!F51</f>
        <v>44406</v>
      </c>
      <c r="D51" s="3" t="s">
        <v>5445</v>
      </c>
      <c r="E51" s="3" t="str">
        <f>'Nolette Dataset'!I51</f>
        <v>Environment</v>
      </c>
      <c r="F51" s="1" t="str">
        <f>'Nolette Dataset'!X51</f>
        <v>Forcing</v>
      </c>
      <c r="G51" s="1" t="s">
        <v>4967</v>
      </c>
      <c r="H51" s="29" t="str">
        <f>'Nolette Dataset'!T51</f>
        <v>DC</v>
      </c>
      <c r="I51" s="1" t="s">
        <v>417</v>
      </c>
      <c r="J51" s="1" t="str">
        <f t="shared" si="0"/>
        <v>AZ LA OH OK TX</v>
      </c>
      <c r="K51" t="s">
        <v>417</v>
      </c>
      <c r="L51" t="s">
        <v>124</v>
      </c>
      <c r="M51" t="s">
        <v>93</v>
      </c>
      <c r="N51" t="s">
        <v>2772</v>
      </c>
      <c r="O51" t="s">
        <v>215</v>
      </c>
    </row>
    <row r="52" spans="1:30" ht="17" customHeight="1" x14ac:dyDescent="0.2">
      <c r="A52" t="str">
        <f>'Nolette Dataset'!C52</f>
        <v>Texas v. Yellen</v>
      </c>
      <c r="B52" s="20" t="str">
        <f>'Nolette Dataset'!M52</f>
        <v>2:21-cv-00079</v>
      </c>
      <c r="C52" s="43">
        <f>'Nolette Dataset'!F52</f>
        <v>44319</v>
      </c>
      <c r="D52" s="3" t="s">
        <v>5445</v>
      </c>
      <c r="E52" s="3" t="str">
        <f>'Nolette Dataset'!I52</f>
        <v>Other</v>
      </c>
      <c r="F52" s="1" t="str">
        <f>'Nolette Dataset'!X52</f>
        <v>Blocking</v>
      </c>
      <c r="G52" s="1" t="s">
        <v>4789</v>
      </c>
      <c r="H52" s="29">
        <f>'Nolette Dataset'!T52</f>
        <v>5</v>
      </c>
      <c r="I52" s="1" t="s">
        <v>215</v>
      </c>
      <c r="J52" s="1" t="str">
        <f t="shared" si="0"/>
        <v>TX MS LA</v>
      </c>
      <c r="K52" t="s">
        <v>215</v>
      </c>
      <c r="L52" t="s">
        <v>384</v>
      </c>
      <c r="M52" t="s">
        <v>124</v>
      </c>
    </row>
    <row r="53" spans="1:30" ht="17" customHeight="1" x14ac:dyDescent="0.2">
      <c r="A53" t="str">
        <f>'Nolette Dataset'!C53</f>
        <v>Oklahoma v. United States</v>
      </c>
      <c r="B53" s="20" t="str">
        <f>'Nolette Dataset'!M53</f>
        <v>5:21-cv-00104</v>
      </c>
      <c r="C53" s="43">
        <f>'Nolette Dataset'!F53</f>
        <v>44312</v>
      </c>
      <c r="D53" s="3" t="s">
        <v>5445</v>
      </c>
      <c r="E53" s="3" t="str">
        <f>'Nolette Dataset'!I53</f>
        <v>Other</v>
      </c>
      <c r="F53" s="1" t="str">
        <f>'Nolette Dataset'!X53</f>
        <v>Blocking</v>
      </c>
      <c r="G53" s="1" t="s">
        <v>4968</v>
      </c>
      <c r="H53" s="29">
        <f>'Nolette Dataset'!T53</f>
        <v>6</v>
      </c>
      <c r="I53" s="1" t="s">
        <v>5845</v>
      </c>
      <c r="J53" s="1" t="str">
        <f t="shared" si="0"/>
        <v>OK WV LA</v>
      </c>
      <c r="K53" t="s">
        <v>2772</v>
      </c>
      <c r="L53" t="s">
        <v>2928</v>
      </c>
      <c r="M53" t="s">
        <v>124</v>
      </c>
    </row>
    <row r="54" spans="1:30" ht="17" customHeight="1" x14ac:dyDescent="0.2">
      <c r="A54" t="str">
        <f>'Nolette Dataset'!C54</f>
        <v>Texas v. Biden</v>
      </c>
      <c r="B54" s="20" t="str">
        <f>'Nolette Dataset'!M54</f>
        <v>4:21-cv-00579</v>
      </c>
      <c r="C54" s="43">
        <f>'Nolette Dataset'!F54</f>
        <v>44308</v>
      </c>
      <c r="D54" s="3" t="s">
        <v>5445</v>
      </c>
      <c r="E54" s="3" t="str">
        <f>'Nolette Dataset'!I54</f>
        <v>Immigration</v>
      </c>
      <c r="F54" s="1" t="str">
        <f>'Nolette Dataset'!X54</f>
        <v>Forcing</v>
      </c>
      <c r="G54" s="1" t="s">
        <v>4969</v>
      </c>
      <c r="H54" s="29">
        <f>'Nolette Dataset'!T54</f>
        <v>5</v>
      </c>
      <c r="I54" s="1" t="s">
        <v>215</v>
      </c>
      <c r="J54" s="1" t="str">
        <f t="shared" si="0"/>
        <v>TX</v>
      </c>
      <c r="K54" t="s">
        <v>215</v>
      </c>
    </row>
    <row r="55" spans="1:30" ht="17" customHeight="1" x14ac:dyDescent="0.2">
      <c r="A55" t="str">
        <f>'Nolette Dataset'!C55</f>
        <v>Louisiana v. Biden</v>
      </c>
      <c r="B55" s="20" t="str">
        <f>'Nolette Dataset'!M55</f>
        <v>2:21-cv-01074</v>
      </c>
      <c r="C55" s="43">
        <f>'Nolette Dataset'!F55</f>
        <v>44308</v>
      </c>
      <c r="D55" s="3" t="s">
        <v>5445</v>
      </c>
      <c r="E55" s="3" t="str">
        <f>'Nolette Dataset'!I55</f>
        <v>Environment</v>
      </c>
      <c r="F55" s="1" t="str">
        <f>'Nolette Dataset'!X55</f>
        <v>Blocking</v>
      </c>
      <c r="G55" s="1" t="s">
        <v>4970</v>
      </c>
      <c r="H55" s="29">
        <f>'Nolette Dataset'!T55</f>
        <v>5</v>
      </c>
      <c r="I55" s="1" t="s">
        <v>124</v>
      </c>
      <c r="J55" s="1" t="str">
        <f t="shared" si="0"/>
        <v>LA AL FL GA KY MS SD TX WV WY</v>
      </c>
      <c r="K55" t="s">
        <v>124</v>
      </c>
      <c r="L55" t="s">
        <v>453</v>
      </c>
      <c r="M55" t="s">
        <v>484</v>
      </c>
      <c r="N55" t="s">
        <v>741</v>
      </c>
      <c r="O55" t="s">
        <v>687</v>
      </c>
      <c r="P55" t="s">
        <v>384</v>
      </c>
      <c r="Q55" t="s">
        <v>4759</v>
      </c>
      <c r="R55" t="s">
        <v>215</v>
      </c>
      <c r="S55" t="s">
        <v>2928</v>
      </c>
      <c r="T55" t="s">
        <v>2033</v>
      </c>
    </row>
    <row r="56" spans="1:30" ht="17" customHeight="1" x14ac:dyDescent="0.2">
      <c r="A56" t="str">
        <f>'Nolette Dataset'!C56</f>
        <v>Florida v. Becerra</v>
      </c>
      <c r="B56" s="20" t="str">
        <f>'Nolette Dataset'!M56</f>
        <v>8:21-cv-00839</v>
      </c>
      <c r="C56" s="43">
        <f>'Nolette Dataset'!F56</f>
        <v>44306</v>
      </c>
      <c r="D56" s="3" t="s">
        <v>5445</v>
      </c>
      <c r="E56" s="3" t="str">
        <f>'Nolette Dataset'!I56</f>
        <v>Other</v>
      </c>
      <c r="F56" s="1" t="str">
        <f>'Nolette Dataset'!X56</f>
        <v>Blocking</v>
      </c>
      <c r="G56" s="1" t="s">
        <v>4971</v>
      </c>
      <c r="H56" s="29">
        <f>'Nolette Dataset'!T56</f>
        <v>11</v>
      </c>
      <c r="I56" s="1" t="s">
        <v>484</v>
      </c>
      <c r="J56" s="1" t="str">
        <f t="shared" si="0"/>
        <v>FL AK TX</v>
      </c>
      <c r="K56" t="s">
        <v>484</v>
      </c>
      <c r="L56" t="s">
        <v>1348</v>
      </c>
      <c r="M56" t="s">
        <v>215</v>
      </c>
    </row>
    <row r="57" spans="1:30" ht="17" customHeight="1" x14ac:dyDescent="0.2">
      <c r="A57" t="str">
        <f>'Nolette Dataset'!C57</f>
        <v>Texas v. Biden</v>
      </c>
      <c r="B57" s="20" t="str">
        <f>'Nolette Dataset'!M57</f>
        <v>2:21-cv-00067</v>
      </c>
      <c r="C57" s="43">
        <f>'Nolette Dataset'!F57</f>
        <v>44299</v>
      </c>
      <c r="D57" s="3" t="s">
        <v>5445</v>
      </c>
      <c r="E57" s="3" t="str">
        <f>'Nolette Dataset'!I57</f>
        <v>Immigration</v>
      </c>
      <c r="F57" s="1" t="str">
        <f>'Nolette Dataset'!X57</f>
        <v>Blocking</v>
      </c>
      <c r="G57" s="1" t="s">
        <v>4972</v>
      </c>
      <c r="H57" s="29">
        <f>'Nolette Dataset'!T57</f>
        <v>5</v>
      </c>
      <c r="I57" s="1" t="s">
        <v>5186</v>
      </c>
      <c r="J57" s="1" t="str">
        <f t="shared" si="0"/>
        <v>TX MO</v>
      </c>
      <c r="K57" t="s">
        <v>215</v>
      </c>
      <c r="L57" t="s">
        <v>147</v>
      </c>
    </row>
    <row r="58" spans="1:30" ht="17" customHeight="1" x14ac:dyDescent="0.2">
      <c r="A58" t="str">
        <f>'Nolette Dataset'!C58</f>
        <v>Kentucky v. Yellen</v>
      </c>
      <c r="B58" s="20" t="str">
        <f>'Nolette Dataset'!M58</f>
        <v>3:21-cv-00017</v>
      </c>
      <c r="C58" s="43">
        <f>'Nolette Dataset'!F58</f>
        <v>44292</v>
      </c>
      <c r="D58" s="3" t="s">
        <v>5445</v>
      </c>
      <c r="E58" s="3" t="str">
        <f>'Nolette Dataset'!I58</f>
        <v>Other</v>
      </c>
      <c r="F58" s="1" t="str">
        <f>'Nolette Dataset'!X58</f>
        <v>Blocking</v>
      </c>
      <c r="G58" s="1" t="s">
        <v>4973</v>
      </c>
      <c r="H58" s="29">
        <f>'Nolette Dataset'!T58</f>
        <v>6</v>
      </c>
      <c r="I58" s="1" t="s">
        <v>687</v>
      </c>
      <c r="J58" s="1" t="str">
        <f t="shared" si="0"/>
        <v>KY TN</v>
      </c>
      <c r="K58" t="s">
        <v>687</v>
      </c>
      <c r="L58" t="s">
        <v>797</v>
      </c>
    </row>
    <row r="59" spans="1:30" ht="17" customHeight="1" x14ac:dyDescent="0.2">
      <c r="A59" t="str">
        <f>'Nolette Dataset'!C59</f>
        <v>Texas v. United States</v>
      </c>
      <c r="B59" s="20" t="str">
        <f>'Nolette Dataset'!M59</f>
        <v>6:21-cv-00016</v>
      </c>
      <c r="C59" s="43">
        <f>'Nolette Dataset'!F59</f>
        <v>44292</v>
      </c>
      <c r="D59" s="3" t="s">
        <v>5445</v>
      </c>
      <c r="E59" s="3" t="str">
        <f>'Nolette Dataset'!I59</f>
        <v>Immigration</v>
      </c>
      <c r="F59" s="1" t="str">
        <f>'Nolette Dataset'!X59</f>
        <v>Forcing</v>
      </c>
      <c r="G59" s="1" t="s">
        <v>4809</v>
      </c>
      <c r="H59" s="29">
        <f>'Nolette Dataset'!T59</f>
        <v>5</v>
      </c>
      <c r="I59" s="1" t="s">
        <v>215</v>
      </c>
      <c r="J59" s="1" t="str">
        <f t="shared" si="0"/>
        <v>TX LA</v>
      </c>
      <c r="K59" t="s">
        <v>215</v>
      </c>
      <c r="L59" t="s">
        <v>124</v>
      </c>
    </row>
    <row r="60" spans="1:30" ht="17" customHeight="1" x14ac:dyDescent="0.2">
      <c r="A60" t="str">
        <f>'Nolette Dataset'!C60</f>
        <v>West Virginia v. U.S. Department of the Treasury</v>
      </c>
      <c r="B60" s="20" t="str">
        <f>'Nolette Dataset'!M60</f>
        <v>7:21-cv-00465</v>
      </c>
      <c r="C60" s="43">
        <f>'Nolette Dataset'!F60</f>
        <v>44286</v>
      </c>
      <c r="D60" s="3" t="s">
        <v>5445</v>
      </c>
      <c r="E60" s="3" t="str">
        <f>'Nolette Dataset'!I60</f>
        <v>Other</v>
      </c>
      <c r="F60" s="1" t="str">
        <f>'Nolette Dataset'!X60</f>
        <v>Blocking</v>
      </c>
      <c r="G60" s="1" t="s">
        <v>4974</v>
      </c>
      <c r="H60" s="29">
        <f>'Nolette Dataset'!T60</f>
        <v>11</v>
      </c>
      <c r="I60" s="1" t="s">
        <v>5846</v>
      </c>
      <c r="J60" s="1" t="str">
        <f t="shared" si="0"/>
        <v>WV AL AR AK FL IA KS MT NH OK SC SD UT</v>
      </c>
      <c r="K60" t="s">
        <v>2928</v>
      </c>
      <c r="L60" t="s">
        <v>453</v>
      </c>
      <c r="M60" t="s">
        <v>3412</v>
      </c>
      <c r="N60" t="s">
        <v>1348</v>
      </c>
      <c r="O60" t="s">
        <v>484</v>
      </c>
      <c r="P60" t="s">
        <v>107</v>
      </c>
      <c r="Q60" t="s">
        <v>3067</v>
      </c>
      <c r="R60" t="s">
        <v>4758</v>
      </c>
      <c r="S60" t="s">
        <v>3227</v>
      </c>
      <c r="T60" t="s">
        <v>2772</v>
      </c>
      <c r="U60" t="s">
        <v>4108</v>
      </c>
      <c r="V60" t="s">
        <v>4759</v>
      </c>
      <c r="W60" t="s">
        <v>3056</v>
      </c>
    </row>
    <row r="61" spans="1:30" ht="17" customHeight="1" x14ac:dyDescent="0.2">
      <c r="A61" t="str">
        <f>'Nolette Dataset'!C61</f>
        <v>Missouri v. Yellen</v>
      </c>
      <c r="B61" s="20" t="str">
        <f>'Nolette Dataset'!M61</f>
        <v>4:21-cv-00376</v>
      </c>
      <c r="C61" s="43">
        <f>'Nolette Dataset'!F61</f>
        <v>44284</v>
      </c>
      <c r="D61" s="3" t="s">
        <v>5445</v>
      </c>
      <c r="E61" s="3" t="str">
        <f>'Nolette Dataset'!I61</f>
        <v>Other</v>
      </c>
      <c r="F61" s="1" t="str">
        <f>'Nolette Dataset'!X61</f>
        <v>Blocking</v>
      </c>
      <c r="G61" s="1" t="s">
        <v>4975</v>
      </c>
      <c r="H61" s="29">
        <f>'Nolette Dataset'!T61</f>
        <v>8</v>
      </c>
      <c r="I61" s="1" t="s">
        <v>147</v>
      </c>
      <c r="J61" s="1" t="str">
        <f t="shared" si="0"/>
        <v>MO</v>
      </c>
      <c r="K61" t="s">
        <v>147</v>
      </c>
    </row>
    <row r="62" spans="1:30" ht="17" customHeight="1" x14ac:dyDescent="0.2">
      <c r="A62" t="str">
        <f>'Nolette Dataset'!C62</f>
        <v>Arizona v. Yellen</v>
      </c>
      <c r="B62" s="20" t="str">
        <f>'Nolette Dataset'!M62</f>
        <v>2:21-cv-00514</v>
      </c>
      <c r="C62" s="43">
        <f>'Nolette Dataset'!F62</f>
        <v>44280</v>
      </c>
      <c r="D62" s="3" t="s">
        <v>5445</v>
      </c>
      <c r="E62" s="3" t="str">
        <f>'Nolette Dataset'!I62</f>
        <v>Other</v>
      </c>
      <c r="F62" s="1" t="str">
        <f>'Nolette Dataset'!X62</f>
        <v>Blocking</v>
      </c>
      <c r="G62" s="1" t="s">
        <v>4976</v>
      </c>
      <c r="H62" s="29">
        <f>'Nolette Dataset'!T62</f>
        <v>9</v>
      </c>
      <c r="I62" s="1" t="s">
        <v>417</v>
      </c>
      <c r="J62" s="1" t="str">
        <f t="shared" si="0"/>
        <v>AZ</v>
      </c>
      <c r="K62" t="s">
        <v>417</v>
      </c>
    </row>
    <row r="63" spans="1:30" ht="17" customHeight="1" x14ac:dyDescent="0.2">
      <c r="A63" t="str">
        <f>'Nolette Dataset'!C63</f>
        <v>Louisiana v. Biden</v>
      </c>
      <c r="B63" s="20" t="str">
        <f>'Nolette Dataset'!M63</f>
        <v>2:21-cv-00778</v>
      </c>
      <c r="C63" s="43">
        <f>'Nolette Dataset'!F63</f>
        <v>44279</v>
      </c>
      <c r="D63" s="3" t="s">
        <v>5445</v>
      </c>
      <c r="E63" s="3" t="str">
        <f>'Nolette Dataset'!I63</f>
        <v>Energy</v>
      </c>
      <c r="F63" s="1" t="str">
        <f>'Nolette Dataset'!X63</f>
        <v>Blocking</v>
      </c>
      <c r="G63" s="1" t="s">
        <v>4977</v>
      </c>
      <c r="H63" s="29">
        <f>'Nolette Dataset'!T63</f>
        <v>5</v>
      </c>
      <c r="I63" s="1" t="s">
        <v>124</v>
      </c>
      <c r="J63" s="1" t="str">
        <f t="shared" si="0"/>
        <v>LA AL AK AR GA MS MO MT NE OK TX UT WV</v>
      </c>
      <c r="K63" t="s">
        <v>124</v>
      </c>
      <c r="L63" t="s">
        <v>453</v>
      </c>
      <c r="M63" t="s">
        <v>1348</v>
      </c>
      <c r="N63" t="s">
        <v>3412</v>
      </c>
      <c r="O63" t="s">
        <v>741</v>
      </c>
      <c r="P63" t="s">
        <v>384</v>
      </c>
      <c r="Q63" t="s">
        <v>147</v>
      </c>
      <c r="R63" t="s">
        <v>4758</v>
      </c>
      <c r="S63" t="s">
        <v>2824</v>
      </c>
      <c r="T63" t="s">
        <v>2772</v>
      </c>
      <c r="U63" t="s">
        <v>215</v>
      </c>
      <c r="V63" t="s">
        <v>3056</v>
      </c>
      <c r="W63" t="s">
        <v>2928</v>
      </c>
    </row>
    <row r="64" spans="1:30" ht="17" customHeight="1" x14ac:dyDescent="0.2">
      <c r="A64" t="str">
        <f>'Nolette Dataset'!C64</f>
        <v>New York v. EPA</v>
      </c>
      <c r="B64" s="20" t="str">
        <f>'Nolette Dataset'!M64</f>
        <v>21-70684</v>
      </c>
      <c r="C64" s="43">
        <f>'Nolette Dataset'!F64</f>
        <v>44277</v>
      </c>
      <c r="D64" s="3" t="s">
        <v>5445</v>
      </c>
      <c r="E64" s="3" t="str">
        <f>'Nolette Dataset'!I64</f>
        <v>Environment</v>
      </c>
      <c r="F64" s="1" t="str">
        <f>'Nolette Dataset'!X64</f>
        <v>Forcing</v>
      </c>
      <c r="G64" s="1" t="s">
        <v>4978</v>
      </c>
      <c r="H64" s="29">
        <f>'Nolette Dataset'!T64</f>
        <v>9</v>
      </c>
      <c r="I64" s="1" t="s">
        <v>975</v>
      </c>
      <c r="J64" s="1" t="str">
        <f t="shared" si="0"/>
        <v>NY HI IL MA ME MD MN NJ OR PA RI VT VA WA DC</v>
      </c>
      <c r="K64" t="s">
        <v>975</v>
      </c>
      <c r="L64" t="s">
        <v>2632</v>
      </c>
      <c r="M64" t="s">
        <v>2078</v>
      </c>
      <c r="N64" t="s">
        <v>1443</v>
      </c>
      <c r="O64" t="s">
        <v>3630</v>
      </c>
      <c r="P64" t="s">
        <v>1335</v>
      </c>
      <c r="Q64" t="s">
        <v>4737</v>
      </c>
      <c r="R64" t="s">
        <v>1143</v>
      </c>
      <c r="S64" t="s">
        <v>1961</v>
      </c>
      <c r="T64" t="s">
        <v>1175</v>
      </c>
      <c r="U64" t="s">
        <v>3760</v>
      </c>
      <c r="V64" t="s">
        <v>2054</v>
      </c>
      <c r="W64" t="s">
        <v>1636</v>
      </c>
      <c r="X64" t="s">
        <v>165</v>
      </c>
      <c r="Y64" t="s">
        <v>1671</v>
      </c>
    </row>
    <row r="65" spans="1:33" ht="17" customHeight="1" x14ac:dyDescent="0.2">
      <c r="A65" t="str">
        <f>'Nolette Dataset'!C65</f>
        <v>Ohio v. Yellen</v>
      </c>
      <c r="B65" s="20" t="str">
        <f>'Nolette Dataset'!M65</f>
        <v>1:21-cv-00181</v>
      </c>
      <c r="C65" s="43">
        <f>'Nolette Dataset'!F65</f>
        <v>44272</v>
      </c>
      <c r="D65" s="3" t="s">
        <v>5445</v>
      </c>
      <c r="E65" s="3" t="str">
        <f>'Nolette Dataset'!I65</f>
        <v>Other</v>
      </c>
      <c r="F65" s="1" t="str">
        <f>'Nolette Dataset'!X65</f>
        <v>Blocking</v>
      </c>
      <c r="G65" s="1" t="s">
        <v>4979</v>
      </c>
      <c r="H65" s="29">
        <f>'Nolette Dataset'!T65</f>
        <v>6</v>
      </c>
      <c r="I65" s="1" t="s">
        <v>93</v>
      </c>
      <c r="J65" s="1" t="str">
        <f t="shared" si="0"/>
        <v>OH</v>
      </c>
      <c r="K65" t="s">
        <v>93</v>
      </c>
    </row>
    <row r="66" spans="1:33" ht="17" customHeight="1" x14ac:dyDescent="0.2">
      <c r="A66" t="str">
        <f>'Nolette Dataset'!C66</f>
        <v>American Municipal Power v. FERC</v>
      </c>
      <c r="B66" s="20" t="str">
        <f>'Nolette Dataset'!M66</f>
        <v>21-01090</v>
      </c>
      <c r="C66" s="43">
        <f>'Nolette Dataset'!F66</f>
        <v>44271</v>
      </c>
      <c r="D66" s="3" t="s">
        <v>5445</v>
      </c>
      <c r="E66" s="3" t="str">
        <f>'Nolette Dataset'!I66</f>
        <v>Energy</v>
      </c>
      <c r="F66" s="1" t="str">
        <f>'Nolette Dataset'!X66</f>
        <v>Blocking</v>
      </c>
      <c r="G66" s="1" t="s">
        <v>4980</v>
      </c>
      <c r="H66" s="29" t="str">
        <f>'Nolette Dataset'!T66</f>
        <v>DC</v>
      </c>
      <c r="I66" s="1" t="s">
        <v>5191</v>
      </c>
      <c r="J66" s="1" t="str">
        <f t="shared" si="0"/>
        <v>DE OH</v>
      </c>
      <c r="K66" t="s">
        <v>3576</v>
      </c>
      <c r="L66" t="s">
        <v>93</v>
      </c>
    </row>
    <row r="67" spans="1:33" ht="17" customHeight="1" x14ac:dyDescent="0.2">
      <c r="A67" t="str">
        <f>'Nolette Dataset'!C67</f>
        <v>Texas v. Biden</v>
      </c>
      <c r="B67" s="20" t="str">
        <f>'Nolette Dataset'!M67</f>
        <v>3:21-cv-00065</v>
      </c>
      <c r="C67" s="43">
        <f>'Nolette Dataset'!F67</f>
        <v>44272</v>
      </c>
      <c r="D67" s="3" t="s">
        <v>5445</v>
      </c>
      <c r="E67" s="3" t="str">
        <f>'Nolette Dataset'!I67</f>
        <v>Energy</v>
      </c>
      <c r="F67" s="1" t="str">
        <f>'Nolette Dataset'!X67</f>
        <v>Blocking</v>
      </c>
      <c r="G67" s="1" t="s">
        <v>4981</v>
      </c>
      <c r="H67" s="29">
        <f>'Nolette Dataset'!T67</f>
        <v>5</v>
      </c>
      <c r="I67" s="1" t="s">
        <v>5847</v>
      </c>
      <c r="J67" s="1" t="str">
        <f t="shared" ref="J67:J130" si="1">_xlfn.TEXTJOIN(" ",TRUE,K67:AI67)</f>
        <v>TX MT AL AZ AR GA KS KY IN LA MS MO NE ND OK SC SD UT WV WY OH AK FL</v>
      </c>
      <c r="K67" t="s">
        <v>215</v>
      </c>
      <c r="L67" t="s">
        <v>4758</v>
      </c>
      <c r="M67" t="s">
        <v>453</v>
      </c>
      <c r="N67" t="s">
        <v>417</v>
      </c>
      <c r="O67" t="s">
        <v>3412</v>
      </c>
      <c r="P67" t="s">
        <v>741</v>
      </c>
      <c r="Q67" t="s">
        <v>3067</v>
      </c>
      <c r="R67" t="s">
        <v>687</v>
      </c>
      <c r="S67" t="s">
        <v>515</v>
      </c>
      <c r="T67" t="s">
        <v>124</v>
      </c>
      <c r="U67" t="s">
        <v>384</v>
      </c>
      <c r="V67" t="s">
        <v>147</v>
      </c>
      <c r="W67" t="s">
        <v>2824</v>
      </c>
      <c r="X67" t="s">
        <v>1324</v>
      </c>
      <c r="Y67" t="s">
        <v>2772</v>
      </c>
      <c r="Z67" t="s">
        <v>4108</v>
      </c>
      <c r="AA67" t="s">
        <v>4759</v>
      </c>
      <c r="AB67" t="s">
        <v>3056</v>
      </c>
      <c r="AC67" t="s">
        <v>2928</v>
      </c>
      <c r="AD67" t="s">
        <v>2033</v>
      </c>
      <c r="AE67" t="s">
        <v>93</v>
      </c>
      <c r="AF67" t="s">
        <v>1348</v>
      </c>
      <c r="AG67" t="s">
        <v>484</v>
      </c>
    </row>
    <row r="68" spans="1:33" ht="17" customHeight="1" x14ac:dyDescent="0.2">
      <c r="A68" t="str">
        <f>'Nolette Dataset'!C68</f>
        <v>New York v. Department of Energy</v>
      </c>
      <c r="B68" s="20" t="str">
        <f>'Nolette Dataset'!M68</f>
        <v>21-00602</v>
      </c>
      <c r="C68" s="43">
        <f>'Nolette Dataset'!F68</f>
        <v>44271</v>
      </c>
      <c r="D68" s="3" t="s">
        <v>5445</v>
      </c>
      <c r="E68" s="3" t="str">
        <f>'Nolette Dataset'!I68</f>
        <v>Energy</v>
      </c>
      <c r="F68" s="1" t="str">
        <f>'Nolette Dataset'!X68</f>
        <v>Forcing</v>
      </c>
      <c r="G68" s="1" t="s">
        <v>4982</v>
      </c>
      <c r="H68" s="29">
        <f>'Nolette Dataset'!T68</f>
        <v>2</v>
      </c>
      <c r="I68" s="1" t="s">
        <v>975</v>
      </c>
      <c r="J68" s="1" t="str">
        <f t="shared" si="1"/>
        <v>NY CA IL DC ME MA NV MN NM OR WA VT</v>
      </c>
      <c r="K68" t="s">
        <v>975</v>
      </c>
      <c r="L68" t="s">
        <v>230</v>
      </c>
      <c r="M68" t="s">
        <v>2078</v>
      </c>
      <c r="N68" t="s">
        <v>1671</v>
      </c>
      <c r="O68" t="s">
        <v>3630</v>
      </c>
      <c r="P68" t="s">
        <v>1443</v>
      </c>
      <c r="Q68" t="s">
        <v>1831</v>
      </c>
      <c r="R68" t="s">
        <v>4737</v>
      </c>
      <c r="S68" t="s">
        <v>4119</v>
      </c>
      <c r="T68" t="s">
        <v>1961</v>
      </c>
      <c r="U68" t="s">
        <v>165</v>
      </c>
      <c r="V68" t="s">
        <v>2054</v>
      </c>
    </row>
    <row r="69" spans="1:33" ht="17" customHeight="1" x14ac:dyDescent="0.2">
      <c r="A69" t="str">
        <f>'Nolette Dataset'!C69</f>
        <v>Alabama v. U.S. Department of Commerce</v>
      </c>
      <c r="B69" s="20" t="str">
        <f>'Nolette Dataset'!M69</f>
        <v>3:21-cv-00211</v>
      </c>
      <c r="C69" s="43">
        <f>'Nolette Dataset'!F69</f>
        <v>44265</v>
      </c>
      <c r="D69" s="3" t="s">
        <v>5445</v>
      </c>
      <c r="E69" s="3" t="str">
        <f>'Nolette Dataset'!I69</f>
        <v>Voting and Elections</v>
      </c>
      <c r="F69" s="1" t="str">
        <f>'Nolette Dataset'!X69</f>
        <v>Forcing</v>
      </c>
      <c r="G69" s="1" t="s">
        <v>4983</v>
      </c>
      <c r="H69" s="29">
        <f>'Nolette Dataset'!T69</f>
        <v>11</v>
      </c>
      <c r="I69" s="1" t="s">
        <v>453</v>
      </c>
      <c r="J69" s="1" t="str">
        <f t="shared" si="1"/>
        <v>AL</v>
      </c>
      <c r="K69" t="s">
        <v>453</v>
      </c>
    </row>
    <row r="70" spans="1:33" ht="17" customHeight="1" x14ac:dyDescent="0.2">
      <c r="A70" t="str">
        <f>'Nolette Dataset'!C70</f>
        <v>Arizona v. U.S. Department of Homeland Security</v>
      </c>
      <c r="B70" s="20" t="str">
        <f>'Nolette Dataset'!M70</f>
        <v>2:21-cv-00186</v>
      </c>
      <c r="C70" s="43">
        <f>'Nolette Dataset'!F70</f>
        <v>44263</v>
      </c>
      <c r="D70" s="3" t="s">
        <v>5445</v>
      </c>
      <c r="E70" s="3" t="str">
        <f>'Nolette Dataset'!I70</f>
        <v>Immigration</v>
      </c>
      <c r="F70" s="1" t="str">
        <f>'Nolette Dataset'!X70</f>
        <v>Blocking</v>
      </c>
      <c r="G70" s="1" t="s">
        <v>4984</v>
      </c>
      <c r="H70" s="29">
        <f>'Nolette Dataset'!T70</f>
        <v>9</v>
      </c>
      <c r="I70" s="1" t="s">
        <v>417</v>
      </c>
      <c r="J70" s="1" t="str">
        <f t="shared" si="1"/>
        <v>AZ MT</v>
      </c>
      <c r="K70" t="s">
        <v>417</v>
      </c>
      <c r="L70" t="s">
        <v>4758</v>
      </c>
    </row>
    <row r="71" spans="1:33" ht="17" customHeight="1" x14ac:dyDescent="0.2">
      <c r="A71" t="str">
        <f>'Nolette Dataset'!C71</f>
        <v>Missouri v. Biden</v>
      </c>
      <c r="B71" s="20" t="str">
        <f>'Nolette Dataset'!M71</f>
        <v>4:21-cv-00287</v>
      </c>
      <c r="C71" s="43">
        <f>'Nolette Dataset'!F71</f>
        <v>44263</v>
      </c>
      <c r="D71" s="3" t="s">
        <v>5445</v>
      </c>
      <c r="E71" s="3" t="str">
        <f>'Nolette Dataset'!I71</f>
        <v>Environment</v>
      </c>
      <c r="F71" s="1" t="str">
        <f>'Nolette Dataset'!X71</f>
        <v>Blocking</v>
      </c>
      <c r="G71" s="1" t="s">
        <v>4985</v>
      </c>
      <c r="H71" s="29">
        <f>'Nolette Dataset'!T71</f>
        <v>8</v>
      </c>
      <c r="I71" s="1" t="s">
        <v>147</v>
      </c>
      <c r="J71" s="1" t="str">
        <f t="shared" si="1"/>
        <v>MO AZ AR IN KS MT NE OH OK SC TN UT AK</v>
      </c>
      <c r="K71" t="s">
        <v>147</v>
      </c>
      <c r="L71" t="s">
        <v>417</v>
      </c>
      <c r="M71" t="s">
        <v>3412</v>
      </c>
      <c r="N71" t="s">
        <v>515</v>
      </c>
      <c r="O71" t="s">
        <v>3067</v>
      </c>
      <c r="P71" t="s">
        <v>4758</v>
      </c>
      <c r="Q71" t="s">
        <v>2824</v>
      </c>
      <c r="R71" t="s">
        <v>93</v>
      </c>
      <c r="S71" t="s">
        <v>2772</v>
      </c>
      <c r="T71" t="s">
        <v>4108</v>
      </c>
      <c r="U71" t="s">
        <v>797</v>
      </c>
      <c r="V71" t="s">
        <v>3056</v>
      </c>
      <c r="W71" t="s">
        <v>1348</v>
      </c>
    </row>
    <row r="72" spans="1:33" ht="17" customHeight="1" x14ac:dyDescent="0.2">
      <c r="A72" t="str">
        <f>'Nolette Dataset'!C72</f>
        <v>New York v. EPA</v>
      </c>
      <c r="B72" s="20" t="str">
        <f>'Nolette Dataset'!M72</f>
        <v>21-01076</v>
      </c>
      <c r="C72" s="43">
        <f>'Nolette Dataset'!F72</f>
        <v>44256</v>
      </c>
      <c r="D72" s="3" t="s">
        <v>5446</v>
      </c>
      <c r="E72" s="3" t="str">
        <f>'Nolette Dataset'!I72</f>
        <v>Environment</v>
      </c>
      <c r="F72" s="1" t="str">
        <f>'Nolette Dataset'!X72</f>
        <v>Blocking</v>
      </c>
      <c r="G72" s="1" t="s">
        <v>4986</v>
      </c>
      <c r="H72" s="29" t="str">
        <f>'Nolette Dataset'!T72</f>
        <v>DC</v>
      </c>
      <c r="I72" s="1" t="s">
        <v>975</v>
      </c>
      <c r="J72" s="1" t="str">
        <f t="shared" si="1"/>
        <v>NY CA IL MD MN NJ OR PA WI DC</v>
      </c>
      <c r="K72" t="s">
        <v>975</v>
      </c>
      <c r="L72" t="s">
        <v>230</v>
      </c>
      <c r="M72" t="s">
        <v>2078</v>
      </c>
      <c r="N72" t="s">
        <v>1335</v>
      </c>
      <c r="O72" t="s">
        <v>4737</v>
      </c>
      <c r="P72" t="s">
        <v>1143</v>
      </c>
      <c r="Q72" t="s">
        <v>1961</v>
      </c>
      <c r="R72" t="s">
        <v>1175</v>
      </c>
      <c r="S72" t="s">
        <v>2834</v>
      </c>
      <c r="T72" t="s">
        <v>1671</v>
      </c>
    </row>
    <row r="73" spans="1:33" ht="17" customHeight="1" x14ac:dyDescent="0.2">
      <c r="A73" t="str">
        <f>'Nolette Dataset'!C73</f>
        <v>New York v. National Highway Traffic Safety Administration</v>
      </c>
      <c r="B73" s="20" t="str">
        <f>'Nolette Dataset'!M73</f>
        <v>21-00339</v>
      </c>
      <c r="C73" s="43">
        <f>'Nolette Dataset'!F73</f>
        <v>44243</v>
      </c>
      <c r="D73" s="3" t="s">
        <v>5446</v>
      </c>
      <c r="E73" s="3" t="str">
        <f>'Nolette Dataset'!I73</f>
        <v>Environment</v>
      </c>
      <c r="F73" s="1" t="str">
        <f>'Nolette Dataset'!X73</f>
        <v>Forcing</v>
      </c>
      <c r="G73" s="1" t="s">
        <v>4987</v>
      </c>
      <c r="H73" s="29">
        <f>'Nolette Dataset'!T73</f>
        <v>2</v>
      </c>
      <c r="I73" s="1" t="s">
        <v>5848</v>
      </c>
      <c r="J73" s="1" t="str">
        <f t="shared" si="1"/>
        <v>NY CA CT DE IL ME MD MA MN NJ OR PA RI VT WA</v>
      </c>
      <c r="K73" t="s">
        <v>975</v>
      </c>
      <c r="L73" t="s">
        <v>230</v>
      </c>
      <c r="M73" t="s">
        <v>3236</v>
      </c>
      <c r="N73" t="s">
        <v>3576</v>
      </c>
      <c r="O73" t="s">
        <v>2078</v>
      </c>
      <c r="P73" t="s">
        <v>3630</v>
      </c>
      <c r="Q73" t="s">
        <v>1335</v>
      </c>
      <c r="R73" t="s">
        <v>1443</v>
      </c>
      <c r="S73" t="s">
        <v>4737</v>
      </c>
      <c r="T73" t="s">
        <v>1143</v>
      </c>
      <c r="U73" t="s">
        <v>1961</v>
      </c>
      <c r="V73" t="s">
        <v>1175</v>
      </c>
      <c r="W73" t="s">
        <v>3760</v>
      </c>
      <c r="X73" t="s">
        <v>2054</v>
      </c>
      <c r="Y73" t="s">
        <v>165</v>
      </c>
    </row>
    <row r="74" spans="1:33" ht="17" customHeight="1" x14ac:dyDescent="0.2">
      <c r="A74" t="str">
        <f>'Nolette Dataset'!C74</f>
        <v>New York v. U.S. Department of Labor</v>
      </c>
      <c r="B74" s="20" t="str">
        <f>'Nolette Dataset'!M74</f>
        <v>1:21-cv-00536</v>
      </c>
      <c r="C74" s="43">
        <f>'Nolette Dataset'!F74</f>
        <v>44217</v>
      </c>
      <c r="D74" s="3" t="s">
        <v>5446</v>
      </c>
      <c r="E74" s="3" t="str">
        <f>'Nolette Dataset'!I74</f>
        <v>Labor</v>
      </c>
      <c r="F74" s="1" t="str">
        <f>'Nolette Dataset'!X74</f>
        <v>Blocking</v>
      </c>
      <c r="G74" s="1" t="s">
        <v>4988</v>
      </c>
      <c r="H74" s="29">
        <f>'Nolette Dataset'!T74</f>
        <v>2</v>
      </c>
      <c r="I74" s="1" t="s">
        <v>975</v>
      </c>
      <c r="J74" s="1" t="str">
        <f t="shared" si="1"/>
        <v>NY CA CO CT DC IL MA MI MN NV NJ NM NC PA VT</v>
      </c>
      <c r="K74" t="s">
        <v>975</v>
      </c>
      <c r="L74" t="s">
        <v>230</v>
      </c>
      <c r="M74" t="s">
        <v>1591</v>
      </c>
      <c r="N74" t="s">
        <v>3236</v>
      </c>
      <c r="O74" t="s">
        <v>1671</v>
      </c>
      <c r="P74" t="s">
        <v>2078</v>
      </c>
      <c r="Q74" t="s">
        <v>1443</v>
      </c>
      <c r="R74" t="s">
        <v>3301</v>
      </c>
      <c r="S74" t="s">
        <v>4737</v>
      </c>
      <c r="T74" t="s">
        <v>1831</v>
      </c>
      <c r="U74" t="s">
        <v>1143</v>
      </c>
      <c r="V74" t="s">
        <v>4119</v>
      </c>
      <c r="W74" t="s">
        <v>3708</v>
      </c>
      <c r="X74" t="s">
        <v>1175</v>
      </c>
      <c r="Y74" t="s">
        <v>2054</v>
      </c>
    </row>
    <row r="75" spans="1:33" ht="17" customHeight="1" x14ac:dyDescent="0.2">
      <c r="A75" t="str">
        <f>'Nolette Dataset'!C75</f>
        <v>California v. U.S. Department of Energy</v>
      </c>
      <c r="B75" s="20" t="str">
        <f>'Nolette Dataset'!M75</f>
        <v>21-00108</v>
      </c>
      <c r="C75" s="43">
        <f>'Nolette Dataset'!F75</f>
        <v>44215</v>
      </c>
      <c r="D75" s="3" t="s">
        <v>5446</v>
      </c>
      <c r="E75" s="3" t="str">
        <f>'Nolette Dataset'!I75</f>
        <v>Energy</v>
      </c>
      <c r="F75" s="1" t="str">
        <f>'Nolette Dataset'!X75</f>
        <v>Blocking</v>
      </c>
      <c r="G75" s="1" t="s">
        <v>4989</v>
      </c>
      <c r="H75" s="29">
        <f>'Nolette Dataset'!T75</f>
        <v>2</v>
      </c>
      <c r="I75" s="1" t="s">
        <v>230</v>
      </c>
      <c r="J75" s="1" t="str">
        <f t="shared" si="1"/>
        <v>CA CT IL ME MA MI MN NJ NM NY NV OR VT WA DC</v>
      </c>
      <c r="K75" t="s">
        <v>230</v>
      </c>
      <c r="L75" t="s">
        <v>3236</v>
      </c>
      <c r="M75" t="s">
        <v>2078</v>
      </c>
      <c r="N75" t="s">
        <v>3630</v>
      </c>
      <c r="O75" t="s">
        <v>1443</v>
      </c>
      <c r="P75" t="s">
        <v>3301</v>
      </c>
      <c r="Q75" t="s">
        <v>4737</v>
      </c>
      <c r="R75" t="s">
        <v>1143</v>
      </c>
      <c r="S75" t="s">
        <v>4119</v>
      </c>
      <c r="T75" t="s">
        <v>975</v>
      </c>
      <c r="U75" t="s">
        <v>1831</v>
      </c>
      <c r="V75" t="s">
        <v>1961</v>
      </c>
      <c r="W75" t="s">
        <v>2054</v>
      </c>
      <c r="X75" t="s">
        <v>165</v>
      </c>
      <c r="Y75" t="s">
        <v>1671</v>
      </c>
    </row>
    <row r="76" spans="1:33" ht="17" customHeight="1" x14ac:dyDescent="0.2">
      <c r="A76" t="str">
        <f>'Nolette Dataset'!C76</f>
        <v>New York v. U.S. Department of Energy</v>
      </c>
      <c r="B76" s="20" t="str">
        <f>'Nolette Dataset'!M76</f>
        <v>21-00107</v>
      </c>
      <c r="C76" s="43">
        <f>'Nolette Dataset'!F76</f>
        <v>44215</v>
      </c>
      <c r="D76" s="3" t="s">
        <v>5446</v>
      </c>
      <c r="E76" s="3" t="str">
        <f>'Nolette Dataset'!I76</f>
        <v>Energy</v>
      </c>
      <c r="F76" s="1" t="str">
        <f>'Nolette Dataset'!X76</f>
        <v>Blocking</v>
      </c>
      <c r="G76" s="1" t="s">
        <v>4990</v>
      </c>
      <c r="H76" s="29">
        <f>'Nolette Dataset'!T76</f>
        <v>2</v>
      </c>
      <c r="I76" s="1" t="s">
        <v>975</v>
      </c>
      <c r="J76" s="1" t="str">
        <f t="shared" si="1"/>
        <v>NY CA CT IL ME MN NV NJ NM OR WA VT MA PA DC</v>
      </c>
      <c r="K76" t="s">
        <v>975</v>
      </c>
      <c r="L76" t="s">
        <v>230</v>
      </c>
      <c r="M76" t="s">
        <v>3236</v>
      </c>
      <c r="N76" t="s">
        <v>2078</v>
      </c>
      <c r="O76" t="s">
        <v>3630</v>
      </c>
      <c r="P76" t="s">
        <v>4737</v>
      </c>
      <c r="Q76" t="s">
        <v>1831</v>
      </c>
      <c r="R76" t="s">
        <v>1143</v>
      </c>
      <c r="S76" t="s">
        <v>4119</v>
      </c>
      <c r="T76" t="s">
        <v>1961</v>
      </c>
      <c r="U76" t="s">
        <v>165</v>
      </c>
      <c r="V76" t="s">
        <v>2054</v>
      </c>
      <c r="W76" t="s">
        <v>1443</v>
      </c>
      <c r="X76" t="s">
        <v>1175</v>
      </c>
      <c r="Y76" t="s">
        <v>1671</v>
      </c>
    </row>
    <row r="77" spans="1:33" ht="17" customHeight="1" x14ac:dyDescent="0.2">
      <c r="A77" t="str">
        <f>'Nolette Dataset'!C77</f>
        <v>California v. EPA</v>
      </c>
      <c r="B77" s="20" t="str">
        <f>'Nolette Dataset'!M77</f>
        <v>21-01035</v>
      </c>
      <c r="C77" s="43">
        <f>'Nolette Dataset'!F77</f>
        <v>44215</v>
      </c>
      <c r="D77" s="3" t="s">
        <v>5446</v>
      </c>
      <c r="E77" s="3" t="str">
        <f>'Nolette Dataset'!I77</f>
        <v>Environment</v>
      </c>
      <c r="F77" s="1" t="str">
        <f>'Nolette Dataset'!X77</f>
        <v>Blocking</v>
      </c>
      <c r="G77" s="1" t="s">
        <v>4991</v>
      </c>
      <c r="H77" s="29" t="str">
        <f>'Nolette Dataset'!T77</f>
        <v>DC</v>
      </c>
      <c r="I77" s="1" t="s">
        <v>230</v>
      </c>
      <c r="J77" s="1" t="str">
        <f t="shared" si="1"/>
        <v>CA CT DE IL ME MD MA MI MN NV NM NY NC OR PA RI VT VA WA WI DC</v>
      </c>
      <c r="K77" t="s">
        <v>230</v>
      </c>
      <c r="L77" t="s">
        <v>3236</v>
      </c>
      <c r="M77" t="s">
        <v>3576</v>
      </c>
      <c r="N77" t="s">
        <v>2078</v>
      </c>
      <c r="O77" t="s">
        <v>3630</v>
      </c>
      <c r="P77" t="s">
        <v>1335</v>
      </c>
      <c r="Q77" t="s">
        <v>1443</v>
      </c>
      <c r="R77" t="s">
        <v>3301</v>
      </c>
      <c r="S77" t="s">
        <v>4737</v>
      </c>
      <c r="T77" t="s">
        <v>1831</v>
      </c>
      <c r="U77" t="s">
        <v>4119</v>
      </c>
      <c r="V77" t="s">
        <v>975</v>
      </c>
      <c r="W77" t="s">
        <v>3708</v>
      </c>
      <c r="X77" t="s">
        <v>1961</v>
      </c>
      <c r="Y77" t="s">
        <v>1175</v>
      </c>
      <c r="Z77" t="s">
        <v>3760</v>
      </c>
      <c r="AA77" t="s">
        <v>2054</v>
      </c>
      <c r="AB77" t="s">
        <v>1636</v>
      </c>
      <c r="AC77" t="s">
        <v>165</v>
      </c>
      <c r="AD77" t="s">
        <v>2834</v>
      </c>
      <c r="AE77" t="s">
        <v>1671</v>
      </c>
    </row>
    <row r="78" spans="1:33" ht="17" customHeight="1" x14ac:dyDescent="0.2">
      <c r="A78" t="str">
        <f>'Nolette Dataset'!C78</f>
        <v xml:space="preserve">California v. EPA </v>
      </c>
      <c r="B78" s="20" t="str">
        <f>'Nolette Dataset'!M78</f>
        <v>21-01034</v>
      </c>
      <c r="C78" s="43">
        <f>'Nolette Dataset'!F78</f>
        <v>44215</v>
      </c>
      <c r="D78" s="3" t="s">
        <v>5446</v>
      </c>
      <c r="E78" s="3" t="str">
        <f>'Nolette Dataset'!I78</f>
        <v>Environment</v>
      </c>
      <c r="F78" s="1" t="str">
        <f>'Nolette Dataset'!X78</f>
        <v>Blocking</v>
      </c>
      <c r="G78" s="1" t="s">
        <v>4992</v>
      </c>
      <c r="H78" s="29" t="str">
        <f>'Nolette Dataset'!T78</f>
        <v>DC</v>
      </c>
      <c r="I78" s="1" t="s">
        <v>230</v>
      </c>
      <c r="J78" s="1" t="str">
        <f t="shared" si="1"/>
        <v>CA DE IL MD NJ NY OR RI WA WI MA PA VA</v>
      </c>
      <c r="K78" t="s">
        <v>230</v>
      </c>
      <c r="L78" t="s">
        <v>3576</v>
      </c>
      <c r="M78" t="s">
        <v>2078</v>
      </c>
      <c r="N78" t="s">
        <v>1335</v>
      </c>
      <c r="O78" t="s">
        <v>1143</v>
      </c>
      <c r="P78" t="s">
        <v>975</v>
      </c>
      <c r="Q78" t="s">
        <v>1961</v>
      </c>
      <c r="R78" t="s">
        <v>3760</v>
      </c>
      <c r="S78" t="s">
        <v>165</v>
      </c>
      <c r="T78" t="s">
        <v>2834</v>
      </c>
      <c r="U78" t="s">
        <v>1443</v>
      </c>
      <c r="V78" t="s">
        <v>1175</v>
      </c>
      <c r="W78" t="s">
        <v>1636</v>
      </c>
    </row>
    <row r="79" spans="1:33" ht="17" customHeight="1" x14ac:dyDescent="0.2">
      <c r="A79" t="str">
        <f>'Nolette Dataset'!C79</f>
        <v>New York v. EPA</v>
      </c>
      <c r="B79" s="20" t="str">
        <f>'Nolette Dataset'!M79</f>
        <v>21-01028</v>
      </c>
      <c r="C79" s="43">
        <f>'Nolette Dataset'!F79</f>
        <v>44215</v>
      </c>
      <c r="D79" s="3" t="s">
        <v>5446</v>
      </c>
      <c r="E79" s="3" t="str">
        <f>'Nolette Dataset'!I79</f>
        <v>Environment</v>
      </c>
      <c r="F79" s="1" t="str">
        <f>'Nolette Dataset'!X79</f>
        <v>Forcing</v>
      </c>
      <c r="G79" s="1" t="s">
        <v>4993</v>
      </c>
      <c r="H79" s="29" t="str">
        <f>'Nolette Dataset'!T79</f>
        <v>DC</v>
      </c>
      <c r="I79" s="1" t="s">
        <v>975</v>
      </c>
      <c r="J79" s="1" t="str">
        <f t="shared" si="1"/>
        <v>NY CA CT DC IL MD MA MN NJ OR PA RI VT VA WA WI</v>
      </c>
      <c r="K79" t="s">
        <v>975</v>
      </c>
      <c r="L79" t="s">
        <v>230</v>
      </c>
      <c r="M79" t="s">
        <v>3236</v>
      </c>
      <c r="N79" t="s">
        <v>1671</v>
      </c>
      <c r="O79" t="s">
        <v>2078</v>
      </c>
      <c r="P79" t="s">
        <v>1335</v>
      </c>
      <c r="Q79" t="s">
        <v>1443</v>
      </c>
      <c r="R79" t="s">
        <v>4737</v>
      </c>
      <c r="S79" t="s">
        <v>1143</v>
      </c>
      <c r="T79" t="s">
        <v>1961</v>
      </c>
      <c r="U79" t="s">
        <v>1175</v>
      </c>
      <c r="V79" t="s">
        <v>3760</v>
      </c>
      <c r="W79" t="s">
        <v>2054</v>
      </c>
      <c r="X79" t="s">
        <v>1636</v>
      </c>
      <c r="Y79" t="s">
        <v>165</v>
      </c>
      <c r="Z79" t="s">
        <v>2834</v>
      </c>
    </row>
    <row r="80" spans="1:33" ht="17" customHeight="1" x14ac:dyDescent="0.2">
      <c r="A80" t="str">
        <f>'Nolette Dataset'!C80</f>
        <v>New Jersey v. EPA</v>
      </c>
      <c r="B80" s="20" t="str">
        <f>'Nolette Dataset'!M80</f>
        <v>21-01033</v>
      </c>
      <c r="C80" s="43">
        <f>'Nolette Dataset'!F80</f>
        <v>44215</v>
      </c>
      <c r="D80" s="3" t="s">
        <v>5446</v>
      </c>
      <c r="E80" s="3" t="str">
        <f>'Nolette Dataset'!I80</f>
        <v>Environment</v>
      </c>
      <c r="F80" s="1" t="str">
        <f>'Nolette Dataset'!X80</f>
        <v>Blocking</v>
      </c>
      <c r="G80" s="1" t="s">
        <v>4994</v>
      </c>
      <c r="H80" s="29" t="str">
        <f>'Nolette Dataset'!T80</f>
        <v>DC</v>
      </c>
      <c r="I80" s="1" t="s">
        <v>1143</v>
      </c>
      <c r="J80" s="1" t="str">
        <f t="shared" si="1"/>
        <v>NJ MD MA MN OR PA WA DC</v>
      </c>
      <c r="K80" t="s">
        <v>1143</v>
      </c>
      <c r="L80" t="s">
        <v>1335</v>
      </c>
      <c r="M80" t="s">
        <v>1443</v>
      </c>
      <c r="N80" t="s">
        <v>4737</v>
      </c>
      <c r="O80" t="s">
        <v>1961</v>
      </c>
      <c r="P80" t="s">
        <v>1175</v>
      </c>
      <c r="Q80" t="s">
        <v>165</v>
      </c>
      <c r="R80" t="s">
        <v>1671</v>
      </c>
    </row>
    <row r="81" spans="1:28" ht="17" customHeight="1" x14ac:dyDescent="0.2">
      <c r="A81" t="str">
        <f>'Nolette Dataset'!C81</f>
        <v>New York v. EPA</v>
      </c>
      <c r="B81" s="20" t="str">
        <f>'Nolette Dataset'!M81</f>
        <v>21-01026</v>
      </c>
      <c r="C81" s="43">
        <f>'Nolette Dataset'!F81</f>
        <v>44215</v>
      </c>
      <c r="D81" s="3" t="s">
        <v>5446</v>
      </c>
      <c r="E81" s="3" t="str">
        <f>'Nolette Dataset'!I81</f>
        <v>Environment</v>
      </c>
      <c r="F81" s="1" t="str">
        <f>'Nolette Dataset'!X81</f>
        <v>Blocking</v>
      </c>
      <c r="G81" s="1" t="s">
        <v>4995</v>
      </c>
      <c r="H81" s="29" t="str">
        <f>'Nolette Dataset'!T81</f>
        <v>DC</v>
      </c>
      <c r="I81" s="1" t="s">
        <v>975</v>
      </c>
      <c r="J81" s="1" t="str">
        <f t="shared" si="1"/>
        <v>NY CA CT IL MD MA MN NJ NM NC OR PA RI VT VA WA WI DC</v>
      </c>
      <c r="K81" t="s">
        <v>975</v>
      </c>
      <c r="L81" t="s">
        <v>230</v>
      </c>
      <c r="M81" t="s">
        <v>3236</v>
      </c>
      <c r="N81" t="s">
        <v>2078</v>
      </c>
      <c r="O81" t="s">
        <v>1335</v>
      </c>
      <c r="P81" t="s">
        <v>1443</v>
      </c>
      <c r="Q81" t="s">
        <v>4737</v>
      </c>
      <c r="R81" t="s">
        <v>1143</v>
      </c>
      <c r="S81" t="s">
        <v>4119</v>
      </c>
      <c r="T81" t="s">
        <v>3708</v>
      </c>
      <c r="U81" t="s">
        <v>1961</v>
      </c>
      <c r="V81" t="s">
        <v>1175</v>
      </c>
      <c r="W81" t="s">
        <v>3760</v>
      </c>
      <c r="X81" t="s">
        <v>2054</v>
      </c>
      <c r="Y81" t="s">
        <v>1636</v>
      </c>
      <c r="Z81" t="s">
        <v>165</v>
      </c>
      <c r="AA81" t="s">
        <v>2834</v>
      </c>
      <c r="AB81" t="s">
        <v>1671</v>
      </c>
    </row>
    <row r="82" spans="1:28" ht="17" customHeight="1" x14ac:dyDescent="0.2">
      <c r="A82" t="str">
        <f>'Nolette Dataset'!C82</f>
        <v>California v. Bernhardt</v>
      </c>
      <c r="B82" s="20" t="str">
        <f>'Nolette Dataset'!M82</f>
        <v>4:21-cv-00440</v>
      </c>
      <c r="C82" s="43">
        <f>'Nolette Dataset'!F82</f>
        <v>44215</v>
      </c>
      <c r="D82" s="3" t="s">
        <v>5446</v>
      </c>
      <c r="E82" s="3" t="str">
        <f>'Nolette Dataset'!I82</f>
        <v>Environment</v>
      </c>
      <c r="F82" s="1" t="str">
        <f>'Nolette Dataset'!X82</f>
        <v>Blocking</v>
      </c>
      <c r="G82" s="1" t="s">
        <v>4996</v>
      </c>
      <c r="H82" s="29">
        <f>'Nolette Dataset'!T82</f>
        <v>9</v>
      </c>
      <c r="I82" s="1" t="s">
        <v>5849</v>
      </c>
      <c r="J82" s="1" t="str">
        <f t="shared" si="1"/>
        <v>CA MA MD CT IL MI MN NV NJ NM NY NC OR PA RI VT WA WI</v>
      </c>
      <c r="K82" t="s">
        <v>230</v>
      </c>
      <c r="L82" t="s">
        <v>1443</v>
      </c>
      <c r="M82" t="s">
        <v>1335</v>
      </c>
      <c r="N82" t="s">
        <v>3236</v>
      </c>
      <c r="O82" t="s">
        <v>2078</v>
      </c>
      <c r="P82" t="s">
        <v>3301</v>
      </c>
      <c r="Q82" t="s">
        <v>4737</v>
      </c>
      <c r="R82" t="s">
        <v>1831</v>
      </c>
      <c r="S82" t="s">
        <v>1143</v>
      </c>
      <c r="T82" t="s">
        <v>4119</v>
      </c>
      <c r="U82" t="s">
        <v>975</v>
      </c>
      <c r="V82" t="s">
        <v>3708</v>
      </c>
      <c r="W82" t="s">
        <v>1961</v>
      </c>
      <c r="X82" t="s">
        <v>1175</v>
      </c>
      <c r="Y82" t="s">
        <v>3760</v>
      </c>
      <c r="Z82" t="s">
        <v>2054</v>
      </c>
      <c r="AA82" t="s">
        <v>165</v>
      </c>
      <c r="AB82" t="s">
        <v>2834</v>
      </c>
    </row>
    <row r="83" spans="1:28" ht="17" customHeight="1" x14ac:dyDescent="0.2">
      <c r="A83" t="str">
        <f>'Nolette Dataset'!C83</f>
        <v>Pennsylvania v. Scalia</v>
      </c>
      <c r="B83" s="20" t="str">
        <f>'Nolette Dataset'!M83</f>
        <v>2:21-cv-00258</v>
      </c>
      <c r="C83" s="43">
        <f>'Nolette Dataset'!F83</f>
        <v>44215</v>
      </c>
      <c r="D83" s="3" t="s">
        <v>5446</v>
      </c>
      <c r="E83" s="3" t="str">
        <f>'Nolette Dataset'!I83</f>
        <v>Labor</v>
      </c>
      <c r="F83" s="1" t="str">
        <f>'Nolette Dataset'!X83</f>
        <v>Blocking</v>
      </c>
      <c r="G83" s="1" t="s">
        <v>4997</v>
      </c>
      <c r="H83" s="29">
        <f>'Nolette Dataset'!T83</f>
        <v>3</v>
      </c>
      <c r="I83" s="1" t="s">
        <v>1175</v>
      </c>
      <c r="J83" s="1" t="str">
        <f t="shared" si="1"/>
        <v>PA IL DE DC MD MA MI NJ NY</v>
      </c>
      <c r="K83" t="s">
        <v>1175</v>
      </c>
      <c r="L83" t="s">
        <v>2078</v>
      </c>
      <c r="M83" t="s">
        <v>3576</v>
      </c>
      <c r="N83" t="s">
        <v>1671</v>
      </c>
      <c r="O83" t="s">
        <v>1335</v>
      </c>
      <c r="P83" t="s">
        <v>1443</v>
      </c>
      <c r="Q83" t="s">
        <v>3301</v>
      </c>
      <c r="R83" t="s">
        <v>1143</v>
      </c>
      <c r="S83" t="s">
        <v>975</v>
      </c>
    </row>
    <row r="84" spans="1:28" ht="17" customHeight="1" x14ac:dyDescent="0.2">
      <c r="A84" t="str">
        <f>'Nolette Dataset'!C84</f>
        <v>New York v. EPA</v>
      </c>
      <c r="B84" s="20" t="str">
        <f>'Nolette Dataset'!M84</f>
        <v>1:21-cv-00462</v>
      </c>
      <c r="C84" s="43">
        <f>'Nolette Dataset'!F84</f>
        <v>44215</v>
      </c>
      <c r="D84" s="3" t="s">
        <v>5446</v>
      </c>
      <c r="E84" s="3" t="str">
        <f>'Nolette Dataset'!I84</f>
        <v>Environment</v>
      </c>
      <c r="F84" s="1" t="str">
        <f>'Nolette Dataset'!X84</f>
        <v>Blocking</v>
      </c>
      <c r="G84" s="1" t="s">
        <v>4998</v>
      </c>
      <c r="H84" s="29">
        <f>'Nolette Dataset'!T84</f>
        <v>2</v>
      </c>
      <c r="I84" s="1" t="s">
        <v>975</v>
      </c>
      <c r="J84" s="1" t="str">
        <f t="shared" si="1"/>
        <v>NY CA CT DE IL ME MD MA MI MN NJ NM NC OR PA VT WA WI</v>
      </c>
      <c r="K84" t="s">
        <v>975</v>
      </c>
      <c r="L84" t="s">
        <v>230</v>
      </c>
      <c r="M84" t="s">
        <v>3236</v>
      </c>
      <c r="N84" t="s">
        <v>3576</v>
      </c>
      <c r="O84" t="s">
        <v>2078</v>
      </c>
      <c r="P84" t="s">
        <v>3630</v>
      </c>
      <c r="Q84" t="s">
        <v>1335</v>
      </c>
      <c r="R84" t="s">
        <v>1443</v>
      </c>
      <c r="S84" t="s">
        <v>3301</v>
      </c>
      <c r="T84" t="s">
        <v>4737</v>
      </c>
      <c r="U84" t="s">
        <v>1143</v>
      </c>
      <c r="V84" t="s">
        <v>4119</v>
      </c>
      <c r="W84" t="s">
        <v>3708</v>
      </c>
      <c r="X84" t="s">
        <v>1961</v>
      </c>
      <c r="Y84" t="s">
        <v>1175</v>
      </c>
      <c r="Z84" t="s">
        <v>2054</v>
      </c>
      <c r="AA84" t="s">
        <v>165</v>
      </c>
      <c r="AB84" t="s">
        <v>2834</v>
      </c>
    </row>
    <row r="85" spans="1:28" ht="17" customHeight="1" x14ac:dyDescent="0.2">
      <c r="A85" t="str">
        <f>'Nolette Dataset'!C85</f>
        <v>New York v. U.S. Department of the Interior</v>
      </c>
      <c r="B85" s="20" t="str">
        <f>'Nolette Dataset'!M85</f>
        <v>1:21-cv-00452</v>
      </c>
      <c r="C85" s="43">
        <f>'Nolette Dataset'!F85</f>
        <v>44215</v>
      </c>
      <c r="D85" s="3" t="s">
        <v>5446</v>
      </c>
      <c r="E85" s="3" t="str">
        <f>'Nolette Dataset'!I85</f>
        <v>Environment</v>
      </c>
      <c r="F85" s="1" t="str">
        <f>'Nolette Dataset'!X85</f>
        <v>Blocking</v>
      </c>
      <c r="G85" s="1" t="s">
        <v>4999</v>
      </c>
      <c r="H85" s="29">
        <f>'Nolette Dataset'!T85</f>
        <v>2</v>
      </c>
      <c r="I85" s="1" t="s">
        <v>975</v>
      </c>
      <c r="J85" s="1" t="str">
        <f t="shared" si="1"/>
        <v>NY CA CT IL MD MA MN NJ NM OR PA WA</v>
      </c>
      <c r="K85" t="s">
        <v>975</v>
      </c>
      <c r="L85" t="s">
        <v>230</v>
      </c>
      <c r="M85" t="s">
        <v>3236</v>
      </c>
      <c r="N85" t="s">
        <v>2078</v>
      </c>
      <c r="O85" t="s">
        <v>1335</v>
      </c>
      <c r="P85" t="s">
        <v>1443</v>
      </c>
      <c r="Q85" t="s">
        <v>4737</v>
      </c>
      <c r="R85" t="s">
        <v>1143</v>
      </c>
      <c r="S85" t="s">
        <v>4119</v>
      </c>
      <c r="T85" t="s">
        <v>1961</v>
      </c>
      <c r="U85" t="s">
        <v>1175</v>
      </c>
      <c r="V85" t="s">
        <v>165</v>
      </c>
    </row>
    <row r="86" spans="1:28" ht="17" customHeight="1" x14ac:dyDescent="0.2">
      <c r="A86" t="str">
        <f>'Nolette Dataset'!C86</f>
        <v>California v. EPA</v>
      </c>
      <c r="B86" s="20" t="str">
        <f>'Nolette Dataset'!M86</f>
        <v>21-01018</v>
      </c>
      <c r="C86" s="43">
        <f>'Nolette Dataset'!F86</f>
        <v>44211</v>
      </c>
      <c r="D86" s="3" t="s">
        <v>5446</v>
      </c>
      <c r="E86" s="3" t="str">
        <f>'Nolette Dataset'!I86</f>
        <v>Environment</v>
      </c>
      <c r="F86" s="1" t="str">
        <f>'Nolette Dataset'!X86</f>
        <v>Forcing</v>
      </c>
      <c r="G86" s="1" t="s">
        <v>5000</v>
      </c>
      <c r="H86" s="29" t="str">
        <f>'Nolette Dataset'!T86</f>
        <v>DC</v>
      </c>
      <c r="I86" s="1" t="s">
        <v>230</v>
      </c>
      <c r="J86" s="1" t="str">
        <f t="shared" si="1"/>
        <v>CA CT IL MD MA MN NJ NY OR PA VT WA DC</v>
      </c>
      <c r="K86" t="s">
        <v>230</v>
      </c>
      <c r="L86" t="s">
        <v>3236</v>
      </c>
      <c r="M86" t="s">
        <v>2078</v>
      </c>
      <c r="N86" t="s">
        <v>1335</v>
      </c>
      <c r="O86" t="s">
        <v>1443</v>
      </c>
      <c r="P86" t="s">
        <v>4737</v>
      </c>
      <c r="Q86" t="s">
        <v>1143</v>
      </c>
      <c r="R86" t="s">
        <v>975</v>
      </c>
      <c r="S86" t="s">
        <v>1961</v>
      </c>
      <c r="T86" t="s">
        <v>1175</v>
      </c>
      <c r="U86" t="s">
        <v>2054</v>
      </c>
      <c r="V86" t="s">
        <v>165</v>
      </c>
      <c r="W86" t="s">
        <v>1671</v>
      </c>
    </row>
    <row r="87" spans="1:28" ht="17" customHeight="1" x14ac:dyDescent="0.2">
      <c r="A87" t="str">
        <f>'Nolette Dataset'!C87</f>
        <v>California v. EPA</v>
      </c>
      <c r="B87" s="20" t="str">
        <f>'Nolette Dataset'!M87</f>
        <v>21-01014</v>
      </c>
      <c r="C87" s="43">
        <f>'Nolette Dataset'!F87</f>
        <v>44209</v>
      </c>
      <c r="D87" s="3" t="s">
        <v>5446</v>
      </c>
      <c r="E87" s="3" t="str">
        <f>'Nolette Dataset'!I87</f>
        <v>Environment</v>
      </c>
      <c r="F87" s="1" t="str">
        <f>'Nolette Dataset'!X87</f>
        <v>Forcing</v>
      </c>
      <c r="G87" s="1" t="s">
        <v>5001</v>
      </c>
      <c r="H87" s="29" t="str">
        <f>'Nolette Dataset'!T87</f>
        <v>DC</v>
      </c>
      <c r="I87" s="1" t="s">
        <v>230</v>
      </c>
      <c r="J87" s="1" t="str">
        <f t="shared" si="1"/>
        <v>CA CT DE IL MD MA MI MN NJ NY OR PA RI VT VA WA WI</v>
      </c>
      <c r="K87" t="s">
        <v>230</v>
      </c>
      <c r="L87" t="s">
        <v>3236</v>
      </c>
      <c r="M87" t="s">
        <v>3576</v>
      </c>
      <c r="N87" t="s">
        <v>2078</v>
      </c>
      <c r="O87" t="s">
        <v>1335</v>
      </c>
      <c r="P87" t="s">
        <v>1443</v>
      </c>
      <c r="Q87" t="s">
        <v>3301</v>
      </c>
      <c r="R87" t="s">
        <v>4737</v>
      </c>
      <c r="S87" t="s">
        <v>1143</v>
      </c>
      <c r="T87" t="s">
        <v>975</v>
      </c>
      <c r="U87" t="s">
        <v>1961</v>
      </c>
      <c r="V87" t="s">
        <v>1175</v>
      </c>
      <c r="W87" t="s">
        <v>3760</v>
      </c>
      <c r="X87" t="s">
        <v>2054</v>
      </c>
      <c r="Y87" t="s">
        <v>1636</v>
      </c>
      <c r="Z87" t="s">
        <v>165</v>
      </c>
      <c r="AA87" t="s">
        <v>2834</v>
      </c>
    </row>
    <row r="88" spans="1:28" ht="17" customHeight="1" x14ac:dyDescent="0.2">
      <c r="A88" t="str">
        <f>'Nolette Dataset'!C88</f>
        <v>New York v. Wheeler</v>
      </c>
      <c r="B88" s="20" t="str">
        <f>'Nolette Dataset'!M88</f>
        <v>1:21-cv-00252</v>
      </c>
      <c r="C88" s="43">
        <f>'Nolette Dataset'!F88</f>
        <v>44208</v>
      </c>
      <c r="D88" s="3" t="s">
        <v>5446</v>
      </c>
      <c r="E88" s="3" t="str">
        <f>'Nolette Dataset'!I88</f>
        <v>Environment</v>
      </c>
      <c r="F88" s="1" t="str">
        <f>'Nolette Dataset'!X88</f>
        <v>Forcing</v>
      </c>
      <c r="G88" s="1" t="s">
        <v>5002</v>
      </c>
      <c r="H88" s="29">
        <f>'Nolette Dataset'!T88</f>
        <v>2</v>
      </c>
      <c r="I88" s="1" t="s">
        <v>975</v>
      </c>
      <c r="J88" s="1" t="str">
        <f t="shared" si="1"/>
        <v>NY CT MA DE NJ</v>
      </c>
      <c r="K88" t="s">
        <v>975</v>
      </c>
      <c r="L88" t="s">
        <v>3236</v>
      </c>
      <c r="M88" t="s">
        <v>1443</v>
      </c>
      <c r="N88" t="s">
        <v>3576</v>
      </c>
      <c r="O88" t="s">
        <v>1143</v>
      </c>
    </row>
    <row r="89" spans="1:28" ht="17" customHeight="1" x14ac:dyDescent="0.2">
      <c r="A89" t="str">
        <f>'Nolette Dataset'!C89</f>
        <v>New York v. Office of the Comptroller of the Currency</v>
      </c>
      <c r="B89" s="20" t="str">
        <f>'Nolette Dataset'!M89</f>
        <v>1:21-cv-00057</v>
      </c>
      <c r="C89" s="43">
        <f>'Nolette Dataset'!F89</f>
        <v>44201</v>
      </c>
      <c r="D89" s="3" t="s">
        <v>5446</v>
      </c>
      <c r="E89" s="3" t="str">
        <f>'Nolette Dataset'!I89</f>
        <v>Consumer Protection</v>
      </c>
      <c r="F89" s="1" t="str">
        <f>'Nolette Dataset'!X89</f>
        <v>Blocking</v>
      </c>
      <c r="G89" s="1" t="s">
        <v>5003</v>
      </c>
      <c r="H89" s="29">
        <f>'Nolette Dataset'!T89</f>
        <v>2</v>
      </c>
      <c r="I89" s="1" t="s">
        <v>975</v>
      </c>
      <c r="J89" s="1" t="str">
        <f t="shared" si="1"/>
        <v>NY CA CO DC MA MN NJ NC</v>
      </c>
      <c r="K89" t="s">
        <v>975</v>
      </c>
      <c r="L89" t="s">
        <v>230</v>
      </c>
      <c r="M89" t="s">
        <v>1591</v>
      </c>
      <c r="N89" t="s">
        <v>1671</v>
      </c>
      <c r="O89" t="s">
        <v>1443</v>
      </c>
      <c r="P89" t="s">
        <v>4737</v>
      </c>
      <c r="Q89" t="s">
        <v>1143</v>
      </c>
      <c r="R89" t="s">
        <v>3708</v>
      </c>
    </row>
    <row r="90" spans="1:28" ht="17" customHeight="1" x14ac:dyDescent="0.2">
      <c r="A90" t="str">
        <f>'Nolette Dataset'!C90</f>
        <v>Washington v. Vought</v>
      </c>
      <c r="B90" s="20" t="str">
        <f>'Nolette Dataset'!M90</f>
        <v>2:21-cv-00002</v>
      </c>
      <c r="C90" s="43">
        <f>'Nolette Dataset'!F90</f>
        <v>44200</v>
      </c>
      <c r="D90" s="3" t="s">
        <v>5446</v>
      </c>
      <c r="E90" s="3" t="str">
        <f>'Nolette Dataset'!I90</f>
        <v>Other</v>
      </c>
      <c r="F90" s="1" t="str">
        <f>'Nolette Dataset'!X90</f>
        <v>Blocking</v>
      </c>
      <c r="G90" s="1" t="s">
        <v>5004</v>
      </c>
      <c r="H90" s="29">
        <f>'Nolette Dataset'!T90</f>
        <v>9</v>
      </c>
      <c r="I90" s="1" t="s">
        <v>4878</v>
      </c>
      <c r="J90" s="1" t="str">
        <f t="shared" si="1"/>
        <v>WA OR</v>
      </c>
      <c r="K90" t="s">
        <v>165</v>
      </c>
      <c r="L90" t="s">
        <v>1961</v>
      </c>
    </row>
    <row r="91" spans="1:28" ht="17" customHeight="1" x14ac:dyDescent="0.2">
      <c r="A91" t="str">
        <f>'Nolette Dataset'!C91</f>
        <v>California v. U.S. Department of Energy</v>
      </c>
      <c r="B91" s="20" t="str">
        <f>'Nolette Dataset'!M91</f>
        <v>20-4285</v>
      </c>
      <c r="C91" s="43">
        <f>'Nolette Dataset'!F91</f>
        <v>44194</v>
      </c>
      <c r="D91" s="3" t="s">
        <v>5446</v>
      </c>
      <c r="E91" s="3" t="str">
        <f>'Nolette Dataset'!I91</f>
        <v>Energy</v>
      </c>
      <c r="F91" s="1" t="str">
        <f>'Nolette Dataset'!X91</f>
        <v>Forcing</v>
      </c>
      <c r="G91" s="1" t="s">
        <v>5005</v>
      </c>
      <c r="H91" s="29">
        <f>'Nolette Dataset'!T91</f>
        <v>2</v>
      </c>
      <c r="I91" s="1" t="s">
        <v>230</v>
      </c>
      <c r="J91" s="1" t="str">
        <f t="shared" si="1"/>
        <v>CA CT IL ME MA MI MN NV NJ NM NY OR VT WA DC</v>
      </c>
      <c r="K91" t="s">
        <v>230</v>
      </c>
      <c r="L91" t="s">
        <v>3236</v>
      </c>
      <c r="M91" t="s">
        <v>2078</v>
      </c>
      <c r="N91" t="s">
        <v>3630</v>
      </c>
      <c r="O91" t="s">
        <v>1443</v>
      </c>
      <c r="P91" t="s">
        <v>3301</v>
      </c>
      <c r="Q91" t="s">
        <v>4737</v>
      </c>
      <c r="R91" t="s">
        <v>1831</v>
      </c>
      <c r="S91" t="s">
        <v>1143</v>
      </c>
      <c r="T91" t="s">
        <v>4119</v>
      </c>
      <c r="U91" t="s">
        <v>975</v>
      </c>
      <c r="V91" t="s">
        <v>1961</v>
      </c>
      <c r="W91" t="s">
        <v>2054</v>
      </c>
      <c r="X91" t="s">
        <v>165</v>
      </c>
      <c r="Y91" t="s">
        <v>1671</v>
      </c>
    </row>
    <row r="92" spans="1:28" ht="17" customHeight="1" x14ac:dyDescent="0.2">
      <c r="A92" t="str">
        <f>'Nolette Dataset'!C92</f>
        <v>New York v. EPA</v>
      </c>
      <c r="B92" s="20" t="str">
        <f>'Nolette Dataset'!M92</f>
        <v>20-04174</v>
      </c>
      <c r="C92" s="43">
        <f>'Nolette Dataset'!F92</f>
        <v>44182</v>
      </c>
      <c r="D92" s="3" t="s">
        <v>5446</v>
      </c>
      <c r="E92" s="3" t="str">
        <f>'Nolette Dataset'!I92</f>
        <v>Environment</v>
      </c>
      <c r="F92" s="1" t="str">
        <f>'Nolette Dataset'!X92</f>
        <v>Forcing</v>
      </c>
      <c r="G92" s="1" t="s">
        <v>5006</v>
      </c>
      <c r="H92" s="29">
        <f>'Nolette Dataset'!T92</f>
        <v>2</v>
      </c>
      <c r="I92" s="1" t="s">
        <v>975</v>
      </c>
      <c r="J92" s="1" t="str">
        <f t="shared" si="1"/>
        <v>NY CA IL MD MN</v>
      </c>
      <c r="K92" t="s">
        <v>975</v>
      </c>
      <c r="L92" t="s">
        <v>230</v>
      </c>
      <c r="M92" t="s">
        <v>2078</v>
      </c>
      <c r="N92" t="s">
        <v>1335</v>
      </c>
      <c r="O92" t="s">
        <v>4737</v>
      </c>
    </row>
    <row r="93" spans="1:28" ht="17" customHeight="1" x14ac:dyDescent="0.2">
      <c r="A93" t="str">
        <f>'Nolette Dataset'!C93</f>
        <v>New York v. EPA</v>
      </c>
      <c r="B93" s="20" t="str">
        <f>'Nolette Dataset'!M93</f>
        <v xml:space="preserve"> 1:20-cv-10642</v>
      </c>
      <c r="C93" s="43">
        <f>'Nolette Dataset'!F93</f>
        <v>44181</v>
      </c>
      <c r="D93" s="3" t="s">
        <v>5446</v>
      </c>
      <c r="E93" s="3" t="str">
        <f>'Nolette Dataset'!I93</f>
        <v>Environment</v>
      </c>
      <c r="F93" s="1" t="str">
        <f>'Nolette Dataset'!X93</f>
        <v>Forcing</v>
      </c>
      <c r="G93" s="1" t="s">
        <v>5006</v>
      </c>
      <c r="H93" s="29">
        <f>'Nolette Dataset'!T93</f>
        <v>2</v>
      </c>
      <c r="I93" s="1" t="s">
        <v>975</v>
      </c>
      <c r="J93" s="1" t="str">
        <f t="shared" si="1"/>
        <v>NY CA IL MD MN</v>
      </c>
      <c r="K93" t="s">
        <v>975</v>
      </c>
      <c r="L93" t="s">
        <v>230</v>
      </c>
      <c r="M93" t="s">
        <v>2078</v>
      </c>
      <c r="N93" t="s">
        <v>1335</v>
      </c>
      <c r="O93" t="s">
        <v>4737</v>
      </c>
    </row>
    <row r="94" spans="1:28" ht="17" customHeight="1" x14ac:dyDescent="0.2">
      <c r="A94" t="str">
        <f>'Nolette Dataset'!C94</f>
        <v>New York v. Brouillette</v>
      </c>
      <c r="B94" s="20" t="str">
        <f>'Nolette Dataset'!M94</f>
        <v>1:20-cv-09362</v>
      </c>
      <c r="C94" s="43">
        <f>'Nolette Dataset'!F94</f>
        <v>44144</v>
      </c>
      <c r="D94" s="3" t="s">
        <v>5446</v>
      </c>
      <c r="E94" s="3" t="str">
        <f>'Nolette Dataset'!I94</f>
        <v>Energy</v>
      </c>
      <c r="F94" s="1" t="str">
        <f>'Nolette Dataset'!X94</f>
        <v>Forcing</v>
      </c>
      <c r="G94" s="1" t="s">
        <v>5007</v>
      </c>
      <c r="H94" s="29">
        <f>'Nolette Dataset'!T94</f>
        <v>2</v>
      </c>
      <c r="I94" s="1" t="s">
        <v>975</v>
      </c>
      <c r="J94" s="1" t="str">
        <f t="shared" si="1"/>
        <v>NY CA CO CT IL ME MD MN NJ OR VT WA MA MI DC PA NV NM</v>
      </c>
      <c r="K94" t="s">
        <v>975</v>
      </c>
      <c r="L94" t="s">
        <v>230</v>
      </c>
      <c r="M94" t="s">
        <v>1591</v>
      </c>
      <c r="N94" t="s">
        <v>3236</v>
      </c>
      <c r="O94" t="s">
        <v>2078</v>
      </c>
      <c r="P94" t="s">
        <v>3630</v>
      </c>
      <c r="Q94" t="s">
        <v>1335</v>
      </c>
      <c r="R94" t="s">
        <v>4737</v>
      </c>
      <c r="S94" t="s">
        <v>1143</v>
      </c>
      <c r="T94" t="s">
        <v>1961</v>
      </c>
      <c r="U94" t="s">
        <v>2054</v>
      </c>
      <c r="V94" t="s">
        <v>165</v>
      </c>
      <c r="W94" t="s">
        <v>1443</v>
      </c>
      <c r="X94" t="s">
        <v>3301</v>
      </c>
      <c r="Y94" t="s">
        <v>1671</v>
      </c>
      <c r="Z94" t="s">
        <v>1175</v>
      </c>
      <c r="AA94" t="s">
        <v>1831</v>
      </c>
      <c r="AB94" t="s">
        <v>4119</v>
      </c>
    </row>
    <row r="95" spans="1:28" ht="17" customHeight="1" x14ac:dyDescent="0.2">
      <c r="A95" t="str">
        <f>'Nolette Dataset'!C95</f>
        <v>New York v. Wheeler</v>
      </c>
      <c r="B95" s="20" t="str">
        <f>'Nolette Dataset'!M95</f>
        <v>20-01437</v>
      </c>
      <c r="C95" s="43">
        <f>'Nolette Dataset'!F95</f>
        <v>44138</v>
      </c>
      <c r="D95" s="3" t="s">
        <v>5446</v>
      </c>
      <c r="E95" s="3" t="str">
        <f>'Nolette Dataset'!I95</f>
        <v>Environment</v>
      </c>
      <c r="F95" s="1" t="str">
        <f>'Nolette Dataset'!X95</f>
        <v>Blocking</v>
      </c>
      <c r="G95" s="1" t="s">
        <v>5008</v>
      </c>
      <c r="H95" s="29" t="str">
        <f>'Nolette Dataset'!T95</f>
        <v>DC</v>
      </c>
      <c r="I95" s="1" t="s">
        <v>975</v>
      </c>
      <c r="J95" s="1" t="str">
        <f t="shared" si="1"/>
        <v>NY DC DE IL ME MD MA MI MN NJ NM OR PA RI VT WA WI</v>
      </c>
      <c r="K95" t="s">
        <v>975</v>
      </c>
      <c r="L95" t="s">
        <v>1671</v>
      </c>
      <c r="M95" t="s">
        <v>3576</v>
      </c>
      <c r="N95" t="s">
        <v>2078</v>
      </c>
      <c r="O95" t="s">
        <v>3630</v>
      </c>
      <c r="P95" t="s">
        <v>1335</v>
      </c>
      <c r="Q95" t="s">
        <v>1443</v>
      </c>
      <c r="R95" t="s">
        <v>3301</v>
      </c>
      <c r="S95" t="s">
        <v>4737</v>
      </c>
      <c r="T95" t="s">
        <v>1143</v>
      </c>
      <c r="U95" t="s">
        <v>4119</v>
      </c>
      <c r="V95" t="s">
        <v>1961</v>
      </c>
      <c r="W95" t="s">
        <v>1175</v>
      </c>
      <c r="X95" t="s">
        <v>3760</v>
      </c>
      <c r="Y95" t="s">
        <v>2054</v>
      </c>
      <c r="Z95" t="s">
        <v>165</v>
      </c>
      <c r="AA95" t="s">
        <v>2834</v>
      </c>
    </row>
    <row r="96" spans="1:28" ht="17" customHeight="1" x14ac:dyDescent="0.2">
      <c r="A96" t="str">
        <f>'Nolette Dataset'!C96</f>
        <v>California v. Dhillon</v>
      </c>
      <c r="B96" s="20" t="str">
        <f>'Nolette Dataset'!M96</f>
        <v xml:space="preserve"> 3:20-cv-07664</v>
      </c>
      <c r="C96" s="43">
        <f>'Nolette Dataset'!F96</f>
        <v>44134</v>
      </c>
      <c r="D96" s="3" t="s">
        <v>5446</v>
      </c>
      <c r="E96" s="3" t="str">
        <f>'Nolette Dataset'!I96</f>
        <v>Labor</v>
      </c>
      <c r="F96" s="1" t="str">
        <f>'Nolette Dataset'!X96</f>
        <v>Forcing</v>
      </c>
      <c r="G96" s="1" t="s">
        <v>5099</v>
      </c>
      <c r="H96" s="29">
        <f>'Nolette Dataset'!T96</f>
        <v>9</v>
      </c>
      <c r="I96" s="1" t="s">
        <v>230</v>
      </c>
      <c r="J96" s="1" t="str">
        <f t="shared" si="1"/>
        <v>CA MD MN IL NJ NV</v>
      </c>
      <c r="K96" t="s">
        <v>230</v>
      </c>
      <c r="L96" t="s">
        <v>1335</v>
      </c>
      <c r="M96" t="s">
        <v>4737</v>
      </c>
      <c r="N96" t="s">
        <v>2078</v>
      </c>
      <c r="O96" t="s">
        <v>1143</v>
      </c>
      <c r="P96" t="s">
        <v>1831</v>
      </c>
    </row>
    <row r="97" spans="1:33" ht="17" customHeight="1" x14ac:dyDescent="0.2">
      <c r="A97" t="str">
        <f>'Nolette Dataset'!C97</f>
        <v>Minnesota v. Wheeler</v>
      </c>
      <c r="B97" s="20" t="str">
        <f>'Nolette Dataset'!M97</f>
        <v>20-01392</v>
      </c>
      <c r="C97" s="43">
        <f>'Nolette Dataset'!F97</f>
        <v>44102</v>
      </c>
      <c r="D97" s="3" t="s">
        <v>5446</v>
      </c>
      <c r="E97" s="3" t="str">
        <f>'Nolette Dataset'!I97</f>
        <v>Environment</v>
      </c>
      <c r="F97" s="1" t="str">
        <f>'Nolette Dataset'!X97</f>
        <v>Forcing</v>
      </c>
      <c r="G97" s="1" t="s">
        <v>5009</v>
      </c>
      <c r="H97" s="29" t="str">
        <f>'Nolette Dataset'!T97</f>
        <v>DC</v>
      </c>
      <c r="I97" s="1" t="s">
        <v>5219</v>
      </c>
      <c r="J97" s="1" t="str">
        <f t="shared" si="1"/>
        <v>MN MI</v>
      </c>
      <c r="K97" t="s">
        <v>4737</v>
      </c>
      <c r="L97" t="s">
        <v>3301</v>
      </c>
    </row>
    <row r="98" spans="1:33" ht="17" customHeight="1" x14ac:dyDescent="0.2">
      <c r="A98" t="str">
        <f>'Nolette Dataset'!C98</f>
        <v>California v. Wheeler</v>
      </c>
      <c r="B98" s="20" t="str">
        <f>'Nolette Dataset'!M98</f>
        <v>20-1367</v>
      </c>
      <c r="C98" s="43">
        <f>'Nolette Dataset'!F98</f>
        <v>44089</v>
      </c>
      <c r="D98" s="3" t="s">
        <v>5446</v>
      </c>
      <c r="E98" s="3" t="str">
        <f>'Nolette Dataset'!I98</f>
        <v>Environment</v>
      </c>
      <c r="F98" s="1" t="str">
        <f>'Nolette Dataset'!X98</f>
        <v>Forcing</v>
      </c>
      <c r="G98" s="1" t="s">
        <v>5010</v>
      </c>
      <c r="H98" s="29" t="str">
        <f>'Nolette Dataset'!T98</f>
        <v>DC</v>
      </c>
      <c r="I98" s="1" t="s">
        <v>230</v>
      </c>
      <c r="J98" s="1" t="str">
        <f t="shared" si="1"/>
        <v>CA CT DE IL ME MD MA MI MN NJ NM NY NC OR PA RI VT VA WA DC</v>
      </c>
      <c r="K98" t="s">
        <v>230</v>
      </c>
      <c r="L98" t="s">
        <v>3236</v>
      </c>
      <c r="M98" t="s">
        <v>3576</v>
      </c>
      <c r="N98" t="s">
        <v>2078</v>
      </c>
      <c r="O98" t="s">
        <v>3630</v>
      </c>
      <c r="P98" t="s">
        <v>1335</v>
      </c>
      <c r="Q98" t="s">
        <v>1443</v>
      </c>
      <c r="R98" t="s">
        <v>3301</v>
      </c>
      <c r="S98" t="s">
        <v>4737</v>
      </c>
      <c r="T98" t="s">
        <v>1143</v>
      </c>
      <c r="U98" t="s">
        <v>4119</v>
      </c>
      <c r="V98" t="s">
        <v>975</v>
      </c>
      <c r="W98" t="s">
        <v>3708</v>
      </c>
      <c r="X98" t="s">
        <v>1961</v>
      </c>
      <c r="Y98" t="s">
        <v>1175</v>
      </c>
      <c r="Z98" t="s">
        <v>3760</v>
      </c>
      <c r="AA98" t="s">
        <v>2054</v>
      </c>
      <c r="AB98" t="s">
        <v>1636</v>
      </c>
      <c r="AC98" t="s">
        <v>165</v>
      </c>
      <c r="AD98" t="s">
        <v>1671</v>
      </c>
    </row>
    <row r="99" spans="1:33" ht="17" customHeight="1" x14ac:dyDescent="0.2">
      <c r="A99" t="str">
        <f>'Nolette Dataset'!C99</f>
        <v>California v. Wheeler</v>
      </c>
      <c r="B99" s="20" t="str">
        <f>'Nolette Dataset'!M99</f>
        <v>20-01357</v>
      </c>
      <c r="C99" s="43">
        <f>'Nolette Dataset'!F99</f>
        <v>44088</v>
      </c>
      <c r="D99" s="3" t="s">
        <v>5446</v>
      </c>
      <c r="E99" s="3" t="str">
        <f>'Nolette Dataset'!I99</f>
        <v>Environment</v>
      </c>
      <c r="F99" s="1" t="str">
        <f>'Nolette Dataset'!X99</f>
        <v>Forcing</v>
      </c>
      <c r="G99" s="1" t="s">
        <v>5011</v>
      </c>
      <c r="H99" s="29" t="str">
        <f>'Nolette Dataset'!T99</f>
        <v>DC</v>
      </c>
      <c r="I99" s="1" t="s">
        <v>230</v>
      </c>
      <c r="J99" s="1" t="str">
        <f t="shared" si="1"/>
        <v>CA CO CT DE IL ME MD MA MI MN NJ NM NY NC OR PA RI VT VA WA DC</v>
      </c>
      <c r="K99" t="s">
        <v>230</v>
      </c>
      <c r="L99" t="s">
        <v>1591</v>
      </c>
      <c r="M99" t="s">
        <v>3236</v>
      </c>
      <c r="N99" t="s">
        <v>3576</v>
      </c>
      <c r="O99" t="s">
        <v>2078</v>
      </c>
      <c r="P99" t="s">
        <v>3630</v>
      </c>
      <c r="Q99" t="s">
        <v>1335</v>
      </c>
      <c r="R99" t="s">
        <v>1443</v>
      </c>
      <c r="S99" t="s">
        <v>3301</v>
      </c>
      <c r="T99" t="s">
        <v>4737</v>
      </c>
      <c r="U99" t="s">
        <v>1143</v>
      </c>
      <c r="V99" t="s">
        <v>4119</v>
      </c>
      <c r="W99" t="s">
        <v>975</v>
      </c>
      <c r="X99" t="s">
        <v>3708</v>
      </c>
      <c r="Y99" t="s">
        <v>1961</v>
      </c>
      <c r="Z99" t="s">
        <v>1175</v>
      </c>
      <c r="AA99" t="s">
        <v>3760</v>
      </c>
      <c r="AB99" t="s">
        <v>2054</v>
      </c>
      <c r="AC99" t="s">
        <v>1636</v>
      </c>
      <c r="AD99" t="s">
        <v>165</v>
      </c>
      <c r="AE99" t="s">
        <v>1671</v>
      </c>
    </row>
    <row r="100" spans="1:33" ht="17" customHeight="1" x14ac:dyDescent="0.2">
      <c r="A100" t="str">
        <f>'Nolette Dataset'!C100</f>
        <v>Maryland v. EPA</v>
      </c>
      <c r="B100" s="20" t="str">
        <f>'Nolette Dataset'!M100</f>
        <v>1:20-cv-02530</v>
      </c>
      <c r="C100" s="43">
        <f>'Nolette Dataset'!F100</f>
        <v>44084</v>
      </c>
      <c r="D100" s="3" t="s">
        <v>5446</v>
      </c>
      <c r="E100" s="3" t="str">
        <f>'Nolette Dataset'!I100</f>
        <v>Environment</v>
      </c>
      <c r="F100" s="1" t="str">
        <f>'Nolette Dataset'!X100</f>
        <v>Forcing</v>
      </c>
      <c r="G100" s="1" t="s">
        <v>5012</v>
      </c>
      <c r="H100" s="29" t="str">
        <f>'Nolette Dataset'!T100</f>
        <v>DC</v>
      </c>
      <c r="I100" s="1" t="s">
        <v>1335</v>
      </c>
      <c r="J100" s="1" t="str">
        <f t="shared" si="1"/>
        <v>MD DC VA DE</v>
      </c>
      <c r="K100" t="s">
        <v>1335</v>
      </c>
      <c r="L100" t="s">
        <v>1671</v>
      </c>
      <c r="M100" t="s">
        <v>1636</v>
      </c>
      <c r="N100" t="s">
        <v>3576</v>
      </c>
    </row>
    <row r="101" spans="1:33" ht="17" customHeight="1" x14ac:dyDescent="0.2">
      <c r="A101" t="str">
        <f>'Nolette Dataset'!C101</f>
        <v>Washington v. Bernhardt</v>
      </c>
      <c r="B101" s="20" t="str">
        <f>'Nolette Dataset'!M101</f>
        <v>3:20-cv-00224</v>
      </c>
      <c r="C101" s="43">
        <f>'Nolette Dataset'!F101</f>
        <v>44083</v>
      </c>
      <c r="D101" s="3" t="s">
        <v>5446</v>
      </c>
      <c r="E101" s="3" t="str">
        <f>'Nolette Dataset'!I101</f>
        <v>Environment</v>
      </c>
      <c r="F101" s="1" t="str">
        <f>'Nolette Dataset'!X101</f>
        <v>Blocking</v>
      </c>
      <c r="G101" s="1" t="s">
        <v>5013</v>
      </c>
      <c r="H101" s="29">
        <f>'Nolette Dataset'!T101</f>
        <v>9</v>
      </c>
      <c r="I101" s="1" t="s">
        <v>5850</v>
      </c>
      <c r="J101" s="1" t="str">
        <f t="shared" si="1"/>
        <v>WA MA CA CT DE IL ME MD MI MN NJ NY OR RI VT</v>
      </c>
      <c r="K101" t="s">
        <v>165</v>
      </c>
      <c r="L101" t="s">
        <v>1443</v>
      </c>
      <c r="M101" t="s">
        <v>230</v>
      </c>
      <c r="N101" t="s">
        <v>3236</v>
      </c>
      <c r="O101" t="s">
        <v>3576</v>
      </c>
      <c r="P101" t="s">
        <v>2078</v>
      </c>
      <c r="Q101" t="s">
        <v>3630</v>
      </c>
      <c r="R101" t="s">
        <v>1335</v>
      </c>
      <c r="S101" t="s">
        <v>3301</v>
      </c>
      <c r="T101" t="s">
        <v>4737</v>
      </c>
      <c r="U101" t="s">
        <v>1143</v>
      </c>
      <c r="V101" t="s">
        <v>975</v>
      </c>
      <c r="W101" t="s">
        <v>1961</v>
      </c>
      <c r="X101" t="s">
        <v>3760</v>
      </c>
      <c r="Y101" t="s">
        <v>2054</v>
      </c>
    </row>
    <row r="102" spans="1:33" ht="17" customHeight="1" x14ac:dyDescent="0.2">
      <c r="A102" t="str">
        <f>'Nolette Dataset'!C102</f>
        <v>California v. Council on Environmental Quality</v>
      </c>
      <c r="B102" s="20" t="str">
        <f>'Nolette Dataset'!M102</f>
        <v xml:space="preserve"> 3:20-cv-06057 </v>
      </c>
      <c r="C102" s="43">
        <f>'Nolette Dataset'!F102</f>
        <v>44071</v>
      </c>
      <c r="D102" s="3" t="s">
        <v>5446</v>
      </c>
      <c r="E102" s="3" t="str">
        <f>'Nolette Dataset'!I102</f>
        <v>Environment</v>
      </c>
      <c r="F102" s="1" t="str">
        <f>'Nolette Dataset'!X102</f>
        <v>Blocking</v>
      </c>
      <c r="G102" s="1" t="s">
        <v>5014</v>
      </c>
      <c r="H102" s="29">
        <f>'Nolette Dataset'!T102</f>
        <v>9</v>
      </c>
      <c r="I102" s="1" t="s">
        <v>230</v>
      </c>
      <c r="J102" s="1" t="str">
        <f t="shared" si="1"/>
        <v>CA WA CO CT DE IL ME MD MN NV NJ NM NY NC OR RI VT WI MI MA PA DC GU</v>
      </c>
      <c r="K102" t="s">
        <v>230</v>
      </c>
      <c r="L102" t="s">
        <v>165</v>
      </c>
      <c r="M102" t="s">
        <v>1591</v>
      </c>
      <c r="N102" t="s">
        <v>3236</v>
      </c>
      <c r="O102" t="s">
        <v>3576</v>
      </c>
      <c r="P102" t="s">
        <v>2078</v>
      </c>
      <c r="Q102" t="s">
        <v>3630</v>
      </c>
      <c r="R102" t="s">
        <v>1335</v>
      </c>
      <c r="S102" t="s">
        <v>4737</v>
      </c>
      <c r="T102" t="s">
        <v>1831</v>
      </c>
      <c r="U102" t="s">
        <v>1143</v>
      </c>
      <c r="V102" t="s">
        <v>4119</v>
      </c>
      <c r="W102" t="s">
        <v>975</v>
      </c>
      <c r="X102" t="s">
        <v>3708</v>
      </c>
      <c r="Y102" t="s">
        <v>1961</v>
      </c>
      <c r="Z102" t="s">
        <v>3760</v>
      </c>
      <c r="AA102" t="s">
        <v>2054</v>
      </c>
      <c r="AB102" t="s">
        <v>2834</v>
      </c>
      <c r="AC102" t="s">
        <v>3301</v>
      </c>
      <c r="AD102" t="s">
        <v>1443</v>
      </c>
      <c r="AE102" t="s">
        <v>1175</v>
      </c>
      <c r="AF102" t="s">
        <v>1671</v>
      </c>
      <c r="AG102" t="s">
        <v>5131</v>
      </c>
    </row>
    <row r="103" spans="1:33" ht="17" customHeight="1" x14ac:dyDescent="0.2">
      <c r="A103" t="str">
        <f>'Nolette Dataset'!C103</f>
        <v>New York v. Trump</v>
      </c>
      <c r="B103" s="20" t="str">
        <f>'Nolette Dataset'!M103</f>
        <v>1:20-cv-02340</v>
      </c>
      <c r="C103" s="43">
        <f>'Nolette Dataset'!F103</f>
        <v>44068</v>
      </c>
      <c r="D103" s="3" t="s">
        <v>5446</v>
      </c>
      <c r="E103" s="3" t="str">
        <f>'Nolette Dataset'!I103</f>
        <v>Voting and Elections</v>
      </c>
      <c r="F103" s="1" t="str">
        <f>'Nolette Dataset'!X103</f>
        <v>Forcing</v>
      </c>
      <c r="G103" s="1" t="s">
        <v>5015</v>
      </c>
      <c r="H103" s="29" t="str">
        <f>'Nolette Dataset'!T103</f>
        <v>DC</v>
      </c>
      <c r="I103" s="1" t="s">
        <v>975</v>
      </c>
      <c r="J103" s="1" t="str">
        <f t="shared" si="1"/>
        <v>NY HI NJ</v>
      </c>
      <c r="K103" t="s">
        <v>975</v>
      </c>
      <c r="L103" t="s">
        <v>2632</v>
      </c>
      <c r="M103" t="s">
        <v>1143</v>
      </c>
    </row>
    <row r="104" spans="1:33" ht="17" customHeight="1" x14ac:dyDescent="0.2">
      <c r="A104" t="str">
        <f>'Nolette Dataset'!C104</f>
        <v>Pennsylvania v. DeJoy</v>
      </c>
      <c r="B104" s="20" t="str">
        <f>'Nolette Dataset'!M104</f>
        <v>2:20-cv-04096</v>
      </c>
      <c r="C104" s="43">
        <f>'Nolette Dataset'!F104</f>
        <v>44064</v>
      </c>
      <c r="D104" s="3" t="s">
        <v>5446</v>
      </c>
      <c r="E104" s="3" t="str">
        <f>'Nolette Dataset'!I104</f>
        <v>Voting and Elections</v>
      </c>
      <c r="F104" s="1" t="str">
        <f>'Nolette Dataset'!X104</f>
        <v>Forcing</v>
      </c>
      <c r="G104" s="1" t="s">
        <v>5016</v>
      </c>
      <c r="H104" s="29">
        <f>'Nolette Dataset'!T104</f>
        <v>3</v>
      </c>
      <c r="I104" s="1" t="s">
        <v>1175</v>
      </c>
      <c r="J104" s="1" t="str">
        <f t="shared" si="1"/>
        <v>PA CA DE DC ME MA NC</v>
      </c>
      <c r="K104" t="s">
        <v>1175</v>
      </c>
      <c r="L104" t="s">
        <v>230</v>
      </c>
      <c r="M104" t="s">
        <v>3576</v>
      </c>
      <c r="N104" t="s">
        <v>1671</v>
      </c>
      <c r="O104" t="s">
        <v>3630</v>
      </c>
      <c r="P104" t="s">
        <v>1443</v>
      </c>
      <c r="Q104" t="s">
        <v>3708</v>
      </c>
    </row>
    <row r="105" spans="1:33" ht="17" customHeight="1" x14ac:dyDescent="0.2">
      <c r="A105" t="str">
        <f>'Nolette Dataset'!C105</f>
        <v>Maryland v. U.S. Department of Transportation</v>
      </c>
      <c r="B105" s="20" t="str">
        <f>'Nolette Dataset'!M105</f>
        <v>20-01318</v>
      </c>
      <c r="C105" s="43">
        <f>'Nolette Dataset'!F105</f>
        <v>44061</v>
      </c>
      <c r="D105" s="3" t="s">
        <v>5446</v>
      </c>
      <c r="E105" s="3" t="str">
        <f>'Nolette Dataset'!I105</f>
        <v>Energy</v>
      </c>
      <c r="F105" s="1" t="str">
        <f>'Nolette Dataset'!X105</f>
        <v>Blocking</v>
      </c>
      <c r="G105" s="1" t="s">
        <v>5017</v>
      </c>
      <c r="H105" s="29" t="str">
        <f>'Nolette Dataset'!T105</f>
        <v>DC</v>
      </c>
      <c r="I105" s="1" t="s">
        <v>1335</v>
      </c>
      <c r="J105" s="1" t="str">
        <f t="shared" si="1"/>
        <v>MD NY CA DE DC IL MA MI MN NJ OR PA RI VT WA</v>
      </c>
      <c r="K105" t="s">
        <v>1335</v>
      </c>
      <c r="L105" t="s">
        <v>975</v>
      </c>
      <c r="M105" t="s">
        <v>230</v>
      </c>
      <c r="N105" t="s">
        <v>3576</v>
      </c>
      <c r="O105" t="s">
        <v>1671</v>
      </c>
      <c r="P105" t="s">
        <v>2078</v>
      </c>
      <c r="Q105" t="s">
        <v>1443</v>
      </c>
      <c r="R105" t="s">
        <v>3301</v>
      </c>
      <c r="S105" t="s">
        <v>4737</v>
      </c>
      <c r="T105" t="s">
        <v>1143</v>
      </c>
      <c r="U105" t="s">
        <v>1961</v>
      </c>
      <c r="V105" t="s">
        <v>1175</v>
      </c>
      <c r="W105" t="s">
        <v>3760</v>
      </c>
      <c r="X105" t="s">
        <v>2054</v>
      </c>
      <c r="Y105" t="s">
        <v>165</v>
      </c>
    </row>
    <row r="106" spans="1:33" ht="17" customHeight="1" x14ac:dyDescent="0.2">
      <c r="A106" t="str">
        <f>'Nolette Dataset'!C106</f>
        <v xml:space="preserve">Washington v. Trump </v>
      </c>
      <c r="B106" s="20" t="str">
        <f>'Nolette Dataset'!M106</f>
        <v>1:20-cv-03127</v>
      </c>
      <c r="C106" s="43">
        <f>'Nolette Dataset'!F106</f>
        <v>44061</v>
      </c>
      <c r="D106" s="3" t="s">
        <v>5446</v>
      </c>
      <c r="E106" s="3" t="str">
        <f>'Nolette Dataset'!I106</f>
        <v>Voting and Elections</v>
      </c>
      <c r="F106" s="1" t="str">
        <f>'Nolette Dataset'!X106</f>
        <v>Forcing</v>
      </c>
      <c r="G106" s="1" t="s">
        <v>5018</v>
      </c>
      <c r="H106" s="29">
        <f>'Nolette Dataset'!T106</f>
        <v>9</v>
      </c>
      <c r="I106" s="1" t="s">
        <v>165</v>
      </c>
      <c r="J106" s="1" t="str">
        <f t="shared" si="1"/>
        <v>WA CO CT IL MD MI MN NV NM OR RI VT VA WI</v>
      </c>
      <c r="K106" t="s">
        <v>165</v>
      </c>
      <c r="L106" t="s">
        <v>1591</v>
      </c>
      <c r="M106" t="s">
        <v>3236</v>
      </c>
      <c r="N106" t="s">
        <v>2078</v>
      </c>
      <c r="O106" t="s">
        <v>1335</v>
      </c>
      <c r="P106" t="s">
        <v>3301</v>
      </c>
      <c r="Q106" t="s">
        <v>4737</v>
      </c>
      <c r="R106" t="s">
        <v>1831</v>
      </c>
      <c r="S106" t="s">
        <v>4119</v>
      </c>
      <c r="T106" t="s">
        <v>1961</v>
      </c>
      <c r="U106" t="s">
        <v>3760</v>
      </c>
      <c r="V106" t="s">
        <v>2054</v>
      </c>
      <c r="W106" t="s">
        <v>1636</v>
      </c>
      <c r="X106" t="s">
        <v>2834</v>
      </c>
    </row>
    <row r="107" spans="1:33" ht="17" customHeight="1" x14ac:dyDescent="0.2">
      <c r="A107" t="str">
        <f>'Nolette Dataset'!C107</f>
        <v>New York v. Wheeler</v>
      </c>
      <c r="B107" s="20" t="str">
        <f>'Nolette Dataset'!M107</f>
        <v>20-02729</v>
      </c>
      <c r="C107" s="43">
        <f>'Nolette Dataset'!F107</f>
        <v>44060</v>
      </c>
      <c r="D107" s="3" t="s">
        <v>5446</v>
      </c>
      <c r="E107" s="3" t="str">
        <f>'Nolette Dataset'!I107</f>
        <v>Environment</v>
      </c>
      <c r="F107" s="1" t="str">
        <f>'Nolette Dataset'!X107</f>
        <v>Blocking</v>
      </c>
      <c r="G107" s="1" t="s">
        <v>5019</v>
      </c>
      <c r="H107" s="29">
        <f>'Nolette Dataset'!T107</f>
        <v>2</v>
      </c>
      <c r="I107" s="1" t="s">
        <v>975</v>
      </c>
      <c r="J107" s="1" t="str">
        <f t="shared" si="1"/>
        <v>NY DC HI IL ME MD MA MN NJ OR RI VT</v>
      </c>
      <c r="K107" t="s">
        <v>975</v>
      </c>
      <c r="L107" t="s">
        <v>1671</v>
      </c>
      <c r="M107" t="s">
        <v>2632</v>
      </c>
      <c r="N107" t="s">
        <v>2078</v>
      </c>
      <c r="O107" t="s">
        <v>3630</v>
      </c>
      <c r="P107" t="s">
        <v>1335</v>
      </c>
      <c r="Q107" t="s">
        <v>1443</v>
      </c>
      <c r="R107" t="s">
        <v>4737</v>
      </c>
      <c r="S107" t="s">
        <v>1143</v>
      </c>
      <c r="T107" t="s">
        <v>1961</v>
      </c>
      <c r="U107" t="s">
        <v>3760</v>
      </c>
      <c r="V107" t="s">
        <v>2054</v>
      </c>
    </row>
    <row r="108" spans="1:33" ht="17" customHeight="1" x14ac:dyDescent="0.2">
      <c r="A108" t="str">
        <f>'Nolette Dataset'!C108</f>
        <v>New York v. Trump</v>
      </c>
      <c r="B108" s="20" t="str">
        <f>'Nolette Dataset'!M108</f>
        <v>1:20-cv-05770</v>
      </c>
      <c r="C108" s="43">
        <f>'Nolette Dataset'!F108</f>
        <v>44036</v>
      </c>
      <c r="D108" s="3" t="s">
        <v>5446</v>
      </c>
      <c r="E108" s="3" t="str">
        <f>'Nolette Dataset'!I108</f>
        <v>Immigration</v>
      </c>
      <c r="F108" s="1" t="str">
        <f>'Nolette Dataset'!X108</f>
        <v>Blocking</v>
      </c>
      <c r="G108" s="1" t="s">
        <v>5020</v>
      </c>
      <c r="H108" s="29">
        <f>'Nolette Dataset'!T108</f>
        <v>2</v>
      </c>
      <c r="I108" s="1" t="s">
        <v>975</v>
      </c>
      <c r="J108" s="1" t="str">
        <f t="shared" si="1"/>
        <v>NY CO CT DE DC HI IL ME MD MA MI MN NV NJ NM NC OR PA RI VT VA WA WI</v>
      </c>
      <c r="K108" t="s">
        <v>975</v>
      </c>
      <c r="L108" t="s">
        <v>1591</v>
      </c>
      <c r="M108" t="s">
        <v>3236</v>
      </c>
      <c r="N108" t="s">
        <v>3576</v>
      </c>
      <c r="O108" t="s">
        <v>1671</v>
      </c>
      <c r="P108" t="s">
        <v>2632</v>
      </c>
      <c r="Q108" t="s">
        <v>2078</v>
      </c>
      <c r="R108" t="s">
        <v>3630</v>
      </c>
      <c r="S108" t="s">
        <v>1335</v>
      </c>
      <c r="T108" t="s">
        <v>1443</v>
      </c>
      <c r="U108" t="s">
        <v>3301</v>
      </c>
      <c r="V108" t="s">
        <v>4737</v>
      </c>
      <c r="W108" t="s">
        <v>1831</v>
      </c>
      <c r="X108" t="s">
        <v>1143</v>
      </c>
      <c r="Y108" t="s">
        <v>4119</v>
      </c>
      <c r="Z108" t="s">
        <v>3708</v>
      </c>
      <c r="AA108" t="s">
        <v>1961</v>
      </c>
      <c r="AB108" t="s">
        <v>1175</v>
      </c>
      <c r="AC108" t="s">
        <v>3760</v>
      </c>
      <c r="AD108" t="s">
        <v>2054</v>
      </c>
      <c r="AE108" t="s">
        <v>1636</v>
      </c>
      <c r="AF108" t="s">
        <v>165</v>
      </c>
      <c r="AG108" t="s">
        <v>2834</v>
      </c>
    </row>
    <row r="109" spans="1:33" ht="17" customHeight="1" x14ac:dyDescent="0.2">
      <c r="A109" t="str">
        <f>'Nolette Dataset'!C109</f>
        <v>California v. Wheeler</v>
      </c>
      <c r="B109" s="20" t="str">
        <f>'Nolette Dataset'!M109</f>
        <v>4:20-cv-04869 (original)3:20-cv-04636 (related lead case)</v>
      </c>
      <c r="C109" s="43">
        <f>'Nolette Dataset'!F109</f>
        <v>44033</v>
      </c>
      <c r="D109" s="3" t="s">
        <v>5446</v>
      </c>
      <c r="E109" s="3" t="str">
        <f>'Nolette Dataset'!I109</f>
        <v>Environment</v>
      </c>
      <c r="F109" s="1" t="str">
        <f>'Nolette Dataset'!X109</f>
        <v>Blocking</v>
      </c>
      <c r="G109" s="1" t="s">
        <v>5021</v>
      </c>
      <c r="H109" s="29">
        <f>'Nolette Dataset'!T109</f>
        <v>9</v>
      </c>
      <c r="I109" s="1" t="s">
        <v>5851</v>
      </c>
      <c r="J109" s="1" t="str">
        <f t="shared" si="1"/>
        <v>CA WA NY CO CT IL ME MD MA MI MN NV NJ NM NC OR RI VT VA WI DC</v>
      </c>
      <c r="K109" t="s">
        <v>230</v>
      </c>
      <c r="L109" t="s">
        <v>165</v>
      </c>
      <c r="M109" t="s">
        <v>975</v>
      </c>
      <c r="N109" t="s">
        <v>1591</v>
      </c>
      <c r="O109" t="s">
        <v>3236</v>
      </c>
      <c r="P109" t="s">
        <v>2078</v>
      </c>
      <c r="Q109" t="s">
        <v>3630</v>
      </c>
      <c r="R109" t="s">
        <v>1335</v>
      </c>
      <c r="S109" t="s">
        <v>1443</v>
      </c>
      <c r="T109" t="s">
        <v>3301</v>
      </c>
      <c r="U109" t="s">
        <v>4737</v>
      </c>
      <c r="V109" t="s">
        <v>1831</v>
      </c>
      <c r="W109" t="s">
        <v>1143</v>
      </c>
      <c r="X109" t="s">
        <v>4119</v>
      </c>
      <c r="Y109" t="s">
        <v>3708</v>
      </c>
      <c r="Z109" t="s">
        <v>1961</v>
      </c>
      <c r="AA109" t="s">
        <v>3760</v>
      </c>
      <c r="AB109" t="s">
        <v>2054</v>
      </c>
      <c r="AC109" t="s">
        <v>1636</v>
      </c>
      <c r="AD109" t="s">
        <v>2834</v>
      </c>
      <c r="AE109" t="s">
        <v>1671</v>
      </c>
    </row>
    <row r="110" spans="1:33" ht="17" customHeight="1" x14ac:dyDescent="0.2">
      <c r="A110" t="str">
        <f>'Nolette Dataset'!C110</f>
        <v>Massachusetts v. EPA</v>
      </c>
      <c r="B110" s="20" t="str">
        <f>'Nolette Dataset'!M110</f>
        <v>20-01265</v>
      </c>
      <c r="C110" s="43">
        <f>'Nolette Dataset'!F110</f>
        <v>44032</v>
      </c>
      <c r="D110" s="3" t="s">
        <v>5446</v>
      </c>
      <c r="E110" s="3" t="str">
        <f>'Nolette Dataset'!I110</f>
        <v>Environment</v>
      </c>
      <c r="F110" s="1" t="str">
        <f>'Nolette Dataset'!X110</f>
        <v>Blocking</v>
      </c>
      <c r="G110" s="1" t="s">
        <v>5022</v>
      </c>
      <c r="H110" s="29" t="str">
        <f>'Nolette Dataset'!T110</f>
        <v>DC</v>
      </c>
      <c r="I110" s="1" t="s">
        <v>1443</v>
      </c>
      <c r="J110" s="1" t="str">
        <f t="shared" si="1"/>
        <v>MA PA VA CA CT DE IL ME MD MI MN NJ NM NY NC OR RI VT WA WI DC</v>
      </c>
      <c r="K110" t="s">
        <v>1443</v>
      </c>
      <c r="L110" t="s">
        <v>1175</v>
      </c>
      <c r="M110" t="s">
        <v>1636</v>
      </c>
      <c r="N110" t="s">
        <v>230</v>
      </c>
      <c r="O110" t="s">
        <v>3236</v>
      </c>
      <c r="P110" t="s">
        <v>3576</v>
      </c>
      <c r="Q110" t="s">
        <v>2078</v>
      </c>
      <c r="R110" t="s">
        <v>3630</v>
      </c>
      <c r="S110" t="s">
        <v>1335</v>
      </c>
      <c r="T110" t="s">
        <v>3301</v>
      </c>
      <c r="U110" t="s">
        <v>4737</v>
      </c>
      <c r="V110" t="s">
        <v>1143</v>
      </c>
      <c r="W110" t="s">
        <v>4119</v>
      </c>
      <c r="X110" t="s">
        <v>975</v>
      </c>
      <c r="Y110" t="s">
        <v>3708</v>
      </c>
      <c r="Z110" t="s">
        <v>1961</v>
      </c>
      <c r="AA110" t="s">
        <v>3760</v>
      </c>
      <c r="AB110" t="s">
        <v>2054</v>
      </c>
      <c r="AC110" t="s">
        <v>165</v>
      </c>
      <c r="AD110" t="s">
        <v>2834</v>
      </c>
      <c r="AE110" t="s">
        <v>1671</v>
      </c>
    </row>
    <row r="111" spans="1:33" ht="17" customHeight="1" x14ac:dyDescent="0.2">
      <c r="A111" t="str">
        <f>'Nolette Dataset'!C111</f>
        <v>New York v. HHS</v>
      </c>
      <c r="B111" s="20" t="str">
        <f>'Nolette Dataset'!M111</f>
        <v>1:20-cv-05583</v>
      </c>
      <c r="C111" s="43">
        <f>'Nolette Dataset'!F111</f>
        <v>44032</v>
      </c>
      <c r="D111" s="3" t="s">
        <v>5446</v>
      </c>
      <c r="E111" s="3" t="str">
        <f>'Nolette Dataset'!I111</f>
        <v>Civil Rights</v>
      </c>
      <c r="F111" s="1" t="str">
        <f>'Nolette Dataset'!X111</f>
        <v>Blocking</v>
      </c>
      <c r="G111" s="1" t="s">
        <v>5023</v>
      </c>
      <c r="H111" s="29">
        <f>'Nolette Dataset'!T111</f>
        <v>2</v>
      </c>
      <c r="I111" s="1" t="s">
        <v>5852</v>
      </c>
      <c r="J111" s="1" t="str">
        <f t="shared" si="1"/>
        <v>NY CA MA CO CT DC DE HI IL ME MD MI MN NV NJ NM NC OR PA RI VT VA WI</v>
      </c>
      <c r="K111" t="s">
        <v>975</v>
      </c>
      <c r="L111" t="s">
        <v>230</v>
      </c>
      <c r="M111" t="s">
        <v>1443</v>
      </c>
      <c r="N111" t="s">
        <v>1591</v>
      </c>
      <c r="O111" t="s">
        <v>3236</v>
      </c>
      <c r="P111" t="s">
        <v>1671</v>
      </c>
      <c r="Q111" t="s">
        <v>3576</v>
      </c>
      <c r="R111" t="s">
        <v>2632</v>
      </c>
      <c r="S111" t="s">
        <v>2078</v>
      </c>
      <c r="T111" t="s">
        <v>3630</v>
      </c>
      <c r="U111" t="s">
        <v>1335</v>
      </c>
      <c r="V111" t="s">
        <v>3301</v>
      </c>
      <c r="W111" t="s">
        <v>4737</v>
      </c>
      <c r="X111" t="s">
        <v>1831</v>
      </c>
      <c r="Y111" t="s">
        <v>1143</v>
      </c>
      <c r="Z111" t="s">
        <v>4119</v>
      </c>
      <c r="AA111" t="s">
        <v>3708</v>
      </c>
      <c r="AB111" t="s">
        <v>1961</v>
      </c>
      <c r="AC111" t="s">
        <v>1175</v>
      </c>
      <c r="AD111" t="s">
        <v>3760</v>
      </c>
      <c r="AE111" t="s">
        <v>2054</v>
      </c>
      <c r="AF111" t="s">
        <v>1636</v>
      </c>
      <c r="AG111" t="s">
        <v>2834</v>
      </c>
    </row>
    <row r="112" spans="1:33" ht="17" customHeight="1" x14ac:dyDescent="0.2">
      <c r="A112" t="str">
        <f>'Nolette Dataset'!C112</f>
        <v>Massachusetts v. Department of Homeland Security</v>
      </c>
      <c r="B112" s="20" t="str">
        <f>'Nolette Dataset'!M112</f>
        <v>1:20-cv-11311</v>
      </c>
      <c r="C112" s="43">
        <f>'Nolette Dataset'!F112</f>
        <v>44025</v>
      </c>
      <c r="D112" s="3" t="s">
        <v>5446</v>
      </c>
      <c r="E112" s="3" t="str">
        <f>'Nolette Dataset'!I112</f>
        <v>Immigration</v>
      </c>
      <c r="F112" s="1" t="str">
        <f>'Nolette Dataset'!X112</f>
        <v>Blocking</v>
      </c>
      <c r="G112" s="1" t="s">
        <v>5024</v>
      </c>
      <c r="H112" s="29">
        <f>'Nolette Dataset'!T112</f>
        <v>1</v>
      </c>
      <c r="I112" s="1" t="s">
        <v>1443</v>
      </c>
      <c r="J112" s="1" t="str">
        <f t="shared" si="1"/>
        <v>MA CO CT DE DC IL MD MI MN NV NJ NM OR PA RI VT VA WI</v>
      </c>
      <c r="K112" t="s">
        <v>1443</v>
      </c>
      <c r="L112" t="s">
        <v>1591</v>
      </c>
      <c r="M112" t="s">
        <v>3236</v>
      </c>
      <c r="N112" t="s">
        <v>3576</v>
      </c>
      <c r="O112" t="s">
        <v>1671</v>
      </c>
      <c r="P112" t="s">
        <v>2078</v>
      </c>
      <c r="Q112" t="s">
        <v>1335</v>
      </c>
      <c r="R112" t="s">
        <v>3301</v>
      </c>
      <c r="S112" t="s">
        <v>4737</v>
      </c>
      <c r="T112" t="s">
        <v>1831</v>
      </c>
      <c r="U112" t="s">
        <v>1143</v>
      </c>
      <c r="V112" t="s">
        <v>4119</v>
      </c>
      <c r="W112" t="s">
        <v>1961</v>
      </c>
      <c r="X112" t="s">
        <v>1175</v>
      </c>
      <c r="Y112" t="s">
        <v>3760</v>
      </c>
      <c r="Z112" t="s">
        <v>2054</v>
      </c>
      <c r="AA112" t="s">
        <v>1636</v>
      </c>
      <c r="AB112" t="s">
        <v>2834</v>
      </c>
    </row>
    <row r="113" spans="1:34" ht="17" customHeight="1" x14ac:dyDescent="0.2">
      <c r="A113" t="str">
        <f>'Nolette Dataset'!C113</f>
        <v>Michigan v. DeVos</v>
      </c>
      <c r="B113" s="20" t="str">
        <f>'Nolette Dataset'!M113</f>
        <v>3:20-cv-04478</v>
      </c>
      <c r="C113" s="43">
        <f>'Nolette Dataset'!F113</f>
        <v>44019</v>
      </c>
      <c r="D113" s="3" t="s">
        <v>5446</v>
      </c>
      <c r="E113" s="3" t="str">
        <f>'Nolette Dataset'!I113</f>
        <v>Education</v>
      </c>
      <c r="F113" s="1" t="str">
        <f>'Nolette Dataset'!X113</f>
        <v>Blocking</v>
      </c>
      <c r="G113" s="1" t="s">
        <v>5100</v>
      </c>
      <c r="H113" s="29">
        <f>'Nolette Dataset'!T113</f>
        <v>9</v>
      </c>
      <c r="I113" s="1" t="s">
        <v>5853</v>
      </c>
      <c r="J113" s="1" t="str">
        <f t="shared" si="1"/>
        <v>MI CA DC NM ME WI HI PA MD</v>
      </c>
      <c r="K113" t="s">
        <v>3301</v>
      </c>
      <c r="L113" t="s">
        <v>230</v>
      </c>
      <c r="M113" t="s">
        <v>1671</v>
      </c>
      <c r="N113" t="s">
        <v>4119</v>
      </c>
      <c r="O113" t="s">
        <v>3630</v>
      </c>
      <c r="P113" t="s">
        <v>2834</v>
      </c>
      <c r="Q113" t="s">
        <v>2632</v>
      </c>
      <c r="R113" t="s">
        <v>1175</v>
      </c>
      <c r="S113" t="s">
        <v>1335</v>
      </c>
    </row>
    <row r="114" spans="1:34" ht="17" customHeight="1" x14ac:dyDescent="0.2">
      <c r="A114" t="str">
        <f>'Nolette Dataset'!C114</f>
        <v>Pennsylvania v. DeVos</v>
      </c>
      <c r="B114" s="20" t="str">
        <f>'Nolette Dataset'!M114</f>
        <v>1:20-cv-01719</v>
      </c>
      <c r="C114" s="43">
        <f>'Nolette Dataset'!F114</f>
        <v>44006</v>
      </c>
      <c r="D114" s="3" t="s">
        <v>5446</v>
      </c>
      <c r="E114" s="3" t="str">
        <f>'Nolette Dataset'!I114</f>
        <v>Education</v>
      </c>
      <c r="F114" s="1" t="str">
        <f>'Nolette Dataset'!X114</f>
        <v>Blocking</v>
      </c>
      <c r="G114" s="1" t="s">
        <v>5101</v>
      </c>
      <c r="H114" s="29" t="str">
        <f>'Nolette Dataset'!T114</f>
        <v>DC</v>
      </c>
      <c r="I114" s="1" t="s">
        <v>1175</v>
      </c>
      <c r="J114" s="1" t="str">
        <f t="shared" si="1"/>
        <v>PA MD CO NJ CT DE DC HI IL MA MI MN NY NC OR RI VT VA WI NM</v>
      </c>
      <c r="K114" t="s">
        <v>1175</v>
      </c>
      <c r="L114" t="s">
        <v>1335</v>
      </c>
      <c r="M114" t="s">
        <v>1591</v>
      </c>
      <c r="N114" t="s">
        <v>1143</v>
      </c>
      <c r="O114" t="s">
        <v>3236</v>
      </c>
      <c r="P114" t="s">
        <v>3576</v>
      </c>
      <c r="Q114" t="s">
        <v>1671</v>
      </c>
      <c r="R114" t="s">
        <v>2632</v>
      </c>
      <c r="S114" t="s">
        <v>2078</v>
      </c>
      <c r="T114" t="s">
        <v>1443</v>
      </c>
      <c r="U114" t="s">
        <v>3301</v>
      </c>
      <c r="V114" t="s">
        <v>4737</v>
      </c>
      <c r="W114" t="s">
        <v>975</v>
      </c>
      <c r="X114" t="s">
        <v>3708</v>
      </c>
      <c r="Y114" t="s">
        <v>1961</v>
      </c>
      <c r="Z114" t="s">
        <v>3760</v>
      </c>
      <c r="AA114" t="s">
        <v>2054</v>
      </c>
      <c r="AB114" t="s">
        <v>1636</v>
      </c>
      <c r="AC114" t="s">
        <v>2834</v>
      </c>
      <c r="AD114" t="s">
        <v>4119</v>
      </c>
    </row>
    <row r="115" spans="1:34" ht="17" customHeight="1" x14ac:dyDescent="0.2">
      <c r="A115" t="str">
        <f>'Nolette Dataset'!C115</f>
        <v>Westmoreland Mining Holdings v. EPA</v>
      </c>
      <c r="B115" s="20" t="str">
        <f>'Nolette Dataset'!M115</f>
        <v>20-01160</v>
      </c>
      <c r="C115" s="43">
        <f>'Nolette Dataset'!F115</f>
        <v>44004</v>
      </c>
      <c r="D115" s="3" t="s">
        <v>5446</v>
      </c>
      <c r="E115" s="3" t="str">
        <f>'Nolette Dataset'!I115</f>
        <v>Environment</v>
      </c>
      <c r="F115" s="1" t="str">
        <f>'Nolette Dataset'!X115</f>
        <v>Forcing</v>
      </c>
      <c r="G115" s="1" t="s">
        <v>4877</v>
      </c>
      <c r="H115" s="29" t="str">
        <f>'Nolette Dataset'!T115</f>
        <v>DC</v>
      </c>
      <c r="J115" s="1" t="str">
        <f t="shared" si="1"/>
        <v/>
      </c>
    </row>
    <row r="116" spans="1:34" ht="17" customHeight="1" x14ac:dyDescent="0.2">
      <c r="A116" t="str">
        <f>'Nolette Dataset'!C116</f>
        <v>Pennsylvania v. DeVos</v>
      </c>
      <c r="B116" s="20" t="str">
        <f>'Nolette Dataset'!M116</f>
        <v>1:20-cv-01468</v>
      </c>
      <c r="C116" s="43">
        <f>'Nolette Dataset'!F116</f>
        <v>43986</v>
      </c>
      <c r="D116" s="3" t="s">
        <v>5446</v>
      </c>
      <c r="E116" s="3" t="str">
        <f>'Nolette Dataset'!I116</f>
        <v>Education</v>
      </c>
      <c r="F116" s="1" t="str">
        <f>'Nolette Dataset'!X116</f>
        <v>Blocking</v>
      </c>
      <c r="G116" s="1" t="s">
        <v>5102</v>
      </c>
      <c r="H116" s="29" t="str">
        <f>'Nolette Dataset'!T116</f>
        <v>DC</v>
      </c>
      <c r="I116" s="1" t="s">
        <v>5854</v>
      </c>
      <c r="J116" s="1" t="str">
        <f t="shared" si="1"/>
        <v>PA NJ CA CO DE DC IL MA MI MN NM NC OR RI VT VA WA WI NV</v>
      </c>
      <c r="K116" t="s">
        <v>1175</v>
      </c>
      <c r="L116" t="s">
        <v>1143</v>
      </c>
      <c r="M116" t="s">
        <v>230</v>
      </c>
      <c r="N116" t="s">
        <v>1591</v>
      </c>
      <c r="O116" t="s">
        <v>3576</v>
      </c>
      <c r="P116" t="s">
        <v>1671</v>
      </c>
      <c r="Q116" t="s">
        <v>2078</v>
      </c>
      <c r="R116" t="s">
        <v>1443</v>
      </c>
      <c r="S116" t="s">
        <v>3301</v>
      </c>
      <c r="T116" t="s">
        <v>4737</v>
      </c>
      <c r="U116" t="s">
        <v>4119</v>
      </c>
      <c r="V116" t="s">
        <v>3708</v>
      </c>
      <c r="W116" t="s">
        <v>1961</v>
      </c>
      <c r="X116" t="s">
        <v>3760</v>
      </c>
      <c r="Y116" t="s">
        <v>2054</v>
      </c>
      <c r="Z116" t="s">
        <v>1636</v>
      </c>
      <c r="AA116" t="s">
        <v>165</v>
      </c>
      <c r="AB116" t="s">
        <v>2834</v>
      </c>
      <c r="AC116" t="s">
        <v>1831</v>
      </c>
    </row>
    <row r="117" spans="1:34" ht="17" customHeight="1" x14ac:dyDescent="0.2">
      <c r="A117" t="str">
        <f>'Nolette Dataset'!C117</f>
        <v>California v. Wheeler</v>
      </c>
      <c r="B117" s="20" t="str">
        <f>'Nolette Dataset'!M117</f>
        <v>20-01167</v>
      </c>
      <c r="C117" s="43">
        <f>'Nolette Dataset'!F117</f>
        <v>43978</v>
      </c>
      <c r="D117" s="3" t="s">
        <v>5446</v>
      </c>
      <c r="E117" s="3" t="str">
        <f>'Nolette Dataset'!I117</f>
        <v>Environment</v>
      </c>
      <c r="F117" s="1" t="str">
        <f>'Nolette Dataset'!X117</f>
        <v>Forcing</v>
      </c>
      <c r="G117" s="1" t="s">
        <v>5025</v>
      </c>
      <c r="H117" s="29" t="str">
        <f>'Nolette Dataset'!T117</f>
        <v>DC</v>
      </c>
      <c r="I117" s="1" t="s">
        <v>230</v>
      </c>
      <c r="J117" s="1" t="str">
        <f t="shared" si="1"/>
        <v>CA CO CT DE HI IL ME MD MA MI MN NV NJ NM NY NC OR PA RI VT VA WA WI DC</v>
      </c>
      <c r="K117" t="s">
        <v>230</v>
      </c>
      <c r="L117" t="s">
        <v>1591</v>
      </c>
      <c r="M117" t="s">
        <v>3236</v>
      </c>
      <c r="N117" t="s">
        <v>3576</v>
      </c>
      <c r="O117" t="s">
        <v>2632</v>
      </c>
      <c r="P117" t="s">
        <v>2078</v>
      </c>
      <c r="Q117" t="s">
        <v>3630</v>
      </c>
      <c r="R117" t="s">
        <v>1335</v>
      </c>
      <c r="S117" t="s">
        <v>1443</v>
      </c>
      <c r="T117" t="s">
        <v>3301</v>
      </c>
      <c r="U117" t="s">
        <v>4737</v>
      </c>
      <c r="V117" t="s">
        <v>1831</v>
      </c>
      <c r="W117" t="s">
        <v>1143</v>
      </c>
      <c r="X117" t="s">
        <v>4119</v>
      </c>
      <c r="Y117" t="s">
        <v>975</v>
      </c>
      <c r="Z117" t="s">
        <v>3708</v>
      </c>
      <c r="AA117" t="s">
        <v>1961</v>
      </c>
      <c r="AB117" t="s">
        <v>1175</v>
      </c>
      <c r="AC117" t="s">
        <v>3760</v>
      </c>
      <c r="AD117" t="s">
        <v>2054</v>
      </c>
      <c r="AE117" t="s">
        <v>1636</v>
      </c>
      <c r="AF117" t="s">
        <v>165</v>
      </c>
      <c r="AG117" t="s">
        <v>2834</v>
      </c>
      <c r="AH117" t="s">
        <v>1671</v>
      </c>
    </row>
    <row r="118" spans="1:34" ht="17" customHeight="1" x14ac:dyDescent="0.2">
      <c r="A118" t="str">
        <f>'Nolette Dataset'!C118</f>
        <v>New York v. EPA</v>
      </c>
      <c r="B118" s="20" t="str">
        <f>'Nolette Dataset'!M118</f>
        <v>20-01164</v>
      </c>
      <c r="C118" s="43">
        <f>'Nolette Dataset'!F118</f>
        <v>43977</v>
      </c>
      <c r="D118" s="3" t="s">
        <v>5446</v>
      </c>
      <c r="E118" s="3" t="str">
        <f>'Nolette Dataset'!I118</f>
        <v>Environment</v>
      </c>
      <c r="F118" s="1" t="str">
        <f>'Nolette Dataset'!X118</f>
        <v>Blocking</v>
      </c>
      <c r="G118" s="1" t="s">
        <v>5026</v>
      </c>
      <c r="H118" s="29" t="str">
        <f>'Nolette Dataset'!T118</f>
        <v>DC</v>
      </c>
      <c r="I118" s="1" t="s">
        <v>975</v>
      </c>
      <c r="J118" s="1" t="str">
        <f t="shared" si="1"/>
        <v>NY CA MD MI MN OR VT VA</v>
      </c>
      <c r="K118" t="s">
        <v>975</v>
      </c>
      <c r="L118" t="s">
        <v>230</v>
      </c>
      <c r="M118" t="s">
        <v>1335</v>
      </c>
      <c r="N118" t="s">
        <v>3301</v>
      </c>
      <c r="O118" t="s">
        <v>4737</v>
      </c>
      <c r="P118" t="s">
        <v>1961</v>
      </c>
      <c r="Q118" t="s">
        <v>2054</v>
      </c>
      <c r="R118" t="s">
        <v>1636</v>
      </c>
    </row>
    <row r="119" spans="1:34" ht="17" customHeight="1" x14ac:dyDescent="0.2">
      <c r="A119" t="str">
        <f>'Nolette Dataset'!C119</f>
        <v>New York v. EPA</v>
      </c>
      <c r="B119" s="20" t="str">
        <f>'Nolette Dataset'!M119</f>
        <v>1:20-cv-03714</v>
      </c>
      <c r="C119" s="43">
        <f>'Nolette Dataset'!F119</f>
        <v>43964</v>
      </c>
      <c r="D119" s="3" t="s">
        <v>5446</v>
      </c>
      <c r="E119" s="3" t="str">
        <f>'Nolette Dataset'!I119</f>
        <v>Environment</v>
      </c>
      <c r="F119" s="1" t="str">
        <f>'Nolette Dataset'!X119</f>
        <v>Blocking</v>
      </c>
      <c r="G119" s="1" t="s">
        <v>5027</v>
      </c>
      <c r="H119" s="29">
        <f>'Nolette Dataset'!T119</f>
        <v>2</v>
      </c>
      <c r="I119" s="1" t="s">
        <v>975</v>
      </c>
      <c r="J119" s="1" t="str">
        <f t="shared" si="1"/>
        <v>NY CA IL MD MI MN OR VT VA</v>
      </c>
      <c r="K119" t="s">
        <v>975</v>
      </c>
      <c r="L119" t="s">
        <v>230</v>
      </c>
      <c r="M119" t="s">
        <v>2078</v>
      </c>
      <c r="N119" t="s">
        <v>1335</v>
      </c>
      <c r="O119" t="s">
        <v>3301</v>
      </c>
      <c r="P119" t="s">
        <v>4737</v>
      </c>
      <c r="Q119" t="s">
        <v>1961</v>
      </c>
      <c r="R119" t="s">
        <v>2054</v>
      </c>
      <c r="S119" t="s">
        <v>1636</v>
      </c>
    </row>
    <row r="120" spans="1:34" ht="17" customHeight="1" x14ac:dyDescent="0.2">
      <c r="A120" t="str">
        <f>'Nolette Dataset'!C120</f>
        <v>New York v. Wheeler</v>
      </c>
      <c r="B120" s="20" t="str">
        <f>'Nolette Dataset'!M120</f>
        <v>20-1151</v>
      </c>
      <c r="C120" s="43">
        <f>'Nolette Dataset'!F120</f>
        <v>43962</v>
      </c>
      <c r="D120" s="3" t="s">
        <v>5446</v>
      </c>
      <c r="E120" s="3" t="str">
        <f>'Nolette Dataset'!I120</f>
        <v>Environment</v>
      </c>
      <c r="F120" s="1" t="str">
        <f>'Nolette Dataset'!X120</f>
        <v>Blocking</v>
      </c>
      <c r="G120" s="1" t="s">
        <v>5028</v>
      </c>
      <c r="H120" s="29" t="str">
        <f>'Nolette Dataset'!T120</f>
        <v>DC</v>
      </c>
      <c r="I120" s="1" t="s">
        <v>975</v>
      </c>
      <c r="J120" s="1" t="str">
        <f t="shared" si="1"/>
        <v>NY CT IL ME MD MN NJ OR VA WA DC</v>
      </c>
      <c r="K120" t="s">
        <v>975</v>
      </c>
      <c r="L120" t="s">
        <v>3236</v>
      </c>
      <c r="M120" t="s">
        <v>2078</v>
      </c>
      <c r="N120" t="s">
        <v>3630</v>
      </c>
      <c r="O120" t="s">
        <v>1335</v>
      </c>
      <c r="P120" t="s">
        <v>4737</v>
      </c>
      <c r="Q120" t="s">
        <v>1143</v>
      </c>
      <c r="R120" t="s">
        <v>1961</v>
      </c>
      <c r="S120" t="s">
        <v>1636</v>
      </c>
      <c r="T120" t="s">
        <v>165</v>
      </c>
      <c r="U120" t="s">
        <v>1671</v>
      </c>
    </row>
    <row r="121" spans="1:34" ht="17" customHeight="1" x14ac:dyDescent="0.2">
      <c r="A121" t="str">
        <f>'Nolette Dataset'!C121</f>
        <v>California v. Wheeler</v>
      </c>
      <c r="B121" s="20" t="str">
        <f>'Nolette Dataset'!M121</f>
        <v>3:20-cv-03005</v>
      </c>
      <c r="C121" s="43">
        <f>'Nolette Dataset'!F121</f>
        <v>43952</v>
      </c>
      <c r="D121" s="3" t="s">
        <v>5446</v>
      </c>
      <c r="E121" s="3" t="str">
        <f>'Nolette Dataset'!I121</f>
        <v>Environment</v>
      </c>
      <c r="F121" s="1" t="str">
        <f>'Nolette Dataset'!X121</f>
        <v>Blocking</v>
      </c>
      <c r="G121" s="1" t="s">
        <v>5029</v>
      </c>
      <c r="H121" s="29">
        <f>'Nolette Dataset'!T121</f>
        <v>9</v>
      </c>
      <c r="I121" s="1" t="s">
        <v>5843</v>
      </c>
      <c r="J121" s="1" t="str">
        <f t="shared" si="1"/>
        <v>CA NY IL ME MD MI NJ NM NC OR RI VT WA WI MA VA DC</v>
      </c>
      <c r="K121" t="s">
        <v>230</v>
      </c>
      <c r="L121" t="s">
        <v>975</v>
      </c>
      <c r="M121" t="s">
        <v>2078</v>
      </c>
      <c r="N121" t="s">
        <v>3630</v>
      </c>
      <c r="O121" t="s">
        <v>1335</v>
      </c>
      <c r="P121" t="s">
        <v>3301</v>
      </c>
      <c r="Q121" t="s">
        <v>1143</v>
      </c>
      <c r="R121" t="s">
        <v>4119</v>
      </c>
      <c r="S121" t="s">
        <v>3708</v>
      </c>
      <c r="T121" t="s">
        <v>1961</v>
      </c>
      <c r="U121" t="s">
        <v>3760</v>
      </c>
      <c r="V121" t="s">
        <v>2054</v>
      </c>
      <c r="W121" t="s">
        <v>165</v>
      </c>
      <c r="X121" t="s">
        <v>2834</v>
      </c>
      <c r="Y121" t="s">
        <v>1443</v>
      </c>
      <c r="Z121" t="s">
        <v>1636</v>
      </c>
      <c r="AA121" t="s">
        <v>1671</v>
      </c>
    </row>
    <row r="122" spans="1:34" ht="17" customHeight="1" x14ac:dyDescent="0.2">
      <c r="A122" t="str">
        <f>'Nolette Dataset'!C122</f>
        <v>California v. U.S. Department of Energy</v>
      </c>
      <c r="B122" s="20" t="str">
        <f>'Nolette Dataset'!M122</f>
        <v>20-71068</v>
      </c>
      <c r="C122" s="43">
        <f>'Nolette Dataset'!F122</f>
        <v>43935</v>
      </c>
      <c r="D122" s="3" t="s">
        <v>5446</v>
      </c>
      <c r="E122" s="3" t="str">
        <f>'Nolette Dataset'!I122</f>
        <v>Energy</v>
      </c>
      <c r="F122" s="1" t="str">
        <f>'Nolette Dataset'!X122</f>
        <v>Blocking</v>
      </c>
      <c r="G122" s="1" t="s">
        <v>5030</v>
      </c>
      <c r="H122" s="29">
        <f>'Nolette Dataset'!T122</f>
        <v>9</v>
      </c>
      <c r="I122" s="1" t="s">
        <v>230</v>
      </c>
      <c r="J122" s="1" t="str">
        <f t="shared" si="1"/>
        <v>CA CT IL ME MA MI MN NV NJ NY OR VT WA DC</v>
      </c>
      <c r="K122" t="s">
        <v>230</v>
      </c>
      <c r="L122" t="s">
        <v>3236</v>
      </c>
      <c r="M122" t="s">
        <v>2078</v>
      </c>
      <c r="N122" t="s">
        <v>3630</v>
      </c>
      <c r="O122" t="s">
        <v>1443</v>
      </c>
      <c r="P122" t="s">
        <v>3301</v>
      </c>
      <c r="Q122" t="s">
        <v>4737</v>
      </c>
      <c r="R122" t="s">
        <v>1831</v>
      </c>
      <c r="S122" t="s">
        <v>1143</v>
      </c>
      <c r="T122" t="s">
        <v>975</v>
      </c>
      <c r="U122" t="s">
        <v>1961</v>
      </c>
      <c r="V122" t="s">
        <v>2054</v>
      </c>
      <c r="W122" t="s">
        <v>165</v>
      </c>
      <c r="X122" t="s">
        <v>1671</v>
      </c>
    </row>
    <row r="123" spans="1:34" ht="17" customHeight="1" x14ac:dyDescent="0.2">
      <c r="A123" t="str">
        <f>'Nolette Dataset'!C123</f>
        <v>American Public Gas Association v. U.S. Department of Energy</v>
      </c>
      <c r="B123" s="20" t="str">
        <f>'Nolette Dataset'!M123</f>
        <v>20-1068</v>
      </c>
      <c r="C123" s="43">
        <f>'Nolette Dataset'!F123</f>
        <v>43929</v>
      </c>
      <c r="D123" s="3" t="s">
        <v>5446</v>
      </c>
      <c r="E123" s="3" t="str">
        <f>'Nolette Dataset'!I123</f>
        <v>Energy</v>
      </c>
      <c r="F123" s="1" t="str">
        <f>'Nolette Dataset'!X123</f>
        <v>Forcing</v>
      </c>
      <c r="G123" s="1" t="s">
        <v>4877</v>
      </c>
      <c r="H123" s="29" t="str">
        <f>'Nolette Dataset'!T123</f>
        <v>DC</v>
      </c>
      <c r="J123" s="1" t="str">
        <f t="shared" si="1"/>
        <v/>
      </c>
    </row>
    <row r="124" spans="1:34" ht="17" customHeight="1" x14ac:dyDescent="0.2">
      <c r="A124" t="str">
        <f>'Nolette Dataset'!C124</f>
        <v>California v. Trump</v>
      </c>
      <c r="B124" s="20" t="str">
        <f>'Nolette Dataset'!M124</f>
        <v>4:20-cv-01563</v>
      </c>
      <c r="C124" s="43">
        <f>'Nolette Dataset'!F124</f>
        <v>43893</v>
      </c>
      <c r="D124" s="3" t="s">
        <v>5446</v>
      </c>
      <c r="E124" s="3" t="str">
        <f>'Nolette Dataset'!I124</f>
        <v>Immigration</v>
      </c>
      <c r="F124" s="1" t="str">
        <f>'Nolette Dataset'!X124</f>
        <v>Blocking</v>
      </c>
      <c r="G124" s="1" t="s">
        <v>5031</v>
      </c>
      <c r="H124" s="29">
        <f>'Nolette Dataset'!T124</f>
        <v>9</v>
      </c>
      <c r="I124" s="1" t="s">
        <v>230</v>
      </c>
      <c r="J124" s="1" t="str">
        <f t="shared" si="1"/>
        <v>CA CO CT HI IL ME MD MA MI MN NV NJ NM NY OR RI VT VA WI</v>
      </c>
      <c r="K124" t="s">
        <v>230</v>
      </c>
      <c r="L124" t="s">
        <v>1591</v>
      </c>
      <c r="M124" t="s">
        <v>3236</v>
      </c>
      <c r="N124" t="s">
        <v>2632</v>
      </c>
      <c r="O124" t="s">
        <v>2078</v>
      </c>
      <c r="P124" t="s">
        <v>3630</v>
      </c>
      <c r="Q124" t="s">
        <v>1335</v>
      </c>
      <c r="R124" t="s">
        <v>1443</v>
      </c>
      <c r="S124" t="s">
        <v>3301</v>
      </c>
      <c r="T124" t="s">
        <v>4737</v>
      </c>
      <c r="U124" t="s">
        <v>1831</v>
      </c>
      <c r="V124" t="s">
        <v>1143</v>
      </c>
      <c r="W124" t="s">
        <v>4119</v>
      </c>
      <c r="X124" t="s">
        <v>975</v>
      </c>
      <c r="Y124" t="s">
        <v>1961</v>
      </c>
      <c r="Z124" t="s">
        <v>3760</v>
      </c>
      <c r="AA124" t="s">
        <v>2054</v>
      </c>
      <c r="AB124" t="s">
        <v>1636</v>
      </c>
      <c r="AC124" t="s">
        <v>2834</v>
      </c>
    </row>
    <row r="125" spans="1:34" ht="17" customHeight="1" x14ac:dyDescent="0.2">
      <c r="A125" t="str">
        <f>'Nolette Dataset'!C125</f>
        <v>New York v. Department of Energy</v>
      </c>
      <c r="B125" s="20" t="str">
        <f>'Nolette Dataset'!M125</f>
        <v>20-00743</v>
      </c>
      <c r="C125" s="43">
        <f>'Nolette Dataset'!F125</f>
        <v>43889</v>
      </c>
      <c r="D125" s="3" t="s">
        <v>5446</v>
      </c>
      <c r="E125" s="3" t="str">
        <f>'Nolette Dataset'!I125</f>
        <v>Environment</v>
      </c>
      <c r="F125" s="1" t="str">
        <f>'Nolette Dataset'!X125</f>
        <v>Blocking</v>
      </c>
      <c r="G125" s="1" t="s">
        <v>5032</v>
      </c>
      <c r="H125" s="29">
        <f>'Nolette Dataset'!T125</f>
        <v>2</v>
      </c>
      <c r="I125" s="1" t="s">
        <v>5843</v>
      </c>
      <c r="J125" s="1" t="str">
        <f t="shared" si="1"/>
        <v>CA NY CT IL MD ME MI MN NJ NV OR VT WA MA DC CO</v>
      </c>
      <c r="K125" t="s">
        <v>230</v>
      </c>
      <c r="L125" t="s">
        <v>975</v>
      </c>
      <c r="M125" t="s">
        <v>3236</v>
      </c>
      <c r="N125" t="s">
        <v>2078</v>
      </c>
      <c r="O125" t="s">
        <v>1335</v>
      </c>
      <c r="P125" t="s">
        <v>3630</v>
      </c>
      <c r="Q125" t="s">
        <v>3301</v>
      </c>
      <c r="R125" t="s">
        <v>4737</v>
      </c>
      <c r="S125" t="s">
        <v>1143</v>
      </c>
      <c r="T125" t="s">
        <v>1831</v>
      </c>
      <c r="U125" t="s">
        <v>1961</v>
      </c>
      <c r="V125" t="s">
        <v>2054</v>
      </c>
      <c r="W125" t="s">
        <v>165</v>
      </c>
      <c r="X125" t="s">
        <v>1443</v>
      </c>
      <c r="Y125" t="s">
        <v>1671</v>
      </c>
      <c r="Z125" t="s">
        <v>1591</v>
      </c>
    </row>
    <row r="126" spans="1:34" ht="17" customHeight="1" x14ac:dyDescent="0.2">
      <c r="A126" t="str">
        <f>'Nolette Dataset'!C126</f>
        <v>New York v. Scalia</v>
      </c>
      <c r="B126" s="20" t="str">
        <f>'Nolette Dataset'!M126</f>
        <v>1:20-cv-01689</v>
      </c>
      <c r="C126" s="43">
        <f>'Nolette Dataset'!F126</f>
        <v>43887</v>
      </c>
      <c r="D126" s="3" t="s">
        <v>5446</v>
      </c>
      <c r="E126" s="3" t="str">
        <f>'Nolette Dataset'!I126</f>
        <v>Labor</v>
      </c>
      <c r="F126" s="1" t="str">
        <f>'Nolette Dataset'!X126</f>
        <v>Blocking</v>
      </c>
      <c r="G126" s="1" t="s">
        <v>5033</v>
      </c>
      <c r="H126" s="29">
        <f>'Nolette Dataset'!T126</f>
        <v>2</v>
      </c>
      <c r="I126" s="1" t="s">
        <v>5855</v>
      </c>
      <c r="J126" s="1" t="str">
        <f t="shared" si="1"/>
        <v>NY PA CA CO DE DC IL MD MA MI MN NJ NM OR RI VT VA WA</v>
      </c>
      <c r="K126" t="s">
        <v>975</v>
      </c>
      <c r="L126" t="s">
        <v>1175</v>
      </c>
      <c r="M126" t="s">
        <v>230</v>
      </c>
      <c r="N126" t="s">
        <v>1591</v>
      </c>
      <c r="O126" t="s">
        <v>3576</v>
      </c>
      <c r="P126" t="s">
        <v>1671</v>
      </c>
      <c r="Q126" t="s">
        <v>2078</v>
      </c>
      <c r="R126" t="s">
        <v>1335</v>
      </c>
      <c r="S126" t="s">
        <v>1443</v>
      </c>
      <c r="T126" t="s">
        <v>3301</v>
      </c>
      <c r="U126" t="s">
        <v>4737</v>
      </c>
      <c r="V126" t="s">
        <v>1143</v>
      </c>
      <c r="W126" t="s">
        <v>4119</v>
      </c>
      <c r="X126" t="s">
        <v>1961</v>
      </c>
      <c r="Y126" t="s">
        <v>3760</v>
      </c>
      <c r="Z126" t="s">
        <v>2054</v>
      </c>
      <c r="AA126" t="s">
        <v>1636</v>
      </c>
      <c r="AB126" t="s">
        <v>165</v>
      </c>
    </row>
    <row r="127" spans="1:34" ht="17" customHeight="1" x14ac:dyDescent="0.2">
      <c r="A127" t="str">
        <f>'Nolette Dataset'!C127</f>
        <v>New Jersey v. Wheeler</v>
      </c>
      <c r="B127" s="20" t="str">
        <f>'Nolette Dataset'!M127</f>
        <v>1:20-cv-01425</v>
      </c>
      <c r="C127" s="43">
        <f>'Nolette Dataset'!F127</f>
        <v>43880</v>
      </c>
      <c r="D127" s="3" t="s">
        <v>5446</v>
      </c>
      <c r="E127" s="3" t="str">
        <f>'Nolette Dataset'!I127</f>
        <v>Environment</v>
      </c>
      <c r="F127" s="1" t="str">
        <f>'Nolette Dataset'!X127</f>
        <v>Forcing</v>
      </c>
      <c r="G127" s="1" t="s">
        <v>5034</v>
      </c>
      <c r="H127" s="29">
        <f>'Nolette Dataset'!T127</f>
        <v>2</v>
      </c>
      <c r="I127" s="1" t="s">
        <v>1143</v>
      </c>
      <c r="J127" s="1" t="str">
        <f t="shared" si="1"/>
        <v>NJ CT DE NY MA</v>
      </c>
      <c r="K127" t="s">
        <v>1143</v>
      </c>
      <c r="L127" t="s">
        <v>3236</v>
      </c>
      <c r="M127" t="s">
        <v>3576</v>
      </c>
      <c r="N127" t="s">
        <v>975</v>
      </c>
      <c r="O127" t="s">
        <v>1443</v>
      </c>
    </row>
    <row r="128" spans="1:34" ht="17" customHeight="1" x14ac:dyDescent="0.2">
      <c r="A128" t="str">
        <f>'Nolette Dataset'!C128</f>
        <v>California v. HHS</v>
      </c>
      <c r="B128" s="20" t="str">
        <f>'Nolette Dataset'!M128</f>
        <v>3:20-cv-00682</v>
      </c>
      <c r="C128" s="43">
        <f>'Nolette Dataset'!F128</f>
        <v>43860</v>
      </c>
      <c r="D128" s="3" t="s">
        <v>5446</v>
      </c>
      <c r="E128" s="3" t="str">
        <f>'Nolette Dataset'!I128</f>
        <v>Health Care</v>
      </c>
      <c r="F128" s="1" t="str">
        <f>'Nolette Dataset'!X128</f>
        <v>Blocking</v>
      </c>
      <c r="G128" s="1" t="s">
        <v>5103</v>
      </c>
      <c r="H128" s="29">
        <f>'Nolette Dataset'!T128</f>
        <v>9</v>
      </c>
      <c r="I128" s="1" t="s">
        <v>5843</v>
      </c>
      <c r="J128" s="1" t="str">
        <f t="shared" si="1"/>
        <v>CA NY DC ME MD OR VT CO</v>
      </c>
      <c r="K128" t="s">
        <v>230</v>
      </c>
      <c r="L128" t="s">
        <v>975</v>
      </c>
      <c r="M128" t="s">
        <v>1671</v>
      </c>
      <c r="N128" t="s">
        <v>3630</v>
      </c>
      <c r="O128" t="s">
        <v>1335</v>
      </c>
      <c r="P128" t="s">
        <v>1961</v>
      </c>
      <c r="Q128" t="s">
        <v>2054</v>
      </c>
      <c r="R128" t="s">
        <v>1591</v>
      </c>
    </row>
    <row r="129" spans="1:34" ht="17" customHeight="1" x14ac:dyDescent="0.2">
      <c r="A129" t="str">
        <f>'Nolette Dataset'!C129</f>
        <v>Virginia v. Ferriero</v>
      </c>
      <c r="B129" s="20" t="str">
        <f>'Nolette Dataset'!M129</f>
        <v>1:20-cv-00242</v>
      </c>
      <c r="C129" s="43">
        <f>'Nolette Dataset'!F129</f>
        <v>43860</v>
      </c>
      <c r="D129" s="3" t="s">
        <v>5446</v>
      </c>
      <c r="E129" s="3" t="str">
        <f>'Nolette Dataset'!I129</f>
        <v>Civil Rights</v>
      </c>
      <c r="F129" s="1" t="str">
        <f>'Nolette Dataset'!X129</f>
        <v>Forcing</v>
      </c>
      <c r="G129" s="1" t="s">
        <v>5035</v>
      </c>
      <c r="H129" s="29" t="str">
        <f>'Nolette Dataset'!T129</f>
        <v>DC</v>
      </c>
      <c r="I129" s="1" t="s">
        <v>1636</v>
      </c>
      <c r="J129" s="1" t="str">
        <f t="shared" si="1"/>
        <v>VA IL NV</v>
      </c>
      <c r="K129" t="s">
        <v>1636</v>
      </c>
      <c r="L129" t="s">
        <v>2078</v>
      </c>
      <c r="M129" t="s">
        <v>1831</v>
      </c>
    </row>
    <row r="130" spans="1:34" ht="17" customHeight="1" x14ac:dyDescent="0.2">
      <c r="A130" t="str">
        <f>'Nolette Dataset'!C130</f>
        <v>New York v. Wheeler</v>
      </c>
      <c r="B130" s="20" t="str">
        <f>'Nolette Dataset'!M130</f>
        <v>20-01022</v>
      </c>
      <c r="C130" s="43">
        <f>'Nolette Dataset'!F130</f>
        <v>43859</v>
      </c>
      <c r="D130" s="3" t="s">
        <v>5446</v>
      </c>
      <c r="E130" s="3" t="str">
        <f>'Nolette Dataset'!I130</f>
        <v>Environment</v>
      </c>
      <c r="F130" s="1" t="str">
        <f>'Nolette Dataset'!X130</f>
        <v>Blocking</v>
      </c>
      <c r="G130" s="1" t="s">
        <v>5036</v>
      </c>
      <c r="H130" s="29" t="str">
        <f>'Nolette Dataset'!T130</f>
        <v>DC</v>
      </c>
      <c r="I130" s="1" t="s">
        <v>975</v>
      </c>
      <c r="J130" s="1" t="str">
        <f t="shared" si="1"/>
        <v>NY DC IL ME MD MA MI MN NJ NM OR PA RI VT WI</v>
      </c>
      <c r="K130" t="s">
        <v>975</v>
      </c>
      <c r="L130" t="s">
        <v>1671</v>
      </c>
      <c r="M130" t="s">
        <v>2078</v>
      </c>
      <c r="N130" t="s">
        <v>3630</v>
      </c>
      <c r="O130" t="s">
        <v>1335</v>
      </c>
      <c r="P130" t="s">
        <v>1443</v>
      </c>
      <c r="Q130" t="s">
        <v>3301</v>
      </c>
      <c r="R130" t="s">
        <v>4737</v>
      </c>
      <c r="S130" t="s">
        <v>1143</v>
      </c>
      <c r="T130" t="s">
        <v>4119</v>
      </c>
      <c r="U130" t="s">
        <v>1961</v>
      </c>
      <c r="V130" t="s">
        <v>1175</v>
      </c>
      <c r="W130" t="s">
        <v>3760</v>
      </c>
      <c r="X130" t="s">
        <v>2054</v>
      </c>
      <c r="Y130" t="s">
        <v>2834</v>
      </c>
    </row>
    <row r="131" spans="1:34" ht="17" customHeight="1" x14ac:dyDescent="0.2">
      <c r="A131" t="str">
        <f>'Nolette Dataset'!C131</f>
        <v>Washington State v. U.S. Department of State</v>
      </c>
      <c r="B131" s="20" t="str">
        <f>'Nolette Dataset'!M131</f>
        <v>2:20-cv-00111</v>
      </c>
      <c r="C131" s="43">
        <f>'Nolette Dataset'!F131</f>
        <v>43853</v>
      </c>
      <c r="D131" s="3" t="s">
        <v>5446</v>
      </c>
      <c r="E131" s="3" t="str">
        <f>'Nolette Dataset'!I131</f>
        <v>Other</v>
      </c>
      <c r="F131" s="1" t="str">
        <f>'Nolette Dataset'!X131</f>
        <v>Blocking</v>
      </c>
      <c r="G131" s="1" t="s">
        <v>5104</v>
      </c>
      <c r="H131" s="29">
        <f>'Nolette Dataset'!T131</f>
        <v>9</v>
      </c>
      <c r="I131" s="1" t="s">
        <v>165</v>
      </c>
      <c r="J131" s="1" t="str">
        <f t="shared" ref="J131:J194" si="2">_xlfn.TEXTJOIN(" ",TRUE,K131:AI131)</f>
        <v>WA CA CO CT DE DC HI IL ME MD MA MI MN NJ NY NC OR PA RI VT VA NM WI</v>
      </c>
      <c r="K131" t="s">
        <v>165</v>
      </c>
      <c r="L131" t="s">
        <v>230</v>
      </c>
      <c r="M131" t="s">
        <v>1591</v>
      </c>
      <c r="N131" t="s">
        <v>3236</v>
      </c>
      <c r="O131" t="s">
        <v>3576</v>
      </c>
      <c r="P131" t="s">
        <v>1671</v>
      </c>
      <c r="Q131" t="s">
        <v>2632</v>
      </c>
      <c r="R131" t="s">
        <v>2078</v>
      </c>
      <c r="S131" t="s">
        <v>3630</v>
      </c>
      <c r="T131" t="s">
        <v>1335</v>
      </c>
      <c r="U131" t="s">
        <v>1443</v>
      </c>
      <c r="V131" t="s">
        <v>3301</v>
      </c>
      <c r="W131" t="s">
        <v>4737</v>
      </c>
      <c r="X131" t="s">
        <v>1143</v>
      </c>
      <c r="Y131" t="s">
        <v>975</v>
      </c>
      <c r="Z131" t="s">
        <v>3708</v>
      </c>
      <c r="AA131" t="s">
        <v>1961</v>
      </c>
      <c r="AB131" t="s">
        <v>1175</v>
      </c>
      <c r="AC131" t="s">
        <v>3760</v>
      </c>
      <c r="AD131" t="s">
        <v>2054</v>
      </c>
      <c r="AE131" t="s">
        <v>1636</v>
      </c>
      <c r="AF131" t="s">
        <v>4119</v>
      </c>
      <c r="AG131" t="s">
        <v>2834</v>
      </c>
    </row>
    <row r="132" spans="1:34" ht="17" customHeight="1" x14ac:dyDescent="0.2">
      <c r="A132" t="str">
        <f>'Nolette Dataset'!C132</f>
        <v>D.C. v. U.S. Department of Agriculture</v>
      </c>
      <c r="B132" s="20" t="str">
        <f>'Nolette Dataset'!M132</f>
        <v>1:20-cv-00119</v>
      </c>
      <c r="C132" s="43">
        <f>'Nolette Dataset'!F132</f>
        <v>43846</v>
      </c>
      <c r="D132" s="3" t="s">
        <v>5446</v>
      </c>
      <c r="E132" s="3" t="str">
        <f>'Nolette Dataset'!I132</f>
        <v>Other</v>
      </c>
      <c r="F132" s="1" t="str">
        <f>'Nolette Dataset'!X132</f>
        <v>Blocking</v>
      </c>
      <c r="G132" s="1" t="s">
        <v>5105</v>
      </c>
      <c r="H132" s="29" t="str">
        <f>'Nolette Dataset'!T132</f>
        <v>DC</v>
      </c>
      <c r="I132" s="1" t="s">
        <v>1671</v>
      </c>
      <c r="J132" s="1" t="str">
        <f t="shared" si="2"/>
        <v>DC NY CA CT MD MA MI MN NV NJ OR PA RI VT VA CO HI IL ME NM</v>
      </c>
      <c r="K132" t="s">
        <v>1671</v>
      </c>
      <c r="L132" t="s">
        <v>975</v>
      </c>
      <c r="M132" t="s">
        <v>230</v>
      </c>
      <c r="N132" t="s">
        <v>3236</v>
      </c>
      <c r="O132" t="s">
        <v>1335</v>
      </c>
      <c r="P132" t="s">
        <v>1443</v>
      </c>
      <c r="Q132" t="s">
        <v>3301</v>
      </c>
      <c r="R132" t="s">
        <v>4737</v>
      </c>
      <c r="S132" t="s">
        <v>1831</v>
      </c>
      <c r="T132" t="s">
        <v>1143</v>
      </c>
      <c r="U132" t="s">
        <v>1961</v>
      </c>
      <c r="V132" t="s">
        <v>1175</v>
      </c>
      <c r="W132" t="s">
        <v>3760</v>
      </c>
      <c r="X132" t="s">
        <v>2054</v>
      </c>
      <c r="Y132" t="s">
        <v>1636</v>
      </c>
      <c r="Z132" t="s">
        <v>1591</v>
      </c>
      <c r="AA132" t="s">
        <v>2632</v>
      </c>
      <c r="AB132" t="s">
        <v>2078</v>
      </c>
      <c r="AC132" t="s">
        <v>3630</v>
      </c>
      <c r="AD132" t="s">
        <v>4119</v>
      </c>
    </row>
    <row r="133" spans="1:34" ht="17" customHeight="1" x14ac:dyDescent="0.2">
      <c r="A133" t="str">
        <f>'Nolette Dataset'!C133</f>
        <v>New York v. Wheeler</v>
      </c>
      <c r="B133" s="20" t="str">
        <f>'Nolette Dataset'!M133</f>
        <v>1:20-cv-00419</v>
      </c>
      <c r="C133" s="43">
        <f>'Nolette Dataset'!F133</f>
        <v>43846</v>
      </c>
      <c r="D133" s="3" t="s">
        <v>5446</v>
      </c>
      <c r="E133" s="3" t="str">
        <f>'Nolette Dataset'!I133</f>
        <v>Environment</v>
      </c>
      <c r="F133" s="1" t="str">
        <f>'Nolette Dataset'!X133</f>
        <v>Forcing</v>
      </c>
      <c r="G133" s="1" t="s">
        <v>4847</v>
      </c>
      <c r="H133" s="29">
        <f>'Nolette Dataset'!T133</f>
        <v>2</v>
      </c>
      <c r="I133" s="1" t="s">
        <v>975</v>
      </c>
      <c r="J133" s="1" t="str">
        <f t="shared" si="2"/>
        <v>NY CT</v>
      </c>
      <c r="K133" t="s">
        <v>975</v>
      </c>
      <c r="L133" t="s">
        <v>3236</v>
      </c>
    </row>
    <row r="134" spans="1:34" ht="17" customHeight="1" x14ac:dyDescent="0.2">
      <c r="A134" t="str">
        <f>'Nolette Dataset'!C134</f>
        <v>New York v. Wheeler</v>
      </c>
      <c r="B134" s="20" t="str">
        <f>'Nolette Dataset'!M134</f>
        <v>1:19-cv-11673</v>
      </c>
      <c r="C134" s="43">
        <f>'Nolette Dataset'!F134</f>
        <v>43819</v>
      </c>
      <c r="D134" s="3" t="s">
        <v>5446</v>
      </c>
      <c r="E134" s="3" t="str">
        <f>'Nolette Dataset'!I134</f>
        <v>Environment</v>
      </c>
      <c r="F134" s="1" t="str">
        <f>'Nolette Dataset'!X134</f>
        <v>Forcing</v>
      </c>
      <c r="G134" s="1" t="s">
        <v>5037</v>
      </c>
      <c r="H134" s="29">
        <f>'Nolette Dataset'!T134</f>
        <v>2</v>
      </c>
      <c r="I134" s="1" t="s">
        <v>975</v>
      </c>
      <c r="J134" s="1" t="str">
        <f t="shared" si="2"/>
        <v>NY CA CT IL ME MD MI NJ OR RI VT WA MA VA DC</v>
      </c>
      <c r="K134" t="s">
        <v>975</v>
      </c>
      <c r="L134" t="s">
        <v>230</v>
      </c>
      <c r="M134" t="s">
        <v>3236</v>
      </c>
      <c r="N134" t="s">
        <v>2078</v>
      </c>
      <c r="O134" t="s">
        <v>3630</v>
      </c>
      <c r="P134" t="s">
        <v>1335</v>
      </c>
      <c r="Q134" t="s">
        <v>3301</v>
      </c>
      <c r="R134" t="s">
        <v>1143</v>
      </c>
      <c r="S134" t="s">
        <v>1961</v>
      </c>
      <c r="T134" t="s">
        <v>3760</v>
      </c>
      <c r="U134" t="s">
        <v>2054</v>
      </c>
      <c r="V134" t="s">
        <v>165</v>
      </c>
      <c r="W134" t="s">
        <v>1443</v>
      </c>
      <c r="X134" t="s">
        <v>1636</v>
      </c>
      <c r="Y134" t="s">
        <v>1671</v>
      </c>
    </row>
    <row r="135" spans="1:34" ht="17" customHeight="1" x14ac:dyDescent="0.2">
      <c r="A135" t="str">
        <f>'Nolette Dataset'!C135</f>
        <v>Alabama v. Ferriero</v>
      </c>
      <c r="B135" s="20" t="str">
        <f>'Nolette Dataset'!M135</f>
        <v>7:19-cv-02032</v>
      </c>
      <c r="C135" s="43">
        <f>'Nolette Dataset'!F135</f>
        <v>43815</v>
      </c>
      <c r="D135" s="3" t="s">
        <v>5446</v>
      </c>
      <c r="E135" s="3" t="str">
        <f>'Nolette Dataset'!I135</f>
        <v>Civil Rights</v>
      </c>
      <c r="F135" s="1" t="str">
        <f>'Nolette Dataset'!X135</f>
        <v>Forcing</v>
      </c>
      <c r="G135" s="1" t="s">
        <v>5038</v>
      </c>
      <c r="H135" s="29">
        <f>'Nolette Dataset'!T135</f>
        <v>11</v>
      </c>
      <c r="I135" s="1" t="s">
        <v>453</v>
      </c>
      <c r="J135" s="1" t="str">
        <f t="shared" si="2"/>
        <v>AL LA SD</v>
      </c>
      <c r="K135" t="s">
        <v>453</v>
      </c>
      <c r="L135" t="s">
        <v>124</v>
      </c>
      <c r="M135" t="s">
        <v>4759</v>
      </c>
    </row>
    <row r="136" spans="1:34" ht="17" customHeight="1" x14ac:dyDescent="0.2">
      <c r="A136" t="str">
        <f>'Nolette Dataset'!C136</f>
        <v>California v. Wheeler</v>
      </c>
      <c r="B136" s="20" t="str">
        <f>'Nolette Dataset'!M136</f>
        <v>19-01239</v>
      </c>
      <c r="C136" s="43">
        <f>'Nolette Dataset'!F136</f>
        <v>43784</v>
      </c>
      <c r="D136" s="3" t="s">
        <v>5446</v>
      </c>
      <c r="E136" s="3" t="str">
        <f>'Nolette Dataset'!I136</f>
        <v>Environment</v>
      </c>
      <c r="F136" s="1" t="str">
        <f>'Nolette Dataset'!X136</f>
        <v>Forcing</v>
      </c>
      <c r="G136" s="1" t="s">
        <v>5039</v>
      </c>
      <c r="H136" s="29" t="str">
        <f>'Nolette Dataset'!T136</f>
        <v>DC</v>
      </c>
      <c r="I136" s="1" t="s">
        <v>230</v>
      </c>
      <c r="J136" s="1" t="str">
        <f t="shared" si="2"/>
        <v>CA CO CT DE HI IL ME MD MN NV NJ NM NY NC OR RI VT WA WI MA PA VA MI DC</v>
      </c>
      <c r="K136" t="s">
        <v>230</v>
      </c>
      <c r="L136" t="s">
        <v>1591</v>
      </c>
      <c r="M136" t="s">
        <v>3236</v>
      </c>
      <c r="N136" t="s">
        <v>3576</v>
      </c>
      <c r="O136" t="s">
        <v>2632</v>
      </c>
      <c r="P136" t="s">
        <v>2078</v>
      </c>
      <c r="Q136" t="s">
        <v>3630</v>
      </c>
      <c r="R136" t="s">
        <v>1335</v>
      </c>
      <c r="S136" t="s">
        <v>4737</v>
      </c>
      <c r="T136" t="s">
        <v>1831</v>
      </c>
      <c r="U136" t="s">
        <v>1143</v>
      </c>
      <c r="V136" t="s">
        <v>4119</v>
      </c>
      <c r="W136" t="s">
        <v>975</v>
      </c>
      <c r="X136" t="s">
        <v>3708</v>
      </c>
      <c r="Y136" t="s">
        <v>1961</v>
      </c>
      <c r="Z136" t="s">
        <v>3760</v>
      </c>
      <c r="AA136" t="s">
        <v>2054</v>
      </c>
      <c r="AB136" t="s">
        <v>165</v>
      </c>
      <c r="AC136" t="s">
        <v>2834</v>
      </c>
      <c r="AD136" t="s">
        <v>1443</v>
      </c>
      <c r="AE136" t="s">
        <v>1175</v>
      </c>
      <c r="AF136" t="s">
        <v>1636</v>
      </c>
      <c r="AG136" t="s">
        <v>3301</v>
      </c>
      <c r="AH136" t="s">
        <v>1671</v>
      </c>
    </row>
    <row r="137" spans="1:34" ht="17" customHeight="1" x14ac:dyDescent="0.2">
      <c r="A137" t="str">
        <f>'Nolette Dataset'!C137</f>
        <v>New York v. Department of Energy</v>
      </c>
      <c r="B137" s="20" t="str">
        <f>'Nolette Dataset'!M137</f>
        <v>19-03652</v>
      </c>
      <c r="C137" s="43">
        <f>'Nolette Dataset'!F137</f>
        <v>43773</v>
      </c>
      <c r="D137" s="3" t="s">
        <v>5446</v>
      </c>
      <c r="E137" s="3" t="str">
        <f>'Nolette Dataset'!I137</f>
        <v>Environment</v>
      </c>
      <c r="F137" s="1" t="str">
        <f>'Nolette Dataset'!X137</f>
        <v>Blocking</v>
      </c>
      <c r="G137" s="1" t="s">
        <v>5040</v>
      </c>
      <c r="H137" s="29">
        <f>'Nolette Dataset'!T137</f>
        <v>2</v>
      </c>
      <c r="I137" s="1" t="s">
        <v>5848</v>
      </c>
      <c r="J137" s="1" t="str">
        <f t="shared" si="2"/>
        <v>NY CA CO CT DC IL ME MD MA MI MN NJ NV OR VT WA</v>
      </c>
      <c r="K137" t="s">
        <v>975</v>
      </c>
      <c r="L137" t="s">
        <v>230</v>
      </c>
      <c r="M137" t="s">
        <v>1591</v>
      </c>
      <c r="N137" t="s">
        <v>3236</v>
      </c>
      <c r="O137" t="s">
        <v>1671</v>
      </c>
      <c r="P137" t="s">
        <v>2078</v>
      </c>
      <c r="Q137" t="s">
        <v>3630</v>
      </c>
      <c r="R137" t="s">
        <v>1335</v>
      </c>
      <c r="S137" t="s">
        <v>1443</v>
      </c>
      <c r="T137" t="s">
        <v>3301</v>
      </c>
      <c r="U137" t="s">
        <v>4737</v>
      </c>
      <c r="V137" t="s">
        <v>1143</v>
      </c>
      <c r="W137" t="s">
        <v>1831</v>
      </c>
      <c r="X137" t="s">
        <v>1961</v>
      </c>
      <c r="Y137" t="s">
        <v>2054</v>
      </c>
      <c r="Z137" t="s">
        <v>165</v>
      </c>
    </row>
    <row r="138" spans="1:34" ht="17" customHeight="1" x14ac:dyDescent="0.2">
      <c r="A138" t="str">
        <f>'Nolette Dataset'!C138</f>
        <v>New York v. EPA</v>
      </c>
      <c r="B138" s="20" t="str">
        <f>'Nolette Dataset'!M138</f>
        <v>19-1231</v>
      </c>
      <c r="C138" s="43">
        <f>'Nolette Dataset'!F138</f>
        <v>43767</v>
      </c>
      <c r="D138" s="3" t="s">
        <v>5446</v>
      </c>
      <c r="E138" s="3" t="str">
        <f>'Nolette Dataset'!I138</f>
        <v>Environment</v>
      </c>
      <c r="F138" s="1" t="str">
        <f>'Nolette Dataset'!X138</f>
        <v>Forcing</v>
      </c>
      <c r="G138" s="1" t="s">
        <v>5041</v>
      </c>
      <c r="H138" s="29" t="str">
        <f>'Nolette Dataset'!T138</f>
        <v>DC</v>
      </c>
      <c r="I138" s="1" t="s">
        <v>975</v>
      </c>
      <c r="J138" s="1" t="str">
        <f t="shared" si="2"/>
        <v>NY NJ</v>
      </c>
      <c r="K138" t="s">
        <v>975</v>
      </c>
      <c r="L138" t="s">
        <v>1143</v>
      </c>
    </row>
    <row r="139" spans="1:34" ht="17" customHeight="1" x14ac:dyDescent="0.2">
      <c r="A139" t="str">
        <f>'Nolette Dataset'!C139</f>
        <v>New Jersey v. Wheeler</v>
      </c>
      <c r="B139" s="20" t="str">
        <f>'Nolette Dataset'!M139</f>
        <v>1:19-cv-03247</v>
      </c>
      <c r="C139" s="43">
        <f>'Nolette Dataset'!F139</f>
        <v>43767</v>
      </c>
      <c r="D139" s="3" t="s">
        <v>5446</v>
      </c>
      <c r="E139" s="3" t="str">
        <f>'Nolette Dataset'!I139</f>
        <v>Environment</v>
      </c>
      <c r="F139" s="1" t="str">
        <f>'Nolette Dataset'!X139</f>
        <v>Forcing</v>
      </c>
      <c r="G139" s="1" t="s">
        <v>5106</v>
      </c>
      <c r="H139" s="29" t="str">
        <f>'Nolette Dataset'!T139</f>
        <v>DC</v>
      </c>
      <c r="I139" s="1" t="s">
        <v>1143</v>
      </c>
      <c r="J139" s="1" t="str">
        <f t="shared" si="2"/>
        <v>NJ CT NY</v>
      </c>
      <c r="K139" t="s">
        <v>1143</v>
      </c>
      <c r="L139" t="s">
        <v>3236</v>
      </c>
      <c r="M139" t="s">
        <v>975</v>
      </c>
    </row>
    <row r="140" spans="1:34" ht="17" customHeight="1" x14ac:dyDescent="0.2">
      <c r="A140" t="str">
        <f>'Nolette Dataset'!C140</f>
        <v>California v. EPA</v>
      </c>
      <c r="B140" s="20" t="str">
        <f>'Nolette Dataset'!M140</f>
        <v>19-01227</v>
      </c>
      <c r="C140" s="43">
        <f>'Nolette Dataset'!F140</f>
        <v>43763</v>
      </c>
      <c r="D140" s="3" t="s">
        <v>5446</v>
      </c>
      <c r="E140" s="3" t="str">
        <f>'Nolette Dataset'!I140</f>
        <v>Environment</v>
      </c>
      <c r="F140" s="1" t="str">
        <f>'Nolette Dataset'!X140</f>
        <v>Blocking</v>
      </c>
      <c r="G140" s="1" t="s">
        <v>5042</v>
      </c>
      <c r="H140" s="29" t="str">
        <f>'Nolette Dataset'!T140</f>
        <v>DC</v>
      </c>
      <c r="I140" s="1" t="s">
        <v>230</v>
      </c>
      <c r="J140" s="1" t="str">
        <f t="shared" si="2"/>
        <v>CA IL MD NJ NM OR PA RI VT</v>
      </c>
      <c r="K140" t="s">
        <v>230</v>
      </c>
      <c r="L140" t="s">
        <v>2078</v>
      </c>
      <c r="M140" t="s">
        <v>1335</v>
      </c>
      <c r="N140" t="s">
        <v>1143</v>
      </c>
      <c r="O140" t="s">
        <v>4119</v>
      </c>
      <c r="P140" t="s">
        <v>1961</v>
      </c>
      <c r="Q140" t="s">
        <v>1175</v>
      </c>
      <c r="R140" t="s">
        <v>3760</v>
      </c>
      <c r="S140" t="s">
        <v>2054</v>
      </c>
    </row>
    <row r="141" spans="1:34" ht="17" customHeight="1" x14ac:dyDescent="0.2">
      <c r="A141" t="str">
        <f>'Nolette Dataset'!C141</f>
        <v>California v. Bernhardt</v>
      </c>
      <c r="B141" s="20" t="str">
        <f>'Nolette Dataset'!M141</f>
        <v>4:19-cv-06013</v>
      </c>
      <c r="C141" s="43">
        <f>'Nolette Dataset'!F141</f>
        <v>43733</v>
      </c>
      <c r="D141" s="3" t="s">
        <v>5446</v>
      </c>
      <c r="E141" s="3" t="str">
        <f>'Nolette Dataset'!I141</f>
        <v>Environment</v>
      </c>
      <c r="F141" s="1" t="str">
        <f>'Nolette Dataset'!X141</f>
        <v>Blocking</v>
      </c>
      <c r="G141" s="1" t="s">
        <v>5107</v>
      </c>
      <c r="H141" s="29">
        <f>'Nolette Dataset'!T141</f>
        <v>9</v>
      </c>
      <c r="I141" s="1" t="s">
        <v>230</v>
      </c>
      <c r="J141" s="1" t="str">
        <f t="shared" si="2"/>
        <v>CA MA MD CO CT IL MI NV NJ NM NY NC OR PA RI VT WA DC MN WI</v>
      </c>
      <c r="K141" t="s">
        <v>230</v>
      </c>
      <c r="L141" t="s">
        <v>1443</v>
      </c>
      <c r="M141" t="s">
        <v>1335</v>
      </c>
      <c r="N141" t="s">
        <v>1591</v>
      </c>
      <c r="O141" t="s">
        <v>3236</v>
      </c>
      <c r="P141" t="s">
        <v>2078</v>
      </c>
      <c r="Q141" t="s">
        <v>3301</v>
      </c>
      <c r="R141" t="s">
        <v>1831</v>
      </c>
      <c r="S141" t="s">
        <v>1143</v>
      </c>
      <c r="T141" t="s">
        <v>4119</v>
      </c>
      <c r="U141" t="s">
        <v>975</v>
      </c>
      <c r="V141" t="s">
        <v>3708</v>
      </c>
      <c r="W141" t="s">
        <v>1961</v>
      </c>
      <c r="X141" t="s">
        <v>1175</v>
      </c>
      <c r="Y141" t="s">
        <v>3760</v>
      </c>
      <c r="Z141" t="s">
        <v>2054</v>
      </c>
      <c r="AA141" t="s">
        <v>165</v>
      </c>
      <c r="AB141" t="s">
        <v>1671</v>
      </c>
      <c r="AC141" t="s">
        <v>4737</v>
      </c>
      <c r="AD141" t="s">
        <v>2834</v>
      </c>
    </row>
    <row r="142" spans="1:34" ht="17" customHeight="1" x14ac:dyDescent="0.2">
      <c r="A142" t="str">
        <f>'Nolette Dataset'!C142</f>
        <v>California v. Chao</v>
      </c>
      <c r="B142" s="20" t="str">
        <f>'Nolette Dataset'!M142</f>
        <v>1:19-cv-02826</v>
      </c>
      <c r="C142" s="43">
        <f>'Nolette Dataset'!F142</f>
        <v>43728</v>
      </c>
      <c r="D142" s="3" t="s">
        <v>5446</v>
      </c>
      <c r="E142" s="3" t="str">
        <f>'Nolette Dataset'!I142</f>
        <v>Environment</v>
      </c>
      <c r="F142" s="1" t="str">
        <f>'Nolette Dataset'!X142</f>
        <v>Blocking</v>
      </c>
      <c r="G142" s="1" t="s">
        <v>5039</v>
      </c>
      <c r="H142" s="29" t="str">
        <f>'Nolette Dataset'!T142</f>
        <v>DC</v>
      </c>
      <c r="I142" s="1" t="s">
        <v>230</v>
      </c>
      <c r="J142" s="1" t="str">
        <f t="shared" si="2"/>
        <v>CA CO CT DE HI IL ME MD MN NV NJ NM NY NC OR RI VT WA WI MA PA VA MI DC</v>
      </c>
      <c r="K142" t="s">
        <v>230</v>
      </c>
      <c r="L142" t="s">
        <v>1591</v>
      </c>
      <c r="M142" t="s">
        <v>3236</v>
      </c>
      <c r="N142" t="s">
        <v>3576</v>
      </c>
      <c r="O142" t="s">
        <v>2632</v>
      </c>
      <c r="P142" t="s">
        <v>2078</v>
      </c>
      <c r="Q142" t="s">
        <v>3630</v>
      </c>
      <c r="R142" t="s">
        <v>1335</v>
      </c>
      <c r="S142" t="s">
        <v>4737</v>
      </c>
      <c r="T142" t="s">
        <v>1831</v>
      </c>
      <c r="U142" t="s">
        <v>1143</v>
      </c>
      <c r="V142" t="s">
        <v>4119</v>
      </c>
      <c r="W142" t="s">
        <v>975</v>
      </c>
      <c r="X142" t="s">
        <v>3708</v>
      </c>
      <c r="Y142" t="s">
        <v>1961</v>
      </c>
      <c r="Z142" t="s">
        <v>3760</v>
      </c>
      <c r="AA142" t="s">
        <v>2054</v>
      </c>
      <c r="AB142" t="s">
        <v>165</v>
      </c>
      <c r="AC142" t="s">
        <v>2834</v>
      </c>
      <c r="AD142" t="s">
        <v>1443</v>
      </c>
      <c r="AE142" t="s">
        <v>1175</v>
      </c>
      <c r="AF142" t="s">
        <v>1636</v>
      </c>
      <c r="AG142" t="s">
        <v>3301</v>
      </c>
      <c r="AH142" t="s">
        <v>1671</v>
      </c>
    </row>
    <row r="143" spans="1:34" ht="17" customHeight="1" x14ac:dyDescent="0.2">
      <c r="A143" t="str">
        <f>'Nolette Dataset'!C143</f>
        <v>New York v. Securities and Exchange Commission</v>
      </c>
      <c r="B143" s="20" t="str">
        <f>'Nolette Dataset'!M143</f>
        <v>1:19-cv-08365 (S.D.N.Y.)19-2893 (Second Circuit)</v>
      </c>
      <c r="C143" s="43">
        <f>'Nolette Dataset'!F143</f>
        <v>43717</v>
      </c>
      <c r="D143" s="3" t="s">
        <v>5446</v>
      </c>
      <c r="E143" s="3" t="str">
        <f>'Nolette Dataset'!I143</f>
        <v>Consumer Protection</v>
      </c>
      <c r="F143" s="1" t="str">
        <f>'Nolette Dataset'!X143</f>
        <v>Blocking</v>
      </c>
      <c r="G143" s="1" t="s">
        <v>5043</v>
      </c>
      <c r="H143" s="29">
        <f>'Nolette Dataset'!T143</f>
        <v>2</v>
      </c>
      <c r="I143" s="1" t="s">
        <v>975</v>
      </c>
      <c r="J143" s="1" t="str">
        <f t="shared" si="2"/>
        <v>NY CA CT DE ME NM OR DC</v>
      </c>
      <c r="K143" t="s">
        <v>975</v>
      </c>
      <c r="L143" t="s">
        <v>230</v>
      </c>
      <c r="M143" t="s">
        <v>3236</v>
      </c>
      <c r="N143" t="s">
        <v>3576</v>
      </c>
      <c r="O143" t="s">
        <v>3630</v>
      </c>
      <c r="P143" t="s">
        <v>4119</v>
      </c>
      <c r="Q143" t="s">
        <v>1961</v>
      </c>
      <c r="R143" t="s">
        <v>1671</v>
      </c>
    </row>
    <row r="144" spans="1:34" ht="17" customHeight="1" x14ac:dyDescent="0.2">
      <c r="A144" t="str">
        <f>'Nolette Dataset'!C144</f>
        <v>California v. McAleenan</v>
      </c>
      <c r="B144" s="20" t="str">
        <f>'Nolette Dataset'!M144</f>
        <v>2:19-cv-07390</v>
      </c>
      <c r="C144" s="43">
        <f>'Nolette Dataset'!F144</f>
        <v>43703</v>
      </c>
      <c r="D144" s="3" t="s">
        <v>5446</v>
      </c>
      <c r="E144" s="3" t="str">
        <f>'Nolette Dataset'!I144</f>
        <v>Immigration</v>
      </c>
      <c r="F144" s="1" t="str">
        <f>'Nolette Dataset'!X144</f>
        <v>Blocking</v>
      </c>
      <c r="G144" s="1" t="s">
        <v>5044</v>
      </c>
      <c r="H144" s="29">
        <f>'Nolette Dataset'!T144</f>
        <v>9</v>
      </c>
      <c r="I144" s="1" t="s">
        <v>5849</v>
      </c>
      <c r="J144" s="1" t="str">
        <f t="shared" si="2"/>
        <v>CA MA CT DE DC IL ME MD MI MN NV NJ NM NY OR PA RI VT VA WA</v>
      </c>
      <c r="K144" t="s">
        <v>230</v>
      </c>
      <c r="L144" t="s">
        <v>1443</v>
      </c>
      <c r="M144" t="s">
        <v>3236</v>
      </c>
      <c r="N144" t="s">
        <v>3576</v>
      </c>
      <c r="O144" t="s">
        <v>1671</v>
      </c>
      <c r="P144" t="s">
        <v>2078</v>
      </c>
      <c r="Q144" t="s">
        <v>3630</v>
      </c>
      <c r="R144" t="s">
        <v>1335</v>
      </c>
      <c r="S144" t="s">
        <v>3301</v>
      </c>
      <c r="T144" t="s">
        <v>4737</v>
      </c>
      <c r="U144" t="s">
        <v>1831</v>
      </c>
      <c r="V144" t="s">
        <v>1143</v>
      </c>
      <c r="W144" t="s">
        <v>4119</v>
      </c>
      <c r="X144" t="s">
        <v>975</v>
      </c>
      <c r="Y144" t="s">
        <v>1961</v>
      </c>
      <c r="Z144" t="s">
        <v>1175</v>
      </c>
      <c r="AA144" t="s">
        <v>3760</v>
      </c>
      <c r="AB144" t="s">
        <v>2054</v>
      </c>
      <c r="AC144" t="s">
        <v>1636</v>
      </c>
      <c r="AD144" t="s">
        <v>165</v>
      </c>
    </row>
    <row r="145" spans="1:34" ht="17" customHeight="1" x14ac:dyDescent="0.2">
      <c r="A145" t="str">
        <f>'Nolette Dataset'!C145</f>
        <v>New York v. Department of Homeland Security</v>
      </c>
      <c r="B145" s="20" t="str">
        <f>'Nolette Dataset'!M145</f>
        <v>1:19-cv-07777</v>
      </c>
      <c r="C145" s="43">
        <f>'Nolette Dataset'!F145</f>
        <v>43697</v>
      </c>
      <c r="D145" s="3" t="s">
        <v>5446</v>
      </c>
      <c r="E145" s="3" t="str">
        <f>'Nolette Dataset'!I145</f>
        <v>Immigration</v>
      </c>
      <c r="F145" s="1" t="str">
        <f>'Nolette Dataset'!X145</f>
        <v>Blocking</v>
      </c>
      <c r="G145" s="1" t="s">
        <v>5045</v>
      </c>
      <c r="H145" s="29">
        <f>'Nolette Dataset'!T145</f>
        <v>2</v>
      </c>
      <c r="I145" s="1" t="s">
        <v>975</v>
      </c>
      <c r="J145" s="1" t="str">
        <f t="shared" si="2"/>
        <v>NY CT VT</v>
      </c>
      <c r="K145" t="s">
        <v>975</v>
      </c>
      <c r="L145" t="s">
        <v>3236</v>
      </c>
      <c r="M145" t="s">
        <v>2054</v>
      </c>
    </row>
    <row r="146" spans="1:34" ht="17" customHeight="1" x14ac:dyDescent="0.2">
      <c r="A146" t="str">
        <f>'Nolette Dataset'!C146</f>
        <v>California v. Department of Homeland Security</v>
      </c>
      <c r="B146" s="20" t="str">
        <f>'Nolette Dataset'!M146</f>
        <v>4:19-cv-04975</v>
      </c>
      <c r="C146" s="43">
        <f>'Nolette Dataset'!F146</f>
        <v>43693</v>
      </c>
      <c r="D146" s="3" t="s">
        <v>5446</v>
      </c>
      <c r="E146" s="3" t="str">
        <f>'Nolette Dataset'!I146</f>
        <v>Immigration</v>
      </c>
      <c r="F146" s="1" t="str">
        <f>'Nolette Dataset'!X146</f>
        <v>Blocking</v>
      </c>
      <c r="G146" s="1" t="s">
        <v>5046</v>
      </c>
      <c r="H146" s="29">
        <f>'Nolette Dataset'!T146</f>
        <v>9</v>
      </c>
      <c r="I146" s="1" t="s">
        <v>230</v>
      </c>
      <c r="J146" s="1" t="str">
        <f t="shared" si="2"/>
        <v>CA DC ME PA OR</v>
      </c>
      <c r="K146" t="s">
        <v>230</v>
      </c>
      <c r="L146" t="s">
        <v>1671</v>
      </c>
      <c r="M146" t="s">
        <v>3630</v>
      </c>
      <c r="N146" t="s">
        <v>1175</v>
      </c>
      <c r="O146" t="s">
        <v>1961</v>
      </c>
    </row>
    <row r="147" spans="1:34" ht="17" customHeight="1" x14ac:dyDescent="0.2">
      <c r="A147" t="str">
        <f>'Nolette Dataset'!C147</f>
        <v>Washington v. Department of Homeland Security</v>
      </c>
      <c r="B147" s="20" t="str">
        <f>'Nolette Dataset'!M147</f>
        <v>4:19-cv-05210</v>
      </c>
      <c r="C147" s="43">
        <f>'Nolette Dataset'!F147</f>
        <v>43691</v>
      </c>
      <c r="D147" s="3" t="s">
        <v>5446</v>
      </c>
      <c r="E147" s="3" t="str">
        <f>'Nolette Dataset'!I147</f>
        <v>Immigration</v>
      </c>
      <c r="F147" s="1" t="str">
        <f>'Nolette Dataset'!X147</f>
        <v>Blocking</v>
      </c>
      <c r="G147" s="1" t="s">
        <v>5108</v>
      </c>
      <c r="H147" s="29">
        <f>'Nolette Dataset'!T147</f>
        <v>9</v>
      </c>
      <c r="I147" s="1" t="s">
        <v>5856</v>
      </c>
      <c r="J147" s="1" t="str">
        <f t="shared" si="2"/>
        <v>WA VA CO DE IL MD MA MI MN NV NJ NM RI HI</v>
      </c>
      <c r="K147" t="s">
        <v>165</v>
      </c>
      <c r="L147" t="s">
        <v>1636</v>
      </c>
      <c r="M147" t="s">
        <v>1591</v>
      </c>
      <c r="N147" t="s">
        <v>3576</v>
      </c>
      <c r="O147" t="s">
        <v>2078</v>
      </c>
      <c r="P147" t="s">
        <v>1335</v>
      </c>
      <c r="Q147" t="s">
        <v>1443</v>
      </c>
      <c r="R147" t="s">
        <v>3301</v>
      </c>
      <c r="S147" t="s">
        <v>4737</v>
      </c>
      <c r="T147" t="s">
        <v>1831</v>
      </c>
      <c r="U147" t="s">
        <v>1143</v>
      </c>
      <c r="V147" t="s">
        <v>4119</v>
      </c>
      <c r="W147" t="s">
        <v>3760</v>
      </c>
      <c r="X147" t="s">
        <v>2632</v>
      </c>
    </row>
    <row r="148" spans="1:34" ht="17" customHeight="1" x14ac:dyDescent="0.2">
      <c r="A148" t="str">
        <f>'Nolette Dataset'!C148</f>
        <v>New York v. EPA</v>
      </c>
      <c r="B148" s="20" t="str">
        <f>'Nolette Dataset'!M148</f>
        <v>19-1165</v>
      </c>
      <c r="C148" s="43">
        <f>'Nolette Dataset'!F148</f>
        <v>43690</v>
      </c>
      <c r="D148" s="3" t="s">
        <v>5446</v>
      </c>
      <c r="E148" s="3" t="str">
        <f>'Nolette Dataset'!I148</f>
        <v>Environment</v>
      </c>
      <c r="F148" s="1" t="str">
        <f>'Nolette Dataset'!X148</f>
        <v>Blocking</v>
      </c>
      <c r="G148" s="1" t="s">
        <v>5047</v>
      </c>
      <c r="H148" s="29" t="str">
        <f>'Nolette Dataset'!T148</f>
        <v>DC</v>
      </c>
      <c r="I148" s="1" t="s">
        <v>975</v>
      </c>
      <c r="J148" s="1" t="str">
        <f t="shared" si="2"/>
        <v>NY CA CO CT DE HI IL ME MD MA MI MN NJ NM NC OR PA RI VT VA WA WI DC NV</v>
      </c>
      <c r="K148" t="s">
        <v>975</v>
      </c>
      <c r="L148" t="s">
        <v>230</v>
      </c>
      <c r="M148" t="s">
        <v>1591</v>
      </c>
      <c r="N148" t="s">
        <v>3236</v>
      </c>
      <c r="O148" t="s">
        <v>3576</v>
      </c>
      <c r="P148" t="s">
        <v>2632</v>
      </c>
      <c r="Q148" t="s">
        <v>2078</v>
      </c>
      <c r="R148" t="s">
        <v>3630</v>
      </c>
      <c r="S148" t="s">
        <v>1335</v>
      </c>
      <c r="T148" t="s">
        <v>1443</v>
      </c>
      <c r="U148" t="s">
        <v>3301</v>
      </c>
      <c r="V148" t="s">
        <v>4737</v>
      </c>
      <c r="W148" t="s">
        <v>1143</v>
      </c>
      <c r="X148" t="s">
        <v>4119</v>
      </c>
      <c r="Y148" t="s">
        <v>3708</v>
      </c>
      <c r="Z148" t="s">
        <v>1961</v>
      </c>
      <c r="AA148" t="s">
        <v>1175</v>
      </c>
      <c r="AB148" t="s">
        <v>3760</v>
      </c>
      <c r="AC148" t="s">
        <v>2054</v>
      </c>
      <c r="AD148" t="s">
        <v>1636</v>
      </c>
      <c r="AE148" t="s">
        <v>165</v>
      </c>
      <c r="AF148" t="s">
        <v>2834</v>
      </c>
      <c r="AG148" t="s">
        <v>1671</v>
      </c>
      <c r="AH148" t="s">
        <v>1831</v>
      </c>
    </row>
    <row r="149" spans="1:34" ht="17" customHeight="1" x14ac:dyDescent="0.2">
      <c r="A149" t="str">
        <f>'Nolette Dataset'!C149</f>
        <v>New York v. Wheeler</v>
      </c>
      <c r="B149" s="20" t="str">
        <f>'Nolette Dataset'!M149</f>
        <v>19-71982</v>
      </c>
      <c r="C149" s="43">
        <f>'Nolette Dataset'!F149</f>
        <v>43684</v>
      </c>
      <c r="D149" s="3" t="s">
        <v>5446</v>
      </c>
      <c r="E149" s="3" t="str">
        <f>'Nolette Dataset'!I149</f>
        <v>Environment</v>
      </c>
      <c r="F149" s="1" t="str">
        <f>'Nolette Dataset'!X149</f>
        <v>Forcing</v>
      </c>
      <c r="G149" s="1" t="s">
        <v>5048</v>
      </c>
      <c r="H149" s="29">
        <f>'Nolette Dataset'!T149</f>
        <v>9</v>
      </c>
      <c r="I149" s="1" t="s">
        <v>975</v>
      </c>
      <c r="J149" s="1" t="str">
        <f t="shared" si="2"/>
        <v>NY CA WA MD VT MA</v>
      </c>
      <c r="K149" t="s">
        <v>975</v>
      </c>
      <c r="L149" t="s">
        <v>230</v>
      </c>
      <c r="M149" t="s">
        <v>165</v>
      </c>
      <c r="N149" t="s">
        <v>1335</v>
      </c>
      <c r="O149" t="s">
        <v>2054</v>
      </c>
      <c r="P149" t="s">
        <v>1443</v>
      </c>
    </row>
    <row r="150" spans="1:34" ht="17" customHeight="1" x14ac:dyDescent="0.2">
      <c r="A150" t="str">
        <f>'Nolette Dataset'!C150</f>
        <v>New York v. NHTSA</v>
      </c>
      <c r="B150" s="20" t="str">
        <f>'Nolette Dataset'!M150</f>
        <v>19-02395</v>
      </c>
      <c r="C150" s="43">
        <f>'Nolette Dataset'!F150</f>
        <v>43679</v>
      </c>
      <c r="D150" s="3" t="s">
        <v>5446</v>
      </c>
      <c r="E150" s="3" t="str">
        <f>'Nolette Dataset'!I150</f>
        <v>Environment</v>
      </c>
      <c r="F150" s="1" t="str">
        <f>'Nolette Dataset'!X150</f>
        <v>Blocking</v>
      </c>
      <c r="G150" s="1" t="s">
        <v>5109</v>
      </c>
      <c r="H150" s="29">
        <f>'Nolette Dataset'!T150</f>
        <v>2</v>
      </c>
      <c r="I150" s="1" t="s">
        <v>5848</v>
      </c>
      <c r="J150" s="1" t="str">
        <f t="shared" si="2"/>
        <v>NY CA CT DE IL MD NJ OR RI VT WA MA DC ME</v>
      </c>
      <c r="K150" t="s">
        <v>975</v>
      </c>
      <c r="L150" t="s">
        <v>230</v>
      </c>
      <c r="M150" t="s">
        <v>3236</v>
      </c>
      <c r="N150" t="s">
        <v>3576</v>
      </c>
      <c r="O150" t="s">
        <v>2078</v>
      </c>
      <c r="P150" t="s">
        <v>1335</v>
      </c>
      <c r="Q150" t="s">
        <v>1143</v>
      </c>
      <c r="R150" t="s">
        <v>1961</v>
      </c>
      <c r="S150" t="s">
        <v>3760</v>
      </c>
      <c r="T150" t="s">
        <v>2054</v>
      </c>
      <c r="U150" t="s">
        <v>165</v>
      </c>
      <c r="V150" t="s">
        <v>1443</v>
      </c>
      <c r="W150" t="s">
        <v>1671</v>
      </c>
      <c r="X150" t="s">
        <v>3630</v>
      </c>
    </row>
    <row r="151" spans="1:34" ht="17" customHeight="1" x14ac:dyDescent="0.2">
      <c r="A151" t="str">
        <f>'Nolette Dataset'!C151</f>
        <v>Cloud Peak Energy v. U.S. Department of the Interior</v>
      </c>
      <c r="B151" s="20" t="str">
        <f>'Nolette Dataset'!M151</f>
        <v>2:19-cv-00120</v>
      </c>
      <c r="C151" s="43">
        <f>'Nolette Dataset'!F151</f>
        <v>43677</v>
      </c>
      <c r="D151" s="3" t="s">
        <v>5446</v>
      </c>
      <c r="E151" s="3" t="str">
        <f>'Nolette Dataset'!I151</f>
        <v>Energy</v>
      </c>
      <c r="F151" s="1" t="str">
        <f>'Nolette Dataset'!X151</f>
        <v>Forcing</v>
      </c>
      <c r="G151" s="1" t="s">
        <v>4877</v>
      </c>
      <c r="H151" s="29">
        <f>'Nolette Dataset'!T151</f>
        <v>10</v>
      </c>
      <c r="J151" s="1" t="str">
        <f t="shared" si="2"/>
        <v/>
      </c>
    </row>
    <row r="152" spans="1:34" ht="17" customHeight="1" x14ac:dyDescent="0.2">
      <c r="A152" t="str">
        <f>'Nolette Dataset'!C152</f>
        <v>New Jersey v. Mnuchin</v>
      </c>
      <c r="B152" s="20" t="str">
        <f>'Nolette Dataset'!M152</f>
        <v>1:19-cv-06642</v>
      </c>
      <c r="C152" s="43">
        <f>'Nolette Dataset'!F152</f>
        <v>43663</v>
      </c>
      <c r="D152" s="3" t="s">
        <v>5446</v>
      </c>
      <c r="E152" s="3" t="str">
        <f>'Nolette Dataset'!I152</f>
        <v>Other</v>
      </c>
      <c r="F152" s="1" t="str">
        <f>'Nolette Dataset'!X152</f>
        <v>Blocking</v>
      </c>
      <c r="G152" s="1" t="s">
        <v>5049</v>
      </c>
      <c r="H152" s="29">
        <f>'Nolette Dataset'!T152</f>
        <v>2</v>
      </c>
      <c r="I152" s="1" t="s">
        <v>1143</v>
      </c>
      <c r="J152" s="1" t="str">
        <f t="shared" si="2"/>
        <v>NJ NY CT</v>
      </c>
      <c r="K152" t="s">
        <v>1143</v>
      </c>
      <c r="L152" t="s">
        <v>975</v>
      </c>
      <c r="M152" t="s">
        <v>3236</v>
      </c>
    </row>
    <row r="153" spans="1:34" ht="17" customHeight="1" x14ac:dyDescent="0.2">
      <c r="A153" t="str">
        <f>'Nolette Dataset'!C153</f>
        <v>California v. EPA</v>
      </c>
      <c r="B153" s="20" t="str">
        <f>'Nolette Dataset'!M153</f>
        <v>3:19-cv-03807</v>
      </c>
      <c r="C153" s="43">
        <f>'Nolette Dataset'!F153</f>
        <v>43644</v>
      </c>
      <c r="D153" s="3" t="s">
        <v>5446</v>
      </c>
      <c r="E153" s="3" t="str">
        <f>'Nolette Dataset'!I153</f>
        <v>Environment</v>
      </c>
      <c r="F153" s="1" t="str">
        <f>'Nolette Dataset'!X153</f>
        <v>Forcing</v>
      </c>
      <c r="G153" s="1" t="s">
        <v>5050</v>
      </c>
      <c r="H153" s="29">
        <f>'Nolette Dataset'!T153</f>
        <v>9</v>
      </c>
      <c r="I153" s="1" t="s">
        <v>5849</v>
      </c>
      <c r="J153" s="1" t="str">
        <f t="shared" si="2"/>
        <v>CA MA CT HI ME MD MN NJ OR WA DC</v>
      </c>
      <c r="K153" t="s">
        <v>230</v>
      </c>
      <c r="L153" t="s">
        <v>1443</v>
      </c>
      <c r="M153" t="s">
        <v>3236</v>
      </c>
      <c r="N153" t="s">
        <v>2632</v>
      </c>
      <c r="O153" t="s">
        <v>3630</v>
      </c>
      <c r="P153" t="s">
        <v>1335</v>
      </c>
      <c r="Q153" t="s">
        <v>4737</v>
      </c>
      <c r="R153" t="s">
        <v>1143</v>
      </c>
      <c r="S153" t="s">
        <v>1961</v>
      </c>
      <c r="T153" t="s">
        <v>165</v>
      </c>
      <c r="U153" t="s">
        <v>1671</v>
      </c>
    </row>
    <row r="154" spans="1:34" ht="17" customHeight="1" x14ac:dyDescent="0.2">
      <c r="A154" t="str">
        <f>'Nolette Dataset'!C154</f>
        <v>New York v. HHS</v>
      </c>
      <c r="B154" s="20" t="str">
        <f>'Nolette Dataset'!M154</f>
        <v>1:19-cv-04676</v>
      </c>
      <c r="C154" s="43">
        <f>'Nolette Dataset'!F154</f>
        <v>43606</v>
      </c>
      <c r="D154" s="3" t="s">
        <v>5446</v>
      </c>
      <c r="E154" s="3" t="str">
        <f>'Nolette Dataset'!I154</f>
        <v>Health Care</v>
      </c>
      <c r="F154" s="1" t="str">
        <f>'Nolette Dataset'!X154</f>
        <v>Blocking</v>
      </c>
      <c r="G154" s="1" t="s">
        <v>5051</v>
      </c>
      <c r="H154" s="29">
        <f>'Nolette Dataset'!T154</f>
        <v>2</v>
      </c>
      <c r="I154" s="1" t="s">
        <v>975</v>
      </c>
      <c r="J154" s="1" t="str">
        <f t="shared" si="2"/>
        <v>NY CO CT DE DC HI IL MD MA MI MN NV NJ NM OR PA RI VT VA WI</v>
      </c>
      <c r="K154" t="s">
        <v>975</v>
      </c>
      <c r="L154" t="s">
        <v>1591</v>
      </c>
      <c r="M154" t="s">
        <v>3236</v>
      </c>
      <c r="N154" t="s">
        <v>3576</v>
      </c>
      <c r="O154" t="s">
        <v>1671</v>
      </c>
      <c r="P154" t="s">
        <v>2632</v>
      </c>
      <c r="Q154" t="s">
        <v>2078</v>
      </c>
      <c r="R154" t="s">
        <v>1335</v>
      </c>
      <c r="S154" t="s">
        <v>1443</v>
      </c>
      <c r="T154" t="s">
        <v>3301</v>
      </c>
      <c r="U154" t="s">
        <v>4737</v>
      </c>
      <c r="V154" t="s">
        <v>1831</v>
      </c>
      <c r="W154" t="s">
        <v>1143</v>
      </c>
      <c r="X154" t="s">
        <v>4119</v>
      </c>
      <c r="Y154" t="s">
        <v>1961</v>
      </c>
      <c r="Z154" t="s">
        <v>1175</v>
      </c>
      <c r="AA154" t="s">
        <v>3760</v>
      </c>
      <c r="AB154" t="s">
        <v>2054</v>
      </c>
      <c r="AC154" t="s">
        <v>1636</v>
      </c>
      <c r="AD154" t="s">
        <v>2834</v>
      </c>
    </row>
    <row r="155" spans="1:34" ht="17" customHeight="1" x14ac:dyDescent="0.2">
      <c r="A155" t="str">
        <f>'Nolette Dataset'!C155</f>
        <v>California v. Azar</v>
      </c>
      <c r="B155" s="20" t="str">
        <f>'Nolette Dataset'!M155</f>
        <v>3:19-cv-02552</v>
      </c>
      <c r="C155" s="43">
        <f>'Nolette Dataset'!F155</f>
        <v>43598</v>
      </c>
      <c r="D155" s="3" t="s">
        <v>5446</v>
      </c>
      <c r="E155" s="3" t="str">
        <f>'Nolette Dataset'!I155</f>
        <v>Health Care</v>
      </c>
      <c r="F155" s="1" t="str">
        <f>'Nolette Dataset'!X155</f>
        <v>Blocking</v>
      </c>
      <c r="G155" s="1" t="s">
        <v>5052</v>
      </c>
      <c r="H155" s="29">
        <f>'Nolette Dataset'!T155</f>
        <v>9</v>
      </c>
      <c r="I155" s="1" t="s">
        <v>230</v>
      </c>
      <c r="J155" s="1" t="str">
        <f t="shared" si="2"/>
        <v>CA CT MA OR WA</v>
      </c>
      <c r="K155" t="s">
        <v>230</v>
      </c>
      <c r="L155" t="s">
        <v>3236</v>
      </c>
      <c r="M155" t="s">
        <v>1443</v>
      </c>
      <c r="N155" t="s">
        <v>1961</v>
      </c>
      <c r="O155" t="s">
        <v>165</v>
      </c>
    </row>
    <row r="156" spans="1:34" ht="17" customHeight="1" x14ac:dyDescent="0.2">
      <c r="A156" t="str">
        <f>'Nolette Dataset'!C156</f>
        <v>New York v. U.S. Department of the Treasury</v>
      </c>
      <c r="B156" s="20" t="str">
        <f>'Nolette Dataset'!M156</f>
        <v>1:19-cv-04024</v>
      </c>
      <c r="C156" s="43">
        <f>'Nolette Dataset'!F156</f>
        <v>43591</v>
      </c>
      <c r="D156" s="3" t="s">
        <v>5446</v>
      </c>
      <c r="E156" s="3" t="str">
        <f>'Nolette Dataset'!I156</f>
        <v>Other</v>
      </c>
      <c r="F156" s="1" t="str">
        <f>'Nolette Dataset'!X156</f>
        <v>Forcing</v>
      </c>
      <c r="G156" s="1" t="s">
        <v>5041</v>
      </c>
      <c r="H156" s="29">
        <f>'Nolette Dataset'!T156</f>
        <v>2</v>
      </c>
      <c r="I156" s="1" t="s">
        <v>975</v>
      </c>
      <c r="J156" s="1" t="str">
        <f t="shared" si="2"/>
        <v>NY NJ</v>
      </c>
      <c r="K156" t="s">
        <v>975</v>
      </c>
      <c r="L156" t="s">
        <v>1143</v>
      </c>
    </row>
    <row r="157" spans="1:34" ht="17" customHeight="1" x14ac:dyDescent="0.2">
      <c r="A157" t="str">
        <f>'Nolette Dataset'!C157</f>
        <v>California v. Trump</v>
      </c>
      <c r="B157" s="20" t="str">
        <f>'Nolette Dataset'!M157</f>
        <v>1:19-cv-00960</v>
      </c>
      <c r="C157" s="43">
        <f>'Nolette Dataset'!F157</f>
        <v>43559</v>
      </c>
      <c r="D157" s="3" t="s">
        <v>5446</v>
      </c>
      <c r="E157" s="3" t="str">
        <f>'Nolette Dataset'!I157</f>
        <v>Other</v>
      </c>
      <c r="F157" s="1" t="str">
        <f>'Nolette Dataset'!X157</f>
        <v>Blocking</v>
      </c>
      <c r="G157" s="1" t="s">
        <v>5053</v>
      </c>
      <c r="H157" s="29" t="str">
        <f>'Nolette Dataset'!T157</f>
        <v>DC</v>
      </c>
      <c r="I157" s="1" t="s">
        <v>230</v>
      </c>
      <c r="J157" s="1" t="str">
        <f t="shared" si="2"/>
        <v>CA OR MN</v>
      </c>
      <c r="K157" t="s">
        <v>230</v>
      </c>
      <c r="L157" t="s">
        <v>1961</v>
      </c>
      <c r="M157" t="s">
        <v>4737</v>
      </c>
    </row>
    <row r="158" spans="1:34" ht="17" customHeight="1" x14ac:dyDescent="0.2">
      <c r="A158" t="str">
        <f>'Nolette Dataset'!C158</f>
        <v>New York v. U.S. Department of Agriculture</v>
      </c>
      <c r="B158" s="20" t="str">
        <f>'Nolette Dataset'!M158</f>
        <v>1:19-cv-02956</v>
      </c>
      <c r="C158" s="43">
        <f>'Nolette Dataset'!F158</f>
        <v>43558</v>
      </c>
      <c r="D158" s="3" t="s">
        <v>5446</v>
      </c>
      <c r="E158" s="3" t="str">
        <f>'Nolette Dataset'!I158</f>
        <v>Other</v>
      </c>
      <c r="F158" s="1" t="str">
        <f>'Nolette Dataset'!X158</f>
        <v>Blocking</v>
      </c>
      <c r="G158" s="1" t="s">
        <v>5054</v>
      </c>
      <c r="H158" s="29">
        <f>'Nolette Dataset'!T158</f>
        <v>2</v>
      </c>
      <c r="I158" s="1" t="s">
        <v>975</v>
      </c>
      <c r="J158" s="1" t="str">
        <f t="shared" si="2"/>
        <v>NY CA DC IL MN NM VT</v>
      </c>
      <c r="K158" t="s">
        <v>975</v>
      </c>
      <c r="L158" t="s">
        <v>230</v>
      </c>
      <c r="M158" t="s">
        <v>1671</v>
      </c>
      <c r="N158" t="s">
        <v>2078</v>
      </c>
      <c r="O158" t="s">
        <v>4737</v>
      </c>
      <c r="P158" t="s">
        <v>4119</v>
      </c>
      <c r="Q158" t="s">
        <v>2054</v>
      </c>
    </row>
    <row r="159" spans="1:34" ht="17" customHeight="1" x14ac:dyDescent="0.2">
      <c r="A159" t="str">
        <f>'Nolette Dataset'!C159</f>
        <v>New Jersey v. Acosta</v>
      </c>
      <c r="B159" s="20" t="str">
        <f>'Nolette Dataset'!M159</f>
        <v>1:19-cv-00621</v>
      </c>
      <c r="C159" s="43">
        <f>'Nolette Dataset'!F159</f>
        <v>43530</v>
      </c>
      <c r="D159" s="3" t="s">
        <v>5446</v>
      </c>
      <c r="E159" s="3" t="str">
        <f>'Nolette Dataset'!I159</f>
        <v>Labor</v>
      </c>
      <c r="F159" s="1" t="str">
        <f>'Nolette Dataset'!X159</f>
        <v>Blocking</v>
      </c>
      <c r="G159" s="1" t="s">
        <v>5055</v>
      </c>
      <c r="H159" s="29" t="str">
        <f>'Nolette Dataset'!T159</f>
        <v>DC</v>
      </c>
      <c r="I159" s="1" t="s">
        <v>1143</v>
      </c>
      <c r="J159" s="1" t="str">
        <f t="shared" si="2"/>
        <v>NJ IL MD MA MN NY</v>
      </c>
      <c r="K159" t="s">
        <v>1143</v>
      </c>
      <c r="L159" t="s">
        <v>2078</v>
      </c>
      <c r="M159" t="s">
        <v>1335</v>
      </c>
      <c r="N159" t="s">
        <v>1443</v>
      </c>
      <c r="O159" t="s">
        <v>4737</v>
      </c>
      <c r="P159" t="s">
        <v>975</v>
      </c>
    </row>
    <row r="160" spans="1:34" ht="17" customHeight="1" x14ac:dyDescent="0.2">
      <c r="A160" t="str">
        <f>'Nolette Dataset'!C160</f>
        <v>Oregon v. Azar</v>
      </c>
      <c r="B160" s="20" t="str">
        <f>'Nolette Dataset'!M160</f>
        <v>6:19-cv-00317</v>
      </c>
      <c r="C160" s="43">
        <f>'Nolette Dataset'!F160</f>
        <v>43529</v>
      </c>
      <c r="D160" s="3" t="s">
        <v>5446</v>
      </c>
      <c r="E160" s="3" t="str">
        <f>'Nolette Dataset'!I160</f>
        <v>Health Care</v>
      </c>
      <c r="F160" s="1" t="str">
        <f>'Nolette Dataset'!X160</f>
        <v>Blocking</v>
      </c>
      <c r="G160" s="1" t="s">
        <v>5056</v>
      </c>
      <c r="H160" s="29">
        <f>'Nolette Dataset'!T160</f>
        <v>9</v>
      </c>
      <c r="I160" s="1" t="s">
        <v>1961</v>
      </c>
      <c r="J160" s="1" t="str">
        <f t="shared" si="2"/>
        <v>OR NY CO CT DE DC HI IL MD MA MI MN NV NJ NM NC PA RI VT VA WI</v>
      </c>
      <c r="K160" t="s">
        <v>1961</v>
      </c>
      <c r="L160" t="s">
        <v>975</v>
      </c>
      <c r="M160" t="s">
        <v>1591</v>
      </c>
      <c r="N160" t="s">
        <v>3236</v>
      </c>
      <c r="O160" t="s">
        <v>3576</v>
      </c>
      <c r="P160" t="s">
        <v>1671</v>
      </c>
      <c r="Q160" t="s">
        <v>2632</v>
      </c>
      <c r="R160" t="s">
        <v>2078</v>
      </c>
      <c r="S160" t="s">
        <v>1335</v>
      </c>
      <c r="T160" t="s">
        <v>1443</v>
      </c>
      <c r="U160" t="s">
        <v>3301</v>
      </c>
      <c r="V160" t="s">
        <v>4737</v>
      </c>
      <c r="W160" t="s">
        <v>1831</v>
      </c>
      <c r="X160" t="s">
        <v>1143</v>
      </c>
      <c r="Y160" t="s">
        <v>4119</v>
      </c>
      <c r="Z160" t="s">
        <v>3708</v>
      </c>
      <c r="AA160" t="s">
        <v>1175</v>
      </c>
      <c r="AB160" t="s">
        <v>3760</v>
      </c>
      <c r="AC160" t="s">
        <v>2054</v>
      </c>
      <c r="AD160" t="s">
        <v>1636</v>
      </c>
      <c r="AE160" t="s">
        <v>2834</v>
      </c>
    </row>
    <row r="161" spans="1:30" ht="17" customHeight="1" x14ac:dyDescent="0.2">
      <c r="A161" t="str">
        <f>'Nolette Dataset'!C161</f>
        <v>California v. Trump</v>
      </c>
      <c r="B161" s="20" t="str">
        <f>'Nolette Dataset'!M161</f>
        <v>3:19-cv-00872</v>
      </c>
      <c r="C161" s="43">
        <f>'Nolette Dataset'!F161</f>
        <v>43514</v>
      </c>
      <c r="D161" s="3" t="s">
        <v>5446</v>
      </c>
      <c r="E161" s="3" t="str">
        <f>'Nolette Dataset'!I161</f>
        <v>Immigration</v>
      </c>
      <c r="F161" s="1" t="str">
        <f>'Nolette Dataset'!X161</f>
        <v>Blocking</v>
      </c>
      <c r="G161" s="1" t="s">
        <v>5110</v>
      </c>
      <c r="H161" s="29">
        <f>'Nolette Dataset'!T161</f>
        <v>9</v>
      </c>
      <c r="I161" s="1" t="s">
        <v>230</v>
      </c>
      <c r="J161" s="1" t="str">
        <f t="shared" si="2"/>
        <v>CA CO CT DE HI IL ME MD MI MN NV NJ NM NY OR VA MA RI VT WI</v>
      </c>
      <c r="K161" t="s">
        <v>230</v>
      </c>
      <c r="L161" t="s">
        <v>1591</v>
      </c>
      <c r="M161" t="s">
        <v>3236</v>
      </c>
      <c r="N161" t="s">
        <v>3576</v>
      </c>
      <c r="O161" t="s">
        <v>2632</v>
      </c>
      <c r="P161" t="s">
        <v>2078</v>
      </c>
      <c r="Q161" t="s">
        <v>3630</v>
      </c>
      <c r="R161" t="s">
        <v>1335</v>
      </c>
      <c r="S161" t="s">
        <v>3301</v>
      </c>
      <c r="T161" t="s">
        <v>4737</v>
      </c>
      <c r="U161" t="s">
        <v>1831</v>
      </c>
      <c r="V161" t="s">
        <v>1143</v>
      </c>
      <c r="W161" t="s">
        <v>4119</v>
      </c>
      <c r="X161" t="s">
        <v>975</v>
      </c>
      <c r="Y161" t="s">
        <v>1961</v>
      </c>
      <c r="Z161" t="s">
        <v>1636</v>
      </c>
      <c r="AA161" t="s">
        <v>1443</v>
      </c>
      <c r="AB161" t="s">
        <v>3760</v>
      </c>
      <c r="AC161" t="s">
        <v>2054</v>
      </c>
      <c r="AD161" t="s">
        <v>2834</v>
      </c>
    </row>
    <row r="162" spans="1:30" ht="17" customHeight="1" x14ac:dyDescent="0.2">
      <c r="A162" t="str">
        <f>'Nolette Dataset'!C162</f>
        <v>New York v. EPA</v>
      </c>
      <c r="B162" s="20" t="str">
        <f>'Nolette Dataset'!M162</f>
        <v>19-1019</v>
      </c>
      <c r="C162" s="43">
        <f>'Nolette Dataset'!F162</f>
        <v>43495</v>
      </c>
      <c r="D162" s="3" t="s">
        <v>5446</v>
      </c>
      <c r="E162" s="3" t="str">
        <f>'Nolette Dataset'!I162</f>
        <v>Environment</v>
      </c>
      <c r="F162" s="1" t="str">
        <f>'Nolette Dataset'!X162</f>
        <v>Forcing</v>
      </c>
      <c r="G162" s="1" t="s">
        <v>5057</v>
      </c>
      <c r="H162" s="29" t="str">
        <f>'Nolette Dataset'!T162</f>
        <v>DC</v>
      </c>
      <c r="I162" s="1" t="s">
        <v>975</v>
      </c>
      <c r="J162" s="1" t="str">
        <f t="shared" si="2"/>
        <v>NY CT DE MD MA NJ</v>
      </c>
      <c r="K162" t="s">
        <v>975</v>
      </c>
      <c r="L162" t="s">
        <v>3236</v>
      </c>
      <c r="M162" t="s">
        <v>3576</v>
      </c>
      <c r="N162" t="s">
        <v>1335</v>
      </c>
      <c r="O162" t="s">
        <v>1443</v>
      </c>
      <c r="P162" t="s">
        <v>1143</v>
      </c>
    </row>
    <row r="163" spans="1:30" ht="17" customHeight="1" x14ac:dyDescent="0.2">
      <c r="A163" t="str">
        <f>'Nolette Dataset'!C163</f>
        <v>South Carolina Coastal Conservation League v. Ross</v>
      </c>
      <c r="B163" s="20" t="str">
        <f>'Nolette Dataset'!M163</f>
        <v>2:18-cv-03326</v>
      </c>
      <c r="C163" s="43">
        <f>'Nolette Dataset'!F163</f>
        <v>43454</v>
      </c>
      <c r="D163" s="3" t="s">
        <v>5446</v>
      </c>
      <c r="E163" s="3" t="str">
        <f>'Nolette Dataset'!I163</f>
        <v>Environment</v>
      </c>
      <c r="F163" s="1" t="str">
        <f>'Nolette Dataset'!X163</f>
        <v>Blocking</v>
      </c>
      <c r="G163" s="1" t="s">
        <v>5111</v>
      </c>
      <c r="H163" s="29" t="str">
        <f>'Nolette Dataset'!T163</f>
        <v>DC</v>
      </c>
      <c r="I163" s="1" t="s">
        <v>5829</v>
      </c>
      <c r="J163" s="1" t="str">
        <f t="shared" si="2"/>
        <v>MD SC CT DE ME MA NJ NY NC VA</v>
      </c>
      <c r="K163" t="s">
        <v>1335</v>
      </c>
      <c r="L163" t="s">
        <v>4108</v>
      </c>
      <c r="M163" t="s">
        <v>3236</v>
      </c>
      <c r="N163" t="s">
        <v>3576</v>
      </c>
      <c r="O163" t="s">
        <v>3630</v>
      </c>
      <c r="P163" t="s">
        <v>1443</v>
      </c>
      <c r="Q163" t="s">
        <v>1143</v>
      </c>
      <c r="R163" t="s">
        <v>975</v>
      </c>
      <c r="S163" t="s">
        <v>3708</v>
      </c>
      <c r="T163" t="s">
        <v>1636</v>
      </c>
    </row>
    <row r="164" spans="1:30" ht="17" customHeight="1" x14ac:dyDescent="0.2">
      <c r="A164" t="str">
        <f>'Nolette Dataset'!C164</f>
        <v>Downwinders at Risk v. EPA</v>
      </c>
      <c r="B164" s="20" t="str">
        <f>'Nolette Dataset'!M164</f>
        <v>18-01260</v>
      </c>
      <c r="C164" s="43">
        <f>'Nolette Dataset'!F164</f>
        <v>43396</v>
      </c>
      <c r="D164" s="3" t="s">
        <v>5446</v>
      </c>
      <c r="E164" s="3" t="str">
        <f>'Nolette Dataset'!I164</f>
        <v>Environment</v>
      </c>
      <c r="F164" s="1" t="str">
        <f>'Nolette Dataset'!X164</f>
        <v>Forcing</v>
      </c>
      <c r="G164" s="1" t="s">
        <v>5112</v>
      </c>
      <c r="H164" s="29" t="str">
        <f>'Nolette Dataset'!T164</f>
        <v>DC</v>
      </c>
      <c r="I164" s="1" t="s">
        <v>230</v>
      </c>
      <c r="J164" s="1" t="str">
        <f t="shared" si="2"/>
        <v>CA IL</v>
      </c>
      <c r="K164" t="s">
        <v>230</v>
      </c>
      <c r="L164" t="s">
        <v>2078</v>
      </c>
    </row>
    <row r="165" spans="1:30" ht="17" customHeight="1" x14ac:dyDescent="0.2">
      <c r="A165" t="str">
        <f>'Nolette Dataset'!C165</f>
        <v>Maryland v. EPA</v>
      </c>
      <c r="B165" s="20" t="str">
        <f>'Nolette Dataset'!M165</f>
        <v>18-01285</v>
      </c>
      <c r="C165" s="43">
        <f>'Nolette Dataset'!F165</f>
        <v>43388</v>
      </c>
      <c r="D165" s="3" t="s">
        <v>5446</v>
      </c>
      <c r="E165" s="3" t="str">
        <f>'Nolette Dataset'!I165</f>
        <v>Environment</v>
      </c>
      <c r="F165" s="1" t="str">
        <f>'Nolette Dataset'!X165</f>
        <v>Forcing</v>
      </c>
      <c r="G165" s="1" t="s">
        <v>5058</v>
      </c>
      <c r="H165" s="29" t="str">
        <f>'Nolette Dataset'!T165</f>
        <v>DC</v>
      </c>
      <c r="I165" s="1" t="s">
        <v>1335</v>
      </c>
      <c r="J165" s="1" t="str">
        <f t="shared" si="2"/>
        <v>MD DE NY NJ</v>
      </c>
      <c r="K165" t="s">
        <v>1335</v>
      </c>
      <c r="L165" t="s">
        <v>3576</v>
      </c>
      <c r="M165" t="s">
        <v>975</v>
      </c>
      <c r="N165" t="s">
        <v>1143</v>
      </c>
    </row>
    <row r="166" spans="1:30" ht="17" customHeight="1" x14ac:dyDescent="0.2">
      <c r="A166" t="str">
        <f>'Nolette Dataset'!C166</f>
        <v>Texas v. United States</v>
      </c>
      <c r="B166" s="20" t="str">
        <f>'Nolette Dataset'!M166</f>
        <v>4:18-cv-00779</v>
      </c>
      <c r="C166" s="43">
        <f>'Nolette Dataset'!F166</f>
        <v>43363</v>
      </c>
      <c r="D166" s="3" t="s">
        <v>5446</v>
      </c>
      <c r="E166" s="3" t="str">
        <f>'Nolette Dataset'!I166</f>
        <v>Health Care</v>
      </c>
      <c r="F166" s="1" t="str">
        <f>'Nolette Dataset'!X166</f>
        <v>Blocking</v>
      </c>
      <c r="G166" s="1" t="s">
        <v>5059</v>
      </c>
      <c r="H166" s="29">
        <f>'Nolette Dataset'!T166</f>
        <v>5</v>
      </c>
      <c r="I166" s="1" t="s">
        <v>215</v>
      </c>
      <c r="J166" s="1" t="str">
        <f t="shared" si="2"/>
        <v>TX KS LA IN WI NE</v>
      </c>
      <c r="K166" t="s">
        <v>215</v>
      </c>
      <c r="L166" t="s">
        <v>3067</v>
      </c>
      <c r="M166" t="s">
        <v>124</v>
      </c>
      <c r="N166" t="s">
        <v>515</v>
      </c>
      <c r="O166" t="s">
        <v>2834</v>
      </c>
      <c r="P166" t="s">
        <v>2824</v>
      </c>
    </row>
    <row r="167" spans="1:30" ht="17" customHeight="1" x14ac:dyDescent="0.2">
      <c r="A167" t="str">
        <f>'Nolette Dataset'!C167</f>
        <v>California Air Resources Board v. Zinke</v>
      </c>
      <c r="B167" s="20" t="str">
        <f>'Nolette Dataset'!M167</f>
        <v>3:18-cv-05712</v>
      </c>
      <c r="C167" s="43">
        <f>'Nolette Dataset'!F167</f>
        <v>43361</v>
      </c>
      <c r="D167" s="3" t="s">
        <v>5446</v>
      </c>
      <c r="E167" s="3" t="str">
        <f>'Nolette Dataset'!I167</f>
        <v>Environment</v>
      </c>
      <c r="F167" s="1" t="str">
        <f>'Nolette Dataset'!X167</f>
        <v>Blocking</v>
      </c>
      <c r="G167" s="1" t="s">
        <v>5060</v>
      </c>
      <c r="H167" s="29">
        <f>'Nolette Dataset'!T167</f>
        <v>9</v>
      </c>
      <c r="I167" s="1" t="s">
        <v>5284</v>
      </c>
      <c r="J167" s="1" t="str">
        <f t="shared" si="2"/>
        <v>CA NM</v>
      </c>
      <c r="K167" t="s">
        <v>230</v>
      </c>
      <c r="L167" t="s">
        <v>4119</v>
      </c>
    </row>
    <row r="168" spans="1:30" ht="17" customHeight="1" x14ac:dyDescent="0.2">
      <c r="A168" t="str">
        <f>'Nolette Dataset'!C168</f>
        <v>Maryland v. United States</v>
      </c>
      <c r="B168" s="20" t="str">
        <f>'Nolette Dataset'!M168</f>
        <v>1:18-cv-02849</v>
      </c>
      <c r="C168" s="43">
        <f>'Nolette Dataset'!F168</f>
        <v>43356</v>
      </c>
      <c r="D168" s="3" t="s">
        <v>5446</v>
      </c>
      <c r="E168" s="3" t="str">
        <f>'Nolette Dataset'!I168</f>
        <v>Health Care</v>
      </c>
      <c r="F168" s="1" t="str">
        <f>'Nolette Dataset'!X168</f>
        <v>Forcing</v>
      </c>
      <c r="G168" s="1" t="s">
        <v>5061</v>
      </c>
      <c r="H168" s="29">
        <f>'Nolette Dataset'!T168</f>
        <v>4</v>
      </c>
      <c r="I168" s="1" t="s">
        <v>1335</v>
      </c>
      <c r="J168" s="1" t="str">
        <f t="shared" si="2"/>
        <v>MD</v>
      </c>
      <c r="K168" t="s">
        <v>1335</v>
      </c>
    </row>
    <row r="169" spans="1:30" ht="17" customHeight="1" x14ac:dyDescent="0.2">
      <c r="A169" t="str">
        <f>'Nolette Dataset'!C169</f>
        <v>Vermont v. EPA</v>
      </c>
      <c r="B169" s="20" t="str">
        <f>'Nolette Dataset'!M169</f>
        <v>18-2670</v>
      </c>
      <c r="C169" s="43">
        <f>'Nolette Dataset'!F169</f>
        <v>43353</v>
      </c>
      <c r="D169" s="3" t="s">
        <v>5446</v>
      </c>
      <c r="E169" s="3" t="str">
        <f>'Nolette Dataset'!I169</f>
        <v>Environment</v>
      </c>
      <c r="F169" s="1" t="str">
        <f>'Nolette Dataset'!X169</f>
        <v>Forcing</v>
      </c>
      <c r="G169" s="1" t="s">
        <v>5062</v>
      </c>
      <c r="H169" s="29">
        <f>'Nolette Dataset'!T169</f>
        <v>2</v>
      </c>
      <c r="I169" s="1" t="s">
        <v>2054</v>
      </c>
      <c r="J169" s="1" t="str">
        <f t="shared" si="2"/>
        <v>VT</v>
      </c>
      <c r="K169" t="s">
        <v>2054</v>
      </c>
    </row>
    <row r="170" spans="1:30" ht="17" customHeight="1" x14ac:dyDescent="0.2">
      <c r="A170" t="str">
        <f>'Nolette Dataset'!C170</f>
        <v>New York v. Department of the Interior</v>
      </c>
      <c r="B170" s="20" t="str">
        <f>'Nolette Dataset'!M170</f>
        <v>1:18-cv-08084</v>
      </c>
      <c r="C170" s="43">
        <f>'Nolette Dataset'!F170</f>
        <v>43348</v>
      </c>
      <c r="D170" s="3" t="s">
        <v>5446</v>
      </c>
      <c r="E170" s="3" t="str">
        <f>'Nolette Dataset'!I170</f>
        <v>Environment</v>
      </c>
      <c r="F170" s="1" t="str">
        <f>'Nolette Dataset'!X170</f>
        <v>Forcing</v>
      </c>
      <c r="G170" s="1" t="s">
        <v>5063</v>
      </c>
      <c r="H170" s="29">
        <f>'Nolette Dataset'!T170</f>
        <v>2</v>
      </c>
      <c r="I170" s="1" t="s">
        <v>975</v>
      </c>
      <c r="J170" s="1" t="str">
        <f t="shared" si="2"/>
        <v>NY CA IL MD MA NJ NM OR</v>
      </c>
      <c r="K170" t="s">
        <v>975</v>
      </c>
      <c r="L170" t="s">
        <v>230</v>
      </c>
      <c r="M170" t="s">
        <v>2078</v>
      </c>
      <c r="N170" t="s">
        <v>1335</v>
      </c>
      <c r="O170" t="s">
        <v>1443</v>
      </c>
      <c r="P170" t="s">
        <v>1143</v>
      </c>
      <c r="Q170" t="s">
        <v>4119</v>
      </c>
      <c r="R170" t="s">
        <v>1961</v>
      </c>
    </row>
    <row r="171" spans="1:30" ht="17" customHeight="1" x14ac:dyDescent="0.2">
      <c r="A171" t="str">
        <f>'Nolette Dataset'!C171</f>
        <v>Illinois v. EPA</v>
      </c>
      <c r="B171" s="20" t="str">
        <f>'Nolette Dataset'!M171</f>
        <v>18-1208</v>
      </c>
      <c r="C171" s="43">
        <f>'Nolette Dataset'!F171</f>
        <v>43314</v>
      </c>
      <c r="D171" s="3" t="s">
        <v>5446</v>
      </c>
      <c r="E171" s="3" t="str">
        <f>'Nolette Dataset'!I171</f>
        <v>Environment</v>
      </c>
      <c r="F171" s="1" t="str">
        <f>'Nolette Dataset'!X171</f>
        <v>Forcing</v>
      </c>
      <c r="G171" s="1" t="s">
        <v>5064</v>
      </c>
      <c r="H171" s="29" t="str">
        <f>'Nolette Dataset'!T171</f>
        <v>DC</v>
      </c>
      <c r="I171" s="1" t="s">
        <v>2078</v>
      </c>
      <c r="J171" s="1" t="str">
        <f t="shared" si="2"/>
        <v>IL</v>
      </c>
      <c r="K171" t="s">
        <v>2078</v>
      </c>
    </row>
    <row r="172" spans="1:30" ht="17" customHeight="1" x14ac:dyDescent="0.2">
      <c r="A172" t="str">
        <f>'Nolette Dataset'!C172</f>
        <v>Washington v. Department of State</v>
      </c>
      <c r="B172" s="20" t="str">
        <f>'Nolette Dataset'!M172</f>
        <v>2:18-cv-01115</v>
      </c>
      <c r="C172" s="43">
        <f>'Nolette Dataset'!F172</f>
        <v>43311</v>
      </c>
      <c r="D172" s="3" t="s">
        <v>5446</v>
      </c>
      <c r="E172" s="3" t="str">
        <f>'Nolette Dataset'!I172</f>
        <v>Other</v>
      </c>
      <c r="F172" s="1" t="str">
        <f>'Nolette Dataset'!X172</f>
        <v>Blocking</v>
      </c>
      <c r="G172" s="1" t="s">
        <v>5113</v>
      </c>
      <c r="H172" s="29">
        <f>'Nolette Dataset'!T172</f>
        <v>9</v>
      </c>
      <c r="I172" s="1" t="s">
        <v>165</v>
      </c>
      <c r="J172" s="1" t="str">
        <f t="shared" si="2"/>
        <v>WA CT MD NJ NY OR MA PA DC CA CO DE HI IL IA MN NC RI VT VA</v>
      </c>
      <c r="K172" t="s">
        <v>165</v>
      </c>
      <c r="L172" t="s">
        <v>3236</v>
      </c>
      <c r="M172" t="s">
        <v>1335</v>
      </c>
      <c r="N172" t="s">
        <v>1143</v>
      </c>
      <c r="O172" t="s">
        <v>975</v>
      </c>
      <c r="P172" t="s">
        <v>1961</v>
      </c>
      <c r="Q172" t="s">
        <v>1443</v>
      </c>
      <c r="R172" t="s">
        <v>1175</v>
      </c>
      <c r="S172" t="s">
        <v>1671</v>
      </c>
      <c r="T172" t="s">
        <v>230</v>
      </c>
      <c r="U172" t="s">
        <v>1591</v>
      </c>
      <c r="V172" t="s">
        <v>3576</v>
      </c>
      <c r="W172" t="s">
        <v>2632</v>
      </c>
      <c r="X172" t="s">
        <v>2078</v>
      </c>
      <c r="Y172" t="s">
        <v>107</v>
      </c>
      <c r="Z172" t="s">
        <v>4737</v>
      </c>
      <c r="AA172" t="s">
        <v>3708</v>
      </c>
      <c r="AB172" t="s">
        <v>3760</v>
      </c>
      <c r="AC172" t="s">
        <v>2054</v>
      </c>
      <c r="AD172" t="s">
        <v>1636</v>
      </c>
    </row>
    <row r="173" spans="1:30" ht="17" customHeight="1" x14ac:dyDescent="0.2">
      <c r="A173" t="str">
        <f>'Nolette Dataset'!C173</f>
        <v>New York v. Department of Labor</v>
      </c>
      <c r="B173" s="20" t="str">
        <f>'Nolette Dataset'!M173</f>
        <v>1:18-cv-01747</v>
      </c>
      <c r="C173" s="43">
        <f>'Nolette Dataset'!F173</f>
        <v>43307</v>
      </c>
      <c r="D173" s="3" t="s">
        <v>5446</v>
      </c>
      <c r="E173" s="3" t="str">
        <f>'Nolette Dataset'!I173</f>
        <v>Health Care</v>
      </c>
      <c r="F173" s="1" t="str">
        <f>'Nolette Dataset'!X173</f>
        <v>Blocking</v>
      </c>
      <c r="G173" s="1" t="s">
        <v>5065</v>
      </c>
      <c r="H173" s="29" t="str">
        <f>'Nolette Dataset'!T173</f>
        <v>DC</v>
      </c>
      <c r="I173" s="1" t="s">
        <v>975</v>
      </c>
      <c r="J173" s="1" t="str">
        <f t="shared" si="2"/>
        <v>NY MA DC CA DE KY MD NJ OR PA VA WA</v>
      </c>
      <c r="K173" t="s">
        <v>975</v>
      </c>
      <c r="L173" t="s">
        <v>1443</v>
      </c>
      <c r="M173" t="s">
        <v>1671</v>
      </c>
      <c r="N173" t="s">
        <v>230</v>
      </c>
      <c r="O173" t="s">
        <v>3576</v>
      </c>
      <c r="P173" t="s">
        <v>687</v>
      </c>
      <c r="Q173" t="s">
        <v>1335</v>
      </c>
      <c r="R173" t="s">
        <v>1143</v>
      </c>
      <c r="S173" t="s">
        <v>1961</v>
      </c>
      <c r="T173" t="s">
        <v>1175</v>
      </c>
      <c r="U173" t="s">
        <v>1636</v>
      </c>
      <c r="V173" t="s">
        <v>165</v>
      </c>
    </row>
    <row r="174" spans="1:30" ht="17" customHeight="1" x14ac:dyDescent="0.2">
      <c r="A174" t="str">
        <f>'Nolette Dataset'!C174</f>
        <v>California v. EPA</v>
      </c>
      <c r="B174" s="20" t="str">
        <f>'Nolette Dataset'!M174</f>
        <v>18-1192</v>
      </c>
      <c r="C174" s="43">
        <f>'Nolette Dataset'!F174</f>
        <v>43300</v>
      </c>
      <c r="D174" s="3" t="s">
        <v>5446</v>
      </c>
      <c r="E174" s="3" t="str">
        <f>'Nolette Dataset'!I174</f>
        <v>Environment</v>
      </c>
      <c r="F174" s="1" t="str">
        <f>'Nolette Dataset'!X174</f>
        <v>Forcing</v>
      </c>
      <c r="G174" s="1" t="s">
        <v>5066</v>
      </c>
      <c r="H174" s="29" t="str">
        <f>'Nolette Dataset'!T174</f>
        <v>DC</v>
      </c>
      <c r="I174" s="1" t="s">
        <v>230</v>
      </c>
      <c r="J174" s="1" t="str">
        <f t="shared" si="2"/>
        <v>CA DE IL ME MD MA NJ NY NM NC OR PA RI VT WA DC</v>
      </c>
      <c r="K174" t="s">
        <v>230</v>
      </c>
      <c r="L174" t="s">
        <v>3576</v>
      </c>
      <c r="M174" t="s">
        <v>2078</v>
      </c>
      <c r="N174" t="s">
        <v>3630</v>
      </c>
      <c r="O174" t="s">
        <v>1335</v>
      </c>
      <c r="P174" t="s">
        <v>1443</v>
      </c>
      <c r="Q174" t="s">
        <v>1143</v>
      </c>
      <c r="R174" t="s">
        <v>975</v>
      </c>
      <c r="S174" t="s">
        <v>4119</v>
      </c>
      <c r="T174" t="s">
        <v>3708</v>
      </c>
      <c r="U174" t="s">
        <v>1961</v>
      </c>
      <c r="V174" t="s">
        <v>1175</v>
      </c>
      <c r="W174" t="s">
        <v>3760</v>
      </c>
      <c r="X174" t="s">
        <v>2054</v>
      </c>
      <c r="Y174" t="s">
        <v>165</v>
      </c>
      <c r="Z174" t="s">
        <v>1671</v>
      </c>
    </row>
    <row r="175" spans="1:30" ht="17" customHeight="1" x14ac:dyDescent="0.2">
      <c r="A175" t="str">
        <f>'Nolette Dataset'!C175</f>
        <v>New York v. U.S. Department of Justice</v>
      </c>
      <c r="B175" s="20" t="str">
        <f>'Nolette Dataset'!M175</f>
        <v>1:18-cv-06471</v>
      </c>
      <c r="C175" s="43">
        <f>'Nolette Dataset'!F175</f>
        <v>43299</v>
      </c>
      <c r="D175" s="3" t="s">
        <v>5446</v>
      </c>
      <c r="E175" s="3" t="str">
        <f>'Nolette Dataset'!I175</f>
        <v>Immigration</v>
      </c>
      <c r="F175" s="1" t="str">
        <f>'Nolette Dataset'!X175</f>
        <v>Blocking</v>
      </c>
      <c r="G175" s="1" t="s">
        <v>5114</v>
      </c>
      <c r="H175" s="29">
        <f>'Nolette Dataset'!T175</f>
        <v>2</v>
      </c>
      <c r="I175" s="1" t="s">
        <v>975</v>
      </c>
      <c r="J175" s="1" t="str">
        <f t="shared" si="2"/>
        <v>NY NJ CT MA VA WA RI</v>
      </c>
      <c r="K175" t="s">
        <v>975</v>
      </c>
      <c r="L175" t="s">
        <v>1143</v>
      </c>
      <c r="M175" t="s">
        <v>3236</v>
      </c>
      <c r="N175" t="s">
        <v>1443</v>
      </c>
      <c r="O175" t="s">
        <v>1636</v>
      </c>
      <c r="P175" t="s">
        <v>165</v>
      </c>
      <c r="Q175" t="s">
        <v>3760</v>
      </c>
    </row>
    <row r="176" spans="1:30" ht="17" customHeight="1" x14ac:dyDescent="0.2">
      <c r="A176" t="str">
        <f>'Nolette Dataset'!C176</f>
        <v>New York v. Mnunchin</v>
      </c>
      <c r="B176" s="20" t="str">
        <f>'Nolette Dataset'!M176</f>
        <v>1:18-cv-06427</v>
      </c>
      <c r="C176" s="43">
        <f>'Nolette Dataset'!F176</f>
        <v>43298</v>
      </c>
      <c r="D176" s="3" t="s">
        <v>5446</v>
      </c>
      <c r="E176" s="3" t="str">
        <f>'Nolette Dataset'!I176</f>
        <v>Other</v>
      </c>
      <c r="F176" s="1" t="str">
        <f>'Nolette Dataset'!X176</f>
        <v>Blocking</v>
      </c>
      <c r="G176" s="1" t="s">
        <v>5067</v>
      </c>
      <c r="H176" s="29">
        <f>'Nolette Dataset'!T176</f>
        <v>2</v>
      </c>
      <c r="I176" s="1" t="s">
        <v>975</v>
      </c>
      <c r="J176" s="1" t="str">
        <f t="shared" si="2"/>
        <v>NY NJ CT MD</v>
      </c>
      <c r="K176" t="s">
        <v>975</v>
      </c>
      <c r="L176" t="s">
        <v>1143</v>
      </c>
      <c r="M176" t="s">
        <v>3236</v>
      </c>
      <c r="N176" t="s">
        <v>1335</v>
      </c>
    </row>
    <row r="177" spans="1:33" ht="17" customHeight="1" x14ac:dyDescent="0.2">
      <c r="A177" t="str">
        <f>'Nolette Dataset'!C177</f>
        <v>New York v. Wheeler</v>
      </c>
      <c r="B177" s="20" t="str">
        <f>'Nolette Dataset'!M177</f>
        <v>18-1174</v>
      </c>
      <c r="C177" s="43">
        <f>'Nolette Dataset'!F177</f>
        <v>43277</v>
      </c>
      <c r="D177" s="3" t="s">
        <v>5446</v>
      </c>
      <c r="E177" s="3" t="str">
        <f>'Nolette Dataset'!I177</f>
        <v>Environment</v>
      </c>
      <c r="F177" s="1" t="str">
        <f>'Nolette Dataset'!X177</f>
        <v>Forcing</v>
      </c>
      <c r="G177" s="1" t="s">
        <v>5068</v>
      </c>
      <c r="H177" s="29" t="str">
        <f>'Nolette Dataset'!T177</f>
        <v>DC</v>
      </c>
      <c r="I177" s="1" t="s">
        <v>975</v>
      </c>
      <c r="J177" s="1" t="str">
        <f t="shared" si="2"/>
        <v>NY CA DE IL MA NJ OR VT WA DC MN</v>
      </c>
      <c r="K177" t="s">
        <v>975</v>
      </c>
      <c r="L177" t="s">
        <v>230</v>
      </c>
      <c r="M177" t="s">
        <v>3576</v>
      </c>
      <c r="N177" t="s">
        <v>2078</v>
      </c>
      <c r="O177" t="s">
        <v>1443</v>
      </c>
      <c r="P177" t="s">
        <v>1143</v>
      </c>
      <c r="Q177" t="s">
        <v>1961</v>
      </c>
      <c r="R177" t="s">
        <v>2054</v>
      </c>
      <c r="S177" t="s">
        <v>165</v>
      </c>
      <c r="T177" t="s">
        <v>1671</v>
      </c>
      <c r="U177" t="s">
        <v>4737</v>
      </c>
    </row>
    <row r="178" spans="1:33" ht="17" customHeight="1" x14ac:dyDescent="0.2">
      <c r="A178" t="str">
        <f>'Nolette Dataset'!C178</f>
        <v>Washington v. United States</v>
      </c>
      <c r="B178" s="20" t="str">
        <f>'Nolette Dataset'!M178</f>
        <v>2:18-cv-00939</v>
      </c>
      <c r="C178" s="43">
        <f>'Nolette Dataset'!F178</f>
        <v>43277</v>
      </c>
      <c r="D178" s="3" t="s">
        <v>5446</v>
      </c>
      <c r="E178" s="3" t="str">
        <f>'Nolette Dataset'!I178</f>
        <v>Immigration</v>
      </c>
      <c r="F178" s="1" t="str">
        <f>'Nolette Dataset'!X178</f>
        <v>Blocking</v>
      </c>
      <c r="G178" s="1" t="s">
        <v>5069</v>
      </c>
      <c r="H178" s="29">
        <f>'Nolette Dataset'!T178</f>
        <v>9</v>
      </c>
      <c r="I178" s="1" t="s">
        <v>165</v>
      </c>
      <c r="J178" s="1" t="str">
        <f t="shared" si="2"/>
        <v>WA MA CA MD OR NM PA NJ IA IL MN RI VA NY VT NC DE DC</v>
      </c>
      <c r="K178" t="s">
        <v>165</v>
      </c>
      <c r="L178" t="s">
        <v>1443</v>
      </c>
      <c r="M178" t="s">
        <v>230</v>
      </c>
      <c r="N178" t="s">
        <v>1335</v>
      </c>
      <c r="O178" t="s">
        <v>1961</v>
      </c>
      <c r="P178" t="s">
        <v>4119</v>
      </c>
      <c r="Q178" t="s">
        <v>1175</v>
      </c>
      <c r="R178" t="s">
        <v>1143</v>
      </c>
      <c r="S178" t="s">
        <v>107</v>
      </c>
      <c r="T178" t="s">
        <v>2078</v>
      </c>
      <c r="U178" t="s">
        <v>4737</v>
      </c>
      <c r="V178" t="s">
        <v>3760</v>
      </c>
      <c r="W178" t="s">
        <v>1636</v>
      </c>
      <c r="X178" t="s">
        <v>975</v>
      </c>
      <c r="Y178" t="s">
        <v>2054</v>
      </c>
      <c r="Z178" t="s">
        <v>3708</v>
      </c>
      <c r="AA178" t="s">
        <v>3576</v>
      </c>
      <c r="AB178" t="s">
        <v>1671</v>
      </c>
    </row>
    <row r="179" spans="1:33" ht="17" customHeight="1" x14ac:dyDescent="0.2">
      <c r="A179" t="str">
        <f>'Nolette Dataset'!C179</f>
        <v>Public Citizen v. Trump</v>
      </c>
      <c r="B179" s="20" t="str">
        <f>'Nolette Dataset'!M179</f>
        <v>1:17-cv-00253</v>
      </c>
      <c r="C179" s="43">
        <f>'Nolette Dataset'!F179</f>
        <v>43255</v>
      </c>
      <c r="D179" s="3" t="s">
        <v>5446</v>
      </c>
      <c r="E179" s="3" t="str">
        <f>'Nolette Dataset'!I179</f>
        <v>Other</v>
      </c>
      <c r="F179" s="1" t="str">
        <f>'Nolette Dataset'!X179</f>
        <v>Blocking</v>
      </c>
      <c r="G179" s="1" t="s">
        <v>5115</v>
      </c>
      <c r="H179" s="29" t="str">
        <f>'Nolette Dataset'!T179</f>
        <v>DC</v>
      </c>
      <c r="I179" s="1" t="s">
        <v>4916</v>
      </c>
      <c r="J179" s="1" t="str">
        <f t="shared" si="2"/>
        <v>CA OR</v>
      </c>
      <c r="K179" t="s">
        <v>230</v>
      </c>
      <c r="L179" t="s">
        <v>1961</v>
      </c>
    </row>
    <row r="180" spans="1:33" ht="17" customHeight="1" x14ac:dyDescent="0.2">
      <c r="A180" t="str">
        <f>'Nolette Dataset'!C180</f>
        <v>City of Council Bluffs v. U.S. Department of the Interior</v>
      </c>
      <c r="B180" s="20" t="str">
        <f>'Nolette Dataset'!M180</f>
        <v>1:17-cv-00033</v>
      </c>
      <c r="C180" s="43">
        <f>'Nolette Dataset'!F180</f>
        <v>43252</v>
      </c>
      <c r="D180" s="3" t="s">
        <v>5446</v>
      </c>
      <c r="E180" s="3" t="str">
        <f>'Nolette Dataset'!I180</f>
        <v>Other</v>
      </c>
      <c r="F180" s="1" t="str">
        <f>'Nolette Dataset'!X180</f>
        <v>Blocking</v>
      </c>
      <c r="G180" s="1" t="s">
        <v>5116</v>
      </c>
      <c r="H180" s="29">
        <f>'Nolette Dataset'!T180</f>
        <v>8</v>
      </c>
      <c r="I180" s="1" t="s">
        <v>5293</v>
      </c>
      <c r="J180" s="1" t="str">
        <f t="shared" si="2"/>
        <v>IA NE</v>
      </c>
      <c r="K180" t="s">
        <v>107</v>
      </c>
      <c r="L180" t="s">
        <v>2824</v>
      </c>
    </row>
    <row r="181" spans="1:33" ht="17" customHeight="1" x14ac:dyDescent="0.2">
      <c r="A181" t="str">
        <f>'Nolette Dataset'!C181</f>
        <v>California v. EPA</v>
      </c>
      <c r="B181" s="20" t="str">
        <f>'Nolette Dataset'!M181</f>
        <v>4:18-cv-03237</v>
      </c>
      <c r="C181" s="43">
        <f>'Nolette Dataset'!F181</f>
        <v>43251</v>
      </c>
      <c r="D181" s="3" t="s">
        <v>5446</v>
      </c>
      <c r="E181" s="3" t="str">
        <f>'Nolette Dataset'!I181</f>
        <v>Environment</v>
      </c>
      <c r="F181" s="1" t="str">
        <f>'Nolette Dataset'!X181</f>
        <v>Forcing</v>
      </c>
      <c r="G181" s="1" t="s">
        <v>5070</v>
      </c>
      <c r="H181" s="29">
        <f>'Nolette Dataset'!T181</f>
        <v>9</v>
      </c>
      <c r="I181" s="1" t="s">
        <v>230</v>
      </c>
      <c r="J181" s="1" t="str">
        <f t="shared" si="2"/>
        <v>CA IL MD NM OR PA RI VT</v>
      </c>
      <c r="K181" t="s">
        <v>230</v>
      </c>
      <c r="L181" t="s">
        <v>2078</v>
      </c>
      <c r="M181" t="s">
        <v>1335</v>
      </c>
      <c r="N181" t="s">
        <v>4119</v>
      </c>
      <c r="O181" t="s">
        <v>1961</v>
      </c>
      <c r="P181" t="s">
        <v>1175</v>
      </c>
      <c r="Q181" t="s">
        <v>3760</v>
      </c>
      <c r="R181" t="s">
        <v>2054</v>
      </c>
    </row>
    <row r="182" spans="1:33" ht="17" customHeight="1" x14ac:dyDescent="0.2">
      <c r="A182" t="str">
        <f>'Nolette Dataset'!C182</f>
        <v>New York v. Pruitt</v>
      </c>
      <c r="B182" s="20" t="str">
        <f>'Nolette Dataset'!M182</f>
        <v>1:18-cv-04739</v>
      </c>
      <c r="C182" s="43">
        <f>'Nolette Dataset'!F182</f>
        <v>43250</v>
      </c>
      <c r="D182" s="3" t="s">
        <v>5446</v>
      </c>
      <c r="E182" s="3" t="str">
        <f>'Nolette Dataset'!I182</f>
        <v>Environment</v>
      </c>
      <c r="F182" s="1" t="str">
        <f>'Nolette Dataset'!X182</f>
        <v>Forcing</v>
      </c>
      <c r="G182" s="1" t="s">
        <v>5071</v>
      </c>
      <c r="H182" s="29">
        <f>'Nolette Dataset'!T182</f>
        <v>2</v>
      </c>
      <c r="I182" s="1" t="s">
        <v>975</v>
      </c>
      <c r="J182" s="1" t="str">
        <f t="shared" si="2"/>
        <v>NY MD CA</v>
      </c>
      <c r="K182" t="s">
        <v>975</v>
      </c>
      <c r="L182" t="s">
        <v>1335</v>
      </c>
      <c r="M182" t="s">
        <v>230</v>
      </c>
    </row>
    <row r="183" spans="1:33" ht="17" customHeight="1" x14ac:dyDescent="0.2">
      <c r="A183" t="str">
        <f>'Nolette Dataset'!C183</f>
        <v>Texas v. United States</v>
      </c>
      <c r="B183" s="20" t="str">
        <f>'Nolette Dataset'!M183</f>
        <v>1:18-cv-00068</v>
      </c>
      <c r="C183" s="43">
        <f>'Nolette Dataset'!F183</f>
        <v>43221</v>
      </c>
      <c r="D183" s="3" t="s">
        <v>5446</v>
      </c>
      <c r="E183" s="3" t="str">
        <f>'Nolette Dataset'!I183</f>
        <v>Immigration</v>
      </c>
      <c r="F183" s="1" t="str">
        <f>'Nolette Dataset'!X183</f>
        <v>Blocking</v>
      </c>
      <c r="G183" s="1" t="s">
        <v>5117</v>
      </c>
      <c r="H183" s="29">
        <f>'Nolette Dataset'!T183</f>
        <v>5</v>
      </c>
      <c r="I183" s="1" t="s">
        <v>215</v>
      </c>
      <c r="J183" s="1" t="str">
        <f t="shared" si="2"/>
        <v>TX AL AR LA NE SC WV KS</v>
      </c>
      <c r="K183" t="s">
        <v>215</v>
      </c>
      <c r="L183" t="s">
        <v>453</v>
      </c>
      <c r="M183" t="s">
        <v>3412</v>
      </c>
      <c r="N183" t="s">
        <v>124</v>
      </c>
      <c r="O183" t="s">
        <v>2824</v>
      </c>
      <c r="P183" t="s">
        <v>4108</v>
      </c>
      <c r="Q183" t="s">
        <v>2928</v>
      </c>
      <c r="R183" t="s">
        <v>3067</v>
      </c>
    </row>
    <row r="184" spans="1:33" ht="17" customHeight="1" x14ac:dyDescent="0.2">
      <c r="A184" t="str">
        <f>'Nolette Dataset'!C184</f>
        <v>California v. EPA</v>
      </c>
      <c r="B184" s="20" t="str">
        <f>'Nolette Dataset'!M184</f>
        <v>18-1114</v>
      </c>
      <c r="C184" s="43">
        <f>'Nolette Dataset'!F184</f>
        <v>43221</v>
      </c>
      <c r="D184" s="3" t="s">
        <v>5446</v>
      </c>
      <c r="E184" s="3" t="str">
        <f>'Nolette Dataset'!I184</f>
        <v>Environment</v>
      </c>
      <c r="F184" s="1" t="str">
        <f>'Nolette Dataset'!X184</f>
        <v>Forcing</v>
      </c>
      <c r="G184" s="1" t="s">
        <v>5072</v>
      </c>
      <c r="H184" s="29" t="str">
        <f>'Nolette Dataset'!T184</f>
        <v>DC</v>
      </c>
      <c r="I184" s="1" t="s">
        <v>230</v>
      </c>
      <c r="J184" s="1" t="str">
        <f t="shared" si="2"/>
        <v>CA CT DE IL IA ME MD MA MN NJ NY OR PA RI VT VA WA DC</v>
      </c>
      <c r="K184" t="s">
        <v>230</v>
      </c>
      <c r="L184" t="s">
        <v>3236</v>
      </c>
      <c r="M184" t="s">
        <v>3576</v>
      </c>
      <c r="N184" t="s">
        <v>2078</v>
      </c>
      <c r="O184" t="s">
        <v>107</v>
      </c>
      <c r="P184" t="s">
        <v>3630</v>
      </c>
      <c r="Q184" t="s">
        <v>1335</v>
      </c>
      <c r="R184" t="s">
        <v>1443</v>
      </c>
      <c r="S184" t="s">
        <v>4737</v>
      </c>
      <c r="T184" t="s">
        <v>1143</v>
      </c>
      <c r="U184" t="s">
        <v>975</v>
      </c>
      <c r="V184" t="s">
        <v>1961</v>
      </c>
      <c r="W184" t="s">
        <v>1175</v>
      </c>
      <c r="X184" t="s">
        <v>3760</v>
      </c>
      <c r="Y184" t="s">
        <v>2054</v>
      </c>
      <c r="Z184" t="s">
        <v>1636</v>
      </c>
      <c r="AA184" t="s">
        <v>165</v>
      </c>
      <c r="AB184" t="s">
        <v>1671</v>
      </c>
    </row>
    <row r="185" spans="1:33" ht="17" customHeight="1" x14ac:dyDescent="0.2">
      <c r="A185" t="str">
        <f>'Nolette Dataset'!C185</f>
        <v>U.S. Chamber of Commerce v. U.S. Department of Labor</v>
      </c>
      <c r="B185" s="20" t="str">
        <f>'Nolette Dataset'!M185</f>
        <v>17-10238</v>
      </c>
      <c r="C185" s="43">
        <f>'Nolette Dataset'!F185</f>
        <v>43216</v>
      </c>
      <c r="D185" s="3" t="s">
        <v>5446</v>
      </c>
      <c r="E185" s="3" t="str">
        <f>'Nolette Dataset'!I185</f>
        <v>Consumer Protection</v>
      </c>
      <c r="F185" s="1" t="str">
        <f>'Nolette Dataset'!X185</f>
        <v>Forcing</v>
      </c>
      <c r="G185" s="1" t="s">
        <v>4877</v>
      </c>
      <c r="H185" s="29">
        <f>'Nolette Dataset'!T185</f>
        <v>5</v>
      </c>
      <c r="J185" s="1" t="str">
        <f t="shared" si="2"/>
        <v/>
      </c>
    </row>
    <row r="186" spans="1:33" ht="17" customHeight="1" x14ac:dyDescent="0.2">
      <c r="A186" t="str">
        <f>'Nolette Dataset'!C186</f>
        <v>New York v. Pruitt</v>
      </c>
      <c r="B186" s="20" t="str">
        <f>'Nolette Dataset'!M186</f>
        <v>1:18-cv-00773</v>
      </c>
      <c r="C186" s="43">
        <f>'Nolette Dataset'!F186</f>
        <v>43195</v>
      </c>
      <c r="D186" s="3" t="s">
        <v>5446</v>
      </c>
      <c r="E186" s="3" t="str">
        <f>'Nolette Dataset'!I186</f>
        <v>Environment</v>
      </c>
      <c r="F186" s="1" t="str">
        <f>'Nolette Dataset'!X186</f>
        <v>Forcing</v>
      </c>
      <c r="G186" s="1" t="s">
        <v>5073</v>
      </c>
      <c r="H186" s="29" t="str">
        <f>'Nolette Dataset'!T186</f>
        <v>DC</v>
      </c>
      <c r="I186" s="1" t="s">
        <v>975</v>
      </c>
      <c r="J186" s="1" t="str">
        <f t="shared" si="2"/>
        <v>NY CA CT IL IA ME MD MA NM OR PA RI VT WA DC</v>
      </c>
      <c r="K186" t="s">
        <v>975</v>
      </c>
      <c r="L186" t="s">
        <v>230</v>
      </c>
      <c r="M186" t="s">
        <v>3236</v>
      </c>
      <c r="N186" t="s">
        <v>2078</v>
      </c>
      <c r="O186" t="s">
        <v>107</v>
      </c>
      <c r="P186" t="s">
        <v>3630</v>
      </c>
      <c r="Q186" t="s">
        <v>1335</v>
      </c>
      <c r="R186" t="s">
        <v>1443</v>
      </c>
      <c r="S186" t="s">
        <v>4119</v>
      </c>
      <c r="T186" t="s">
        <v>1961</v>
      </c>
      <c r="U186" t="s">
        <v>1175</v>
      </c>
      <c r="V186" t="s">
        <v>3760</v>
      </c>
      <c r="W186" t="s">
        <v>2054</v>
      </c>
      <c r="X186" t="s">
        <v>165</v>
      </c>
      <c r="Y186" t="s">
        <v>1671</v>
      </c>
    </row>
    <row r="187" spans="1:33" ht="17" customHeight="1" x14ac:dyDescent="0.2">
      <c r="A187" t="str">
        <f>'Nolette Dataset'!C187</f>
        <v>New York v. U.S. Department of Commerce</v>
      </c>
      <c r="B187" s="20" t="str">
        <f>'Nolette Dataset'!M187</f>
        <v>1:18-cv-02921</v>
      </c>
      <c r="C187" s="43">
        <f>'Nolette Dataset'!F187</f>
        <v>43193</v>
      </c>
      <c r="D187" s="3" t="s">
        <v>5446</v>
      </c>
      <c r="E187" s="3" t="str">
        <f>'Nolette Dataset'!I187</f>
        <v>Voting and Elections</v>
      </c>
      <c r="F187" s="1" t="str">
        <f>'Nolette Dataset'!X187</f>
        <v>Blocking</v>
      </c>
      <c r="G187" s="1" t="s">
        <v>5074</v>
      </c>
      <c r="H187" s="29">
        <f>'Nolette Dataset'!T187</f>
        <v>2</v>
      </c>
      <c r="I187" s="1" t="s">
        <v>975</v>
      </c>
      <c r="J187" s="1" t="str">
        <f t="shared" si="2"/>
        <v>NY CT DE IL IA MD MN NJ NM NC OR RI VT WA MA PA VA DC CO</v>
      </c>
      <c r="K187" t="s">
        <v>975</v>
      </c>
      <c r="L187" t="s">
        <v>3236</v>
      </c>
      <c r="M187" t="s">
        <v>3576</v>
      </c>
      <c r="N187" t="s">
        <v>2078</v>
      </c>
      <c r="O187" t="s">
        <v>107</v>
      </c>
      <c r="P187" t="s">
        <v>1335</v>
      </c>
      <c r="Q187" t="s">
        <v>4737</v>
      </c>
      <c r="R187" t="s">
        <v>1143</v>
      </c>
      <c r="S187" t="s">
        <v>4119</v>
      </c>
      <c r="T187" t="s">
        <v>3708</v>
      </c>
      <c r="U187" t="s">
        <v>1961</v>
      </c>
      <c r="V187" t="s">
        <v>3760</v>
      </c>
      <c r="W187" t="s">
        <v>2054</v>
      </c>
      <c r="X187" t="s">
        <v>165</v>
      </c>
      <c r="Y187" t="s">
        <v>1443</v>
      </c>
      <c r="Z187" t="s">
        <v>1175</v>
      </c>
      <c r="AA187" t="s">
        <v>1636</v>
      </c>
      <c r="AB187" t="s">
        <v>1671</v>
      </c>
      <c r="AC187" t="s">
        <v>1591</v>
      </c>
    </row>
    <row r="188" spans="1:33" ht="17" customHeight="1" x14ac:dyDescent="0.2">
      <c r="A188" t="str">
        <f>'Nolette Dataset'!C188</f>
        <v>Texas v. United States</v>
      </c>
      <c r="B188" s="20" t="str">
        <f>'Nolette Dataset'!M188</f>
        <v>4:18-cv-00167 (N.D. Tex.)19-10011 (5th Cir.)</v>
      </c>
      <c r="C188" s="43">
        <f>'Nolette Dataset'!F188</f>
        <v>43157</v>
      </c>
      <c r="D188" s="3" t="s">
        <v>5446</v>
      </c>
      <c r="E188" s="3" t="str">
        <f>'Nolette Dataset'!I188</f>
        <v>Health Care</v>
      </c>
      <c r="F188" s="1" t="str">
        <f>'Nolette Dataset'!X188</f>
        <v>Blocking</v>
      </c>
      <c r="G188" s="1" t="s">
        <v>5075</v>
      </c>
      <c r="H188" s="29">
        <f>'Nolette Dataset'!T188</f>
        <v>5</v>
      </c>
      <c r="I188" s="1" t="s">
        <v>5857</v>
      </c>
      <c r="J188" s="1" t="str">
        <f t="shared" si="2"/>
        <v>TX WI AL AR AZ FL GA IN KS LA MO NE ND SC SD TN UT WV</v>
      </c>
      <c r="K188" t="s">
        <v>215</v>
      </c>
      <c r="L188" t="s">
        <v>2834</v>
      </c>
      <c r="M188" t="s">
        <v>453</v>
      </c>
      <c r="N188" t="s">
        <v>3412</v>
      </c>
      <c r="O188" t="s">
        <v>417</v>
      </c>
      <c r="P188" t="s">
        <v>484</v>
      </c>
      <c r="Q188" t="s">
        <v>741</v>
      </c>
      <c r="R188" t="s">
        <v>515</v>
      </c>
      <c r="S188" t="s">
        <v>3067</v>
      </c>
      <c r="T188" t="s">
        <v>124</v>
      </c>
      <c r="U188" t="s">
        <v>147</v>
      </c>
      <c r="V188" t="s">
        <v>2824</v>
      </c>
      <c r="W188" t="s">
        <v>1324</v>
      </c>
      <c r="X188" t="s">
        <v>4108</v>
      </c>
      <c r="Y188" t="s">
        <v>4759</v>
      </c>
      <c r="Z188" t="s">
        <v>797</v>
      </c>
      <c r="AA188" t="s">
        <v>3056</v>
      </c>
      <c r="AB188" t="s">
        <v>2928</v>
      </c>
    </row>
    <row r="189" spans="1:33" ht="17" customHeight="1" x14ac:dyDescent="0.2">
      <c r="A189" t="str">
        <f>'Nolette Dataset'!C189</f>
        <v>New York v. Pruitt</v>
      </c>
      <c r="B189" s="20" t="str">
        <f>'Nolette Dataset'!M189</f>
        <v>1:18-cv-1030</v>
      </c>
      <c r="C189" s="43">
        <f>'Nolette Dataset'!F189</f>
        <v>43137</v>
      </c>
      <c r="D189" s="3" t="s">
        <v>5446</v>
      </c>
      <c r="E189" s="3" t="str">
        <f>'Nolette Dataset'!I189</f>
        <v>Environment</v>
      </c>
      <c r="F189" s="1" t="str">
        <f>'Nolette Dataset'!X189</f>
        <v>Blocking</v>
      </c>
      <c r="G189" s="1" t="s">
        <v>5076</v>
      </c>
      <c r="H189" s="29">
        <f>'Nolette Dataset'!T189</f>
        <v>2</v>
      </c>
      <c r="I189" s="1" t="s">
        <v>975</v>
      </c>
      <c r="J189" s="1" t="str">
        <f t="shared" si="2"/>
        <v>NY CA CT MD MA NJ OR RI VT WA DC</v>
      </c>
      <c r="K189" t="s">
        <v>975</v>
      </c>
      <c r="L189" t="s">
        <v>230</v>
      </c>
      <c r="M189" t="s">
        <v>3236</v>
      </c>
      <c r="N189" t="s">
        <v>1335</v>
      </c>
      <c r="O189" t="s">
        <v>1443</v>
      </c>
      <c r="P189" t="s">
        <v>1143</v>
      </c>
      <c r="Q189" t="s">
        <v>1961</v>
      </c>
      <c r="R189" t="s">
        <v>3760</v>
      </c>
      <c r="S189" t="s">
        <v>2054</v>
      </c>
      <c r="T189" t="s">
        <v>165</v>
      </c>
      <c r="U189" t="s">
        <v>1671</v>
      </c>
    </row>
    <row r="190" spans="1:33" ht="17" customHeight="1" x14ac:dyDescent="0.2">
      <c r="A190" t="str">
        <f>'Nolette Dataset'!C190</f>
        <v>New York v. HHS</v>
      </c>
      <c r="B190" s="20" t="str">
        <f>'Nolette Dataset'!M190</f>
        <v>1:18-cv-00683</v>
      </c>
      <c r="C190" s="43">
        <f>'Nolette Dataset'!F190</f>
        <v>43126</v>
      </c>
      <c r="D190" s="3" t="s">
        <v>5446</v>
      </c>
      <c r="E190" s="3" t="str">
        <f>'Nolette Dataset'!I190</f>
        <v>Health Care</v>
      </c>
      <c r="F190" s="1" t="str">
        <f>'Nolette Dataset'!X190</f>
        <v>Blocking</v>
      </c>
      <c r="G190" s="1" t="s">
        <v>5077</v>
      </c>
      <c r="H190" s="29">
        <f>'Nolette Dataset'!T190</f>
        <v>2</v>
      </c>
      <c r="I190" s="1" t="s">
        <v>975</v>
      </c>
      <c r="J190" s="1" t="str">
        <f t="shared" si="2"/>
        <v>NY MN</v>
      </c>
      <c r="K190" t="s">
        <v>975</v>
      </c>
      <c r="L190" t="s">
        <v>4737</v>
      </c>
    </row>
    <row r="191" spans="1:33" ht="17" customHeight="1" x14ac:dyDescent="0.2">
      <c r="A191" t="str">
        <f>'Nolette Dataset'!C191</f>
        <v>New York v. Pruitt</v>
      </c>
      <c r="B191" s="20" t="str">
        <f>'Nolette Dataset'!M191</f>
        <v>1:18-cv-00406</v>
      </c>
      <c r="C191" s="43">
        <f>'Nolette Dataset'!F191</f>
        <v>43117</v>
      </c>
      <c r="D191" s="3" t="s">
        <v>5446</v>
      </c>
      <c r="E191" s="3" t="str">
        <f>'Nolette Dataset'!I191</f>
        <v>Environment</v>
      </c>
      <c r="F191" s="1" t="str">
        <f>'Nolette Dataset'!X191</f>
        <v>Forcing</v>
      </c>
      <c r="G191" s="1" t="s">
        <v>4897</v>
      </c>
      <c r="H191" s="29">
        <f>'Nolette Dataset'!T191</f>
        <v>2</v>
      </c>
      <c r="I191" s="1" t="s">
        <v>4765</v>
      </c>
      <c r="J191" s="1" t="str">
        <f t="shared" si="2"/>
        <v>NY CT</v>
      </c>
      <c r="K191" t="s">
        <v>975</v>
      </c>
      <c r="L191" t="s">
        <v>3236</v>
      </c>
    </row>
    <row r="192" spans="1:33" ht="17" customHeight="1" x14ac:dyDescent="0.2">
      <c r="A192" t="str">
        <f>'Nolette Dataset'!C192</f>
        <v>New York v. FCC</v>
      </c>
      <c r="B192" s="20" t="str">
        <f>'Nolette Dataset'!M192</f>
        <v>18-1013</v>
      </c>
      <c r="C192" s="43">
        <f>'Nolette Dataset'!F192</f>
        <v>43116</v>
      </c>
      <c r="D192" s="3" t="s">
        <v>5446</v>
      </c>
      <c r="E192" s="3" t="str">
        <f>'Nolette Dataset'!I192</f>
        <v>Consumer Protection</v>
      </c>
      <c r="F192" s="1" t="str">
        <f>'Nolette Dataset'!X192</f>
        <v>Blocking</v>
      </c>
      <c r="G192" s="1" t="s">
        <v>5078</v>
      </c>
      <c r="H192" s="29" t="str">
        <f>'Nolette Dataset'!T192</f>
        <v>DC</v>
      </c>
      <c r="I192" s="1" t="s">
        <v>975</v>
      </c>
      <c r="J192" s="1" t="str">
        <f t="shared" si="2"/>
        <v>NY CA CT DE HI IL IA KY ME MD MA MN MS NM NC OR PA RI VT VA WA DC NJ</v>
      </c>
      <c r="K192" t="s">
        <v>975</v>
      </c>
      <c r="L192" t="s">
        <v>230</v>
      </c>
      <c r="M192" t="s">
        <v>3236</v>
      </c>
      <c r="N192" t="s">
        <v>3576</v>
      </c>
      <c r="O192" t="s">
        <v>2632</v>
      </c>
      <c r="P192" t="s">
        <v>2078</v>
      </c>
      <c r="Q192" t="s">
        <v>107</v>
      </c>
      <c r="R192" t="s">
        <v>687</v>
      </c>
      <c r="S192" t="s">
        <v>3630</v>
      </c>
      <c r="T192" t="s">
        <v>1335</v>
      </c>
      <c r="U192" t="s">
        <v>1443</v>
      </c>
      <c r="V192" t="s">
        <v>4737</v>
      </c>
      <c r="W192" t="s">
        <v>384</v>
      </c>
      <c r="X192" t="s">
        <v>4119</v>
      </c>
      <c r="Y192" t="s">
        <v>3708</v>
      </c>
      <c r="Z192" t="s">
        <v>1961</v>
      </c>
      <c r="AA192" t="s">
        <v>1175</v>
      </c>
      <c r="AB192" t="s">
        <v>3760</v>
      </c>
      <c r="AC192" t="s">
        <v>2054</v>
      </c>
      <c r="AD192" t="s">
        <v>1636</v>
      </c>
      <c r="AE192" t="s">
        <v>165</v>
      </c>
      <c r="AF192" t="s">
        <v>1671</v>
      </c>
      <c r="AG192" t="s">
        <v>1143</v>
      </c>
    </row>
    <row r="193" spans="1:29" ht="17" customHeight="1" x14ac:dyDescent="0.2">
      <c r="A193" t="str">
        <f>'Nolette Dataset'!C193</f>
        <v>New York v. EPA</v>
      </c>
      <c r="B193" s="20" t="str">
        <f>'Nolette Dataset'!M193</f>
        <v>17-1273</v>
      </c>
      <c r="C193" s="43">
        <f>'Nolette Dataset'!F193</f>
        <v>43095</v>
      </c>
      <c r="D193" s="3" t="s">
        <v>5446</v>
      </c>
      <c r="E193" s="3" t="str">
        <f>'Nolette Dataset'!I193</f>
        <v>Environment</v>
      </c>
      <c r="F193" s="1" t="str">
        <f>'Nolette Dataset'!X193</f>
        <v>Forcing</v>
      </c>
      <c r="G193" s="1" t="s">
        <v>5079</v>
      </c>
      <c r="H193" s="29" t="str">
        <f>'Nolette Dataset'!T193</f>
        <v>DC</v>
      </c>
      <c r="I193" s="1" t="s">
        <v>975</v>
      </c>
      <c r="J193" s="1" t="str">
        <f t="shared" si="2"/>
        <v>NY CT DE MD MA PA RI VT</v>
      </c>
      <c r="K193" t="s">
        <v>975</v>
      </c>
      <c r="L193" t="s">
        <v>3236</v>
      </c>
      <c r="M193" t="s">
        <v>3576</v>
      </c>
      <c r="N193" t="s">
        <v>1335</v>
      </c>
      <c r="O193" t="s">
        <v>1443</v>
      </c>
      <c r="P193" t="s">
        <v>1175</v>
      </c>
      <c r="Q193" t="s">
        <v>3760</v>
      </c>
      <c r="R193" t="s">
        <v>2054</v>
      </c>
    </row>
    <row r="194" spans="1:29" ht="17" customHeight="1" x14ac:dyDescent="0.2">
      <c r="A194" t="str">
        <f>'Nolette Dataset'!C194</f>
        <v>California v. U.S. Bureau of Land Management</v>
      </c>
      <c r="B194" s="20" t="str">
        <f>'Nolette Dataset'!M194</f>
        <v>3:17-cv-07186</v>
      </c>
      <c r="C194" s="43">
        <f>'Nolette Dataset'!F194</f>
        <v>43088</v>
      </c>
      <c r="D194" s="3" t="s">
        <v>5446</v>
      </c>
      <c r="E194" s="3" t="str">
        <f>'Nolette Dataset'!I194</f>
        <v>Environment</v>
      </c>
      <c r="F194" s="1" t="str">
        <f>'Nolette Dataset'!X194</f>
        <v>Blocking</v>
      </c>
      <c r="G194" s="1" t="s">
        <v>5080</v>
      </c>
      <c r="H194" s="29">
        <f>'Nolette Dataset'!T194</f>
        <v>9</v>
      </c>
      <c r="I194" s="1" t="s">
        <v>230</v>
      </c>
      <c r="J194" s="1" t="str">
        <f t="shared" si="2"/>
        <v>CA NM</v>
      </c>
      <c r="K194" t="s">
        <v>230</v>
      </c>
      <c r="L194" t="s">
        <v>4119</v>
      </c>
    </row>
    <row r="195" spans="1:29" ht="17" customHeight="1" x14ac:dyDescent="0.2">
      <c r="A195" t="str">
        <f>'Nolette Dataset'!C195</f>
        <v>Massachusetts v. Department of Education</v>
      </c>
      <c r="B195" s="20" t="str">
        <f>'Nolette Dataset'!M195</f>
        <v>1:17-cv-02679</v>
      </c>
      <c r="C195" s="43">
        <f>'Nolette Dataset'!F195</f>
        <v>43083</v>
      </c>
      <c r="D195" s="3" t="s">
        <v>5446</v>
      </c>
      <c r="E195" s="3" t="str">
        <f>'Nolette Dataset'!I195</f>
        <v>Education</v>
      </c>
      <c r="F195" s="1" t="str">
        <f>'Nolette Dataset'!X195</f>
        <v>Forcing</v>
      </c>
      <c r="G195" s="1" t="s">
        <v>5081</v>
      </c>
      <c r="H195" s="29" t="str">
        <f>'Nolette Dataset'!T195</f>
        <v>DC</v>
      </c>
      <c r="I195" s="1" t="s">
        <v>1443</v>
      </c>
      <c r="J195" s="1" t="str">
        <f t="shared" ref="J195:J258" si="3">_xlfn.TEXTJOIN(" ",TRUE,K195:AI195)</f>
        <v>MA NY IL</v>
      </c>
      <c r="K195" t="s">
        <v>1443</v>
      </c>
      <c r="L195" t="s">
        <v>975</v>
      </c>
      <c r="M195" t="s">
        <v>2078</v>
      </c>
    </row>
    <row r="196" spans="1:29" ht="17" customHeight="1" x14ac:dyDescent="0.2">
      <c r="A196" t="str">
        <f>'Nolette Dataset'!C196</f>
        <v>California v. Pruitt</v>
      </c>
      <c r="B196" s="20" t="str">
        <f>'Nolette Dataset'!M196</f>
        <v>4:17-cv-06936</v>
      </c>
      <c r="C196" s="43">
        <f>'Nolette Dataset'!F196</f>
        <v>43074</v>
      </c>
      <c r="D196" s="3" t="s">
        <v>5446</v>
      </c>
      <c r="E196" s="3" t="str">
        <f>'Nolette Dataset'!I196</f>
        <v>Environment</v>
      </c>
      <c r="F196" s="1" t="str">
        <f>'Nolette Dataset'!X196</f>
        <v>Forcing</v>
      </c>
      <c r="G196" s="1" t="s">
        <v>5082</v>
      </c>
      <c r="H196" s="29">
        <f>'Nolette Dataset'!T196</f>
        <v>9</v>
      </c>
      <c r="I196" s="1" t="s">
        <v>975</v>
      </c>
      <c r="J196" s="1" t="str">
        <f t="shared" si="3"/>
        <v>NY CA CT IL IA ME MA MN OR PA RI VT WA DC MD</v>
      </c>
      <c r="K196" t="s">
        <v>975</v>
      </c>
      <c r="L196" t="s">
        <v>230</v>
      </c>
      <c r="M196" t="s">
        <v>3236</v>
      </c>
      <c r="N196" t="s">
        <v>2078</v>
      </c>
      <c r="O196" t="s">
        <v>107</v>
      </c>
      <c r="P196" t="s">
        <v>3630</v>
      </c>
      <c r="Q196" t="s">
        <v>1443</v>
      </c>
      <c r="R196" t="s">
        <v>4737</v>
      </c>
      <c r="S196" t="s">
        <v>1961</v>
      </c>
      <c r="T196" t="s">
        <v>1175</v>
      </c>
      <c r="U196" t="s">
        <v>3760</v>
      </c>
      <c r="V196" t="s">
        <v>2054</v>
      </c>
      <c r="W196" t="s">
        <v>165</v>
      </c>
      <c r="X196" t="s">
        <v>1671</v>
      </c>
      <c r="Y196" t="s">
        <v>1335</v>
      </c>
    </row>
    <row r="197" spans="1:29" ht="17" customHeight="1" x14ac:dyDescent="0.2">
      <c r="A197" t="str">
        <f>'Nolette Dataset'!C197</f>
        <v>Stockman v. Trump</v>
      </c>
      <c r="B197" s="20" t="str">
        <f>'Nolette Dataset'!M197</f>
        <v>5:17-cv-01799</v>
      </c>
      <c r="C197" s="43">
        <f>'Nolette Dataset'!F197</f>
        <v>43047</v>
      </c>
      <c r="D197" s="3" t="s">
        <v>5446</v>
      </c>
      <c r="E197" s="3" t="str">
        <f>'Nolette Dataset'!I197</f>
        <v>Civil Rights</v>
      </c>
      <c r="F197" s="1" t="str">
        <f>'Nolette Dataset'!X197</f>
        <v>Blocking</v>
      </c>
      <c r="G197" s="1" t="s">
        <v>5118</v>
      </c>
      <c r="H197" s="29">
        <f>'Nolette Dataset'!T197</f>
        <v>9</v>
      </c>
      <c r="I197" s="1" t="s">
        <v>230</v>
      </c>
      <c r="J197" s="1" t="str">
        <f t="shared" si="3"/>
        <v>CA</v>
      </c>
      <c r="K197" t="s">
        <v>230</v>
      </c>
    </row>
    <row r="198" spans="1:29" ht="17" customHeight="1" x14ac:dyDescent="0.2">
      <c r="A198" t="str">
        <f>'Nolette Dataset'!C198</f>
        <v>Texas v. Zinke</v>
      </c>
      <c r="B198" s="20" t="str">
        <f>'Nolette Dataset'!M198</f>
        <v>4:17-cv-00868 [N.D. Tex.]18-11479 [5th Cir.]</v>
      </c>
      <c r="C198" s="43">
        <f>'Nolette Dataset'!F198</f>
        <v>43033</v>
      </c>
      <c r="D198" s="3" t="s">
        <v>5446</v>
      </c>
      <c r="E198" s="3" t="str">
        <f>'Nolette Dataset'!I198</f>
        <v>Other</v>
      </c>
      <c r="F198" s="1" t="str">
        <f>'Nolette Dataset'!X198</f>
        <v>Blocking</v>
      </c>
      <c r="G198" s="1" t="s">
        <v>5083</v>
      </c>
      <c r="H198" s="29">
        <f>'Nolette Dataset'!T198</f>
        <v>5</v>
      </c>
      <c r="I198" s="1" t="s">
        <v>215</v>
      </c>
      <c r="J198" s="1" t="str">
        <f t="shared" si="3"/>
        <v>TX LA IN</v>
      </c>
      <c r="K198" t="s">
        <v>215</v>
      </c>
      <c r="L198" t="s">
        <v>124</v>
      </c>
      <c r="M198" t="s">
        <v>515</v>
      </c>
    </row>
    <row r="199" spans="1:29" ht="17" customHeight="1" x14ac:dyDescent="0.2">
      <c r="A199" t="str">
        <f>'Nolette Dataset'!C199</f>
        <v>Maryland v. Department of Education</v>
      </c>
      <c r="B199" s="20" t="str">
        <f>'Nolette Dataset'!M199</f>
        <v>1:17-cv-02139</v>
      </c>
      <c r="C199" s="43">
        <f>'Nolette Dataset'!F199</f>
        <v>43025</v>
      </c>
      <c r="D199" s="3" t="s">
        <v>5446</v>
      </c>
      <c r="E199" s="3" t="str">
        <f>'Nolette Dataset'!I199</f>
        <v>Education</v>
      </c>
      <c r="F199" s="1" t="str">
        <f>'Nolette Dataset'!X199</f>
        <v>Forcing</v>
      </c>
      <c r="G199" s="1" t="s">
        <v>5084</v>
      </c>
      <c r="H199" s="29" t="str">
        <f>'Nolette Dataset'!T199</f>
        <v>DC</v>
      </c>
      <c r="I199" s="1" t="s">
        <v>5858</v>
      </c>
      <c r="J199" s="1" t="str">
        <f t="shared" si="3"/>
        <v>MD PA CA CT DC DE HI IL IA MA MN NY NC OR RI VT VA WA</v>
      </c>
      <c r="K199" t="s">
        <v>1335</v>
      </c>
      <c r="L199" t="s">
        <v>1175</v>
      </c>
      <c r="M199" t="s">
        <v>230</v>
      </c>
      <c r="N199" t="s">
        <v>3236</v>
      </c>
      <c r="O199" t="s">
        <v>1671</v>
      </c>
      <c r="P199" t="s">
        <v>3576</v>
      </c>
      <c r="Q199" t="s">
        <v>2632</v>
      </c>
      <c r="R199" t="s">
        <v>2078</v>
      </c>
      <c r="S199" t="s">
        <v>107</v>
      </c>
      <c r="T199" t="s">
        <v>1443</v>
      </c>
      <c r="U199" t="s">
        <v>4737</v>
      </c>
      <c r="V199" t="s">
        <v>975</v>
      </c>
      <c r="W199" t="s">
        <v>3708</v>
      </c>
      <c r="X199" t="s">
        <v>1961</v>
      </c>
      <c r="Y199" t="s">
        <v>3760</v>
      </c>
      <c r="Z199" t="s">
        <v>2054</v>
      </c>
      <c r="AA199" t="s">
        <v>1636</v>
      </c>
      <c r="AB199" t="s">
        <v>165</v>
      </c>
    </row>
    <row r="200" spans="1:29" ht="17" customHeight="1" x14ac:dyDescent="0.2">
      <c r="A200" t="str">
        <f>'Nolette Dataset'!C200</f>
        <v>Massachusetts v. Department of Homeland Security</v>
      </c>
      <c r="B200" s="20" t="str">
        <f>'Nolette Dataset'!M200</f>
        <v>1:17-cv-12022</v>
      </c>
      <c r="C200" s="43">
        <f>'Nolette Dataset'!F200</f>
        <v>43025</v>
      </c>
      <c r="D200" s="3" t="s">
        <v>5446</v>
      </c>
      <c r="E200" s="3" t="str">
        <f>'Nolette Dataset'!I200</f>
        <v>Immigration</v>
      </c>
      <c r="F200" s="1" t="str">
        <f>'Nolette Dataset'!X200</f>
        <v>Forcing</v>
      </c>
      <c r="G200" s="1" t="s">
        <v>5085</v>
      </c>
      <c r="H200" s="29">
        <f>'Nolette Dataset'!T200</f>
        <v>1</v>
      </c>
      <c r="I200" s="1" t="s">
        <v>1443</v>
      </c>
      <c r="J200" s="1" t="str">
        <f t="shared" si="3"/>
        <v>MA CA HI IL IA MD NY OR WA DC</v>
      </c>
      <c r="K200" t="s">
        <v>1443</v>
      </c>
      <c r="L200" t="s">
        <v>230</v>
      </c>
      <c r="M200" t="s">
        <v>2632</v>
      </c>
      <c r="N200" t="s">
        <v>2078</v>
      </c>
      <c r="O200" t="s">
        <v>107</v>
      </c>
      <c r="P200" t="s">
        <v>1335</v>
      </c>
      <c r="Q200" t="s">
        <v>975</v>
      </c>
      <c r="R200" t="s">
        <v>1961</v>
      </c>
      <c r="S200" t="s">
        <v>165</v>
      </c>
      <c r="T200" t="s">
        <v>1671</v>
      </c>
    </row>
    <row r="201" spans="1:29" ht="17" customHeight="1" x14ac:dyDescent="0.2">
      <c r="A201" t="str">
        <f>'Nolette Dataset'!C201</f>
        <v>California v. U.S. Department of the Interior</v>
      </c>
      <c r="B201" s="20" t="str">
        <f>'Nolette Dataset'!M201</f>
        <v>4:17-cv-05948</v>
      </c>
      <c r="C201" s="43">
        <f>'Nolette Dataset'!F201</f>
        <v>43025</v>
      </c>
      <c r="D201" s="3" t="s">
        <v>5446</v>
      </c>
      <c r="E201" s="3" t="str">
        <f>'Nolette Dataset'!I201</f>
        <v>Environment</v>
      </c>
      <c r="F201" s="1" t="str">
        <f>'Nolette Dataset'!X201</f>
        <v>Blocking</v>
      </c>
      <c r="G201" s="1" t="s">
        <v>5080</v>
      </c>
      <c r="H201" s="29">
        <f>'Nolette Dataset'!T201</f>
        <v>9</v>
      </c>
      <c r="I201" s="1" t="s">
        <v>230</v>
      </c>
      <c r="J201" s="1" t="str">
        <f t="shared" si="3"/>
        <v>CA NM</v>
      </c>
      <c r="K201" t="s">
        <v>230</v>
      </c>
      <c r="L201" t="s">
        <v>4119</v>
      </c>
    </row>
    <row r="202" spans="1:29" ht="17" customHeight="1" x14ac:dyDescent="0.2">
      <c r="A202" t="str">
        <f>'Nolette Dataset'!C202</f>
        <v>California v. Trump</v>
      </c>
      <c r="B202" s="20" t="str">
        <f>'Nolette Dataset'!M202</f>
        <v>3:17-cv-05895</v>
      </c>
      <c r="C202" s="43">
        <f>'Nolette Dataset'!F202</f>
        <v>43021</v>
      </c>
      <c r="D202" s="3" t="s">
        <v>5446</v>
      </c>
      <c r="E202" s="3" t="str">
        <f>'Nolette Dataset'!I202</f>
        <v>Health Care</v>
      </c>
      <c r="F202" s="1" t="str">
        <f>'Nolette Dataset'!X202</f>
        <v>Forcing</v>
      </c>
      <c r="G202" s="1" t="s">
        <v>5086</v>
      </c>
      <c r="H202" s="29">
        <f>'Nolette Dataset'!T202</f>
        <v>9</v>
      </c>
      <c r="I202" s="1" t="s">
        <v>230</v>
      </c>
      <c r="J202" s="1" t="str">
        <f t="shared" si="3"/>
        <v>CA NY CT DE IL IA KY MD MA MN NM NC OR PA RI VT VA WA DC</v>
      </c>
      <c r="K202" t="s">
        <v>230</v>
      </c>
      <c r="L202" t="s">
        <v>975</v>
      </c>
      <c r="M202" t="s">
        <v>3236</v>
      </c>
      <c r="N202" t="s">
        <v>3576</v>
      </c>
      <c r="O202" t="s">
        <v>2078</v>
      </c>
      <c r="P202" t="s">
        <v>107</v>
      </c>
      <c r="Q202" t="s">
        <v>687</v>
      </c>
      <c r="R202" t="s">
        <v>1335</v>
      </c>
      <c r="S202" t="s">
        <v>1443</v>
      </c>
      <c r="T202" t="s">
        <v>4737</v>
      </c>
      <c r="U202" t="s">
        <v>4119</v>
      </c>
      <c r="V202" t="s">
        <v>3708</v>
      </c>
      <c r="W202" t="s">
        <v>1961</v>
      </c>
      <c r="X202" t="s">
        <v>1175</v>
      </c>
      <c r="Y202" t="s">
        <v>3760</v>
      </c>
      <c r="Z202" t="s">
        <v>2054</v>
      </c>
      <c r="AA202" t="s">
        <v>1636</v>
      </c>
      <c r="AB202" t="s">
        <v>165</v>
      </c>
      <c r="AC202" t="s">
        <v>1671</v>
      </c>
    </row>
    <row r="203" spans="1:29" ht="17" customHeight="1" x14ac:dyDescent="0.2">
      <c r="A203" t="str">
        <f>'Nolette Dataset'!C203</f>
        <v>Pennsylvania v. Trump</v>
      </c>
      <c r="B203" s="20" t="str">
        <f>'Nolette Dataset'!M203</f>
        <v>2:17-cv-04540</v>
      </c>
      <c r="C203" s="43">
        <f>'Nolette Dataset'!F203</f>
        <v>43019</v>
      </c>
      <c r="D203" s="3" t="s">
        <v>5446</v>
      </c>
      <c r="E203" s="3" t="str">
        <f>'Nolette Dataset'!I203</f>
        <v>Health Care</v>
      </c>
      <c r="F203" s="1" t="str">
        <f>'Nolette Dataset'!X203</f>
        <v>Blocking</v>
      </c>
      <c r="G203" s="1" t="s">
        <v>5119</v>
      </c>
      <c r="H203" s="29">
        <f>'Nolette Dataset'!T203</f>
        <v>3</v>
      </c>
      <c r="I203" s="1" t="s">
        <v>1175</v>
      </c>
      <c r="J203" s="1" t="str">
        <f t="shared" si="3"/>
        <v>PA NJ</v>
      </c>
      <c r="K203" t="s">
        <v>1175</v>
      </c>
      <c r="L203" t="s">
        <v>1143</v>
      </c>
    </row>
    <row r="204" spans="1:29" ht="17" customHeight="1" x14ac:dyDescent="0.2">
      <c r="A204" t="str">
        <f>'Nolette Dataset'!C204</f>
        <v>California v. Azar</v>
      </c>
      <c r="B204" s="20" t="str">
        <f>'Nolette Dataset'!M204</f>
        <v>4:17-cv-05783</v>
      </c>
      <c r="C204" s="43">
        <f>'Nolette Dataset'!F204</f>
        <v>43014</v>
      </c>
      <c r="D204" s="3" t="s">
        <v>5446</v>
      </c>
      <c r="E204" s="3" t="str">
        <f>'Nolette Dataset'!I204</f>
        <v>Health Care</v>
      </c>
      <c r="F204" s="1" t="str">
        <f>'Nolette Dataset'!X204</f>
        <v>Blocking</v>
      </c>
      <c r="G204" s="1" t="s">
        <v>5120</v>
      </c>
      <c r="H204" s="29">
        <f>'Nolette Dataset'!T204</f>
        <v>9</v>
      </c>
      <c r="I204" s="1" t="s">
        <v>230</v>
      </c>
      <c r="J204" s="1" t="str">
        <f t="shared" si="3"/>
        <v>CA DE MD NY VA CT HI IL MN NC RI VT WA DC CO NV MI</v>
      </c>
      <c r="K204" t="s">
        <v>230</v>
      </c>
      <c r="L204" t="s">
        <v>3576</v>
      </c>
      <c r="M204" t="s">
        <v>1335</v>
      </c>
      <c r="N204" t="s">
        <v>975</v>
      </c>
      <c r="O204" t="s">
        <v>1636</v>
      </c>
      <c r="P204" t="s">
        <v>3236</v>
      </c>
      <c r="Q204" t="s">
        <v>2632</v>
      </c>
      <c r="R204" t="s">
        <v>2078</v>
      </c>
      <c r="S204" t="s">
        <v>4737</v>
      </c>
      <c r="T204" t="s">
        <v>3708</v>
      </c>
      <c r="U204" t="s">
        <v>3760</v>
      </c>
      <c r="V204" t="s">
        <v>2054</v>
      </c>
      <c r="W204" t="s">
        <v>165</v>
      </c>
      <c r="X204" t="s">
        <v>1671</v>
      </c>
      <c r="Y204" t="s">
        <v>1591</v>
      </c>
      <c r="Z204" t="s">
        <v>1831</v>
      </c>
      <c r="AA204" t="s">
        <v>3301</v>
      </c>
    </row>
    <row r="205" spans="1:29" ht="17" customHeight="1" x14ac:dyDescent="0.2">
      <c r="A205" t="str">
        <f>'Nolette Dataset'!C205</f>
        <v>Karnoski v. Trump</v>
      </c>
      <c r="B205" s="20" t="str">
        <f>'Nolette Dataset'!M205</f>
        <v xml:space="preserve"> 2:17-cv-01297</v>
      </c>
      <c r="C205" s="43">
        <f>'Nolette Dataset'!F205</f>
        <v>43003</v>
      </c>
      <c r="D205" s="3" t="s">
        <v>5446</v>
      </c>
      <c r="E205" s="3" t="str">
        <f>'Nolette Dataset'!I205</f>
        <v>Civil Rights</v>
      </c>
      <c r="F205" s="1" t="str">
        <f>'Nolette Dataset'!X205</f>
        <v>Blocking</v>
      </c>
      <c r="G205" s="1" t="s">
        <v>5121</v>
      </c>
      <c r="H205" s="29">
        <f>'Nolette Dataset'!T205</f>
        <v>9</v>
      </c>
      <c r="I205" s="1" t="s">
        <v>165</v>
      </c>
      <c r="J205" s="1" t="str">
        <f t="shared" si="3"/>
        <v>WA</v>
      </c>
      <c r="K205" t="s">
        <v>165</v>
      </c>
    </row>
    <row r="206" spans="1:29" ht="17" customHeight="1" x14ac:dyDescent="0.2">
      <c r="A206" t="str">
        <f>'Nolette Dataset'!C206</f>
        <v>California v. Department of Transportation</v>
      </c>
      <c r="B206" s="20" t="str">
        <f>'Nolette Dataset'!M206</f>
        <v>4:17-cv-05439</v>
      </c>
      <c r="C206" s="43">
        <f>'Nolette Dataset'!F206</f>
        <v>42998</v>
      </c>
      <c r="D206" s="3" t="s">
        <v>5446</v>
      </c>
      <c r="E206" s="3" t="str">
        <f>'Nolette Dataset'!I206</f>
        <v>Environment</v>
      </c>
      <c r="F206" s="1" t="str">
        <f>'Nolette Dataset'!X206</f>
        <v>Forcing</v>
      </c>
      <c r="G206" s="1" t="s">
        <v>5087</v>
      </c>
      <c r="H206" s="29">
        <f>'Nolette Dataset'!T206</f>
        <v>9</v>
      </c>
      <c r="I206" s="1" t="s">
        <v>230</v>
      </c>
      <c r="J206" s="1" t="str">
        <f t="shared" si="3"/>
        <v>CA IA MD MA OR VT WA</v>
      </c>
      <c r="K206" t="s">
        <v>230</v>
      </c>
      <c r="L206" t="s">
        <v>107</v>
      </c>
      <c r="M206" t="s">
        <v>1335</v>
      </c>
      <c r="N206" t="s">
        <v>1443</v>
      </c>
      <c r="O206" t="s">
        <v>1961</v>
      </c>
      <c r="P206" t="s">
        <v>2054</v>
      </c>
      <c r="Q206" t="s">
        <v>165</v>
      </c>
    </row>
    <row r="207" spans="1:29" ht="17" customHeight="1" x14ac:dyDescent="0.2">
      <c r="A207" t="str">
        <f>'Nolette Dataset'!C207</f>
        <v>California v. Department of Homeland Security</v>
      </c>
      <c r="B207" s="20" t="str">
        <f>'Nolette Dataset'!M207</f>
        <v>3:17-cv-05235</v>
      </c>
      <c r="C207" s="43">
        <f>'Nolette Dataset'!F207</f>
        <v>42989</v>
      </c>
      <c r="D207" s="3" t="s">
        <v>5446</v>
      </c>
      <c r="E207" s="3" t="str">
        <f>'Nolette Dataset'!I207</f>
        <v>Immigration</v>
      </c>
      <c r="F207" s="1" t="str">
        <f>'Nolette Dataset'!X207</f>
        <v>Blocking</v>
      </c>
      <c r="G207" s="1" t="s">
        <v>5088</v>
      </c>
      <c r="H207" s="29">
        <f>'Nolette Dataset'!T207</f>
        <v>9</v>
      </c>
      <c r="I207" s="1" t="s">
        <v>230</v>
      </c>
      <c r="J207" s="1" t="str">
        <f t="shared" si="3"/>
        <v>CA ME MN MD</v>
      </c>
      <c r="K207" t="s">
        <v>230</v>
      </c>
      <c r="L207" t="s">
        <v>3630</v>
      </c>
      <c r="M207" t="s">
        <v>4737</v>
      </c>
      <c r="N207" t="s">
        <v>1335</v>
      </c>
    </row>
    <row r="208" spans="1:29" ht="17" customHeight="1" x14ac:dyDescent="0.2">
      <c r="A208" t="str">
        <f>'Nolette Dataset'!C208</f>
        <v>New York v. NHTSA</v>
      </c>
      <c r="B208" s="20" t="str">
        <f>'Nolette Dataset'!M208</f>
        <v>17-2806</v>
      </c>
      <c r="C208" s="43">
        <f>'Nolette Dataset'!F208</f>
        <v>42986</v>
      </c>
      <c r="D208" s="3" t="s">
        <v>5446</v>
      </c>
      <c r="E208" s="3" t="str">
        <f>'Nolette Dataset'!I208</f>
        <v>Environment</v>
      </c>
      <c r="F208" s="1" t="str">
        <f>'Nolette Dataset'!X208</f>
        <v>Blocking</v>
      </c>
      <c r="G208" s="1" t="s">
        <v>5089</v>
      </c>
      <c r="H208" s="29">
        <f>'Nolette Dataset'!T208</f>
        <v>2</v>
      </c>
      <c r="I208" s="1" t="s">
        <v>975</v>
      </c>
      <c r="J208" s="1" t="str">
        <f t="shared" si="3"/>
        <v>NY CA VT MD PA</v>
      </c>
      <c r="K208" t="s">
        <v>975</v>
      </c>
      <c r="L208" t="s">
        <v>230</v>
      </c>
      <c r="M208" t="s">
        <v>2054</v>
      </c>
      <c r="N208" t="s">
        <v>1335</v>
      </c>
      <c r="O208" t="s">
        <v>1175</v>
      </c>
    </row>
    <row r="209" spans="1:30" ht="17" customHeight="1" x14ac:dyDescent="0.2">
      <c r="A209" t="str">
        <f>'Nolette Dataset'!C209</f>
        <v>New York v. Trump</v>
      </c>
      <c r="B209" s="20" t="str">
        <f>'Nolette Dataset'!M209</f>
        <v>1:17-cv-05228</v>
      </c>
      <c r="C209" s="43">
        <f>'Nolette Dataset'!F209</f>
        <v>42984</v>
      </c>
      <c r="D209" s="3" t="s">
        <v>5446</v>
      </c>
      <c r="E209" s="3" t="str">
        <f>'Nolette Dataset'!I209</f>
        <v>Immigration</v>
      </c>
      <c r="F209" s="1" t="str">
        <f>'Nolette Dataset'!X209</f>
        <v>Blocking</v>
      </c>
      <c r="G209" s="1" t="s">
        <v>5122</v>
      </c>
      <c r="H209" s="29">
        <f>'Nolette Dataset'!T209</f>
        <v>2</v>
      </c>
      <c r="I209" s="1" t="s">
        <v>975</v>
      </c>
      <c r="J209" s="1" t="str">
        <f t="shared" si="3"/>
        <v>NY MA WA CT DE DC HI IL IA NM NC OR PA RI VT VA CO</v>
      </c>
      <c r="K209" t="s">
        <v>975</v>
      </c>
      <c r="L209" t="s">
        <v>1443</v>
      </c>
      <c r="M209" t="s">
        <v>165</v>
      </c>
      <c r="N209" t="s">
        <v>3236</v>
      </c>
      <c r="O209" t="s">
        <v>3576</v>
      </c>
      <c r="P209" t="s">
        <v>1671</v>
      </c>
      <c r="Q209" t="s">
        <v>2632</v>
      </c>
      <c r="R209" t="s">
        <v>2078</v>
      </c>
      <c r="S209" t="s">
        <v>107</v>
      </c>
      <c r="T209" t="s">
        <v>4119</v>
      </c>
      <c r="U209" t="s">
        <v>3708</v>
      </c>
      <c r="V209" t="s">
        <v>1961</v>
      </c>
      <c r="W209" t="s">
        <v>1175</v>
      </c>
      <c r="X209" t="s">
        <v>3760</v>
      </c>
      <c r="Y209" t="s">
        <v>2054</v>
      </c>
      <c r="Z209" t="s">
        <v>1636</v>
      </c>
      <c r="AA209" t="s">
        <v>1591</v>
      </c>
    </row>
    <row r="210" spans="1:30" ht="17" customHeight="1" x14ac:dyDescent="0.2">
      <c r="A210" t="str">
        <f>'Nolette Dataset'!C210</f>
        <v>California v. Sessions</v>
      </c>
      <c r="B210" s="20" t="str">
        <f>'Nolette Dataset'!M210</f>
        <v>3:17-cv-04701</v>
      </c>
      <c r="C210" s="43">
        <f>'Nolette Dataset'!F210</f>
        <v>42961</v>
      </c>
      <c r="D210" s="3" t="s">
        <v>5446</v>
      </c>
      <c r="E210" s="3" t="str">
        <f>'Nolette Dataset'!I210</f>
        <v>Immigration</v>
      </c>
      <c r="F210" s="1" t="str">
        <f>'Nolette Dataset'!X210</f>
        <v>Forcing</v>
      </c>
      <c r="G210" s="1" t="s">
        <v>5090</v>
      </c>
      <c r="H210" s="29">
        <f>'Nolette Dataset'!T210</f>
        <v>9</v>
      </c>
      <c r="I210" s="1" t="s">
        <v>230</v>
      </c>
      <c r="J210" s="1" t="str">
        <f t="shared" si="3"/>
        <v>CA</v>
      </c>
      <c r="K210" t="s">
        <v>230</v>
      </c>
    </row>
    <row r="211" spans="1:30" ht="17" customHeight="1" x14ac:dyDescent="0.2">
      <c r="A211" t="str">
        <f>'Nolette Dataset'!C211</f>
        <v>New York v. EPA</v>
      </c>
      <c r="B211" s="20" t="str">
        <f>'Nolette Dataset'!M211</f>
        <v>17-1185</v>
      </c>
      <c r="C211" s="43">
        <f>'Nolette Dataset'!F211</f>
        <v>42948</v>
      </c>
      <c r="D211" s="3" t="s">
        <v>5446</v>
      </c>
      <c r="E211" s="3" t="str">
        <f>'Nolette Dataset'!I211</f>
        <v>Environment</v>
      </c>
      <c r="F211" s="1" t="str">
        <f>'Nolette Dataset'!X211</f>
        <v>Forcing</v>
      </c>
      <c r="G211" s="1" t="s">
        <v>5091</v>
      </c>
      <c r="H211" s="29" t="str">
        <f>'Nolette Dataset'!T211</f>
        <v>DC</v>
      </c>
      <c r="I211" s="1" t="s">
        <v>975</v>
      </c>
      <c r="J211" s="1" t="str">
        <f t="shared" si="3"/>
        <v>NY CA CT DE IL IA ME MA MN NM OR PA RI VT WA DC</v>
      </c>
      <c r="K211" t="s">
        <v>975</v>
      </c>
      <c r="L211" t="s">
        <v>230</v>
      </c>
      <c r="M211" t="s">
        <v>3236</v>
      </c>
      <c r="N211" t="s">
        <v>3576</v>
      </c>
      <c r="O211" t="s">
        <v>2078</v>
      </c>
      <c r="P211" t="s">
        <v>107</v>
      </c>
      <c r="Q211" t="s">
        <v>3630</v>
      </c>
      <c r="R211" t="s">
        <v>1443</v>
      </c>
      <c r="S211" t="s">
        <v>4737</v>
      </c>
      <c r="T211" t="s">
        <v>4119</v>
      </c>
      <c r="U211" t="s">
        <v>1961</v>
      </c>
      <c r="V211" t="s">
        <v>1175</v>
      </c>
      <c r="W211" t="s">
        <v>3760</v>
      </c>
      <c r="X211" t="s">
        <v>2054</v>
      </c>
      <c r="Y211" t="s">
        <v>165</v>
      </c>
      <c r="Z211" t="s">
        <v>1671</v>
      </c>
    </row>
    <row r="212" spans="1:30" ht="17" customHeight="1" x14ac:dyDescent="0.2">
      <c r="A212" t="str">
        <f>'Nolette Dataset'!C212</f>
        <v>New York v. Pruitt</v>
      </c>
      <c r="B212" s="20" t="str">
        <f>'Nolette Dataset'!M212</f>
        <v>17-1181</v>
      </c>
      <c r="C212" s="43">
        <f>'Nolette Dataset'!F212</f>
        <v>42940</v>
      </c>
      <c r="D212" s="3" t="s">
        <v>5446</v>
      </c>
      <c r="E212" s="3" t="str">
        <f>'Nolette Dataset'!I212</f>
        <v>Environment</v>
      </c>
      <c r="F212" s="1" t="str">
        <f>'Nolette Dataset'!X212</f>
        <v>Forcing</v>
      </c>
      <c r="G212" s="1" t="s">
        <v>5092</v>
      </c>
      <c r="H212" s="29" t="str">
        <f>'Nolette Dataset'!T212</f>
        <v>DC</v>
      </c>
      <c r="I212" s="1" t="s">
        <v>975</v>
      </c>
      <c r="J212" s="1" t="str">
        <f t="shared" si="3"/>
        <v>NY IL IA ME MD MA NM OR RI VT WA</v>
      </c>
      <c r="K212" t="s">
        <v>975</v>
      </c>
      <c r="L212" t="s">
        <v>2078</v>
      </c>
      <c r="M212" t="s">
        <v>107</v>
      </c>
      <c r="N212" t="s">
        <v>3630</v>
      </c>
      <c r="O212" t="s">
        <v>1335</v>
      </c>
      <c r="P212" t="s">
        <v>1443</v>
      </c>
      <c r="Q212" t="s">
        <v>4119</v>
      </c>
      <c r="R212" t="s">
        <v>1961</v>
      </c>
      <c r="S212" t="s">
        <v>3760</v>
      </c>
      <c r="T212" t="s">
        <v>2054</v>
      </c>
      <c r="U212" t="s">
        <v>165</v>
      </c>
    </row>
    <row r="213" spans="1:30" ht="17" customHeight="1" x14ac:dyDescent="0.2">
      <c r="A213" t="str">
        <f>'Nolette Dataset'!C213</f>
        <v>Massachusetts v. Department of Education</v>
      </c>
      <c r="B213" s="20" t="str">
        <f>'Nolette Dataset'!M213</f>
        <v>1:17-cv-01331</v>
      </c>
      <c r="C213" s="43">
        <f>'Nolette Dataset'!F213</f>
        <v>42922</v>
      </c>
      <c r="D213" s="3" t="s">
        <v>5446</v>
      </c>
      <c r="E213" s="3" t="str">
        <f>'Nolette Dataset'!I213</f>
        <v>Education</v>
      </c>
      <c r="F213" s="1" t="str">
        <f>'Nolette Dataset'!X213</f>
        <v>Blocking</v>
      </c>
      <c r="G213" s="1" t="s">
        <v>5123</v>
      </c>
      <c r="H213" s="29" t="str">
        <f>'Nolette Dataset'!T213</f>
        <v>DC</v>
      </c>
      <c r="I213" s="1" t="s">
        <v>1443</v>
      </c>
      <c r="J213" s="1" t="str">
        <f t="shared" si="3"/>
        <v>MA CA CT DE HI IA IL MD MN NM NC OR PA RI VT VA WA DC ME NY</v>
      </c>
      <c r="K213" t="s">
        <v>1443</v>
      </c>
      <c r="L213" t="s">
        <v>230</v>
      </c>
      <c r="M213" t="s">
        <v>3236</v>
      </c>
      <c r="N213" t="s">
        <v>3576</v>
      </c>
      <c r="O213" t="s">
        <v>2632</v>
      </c>
      <c r="P213" t="s">
        <v>107</v>
      </c>
      <c r="Q213" t="s">
        <v>2078</v>
      </c>
      <c r="R213" t="s">
        <v>1335</v>
      </c>
      <c r="S213" t="s">
        <v>4737</v>
      </c>
      <c r="T213" t="s">
        <v>4119</v>
      </c>
      <c r="U213" t="s">
        <v>3708</v>
      </c>
      <c r="V213" t="s">
        <v>1961</v>
      </c>
      <c r="W213" t="s">
        <v>1175</v>
      </c>
      <c r="X213" t="s">
        <v>3760</v>
      </c>
      <c r="Y213" t="s">
        <v>2054</v>
      </c>
      <c r="Z213" t="s">
        <v>1636</v>
      </c>
      <c r="AA213" t="s">
        <v>165</v>
      </c>
      <c r="AB213" t="s">
        <v>1671</v>
      </c>
      <c r="AC213" t="s">
        <v>3630</v>
      </c>
      <c r="AD213" t="s">
        <v>975</v>
      </c>
    </row>
    <row r="214" spans="1:30" ht="17" customHeight="1" x14ac:dyDescent="0.2">
      <c r="A214" t="str">
        <f>'Nolette Dataset'!C214</f>
        <v>California v. U.S. Bureau of Land Management</v>
      </c>
      <c r="B214" s="20" t="str">
        <f>'Nolette Dataset'!M214</f>
        <v>3:17-cv-03804</v>
      </c>
      <c r="C214" s="43">
        <f>'Nolette Dataset'!F214</f>
        <v>42921</v>
      </c>
      <c r="D214" s="3" t="s">
        <v>5446</v>
      </c>
      <c r="E214" s="3" t="str">
        <f>'Nolette Dataset'!I214</f>
        <v>Environment</v>
      </c>
      <c r="F214" s="1" t="str">
        <f>'Nolette Dataset'!X214</f>
        <v>Forcing</v>
      </c>
      <c r="G214" s="1" t="s">
        <v>5060</v>
      </c>
      <c r="H214" s="29">
        <f>'Nolette Dataset'!T214</f>
        <v>9</v>
      </c>
      <c r="I214" s="1" t="s">
        <v>5284</v>
      </c>
      <c r="J214" s="1" t="str">
        <f t="shared" si="3"/>
        <v>CA NM</v>
      </c>
      <c r="K214" t="s">
        <v>230</v>
      </c>
      <c r="L214" t="s">
        <v>4119</v>
      </c>
    </row>
    <row r="215" spans="1:30" ht="17" customHeight="1" x14ac:dyDescent="0.2">
      <c r="A215" t="str">
        <f>'Nolette Dataset'!C215</f>
        <v>League of United Latin American Citizens v. Pruitt</v>
      </c>
      <c r="B215" s="20" t="str">
        <f>'Nolette Dataset'!M215</f>
        <v>17-71636</v>
      </c>
      <c r="C215" s="43">
        <f>'Nolette Dataset'!F215</f>
        <v>42921</v>
      </c>
      <c r="D215" s="3" t="s">
        <v>5446</v>
      </c>
      <c r="E215" s="3" t="str">
        <f>'Nolette Dataset'!I215</f>
        <v>Environment</v>
      </c>
      <c r="F215" s="1" t="str">
        <f>'Nolette Dataset'!X215</f>
        <v>Forcing</v>
      </c>
      <c r="G215" s="1" t="s">
        <v>5124</v>
      </c>
      <c r="H215" s="29">
        <f>'Nolette Dataset'!T215</f>
        <v>9</v>
      </c>
      <c r="I215" s="1" t="s">
        <v>975</v>
      </c>
      <c r="J215" s="1" t="str">
        <f t="shared" si="3"/>
        <v>NY DC MD MA WA VT CA HI</v>
      </c>
      <c r="K215" t="s">
        <v>975</v>
      </c>
      <c r="L215" t="s">
        <v>1671</v>
      </c>
      <c r="M215" t="s">
        <v>1335</v>
      </c>
      <c r="N215" t="s">
        <v>1443</v>
      </c>
      <c r="O215" t="s">
        <v>165</v>
      </c>
      <c r="P215" t="s">
        <v>2054</v>
      </c>
      <c r="Q215" t="s">
        <v>230</v>
      </c>
      <c r="R215" t="s">
        <v>2632</v>
      </c>
    </row>
    <row r="216" spans="1:30" ht="17" customHeight="1" x14ac:dyDescent="0.2">
      <c r="A216" t="str">
        <f>'Nolette Dataset'!C216</f>
        <v>Clean Air Council v. Pruitt</v>
      </c>
      <c r="B216" s="20" t="str">
        <f>'Nolette Dataset'!M216</f>
        <v>17-1145</v>
      </c>
      <c r="C216" s="43">
        <f>'Nolette Dataset'!F216</f>
        <v>42906</v>
      </c>
      <c r="D216" s="3" t="s">
        <v>5446</v>
      </c>
      <c r="E216" s="3" t="str">
        <f>'Nolette Dataset'!I216</f>
        <v>Environment</v>
      </c>
      <c r="F216" s="1" t="str">
        <f>'Nolette Dataset'!X216</f>
        <v>Blocking</v>
      </c>
      <c r="G216" s="1" t="s">
        <v>5125</v>
      </c>
      <c r="H216" s="29" t="str">
        <f>'Nolette Dataset'!T216</f>
        <v>DC</v>
      </c>
      <c r="I216" s="1" t="s">
        <v>1443</v>
      </c>
      <c r="J216" s="1" t="str">
        <f t="shared" si="3"/>
        <v>MA PA CT DE IL IA MD NM NY OR RI VT WA DC</v>
      </c>
      <c r="K216" t="s">
        <v>1443</v>
      </c>
      <c r="L216" t="s">
        <v>1175</v>
      </c>
      <c r="M216" t="s">
        <v>3236</v>
      </c>
      <c r="N216" t="s">
        <v>3576</v>
      </c>
      <c r="O216" t="s">
        <v>2078</v>
      </c>
      <c r="P216" t="s">
        <v>107</v>
      </c>
      <c r="Q216" t="s">
        <v>1335</v>
      </c>
      <c r="R216" t="s">
        <v>4119</v>
      </c>
      <c r="S216" t="s">
        <v>975</v>
      </c>
      <c r="T216" t="s">
        <v>1961</v>
      </c>
      <c r="U216" t="s">
        <v>3760</v>
      </c>
      <c r="V216" t="s">
        <v>2054</v>
      </c>
      <c r="W216" t="s">
        <v>165</v>
      </c>
      <c r="X216" t="s">
        <v>1671</v>
      </c>
    </row>
    <row r="217" spans="1:30" ht="17" customHeight="1" x14ac:dyDescent="0.2">
      <c r="A217" t="str">
        <f>'Nolette Dataset'!C217</f>
        <v>California Association of Private Postsecondary Schools v. DeVos</v>
      </c>
      <c r="B217" s="20" t="str">
        <f>'Nolette Dataset'!M217</f>
        <v>1:17-cv-00999</v>
      </c>
      <c r="C217" s="43">
        <f>'Nolette Dataset'!F217</f>
        <v>42899</v>
      </c>
      <c r="D217" s="3" t="s">
        <v>5446</v>
      </c>
      <c r="E217" s="3" t="str">
        <f>'Nolette Dataset'!I217</f>
        <v>Education</v>
      </c>
      <c r="F217" s="1" t="str">
        <f>'Nolette Dataset'!X217</f>
        <v>Forcing</v>
      </c>
      <c r="G217" s="1" t="s">
        <v>4877</v>
      </c>
      <c r="H217" s="29" t="str">
        <f>'Nolette Dataset'!T217</f>
        <v>DC</v>
      </c>
      <c r="J217" s="1" t="str">
        <f t="shared" si="3"/>
        <v/>
      </c>
    </row>
    <row r="218" spans="1:30" ht="17" customHeight="1" x14ac:dyDescent="0.2">
      <c r="A218" t="str">
        <f>'Nolette Dataset'!C218</f>
        <v>California v. Perry</v>
      </c>
      <c r="B218" s="20" t="str">
        <f>'Nolette Dataset'!M218</f>
        <v>17-cv-03406</v>
      </c>
      <c r="C218" s="43">
        <f>'Nolette Dataset'!F218</f>
        <v>42899</v>
      </c>
      <c r="D218" s="3" t="s">
        <v>5446</v>
      </c>
      <c r="E218" s="3" t="str">
        <f>'Nolette Dataset'!I218</f>
        <v>Environment</v>
      </c>
      <c r="F218" s="1" t="str">
        <f>'Nolette Dataset'!X218</f>
        <v>Forcing</v>
      </c>
      <c r="G218" s="1" t="s">
        <v>5126</v>
      </c>
      <c r="H218" s="29">
        <f>'Nolette Dataset'!T218</f>
        <v>9</v>
      </c>
      <c r="I218" s="1" t="s">
        <v>5843</v>
      </c>
      <c r="J218" s="1" t="str">
        <f t="shared" si="3"/>
        <v>CA NY CT IL ME MD MA OR PA VT WA DC MN</v>
      </c>
      <c r="K218" t="s">
        <v>230</v>
      </c>
      <c r="L218" t="s">
        <v>975</v>
      </c>
      <c r="M218" t="s">
        <v>3236</v>
      </c>
      <c r="N218" t="s">
        <v>2078</v>
      </c>
      <c r="O218" t="s">
        <v>3630</v>
      </c>
      <c r="P218" t="s">
        <v>1335</v>
      </c>
      <c r="Q218" t="s">
        <v>1443</v>
      </c>
      <c r="R218" t="s">
        <v>1961</v>
      </c>
      <c r="S218" t="s">
        <v>1175</v>
      </c>
      <c r="T218" t="s">
        <v>2054</v>
      </c>
      <c r="U218" t="s">
        <v>165</v>
      </c>
      <c r="V218" t="s">
        <v>1671</v>
      </c>
      <c r="W218" t="s">
        <v>4737</v>
      </c>
    </row>
    <row r="219" spans="1:30" ht="17" customHeight="1" x14ac:dyDescent="0.2">
      <c r="A219" t="str">
        <f>'Nolette Dataset'!C219</f>
        <v>D.C. v. Trump</v>
      </c>
      <c r="B219" s="20" t="str">
        <f>'Nolette Dataset'!M219</f>
        <v>8:17-cv-01596</v>
      </c>
      <c r="C219" s="43">
        <f>'Nolette Dataset'!F219</f>
        <v>42898</v>
      </c>
      <c r="D219" s="3" t="s">
        <v>5446</v>
      </c>
      <c r="E219" s="3" t="str">
        <f>'Nolette Dataset'!I219</f>
        <v>Other</v>
      </c>
      <c r="F219" s="1" t="str">
        <f>'Nolette Dataset'!X219</f>
        <v>Forcing</v>
      </c>
      <c r="G219" s="1" t="s">
        <v>5093</v>
      </c>
      <c r="H219" s="29">
        <f>'Nolette Dataset'!T219</f>
        <v>4</v>
      </c>
      <c r="I219" s="1" t="s">
        <v>5323</v>
      </c>
      <c r="J219" s="1" t="str">
        <f t="shared" si="3"/>
        <v>DC MD</v>
      </c>
      <c r="K219" t="s">
        <v>1671</v>
      </c>
      <c r="L219" t="s">
        <v>1335</v>
      </c>
    </row>
    <row r="220" spans="1:30" ht="17" customHeight="1" x14ac:dyDescent="0.2">
      <c r="A220" t="str">
        <f>'Nolette Dataset'!C220</f>
        <v>House of Representatives v. Azar</v>
      </c>
      <c r="B220" s="20" t="str">
        <f>'Nolette Dataset'!M220</f>
        <v>1:14-cv-01967</v>
      </c>
      <c r="C220" s="43">
        <f>'Nolette Dataset'!F220</f>
        <v>42873</v>
      </c>
      <c r="D220" s="3" t="s">
        <v>5446</v>
      </c>
      <c r="E220" s="3" t="str">
        <f>'Nolette Dataset'!I220</f>
        <v>Health Care</v>
      </c>
      <c r="F220" s="1" t="str">
        <f>'Nolette Dataset'!X220</f>
        <v>Blocking</v>
      </c>
      <c r="G220" s="1" t="s">
        <v>4877</v>
      </c>
      <c r="H220" s="29" t="str">
        <f>'Nolette Dataset'!T220</f>
        <v>DC</v>
      </c>
      <c r="J220" s="1" t="str">
        <f t="shared" si="3"/>
        <v/>
      </c>
    </row>
    <row r="221" spans="1:30" ht="17" customHeight="1" x14ac:dyDescent="0.2">
      <c r="A221" t="str">
        <f>'Nolette Dataset'!C221</f>
        <v>California v. Zinke</v>
      </c>
      <c r="B221" s="20" t="str">
        <f>'Nolette Dataset'!M221</f>
        <v>4:17-cv-00042</v>
      </c>
      <c r="C221" s="43">
        <f>'Nolette Dataset'!F221</f>
        <v>42864</v>
      </c>
      <c r="D221" s="3" t="s">
        <v>5446</v>
      </c>
      <c r="E221" s="3" t="str">
        <f>'Nolette Dataset'!I221</f>
        <v>Environment</v>
      </c>
      <c r="F221" s="1" t="str">
        <f>'Nolette Dataset'!X221</f>
        <v>Blocking</v>
      </c>
      <c r="G221" s="1" t="s">
        <v>5094</v>
      </c>
      <c r="H221" s="29">
        <f>'Nolette Dataset'!T221</f>
        <v>9</v>
      </c>
      <c r="I221" s="1" t="s">
        <v>230</v>
      </c>
      <c r="J221" s="1" t="str">
        <f t="shared" si="3"/>
        <v>CA NY NM WA</v>
      </c>
      <c r="K221" t="s">
        <v>230</v>
      </c>
      <c r="L221" t="s">
        <v>975</v>
      </c>
      <c r="M221" t="s">
        <v>4119</v>
      </c>
      <c r="N221" t="s">
        <v>165</v>
      </c>
    </row>
    <row r="222" spans="1:30" ht="17" customHeight="1" x14ac:dyDescent="0.2">
      <c r="A222" t="str">
        <f>'Nolette Dataset'!C222</f>
        <v>California v. U.S. Department of the Interior</v>
      </c>
      <c r="B222" s="20" t="str">
        <f>'Nolette Dataset'!M222</f>
        <v>3:17-cv-02376</v>
      </c>
      <c r="C222" s="43">
        <f>'Nolette Dataset'!F222</f>
        <v>42851</v>
      </c>
      <c r="D222" s="3" t="s">
        <v>5446</v>
      </c>
      <c r="E222" s="3" t="str">
        <f>'Nolette Dataset'!I222</f>
        <v>Environment</v>
      </c>
      <c r="F222" s="1" t="str">
        <f>'Nolette Dataset'!X222</f>
        <v>Forcing</v>
      </c>
      <c r="G222" s="1" t="s">
        <v>5060</v>
      </c>
      <c r="H222" s="29">
        <f>'Nolette Dataset'!T222</f>
        <v>9</v>
      </c>
      <c r="I222" s="1" t="s">
        <v>5284</v>
      </c>
      <c r="J222" s="1" t="str">
        <f t="shared" si="3"/>
        <v>CA NM</v>
      </c>
      <c r="K222" t="s">
        <v>230</v>
      </c>
      <c r="L222" t="s">
        <v>4119</v>
      </c>
    </row>
    <row r="223" spans="1:30" ht="17" customHeight="1" x14ac:dyDescent="0.2">
      <c r="A223" t="str">
        <f>'Nolette Dataset'!C223</f>
        <v>National Electrical Manufacturers Association v. U.S. Department of Energy</v>
      </c>
      <c r="B223" s="20" t="str">
        <f>'Nolette Dataset'!M223</f>
        <v>17-1341</v>
      </c>
      <c r="C223" s="43">
        <f>'Nolette Dataset'!F223</f>
        <v>42842</v>
      </c>
      <c r="D223" s="3" t="s">
        <v>5446</v>
      </c>
      <c r="E223" s="3" t="str">
        <f>'Nolette Dataset'!I223</f>
        <v>Environment</v>
      </c>
      <c r="F223" s="1" t="str">
        <f>'Nolette Dataset'!X223</f>
        <v>Forcing</v>
      </c>
      <c r="H223" s="29">
        <f>'Nolette Dataset'!T223</f>
        <v>4</v>
      </c>
      <c r="J223" s="1" t="str">
        <f t="shared" si="3"/>
        <v/>
      </c>
    </row>
    <row r="224" spans="1:30" ht="17" customHeight="1" x14ac:dyDescent="0.2">
      <c r="A224" t="str">
        <f>'Nolette Dataset'!C224</f>
        <v>New York v. Department of Energy</v>
      </c>
      <c r="B224" s="20" t="str">
        <f>'Nolette Dataset'!M224</f>
        <v>17-918</v>
      </c>
      <c r="C224" s="43">
        <f>'Nolette Dataset'!F224</f>
        <v>42825</v>
      </c>
      <c r="D224" s="3" t="s">
        <v>5446</v>
      </c>
      <c r="E224" s="3" t="str">
        <f>'Nolette Dataset'!I224</f>
        <v>Environment</v>
      </c>
      <c r="F224" s="1" t="str">
        <f>'Nolette Dataset'!X224</f>
        <v>Forcing</v>
      </c>
      <c r="G224" s="1" t="s">
        <v>5095</v>
      </c>
      <c r="H224" s="29">
        <f>'Nolette Dataset'!T224</f>
        <v>2</v>
      </c>
      <c r="I224" s="1" t="s">
        <v>975</v>
      </c>
      <c r="J224" s="1" t="str">
        <f t="shared" si="3"/>
        <v>NY CA CT IL ME MA OR VT WA</v>
      </c>
      <c r="K224" t="s">
        <v>975</v>
      </c>
      <c r="L224" t="s">
        <v>230</v>
      </c>
      <c r="M224" t="s">
        <v>3236</v>
      </c>
      <c r="N224" t="s">
        <v>2078</v>
      </c>
      <c r="O224" t="s">
        <v>3630</v>
      </c>
      <c r="P224" t="s">
        <v>1443</v>
      </c>
      <c r="Q224" t="s">
        <v>1961</v>
      </c>
      <c r="R224" t="s">
        <v>2054</v>
      </c>
      <c r="S224" t="s">
        <v>165</v>
      </c>
    </row>
    <row r="225" spans="1:29" ht="17" customHeight="1" x14ac:dyDescent="0.2">
      <c r="A225" t="str">
        <f>'Nolette Dataset'!C225</f>
        <v>Hawaii v. Trump</v>
      </c>
      <c r="B225" s="20" t="str">
        <f>'Nolette Dataset'!M225</f>
        <v>1:17-cv-00050</v>
      </c>
      <c r="C225" s="43">
        <f>'Nolette Dataset'!F225</f>
        <v>42769</v>
      </c>
      <c r="D225" s="3" t="s">
        <v>5446</v>
      </c>
      <c r="E225" s="3" t="str">
        <f>'Nolette Dataset'!I225</f>
        <v>Immigration</v>
      </c>
      <c r="F225" s="1" t="str">
        <f>'Nolette Dataset'!X225</f>
        <v>Blocking</v>
      </c>
      <c r="G225" s="1" t="s">
        <v>5096</v>
      </c>
      <c r="H225" s="29">
        <f>'Nolette Dataset'!T225</f>
        <v>9</v>
      </c>
      <c r="I225" s="1" t="s">
        <v>2632</v>
      </c>
      <c r="J225" s="1" t="str">
        <f t="shared" si="3"/>
        <v>HI</v>
      </c>
      <c r="K225" t="s">
        <v>2632</v>
      </c>
    </row>
    <row r="226" spans="1:29" ht="17" customHeight="1" x14ac:dyDescent="0.2">
      <c r="A226" t="str">
        <f>'Nolette Dataset'!C226</f>
        <v>Darweesh v. Trump</v>
      </c>
      <c r="B226" s="20" t="str">
        <f>'Nolette Dataset'!M226</f>
        <v>1:17-cv-00480</v>
      </c>
      <c r="C226" s="43">
        <f>'Nolette Dataset'!F226</f>
        <v>42768</v>
      </c>
      <c r="D226" s="3" t="s">
        <v>5446</v>
      </c>
      <c r="E226" s="3" t="str">
        <f>'Nolette Dataset'!I226</f>
        <v>Immigration</v>
      </c>
      <c r="F226" s="1" t="str">
        <f>'Nolette Dataset'!X226</f>
        <v>Blocking</v>
      </c>
      <c r="G226" s="1" t="s">
        <v>5127</v>
      </c>
      <c r="H226" s="29">
        <f>'Nolette Dataset'!T226</f>
        <v>2</v>
      </c>
      <c r="I226" s="1" t="s">
        <v>975</v>
      </c>
      <c r="J226" s="1" t="str">
        <f t="shared" si="3"/>
        <v>NY</v>
      </c>
      <c r="K226" t="s">
        <v>975</v>
      </c>
    </row>
    <row r="227" spans="1:29" ht="17" customHeight="1" x14ac:dyDescent="0.2">
      <c r="A227" t="str">
        <f>'Nolette Dataset'!C227</f>
        <v>Washington v. Trump</v>
      </c>
      <c r="B227" s="20" t="str">
        <f>'Nolette Dataset'!M227</f>
        <v>2:17-cv-00141</v>
      </c>
      <c r="C227" s="43">
        <f>'Nolette Dataset'!F227</f>
        <v>42765</v>
      </c>
      <c r="D227" s="3" t="s">
        <v>5446</v>
      </c>
      <c r="E227" s="3" t="str">
        <f>'Nolette Dataset'!I227</f>
        <v>Immigration</v>
      </c>
      <c r="F227" s="1" t="str">
        <f>'Nolette Dataset'!X227</f>
        <v>Blocking</v>
      </c>
      <c r="G227" s="1" t="s">
        <v>5128</v>
      </c>
      <c r="H227" s="29">
        <f>'Nolette Dataset'!T227</f>
        <v>9</v>
      </c>
      <c r="I227" s="1" t="s">
        <v>165</v>
      </c>
      <c r="J227" s="1" t="str">
        <f t="shared" si="3"/>
        <v>WA MN OR CA MD MA NY</v>
      </c>
      <c r="K227" t="s">
        <v>165</v>
      </c>
      <c r="L227" t="s">
        <v>4737</v>
      </c>
      <c r="M227" t="s">
        <v>1961</v>
      </c>
      <c r="N227" t="s">
        <v>230</v>
      </c>
      <c r="O227" t="s">
        <v>1335</v>
      </c>
      <c r="P227" t="s">
        <v>1443</v>
      </c>
      <c r="Q227" t="s">
        <v>975</v>
      </c>
    </row>
    <row r="228" spans="1:29" ht="17" customHeight="1" x14ac:dyDescent="0.2">
      <c r="A228" t="str">
        <f>'Nolette Dataset'!C228</f>
        <v>Accrediting Council for Independent Colleges and Schools v. Department of Education</v>
      </c>
      <c r="B228" s="20" t="str">
        <f>'Nolette Dataset'!M228</f>
        <v>1:16-cv-02448</v>
      </c>
      <c r="C228" s="43">
        <f>'Nolette Dataset'!F228</f>
        <v>42759</v>
      </c>
      <c r="D228" s="3" t="s">
        <v>5446</v>
      </c>
      <c r="E228" s="3" t="str">
        <f>'Nolette Dataset'!I228</f>
        <v>Education</v>
      </c>
      <c r="F228" s="1" t="str">
        <f>'Nolette Dataset'!X228</f>
        <v>Forcing</v>
      </c>
      <c r="G228" s="1" t="s">
        <v>4877</v>
      </c>
      <c r="H228" s="29" t="str">
        <f>'Nolette Dataset'!T228</f>
        <v>DC</v>
      </c>
      <c r="J228" s="1" t="str">
        <f t="shared" si="3"/>
        <v/>
      </c>
    </row>
    <row r="229" spans="1:29" ht="17" customHeight="1" x14ac:dyDescent="0.2">
      <c r="A229" t="str">
        <f>'Nolette Dataset'!C229</f>
        <v>PHH Corporation v. Consumer Financial Protection Bureau</v>
      </c>
      <c r="B229" s="20" t="str">
        <f>'Nolette Dataset'!M229</f>
        <v>15-1177</v>
      </c>
      <c r="C229" s="43">
        <f>'Nolette Dataset'!F229</f>
        <v>42758</v>
      </c>
      <c r="D229" s="3" t="s">
        <v>5446</v>
      </c>
      <c r="E229" s="3" t="str">
        <f>'Nolette Dataset'!I229</f>
        <v>Consumer Protection</v>
      </c>
      <c r="F229" s="1" t="str">
        <f>'Nolette Dataset'!X229</f>
        <v>Forcing</v>
      </c>
      <c r="G229" s="1" t="s">
        <v>4877</v>
      </c>
      <c r="H229" s="29" t="str">
        <f>'Nolette Dataset'!T229</f>
        <v>DC</v>
      </c>
      <c r="J229" s="1" t="str">
        <f t="shared" si="3"/>
        <v/>
      </c>
    </row>
    <row r="230" spans="1:29" ht="17" customHeight="1" x14ac:dyDescent="0.2">
      <c r="A230" t="str">
        <f>'Nolette Dataset'!C230</f>
        <v>West Virginia v. EPA</v>
      </c>
      <c r="B230" s="20" t="str">
        <f>'Nolette Dataset'!M230</f>
        <v>17-1022</v>
      </c>
      <c r="C230" s="43">
        <f>'Nolette Dataset'!F230</f>
        <v>42758</v>
      </c>
      <c r="D230" s="3" t="s">
        <v>5453</v>
      </c>
      <c r="E230" s="3" t="str">
        <f>'Nolette Dataset'!I230</f>
        <v>Environment</v>
      </c>
      <c r="F230" s="1" t="str">
        <f>'Nolette Dataset'!X230</f>
        <v>Blocking</v>
      </c>
      <c r="G230" s="1" t="s">
        <v>5097</v>
      </c>
      <c r="H230" s="29" t="str">
        <f>'Nolette Dataset'!T230</f>
        <v>DC</v>
      </c>
      <c r="I230" s="1" t="s">
        <v>5859</v>
      </c>
      <c r="J230" s="1" t="str">
        <f t="shared" si="3"/>
        <v>ND WV TX AL AR AZ GA IN KS LA MT NE NJ OH SC SD UT WI WY</v>
      </c>
      <c r="K230" t="s">
        <v>1324</v>
      </c>
      <c r="L230" t="s">
        <v>2928</v>
      </c>
      <c r="M230" t="s">
        <v>215</v>
      </c>
      <c r="N230" t="s">
        <v>453</v>
      </c>
      <c r="O230" t="s">
        <v>3412</v>
      </c>
      <c r="P230" t="s">
        <v>417</v>
      </c>
      <c r="Q230" t="s">
        <v>741</v>
      </c>
      <c r="R230" t="s">
        <v>515</v>
      </c>
      <c r="S230" t="s">
        <v>3067</v>
      </c>
      <c r="T230" t="s">
        <v>124</v>
      </c>
      <c r="U230" t="s">
        <v>4758</v>
      </c>
      <c r="V230" t="s">
        <v>2824</v>
      </c>
      <c r="W230" t="s">
        <v>1143</v>
      </c>
      <c r="X230" t="s">
        <v>93</v>
      </c>
      <c r="Y230" t="s">
        <v>4108</v>
      </c>
      <c r="Z230" t="s">
        <v>4759</v>
      </c>
      <c r="AA230" t="s">
        <v>3056</v>
      </c>
      <c r="AB230" t="s">
        <v>2834</v>
      </c>
      <c r="AC230" t="s">
        <v>2033</v>
      </c>
    </row>
    <row r="231" spans="1:29" ht="17" customHeight="1" x14ac:dyDescent="0.2">
      <c r="A231" t="str">
        <f>'Nolette Dataset'!C231</f>
        <v>Truck Trailers Manufacturers Association v. EPA</v>
      </c>
      <c r="B231" s="20" t="str">
        <f>'Nolette Dataset'!M231</f>
        <v>16-1430</v>
      </c>
      <c r="C231" s="43">
        <f>'Nolette Dataset'!F231</f>
        <v>42758</v>
      </c>
      <c r="D231" s="3" t="s">
        <v>5446</v>
      </c>
      <c r="E231" s="3" t="str">
        <f>'Nolette Dataset'!I231</f>
        <v>Environment</v>
      </c>
      <c r="F231" s="1" t="str">
        <f>'Nolette Dataset'!X231</f>
        <v>Forcing</v>
      </c>
      <c r="H231" s="29" t="str">
        <f>'Nolette Dataset'!T231</f>
        <v>DC</v>
      </c>
      <c r="J231" s="1" t="str">
        <f t="shared" si="3"/>
        <v/>
      </c>
    </row>
    <row r="232" spans="1:29" ht="17" customHeight="1" x14ac:dyDescent="0.2">
      <c r="A232" t="str">
        <f>'Nolette Dataset'!C232</f>
        <v>Ohio v. Department of the Interior</v>
      </c>
      <c r="B232" s="20" t="str">
        <f>'Nolette Dataset'!M232</f>
        <v>1:17-cv-00108</v>
      </c>
      <c r="C232" s="43">
        <f>'Nolette Dataset'!F232</f>
        <v>42752</v>
      </c>
      <c r="D232" s="3" t="s">
        <v>5453</v>
      </c>
      <c r="E232" s="3" t="str">
        <f>'Nolette Dataset'!I232</f>
        <v>Environment</v>
      </c>
      <c r="F232" s="1" t="str">
        <f>'Nolette Dataset'!X232</f>
        <v>Blocking</v>
      </c>
      <c r="G232" s="1" t="s">
        <v>4767</v>
      </c>
      <c r="H232" s="29" t="str">
        <f>'Nolette Dataset'!T232</f>
        <v>DC</v>
      </c>
      <c r="I232" s="1" t="s">
        <v>5860</v>
      </c>
      <c r="J232" s="1" t="str">
        <f t="shared" si="3"/>
        <v>OH WV AL AK AR CO IN KY MO MT TX UT WY</v>
      </c>
      <c r="K232" t="s">
        <v>93</v>
      </c>
      <c r="L232" t="s">
        <v>2928</v>
      </c>
      <c r="M232" t="s">
        <v>453</v>
      </c>
      <c r="N232" t="s">
        <v>1348</v>
      </c>
      <c r="O232" t="s">
        <v>3412</v>
      </c>
      <c r="P232" t="s">
        <v>1591</v>
      </c>
      <c r="Q232" t="s">
        <v>515</v>
      </c>
      <c r="R232" t="s">
        <v>687</v>
      </c>
      <c r="S232" t="s">
        <v>147</v>
      </c>
      <c r="T232" t="s">
        <v>4758</v>
      </c>
      <c r="U232" t="s">
        <v>215</v>
      </c>
      <c r="V232" t="s">
        <v>3056</v>
      </c>
      <c r="W232" t="s">
        <v>2033</v>
      </c>
    </row>
    <row r="233" spans="1:29" ht="17" customHeight="1" x14ac:dyDescent="0.2">
      <c r="A233" t="str">
        <f>'Nolette Dataset'!C233</f>
        <v>Alabama v. Nat'l Marine Fisheries Service</v>
      </c>
      <c r="B233" s="20" t="str">
        <f>'Nolette Dataset'!M233</f>
        <v>1:16-cv-00593</v>
      </c>
      <c r="C233" s="43">
        <f>'Nolette Dataset'!F233</f>
        <v>42703</v>
      </c>
      <c r="D233" s="3" t="s">
        <v>5453</v>
      </c>
      <c r="E233" s="3" t="str">
        <f>'Nolette Dataset'!I233</f>
        <v>Environment</v>
      </c>
      <c r="F233" s="1" t="str">
        <f>'Nolette Dataset'!X233</f>
        <v>Blocking</v>
      </c>
      <c r="G233" s="1" t="s">
        <v>4768</v>
      </c>
      <c r="H233" s="29">
        <f>'Nolette Dataset'!T233</f>
        <v>9</v>
      </c>
      <c r="I233" s="1" t="s">
        <v>453</v>
      </c>
      <c r="J233" s="1" t="str">
        <f t="shared" si="3"/>
        <v>AL AK AZ AR CO KS LA MI MT NE NV ND SC WV WI WY TX</v>
      </c>
      <c r="K233" t="s">
        <v>453</v>
      </c>
      <c r="L233" t="s">
        <v>1348</v>
      </c>
      <c r="M233" t="s">
        <v>417</v>
      </c>
      <c r="N233" t="s">
        <v>3412</v>
      </c>
      <c r="O233" t="s">
        <v>1591</v>
      </c>
      <c r="P233" t="s">
        <v>3067</v>
      </c>
      <c r="Q233" t="s">
        <v>124</v>
      </c>
      <c r="R233" t="s">
        <v>3301</v>
      </c>
      <c r="S233" t="s">
        <v>4758</v>
      </c>
      <c r="T233" t="s">
        <v>2824</v>
      </c>
      <c r="U233" t="s">
        <v>1831</v>
      </c>
      <c r="V233" t="s">
        <v>1324</v>
      </c>
      <c r="W233" t="s">
        <v>4108</v>
      </c>
      <c r="X233" t="s">
        <v>2928</v>
      </c>
      <c r="Y233" t="s">
        <v>2834</v>
      </c>
      <c r="Z233" t="s">
        <v>2033</v>
      </c>
      <c r="AA233" t="s">
        <v>215</v>
      </c>
    </row>
    <row r="234" spans="1:29" ht="17" customHeight="1" x14ac:dyDescent="0.2">
      <c r="A234" t="str">
        <f>'Nolette Dataset'!C234</f>
        <v>Wisconsin v. EPA</v>
      </c>
      <c r="B234" s="20" t="str">
        <f>'Nolette Dataset'!M234</f>
        <v>16-1406</v>
      </c>
      <c r="C234" s="43">
        <f>'Nolette Dataset'!F234</f>
        <v>42697</v>
      </c>
      <c r="D234" s="3" t="s">
        <v>5453</v>
      </c>
      <c r="E234" s="3" t="str">
        <f>'Nolette Dataset'!I234</f>
        <v>Environment</v>
      </c>
      <c r="F234" s="1" t="str">
        <f>'Nolette Dataset'!X234</f>
        <v>Forcing</v>
      </c>
      <c r="G234" s="1" t="s">
        <v>4769</v>
      </c>
      <c r="H234" s="29" t="str">
        <f>'Nolette Dataset'!T234</f>
        <v>DC</v>
      </c>
      <c r="I234" s="1" t="s">
        <v>5861</v>
      </c>
      <c r="J234" s="1" t="str">
        <f t="shared" si="3"/>
        <v>WI TX AL AR OH WY</v>
      </c>
      <c r="K234" t="s">
        <v>2834</v>
      </c>
      <c r="L234" t="s">
        <v>215</v>
      </c>
      <c r="M234" t="s">
        <v>453</v>
      </c>
      <c r="N234" t="s">
        <v>3412</v>
      </c>
      <c r="O234" t="s">
        <v>93</v>
      </c>
      <c r="P234" t="s">
        <v>2033</v>
      </c>
    </row>
    <row r="235" spans="1:29" ht="17" customHeight="1" x14ac:dyDescent="0.2">
      <c r="A235" t="str">
        <f>'Nolette Dataset'!C235</f>
        <v>Wyoming v. Department of the Interior</v>
      </c>
      <c r="B235" s="20" t="str">
        <f>'Nolette Dataset'!M235</f>
        <v>2:16-cv-00285</v>
      </c>
      <c r="C235" s="43">
        <f>'Nolette Dataset'!F235</f>
        <v>42692</v>
      </c>
      <c r="D235" s="3" t="s">
        <v>5453</v>
      </c>
      <c r="E235" s="3" t="str">
        <f>'Nolette Dataset'!I235</f>
        <v>Environment</v>
      </c>
      <c r="F235" s="1" t="str">
        <f>'Nolette Dataset'!X235</f>
        <v>Blocking</v>
      </c>
      <c r="G235" s="1" t="s">
        <v>4770</v>
      </c>
      <c r="H235" s="29">
        <f>'Nolette Dataset'!T235</f>
        <v>10</v>
      </c>
      <c r="I235" s="1" t="s">
        <v>5862</v>
      </c>
      <c r="J235" s="1" t="str">
        <f t="shared" si="3"/>
        <v>WY MT ND TX</v>
      </c>
      <c r="K235" t="s">
        <v>2033</v>
      </c>
      <c r="L235" t="s">
        <v>4758</v>
      </c>
      <c r="M235" t="s">
        <v>1324</v>
      </c>
      <c r="N235" t="s">
        <v>215</v>
      </c>
    </row>
    <row r="236" spans="1:29" ht="17" customHeight="1" x14ac:dyDescent="0.2">
      <c r="A236" t="str">
        <f>'Nolette Dataset'!C236</f>
        <v>New York v. McCarthy</v>
      </c>
      <c r="B236" s="20" t="str">
        <f>'Nolette Dataset'!M236</f>
        <v>1:16-cv-07827</v>
      </c>
      <c r="C236" s="43">
        <f>'Nolette Dataset'!F236</f>
        <v>42649</v>
      </c>
      <c r="D236" s="3" t="s">
        <v>5453</v>
      </c>
      <c r="E236" s="3" t="str">
        <f>'Nolette Dataset'!I236</f>
        <v>Environment</v>
      </c>
      <c r="F236" s="1" t="str">
        <f>'Nolette Dataset'!X236</f>
        <v>Forcing</v>
      </c>
      <c r="G236" s="1" t="s">
        <v>4771</v>
      </c>
      <c r="H236" s="29">
        <f>'Nolette Dataset'!T236</f>
        <v>2</v>
      </c>
      <c r="I236" s="1" t="s">
        <v>975</v>
      </c>
      <c r="J236" s="1" t="str">
        <f t="shared" si="3"/>
        <v>NY CT MA NH RI VT</v>
      </c>
      <c r="K236" t="s">
        <v>975</v>
      </c>
      <c r="L236" t="s">
        <v>3236</v>
      </c>
      <c r="M236" t="s">
        <v>1443</v>
      </c>
      <c r="N236" t="s">
        <v>3227</v>
      </c>
      <c r="O236" t="s">
        <v>3760</v>
      </c>
      <c r="P236" t="s">
        <v>2054</v>
      </c>
    </row>
    <row r="237" spans="1:29" ht="17" customHeight="1" x14ac:dyDescent="0.2">
      <c r="A237" t="str">
        <f>'Nolette Dataset'!C237</f>
        <v>Arizona v. Nat'l Telecomm's and Information Administration</v>
      </c>
      <c r="B237" s="20" t="str">
        <f>'Nolette Dataset'!M237</f>
        <v>3:16-cv-00274</v>
      </c>
      <c r="C237" s="43">
        <f>'Nolette Dataset'!F237</f>
        <v>42641</v>
      </c>
      <c r="D237" s="3" t="s">
        <v>5453</v>
      </c>
      <c r="E237" s="3" t="str">
        <f>'Nolette Dataset'!I237</f>
        <v>Communications</v>
      </c>
      <c r="F237" s="1" t="str">
        <f>'Nolette Dataset'!X237</f>
        <v>Blocking</v>
      </c>
      <c r="G237" s="1" t="s">
        <v>4772</v>
      </c>
      <c r="H237" s="29">
        <f>'Nolette Dataset'!T237</f>
        <v>5</v>
      </c>
      <c r="I237" s="1" t="s">
        <v>417</v>
      </c>
      <c r="J237" s="1" t="str">
        <f t="shared" si="3"/>
        <v>AZ TX OK NV</v>
      </c>
      <c r="K237" t="s">
        <v>417</v>
      </c>
      <c r="L237" t="s">
        <v>215</v>
      </c>
      <c r="M237" t="s">
        <v>2772</v>
      </c>
      <c r="N237" t="s">
        <v>1831</v>
      </c>
    </row>
    <row r="238" spans="1:29" ht="17" customHeight="1" x14ac:dyDescent="0.2">
      <c r="A238" t="str">
        <f>'Nolette Dataset'!C238</f>
        <v>Oklahoma v. FCC</v>
      </c>
      <c r="B238" s="20" t="str">
        <f>'Nolette Dataset'!M238</f>
        <v>16-01339</v>
      </c>
      <c r="C238" s="43">
        <f>'Nolette Dataset'!F238</f>
        <v>42641</v>
      </c>
      <c r="D238" s="3" t="s">
        <v>5453</v>
      </c>
      <c r="E238" s="3" t="str">
        <f>'Nolette Dataset'!I238</f>
        <v>Other</v>
      </c>
      <c r="F238" s="1" t="str">
        <f>'Nolette Dataset'!X238</f>
        <v>Blocking</v>
      </c>
      <c r="G238" s="1" t="s">
        <v>4773</v>
      </c>
      <c r="H238" s="29" t="str">
        <f>'Nolette Dataset'!T238</f>
        <v>DC</v>
      </c>
      <c r="I238" s="1" t="s">
        <v>2772</v>
      </c>
      <c r="J238" s="1" t="str">
        <f t="shared" si="3"/>
        <v>OK AZ AR IN KS LA NV MO WI</v>
      </c>
      <c r="K238" t="s">
        <v>2772</v>
      </c>
      <c r="L238" t="s">
        <v>417</v>
      </c>
      <c r="M238" t="s">
        <v>3412</v>
      </c>
      <c r="N238" t="s">
        <v>515</v>
      </c>
      <c r="O238" t="s">
        <v>3067</v>
      </c>
      <c r="P238" t="s">
        <v>124</v>
      </c>
      <c r="Q238" t="s">
        <v>1831</v>
      </c>
      <c r="R238" t="s">
        <v>147</v>
      </c>
      <c r="S238" t="s">
        <v>2834</v>
      </c>
    </row>
    <row r="239" spans="1:29" ht="17" customHeight="1" x14ac:dyDescent="0.2">
      <c r="A239" t="str">
        <f>'Nolette Dataset'!C239</f>
        <v>Nevada v. U.S. Department of Labor</v>
      </c>
      <c r="B239" s="20" t="str">
        <f>'Nolette Dataset'!M239</f>
        <v>4:16-cv-00731</v>
      </c>
      <c r="C239" s="43">
        <f>'Nolette Dataset'!F239</f>
        <v>42633</v>
      </c>
      <c r="D239" s="3" t="s">
        <v>5453</v>
      </c>
      <c r="E239" s="3" t="str">
        <f>'Nolette Dataset'!I239</f>
        <v>Labor</v>
      </c>
      <c r="F239" s="1" t="str">
        <f>'Nolette Dataset'!X239</f>
        <v>Blocking</v>
      </c>
      <c r="G239" s="1" t="s">
        <v>4774</v>
      </c>
      <c r="H239" s="29">
        <f>'Nolette Dataset'!T239</f>
        <v>5</v>
      </c>
      <c r="I239" s="1" t="s">
        <v>5863</v>
      </c>
      <c r="J239" s="1" t="str">
        <f t="shared" si="3"/>
        <v>TX NV AL AZ AR GA IN KS LA NE OH OK SC UT WI MI</v>
      </c>
      <c r="K239" t="s">
        <v>215</v>
      </c>
      <c r="L239" t="s">
        <v>1831</v>
      </c>
      <c r="M239" t="s">
        <v>453</v>
      </c>
      <c r="N239" t="s">
        <v>417</v>
      </c>
      <c r="O239" t="s">
        <v>3412</v>
      </c>
      <c r="P239" t="s">
        <v>741</v>
      </c>
      <c r="Q239" t="s">
        <v>515</v>
      </c>
      <c r="R239" t="s">
        <v>3067</v>
      </c>
      <c r="S239" t="s">
        <v>124</v>
      </c>
      <c r="T239" t="s">
        <v>2824</v>
      </c>
      <c r="U239" t="s">
        <v>93</v>
      </c>
      <c r="V239" t="s">
        <v>2772</v>
      </c>
      <c r="W239" t="s">
        <v>4108</v>
      </c>
      <c r="X239" t="s">
        <v>3056</v>
      </c>
      <c r="Y239" t="s">
        <v>2834</v>
      </c>
      <c r="Z239" t="s">
        <v>3301</v>
      </c>
    </row>
    <row r="240" spans="1:29" ht="17" customHeight="1" x14ac:dyDescent="0.2">
      <c r="A240" t="str">
        <f>'Nolette Dataset'!C240</f>
        <v>Franciscan Alliance v. Price</v>
      </c>
      <c r="B240" s="20" t="str">
        <f>'Nolette Dataset'!M240</f>
        <v>7:16-cv-00108</v>
      </c>
      <c r="C240" s="43">
        <f>'Nolette Dataset'!F240</f>
        <v>42605</v>
      </c>
      <c r="D240" s="3" t="s">
        <v>5453</v>
      </c>
      <c r="E240" s="3" t="str">
        <f>'Nolette Dataset'!I240</f>
        <v>Civil Rights</v>
      </c>
      <c r="F240" s="1" t="str">
        <f>'Nolette Dataset'!X240</f>
        <v>Blocking</v>
      </c>
      <c r="G240" s="1" t="s">
        <v>4775</v>
      </c>
      <c r="H240" s="29">
        <f>'Nolette Dataset'!T240</f>
        <v>5</v>
      </c>
      <c r="I240" s="1" t="s">
        <v>215</v>
      </c>
      <c r="J240" s="1" t="str">
        <f>_xlfn.TEXTJOIN(" ",TRUE,K240:AI240)</f>
        <v>TX WI NE KS LA AZ</v>
      </c>
      <c r="K240" t="s">
        <v>215</v>
      </c>
      <c r="L240" t="s">
        <v>2834</v>
      </c>
      <c r="M240" t="s">
        <v>2824</v>
      </c>
      <c r="N240" t="s">
        <v>3067</v>
      </c>
      <c r="O240" t="s">
        <v>124</v>
      </c>
      <c r="P240" t="s">
        <v>417</v>
      </c>
    </row>
    <row r="241" spans="1:34" ht="17" customHeight="1" x14ac:dyDescent="0.2">
      <c r="A241" t="str">
        <f>'Nolette Dataset'!C241</f>
        <v>West Virginia v. EPA</v>
      </c>
      <c r="B241" s="20" t="str">
        <f>'Nolette Dataset'!M241</f>
        <v>16-01242</v>
      </c>
      <c r="C241" s="43">
        <f>'Nolette Dataset'!F241</f>
        <v>42584</v>
      </c>
      <c r="D241" s="3" t="s">
        <v>5453</v>
      </c>
      <c r="E241" s="3" t="str">
        <f>'Nolette Dataset'!I241</f>
        <v>Environment</v>
      </c>
      <c r="F241" s="1" t="str">
        <f>'Nolette Dataset'!X241</f>
        <v>Blocking</v>
      </c>
      <c r="G241" s="1" t="s">
        <v>4776</v>
      </c>
      <c r="H241" s="29" t="str">
        <f>'Nolette Dataset'!T241</f>
        <v>DC</v>
      </c>
      <c r="I241" s="1" t="s">
        <v>5830</v>
      </c>
      <c r="J241" s="1" t="str">
        <f t="shared" si="3"/>
        <v>ND TX WV AL AZ KS KY LA MI MT OH OK SC WI</v>
      </c>
      <c r="K241" t="s">
        <v>1324</v>
      </c>
      <c r="L241" t="s">
        <v>215</v>
      </c>
      <c r="M241" t="s">
        <v>2928</v>
      </c>
      <c r="N241" t="s">
        <v>453</v>
      </c>
      <c r="O241" t="s">
        <v>417</v>
      </c>
      <c r="P241" t="s">
        <v>3067</v>
      </c>
      <c r="Q241" t="s">
        <v>687</v>
      </c>
      <c r="R241" t="s">
        <v>124</v>
      </c>
      <c r="S241" t="s">
        <v>3301</v>
      </c>
      <c r="T241" t="s">
        <v>4758</v>
      </c>
      <c r="U241" t="s">
        <v>93</v>
      </c>
      <c r="V241" t="s">
        <v>2772</v>
      </c>
      <c r="W241" t="s">
        <v>4108</v>
      </c>
      <c r="X241" t="s">
        <v>2834</v>
      </c>
    </row>
    <row r="242" spans="1:34" ht="17" customHeight="1" x14ac:dyDescent="0.2">
      <c r="A242" t="str">
        <f>'Nolette Dataset'!C242</f>
        <v>Nebraska v. United States</v>
      </c>
      <c r="B242" s="20" t="str">
        <f>'Nolette Dataset'!M242</f>
        <v>4:16-cv-03117</v>
      </c>
      <c r="C242" s="43">
        <f>'Nolette Dataset'!F242</f>
        <v>42559</v>
      </c>
      <c r="D242" s="3" t="s">
        <v>5453</v>
      </c>
      <c r="E242" s="3" t="str">
        <f>'Nolette Dataset'!I242</f>
        <v>Civil Rights</v>
      </c>
      <c r="F242" s="1" t="str">
        <f>'Nolette Dataset'!X242</f>
        <v>Blocking</v>
      </c>
      <c r="G242" s="1" t="s">
        <v>4777</v>
      </c>
      <c r="H242" s="29">
        <f>'Nolette Dataset'!T242</f>
        <v>8</v>
      </c>
      <c r="I242" s="1" t="s">
        <v>2824</v>
      </c>
      <c r="J242" s="1" t="str">
        <f t="shared" si="3"/>
        <v>NE AR KS MT ND SC SD WY MI OH</v>
      </c>
      <c r="K242" t="s">
        <v>2824</v>
      </c>
      <c r="L242" t="s">
        <v>3412</v>
      </c>
      <c r="M242" t="s">
        <v>3067</v>
      </c>
      <c r="N242" t="s">
        <v>4758</v>
      </c>
      <c r="O242" t="s">
        <v>1324</v>
      </c>
      <c r="P242" t="s">
        <v>4108</v>
      </c>
      <c r="Q242" t="s">
        <v>4759</v>
      </c>
      <c r="R242" t="s">
        <v>2033</v>
      </c>
      <c r="S242" t="s">
        <v>3301</v>
      </c>
      <c r="T242" t="s">
        <v>93</v>
      </c>
    </row>
    <row r="243" spans="1:34" ht="17" customHeight="1" x14ac:dyDescent="0.2">
      <c r="A243" t="str">
        <f>'Nolette Dataset'!C243</f>
        <v>Wisconsin v. FCC</v>
      </c>
      <c r="B243" s="20" t="str">
        <f>'Nolette Dataset'!M243</f>
        <v>16-1219</v>
      </c>
      <c r="C243" s="43">
        <f>'Nolette Dataset'!F243</f>
        <v>42551</v>
      </c>
      <c r="D243" s="3" t="s">
        <v>5453</v>
      </c>
      <c r="E243" s="3" t="str">
        <f>'Nolette Dataset'!I243</f>
        <v>Communications</v>
      </c>
      <c r="F243" s="1" t="str">
        <f>'Nolette Dataset'!X243</f>
        <v>Blocking</v>
      </c>
      <c r="G243" s="1" t="s">
        <v>4778</v>
      </c>
      <c r="H243" s="29" t="str">
        <f>'Nolette Dataset'!T243</f>
        <v>DC</v>
      </c>
      <c r="I243" s="1" t="s">
        <v>2834</v>
      </c>
      <c r="J243" s="1" t="str">
        <f t="shared" si="3"/>
        <v>WI AR ID IN MI MT NE SD UT CT VT</v>
      </c>
      <c r="K243" t="s">
        <v>2834</v>
      </c>
      <c r="L243" t="s">
        <v>3412</v>
      </c>
      <c r="M243" t="s">
        <v>4095</v>
      </c>
      <c r="N243" t="s">
        <v>515</v>
      </c>
      <c r="O243" t="s">
        <v>3301</v>
      </c>
      <c r="P243" t="s">
        <v>4758</v>
      </c>
      <c r="Q243" t="s">
        <v>2824</v>
      </c>
      <c r="R243" t="s">
        <v>4759</v>
      </c>
      <c r="S243" t="s">
        <v>3056</v>
      </c>
      <c r="T243" t="s">
        <v>3236</v>
      </c>
      <c r="U243" t="s">
        <v>2054</v>
      </c>
    </row>
    <row r="244" spans="1:34" ht="17" customHeight="1" x14ac:dyDescent="0.2">
      <c r="A244" t="str">
        <f>'Nolette Dataset'!C244</f>
        <v>Michigan v. EPA</v>
      </c>
      <c r="B244" s="20" t="str">
        <f>'Nolette Dataset'!M244</f>
        <v>16-01204</v>
      </c>
      <c r="C244" s="43">
        <f>'Nolette Dataset'!F244</f>
        <v>42545</v>
      </c>
      <c r="D244" s="3" t="s">
        <v>5453</v>
      </c>
      <c r="E244" s="3" t="str">
        <f>'Nolette Dataset'!I244</f>
        <v>Environment</v>
      </c>
      <c r="F244" s="1" t="str">
        <f>'Nolette Dataset'!X244</f>
        <v>Blocking</v>
      </c>
      <c r="G244" s="1" t="s">
        <v>4779</v>
      </c>
      <c r="H244" s="29" t="str">
        <f>'Nolette Dataset'!T244</f>
        <v>DC</v>
      </c>
      <c r="I244" s="1" t="s">
        <v>3301</v>
      </c>
      <c r="J244" s="1" t="str">
        <f t="shared" si="3"/>
        <v>MI AL AZ AR KS KY NE ND OH OK SC TX WV WI WY</v>
      </c>
      <c r="K244" t="s">
        <v>3301</v>
      </c>
      <c r="L244" t="s">
        <v>453</v>
      </c>
      <c r="M244" t="s">
        <v>417</v>
      </c>
      <c r="N244" t="s">
        <v>3412</v>
      </c>
      <c r="O244" t="s">
        <v>3067</v>
      </c>
      <c r="P244" t="s">
        <v>687</v>
      </c>
      <c r="Q244" t="s">
        <v>2824</v>
      </c>
      <c r="R244" t="s">
        <v>1324</v>
      </c>
      <c r="S244" t="s">
        <v>93</v>
      </c>
      <c r="T244" t="s">
        <v>2772</v>
      </c>
      <c r="U244" t="s">
        <v>4108</v>
      </c>
      <c r="V244" t="s">
        <v>215</v>
      </c>
      <c r="W244" t="s">
        <v>2928</v>
      </c>
      <c r="X244" t="s">
        <v>2834</v>
      </c>
      <c r="Y244" t="s">
        <v>2033</v>
      </c>
    </row>
    <row r="245" spans="1:34" ht="17" customHeight="1" x14ac:dyDescent="0.2">
      <c r="A245" t="str">
        <f>'Nolette Dataset'!C245</f>
        <v>Texas v. United States</v>
      </c>
      <c r="B245" s="20" t="str">
        <f>'Nolette Dataset'!M245</f>
        <v>7:16-cv-00054</v>
      </c>
      <c r="C245" s="43">
        <f>'Nolette Dataset'!F245</f>
        <v>42515</v>
      </c>
      <c r="D245" s="3" t="s">
        <v>5453</v>
      </c>
      <c r="E245" s="3" t="str">
        <f>'Nolette Dataset'!I245</f>
        <v>Civil Rights</v>
      </c>
      <c r="F245" s="1" t="str">
        <f>'Nolette Dataset'!X245</f>
        <v>Blocking</v>
      </c>
      <c r="G245" s="1" t="s">
        <v>4780</v>
      </c>
      <c r="H245" s="29">
        <f>'Nolette Dataset'!T245</f>
        <v>5</v>
      </c>
      <c r="I245" s="1" t="s">
        <v>215</v>
      </c>
      <c r="J245" s="1" t="str">
        <f t="shared" si="3"/>
        <v>TX AL WI WV TN OK LA UT GA</v>
      </c>
      <c r="K245" t="s">
        <v>215</v>
      </c>
      <c r="L245" t="s">
        <v>453</v>
      </c>
      <c r="M245" t="s">
        <v>2834</v>
      </c>
      <c r="N245" t="s">
        <v>2928</v>
      </c>
      <c r="O245" t="s">
        <v>797</v>
      </c>
      <c r="P245" t="s">
        <v>2772</v>
      </c>
      <c r="Q245" t="s">
        <v>124</v>
      </c>
      <c r="R245" t="s">
        <v>3056</v>
      </c>
      <c r="S245" t="s">
        <v>741</v>
      </c>
    </row>
    <row r="246" spans="1:34" ht="17" customHeight="1" x14ac:dyDescent="0.2">
      <c r="A246" t="str">
        <f>'Nolette Dataset'!C246</f>
        <v>NFIB v. Perez</v>
      </c>
      <c r="B246" s="20" t="str">
        <f>'Nolette Dataset'!M246</f>
        <v>5:16-cv-00066</v>
      </c>
      <c r="C246" s="43">
        <f>'Nolette Dataset'!F246</f>
        <v>42500</v>
      </c>
      <c r="D246" s="3" t="s">
        <v>5453</v>
      </c>
      <c r="E246" s="3" t="str">
        <f>'Nolette Dataset'!I246</f>
        <v>Labor</v>
      </c>
      <c r="F246" s="1" t="str">
        <f>'Nolette Dataset'!X246</f>
        <v>Forcing</v>
      </c>
      <c r="G246" s="1" t="s">
        <v>4781</v>
      </c>
      <c r="H246" s="29">
        <f>'Nolette Dataset'!T246</f>
        <v>5</v>
      </c>
      <c r="I246" s="1" t="s">
        <v>215</v>
      </c>
      <c r="J246" s="1" t="str">
        <f t="shared" si="3"/>
        <v>TX AR AL IN MI OK SC UT WV WI</v>
      </c>
      <c r="K246" t="s">
        <v>215</v>
      </c>
      <c r="L246" t="s">
        <v>3412</v>
      </c>
      <c r="M246" t="s">
        <v>453</v>
      </c>
      <c r="N246" t="s">
        <v>515</v>
      </c>
      <c r="O246" t="s">
        <v>3301</v>
      </c>
      <c r="P246" t="s">
        <v>2772</v>
      </c>
      <c r="Q246" t="s">
        <v>4108</v>
      </c>
      <c r="R246" t="s">
        <v>3056</v>
      </c>
      <c r="S246" t="s">
        <v>2928</v>
      </c>
      <c r="T246" t="s">
        <v>2834</v>
      </c>
    </row>
    <row r="247" spans="1:34" ht="17" customHeight="1" x14ac:dyDescent="0.2">
      <c r="A247" t="str">
        <f>'Nolette Dataset'!C247</f>
        <v>Oklahoma v. FCC</v>
      </c>
      <c r="B247" s="20" t="str">
        <f>'Nolette Dataset'!M247</f>
        <v>16-1057</v>
      </c>
      <c r="C247" s="43">
        <f>'Nolette Dataset'!F247</f>
        <v>42424</v>
      </c>
      <c r="D247" s="3" t="s">
        <v>5453</v>
      </c>
      <c r="E247" s="3" t="str">
        <f>'Nolette Dataset'!I247</f>
        <v>Other</v>
      </c>
      <c r="F247" s="1" t="str">
        <f>'Nolette Dataset'!X247</f>
        <v>Blocking</v>
      </c>
      <c r="G247" s="1" t="s">
        <v>4782</v>
      </c>
      <c r="H247" s="29" t="str">
        <f>'Nolette Dataset'!T247</f>
        <v>DC</v>
      </c>
      <c r="I247" s="1" t="s">
        <v>5864</v>
      </c>
      <c r="J247" s="1" t="str">
        <f t="shared" si="3"/>
        <v>OK WI AZ AR KS MO IN LA NV</v>
      </c>
      <c r="K247" t="s">
        <v>2772</v>
      </c>
      <c r="L247" t="s">
        <v>2834</v>
      </c>
      <c r="M247" t="s">
        <v>417</v>
      </c>
      <c r="N247" t="s">
        <v>3412</v>
      </c>
      <c r="O247" t="s">
        <v>3067</v>
      </c>
      <c r="P247" t="s">
        <v>147</v>
      </c>
      <c r="Q247" t="s">
        <v>515</v>
      </c>
      <c r="R247" t="s">
        <v>124</v>
      </c>
      <c r="S247" t="s">
        <v>1831</v>
      </c>
    </row>
    <row r="248" spans="1:34" ht="17" customHeight="1" x14ac:dyDescent="0.2">
      <c r="A248" t="str">
        <f>'Nolette Dataset'!C248</f>
        <v>Arizona v. EPA</v>
      </c>
      <c r="B248" s="20" t="str">
        <f>'Nolette Dataset'!M248</f>
        <v>15-1392</v>
      </c>
      <c r="C248" s="43">
        <f>'Nolette Dataset'!F248</f>
        <v>42304</v>
      </c>
      <c r="D248" s="3" t="s">
        <v>5453</v>
      </c>
      <c r="E248" s="3" t="str">
        <f>'Nolette Dataset'!I248</f>
        <v>Environment</v>
      </c>
      <c r="F248" s="1" t="str">
        <f>'Nolette Dataset'!X248</f>
        <v>Blocking</v>
      </c>
      <c r="G248" s="1" t="s">
        <v>4783</v>
      </c>
      <c r="H248" s="29" t="str">
        <f>'Nolette Dataset'!T248</f>
        <v>DC</v>
      </c>
      <c r="I248" s="1" t="s">
        <v>5865</v>
      </c>
      <c r="J248" s="1" t="str">
        <f t="shared" si="3"/>
        <v>AZ TX AR ND OK UT WI KY LA</v>
      </c>
      <c r="K248" t="s">
        <v>417</v>
      </c>
      <c r="L248" t="s">
        <v>215</v>
      </c>
      <c r="M248" t="s">
        <v>3412</v>
      </c>
      <c r="N248" t="s">
        <v>1324</v>
      </c>
      <c r="O248" t="s">
        <v>2772</v>
      </c>
      <c r="P248" t="s">
        <v>3056</v>
      </c>
      <c r="Q248" t="s">
        <v>2834</v>
      </c>
      <c r="R248" t="s">
        <v>687</v>
      </c>
      <c r="S248" t="s">
        <v>124</v>
      </c>
    </row>
    <row r="249" spans="1:34" ht="17" customHeight="1" x14ac:dyDescent="0.2">
      <c r="A249" t="str">
        <f>'Nolette Dataset'!C249</f>
        <v>North Dakota v. EPA</v>
      </c>
      <c r="B249" s="20" t="str">
        <f>'Nolette Dataset'!M249</f>
        <v>15-01381</v>
      </c>
      <c r="C249" s="43">
        <f>'Nolette Dataset'!F249</f>
        <v>42300</v>
      </c>
      <c r="D249" s="3" t="s">
        <v>5453</v>
      </c>
      <c r="E249" s="3" t="str">
        <f>'Nolette Dataset'!I249</f>
        <v>Environment</v>
      </c>
      <c r="F249" s="1" t="str">
        <f>'Nolette Dataset'!X249</f>
        <v>Blocking</v>
      </c>
      <c r="G249" s="1" t="s">
        <v>4784</v>
      </c>
      <c r="H249" s="29" t="str">
        <f>'Nolette Dataset'!T249</f>
        <v>DC</v>
      </c>
      <c r="I249" s="1" t="s">
        <v>5866</v>
      </c>
      <c r="J249" s="1" t="str">
        <f t="shared" si="3"/>
        <v>ND WV AL AR FL GA IN KS KY LA MI MO MT NE OH OK SC SD TX UT WI WY</v>
      </c>
      <c r="K249" t="s">
        <v>1324</v>
      </c>
      <c r="L249" t="s">
        <v>2928</v>
      </c>
      <c r="M249" t="s">
        <v>453</v>
      </c>
      <c r="N249" t="s">
        <v>3412</v>
      </c>
      <c r="O249" t="s">
        <v>484</v>
      </c>
      <c r="P249" t="s">
        <v>741</v>
      </c>
      <c r="Q249" t="s">
        <v>515</v>
      </c>
      <c r="R249" t="s">
        <v>3067</v>
      </c>
      <c r="S249" t="s">
        <v>687</v>
      </c>
      <c r="T249" t="s">
        <v>124</v>
      </c>
      <c r="U249" t="s">
        <v>3301</v>
      </c>
      <c r="V249" t="s">
        <v>147</v>
      </c>
      <c r="W249" t="s">
        <v>4758</v>
      </c>
      <c r="X249" t="s">
        <v>2824</v>
      </c>
      <c r="Y249" t="s">
        <v>93</v>
      </c>
      <c r="Z249" t="s">
        <v>2772</v>
      </c>
      <c r="AA249" t="s">
        <v>4108</v>
      </c>
      <c r="AB249" t="s">
        <v>4759</v>
      </c>
      <c r="AC249" t="s">
        <v>215</v>
      </c>
      <c r="AD249" t="s">
        <v>3056</v>
      </c>
      <c r="AE249" t="s">
        <v>2834</v>
      </c>
      <c r="AF249" t="s">
        <v>2033</v>
      </c>
    </row>
    <row r="250" spans="1:34" ht="17" customHeight="1" x14ac:dyDescent="0.2">
      <c r="A250" t="str">
        <f>'Nolette Dataset'!C250</f>
        <v>West Virginia v. EPA</v>
      </c>
      <c r="B250" s="20" t="str">
        <f>'Nolette Dataset'!M250</f>
        <v>15-1363</v>
      </c>
      <c r="C250" s="43">
        <f>'Nolette Dataset'!F250</f>
        <v>42300</v>
      </c>
      <c r="D250" s="3" t="s">
        <v>5453</v>
      </c>
      <c r="E250" s="3" t="str">
        <f>'Nolette Dataset'!I250</f>
        <v>Environment</v>
      </c>
      <c r="F250" s="1" t="str">
        <f>'Nolette Dataset'!X250</f>
        <v>Blocking</v>
      </c>
      <c r="G250" s="1" t="s">
        <v>4785</v>
      </c>
      <c r="H250" s="29" t="str">
        <f>'Nolette Dataset'!T250</f>
        <v>DC</v>
      </c>
      <c r="I250" s="1" t="s">
        <v>5867</v>
      </c>
      <c r="J250" s="1" t="str">
        <f t="shared" si="3"/>
        <v>TX WV ND OK AL AR FL GA IN KS KY MI MO MT NE NJ OH SC SD UT WI WY CO LA</v>
      </c>
      <c r="K250" t="s">
        <v>215</v>
      </c>
      <c r="L250" t="s">
        <v>2928</v>
      </c>
      <c r="M250" t="s">
        <v>1324</v>
      </c>
      <c r="N250" t="s">
        <v>2772</v>
      </c>
      <c r="O250" t="s">
        <v>453</v>
      </c>
      <c r="P250" t="s">
        <v>3412</v>
      </c>
      <c r="Q250" t="s">
        <v>484</v>
      </c>
      <c r="R250" t="s">
        <v>741</v>
      </c>
      <c r="S250" t="s">
        <v>515</v>
      </c>
      <c r="T250" t="s">
        <v>3067</v>
      </c>
      <c r="U250" t="s">
        <v>687</v>
      </c>
      <c r="V250" t="s">
        <v>3301</v>
      </c>
      <c r="W250" t="s">
        <v>147</v>
      </c>
      <c r="X250" t="s">
        <v>4758</v>
      </c>
      <c r="Y250" t="s">
        <v>2824</v>
      </c>
      <c r="Z250" t="s">
        <v>1143</v>
      </c>
      <c r="AA250" t="s">
        <v>93</v>
      </c>
      <c r="AB250" t="s">
        <v>4108</v>
      </c>
      <c r="AC250" t="s">
        <v>4759</v>
      </c>
      <c r="AD250" t="s">
        <v>3056</v>
      </c>
      <c r="AE250" t="s">
        <v>2834</v>
      </c>
      <c r="AF250" t="s">
        <v>2033</v>
      </c>
      <c r="AG250" t="s">
        <v>1591</v>
      </c>
      <c r="AH250" t="s">
        <v>124</v>
      </c>
    </row>
    <row r="251" spans="1:34" ht="17" customHeight="1" x14ac:dyDescent="0.2">
      <c r="A251" t="str">
        <f>'Nolette Dataset'!C251</f>
        <v>Texas v. United States</v>
      </c>
      <c r="B251" s="20" t="str">
        <f>'Nolette Dataset'!M251</f>
        <v>7:15-cv-00151</v>
      </c>
      <c r="C251" s="43">
        <f>'Nolette Dataset'!F251</f>
        <v>42299</v>
      </c>
      <c r="D251" s="3" t="s">
        <v>5453</v>
      </c>
      <c r="E251" s="3" t="str">
        <f>'Nolette Dataset'!I251</f>
        <v>Health Care</v>
      </c>
      <c r="F251" s="1" t="str">
        <f>'Nolette Dataset'!X251</f>
        <v>Blocking</v>
      </c>
      <c r="G251" s="1" t="s">
        <v>4786</v>
      </c>
      <c r="H251" s="29">
        <f>'Nolette Dataset'!T251</f>
        <v>5</v>
      </c>
      <c r="I251" s="1" t="s">
        <v>215</v>
      </c>
      <c r="J251" s="1" t="str">
        <f t="shared" si="3"/>
        <v>TX LA KS IN WI NE</v>
      </c>
      <c r="K251" t="s">
        <v>215</v>
      </c>
      <c r="L251" t="s">
        <v>124</v>
      </c>
      <c r="M251" t="s">
        <v>3067</v>
      </c>
      <c r="N251" t="s">
        <v>515</v>
      </c>
      <c r="O251" t="s">
        <v>2834</v>
      </c>
      <c r="P251" t="s">
        <v>2824</v>
      </c>
    </row>
    <row r="252" spans="1:34" ht="17" customHeight="1" x14ac:dyDescent="0.2">
      <c r="A252" t="str">
        <f>'Nolette Dataset'!C252</f>
        <v>In Re West Virginia</v>
      </c>
      <c r="B252" s="20" t="str">
        <f>'Nolette Dataset'!M252</f>
        <v>15-1277</v>
      </c>
      <c r="C252" s="43">
        <f>'Nolette Dataset'!F252</f>
        <v>42229</v>
      </c>
      <c r="D252" s="3" t="s">
        <v>5453</v>
      </c>
      <c r="E252" s="3" t="str">
        <f>'Nolette Dataset'!I252</f>
        <v>Environment</v>
      </c>
      <c r="F252" s="1" t="str">
        <f>'Nolette Dataset'!X252</f>
        <v>Blocking</v>
      </c>
      <c r="G252" s="1" t="s">
        <v>4787</v>
      </c>
      <c r="H252" s="29" t="str">
        <f>'Nolette Dataset'!T252</f>
        <v>DC</v>
      </c>
      <c r="I252" s="1" t="s">
        <v>2928</v>
      </c>
      <c r="J252" s="1" t="str">
        <f t="shared" si="3"/>
        <v>WV AL AR FL IN KS KY LA MI NE OH OK SD WI WY</v>
      </c>
      <c r="K252" t="s">
        <v>2928</v>
      </c>
      <c r="L252" t="s">
        <v>453</v>
      </c>
      <c r="M252" t="s">
        <v>3412</v>
      </c>
      <c r="N252" t="s">
        <v>484</v>
      </c>
      <c r="O252" t="s">
        <v>515</v>
      </c>
      <c r="P252" t="s">
        <v>3067</v>
      </c>
      <c r="Q252" t="s">
        <v>687</v>
      </c>
      <c r="R252" t="s">
        <v>124</v>
      </c>
      <c r="S252" t="s">
        <v>3301</v>
      </c>
      <c r="T252" t="s">
        <v>2824</v>
      </c>
      <c r="U252" t="s">
        <v>93</v>
      </c>
      <c r="V252" t="s">
        <v>2772</v>
      </c>
      <c r="W252" t="s">
        <v>4759</v>
      </c>
      <c r="X252" t="s">
        <v>2834</v>
      </c>
      <c r="Y252" t="s">
        <v>2033</v>
      </c>
    </row>
    <row r="253" spans="1:34" ht="17" customHeight="1" x14ac:dyDescent="0.2">
      <c r="A253" t="str">
        <f>'Nolette Dataset'!C253</f>
        <v>Florida v. EPA</v>
      </c>
      <c r="B253" s="20" t="str">
        <f>'Nolette Dataset'!M253</f>
        <v>15-1267</v>
      </c>
      <c r="C253" s="43">
        <f>'Nolette Dataset'!F253</f>
        <v>42227</v>
      </c>
      <c r="D253" s="3" t="s">
        <v>5453</v>
      </c>
      <c r="E253" s="3" t="str">
        <f>'Nolette Dataset'!I253</f>
        <v>Environment</v>
      </c>
      <c r="F253" s="1" t="str">
        <f>'Nolette Dataset'!X253</f>
        <v>Blocking</v>
      </c>
      <c r="G253" s="1" t="s">
        <v>4788</v>
      </c>
      <c r="H253" s="29" t="str">
        <f>'Nolette Dataset'!T253</f>
        <v>DC</v>
      </c>
      <c r="I253" s="1" t="s">
        <v>484</v>
      </c>
      <c r="J253" s="1" t="str">
        <f t="shared" si="3"/>
        <v>FL AL AZ AR DE GA KS LA MD MO OH OK SC SD WV KY</v>
      </c>
      <c r="K253" t="s">
        <v>484</v>
      </c>
      <c r="L253" t="s">
        <v>453</v>
      </c>
      <c r="M253" t="s">
        <v>417</v>
      </c>
      <c r="N253" t="s">
        <v>3412</v>
      </c>
      <c r="O253" t="s">
        <v>3576</v>
      </c>
      <c r="P253" t="s">
        <v>741</v>
      </c>
      <c r="Q253" t="s">
        <v>3067</v>
      </c>
      <c r="R253" t="s">
        <v>124</v>
      </c>
      <c r="S253" t="s">
        <v>1335</v>
      </c>
      <c r="T253" t="s">
        <v>147</v>
      </c>
      <c r="U253" t="s">
        <v>93</v>
      </c>
      <c r="V253" t="s">
        <v>2772</v>
      </c>
      <c r="W253" t="s">
        <v>4108</v>
      </c>
      <c r="X253" t="s">
        <v>4759</v>
      </c>
      <c r="Y253" t="s">
        <v>2928</v>
      </c>
      <c r="Z253" t="s">
        <v>687</v>
      </c>
    </row>
    <row r="254" spans="1:34" ht="17" customHeight="1" x14ac:dyDescent="0.2">
      <c r="A254" t="str">
        <f>'Nolette Dataset'!C254</f>
        <v>Georgia v. Wheeler</v>
      </c>
      <c r="B254" s="20" t="str">
        <f>'Nolette Dataset'!M254</f>
        <v>2:15-cv-00079</v>
      </c>
      <c r="C254" s="43">
        <f>'Nolette Dataset'!F254</f>
        <v>42185</v>
      </c>
      <c r="D254" s="3" t="s">
        <v>5453</v>
      </c>
      <c r="E254" s="3" t="str">
        <f>'Nolette Dataset'!I254</f>
        <v>Environment</v>
      </c>
      <c r="F254" s="1" t="str">
        <f>'Nolette Dataset'!X254</f>
        <v>Blocking</v>
      </c>
      <c r="G254" s="1" t="s">
        <v>4861</v>
      </c>
      <c r="H254" s="29">
        <f>'Nolette Dataset'!T254</f>
        <v>11</v>
      </c>
      <c r="I254" s="1" t="s">
        <v>741</v>
      </c>
      <c r="J254" s="1" t="str">
        <f t="shared" si="3"/>
        <v>GA WV AL FL KS KY SC UT WI IN</v>
      </c>
      <c r="K254" t="s">
        <v>741</v>
      </c>
      <c r="L254" t="s">
        <v>2928</v>
      </c>
      <c r="M254" t="s">
        <v>453</v>
      </c>
      <c r="N254" t="s">
        <v>484</v>
      </c>
      <c r="O254" t="s">
        <v>3067</v>
      </c>
      <c r="P254" t="s">
        <v>687</v>
      </c>
      <c r="Q254" t="s">
        <v>4108</v>
      </c>
      <c r="R254" t="s">
        <v>3056</v>
      </c>
      <c r="S254" t="s">
        <v>2834</v>
      </c>
      <c r="T254" t="s">
        <v>515</v>
      </c>
    </row>
    <row r="255" spans="1:34" ht="17" customHeight="1" x14ac:dyDescent="0.2">
      <c r="A255" t="str">
        <f>'Nolette Dataset'!C255</f>
        <v>Texas v. United States</v>
      </c>
      <c r="B255" s="20" t="str">
        <f>'Nolette Dataset'!M255</f>
        <v>3:15-cv-00162</v>
      </c>
      <c r="C255" s="43">
        <f>'Nolette Dataset'!F255</f>
        <v>42184</v>
      </c>
      <c r="D255" s="3" t="s">
        <v>5453</v>
      </c>
      <c r="E255" s="3" t="str">
        <f>'Nolette Dataset'!I255</f>
        <v>Environment</v>
      </c>
      <c r="F255" s="1" t="str">
        <f>'Nolette Dataset'!X255</f>
        <v>Blocking</v>
      </c>
      <c r="G255" s="1" t="s">
        <v>4789</v>
      </c>
      <c r="H255" s="29">
        <f>'Nolette Dataset'!T255</f>
        <v>5</v>
      </c>
      <c r="I255" s="1" t="s">
        <v>215</v>
      </c>
      <c r="J255" s="1" t="str">
        <f t="shared" si="3"/>
        <v>TX MS LA</v>
      </c>
      <c r="K255" t="s">
        <v>215</v>
      </c>
      <c r="L255" t="s">
        <v>384</v>
      </c>
      <c r="M255" t="s">
        <v>124</v>
      </c>
    </row>
    <row r="256" spans="1:34" ht="17" customHeight="1" x14ac:dyDescent="0.2">
      <c r="A256" t="str">
        <f>'Nolette Dataset'!C256</f>
        <v>North Dakota v. EPA</v>
      </c>
      <c r="B256" s="20" t="str">
        <f>'Nolette Dataset'!M256</f>
        <v>3:15-cv-00059</v>
      </c>
      <c r="C256" s="43">
        <f>'Nolette Dataset'!F256</f>
        <v>42184</v>
      </c>
      <c r="D256" s="3" t="s">
        <v>5453</v>
      </c>
      <c r="E256" s="3" t="str">
        <f>'Nolette Dataset'!I256</f>
        <v>Environment</v>
      </c>
      <c r="F256" s="1" t="str">
        <f>'Nolette Dataset'!X256</f>
        <v>Blocking</v>
      </c>
      <c r="G256" s="1" t="s">
        <v>4790</v>
      </c>
      <c r="H256" s="29">
        <f>'Nolette Dataset'!T256</f>
        <v>8</v>
      </c>
      <c r="I256" s="1" t="s">
        <v>1324</v>
      </c>
      <c r="J256" s="1" t="str">
        <f t="shared" si="3"/>
        <v>ND AK AZ AR CO ID MO MT NE NV SD WY</v>
      </c>
      <c r="K256" t="s">
        <v>1324</v>
      </c>
      <c r="L256" t="s">
        <v>1348</v>
      </c>
      <c r="M256" t="s">
        <v>417</v>
      </c>
      <c r="N256" t="s">
        <v>3412</v>
      </c>
      <c r="O256" t="s">
        <v>1591</v>
      </c>
      <c r="P256" t="s">
        <v>4095</v>
      </c>
      <c r="Q256" t="s">
        <v>147</v>
      </c>
      <c r="R256" t="s">
        <v>4758</v>
      </c>
      <c r="S256" t="s">
        <v>2824</v>
      </c>
      <c r="T256" t="s">
        <v>1831</v>
      </c>
      <c r="U256" t="s">
        <v>4759</v>
      </c>
      <c r="V256" t="s">
        <v>2033</v>
      </c>
    </row>
    <row r="257" spans="1:33" ht="17" customHeight="1" x14ac:dyDescent="0.2">
      <c r="A257" t="str">
        <f>'Nolette Dataset'!C257</f>
        <v>Ohio v. U.S. Army Corps of Engineers</v>
      </c>
      <c r="B257" s="20" t="str">
        <f>'Nolette Dataset'!M257</f>
        <v>2:15-cv-02467</v>
      </c>
      <c r="C257" s="43">
        <f>'Nolette Dataset'!F257</f>
        <v>42184</v>
      </c>
      <c r="D257" s="3" t="s">
        <v>5453</v>
      </c>
      <c r="E257" s="3" t="str">
        <f>'Nolette Dataset'!I257</f>
        <v>Environment</v>
      </c>
      <c r="F257" s="1" t="str">
        <f>'Nolette Dataset'!X257</f>
        <v>Blocking</v>
      </c>
      <c r="G257" s="1" t="s">
        <v>4862</v>
      </c>
      <c r="H257" s="29">
        <f>'Nolette Dataset'!T257</f>
        <v>6</v>
      </c>
      <c r="I257" s="1" t="s">
        <v>93</v>
      </c>
      <c r="J257" s="1" t="str">
        <f t="shared" si="3"/>
        <v>OH MI TN</v>
      </c>
      <c r="K257" t="s">
        <v>93</v>
      </c>
      <c r="L257" t="s">
        <v>3301</v>
      </c>
      <c r="M257" t="s">
        <v>797</v>
      </c>
    </row>
    <row r="258" spans="1:33" ht="17" customHeight="1" x14ac:dyDescent="0.2">
      <c r="A258" t="str">
        <f>'Nolette Dataset'!C258</f>
        <v>Arizona v. Jewell</v>
      </c>
      <c r="B258" s="20" t="str">
        <f>'Nolette Dataset'!M258</f>
        <v>4:15-cv-00245</v>
      </c>
      <c r="C258" s="43">
        <f>'Nolette Dataset'!F258</f>
        <v>42163</v>
      </c>
      <c r="D258" s="3" t="s">
        <v>5453</v>
      </c>
      <c r="E258" s="3" t="str">
        <f>'Nolette Dataset'!I258</f>
        <v>Environment</v>
      </c>
      <c r="F258" s="1" t="str">
        <f>'Nolette Dataset'!X258</f>
        <v>Forcing</v>
      </c>
      <c r="G258" s="1" t="s">
        <v>4791</v>
      </c>
      <c r="H258" s="29">
        <f>'Nolette Dataset'!T258</f>
        <v>9</v>
      </c>
      <c r="I258" s="1" t="s">
        <v>417</v>
      </c>
      <c r="J258" s="1" t="str">
        <f t="shared" si="3"/>
        <v>AZ CO UT</v>
      </c>
      <c r="K258" t="s">
        <v>417</v>
      </c>
      <c r="L258" t="s">
        <v>1591</v>
      </c>
      <c r="M258" t="s">
        <v>3056</v>
      </c>
    </row>
    <row r="259" spans="1:33" ht="17" customHeight="1" x14ac:dyDescent="0.2">
      <c r="A259" t="str">
        <f>'Nolette Dataset'!C259</f>
        <v>New England States Committee v. FERC</v>
      </c>
      <c r="B259" s="20" t="str">
        <f>'Nolette Dataset'!M259</f>
        <v>15-01141</v>
      </c>
      <c r="C259" s="43">
        <f>'Nolette Dataset'!F259</f>
        <v>42139</v>
      </c>
      <c r="D259" s="3" t="s">
        <v>5453</v>
      </c>
      <c r="E259" s="3" t="str">
        <f>'Nolette Dataset'!I259</f>
        <v>Energy</v>
      </c>
      <c r="F259" s="1" t="str">
        <f>'Nolette Dataset'!X259</f>
        <v>Blocking</v>
      </c>
      <c r="G259" s="1" t="s">
        <v>4899</v>
      </c>
      <c r="H259" s="29" t="str">
        <f>'Nolette Dataset'!T259</f>
        <v>DC</v>
      </c>
      <c r="I259" s="1" t="s">
        <v>5354</v>
      </c>
      <c r="J259" s="1" t="str">
        <f t="shared" ref="J259:J321" si="4">_xlfn.TEXTJOIN(" ",TRUE,K259:AI259)</f>
        <v>CT RI MA</v>
      </c>
      <c r="K259" t="s">
        <v>3236</v>
      </c>
      <c r="L259" t="s">
        <v>3760</v>
      </c>
      <c r="M259" t="s">
        <v>1443</v>
      </c>
    </row>
    <row r="260" spans="1:33" ht="17" customHeight="1" x14ac:dyDescent="0.2">
      <c r="A260" t="str">
        <f>'Nolette Dataset'!C260</f>
        <v>Massachusetts v. FERC</v>
      </c>
      <c r="B260" s="20" t="str">
        <f>'Nolette Dataset'!M260</f>
        <v>15-1121</v>
      </c>
      <c r="C260" s="43">
        <f>'Nolette Dataset'!F260</f>
        <v>42125</v>
      </c>
      <c r="D260" s="3" t="s">
        <v>5453</v>
      </c>
      <c r="E260" s="3" t="str">
        <f>'Nolette Dataset'!I260</f>
        <v>Energy</v>
      </c>
      <c r="F260" s="1" t="str">
        <f>'Nolette Dataset'!X260</f>
        <v>Blocking</v>
      </c>
      <c r="G260" s="1" t="s">
        <v>4792</v>
      </c>
      <c r="H260" s="29" t="str">
        <f>'Nolette Dataset'!T260</f>
        <v>DC</v>
      </c>
      <c r="I260" s="1" t="s">
        <v>1443</v>
      </c>
      <c r="J260" s="1" t="str">
        <f t="shared" si="4"/>
        <v>MA CT RI</v>
      </c>
      <c r="K260" t="s">
        <v>1443</v>
      </c>
      <c r="L260" t="s">
        <v>3236</v>
      </c>
      <c r="M260" t="s">
        <v>3760</v>
      </c>
    </row>
    <row r="261" spans="1:33" ht="17" customHeight="1" x14ac:dyDescent="0.2">
      <c r="A261" t="str">
        <f>'Nolette Dataset'!C261</f>
        <v>Wyoming v. Department of the Interior</v>
      </c>
      <c r="B261" s="20" t="str">
        <f>'Nolette Dataset'!M261</f>
        <v>15-cv-00043</v>
      </c>
      <c r="C261" s="43">
        <f>'Nolette Dataset'!F261</f>
        <v>42089</v>
      </c>
      <c r="D261" s="3" t="s">
        <v>5453</v>
      </c>
      <c r="E261" s="3" t="str">
        <f>'Nolette Dataset'!I261</f>
        <v>Energy</v>
      </c>
      <c r="F261" s="1" t="str">
        <f>'Nolette Dataset'!X261</f>
        <v>Blocking</v>
      </c>
      <c r="G261" s="1" t="s">
        <v>4793</v>
      </c>
      <c r="H261" s="29">
        <f>'Nolette Dataset'!T261</f>
        <v>8</v>
      </c>
      <c r="I261" s="1" t="s">
        <v>2033</v>
      </c>
      <c r="J261" s="1" t="str">
        <f t="shared" si="4"/>
        <v>WY CO ND UT</v>
      </c>
      <c r="K261" t="s">
        <v>2033</v>
      </c>
      <c r="L261" t="s">
        <v>1591</v>
      </c>
      <c r="M261" t="s">
        <v>1324</v>
      </c>
      <c r="N261" t="s">
        <v>3056</v>
      </c>
    </row>
    <row r="262" spans="1:33" ht="17" customHeight="1" x14ac:dyDescent="0.2">
      <c r="A262" t="str">
        <f>'Nolette Dataset'!C262</f>
        <v>Texas v. United States</v>
      </c>
      <c r="B262" s="20" t="str">
        <f>'Nolette Dataset'!M262</f>
        <v>7:15-cv-00056</v>
      </c>
      <c r="C262" s="43">
        <f>'Nolette Dataset'!F262</f>
        <v>42088</v>
      </c>
      <c r="D262" s="3" t="s">
        <v>5453</v>
      </c>
      <c r="E262" s="3" t="str">
        <f>'Nolette Dataset'!I262</f>
        <v>Civil Rights</v>
      </c>
      <c r="F262" s="1" t="str">
        <f>'Nolette Dataset'!X262</f>
        <v>Blocking</v>
      </c>
      <c r="G262" s="1" t="s">
        <v>4794</v>
      </c>
      <c r="H262" s="29">
        <f>'Nolette Dataset'!T262</f>
        <v>5</v>
      </c>
      <c r="I262" s="1" t="s">
        <v>215</v>
      </c>
      <c r="J262" s="1" t="str">
        <f t="shared" si="4"/>
        <v>TX AR LA NE</v>
      </c>
      <c r="K262" t="s">
        <v>215</v>
      </c>
      <c r="L262" t="s">
        <v>3412</v>
      </c>
      <c r="M262" t="s">
        <v>124</v>
      </c>
      <c r="N262" t="s">
        <v>2824</v>
      </c>
    </row>
    <row r="263" spans="1:33" ht="17" customHeight="1" x14ac:dyDescent="0.2">
      <c r="A263" t="str">
        <f>'Nolette Dataset'!C263</f>
        <v>Tennessee v. FCC</v>
      </c>
      <c r="B263" s="20" t="str">
        <f>'Nolette Dataset'!M263</f>
        <v>15-3291; 15-3555</v>
      </c>
      <c r="C263" s="43">
        <f>'Nolette Dataset'!F263</f>
        <v>42083</v>
      </c>
      <c r="D263" s="3" t="s">
        <v>5453</v>
      </c>
      <c r="E263" s="3" t="str">
        <f>'Nolette Dataset'!I263</f>
        <v>Communications</v>
      </c>
      <c r="F263" s="1" t="str">
        <f>'Nolette Dataset'!X263</f>
        <v>Blocking</v>
      </c>
      <c r="G263" s="1" t="s">
        <v>4795</v>
      </c>
      <c r="H263" s="29">
        <f>'Nolette Dataset'!T263</f>
        <v>6</v>
      </c>
      <c r="I263" s="1" t="s">
        <v>5358</v>
      </c>
      <c r="J263" s="1" t="str">
        <f t="shared" si="4"/>
        <v>TN NC</v>
      </c>
      <c r="K263" t="s">
        <v>797</v>
      </c>
      <c r="L263" t="s">
        <v>3708</v>
      </c>
    </row>
    <row r="264" spans="1:33" ht="17" customHeight="1" x14ac:dyDescent="0.2">
      <c r="A264" t="str">
        <f>'Nolette Dataset'!C264</f>
        <v>Colorado v. U.S. Fish and Wildlife Service</v>
      </c>
      <c r="B264" s="20" t="str">
        <f>'Nolette Dataset'!M264</f>
        <v>1:15-cv-00286</v>
      </c>
      <c r="C264" s="43">
        <f>'Nolette Dataset'!F264</f>
        <v>42050</v>
      </c>
      <c r="D264" s="3" t="s">
        <v>5453</v>
      </c>
      <c r="E264" s="3" t="str">
        <f>'Nolette Dataset'!I264</f>
        <v>Environment</v>
      </c>
      <c r="F264" s="1" t="str">
        <f>'Nolette Dataset'!X264</f>
        <v>Blocking</v>
      </c>
      <c r="G264" s="1" t="s">
        <v>4796</v>
      </c>
      <c r="H264" s="29">
        <f>'Nolette Dataset'!T264</f>
        <v>10</v>
      </c>
      <c r="I264" s="1" t="s">
        <v>1591</v>
      </c>
      <c r="J264" s="1" t="str">
        <f t="shared" si="4"/>
        <v>CO UT</v>
      </c>
      <c r="K264" t="s">
        <v>1591</v>
      </c>
      <c r="L264" t="s">
        <v>3056</v>
      </c>
    </row>
    <row r="265" spans="1:33" ht="17" customHeight="1" x14ac:dyDescent="0.2">
      <c r="A265" t="str">
        <f>'Nolette Dataset'!C265</f>
        <v>Kansas v. EPA</v>
      </c>
      <c r="B265" s="20" t="str">
        <f>'Nolette Dataset'!M265</f>
        <v>14-01268</v>
      </c>
      <c r="C265" s="43">
        <f>'Nolette Dataset'!F265</f>
        <v>41978</v>
      </c>
      <c r="D265" s="3" t="s">
        <v>5453</v>
      </c>
      <c r="E265" s="3" t="str">
        <f>'Nolette Dataset'!I265</f>
        <v>Environment</v>
      </c>
      <c r="F265" s="1" t="str">
        <f>'Nolette Dataset'!X265</f>
        <v>Blocking</v>
      </c>
      <c r="G265" s="1" t="s">
        <v>4797</v>
      </c>
      <c r="H265" s="29" t="str">
        <f>'Nolette Dataset'!T265</f>
        <v>DC</v>
      </c>
      <c r="I265" s="1" t="s">
        <v>3067</v>
      </c>
      <c r="J265" s="1" t="str">
        <f t="shared" si="4"/>
        <v>KS NE</v>
      </c>
      <c r="K265" t="s">
        <v>3067</v>
      </c>
      <c r="L265" t="s">
        <v>2824</v>
      </c>
    </row>
    <row r="266" spans="1:33" ht="17" customHeight="1" x14ac:dyDescent="0.2">
      <c r="A266" t="str">
        <f>'Nolette Dataset'!C266</f>
        <v>Texas v. United States</v>
      </c>
      <c r="B266" s="20" t="str">
        <f>'Nolette Dataset'!M266</f>
        <v>1:14-cv-00254</v>
      </c>
      <c r="C266" s="43">
        <f>'Nolette Dataset'!F266</f>
        <v>41976</v>
      </c>
      <c r="D266" s="3" t="s">
        <v>5453</v>
      </c>
      <c r="E266" s="3" t="str">
        <f>'Nolette Dataset'!I266</f>
        <v>Immigration</v>
      </c>
      <c r="F266" s="1" t="str">
        <f>'Nolette Dataset'!X266</f>
        <v>Blocking</v>
      </c>
      <c r="G266" s="1" t="s">
        <v>4863</v>
      </c>
      <c r="H266" s="29">
        <f>'Nolette Dataset'!T266</f>
        <v>5</v>
      </c>
      <c r="I266" s="1" t="s">
        <v>215</v>
      </c>
      <c r="J266" s="1" t="str">
        <f t="shared" si="4"/>
        <v>TX AL GA ID IN KS LA MT NE SC SD UT WV WI ND OH OK FL AZ AR MI NV TN</v>
      </c>
      <c r="K266" t="s">
        <v>215</v>
      </c>
      <c r="L266" t="s">
        <v>453</v>
      </c>
      <c r="M266" t="s">
        <v>741</v>
      </c>
      <c r="N266" t="s">
        <v>4095</v>
      </c>
      <c r="O266" t="s">
        <v>515</v>
      </c>
      <c r="P266" t="s">
        <v>3067</v>
      </c>
      <c r="Q266" t="s">
        <v>124</v>
      </c>
      <c r="R266" t="s">
        <v>4758</v>
      </c>
      <c r="S266" t="s">
        <v>2824</v>
      </c>
      <c r="T266" t="s">
        <v>4108</v>
      </c>
      <c r="U266" t="s">
        <v>4759</v>
      </c>
      <c r="V266" t="s">
        <v>3056</v>
      </c>
      <c r="W266" t="s">
        <v>2928</v>
      </c>
      <c r="X266" t="s">
        <v>2834</v>
      </c>
      <c r="Y266" t="s">
        <v>1324</v>
      </c>
      <c r="Z266" t="s">
        <v>93</v>
      </c>
      <c r="AA266" t="s">
        <v>2772</v>
      </c>
      <c r="AB266" t="s">
        <v>484</v>
      </c>
      <c r="AC266" t="s">
        <v>417</v>
      </c>
      <c r="AD266" t="s">
        <v>3412</v>
      </c>
      <c r="AE266" t="s">
        <v>3301</v>
      </c>
      <c r="AF266" t="s">
        <v>1831</v>
      </c>
      <c r="AG266" t="s">
        <v>797</v>
      </c>
    </row>
    <row r="267" spans="1:33" ht="17" customHeight="1" x14ac:dyDescent="0.2">
      <c r="A267" t="str">
        <f>'Nolette Dataset'!C267</f>
        <v>Murray Energy Corp. v. EPA</v>
      </c>
      <c r="B267" s="20" t="str">
        <f>'Nolette Dataset'!M267</f>
        <v>14-01151</v>
      </c>
      <c r="C267" s="43">
        <f>'Nolette Dataset'!F267</f>
        <v>41969</v>
      </c>
      <c r="D267" s="3" t="s">
        <v>5453</v>
      </c>
      <c r="E267" s="3" t="str">
        <f>'Nolette Dataset'!I267</f>
        <v>Environment</v>
      </c>
      <c r="F267" s="1" t="str">
        <f>'Nolette Dataset'!X267</f>
        <v>Blocking</v>
      </c>
      <c r="G267" s="1" t="s">
        <v>4864</v>
      </c>
      <c r="H267" s="29" t="str">
        <f>'Nolette Dataset'!T267</f>
        <v>DC</v>
      </c>
      <c r="I267" s="1" t="s">
        <v>2928</v>
      </c>
      <c r="J267" s="1" t="str">
        <f t="shared" si="4"/>
        <v>WV AL AK IN KS KY LA NE OH OK SD WY AR WI</v>
      </c>
      <c r="K267" t="s">
        <v>2928</v>
      </c>
      <c r="L267" t="s">
        <v>453</v>
      </c>
      <c r="M267" t="s">
        <v>1348</v>
      </c>
      <c r="N267" t="s">
        <v>515</v>
      </c>
      <c r="O267" t="s">
        <v>3067</v>
      </c>
      <c r="P267" t="s">
        <v>687</v>
      </c>
      <c r="Q267" t="s">
        <v>124</v>
      </c>
      <c r="R267" t="s">
        <v>2824</v>
      </c>
      <c r="S267" t="s">
        <v>93</v>
      </c>
      <c r="T267" t="s">
        <v>2772</v>
      </c>
      <c r="U267" t="s">
        <v>4759</v>
      </c>
      <c r="V267" t="s">
        <v>2033</v>
      </c>
      <c r="W267" t="s">
        <v>3412</v>
      </c>
      <c r="X267" t="s">
        <v>2834</v>
      </c>
    </row>
    <row r="268" spans="1:33" ht="17" customHeight="1" x14ac:dyDescent="0.2">
      <c r="A268" t="str">
        <f>'Nolette Dataset'!C268</f>
        <v>New York v. U.S. Nuclear Regulatory Commission</v>
      </c>
      <c r="B268" s="20" t="str">
        <f>'Nolette Dataset'!M268</f>
        <v>14-01210</v>
      </c>
      <c r="C268" s="43">
        <f>'Nolette Dataset'!F268</f>
        <v>41939</v>
      </c>
      <c r="D268" s="3" t="s">
        <v>5453</v>
      </c>
      <c r="E268" s="3" t="str">
        <f>'Nolette Dataset'!I268</f>
        <v>Environment</v>
      </c>
      <c r="F268" s="1" t="str">
        <f>'Nolette Dataset'!X268</f>
        <v>Forcing</v>
      </c>
      <c r="G268" s="1" t="s">
        <v>4798</v>
      </c>
      <c r="H268" s="29" t="str">
        <f>'Nolette Dataset'!T268</f>
        <v>DC</v>
      </c>
      <c r="I268" s="1" t="s">
        <v>975</v>
      </c>
      <c r="J268" s="1" t="str">
        <f t="shared" si="4"/>
        <v>NY CT VT MA</v>
      </c>
      <c r="K268" t="s">
        <v>975</v>
      </c>
      <c r="L268" t="s">
        <v>3236</v>
      </c>
      <c r="M268" t="s">
        <v>2054</v>
      </c>
      <c r="N268" t="s">
        <v>1443</v>
      </c>
    </row>
    <row r="269" spans="1:33" ht="17" customHeight="1" x14ac:dyDescent="0.2">
      <c r="A269" t="str">
        <f>'Nolette Dataset'!C269</f>
        <v>West Virginia v. EPA</v>
      </c>
      <c r="B269" s="20" t="str">
        <f>'Nolette Dataset'!M269</f>
        <v>14-1146</v>
      </c>
      <c r="C269" s="43">
        <f>'Nolette Dataset'!F269</f>
        <v>41852</v>
      </c>
      <c r="D269" s="3" t="s">
        <v>5453</v>
      </c>
      <c r="E269" s="3" t="str">
        <f>'Nolette Dataset'!I269</f>
        <v>Environment</v>
      </c>
      <c r="F269" s="1" t="str">
        <f>'Nolette Dataset'!X269</f>
        <v>Blocking</v>
      </c>
      <c r="G269" s="1" t="s">
        <v>4799</v>
      </c>
      <c r="H269" s="29" t="str">
        <f>'Nolette Dataset'!T269</f>
        <v>DC</v>
      </c>
      <c r="I269" s="1" t="s">
        <v>2928</v>
      </c>
      <c r="J269" s="1" t="str">
        <f t="shared" si="4"/>
        <v>WV AL IN KS KY LA NE OH OK SC SD WY</v>
      </c>
      <c r="K269" t="s">
        <v>2928</v>
      </c>
      <c r="L269" t="s">
        <v>453</v>
      </c>
      <c r="M269" t="s">
        <v>515</v>
      </c>
      <c r="N269" t="s">
        <v>3067</v>
      </c>
      <c r="O269" t="s">
        <v>687</v>
      </c>
      <c r="P269" t="s">
        <v>124</v>
      </c>
      <c r="Q269" t="s">
        <v>2824</v>
      </c>
      <c r="R269" t="s">
        <v>93</v>
      </c>
      <c r="S269" t="s">
        <v>2772</v>
      </c>
      <c r="T269" t="s">
        <v>4108</v>
      </c>
      <c r="U269" t="s">
        <v>4759</v>
      </c>
      <c r="V269" t="s">
        <v>2033</v>
      </c>
    </row>
    <row r="270" spans="1:33" ht="17" customHeight="1" x14ac:dyDescent="0.2">
      <c r="A270" t="str">
        <f>'Nolette Dataset'!C270</f>
        <v>Maryland v. EPA</v>
      </c>
      <c r="B270" s="20" t="str">
        <f>'Nolette Dataset'!M270</f>
        <v>14-01490</v>
      </c>
      <c r="C270" s="43">
        <f>'Nolette Dataset'!F270</f>
        <v>41781</v>
      </c>
      <c r="D270" s="3" t="s">
        <v>5453</v>
      </c>
      <c r="E270" s="3" t="str">
        <f>'Nolette Dataset'!I270</f>
        <v>Environment</v>
      </c>
      <c r="F270" s="1" t="str">
        <f>'Nolette Dataset'!X270</f>
        <v>Blocking</v>
      </c>
      <c r="G270" s="1" t="s">
        <v>4800</v>
      </c>
      <c r="H270" s="29">
        <f>'Nolette Dataset'!T270</f>
        <v>4</v>
      </c>
      <c r="I270" s="1" t="s">
        <v>1335</v>
      </c>
      <c r="J270" s="1" t="str">
        <f t="shared" si="4"/>
        <v>MD CT VA</v>
      </c>
      <c r="K270" t="s">
        <v>1335</v>
      </c>
      <c r="L270" t="s">
        <v>3236</v>
      </c>
      <c r="M270" t="s">
        <v>1636</v>
      </c>
    </row>
    <row r="271" spans="1:33" ht="17" customHeight="1" x14ac:dyDescent="0.2">
      <c r="A271" t="str">
        <f>'Nolette Dataset'!C271</f>
        <v>Oklahoma v. U.S. Department of the Interior</v>
      </c>
      <c r="B271" s="20" t="str">
        <f>'Nolette Dataset'!M271</f>
        <v>4:14-cv-00123</v>
      </c>
      <c r="C271" s="43">
        <f>'Nolette Dataset'!F271</f>
        <v>41715</v>
      </c>
      <c r="D271" s="3" t="s">
        <v>5453</v>
      </c>
      <c r="E271" s="3" t="str">
        <f>'Nolette Dataset'!I271</f>
        <v>Environment</v>
      </c>
      <c r="F271" s="1" t="str">
        <f>'Nolette Dataset'!X271</f>
        <v>Blocking</v>
      </c>
      <c r="G271" s="1" t="s">
        <v>4801</v>
      </c>
      <c r="H271" s="29">
        <f>'Nolette Dataset'!T271</f>
        <v>10</v>
      </c>
      <c r="I271" s="1" t="s">
        <v>2772</v>
      </c>
      <c r="J271" s="1" t="str">
        <f t="shared" si="4"/>
        <v>OK KS NE ND</v>
      </c>
      <c r="K271" t="s">
        <v>2772</v>
      </c>
      <c r="L271" t="s">
        <v>3067</v>
      </c>
      <c r="M271" t="s">
        <v>2824</v>
      </c>
      <c r="N271" t="s">
        <v>1324</v>
      </c>
    </row>
    <row r="272" spans="1:33" ht="17" customHeight="1" x14ac:dyDescent="0.2">
      <c r="A272" t="str">
        <f>'Nolette Dataset'!C272</f>
        <v>Wyoming v. EPA</v>
      </c>
      <c r="B272" s="20" t="str">
        <f>'Nolette Dataset'!M272</f>
        <v>14-09512</v>
      </c>
      <c r="C272" s="43">
        <f>'Nolette Dataset'!F272</f>
        <v>41684</v>
      </c>
      <c r="D272" s="3" t="s">
        <v>5453</v>
      </c>
      <c r="E272" s="3" t="str">
        <f>'Nolette Dataset'!I272</f>
        <v>Environment</v>
      </c>
      <c r="F272" s="1" t="str">
        <f>'Nolette Dataset'!X272</f>
        <v>Blocking</v>
      </c>
      <c r="G272" s="1" t="s">
        <v>4802</v>
      </c>
      <c r="H272" s="29">
        <f>'Nolette Dataset'!T272</f>
        <v>10</v>
      </c>
      <c r="I272" s="1" t="s">
        <v>2033</v>
      </c>
      <c r="J272" s="1" t="str">
        <f t="shared" si="4"/>
        <v>WY</v>
      </c>
      <c r="K272" t="s">
        <v>2033</v>
      </c>
    </row>
    <row r="273" spans="1:33" ht="17" customHeight="1" x14ac:dyDescent="0.2">
      <c r="A273" t="str">
        <f>'Nolette Dataset'!C273</f>
        <v>Sierra Club v. EPA</v>
      </c>
      <c r="B273" s="20" t="str">
        <f>'Nolette Dataset'!M273</f>
        <v>13-1262</v>
      </c>
      <c r="C273" s="43">
        <f>'Nolette Dataset'!F273</f>
        <v>41582</v>
      </c>
      <c r="D273" s="3" t="s">
        <v>5453</v>
      </c>
      <c r="E273" s="3" t="str">
        <f>'Nolette Dataset'!I273</f>
        <v>Environment</v>
      </c>
      <c r="F273" s="1" t="str">
        <f>'Nolette Dataset'!X273</f>
        <v>Blocking</v>
      </c>
      <c r="G273" s="1" t="s">
        <v>4900</v>
      </c>
      <c r="H273" s="29" t="str">
        <f>'Nolette Dataset'!T273</f>
        <v>DC</v>
      </c>
      <c r="J273" s="1" t="str">
        <f t="shared" si="4"/>
        <v>TX ND</v>
      </c>
      <c r="K273" t="s">
        <v>215</v>
      </c>
      <c r="L273" t="s">
        <v>1324</v>
      </c>
    </row>
    <row r="274" spans="1:33" ht="17" customHeight="1" x14ac:dyDescent="0.2">
      <c r="A274" t="str">
        <f>'Nolette Dataset'!C274</f>
        <v>New York v. McCarthy</v>
      </c>
      <c r="B274" s="20" t="str">
        <f>'Nolette Dataset'!M274</f>
        <v>1:13-cv-01553</v>
      </c>
      <c r="C274" s="43">
        <f>'Nolette Dataset'!F274</f>
        <v>41556</v>
      </c>
      <c r="D274" s="3" t="s">
        <v>5453</v>
      </c>
      <c r="E274" s="3" t="str">
        <f>'Nolette Dataset'!I274</f>
        <v>Environment</v>
      </c>
      <c r="F274" s="1" t="str">
        <f>'Nolette Dataset'!X274</f>
        <v>Forcing</v>
      </c>
      <c r="G274" s="1" t="s">
        <v>4803</v>
      </c>
      <c r="H274" s="29" t="str">
        <f>'Nolette Dataset'!T274</f>
        <v>DC</v>
      </c>
      <c r="I274" s="1" t="s">
        <v>975</v>
      </c>
      <c r="J274" s="1" t="str">
        <f t="shared" si="4"/>
        <v>NY CT MD MA OR RI VT</v>
      </c>
      <c r="K274" t="s">
        <v>975</v>
      </c>
      <c r="L274" t="s">
        <v>3236</v>
      </c>
      <c r="M274" t="s">
        <v>1335</v>
      </c>
      <c r="N274" t="s">
        <v>1443</v>
      </c>
      <c r="O274" t="s">
        <v>1961</v>
      </c>
      <c r="P274" t="s">
        <v>3760</v>
      </c>
      <c r="Q274" t="s">
        <v>2054</v>
      </c>
    </row>
    <row r="275" spans="1:33" ht="17" customHeight="1" x14ac:dyDescent="0.2">
      <c r="A275" t="str">
        <f>'Nolette Dataset'!C275</f>
        <v>Sierra Club v. McCarthy</v>
      </c>
      <c r="B275" s="20" t="str">
        <f>'Nolette Dataset'!M275</f>
        <v>3:13-cv-03953</v>
      </c>
      <c r="C275" s="43">
        <f>'Nolette Dataset'!F275</f>
        <v>41543</v>
      </c>
      <c r="D275" s="3" t="s">
        <v>5453</v>
      </c>
      <c r="E275" s="3" t="str">
        <f>'Nolette Dataset'!I275</f>
        <v>Environment</v>
      </c>
      <c r="F275" s="1" t="str">
        <f>'Nolette Dataset'!X275</f>
        <v>Forcing</v>
      </c>
      <c r="G275" s="1" t="s">
        <v>4865</v>
      </c>
      <c r="H275" s="29">
        <f>'Nolette Dataset'!T275</f>
        <v>9</v>
      </c>
      <c r="I275" s="1" t="s">
        <v>5868</v>
      </c>
      <c r="J275" s="1" t="str">
        <f t="shared" si="4"/>
        <v>NC ND AZ TX NV</v>
      </c>
      <c r="K275" t="s">
        <v>3708</v>
      </c>
      <c r="L275" t="s">
        <v>1324</v>
      </c>
      <c r="M275" t="s">
        <v>417</v>
      </c>
      <c r="N275" t="s">
        <v>215</v>
      </c>
      <c r="O275" t="s">
        <v>1831</v>
      </c>
    </row>
    <row r="276" spans="1:33" ht="17" customHeight="1" x14ac:dyDescent="0.2">
      <c r="A276" t="str">
        <f>'Nolette Dataset'!C276</f>
        <v>North Dakota v. McCarthy</v>
      </c>
      <c r="B276" s="20" t="str">
        <f>'Nolette Dataset'!M276</f>
        <v>1:13-cv-00109</v>
      </c>
      <c r="C276" s="43">
        <f>'Nolette Dataset'!F276</f>
        <v>41529</v>
      </c>
      <c r="D276" s="3" t="s">
        <v>5453</v>
      </c>
      <c r="E276" s="3" t="str">
        <f>'Nolette Dataset'!I276</f>
        <v>Environment</v>
      </c>
      <c r="F276" s="1" t="str">
        <f>'Nolette Dataset'!X276</f>
        <v>Forcing</v>
      </c>
      <c r="G276" s="1" t="s">
        <v>4804</v>
      </c>
      <c r="H276" s="29">
        <f>'Nolette Dataset'!T276</f>
        <v>8</v>
      </c>
      <c r="I276" s="1" t="s">
        <v>1324</v>
      </c>
      <c r="J276" s="1" t="str">
        <f t="shared" si="4"/>
        <v>ND SD TX NV</v>
      </c>
      <c r="K276" t="s">
        <v>1324</v>
      </c>
      <c r="L276" t="s">
        <v>4759</v>
      </c>
      <c r="M276" t="s">
        <v>215</v>
      </c>
      <c r="N276" t="s">
        <v>1831</v>
      </c>
    </row>
    <row r="277" spans="1:33" ht="17" customHeight="1" x14ac:dyDescent="0.2">
      <c r="A277" t="str">
        <f>'Nolette Dataset'!C277</f>
        <v>Kobach v. U.S. Election Assistance Commission</v>
      </c>
      <c r="B277" s="20" t="str">
        <f>'Nolette Dataset'!M277</f>
        <v>5:13-cv-04095</v>
      </c>
      <c r="C277" s="43">
        <f>'Nolette Dataset'!F277</f>
        <v>41507</v>
      </c>
      <c r="D277" s="3" t="s">
        <v>5453</v>
      </c>
      <c r="E277" s="3" t="str">
        <f>'Nolette Dataset'!I277</f>
        <v>Voting and Elections</v>
      </c>
      <c r="F277" s="1" t="str">
        <f>'Nolette Dataset'!X277</f>
        <v>Forcing</v>
      </c>
      <c r="G277" s="1" t="s">
        <v>4805</v>
      </c>
      <c r="H277" s="29">
        <f>'Nolette Dataset'!T277</f>
        <v>10</v>
      </c>
      <c r="I277" s="1" t="s">
        <v>5368</v>
      </c>
      <c r="J277" s="1" t="str">
        <f t="shared" si="4"/>
        <v>KS AZ</v>
      </c>
      <c r="K277" t="s">
        <v>3067</v>
      </c>
      <c r="L277" t="s">
        <v>417</v>
      </c>
    </row>
    <row r="278" spans="1:33" ht="17" customHeight="1" x14ac:dyDescent="0.2">
      <c r="A278" t="str">
        <f>'Nolette Dataset'!C278</f>
        <v>Oklahoma v. EPA</v>
      </c>
      <c r="B278" s="20" t="str">
        <f>'Nolette Dataset'!M278</f>
        <v>5:13-cv-00726</v>
      </c>
      <c r="C278" s="43">
        <f>'Nolette Dataset'!F278</f>
        <v>41471</v>
      </c>
      <c r="D278" s="3" t="s">
        <v>5453</v>
      </c>
      <c r="E278" s="3" t="str">
        <f>'Nolette Dataset'!I278</f>
        <v>Environment</v>
      </c>
      <c r="F278" s="1" t="str">
        <f>'Nolette Dataset'!X278</f>
        <v>Forcing</v>
      </c>
      <c r="G278" s="1" t="s">
        <v>4806</v>
      </c>
      <c r="H278" s="29">
        <f>'Nolette Dataset'!T278</f>
        <v>10</v>
      </c>
      <c r="I278" s="1" t="s">
        <v>2772</v>
      </c>
      <c r="J278" s="1" t="str">
        <f t="shared" si="4"/>
        <v>OK AL AZ GA KS NE MI ND SC TX UT WY</v>
      </c>
      <c r="K278" t="s">
        <v>2772</v>
      </c>
      <c r="L278" t="s">
        <v>453</v>
      </c>
      <c r="M278" t="s">
        <v>417</v>
      </c>
      <c r="N278" t="s">
        <v>741</v>
      </c>
      <c r="O278" t="s">
        <v>3067</v>
      </c>
      <c r="P278" t="s">
        <v>2824</v>
      </c>
      <c r="Q278" t="s">
        <v>3301</v>
      </c>
      <c r="R278" t="s">
        <v>1324</v>
      </c>
      <c r="S278" t="s">
        <v>4108</v>
      </c>
      <c r="T278" t="s">
        <v>215</v>
      </c>
      <c r="U278" t="s">
        <v>3056</v>
      </c>
      <c r="V278" t="s">
        <v>2033</v>
      </c>
    </row>
    <row r="279" spans="1:33" ht="17" customHeight="1" x14ac:dyDescent="0.2">
      <c r="A279" t="str">
        <f>'Nolette Dataset'!C279</f>
        <v>Massachusetts v. Blank</v>
      </c>
      <c r="B279" s="20" t="str">
        <f>'Nolette Dataset'!M279</f>
        <v>1:13-cv-11301</v>
      </c>
      <c r="C279" s="43">
        <f>'Nolette Dataset'!F279</f>
        <v>41424</v>
      </c>
      <c r="D279" s="3" t="s">
        <v>5453</v>
      </c>
      <c r="E279" s="3" t="str">
        <f>'Nolette Dataset'!I279</f>
        <v>Environment</v>
      </c>
      <c r="F279" s="1" t="str">
        <f>'Nolette Dataset'!X279</f>
        <v>Blocking</v>
      </c>
      <c r="G279" s="1" t="s">
        <v>4807</v>
      </c>
      <c r="H279" s="29">
        <f>'Nolette Dataset'!T279</f>
        <v>1</v>
      </c>
      <c r="I279" s="1" t="s">
        <v>1443</v>
      </c>
      <c r="J279" s="1" t="str">
        <f t="shared" si="4"/>
        <v>MA NH</v>
      </c>
      <c r="K279" t="s">
        <v>1443</v>
      </c>
      <c r="L279" t="s">
        <v>3227</v>
      </c>
    </row>
    <row r="280" spans="1:33" ht="17" customHeight="1" x14ac:dyDescent="0.2">
      <c r="A280" t="str">
        <f>'Nolette Dataset'!C280</f>
        <v>Connecticut v. EPA</v>
      </c>
      <c r="B280" s="20" t="str">
        <f>'Nolette Dataset'!M280</f>
        <v>13-03557</v>
      </c>
      <c r="C280" s="43">
        <f>'Nolette Dataset'!F280</f>
        <v>41396</v>
      </c>
      <c r="D280" s="3" t="s">
        <v>5453</v>
      </c>
      <c r="E280" s="3" t="str">
        <f>'Nolette Dataset'!I280</f>
        <v>Environment</v>
      </c>
      <c r="F280" s="1" t="str">
        <f>'Nolette Dataset'!X280</f>
        <v>Blocking</v>
      </c>
      <c r="G280" s="1" t="s">
        <v>4808</v>
      </c>
      <c r="H280" s="29">
        <f>'Nolette Dataset'!T280</f>
        <v>6</v>
      </c>
      <c r="I280" s="1" t="s">
        <v>3236</v>
      </c>
      <c r="J280" s="1" t="str">
        <f t="shared" si="4"/>
        <v>CT DE MD</v>
      </c>
      <c r="K280" t="s">
        <v>3236</v>
      </c>
      <c r="L280" t="s">
        <v>3576</v>
      </c>
      <c r="M280" t="s">
        <v>1335</v>
      </c>
    </row>
    <row r="281" spans="1:33" ht="17" customHeight="1" x14ac:dyDescent="0.2">
      <c r="A281" t="str">
        <f>'Nolette Dataset'!C281</f>
        <v>Connecticut v. EPA</v>
      </c>
      <c r="B281" s="20" t="str">
        <f>'Nolette Dataset'!M281</f>
        <v>13-3556</v>
      </c>
      <c r="C281" s="43">
        <f>'Nolette Dataset'!F281</f>
        <v>41396</v>
      </c>
      <c r="D281" s="3" t="s">
        <v>5453</v>
      </c>
      <c r="E281" s="3" t="str">
        <f>'Nolette Dataset'!I281</f>
        <v>Environment</v>
      </c>
      <c r="F281" s="1" t="str">
        <f>'Nolette Dataset'!X281</f>
        <v>Blocking</v>
      </c>
      <c r="G281" s="1" t="s">
        <v>4808</v>
      </c>
      <c r="H281" s="29">
        <f>'Nolette Dataset'!T281</f>
        <v>6</v>
      </c>
      <c r="I281" s="1" t="s">
        <v>3236</v>
      </c>
      <c r="J281" s="1" t="str">
        <f t="shared" si="4"/>
        <v>CT DE MD</v>
      </c>
      <c r="K281" t="s">
        <v>3236</v>
      </c>
      <c r="L281" t="s">
        <v>3576</v>
      </c>
      <c r="M281" t="s">
        <v>1335</v>
      </c>
    </row>
    <row r="282" spans="1:33" ht="17" customHeight="1" x14ac:dyDescent="0.2">
      <c r="A282" t="str">
        <f>'Nolette Dataset'!C282</f>
        <v>Texas v. Crabtree</v>
      </c>
      <c r="B282" s="20" t="str">
        <f>'Nolette Dataset'!M282</f>
        <v>1:13-cv-00070</v>
      </c>
      <c r="C282" s="43">
        <f>'Nolette Dataset'!F282</f>
        <v>41386</v>
      </c>
      <c r="D282" s="3" t="s">
        <v>5453</v>
      </c>
      <c r="E282" s="3" t="str">
        <f>'Nolette Dataset'!I282</f>
        <v>Environment</v>
      </c>
      <c r="F282" s="1" t="str">
        <f>'Nolette Dataset'!X282</f>
        <v>Blocking</v>
      </c>
      <c r="G282" s="1" t="s">
        <v>4809</v>
      </c>
      <c r="H282" s="29">
        <f>'Nolette Dataset'!T282</f>
        <v>5</v>
      </c>
      <c r="I282" s="1" t="s">
        <v>215</v>
      </c>
      <c r="J282" s="1" t="str">
        <f t="shared" si="4"/>
        <v>TX LA</v>
      </c>
      <c r="K282" t="s">
        <v>215</v>
      </c>
      <c r="L282" t="s">
        <v>124</v>
      </c>
    </row>
    <row r="283" spans="1:33" ht="17" customHeight="1" x14ac:dyDescent="0.2">
      <c r="A283" t="str">
        <f>'Nolette Dataset'!C283</f>
        <v>White Stallion Energy Center v. EPA</v>
      </c>
      <c r="B283" s="20" t="str">
        <f>'Nolette Dataset'!M283</f>
        <v>13-01106</v>
      </c>
      <c r="C283" s="43">
        <f>'Nolette Dataset'!F283</f>
        <v>41367</v>
      </c>
      <c r="D283" s="3" t="s">
        <v>5453</v>
      </c>
      <c r="E283" s="3" t="str">
        <f>'Nolette Dataset'!I283</f>
        <v>Environment</v>
      </c>
      <c r="F283" s="1" t="str">
        <f>'Nolette Dataset'!X283</f>
        <v>Blocking</v>
      </c>
      <c r="G283" s="1" t="s">
        <v>4901</v>
      </c>
      <c r="H283" s="29" t="str">
        <f>'Nolette Dataset'!T283</f>
        <v>DC</v>
      </c>
      <c r="I283" s="1" t="s">
        <v>4901</v>
      </c>
      <c r="J283" s="1" t="str">
        <f t="shared" si="4"/>
        <v>OH AK TX</v>
      </c>
      <c r="K283" t="s">
        <v>93</v>
      </c>
      <c r="L283" t="s">
        <v>1348</v>
      </c>
      <c r="M283" t="s">
        <v>215</v>
      </c>
    </row>
    <row r="284" spans="1:33" ht="17" customHeight="1" x14ac:dyDescent="0.2">
      <c r="A284" t="str">
        <f>'Nolette Dataset'!C284</f>
        <v>Maryland v. EPA</v>
      </c>
      <c r="B284" s="20" t="str">
        <f>'Nolette Dataset'!M284</f>
        <v>13-01070</v>
      </c>
      <c r="C284" s="43">
        <f>'Nolette Dataset'!F284</f>
        <v>41348</v>
      </c>
      <c r="D284" s="3" t="s">
        <v>5453</v>
      </c>
      <c r="E284" s="3" t="str">
        <f>'Nolette Dataset'!I284</f>
        <v>Environment</v>
      </c>
      <c r="F284" s="1" t="str">
        <f>'Nolette Dataset'!X284</f>
        <v>Blocking</v>
      </c>
      <c r="G284" s="1" t="s">
        <v>4810</v>
      </c>
      <c r="H284" s="29" t="str">
        <f>'Nolette Dataset'!T284</f>
        <v>DC</v>
      </c>
      <c r="I284" s="1" t="s">
        <v>1335</v>
      </c>
      <c r="J284" s="1" t="str">
        <f t="shared" si="4"/>
        <v>MD CT DE DC</v>
      </c>
      <c r="K284" t="s">
        <v>1335</v>
      </c>
      <c r="L284" t="s">
        <v>3236</v>
      </c>
      <c r="M284" t="s">
        <v>3576</v>
      </c>
      <c r="N284" t="s">
        <v>1671</v>
      </c>
    </row>
    <row r="285" spans="1:33" ht="17" customHeight="1" x14ac:dyDescent="0.2">
      <c r="A285" t="str">
        <f>'Nolette Dataset'!C285</f>
        <v>State National Bank of Big Spring v. Geithner</v>
      </c>
      <c r="B285" s="20" t="str">
        <f>'Nolette Dataset'!M285</f>
        <v>1:12-cv-01032</v>
      </c>
      <c r="C285" s="43">
        <f>'Nolette Dataset'!F285</f>
        <v>41172</v>
      </c>
      <c r="D285" s="3" t="s">
        <v>5454</v>
      </c>
      <c r="E285" s="3" t="str">
        <f>'Nolette Dataset'!I285</f>
        <v>Other</v>
      </c>
      <c r="F285" s="1" t="str">
        <f>'Nolette Dataset'!X285</f>
        <v>Blocking</v>
      </c>
      <c r="G285" s="1" t="s">
        <v>4866</v>
      </c>
      <c r="H285" s="29" t="str">
        <f>'Nolette Dataset'!T285</f>
        <v>DC</v>
      </c>
      <c r="I285" s="1" t="s">
        <v>5869</v>
      </c>
      <c r="J285" s="1" t="str">
        <f t="shared" si="4"/>
        <v>OK SC MI AL GA KS MT NE OH TX WV</v>
      </c>
      <c r="K285" t="s">
        <v>2772</v>
      </c>
      <c r="L285" t="s">
        <v>4108</v>
      </c>
      <c r="M285" t="s">
        <v>3301</v>
      </c>
      <c r="N285" t="s">
        <v>453</v>
      </c>
      <c r="O285" t="s">
        <v>741</v>
      </c>
      <c r="P285" t="s">
        <v>3067</v>
      </c>
      <c r="Q285" t="s">
        <v>4758</v>
      </c>
      <c r="R285" t="s">
        <v>2824</v>
      </c>
      <c r="S285" t="s">
        <v>93</v>
      </c>
      <c r="T285" t="s">
        <v>215</v>
      </c>
      <c r="U285" t="s">
        <v>2928</v>
      </c>
    </row>
    <row r="286" spans="1:33" ht="17" customHeight="1" x14ac:dyDescent="0.2">
      <c r="A286" t="str">
        <f>'Nolette Dataset'!C286</f>
        <v>Mississippi Commission on Environmental Quality v. EPA</v>
      </c>
      <c r="B286" s="20" t="str">
        <f>'Nolette Dataset'!M286</f>
        <v>12-1309</v>
      </c>
      <c r="C286" s="43">
        <f>'Nolette Dataset'!F286</f>
        <v>41099</v>
      </c>
      <c r="D286" s="3" t="s">
        <v>5454</v>
      </c>
      <c r="E286" s="3" t="str">
        <f>'Nolette Dataset'!I286</f>
        <v>Environment</v>
      </c>
      <c r="F286" s="1" t="str">
        <f>'Nolette Dataset'!X286</f>
        <v>Blocking</v>
      </c>
      <c r="G286" s="1" t="s">
        <v>4902</v>
      </c>
      <c r="H286" s="29" t="str">
        <f>'Nolette Dataset'!T286</f>
        <v>DC</v>
      </c>
      <c r="I286" s="1" t="s">
        <v>5831</v>
      </c>
      <c r="J286" s="1" t="str">
        <f t="shared" si="4"/>
        <v>DE TN IN TX CT</v>
      </c>
      <c r="K286" t="s">
        <v>3576</v>
      </c>
      <c r="L286" t="s">
        <v>797</v>
      </c>
      <c r="M286" t="s">
        <v>515</v>
      </c>
      <c r="N286" t="s">
        <v>215</v>
      </c>
      <c r="O286" t="s">
        <v>3236</v>
      </c>
    </row>
    <row r="287" spans="1:33" ht="17" customHeight="1" x14ac:dyDescent="0.2">
      <c r="A287" t="str">
        <f>'Nolette Dataset'!C287</f>
        <v>White Stallion Energy Center v. EPA</v>
      </c>
      <c r="B287" s="20" t="str">
        <f>'Nolette Dataset'!M287</f>
        <v>12-1272</v>
      </c>
      <c r="C287" s="43">
        <f>'Nolette Dataset'!F287</f>
        <v>41095</v>
      </c>
      <c r="D287" s="3" t="s">
        <v>5454</v>
      </c>
      <c r="E287" s="3" t="str">
        <f>'Nolette Dataset'!I287</f>
        <v>Environment</v>
      </c>
      <c r="F287" s="1" t="str">
        <f>'Nolette Dataset'!X287</f>
        <v>Blocking</v>
      </c>
      <c r="G287" s="1" t="s">
        <v>4867</v>
      </c>
      <c r="H287" s="29" t="str">
        <f>'Nolette Dataset'!T287</f>
        <v>DC</v>
      </c>
      <c r="I287" s="1" t="s">
        <v>3301</v>
      </c>
      <c r="J287" s="1" t="str">
        <f t="shared" si="4"/>
        <v>MI AL AK AZ AR FL ID IN KS MS MO NE ND OH OK PA SC TX UT VA WV WY KY</v>
      </c>
      <c r="K287" t="s">
        <v>3301</v>
      </c>
      <c r="L287" t="s">
        <v>453</v>
      </c>
      <c r="M287" t="s">
        <v>1348</v>
      </c>
      <c r="N287" t="s">
        <v>417</v>
      </c>
      <c r="O287" t="s">
        <v>3412</v>
      </c>
      <c r="P287" t="s">
        <v>484</v>
      </c>
      <c r="Q287" t="s">
        <v>4095</v>
      </c>
      <c r="R287" t="s">
        <v>515</v>
      </c>
      <c r="S287" t="s">
        <v>3067</v>
      </c>
      <c r="T287" t="s">
        <v>384</v>
      </c>
      <c r="U287" t="s">
        <v>147</v>
      </c>
      <c r="V287" t="s">
        <v>2824</v>
      </c>
      <c r="W287" t="s">
        <v>1324</v>
      </c>
      <c r="X287" t="s">
        <v>93</v>
      </c>
      <c r="Y287" t="s">
        <v>2772</v>
      </c>
      <c r="Z287" t="s">
        <v>1175</v>
      </c>
      <c r="AA287" t="s">
        <v>4108</v>
      </c>
      <c r="AB287" t="s">
        <v>215</v>
      </c>
      <c r="AC287" t="s">
        <v>3056</v>
      </c>
      <c r="AD287" t="s">
        <v>1636</v>
      </c>
      <c r="AE287" t="s">
        <v>2928</v>
      </c>
      <c r="AF287" t="s">
        <v>2033</v>
      </c>
      <c r="AG287" t="s">
        <v>687</v>
      </c>
    </row>
    <row r="288" spans="1:33" ht="17" customHeight="1" x14ac:dyDescent="0.2">
      <c r="A288" t="str">
        <f>'Nolette Dataset'!C288</f>
        <v>Michigan v. EPA</v>
      </c>
      <c r="B288" s="20" t="str">
        <f>'Nolette Dataset'!M288</f>
        <v>12-1196</v>
      </c>
      <c r="C288" s="43">
        <f>'Nolette Dataset'!F288</f>
        <v>41015</v>
      </c>
      <c r="D288" s="3" t="s">
        <v>5454</v>
      </c>
      <c r="E288" s="3" t="str">
        <f>'Nolette Dataset'!I288</f>
        <v>Environment</v>
      </c>
      <c r="F288" s="1" t="str">
        <f>'Nolette Dataset'!X288</f>
        <v>Blocking</v>
      </c>
      <c r="G288" s="1" t="s">
        <v>4811</v>
      </c>
      <c r="H288" s="29" t="str">
        <f>'Nolette Dataset'!T288</f>
        <v>DC</v>
      </c>
      <c r="I288" s="1" t="s">
        <v>5832</v>
      </c>
      <c r="J288" s="1" t="str">
        <f t="shared" si="4"/>
        <v>TX AR MI AL AK AZ FL ID IN KS MS MO NE ND OH OK PA SC UT VA WV WY KY</v>
      </c>
      <c r="K288" t="s">
        <v>215</v>
      </c>
      <c r="L288" t="s">
        <v>3412</v>
      </c>
      <c r="M288" t="s">
        <v>3301</v>
      </c>
      <c r="N288" t="s">
        <v>453</v>
      </c>
      <c r="O288" t="s">
        <v>1348</v>
      </c>
      <c r="P288" t="s">
        <v>417</v>
      </c>
      <c r="Q288" t="s">
        <v>484</v>
      </c>
      <c r="R288" t="s">
        <v>4095</v>
      </c>
      <c r="S288" t="s">
        <v>515</v>
      </c>
      <c r="T288" t="s">
        <v>3067</v>
      </c>
      <c r="U288" t="s">
        <v>384</v>
      </c>
      <c r="V288" t="s">
        <v>147</v>
      </c>
      <c r="W288" t="s">
        <v>2824</v>
      </c>
      <c r="X288" t="s">
        <v>1324</v>
      </c>
      <c r="Y288" t="s">
        <v>93</v>
      </c>
      <c r="Z288" t="s">
        <v>2772</v>
      </c>
      <c r="AA288" t="s">
        <v>1175</v>
      </c>
      <c r="AB288" t="s">
        <v>4108</v>
      </c>
      <c r="AC288" t="s">
        <v>3056</v>
      </c>
      <c r="AD288" t="s">
        <v>1636</v>
      </c>
      <c r="AE288" t="s">
        <v>2928</v>
      </c>
      <c r="AF288" t="s">
        <v>2033</v>
      </c>
      <c r="AG288" t="s">
        <v>687</v>
      </c>
    </row>
    <row r="289" spans="1:24" ht="17" customHeight="1" x14ac:dyDescent="0.2">
      <c r="A289" t="str">
        <f>'Nolette Dataset'!C289</f>
        <v>Oklahoma v. EPA</v>
      </c>
      <c r="B289" s="20" t="str">
        <f>'Nolette Dataset'!M289</f>
        <v>&amp;lt;div&amp;gt;12-9526&amp;lt;/div&amp;gt;</v>
      </c>
      <c r="C289" s="43">
        <f>'Nolette Dataset'!F289</f>
        <v>40963</v>
      </c>
      <c r="D289" s="3" t="s">
        <v>5454</v>
      </c>
      <c r="E289" s="3" t="str">
        <f>'Nolette Dataset'!I289</f>
        <v>Environment</v>
      </c>
      <c r="F289" s="1" t="str">
        <f>'Nolette Dataset'!X289</f>
        <v>Blocking</v>
      </c>
      <c r="G289" s="1" t="s">
        <v>4812</v>
      </c>
      <c r="H289" s="29">
        <f>'Nolette Dataset'!T289</f>
        <v>10</v>
      </c>
      <c r="I289" s="1" t="s">
        <v>2772</v>
      </c>
      <c r="J289" s="1" t="str">
        <f t="shared" si="4"/>
        <v>OK</v>
      </c>
      <c r="K289" t="s">
        <v>2772</v>
      </c>
    </row>
    <row r="290" spans="1:24" ht="17" customHeight="1" x14ac:dyDescent="0.2">
      <c r="A290" t="str">
        <f>'Nolette Dataset'!C290</f>
        <v>Nebraska v. HHS</v>
      </c>
      <c r="B290" s="20" t="str">
        <f>'Nolette Dataset'!M290</f>
        <v>4:12-cv-03035</v>
      </c>
      <c r="C290" s="43">
        <f>'Nolette Dataset'!F290</f>
        <v>40962</v>
      </c>
      <c r="D290" s="3" t="s">
        <v>5454</v>
      </c>
      <c r="E290" s="3" t="str">
        <f>'Nolette Dataset'!I290</f>
        <v>Health Care</v>
      </c>
      <c r="F290" s="1" t="str">
        <f>'Nolette Dataset'!X290</f>
        <v>Blocking</v>
      </c>
      <c r="G290" s="1" t="s">
        <v>4813</v>
      </c>
      <c r="H290" s="29">
        <f>'Nolette Dataset'!T290</f>
        <v>8</v>
      </c>
      <c r="I290" s="1" t="s">
        <v>2824</v>
      </c>
      <c r="J290" s="1" t="str">
        <f t="shared" si="4"/>
        <v>NE FL MI OH OK SC TX</v>
      </c>
      <c r="K290" t="s">
        <v>2824</v>
      </c>
      <c r="L290" t="s">
        <v>484</v>
      </c>
      <c r="M290" t="s">
        <v>3301</v>
      </c>
      <c r="N290" t="s">
        <v>93</v>
      </c>
      <c r="O290" t="s">
        <v>2772</v>
      </c>
      <c r="P290" t="s">
        <v>4108</v>
      </c>
      <c r="Q290" t="s">
        <v>215</v>
      </c>
    </row>
    <row r="291" spans="1:24" ht="17" customHeight="1" x14ac:dyDescent="0.2">
      <c r="A291" t="str">
        <f>'Nolette Dataset'!C291</f>
        <v>New York v. Jackson</v>
      </c>
      <c r="B291" s="20" t="str">
        <f>'Nolette Dataset'!M291</f>
        <v>1:12-cv-01064</v>
      </c>
      <c r="C291" s="43">
        <f>'Nolette Dataset'!F291</f>
        <v>40949</v>
      </c>
      <c r="D291" s="3" t="s">
        <v>5454</v>
      </c>
      <c r="E291" s="3" t="str">
        <f>'Nolette Dataset'!I291</f>
        <v>Environment</v>
      </c>
      <c r="F291" s="1" t="str">
        <f>'Nolette Dataset'!X291</f>
        <v>Forcing</v>
      </c>
      <c r="G291" s="1" t="s">
        <v>4814</v>
      </c>
      <c r="H291" s="29">
        <f>'Nolette Dataset'!T291</f>
        <v>2</v>
      </c>
      <c r="I291" s="1" t="s">
        <v>975</v>
      </c>
      <c r="J291" s="1" t="str">
        <f t="shared" si="4"/>
        <v>NY CA CT DE MD MA NM OR RI VT WA</v>
      </c>
      <c r="K291" t="s">
        <v>975</v>
      </c>
      <c r="L291" t="s">
        <v>230</v>
      </c>
      <c r="M291" t="s">
        <v>3236</v>
      </c>
      <c r="N291" t="s">
        <v>3576</v>
      </c>
      <c r="O291" t="s">
        <v>1335</v>
      </c>
      <c r="P291" t="s">
        <v>1443</v>
      </c>
      <c r="Q291" t="s">
        <v>4119</v>
      </c>
      <c r="R291" t="s">
        <v>1961</v>
      </c>
      <c r="S291" t="s">
        <v>3760</v>
      </c>
      <c r="T291" t="s">
        <v>2054</v>
      </c>
      <c r="U291" t="s">
        <v>165</v>
      </c>
    </row>
    <row r="292" spans="1:24" ht="17" customHeight="1" x14ac:dyDescent="0.2">
      <c r="A292" t="str">
        <f>'Nolette Dataset'!C292</f>
        <v>Louisiana v. Salazar</v>
      </c>
      <c r="B292" s="20" t="str">
        <f>'Nolette Dataset'!M292</f>
        <v>1:11-cv-02253</v>
      </c>
      <c r="C292" s="43">
        <f>'Nolette Dataset'!F292</f>
        <v>40896</v>
      </c>
      <c r="D292" s="3" t="s">
        <v>5454</v>
      </c>
      <c r="E292" s="3" t="str">
        <f>'Nolette Dataset'!I292</f>
        <v>Energy</v>
      </c>
      <c r="F292" s="1" t="str">
        <f>'Nolette Dataset'!X292</f>
        <v>Forcing</v>
      </c>
      <c r="G292" s="1" t="s">
        <v>4815</v>
      </c>
      <c r="H292" s="29" t="str">
        <f>'Nolette Dataset'!T292</f>
        <v>DC</v>
      </c>
      <c r="I292" s="1" t="s">
        <v>5377</v>
      </c>
      <c r="J292" s="1" t="str">
        <f t="shared" si="4"/>
        <v>LA AL</v>
      </c>
      <c r="K292" t="s">
        <v>124</v>
      </c>
      <c r="L292" t="s">
        <v>453</v>
      </c>
    </row>
    <row r="293" spans="1:24" ht="17" customHeight="1" x14ac:dyDescent="0.2">
      <c r="A293" t="str">
        <f>'Nolette Dataset'!C293</f>
        <v>Jepsen v. FERC</v>
      </c>
      <c r="B293" s="20" t="str">
        <f>'Nolette Dataset'!M293</f>
        <v>11-1465</v>
      </c>
      <c r="C293" s="43">
        <f>'Nolette Dataset'!F293</f>
        <v>40876</v>
      </c>
      <c r="D293" s="3" t="s">
        <v>5454</v>
      </c>
      <c r="E293" s="3" t="str">
        <f>'Nolette Dataset'!I293</f>
        <v>Energy</v>
      </c>
      <c r="F293" s="1" t="str">
        <f>'Nolette Dataset'!X293</f>
        <v>Blocking</v>
      </c>
      <c r="G293" s="1" t="s">
        <v>4816</v>
      </c>
      <c r="H293" s="29" t="str">
        <f>'Nolette Dataset'!T293</f>
        <v>DC</v>
      </c>
      <c r="I293" s="1" t="s">
        <v>3236</v>
      </c>
      <c r="J293" s="1" t="str">
        <f t="shared" si="4"/>
        <v>CT MA</v>
      </c>
      <c r="K293" t="s">
        <v>3236</v>
      </c>
      <c r="L293" t="s">
        <v>1443</v>
      </c>
    </row>
    <row r="294" spans="1:24" ht="17" customHeight="1" x14ac:dyDescent="0.2">
      <c r="A294" t="str">
        <f>'Nolette Dataset'!C294</f>
        <v>Nebraska v. EPA</v>
      </c>
      <c r="B294" s="20" t="str">
        <f>'Nolette Dataset'!M294</f>
        <v>11-1340 (NE-led multistate)</v>
      </c>
      <c r="C294" s="43">
        <f>'Nolette Dataset'!F294</f>
        <v>40805</v>
      </c>
      <c r="D294" s="3" t="s">
        <v>5454</v>
      </c>
      <c r="E294" s="3" t="str">
        <f>'Nolette Dataset'!I294</f>
        <v>Environment</v>
      </c>
      <c r="F294" s="1" t="str">
        <f>'Nolette Dataset'!X294</f>
        <v>Blocking</v>
      </c>
      <c r="G294" s="1" t="s">
        <v>4898</v>
      </c>
      <c r="H294" s="29" t="str">
        <f>'Nolette Dataset'!T294</f>
        <v>DC</v>
      </c>
      <c r="I294" s="1" t="s">
        <v>5833</v>
      </c>
      <c r="J294" s="1" t="str">
        <f t="shared" si="4"/>
        <v>KS TX NE LA GA IN MI OH WI AL FL OK SC VA</v>
      </c>
      <c r="K294" t="s">
        <v>3067</v>
      </c>
      <c r="L294" t="s">
        <v>215</v>
      </c>
      <c r="M294" t="s">
        <v>2824</v>
      </c>
      <c r="N294" t="s">
        <v>124</v>
      </c>
      <c r="O294" t="s">
        <v>741</v>
      </c>
      <c r="P294" t="s">
        <v>515</v>
      </c>
      <c r="Q294" t="s">
        <v>3301</v>
      </c>
      <c r="R294" t="s">
        <v>93</v>
      </c>
      <c r="S294" t="s">
        <v>2834</v>
      </c>
      <c r="T294" t="s">
        <v>453</v>
      </c>
      <c r="U294" t="s">
        <v>484</v>
      </c>
      <c r="V294" t="s">
        <v>2772</v>
      </c>
      <c r="W294" t="s">
        <v>4108</v>
      </c>
      <c r="X294" t="s">
        <v>1636</v>
      </c>
    </row>
    <row r="295" spans="1:24" ht="17" customHeight="1" x14ac:dyDescent="0.2">
      <c r="A295" t="str">
        <f>'Nolette Dataset'!C295</f>
        <v>In re Aiken County</v>
      </c>
      <c r="B295" s="20" t="str">
        <f>'Nolette Dataset'!M295</f>
        <v>11-1271</v>
      </c>
      <c r="C295" s="43">
        <f>'Nolette Dataset'!F295</f>
        <v>40753</v>
      </c>
      <c r="D295" s="3" t="s">
        <v>5454</v>
      </c>
      <c r="E295" s="3" t="str">
        <f>'Nolette Dataset'!I295</f>
        <v>Environment</v>
      </c>
      <c r="F295" s="1" t="str">
        <f>'Nolette Dataset'!X295</f>
        <v>Forcing</v>
      </c>
      <c r="G295" s="1" t="s">
        <v>4817</v>
      </c>
      <c r="H295" s="29" t="str">
        <f>'Nolette Dataset'!T295</f>
        <v>DC</v>
      </c>
      <c r="I295" s="1" t="s">
        <v>4917</v>
      </c>
      <c r="J295" s="1" t="str">
        <f t="shared" si="4"/>
        <v>WA SC</v>
      </c>
      <c r="K295" t="s">
        <v>165</v>
      </c>
      <c r="L295" t="s">
        <v>4108</v>
      </c>
    </row>
    <row r="296" spans="1:24" ht="17" customHeight="1" x14ac:dyDescent="0.2">
      <c r="A296" t="str">
        <f>'Nolette Dataset'!C296</f>
        <v>Arkansas v. EPA</v>
      </c>
      <c r="B296" s="20" t="str">
        <f>'Nolette Dataset'!M296</f>
        <v>11-01169</v>
      </c>
      <c r="C296" s="43">
        <f>'Nolette Dataset'!F296</f>
        <v>40683</v>
      </c>
      <c r="D296" s="3" t="s">
        <v>5454</v>
      </c>
      <c r="E296" s="3" t="str">
        <f>'Nolette Dataset'!I296</f>
        <v>Environment</v>
      </c>
      <c r="F296" s="1" t="str">
        <f>'Nolette Dataset'!X296</f>
        <v>Blocking</v>
      </c>
      <c r="G296" s="1" t="s">
        <v>4818</v>
      </c>
      <c r="H296" s="29" t="str">
        <f>'Nolette Dataset'!T296</f>
        <v>DC</v>
      </c>
      <c r="I296" s="1" t="s">
        <v>3412</v>
      </c>
      <c r="J296" s="1" t="str">
        <f t="shared" si="4"/>
        <v>AR AL GA</v>
      </c>
      <c r="K296" t="s">
        <v>3412</v>
      </c>
      <c r="L296" t="s">
        <v>453</v>
      </c>
      <c r="M296" t="s">
        <v>741</v>
      </c>
    </row>
    <row r="297" spans="1:24" ht="17" customHeight="1" x14ac:dyDescent="0.2">
      <c r="A297" t="str">
        <f>'Nolette Dataset'!C297</f>
        <v>New York v. Nuclear Regulatory Commission</v>
      </c>
      <c r="B297" s="20" t="str">
        <f>'Nolette Dataset'!M297</f>
        <v>11-1045</v>
      </c>
      <c r="C297" s="43">
        <f>'Nolette Dataset'!F297</f>
        <v>40589</v>
      </c>
      <c r="D297" s="3" t="s">
        <v>5454</v>
      </c>
      <c r="E297" s="3" t="str">
        <f>'Nolette Dataset'!I297</f>
        <v>Environment</v>
      </c>
      <c r="F297" s="1" t="str">
        <f>'Nolette Dataset'!X297</f>
        <v>Blocking</v>
      </c>
      <c r="G297" s="1" t="s">
        <v>4819</v>
      </c>
      <c r="H297" s="29" t="str">
        <f>'Nolette Dataset'!T297</f>
        <v>DC</v>
      </c>
      <c r="I297" s="1" t="s">
        <v>975</v>
      </c>
      <c r="J297" s="1" t="str">
        <f t="shared" si="4"/>
        <v>NY VT CT NJ</v>
      </c>
      <c r="K297" t="s">
        <v>975</v>
      </c>
      <c r="L297" t="s">
        <v>2054</v>
      </c>
      <c r="M297" t="s">
        <v>3236</v>
      </c>
      <c r="N297" t="s">
        <v>1143</v>
      </c>
    </row>
    <row r="298" spans="1:24" ht="17" customHeight="1" x14ac:dyDescent="0.2">
      <c r="A298" t="str">
        <f>'Nolette Dataset'!C298</f>
        <v>Texas v. EPA</v>
      </c>
      <c r="B298" s="20" t="str">
        <f>'Nolette Dataset'!M298</f>
        <v>10-1425</v>
      </c>
      <c r="C298" s="43">
        <f>'Nolette Dataset'!F298</f>
        <v>40542</v>
      </c>
      <c r="D298" s="3" t="s">
        <v>5454</v>
      </c>
      <c r="E298" s="3" t="str">
        <f>'Nolette Dataset'!I298</f>
        <v>Environment</v>
      </c>
      <c r="F298" s="1" t="str">
        <f>'Nolette Dataset'!X298</f>
        <v>Blocking</v>
      </c>
      <c r="G298" s="1" t="s">
        <v>4820</v>
      </c>
      <c r="H298" s="29" t="str">
        <f>'Nolette Dataset'!T298</f>
        <v>DC</v>
      </c>
      <c r="I298" s="1" t="s">
        <v>5381</v>
      </c>
      <c r="J298" s="1" t="str">
        <f t="shared" si="4"/>
        <v>TX WY</v>
      </c>
      <c r="K298" t="s">
        <v>215</v>
      </c>
      <c r="L298" t="s">
        <v>2033</v>
      </c>
    </row>
    <row r="299" spans="1:24" ht="17" customHeight="1" x14ac:dyDescent="0.2">
      <c r="A299" t="str">
        <f>'Nolette Dataset'!C299</f>
        <v>Sierra Club v. EPA</v>
      </c>
      <c r="B299" s="20" t="str">
        <f>'Nolette Dataset'!M299</f>
        <v>10-1376</v>
      </c>
      <c r="C299" s="43">
        <f>'Nolette Dataset'!F299</f>
        <v>40520</v>
      </c>
      <c r="D299" s="3" t="s">
        <v>5454</v>
      </c>
      <c r="E299" s="3" t="str">
        <f>'Nolette Dataset'!I299</f>
        <v>Environment</v>
      </c>
      <c r="F299" s="1" t="str">
        <f>'Nolette Dataset'!X299</f>
        <v>Forcing</v>
      </c>
      <c r="G299" s="1" t="s">
        <v>4868</v>
      </c>
      <c r="H299" s="29" t="str">
        <f>'Nolette Dataset'!T299</f>
        <v>DC</v>
      </c>
      <c r="I299" s="1" t="s">
        <v>230</v>
      </c>
      <c r="J299" s="1" t="str">
        <f t="shared" si="4"/>
        <v>CA OR WA</v>
      </c>
      <c r="K299" t="s">
        <v>230</v>
      </c>
      <c r="L299" t="s">
        <v>1961</v>
      </c>
      <c r="M299" t="s">
        <v>165</v>
      </c>
    </row>
    <row r="300" spans="1:24" ht="17" customHeight="1" x14ac:dyDescent="0.2">
      <c r="A300" t="str">
        <f>'Nolette Dataset'!C300</f>
        <v>National Mining Association v. EPA</v>
      </c>
      <c r="B300" s="20" t="str">
        <f>'Nolette Dataset'!M300</f>
        <v>1:11-cv-00295</v>
      </c>
      <c r="C300" s="43">
        <f>'Nolette Dataset'!F300</f>
        <v>40457</v>
      </c>
      <c r="D300" s="3" t="s">
        <v>5454</v>
      </c>
      <c r="E300" s="3" t="str">
        <f>'Nolette Dataset'!I300</f>
        <v>Environment</v>
      </c>
      <c r="F300" s="1" t="str">
        <f>'Nolette Dataset'!X300</f>
        <v>Blocking</v>
      </c>
      <c r="G300" s="1" t="s">
        <v>4869</v>
      </c>
      <c r="H300" s="29" t="str">
        <f>'Nolette Dataset'!T300</f>
        <v>DC</v>
      </c>
      <c r="I300" s="1" t="s">
        <v>2928</v>
      </c>
      <c r="J300" s="1" t="str">
        <f t="shared" si="4"/>
        <v>WV</v>
      </c>
      <c r="K300" t="s">
        <v>2928</v>
      </c>
    </row>
    <row r="301" spans="1:24" ht="17" customHeight="1" x14ac:dyDescent="0.2">
      <c r="A301" t="str">
        <f>'Nolette Dataset'!C301</f>
        <v>National Environmental Development Association's Clean Air Project v. EPA</v>
      </c>
      <c r="B301" s="20" t="str">
        <f>'Nolette Dataset'!M301</f>
        <v>10-1252</v>
      </c>
      <c r="C301" s="43">
        <f>'Nolette Dataset'!F301</f>
        <v>40413</v>
      </c>
      <c r="D301" s="3" t="s">
        <v>5454</v>
      </c>
      <c r="E301" s="3" t="str">
        <f>'Nolette Dataset'!I301</f>
        <v>Environment</v>
      </c>
      <c r="F301" s="1" t="str">
        <f>'Nolette Dataset'!X301</f>
        <v>Blocking</v>
      </c>
      <c r="G301" s="1" t="s">
        <v>4870</v>
      </c>
      <c r="H301" s="29" t="str">
        <f>'Nolette Dataset'!T301</f>
        <v>DC</v>
      </c>
      <c r="I301" s="1" t="s">
        <v>5834</v>
      </c>
      <c r="J301" s="1" t="str">
        <f t="shared" si="4"/>
        <v>ND TX SD NV LA</v>
      </c>
      <c r="K301" t="s">
        <v>1324</v>
      </c>
      <c r="L301" t="s">
        <v>215</v>
      </c>
      <c r="M301" t="s">
        <v>4759</v>
      </c>
      <c r="N301" t="s">
        <v>1831</v>
      </c>
      <c r="O301" t="s">
        <v>124</v>
      </c>
    </row>
    <row r="302" spans="1:24" ht="17" customHeight="1" x14ac:dyDescent="0.2">
      <c r="A302" t="str">
        <f>'Nolette Dataset'!C302</f>
        <v>Alabama v. EPA</v>
      </c>
      <c r="B302" s="20" t="str">
        <f>'Nolette Dataset'!M302</f>
        <v>10-1211</v>
      </c>
      <c r="C302" s="43">
        <f>'Nolette Dataset'!F302</f>
        <v>40389</v>
      </c>
      <c r="D302" s="3" t="s">
        <v>5454</v>
      </c>
      <c r="E302" s="3" t="str">
        <f>'Nolette Dataset'!I302</f>
        <v>Environment</v>
      </c>
      <c r="F302" s="1" t="str">
        <f>'Nolette Dataset'!X302</f>
        <v>Blocking</v>
      </c>
      <c r="G302" s="1" t="s">
        <v>4871</v>
      </c>
      <c r="H302" s="29" t="str">
        <f>'Nolette Dataset'!T302</f>
        <v>DC</v>
      </c>
      <c r="I302" s="1" t="s">
        <v>5835</v>
      </c>
      <c r="J302" s="1" t="str">
        <f t="shared" si="4"/>
        <v>AL TX ND SD SC NE</v>
      </c>
      <c r="K302" t="s">
        <v>453</v>
      </c>
      <c r="L302" t="s">
        <v>215</v>
      </c>
      <c r="M302" t="s">
        <v>1324</v>
      </c>
      <c r="N302" t="s">
        <v>4759</v>
      </c>
      <c r="O302" t="s">
        <v>4108</v>
      </c>
      <c r="P302" t="s">
        <v>2824</v>
      </c>
    </row>
    <row r="303" spans="1:24" ht="17" customHeight="1" x14ac:dyDescent="0.2">
      <c r="A303" t="str">
        <f>'Nolette Dataset'!C303</f>
        <v>Michigan v. U.S. Army Corps of Engineers</v>
      </c>
      <c r="B303" s="20" t="str">
        <f>'Nolette Dataset'!M303</f>
        <v>1:10-cv-04457</v>
      </c>
      <c r="C303" s="43">
        <f>'Nolette Dataset'!F303</f>
        <v>40378</v>
      </c>
      <c r="D303" s="3" t="s">
        <v>5454</v>
      </c>
      <c r="E303" s="3" t="str">
        <f>'Nolette Dataset'!I303</f>
        <v>Environment</v>
      </c>
      <c r="F303" s="1" t="str">
        <f>'Nolette Dataset'!X303</f>
        <v>Forcing</v>
      </c>
      <c r="G303" s="1" t="s">
        <v>4821</v>
      </c>
      <c r="H303" s="29">
        <f>'Nolette Dataset'!T303</f>
        <v>7</v>
      </c>
      <c r="I303" s="1" t="s">
        <v>3301</v>
      </c>
      <c r="J303" s="1" t="str">
        <f t="shared" si="4"/>
        <v>MI MN OH PA WI</v>
      </c>
      <c r="K303" t="s">
        <v>3301</v>
      </c>
      <c r="L303" t="s">
        <v>4737</v>
      </c>
      <c r="M303" t="s">
        <v>93</v>
      </c>
      <c r="N303" t="s">
        <v>1175</v>
      </c>
      <c r="O303" t="s">
        <v>2834</v>
      </c>
    </row>
    <row r="304" spans="1:24" ht="17" customHeight="1" x14ac:dyDescent="0.2">
      <c r="A304" t="str">
        <f>'Nolette Dataset'!C304</f>
        <v>Texas v. EPA</v>
      </c>
      <c r="B304" s="20" t="str">
        <f>'Nolette Dataset'!M304</f>
        <v>10-1182</v>
      </c>
      <c r="C304" s="43">
        <f>'Nolette Dataset'!F304</f>
        <v>40365</v>
      </c>
      <c r="D304" s="3" t="s">
        <v>5454</v>
      </c>
      <c r="E304" s="3" t="str">
        <f>'Nolette Dataset'!I304</f>
        <v>Environment</v>
      </c>
      <c r="F304" s="1" t="str">
        <f>'Nolette Dataset'!X304</f>
        <v>Blocking</v>
      </c>
      <c r="G304" s="1" t="s">
        <v>4822</v>
      </c>
      <c r="H304" s="29" t="str">
        <f>'Nolette Dataset'!T304</f>
        <v>DC</v>
      </c>
      <c r="I304" s="1" t="s">
        <v>215</v>
      </c>
      <c r="J304" s="1" t="str">
        <f t="shared" si="4"/>
        <v>TX AL SC SD NE ND VA GA</v>
      </c>
      <c r="K304" t="s">
        <v>215</v>
      </c>
      <c r="L304" t="s">
        <v>453</v>
      </c>
      <c r="M304" t="s">
        <v>4108</v>
      </c>
      <c r="N304" t="s">
        <v>4759</v>
      </c>
      <c r="O304" t="s">
        <v>2824</v>
      </c>
      <c r="P304" t="s">
        <v>1324</v>
      </c>
      <c r="Q304" t="s">
        <v>1636</v>
      </c>
      <c r="R304" t="s">
        <v>741</v>
      </c>
    </row>
    <row r="305" spans="1:32" ht="17" customHeight="1" x14ac:dyDescent="0.2">
      <c r="A305" t="str">
        <f>'Nolette Dataset'!C305</f>
        <v>Texas v. EPA</v>
      </c>
      <c r="B305" s="20" t="str">
        <f>'Nolette Dataset'!M305</f>
        <v>10-1128</v>
      </c>
      <c r="C305" s="43">
        <f>'Nolette Dataset'!F305</f>
        <v>40330</v>
      </c>
      <c r="D305" s="3" t="s">
        <v>5454</v>
      </c>
      <c r="E305" s="3" t="str">
        <f>'Nolette Dataset'!I305</f>
        <v>Environment</v>
      </c>
      <c r="F305" s="1" t="str">
        <f>'Nolette Dataset'!X305</f>
        <v>Blocking</v>
      </c>
      <c r="G305" s="1" t="s">
        <v>4872</v>
      </c>
      <c r="H305" s="29" t="str">
        <f>'Nolette Dataset'!T305</f>
        <v>DC</v>
      </c>
      <c r="I305" s="1" t="s">
        <v>215</v>
      </c>
      <c r="J305" s="1" t="str">
        <f t="shared" si="4"/>
        <v>TX AL SC SD NE ND VA FL GA IN LA MI OK</v>
      </c>
      <c r="K305" t="s">
        <v>215</v>
      </c>
      <c r="L305" t="s">
        <v>453</v>
      </c>
      <c r="M305" t="s">
        <v>4108</v>
      </c>
      <c r="N305" t="s">
        <v>4759</v>
      </c>
      <c r="O305" t="s">
        <v>2824</v>
      </c>
      <c r="P305" t="s">
        <v>1324</v>
      </c>
      <c r="Q305" t="s">
        <v>1636</v>
      </c>
      <c r="R305" t="s">
        <v>484</v>
      </c>
      <c r="S305" t="s">
        <v>741</v>
      </c>
      <c r="T305" t="s">
        <v>515</v>
      </c>
      <c r="U305" t="s">
        <v>124</v>
      </c>
      <c r="V305" t="s">
        <v>3301</v>
      </c>
      <c r="W305" t="s">
        <v>2772</v>
      </c>
    </row>
    <row r="306" spans="1:32" ht="17" customHeight="1" x14ac:dyDescent="0.2">
      <c r="A306" t="str">
        <f>'Nolette Dataset'!C306</f>
        <v>Florida v. HHS</v>
      </c>
      <c r="B306" s="20" t="str">
        <f>'Nolette Dataset'!M306</f>
        <v>3:10-cv-00091</v>
      </c>
      <c r="C306" s="43">
        <f>'Nolette Dataset'!F306</f>
        <v>40260</v>
      </c>
      <c r="D306" s="3" t="s">
        <v>5454</v>
      </c>
      <c r="E306" s="3" t="str">
        <f>'Nolette Dataset'!I306</f>
        <v>Health Care</v>
      </c>
      <c r="F306" s="1" t="str">
        <f>'Nolette Dataset'!X306</f>
        <v>Blocking</v>
      </c>
      <c r="G306" s="1" t="s">
        <v>4873</v>
      </c>
      <c r="H306" s="29">
        <f>'Nolette Dataset'!T306</f>
        <v>11</v>
      </c>
      <c r="I306" s="1" t="s">
        <v>484</v>
      </c>
      <c r="J306" s="1" t="str">
        <f t="shared" si="4"/>
        <v>FL SC NE TX UT LA AL MI CO PA WA ID SD IN ND AK OH KS WI ME AZ GA</v>
      </c>
      <c r="K306" t="s">
        <v>484</v>
      </c>
      <c r="L306" t="s">
        <v>4108</v>
      </c>
      <c r="M306" t="s">
        <v>2824</v>
      </c>
      <c r="N306" t="s">
        <v>215</v>
      </c>
      <c r="O306" t="s">
        <v>3056</v>
      </c>
      <c r="P306" t="s">
        <v>124</v>
      </c>
      <c r="Q306" t="s">
        <v>453</v>
      </c>
      <c r="R306" t="s">
        <v>3301</v>
      </c>
      <c r="S306" t="s">
        <v>1591</v>
      </c>
      <c r="T306" t="s">
        <v>1175</v>
      </c>
      <c r="U306" t="s">
        <v>165</v>
      </c>
      <c r="V306" t="s">
        <v>4095</v>
      </c>
      <c r="W306" t="s">
        <v>4759</v>
      </c>
      <c r="X306" t="s">
        <v>515</v>
      </c>
      <c r="Y306" t="s">
        <v>1324</v>
      </c>
      <c r="Z306" t="s">
        <v>1348</v>
      </c>
      <c r="AA306" t="s">
        <v>93</v>
      </c>
      <c r="AB306" t="s">
        <v>3067</v>
      </c>
      <c r="AC306" t="s">
        <v>2834</v>
      </c>
      <c r="AD306" t="s">
        <v>3630</v>
      </c>
      <c r="AE306" t="s">
        <v>417</v>
      </c>
      <c r="AF306" t="s">
        <v>741</v>
      </c>
    </row>
    <row r="307" spans="1:32" ht="17" customHeight="1" x14ac:dyDescent="0.2">
      <c r="A307" t="str">
        <f>'Nolette Dataset'!C307</f>
        <v>In re Aiken County</v>
      </c>
      <c r="B307" s="20" t="str">
        <f>'Nolette Dataset'!M307</f>
        <v>10-1069 (10-1229 in the 4th Cir.); 10-1082</v>
      </c>
      <c r="C307" s="43">
        <f>'Nolette Dataset'!F307</f>
        <v>40235</v>
      </c>
      <c r="D307" s="3" t="s">
        <v>5454</v>
      </c>
      <c r="E307" s="3" t="str">
        <f>'Nolette Dataset'!I307</f>
        <v>Environment</v>
      </c>
      <c r="F307" s="1" t="str">
        <f>'Nolette Dataset'!X307</f>
        <v>Blocking</v>
      </c>
      <c r="G307" s="1" t="s">
        <v>4874</v>
      </c>
      <c r="H307" s="29" t="str">
        <f>'Nolette Dataset'!T307</f>
        <v>DC</v>
      </c>
      <c r="I307" s="1" t="s">
        <v>4915</v>
      </c>
      <c r="J307" s="1" t="str">
        <f t="shared" si="4"/>
        <v>SC WA</v>
      </c>
      <c r="K307" t="s">
        <v>4108</v>
      </c>
      <c r="L307" t="s">
        <v>165</v>
      </c>
    </row>
    <row r="308" spans="1:32" ht="17" customHeight="1" x14ac:dyDescent="0.2">
      <c r="A308" t="str">
        <f>'Nolette Dataset'!C308</f>
        <v>Coalition for Responsible Regulation v. EPA</v>
      </c>
      <c r="B308" s="20" t="str">
        <f>'Nolette Dataset'!M308</f>
        <v>09-1322</v>
      </c>
      <c r="C308" s="43">
        <f>'Nolette Dataset'!F308</f>
        <v>40225</v>
      </c>
      <c r="D308" s="3" t="s">
        <v>5454</v>
      </c>
      <c r="E308" s="3" t="str">
        <f>'Nolette Dataset'!I308</f>
        <v>Environment</v>
      </c>
      <c r="F308" s="1" t="str">
        <f>'Nolette Dataset'!X308</f>
        <v>Blocking</v>
      </c>
      <c r="G308" s="1" t="s">
        <v>4875</v>
      </c>
      <c r="H308" s="29" t="str">
        <f>'Nolette Dataset'!T308</f>
        <v>DC</v>
      </c>
      <c r="I308" s="1" t="s">
        <v>5836</v>
      </c>
      <c r="J308" s="1" t="str">
        <f t="shared" si="4"/>
        <v>TX AL VA AK FL HI IN KY LA MI NE ND OK SC SD UT</v>
      </c>
      <c r="K308" t="s">
        <v>215</v>
      </c>
      <c r="L308" t="s">
        <v>453</v>
      </c>
      <c r="M308" t="s">
        <v>1636</v>
      </c>
      <c r="N308" t="s">
        <v>1348</v>
      </c>
      <c r="O308" t="s">
        <v>484</v>
      </c>
      <c r="P308" t="s">
        <v>2632</v>
      </c>
      <c r="Q308" t="s">
        <v>515</v>
      </c>
      <c r="R308" t="s">
        <v>687</v>
      </c>
      <c r="S308" t="s">
        <v>124</v>
      </c>
      <c r="T308" t="s">
        <v>3301</v>
      </c>
      <c r="U308" t="s">
        <v>2824</v>
      </c>
      <c r="V308" t="s">
        <v>1324</v>
      </c>
      <c r="W308" t="s">
        <v>2772</v>
      </c>
      <c r="X308" t="s">
        <v>4108</v>
      </c>
      <c r="Y308" t="s">
        <v>4759</v>
      </c>
      <c r="Z308" t="s">
        <v>3056</v>
      </c>
    </row>
    <row r="309" spans="1:32" ht="17" customHeight="1" x14ac:dyDescent="0.2">
      <c r="A309" t="str">
        <f>'Nolette Dataset'!C309</f>
        <v>Delaware Department of Natural Resources v. U.S. Army Corps of Engineers</v>
      </c>
      <c r="B309" s="20" t="str">
        <f>'Nolette Dataset'!M309</f>
        <v>1:09-cv-00821</v>
      </c>
      <c r="C309" s="43">
        <f>'Nolette Dataset'!F309</f>
        <v>40116</v>
      </c>
      <c r="D309" s="3" t="s">
        <v>5454</v>
      </c>
      <c r="E309" s="3" t="str">
        <f>'Nolette Dataset'!I309</f>
        <v>Environment</v>
      </c>
      <c r="F309" s="1" t="str">
        <f>'Nolette Dataset'!X309</f>
        <v>Blocking</v>
      </c>
      <c r="G309" s="1" t="s">
        <v>4823</v>
      </c>
      <c r="H309" s="29">
        <f>'Nolette Dataset'!T309</f>
        <v>3</v>
      </c>
      <c r="I309" s="1" t="s">
        <v>3576</v>
      </c>
      <c r="J309" s="1" t="str">
        <f t="shared" si="4"/>
        <v>DE NJ</v>
      </c>
      <c r="K309" t="s">
        <v>3576</v>
      </c>
      <c r="L309" t="s">
        <v>1143</v>
      </c>
    </row>
    <row r="310" spans="1:32" ht="17" customHeight="1" x14ac:dyDescent="0.2">
      <c r="A310" t="str">
        <f>'Nolette Dataset'!C310</f>
        <v>New York v. EPA</v>
      </c>
      <c r="B310" s="20" t="str">
        <f>'Nolette Dataset'!M310</f>
        <v>1:09-cv-00483</v>
      </c>
      <c r="C310" s="43">
        <f>'Nolette Dataset'!F310</f>
        <v>39829</v>
      </c>
      <c r="D310" s="3" t="s">
        <v>5455</v>
      </c>
      <c r="E310" s="3" t="str">
        <f>'Nolette Dataset'!I310</f>
        <v>Environment</v>
      </c>
      <c r="F310" s="1" t="str">
        <f>'Nolette Dataset'!X310</f>
        <v>Blocking</v>
      </c>
      <c r="G310" s="1" t="s">
        <v>4876</v>
      </c>
      <c r="H310" s="29">
        <f>'Nolette Dataset'!T310</f>
        <v>2</v>
      </c>
      <c r="I310" s="1" t="s">
        <v>5390</v>
      </c>
      <c r="J310" s="1" t="str">
        <f t="shared" si="4"/>
        <v>NY NV OH AK IA OK</v>
      </c>
      <c r="K310" t="s">
        <v>975</v>
      </c>
      <c r="L310" t="s">
        <v>1831</v>
      </c>
      <c r="M310" t="s">
        <v>93</v>
      </c>
      <c r="N310" t="s">
        <v>1348</v>
      </c>
      <c r="O310" t="s">
        <v>107</v>
      </c>
      <c r="P310" t="s">
        <v>2772</v>
      </c>
    </row>
    <row r="311" spans="1:32" ht="17" customHeight="1" x14ac:dyDescent="0.2">
      <c r="A311" t="str">
        <f>'Nolette Dataset'!C311</f>
        <v>Connecticut v. U.S.</v>
      </c>
      <c r="B311" s="20" t="str">
        <f>'Nolette Dataset'!M311</f>
        <v>3:09-cv-00054</v>
      </c>
      <c r="C311" s="43">
        <f>'Nolette Dataset'!F311</f>
        <v>39828</v>
      </c>
      <c r="D311" s="3" t="s">
        <v>5455</v>
      </c>
      <c r="E311" s="3" t="str">
        <f>'Nolette Dataset'!I311</f>
        <v>Health Care</v>
      </c>
      <c r="F311" s="1" t="str">
        <f>'Nolette Dataset'!X311</f>
        <v>Blocking</v>
      </c>
      <c r="G311" s="1" t="s">
        <v>4824</v>
      </c>
      <c r="H311" s="29">
        <f>'Nolette Dataset'!T311</f>
        <v>2</v>
      </c>
      <c r="I311" s="1" t="s">
        <v>3236</v>
      </c>
      <c r="J311" s="1" t="str">
        <f t="shared" si="4"/>
        <v>CT MA NJ RI IL CA OR NY</v>
      </c>
      <c r="K311" t="s">
        <v>3236</v>
      </c>
      <c r="L311" t="s">
        <v>1443</v>
      </c>
      <c r="M311" t="s">
        <v>1143</v>
      </c>
      <c r="N311" t="s">
        <v>3760</v>
      </c>
      <c r="O311" t="s">
        <v>2078</v>
      </c>
      <c r="P311" t="s">
        <v>230</v>
      </c>
      <c r="Q311" t="s">
        <v>1961</v>
      </c>
      <c r="R311" t="s">
        <v>975</v>
      </c>
    </row>
    <row r="312" spans="1:32" ht="17" customHeight="1" x14ac:dyDescent="0.2">
      <c r="A312" t="str">
        <f>'Nolette Dataset'!C312</f>
        <v>California v. Kempthorne</v>
      </c>
      <c r="B312" s="20" t="str">
        <f>'Nolette Dataset'!M312</f>
        <v>3:08-cv-05775</v>
      </c>
      <c r="C312" s="43">
        <f>'Nolette Dataset'!F312</f>
        <v>39812</v>
      </c>
      <c r="D312" s="3" t="s">
        <v>5455</v>
      </c>
      <c r="E312" s="3" t="str">
        <f>'Nolette Dataset'!I312</f>
        <v>Environment</v>
      </c>
      <c r="F312" s="1" t="str">
        <f>'Nolette Dataset'!X312</f>
        <v>Blocking</v>
      </c>
      <c r="G312" s="1" t="s">
        <v>4825</v>
      </c>
      <c r="H312" s="29">
        <f>'Nolette Dataset'!T312</f>
        <v>9</v>
      </c>
      <c r="I312" s="1" t="s">
        <v>230</v>
      </c>
      <c r="J312" s="1" t="str">
        <f t="shared" si="4"/>
        <v>CA CT DE MD MA NJ NY OR RI</v>
      </c>
      <c r="K312" t="s">
        <v>230</v>
      </c>
      <c r="L312" t="s">
        <v>3236</v>
      </c>
      <c r="M312" t="s">
        <v>3576</v>
      </c>
      <c r="N312" t="s">
        <v>1335</v>
      </c>
      <c r="O312" t="s">
        <v>1443</v>
      </c>
      <c r="P312" t="s">
        <v>1143</v>
      </c>
      <c r="Q312" t="s">
        <v>975</v>
      </c>
      <c r="R312" t="s">
        <v>1961</v>
      </c>
      <c r="S312" t="s">
        <v>3760</v>
      </c>
    </row>
    <row r="313" spans="1:32" ht="17" customHeight="1" x14ac:dyDescent="0.2">
      <c r="A313" t="str">
        <f>'Nolette Dataset'!C313</f>
        <v>Washington v. Chu</v>
      </c>
      <c r="B313" s="20" t="str">
        <f>'Nolette Dataset'!M313</f>
        <v>2:08-cv-05085</v>
      </c>
      <c r="C313" s="43">
        <f>'Nolette Dataset'!F313</f>
        <v>39778</v>
      </c>
      <c r="D313" s="3" t="s">
        <v>5455</v>
      </c>
      <c r="E313" s="3" t="str">
        <f>'Nolette Dataset'!I313</f>
        <v>Environment</v>
      </c>
      <c r="F313" s="1" t="str">
        <f>'Nolette Dataset'!X313</f>
        <v>Forcing</v>
      </c>
      <c r="G313" s="1" t="s">
        <v>4878</v>
      </c>
      <c r="H313" s="29">
        <f>'Nolette Dataset'!T313</f>
        <v>9</v>
      </c>
      <c r="I313" s="1" t="s">
        <v>165</v>
      </c>
      <c r="J313" s="1" t="str">
        <f t="shared" si="4"/>
        <v>WA OR</v>
      </c>
      <c r="K313" t="s">
        <v>165</v>
      </c>
      <c r="L313" t="s">
        <v>1961</v>
      </c>
    </row>
    <row r="314" spans="1:32" ht="17" customHeight="1" x14ac:dyDescent="0.2">
      <c r="A314" t="str">
        <f>'Nolette Dataset'!C314</f>
        <v>Blumenthal v. FERC</v>
      </c>
      <c r="B314" s="20" t="str">
        <f>'Nolette Dataset'!M314</f>
        <v>08-74439</v>
      </c>
      <c r="C314" s="43">
        <f>'Nolette Dataset'!F314</f>
        <v>39745</v>
      </c>
      <c r="D314" s="3" t="s">
        <v>5455</v>
      </c>
      <c r="E314" s="3" t="str">
        <f>'Nolette Dataset'!I314</f>
        <v>Environment</v>
      </c>
      <c r="F314" s="1" t="str">
        <f>'Nolette Dataset'!X314</f>
        <v>Blocking</v>
      </c>
      <c r="G314" s="1" t="s">
        <v>4879</v>
      </c>
      <c r="H314" s="29" t="str">
        <f>'Nolette Dataset'!T314</f>
        <v>DC</v>
      </c>
      <c r="I314" s="1" t="s">
        <v>5393</v>
      </c>
      <c r="J314" s="1" t="str">
        <f t="shared" si="4"/>
        <v>CT IL RI</v>
      </c>
      <c r="K314" t="s">
        <v>3236</v>
      </c>
      <c r="L314" t="s">
        <v>2078</v>
      </c>
      <c r="M314" t="s">
        <v>3760</v>
      </c>
    </row>
    <row r="315" spans="1:32" ht="17" customHeight="1" x14ac:dyDescent="0.2">
      <c r="A315" t="str">
        <f>'Nolette Dataset'!C315</f>
        <v>New York v. EPA</v>
      </c>
      <c r="B315" s="20" t="str">
        <f>'Nolette Dataset'!M315</f>
        <v>846 F.3d 492</v>
      </c>
      <c r="C315" s="43">
        <f>'Nolette Dataset'!F315</f>
        <v>39723</v>
      </c>
      <c r="D315" s="3" t="s">
        <v>5455</v>
      </c>
      <c r="E315" s="3" t="str">
        <f>'Nolette Dataset'!I315</f>
        <v>Environment</v>
      </c>
      <c r="F315" s="1" t="str">
        <f>'Nolette Dataset'!X315</f>
        <v>Blocking</v>
      </c>
      <c r="G315" s="1" t="s">
        <v>4826</v>
      </c>
      <c r="H315" s="29">
        <f>'Nolette Dataset'!T315</f>
        <v>2</v>
      </c>
      <c r="I315" s="1" t="s">
        <v>975</v>
      </c>
      <c r="J315" s="1" t="str">
        <f t="shared" si="4"/>
        <v>NY IL ME CT DE MI MN MO WA CA</v>
      </c>
      <c r="K315" t="s">
        <v>975</v>
      </c>
      <c r="L315" t="s">
        <v>2078</v>
      </c>
      <c r="M315" t="s">
        <v>3630</v>
      </c>
      <c r="N315" t="s">
        <v>3236</v>
      </c>
      <c r="O315" t="s">
        <v>3576</v>
      </c>
      <c r="P315" t="s">
        <v>3301</v>
      </c>
      <c r="Q315" t="s">
        <v>4737</v>
      </c>
      <c r="R315" t="s">
        <v>147</v>
      </c>
      <c r="S315" t="s">
        <v>165</v>
      </c>
      <c r="T315" t="s">
        <v>230</v>
      </c>
    </row>
    <row r="316" spans="1:32" ht="17" customHeight="1" x14ac:dyDescent="0.2">
      <c r="A316" t="str">
        <f>'Nolette Dataset'!C316</f>
        <v>New York v. EPA</v>
      </c>
      <c r="B316" s="20" t="str">
        <f>'Nolette Dataset'!M316</f>
        <v>08-1279</v>
      </c>
      <c r="C316" s="43">
        <f>'Nolette Dataset'!F316</f>
        <v>39685</v>
      </c>
      <c r="D316" s="3" t="s">
        <v>5455</v>
      </c>
      <c r="E316" s="3" t="str">
        <f>'Nolette Dataset'!I316</f>
        <v>Environment</v>
      </c>
      <c r="F316" s="1" t="str">
        <f>'Nolette Dataset'!X316</f>
        <v>Forcing</v>
      </c>
      <c r="G316" s="1" t="s">
        <v>4827</v>
      </c>
      <c r="H316" s="29" t="str">
        <f>'Nolette Dataset'!T316</f>
        <v>DC</v>
      </c>
      <c r="I316" s="1" t="s">
        <v>975</v>
      </c>
      <c r="J316" s="1" t="str">
        <f t="shared" si="4"/>
        <v>NY CA CT DC DE MA ME NH NM OR RI VT WA</v>
      </c>
      <c r="K316" t="s">
        <v>975</v>
      </c>
      <c r="L316" t="s">
        <v>230</v>
      </c>
      <c r="M316" t="s">
        <v>3236</v>
      </c>
      <c r="N316" t="s">
        <v>1671</v>
      </c>
      <c r="O316" t="s">
        <v>3576</v>
      </c>
      <c r="P316" t="s">
        <v>1443</v>
      </c>
      <c r="Q316" t="s">
        <v>3630</v>
      </c>
      <c r="R316" t="s">
        <v>3227</v>
      </c>
      <c r="S316" t="s">
        <v>4119</v>
      </c>
      <c r="T316" t="s">
        <v>1961</v>
      </c>
      <c r="U316" t="s">
        <v>3760</v>
      </c>
      <c r="V316" t="s">
        <v>2054</v>
      </c>
      <c r="W316" t="s">
        <v>165</v>
      </c>
    </row>
    <row r="317" spans="1:32" ht="17" customHeight="1" x14ac:dyDescent="0.2">
      <c r="A317" t="str">
        <f>'Nolette Dataset'!C317</f>
        <v>New York v. NRC</v>
      </c>
      <c r="B317" s="20" t="str">
        <f>'Nolette Dataset'!M317</f>
        <v>08-03903</v>
      </c>
      <c r="C317" s="43">
        <f>'Nolette Dataset'!F317</f>
        <v>39668</v>
      </c>
      <c r="D317" s="3" t="s">
        <v>5455</v>
      </c>
      <c r="E317" s="3" t="str">
        <f>'Nolette Dataset'!I317</f>
        <v>Environment</v>
      </c>
      <c r="F317" s="1" t="str">
        <f>'Nolette Dataset'!X317</f>
        <v>Forcing</v>
      </c>
      <c r="G317" s="1" t="s">
        <v>4880</v>
      </c>
      <c r="H317" s="29">
        <f>'Nolette Dataset'!T317</f>
        <v>2</v>
      </c>
      <c r="I317" s="1" t="s">
        <v>5396</v>
      </c>
      <c r="J317" s="1" t="str">
        <f t="shared" si="4"/>
        <v>NY MA VT CT</v>
      </c>
      <c r="K317" t="s">
        <v>975</v>
      </c>
      <c r="L317" t="s">
        <v>1443</v>
      </c>
      <c r="M317" t="s">
        <v>2054</v>
      </c>
      <c r="N317" t="s">
        <v>3236</v>
      </c>
    </row>
    <row r="318" spans="1:32" ht="17" customHeight="1" x14ac:dyDescent="0.2">
      <c r="A318" t="str">
        <f>'Nolette Dataset'!C318</f>
        <v>Blumenthal v. EPA</v>
      </c>
      <c r="B318" s="20" t="str">
        <f>'Nolette Dataset'!M318</f>
        <v>08-01216</v>
      </c>
      <c r="C318" s="43">
        <f>'Nolette Dataset'!F318</f>
        <v>39612</v>
      </c>
      <c r="D318" s="3" t="s">
        <v>5455</v>
      </c>
      <c r="E318" s="3" t="str">
        <f>'Nolette Dataset'!I318</f>
        <v>Energy</v>
      </c>
      <c r="F318" s="1" t="str">
        <f>'Nolette Dataset'!X318</f>
        <v>Blocking</v>
      </c>
      <c r="G318" s="1" t="s">
        <v>4879</v>
      </c>
      <c r="H318" s="29" t="str">
        <f>'Nolette Dataset'!T318</f>
        <v>DC</v>
      </c>
      <c r="I318" s="1" t="s">
        <v>5393</v>
      </c>
      <c r="J318" s="1" t="str">
        <f t="shared" si="4"/>
        <v>CT IL RI</v>
      </c>
      <c r="K318" t="s">
        <v>3236</v>
      </c>
      <c r="L318" t="s">
        <v>2078</v>
      </c>
      <c r="M318" t="s">
        <v>3760</v>
      </c>
    </row>
    <row r="319" spans="1:32" ht="17" customHeight="1" x14ac:dyDescent="0.2">
      <c r="A319" t="str">
        <f>'Nolette Dataset'!C319</f>
        <v>Mississippi v. EPA</v>
      </c>
      <c r="B319" s="20" t="str">
        <f>'Nolette Dataset'!M319</f>
        <v>08-01200</v>
      </c>
      <c r="C319" s="43">
        <f>'Nolette Dataset'!F319</f>
        <v>39596</v>
      </c>
      <c r="D319" s="3" t="s">
        <v>5455</v>
      </c>
      <c r="E319" s="3" t="str">
        <f>'Nolette Dataset'!I319</f>
        <v>Environment</v>
      </c>
      <c r="F319" s="1" t="str">
        <f>'Nolette Dataset'!X319</f>
        <v>Blocking</v>
      </c>
      <c r="G319" s="1" t="s">
        <v>4828</v>
      </c>
      <c r="H319" s="29" t="str">
        <f>'Nolette Dataset'!T319</f>
        <v>DC</v>
      </c>
      <c r="I319" s="1" t="s">
        <v>975</v>
      </c>
      <c r="J319" s="1" t="str">
        <f t="shared" si="4"/>
        <v>NY CA CT DE IL MA MD ME NH NJ NM OR RI DC</v>
      </c>
      <c r="K319" t="s">
        <v>975</v>
      </c>
      <c r="L319" t="s">
        <v>230</v>
      </c>
      <c r="M319" t="s">
        <v>3236</v>
      </c>
      <c r="N319" t="s">
        <v>3576</v>
      </c>
      <c r="O319" t="s">
        <v>2078</v>
      </c>
      <c r="P319" t="s">
        <v>1443</v>
      </c>
      <c r="Q319" t="s">
        <v>1335</v>
      </c>
      <c r="R319" t="s">
        <v>3630</v>
      </c>
      <c r="S319" t="s">
        <v>3227</v>
      </c>
      <c r="T319" t="s">
        <v>1143</v>
      </c>
      <c r="U319" t="s">
        <v>4119</v>
      </c>
      <c r="V319" t="s">
        <v>1961</v>
      </c>
      <c r="W319" t="s">
        <v>3760</v>
      </c>
      <c r="X319" t="s">
        <v>1671</v>
      </c>
    </row>
    <row r="320" spans="1:32" ht="17" customHeight="1" x14ac:dyDescent="0.2">
      <c r="A320" t="str">
        <f>'Nolette Dataset'!C320</f>
        <v>New York v. EPA</v>
      </c>
      <c r="B320" s="20" t="str">
        <f>'Nolette Dataset'!M320</f>
        <v>08-01202</v>
      </c>
      <c r="C320" s="43">
        <f>'Nolette Dataset'!F320</f>
        <v>39595</v>
      </c>
      <c r="D320" s="3" t="s">
        <v>5455</v>
      </c>
      <c r="E320" s="3" t="str">
        <f>'Nolette Dataset'!I320</f>
        <v>Environment</v>
      </c>
      <c r="F320" s="1" t="str">
        <f>'Nolette Dataset'!X320</f>
        <v>Forcing</v>
      </c>
      <c r="G320" s="1" t="s">
        <v>4881</v>
      </c>
      <c r="H320" s="29">
        <f>'Nolette Dataset'!T320</f>
        <v>2</v>
      </c>
      <c r="I320" s="1" t="s">
        <v>5398</v>
      </c>
      <c r="J320" s="1" t="str">
        <f t="shared" si="4"/>
        <v>NY CA CT DE IL ME MD MA NH NJ NM OR PA RI DC</v>
      </c>
      <c r="K320" t="s">
        <v>975</v>
      </c>
      <c r="L320" t="s">
        <v>230</v>
      </c>
      <c r="M320" t="s">
        <v>3236</v>
      </c>
      <c r="N320" t="s">
        <v>3576</v>
      </c>
      <c r="O320" t="s">
        <v>2078</v>
      </c>
      <c r="P320" t="s">
        <v>3630</v>
      </c>
      <c r="Q320" t="s">
        <v>1335</v>
      </c>
      <c r="R320" t="s">
        <v>1443</v>
      </c>
      <c r="S320" t="s">
        <v>3227</v>
      </c>
      <c r="T320" t="s">
        <v>1143</v>
      </c>
      <c r="U320" t="s">
        <v>4119</v>
      </c>
      <c r="V320" t="s">
        <v>1961</v>
      </c>
      <c r="W320" t="s">
        <v>1175</v>
      </c>
      <c r="X320" t="s">
        <v>3760</v>
      </c>
      <c r="Y320" t="s">
        <v>1671</v>
      </c>
    </row>
    <row r="321" spans="1:28" ht="17" customHeight="1" x14ac:dyDescent="0.2">
      <c r="A321" t="str">
        <f>'Nolette Dataset'!C321</f>
        <v>New York v. EPA</v>
      </c>
      <c r="B321" s="20" t="str">
        <f>'Nolette Dataset'!M321</f>
        <v>08-1179</v>
      </c>
      <c r="C321" s="43">
        <f>'Nolette Dataset'!F321</f>
        <v>39573</v>
      </c>
      <c r="D321" s="3" t="s">
        <v>5455</v>
      </c>
      <c r="E321" s="3" t="str">
        <f>'Nolette Dataset'!I321</f>
        <v>Environment</v>
      </c>
      <c r="F321" s="1" t="str">
        <f>'Nolette Dataset'!X321</f>
        <v>Forcing</v>
      </c>
      <c r="G321" s="1" t="s">
        <v>4882</v>
      </c>
      <c r="H321" s="29" t="str">
        <f>'Nolette Dataset'!T321</f>
        <v>DC</v>
      </c>
      <c r="I321" s="1" t="s">
        <v>5399</v>
      </c>
      <c r="J321" s="1" t="str">
        <f t="shared" si="4"/>
        <v>NY AZ CT DE FL IL IA ME MD MA MN NJ NM OR PA RI VT WA</v>
      </c>
      <c r="K321" t="s">
        <v>975</v>
      </c>
      <c r="L321" t="s">
        <v>417</v>
      </c>
      <c r="M321" t="s">
        <v>3236</v>
      </c>
      <c r="N321" t="s">
        <v>3576</v>
      </c>
      <c r="O321" t="s">
        <v>484</v>
      </c>
      <c r="P321" t="s">
        <v>2078</v>
      </c>
      <c r="Q321" t="s">
        <v>107</v>
      </c>
      <c r="R321" t="s">
        <v>3630</v>
      </c>
      <c r="S321" t="s">
        <v>1335</v>
      </c>
      <c r="T321" t="s">
        <v>1443</v>
      </c>
      <c r="U321" t="s">
        <v>4737</v>
      </c>
      <c r="V321" t="s">
        <v>1143</v>
      </c>
      <c r="W321" t="s">
        <v>4119</v>
      </c>
      <c r="X321" t="s">
        <v>1961</v>
      </c>
      <c r="Y321" t="s">
        <v>1175</v>
      </c>
      <c r="Z321" t="s">
        <v>3760</v>
      </c>
      <c r="AA321" t="s">
        <v>2054</v>
      </c>
      <c r="AB321" t="s">
        <v>165</v>
      </c>
    </row>
    <row r="322" spans="1:28" ht="17" customHeight="1" x14ac:dyDescent="0.2">
      <c r="A322" t="str">
        <f>'Nolette Dataset'!C322</f>
        <v>Massachusetts v. EPA</v>
      </c>
      <c r="B322" s="20" t="str">
        <f>'Nolette Dataset'!M322</f>
        <v>03-1361</v>
      </c>
      <c r="C322" s="43">
        <f>'Nolette Dataset'!F322</f>
        <v>39540</v>
      </c>
      <c r="D322" s="3" t="s">
        <v>5455</v>
      </c>
      <c r="E322" s="3" t="str">
        <f>'Nolette Dataset'!I322</f>
        <v>Environment</v>
      </c>
      <c r="F322" s="1" t="str">
        <f>'Nolette Dataset'!X322</f>
        <v>Forcing</v>
      </c>
      <c r="G322" s="1" t="s">
        <v>4829</v>
      </c>
      <c r="H322" s="29" t="str">
        <f>'Nolette Dataset'!T322</f>
        <v>DC</v>
      </c>
      <c r="I322" s="1" t="s">
        <v>1443</v>
      </c>
      <c r="J322" s="1" t="str">
        <f t="shared" ref="J322:J381" si="5">_xlfn.TEXTJOIN(" ",TRUE,K322:AI322)</f>
        <v>MA CA CT IL ME NJ NM NY OR RI VT WA DC AZ DE IA MD MN</v>
      </c>
      <c r="K322" t="s">
        <v>1443</v>
      </c>
      <c r="L322" t="s">
        <v>230</v>
      </c>
      <c r="M322" t="s">
        <v>3236</v>
      </c>
      <c r="N322" t="s">
        <v>2078</v>
      </c>
      <c r="O322" t="s">
        <v>3630</v>
      </c>
      <c r="P322" t="s">
        <v>1143</v>
      </c>
      <c r="Q322" t="s">
        <v>4119</v>
      </c>
      <c r="R322" t="s">
        <v>975</v>
      </c>
      <c r="S322" t="s">
        <v>1961</v>
      </c>
      <c r="T322" t="s">
        <v>3760</v>
      </c>
      <c r="U322" t="s">
        <v>2054</v>
      </c>
      <c r="V322" t="s">
        <v>165</v>
      </c>
      <c r="W322" t="s">
        <v>1671</v>
      </c>
      <c r="X322" t="s">
        <v>417</v>
      </c>
      <c r="Y322" t="s">
        <v>3576</v>
      </c>
      <c r="Z322" t="s">
        <v>107</v>
      </c>
      <c r="AA322" t="s">
        <v>1335</v>
      </c>
      <c r="AB322" t="s">
        <v>4737</v>
      </c>
    </row>
    <row r="323" spans="1:28" ht="17" customHeight="1" x14ac:dyDescent="0.2">
      <c r="A323" t="str">
        <f>'Nolette Dataset'!C323</f>
        <v>Maine v. Health and Human Services</v>
      </c>
      <c r="B323" s="20" t="str">
        <f>'Nolette Dataset'!M323</f>
        <v>1:08-CV-00363</v>
      </c>
      <c r="C323" s="43">
        <f>'Nolette Dataset'!F323</f>
        <v>39507</v>
      </c>
      <c r="D323" s="3" t="s">
        <v>5455</v>
      </c>
      <c r="E323" s="3" t="str">
        <f>'Nolette Dataset'!I323</f>
        <v>Health Care</v>
      </c>
      <c r="F323" s="1" t="str">
        <f>'Nolette Dataset'!X323</f>
        <v>Blocking</v>
      </c>
      <c r="G323" s="1" t="s">
        <v>4830</v>
      </c>
      <c r="H323" s="29" t="str">
        <f>'Nolette Dataset'!T323</f>
        <v>DC</v>
      </c>
      <c r="I323" s="1" t="s">
        <v>3630</v>
      </c>
      <c r="J323" s="1" t="str">
        <f t="shared" si="5"/>
        <v>ME MD NJ OK</v>
      </c>
      <c r="K323" t="s">
        <v>3630</v>
      </c>
      <c r="L323" t="s">
        <v>1335</v>
      </c>
      <c r="M323" t="s">
        <v>1143</v>
      </c>
      <c r="N323" t="s">
        <v>2772</v>
      </c>
    </row>
    <row r="324" spans="1:28" ht="17" customHeight="1" x14ac:dyDescent="0.2">
      <c r="A324" t="str">
        <f>'Nolette Dataset'!C324</f>
        <v>Nebraska v. U.S. Department of the Interior</v>
      </c>
      <c r="B324" s="20" t="str">
        <f>'Nolette Dataset'!M324</f>
        <v>1:08-cv-00006</v>
      </c>
      <c r="C324" s="43">
        <f>'Nolette Dataset'!F324</f>
        <v>39477</v>
      </c>
      <c r="D324" s="3" t="s">
        <v>5455</v>
      </c>
      <c r="E324" s="3" t="str">
        <f>'Nolette Dataset'!I324</f>
        <v>Other</v>
      </c>
      <c r="F324" s="1" t="str">
        <f>'Nolette Dataset'!X324</f>
        <v>Blocking</v>
      </c>
      <c r="G324" s="1" t="s">
        <v>4883</v>
      </c>
      <c r="H324" s="29">
        <f>'Nolette Dataset'!T324</f>
        <v>8</v>
      </c>
      <c r="I324" s="1" t="s">
        <v>5402</v>
      </c>
      <c r="J324" s="1" t="str">
        <f t="shared" si="5"/>
        <v>NE IA</v>
      </c>
      <c r="K324" t="s">
        <v>2824</v>
      </c>
      <c r="L324" t="s">
        <v>107</v>
      </c>
    </row>
    <row r="325" spans="1:28" ht="17" customHeight="1" x14ac:dyDescent="0.2">
      <c r="A325" t="str">
        <f>'Nolette Dataset'!C325</f>
        <v>New York v. U.S. Department of Energy</v>
      </c>
      <c r="B325" s="20" t="str">
        <f>'Nolette Dataset'!M325</f>
        <v>08-311</v>
      </c>
      <c r="C325" s="43">
        <f>'Nolette Dataset'!F325</f>
        <v>39464</v>
      </c>
      <c r="D325" s="3" t="s">
        <v>5455</v>
      </c>
      <c r="E325" s="3" t="str">
        <f>'Nolette Dataset'!I325</f>
        <v>Environment</v>
      </c>
      <c r="F325" s="1" t="str">
        <f>'Nolette Dataset'!X325</f>
        <v>Forcing</v>
      </c>
      <c r="G325" s="1" t="s">
        <v>4831</v>
      </c>
      <c r="H325" s="29">
        <f>'Nolette Dataset'!T325</f>
        <v>2</v>
      </c>
      <c r="I325" s="1" t="s">
        <v>975</v>
      </c>
      <c r="J325" s="1" t="str">
        <f t="shared" si="5"/>
        <v>NY MA CA NJ CT</v>
      </c>
      <c r="K325" t="s">
        <v>975</v>
      </c>
      <c r="L325" t="s">
        <v>1443</v>
      </c>
      <c r="M325" t="s">
        <v>230</v>
      </c>
      <c r="N325" t="s">
        <v>1143</v>
      </c>
      <c r="O325" t="s">
        <v>3236</v>
      </c>
    </row>
    <row r="326" spans="1:28" ht="17" customHeight="1" x14ac:dyDescent="0.2">
      <c r="A326" t="str">
        <f>'Nolette Dataset'!C326</f>
        <v>California v. EPA</v>
      </c>
      <c r="B326" s="20" t="str">
        <f>'Nolette Dataset'!M326</f>
        <v>08-70011</v>
      </c>
      <c r="C326" s="43">
        <f>'Nolette Dataset'!F326</f>
        <v>39449</v>
      </c>
      <c r="D326" s="3" t="s">
        <v>5455</v>
      </c>
      <c r="E326" s="3" t="str">
        <f>'Nolette Dataset'!I326</f>
        <v>Environment</v>
      </c>
      <c r="F326" s="1" t="str">
        <f>'Nolette Dataset'!X326</f>
        <v>Blocking</v>
      </c>
      <c r="G326" s="1" t="s">
        <v>4832</v>
      </c>
      <c r="H326" s="29">
        <f>'Nolette Dataset'!T326</f>
        <v>9</v>
      </c>
      <c r="I326" s="1" t="s">
        <v>230</v>
      </c>
      <c r="J326" s="1" t="str">
        <f t="shared" si="5"/>
        <v>CA NY MA AZ CT DE IL ME MD NJ NM OR RI VT WA</v>
      </c>
      <c r="K326" t="s">
        <v>230</v>
      </c>
      <c r="L326" t="s">
        <v>975</v>
      </c>
      <c r="M326" t="s">
        <v>1443</v>
      </c>
      <c r="N326" t="s">
        <v>417</v>
      </c>
      <c r="O326" t="s">
        <v>3236</v>
      </c>
      <c r="P326" t="s">
        <v>3576</v>
      </c>
      <c r="Q326" t="s">
        <v>2078</v>
      </c>
      <c r="R326" t="s">
        <v>3630</v>
      </c>
      <c r="S326" t="s">
        <v>1335</v>
      </c>
      <c r="T326" t="s">
        <v>1143</v>
      </c>
      <c r="U326" t="s">
        <v>4119</v>
      </c>
      <c r="V326" t="s">
        <v>1961</v>
      </c>
      <c r="W326" t="s">
        <v>3760</v>
      </c>
      <c r="X326" t="s">
        <v>2054</v>
      </c>
      <c r="Y326" t="s">
        <v>165</v>
      </c>
    </row>
    <row r="327" spans="1:28" ht="17" customHeight="1" x14ac:dyDescent="0.2">
      <c r="A327" t="str">
        <f>'Nolette Dataset'!C327</f>
        <v>New York v. Johnson</v>
      </c>
      <c r="B327" s="20" t="str">
        <f>'Nolette Dataset'!M327</f>
        <v>07-cv-10632</v>
      </c>
      <c r="C327" s="43">
        <f>'Nolette Dataset'!F327</f>
        <v>39414</v>
      </c>
      <c r="D327" s="3" t="s">
        <v>5455</v>
      </c>
      <c r="E327" s="3" t="str">
        <f>'Nolette Dataset'!I327</f>
        <v>Environment</v>
      </c>
      <c r="F327" s="1" t="str">
        <f>'Nolette Dataset'!X327</f>
        <v>Blocking</v>
      </c>
      <c r="G327" s="1" t="s">
        <v>4833</v>
      </c>
      <c r="H327" s="29">
        <f>'Nolette Dataset'!T327</f>
        <v>2</v>
      </c>
      <c r="I327" s="1" t="s">
        <v>975</v>
      </c>
      <c r="J327" s="1" t="str">
        <f t="shared" si="5"/>
        <v>NY AZ CA CT IL ME MA MN NH NJ VT</v>
      </c>
      <c r="K327" t="s">
        <v>975</v>
      </c>
      <c r="L327" t="s">
        <v>417</v>
      </c>
      <c r="M327" t="s">
        <v>230</v>
      </c>
      <c r="N327" t="s">
        <v>3236</v>
      </c>
      <c r="O327" t="s">
        <v>2078</v>
      </c>
      <c r="P327" t="s">
        <v>3630</v>
      </c>
      <c r="Q327" t="s">
        <v>1443</v>
      </c>
      <c r="R327" t="s">
        <v>4737</v>
      </c>
      <c r="S327" t="s">
        <v>3227</v>
      </c>
      <c r="T327" t="s">
        <v>1143</v>
      </c>
      <c r="U327" t="s">
        <v>2054</v>
      </c>
    </row>
    <row r="328" spans="1:28" ht="17" customHeight="1" x14ac:dyDescent="0.2">
      <c r="A328" t="str">
        <f>'Nolette Dataset'!C328</f>
        <v>California v. EPA</v>
      </c>
      <c r="B328" s="20" t="str">
        <f>'Nolette Dataset'!M328</f>
        <v>1:07-cv-02024</v>
      </c>
      <c r="C328" s="43">
        <f>'Nolette Dataset'!F328</f>
        <v>39394</v>
      </c>
      <c r="D328" s="3" t="s">
        <v>5455</v>
      </c>
      <c r="E328" s="3" t="str">
        <f>'Nolette Dataset'!I328</f>
        <v>Environment</v>
      </c>
      <c r="F328" s="1" t="str">
        <f>'Nolette Dataset'!X328</f>
        <v>Forcing</v>
      </c>
      <c r="G328" s="1" t="s">
        <v>4834</v>
      </c>
      <c r="H328" s="29">
        <f>'Nolette Dataset'!T328</f>
        <v>9</v>
      </c>
      <c r="I328" s="1" t="s">
        <v>230</v>
      </c>
      <c r="J328" s="1" t="str">
        <f t="shared" si="5"/>
        <v>CA MD MA NY CT NJ ME OR RI WA IL VT AZ</v>
      </c>
      <c r="K328" t="s">
        <v>230</v>
      </c>
      <c r="L328" t="s">
        <v>1335</v>
      </c>
      <c r="M328" t="s">
        <v>1443</v>
      </c>
      <c r="N328" t="s">
        <v>975</v>
      </c>
      <c r="O328" t="s">
        <v>3236</v>
      </c>
      <c r="P328" t="s">
        <v>1143</v>
      </c>
      <c r="Q328" t="s">
        <v>3630</v>
      </c>
      <c r="R328" t="s">
        <v>1961</v>
      </c>
      <c r="S328" t="s">
        <v>3760</v>
      </c>
      <c r="T328" t="s">
        <v>165</v>
      </c>
      <c r="U328" t="s">
        <v>2078</v>
      </c>
      <c r="V328" t="s">
        <v>2054</v>
      </c>
      <c r="W328" t="s">
        <v>417</v>
      </c>
    </row>
    <row r="329" spans="1:28" ht="17" customHeight="1" x14ac:dyDescent="0.2">
      <c r="A329" t="str">
        <f>'Nolette Dataset'!C329</f>
        <v>New York v. HHS</v>
      </c>
      <c r="B329" s="20" t="str">
        <f>'Nolette Dataset'!M329</f>
        <v>1:07-cv-08621</v>
      </c>
      <c r="C329" s="43">
        <f>'Nolette Dataset'!F329</f>
        <v>39359</v>
      </c>
      <c r="D329" s="3" t="s">
        <v>5455</v>
      </c>
      <c r="E329" s="3" t="str">
        <f>'Nolette Dataset'!I329</f>
        <v>Health Care</v>
      </c>
      <c r="F329" s="1" t="str">
        <f>'Nolette Dataset'!X329</f>
        <v>Blocking</v>
      </c>
      <c r="G329" s="1" t="s">
        <v>4835</v>
      </c>
      <c r="H329" s="29">
        <f>'Nolette Dataset'!T329</f>
        <v>2</v>
      </c>
      <c r="I329" s="1" t="s">
        <v>975</v>
      </c>
      <c r="J329" s="1" t="str">
        <f t="shared" si="5"/>
        <v>NY IL MD WA</v>
      </c>
      <c r="K329" t="s">
        <v>975</v>
      </c>
      <c r="L329" t="s">
        <v>2078</v>
      </c>
      <c r="M329" t="s">
        <v>1335</v>
      </c>
      <c r="N329" t="s">
        <v>165</v>
      </c>
    </row>
    <row r="330" spans="1:28" ht="17" customHeight="1" x14ac:dyDescent="0.2">
      <c r="A330" t="str">
        <f>'Nolette Dataset'!C330</f>
        <v>New Jersey v. HHS</v>
      </c>
      <c r="B330" s="20" t="str">
        <f>'Nolette Dataset'!M330</f>
        <v>3:07-cv-04698</v>
      </c>
      <c r="C330" s="43">
        <f>'Nolette Dataset'!F330</f>
        <v>39356</v>
      </c>
      <c r="D330" s="3" t="s">
        <v>5455</v>
      </c>
      <c r="E330" s="3" t="str">
        <f>'Nolette Dataset'!I330</f>
        <v>Health Care</v>
      </c>
      <c r="F330" s="1" t="str">
        <f>'Nolette Dataset'!X330</f>
        <v>Blocking</v>
      </c>
      <c r="G330" s="1" t="s">
        <v>4884</v>
      </c>
      <c r="H330" s="29">
        <f>'Nolette Dataset'!T330</f>
        <v>3</v>
      </c>
      <c r="I330" s="1" t="s">
        <v>1143</v>
      </c>
      <c r="J330" s="1" t="str">
        <f t="shared" si="5"/>
        <v>NJ</v>
      </c>
      <c r="K330" t="s">
        <v>1143</v>
      </c>
    </row>
    <row r="331" spans="1:28" ht="17" customHeight="1" x14ac:dyDescent="0.2">
      <c r="A331" t="str">
        <f>'Nolette Dataset'!C331</f>
        <v>Alabama v. U.S. Army Corps of Engineers</v>
      </c>
      <c r="B331" s="20" t="str">
        <f>'Nolette Dataset'!M331</f>
        <v>3:07-cv-00249</v>
      </c>
      <c r="C331" s="43">
        <f>'Nolette Dataset'!F331</f>
        <v>39198</v>
      </c>
      <c r="D331" s="3" t="s">
        <v>5455</v>
      </c>
      <c r="E331" s="3" t="str">
        <f>'Nolette Dataset'!I331</f>
        <v>Environment</v>
      </c>
      <c r="F331" s="1" t="str">
        <f>'Nolette Dataset'!X331</f>
        <v>Forcing</v>
      </c>
      <c r="G331" s="1" t="s">
        <v>4885</v>
      </c>
      <c r="H331" s="29">
        <f>'Nolette Dataset'!T331</f>
        <v>11</v>
      </c>
      <c r="I331" s="1" t="s">
        <v>453</v>
      </c>
      <c r="J331" s="1" t="str">
        <f t="shared" si="5"/>
        <v>AL FL</v>
      </c>
      <c r="K331" t="s">
        <v>453</v>
      </c>
      <c r="L331" t="s">
        <v>484</v>
      </c>
    </row>
    <row r="332" spans="1:28" ht="17" customHeight="1" x14ac:dyDescent="0.2">
      <c r="A332" t="str">
        <f>'Nolette Dataset'!C332</f>
        <v>Portland Cement Association v. EPA</v>
      </c>
      <c r="B332" s="20" t="str">
        <f>'Nolette Dataset'!M332</f>
        <v>07-1046</v>
      </c>
      <c r="C332" s="43">
        <f>'Nolette Dataset'!F332</f>
        <v>39133</v>
      </c>
      <c r="D332" s="3" t="s">
        <v>5455</v>
      </c>
      <c r="E332" s="3" t="str">
        <f>'Nolette Dataset'!I332</f>
        <v>Environment</v>
      </c>
      <c r="F332" s="1" t="str">
        <f>'Nolette Dataset'!X332</f>
        <v>Forcing</v>
      </c>
      <c r="G332" s="1" t="s">
        <v>4903</v>
      </c>
      <c r="H332" s="29" t="str">
        <f>'Nolette Dataset'!T332</f>
        <v>DC</v>
      </c>
      <c r="I332" s="1" t="s">
        <v>5408</v>
      </c>
      <c r="J332" s="1" t="str">
        <f t="shared" si="5"/>
        <v>DE CT IL MD MA NJ NY</v>
      </c>
      <c r="K332" t="s">
        <v>3576</v>
      </c>
      <c r="L332" t="s">
        <v>3236</v>
      </c>
      <c r="M332" t="s">
        <v>2078</v>
      </c>
      <c r="N332" t="s">
        <v>1335</v>
      </c>
      <c r="O332" t="s">
        <v>1443</v>
      </c>
      <c r="P332" t="s">
        <v>1143</v>
      </c>
      <c r="Q332" t="s">
        <v>975</v>
      </c>
    </row>
    <row r="333" spans="1:28" ht="17" customHeight="1" x14ac:dyDescent="0.2">
      <c r="A333" t="str">
        <f>'Nolette Dataset'!C333</f>
        <v>Wyoming v. U.S. Department of Agriculture</v>
      </c>
      <c r="B333" s="20" t="str">
        <f>'Nolette Dataset'!M333</f>
        <v>2:07-cv-00017</v>
      </c>
      <c r="C333" s="43">
        <f>'Nolette Dataset'!F333</f>
        <v>39094</v>
      </c>
      <c r="D333" s="3" t="s">
        <v>5455</v>
      </c>
      <c r="E333" s="3" t="str">
        <f>'Nolette Dataset'!I333</f>
        <v>Environment</v>
      </c>
      <c r="F333" s="1" t="str">
        <f>'Nolette Dataset'!X333</f>
        <v>Blocking</v>
      </c>
      <c r="G333" s="1" t="s">
        <v>4802</v>
      </c>
      <c r="H333" s="29">
        <f>'Nolette Dataset'!T333</f>
        <v>10</v>
      </c>
      <c r="I333" s="1" t="s">
        <v>2033</v>
      </c>
      <c r="J333" s="1" t="str">
        <f t="shared" si="5"/>
        <v>WY</v>
      </c>
      <c r="K333" t="s">
        <v>2033</v>
      </c>
    </row>
    <row r="334" spans="1:28" ht="17" customHeight="1" x14ac:dyDescent="0.2">
      <c r="A334" t="str">
        <f>'Nolette Dataset'!C334</f>
        <v>New York v. EPA</v>
      </c>
      <c r="B334" s="20" t="str">
        <f>'Nolette Dataset'!M334</f>
        <v>2007 U.S. App. LEXIS 22688</v>
      </c>
      <c r="C334" s="43">
        <f>'Nolette Dataset'!F334</f>
        <v>39349</v>
      </c>
      <c r="D334" s="3" t="s">
        <v>5455</v>
      </c>
      <c r="E334" s="3" t="str">
        <f>'Nolette Dataset'!I334</f>
        <v>Environment</v>
      </c>
      <c r="F334" s="1" t="str">
        <f>'Nolette Dataset'!X334</f>
        <v>Forcing</v>
      </c>
      <c r="G334" s="1" t="s">
        <v>4836</v>
      </c>
      <c r="H334" s="29" t="str">
        <f>'Nolette Dataset'!T334</f>
        <v>DC</v>
      </c>
      <c r="I334" s="1" t="s">
        <v>975</v>
      </c>
      <c r="J334" s="1" t="str">
        <f t="shared" si="5"/>
        <v>NY CA CT DC DE MA ME NM OR RI VT WA</v>
      </c>
      <c r="K334" t="s">
        <v>975</v>
      </c>
      <c r="L334" t="s">
        <v>230</v>
      </c>
      <c r="M334" t="s">
        <v>3236</v>
      </c>
      <c r="N334" t="s">
        <v>1671</v>
      </c>
      <c r="O334" t="s">
        <v>3576</v>
      </c>
      <c r="P334" t="s">
        <v>1443</v>
      </c>
      <c r="Q334" t="s">
        <v>3630</v>
      </c>
      <c r="R334" t="s">
        <v>4119</v>
      </c>
      <c r="S334" t="s">
        <v>1961</v>
      </c>
      <c r="T334" t="s">
        <v>3760</v>
      </c>
      <c r="U334" t="s">
        <v>2054</v>
      </c>
      <c r="V334" t="s">
        <v>165</v>
      </c>
    </row>
    <row r="335" spans="1:28" ht="17" customHeight="1" x14ac:dyDescent="0.2">
      <c r="A335" t="str">
        <f>'Nolette Dataset'!C335</f>
        <v>Blumenthal v. FERC</v>
      </c>
      <c r="B335" s="20" t="str">
        <f>'Nolette Dataset'!M335</f>
        <v>06-01427</v>
      </c>
      <c r="C335" s="43">
        <f>'Nolette Dataset'!F335</f>
        <v>39080</v>
      </c>
      <c r="D335" s="3" t="s">
        <v>5455</v>
      </c>
      <c r="E335" s="3" t="str">
        <f>'Nolette Dataset'!I335</f>
        <v>Energy</v>
      </c>
      <c r="F335" s="1" t="str">
        <f>'Nolette Dataset'!X335</f>
        <v>Blocking</v>
      </c>
      <c r="G335" s="1" t="s">
        <v>4886</v>
      </c>
      <c r="H335" s="29" t="str">
        <f>'Nolette Dataset'!T335</f>
        <v>DC</v>
      </c>
      <c r="I335" s="1" t="s">
        <v>4766</v>
      </c>
      <c r="J335" s="1" t="str">
        <f t="shared" si="5"/>
        <v>CT MA</v>
      </c>
      <c r="K335" t="s">
        <v>3236</v>
      </c>
      <c r="L335" t="s">
        <v>1443</v>
      </c>
    </row>
    <row r="336" spans="1:28" ht="17" customHeight="1" x14ac:dyDescent="0.2">
      <c r="A336" t="str">
        <f>'Nolette Dataset'!C336</f>
        <v>New York v. EPA</v>
      </c>
      <c r="B336" s="20" t="str">
        <f>'Nolette Dataset'!M336</f>
        <v>06-1416</v>
      </c>
      <c r="C336" s="43">
        <f>'Nolette Dataset'!F336</f>
        <v>39069</v>
      </c>
      <c r="D336" s="3" t="s">
        <v>5455</v>
      </c>
      <c r="E336" s="3" t="str">
        <f>'Nolette Dataset'!I336</f>
        <v>Environment</v>
      </c>
      <c r="F336" s="1" t="str">
        <f>'Nolette Dataset'!X336</f>
        <v>Blocking</v>
      </c>
      <c r="G336" s="1" t="s">
        <v>4837</v>
      </c>
      <c r="H336" s="29" t="str">
        <f>'Nolette Dataset'!T336</f>
        <v>DC</v>
      </c>
      <c r="I336" s="1" t="s">
        <v>975</v>
      </c>
      <c r="J336" s="1" t="str">
        <f t="shared" si="5"/>
        <v>NY AZ CA CT DE IL ME MD MA NH NJ NM OR RI VT DC</v>
      </c>
      <c r="K336" t="s">
        <v>975</v>
      </c>
      <c r="L336" t="s">
        <v>417</v>
      </c>
      <c r="M336" t="s">
        <v>230</v>
      </c>
      <c r="N336" t="s">
        <v>3236</v>
      </c>
      <c r="O336" t="s">
        <v>3576</v>
      </c>
      <c r="P336" t="s">
        <v>2078</v>
      </c>
      <c r="Q336" t="s">
        <v>3630</v>
      </c>
      <c r="R336" t="s">
        <v>1335</v>
      </c>
      <c r="S336" t="s">
        <v>1443</v>
      </c>
      <c r="T336" t="s">
        <v>3227</v>
      </c>
      <c r="U336" t="s">
        <v>1143</v>
      </c>
      <c r="V336" t="s">
        <v>4119</v>
      </c>
      <c r="W336" t="s">
        <v>1961</v>
      </c>
      <c r="X336" t="s">
        <v>3760</v>
      </c>
      <c r="Y336" t="s">
        <v>2054</v>
      </c>
      <c r="Z336" t="s">
        <v>1671</v>
      </c>
    </row>
    <row r="337" spans="1:26" ht="17" customHeight="1" x14ac:dyDescent="0.2">
      <c r="A337" t="str">
        <f>'Nolette Dataset'!C337</f>
        <v>New York v. EPA</v>
      </c>
      <c r="B337" s="20" t="str">
        <f>'Nolette Dataset'!M337</f>
        <v>06-1322</v>
      </c>
      <c r="C337" s="43">
        <f>'Nolette Dataset'!F337</f>
        <v>38973</v>
      </c>
      <c r="D337" s="3" t="s">
        <v>5455</v>
      </c>
      <c r="E337" s="3" t="str">
        <f>'Nolette Dataset'!I337</f>
        <v>Environment</v>
      </c>
      <c r="F337" s="1" t="str">
        <f>'Nolette Dataset'!X337</f>
        <v>Forcing</v>
      </c>
      <c r="G337" s="1" t="s">
        <v>4838</v>
      </c>
      <c r="H337" s="29" t="str">
        <f>'Nolette Dataset'!T337</f>
        <v>DC</v>
      </c>
      <c r="I337" s="1" t="s">
        <v>975</v>
      </c>
      <c r="J337" s="1" t="str">
        <f t="shared" si="5"/>
        <v>NY CA CT ME NM OR RI VT WI MA DC WA NJ</v>
      </c>
      <c r="K337" t="s">
        <v>975</v>
      </c>
      <c r="L337" t="s">
        <v>230</v>
      </c>
      <c r="M337" t="s">
        <v>3236</v>
      </c>
      <c r="N337" t="s">
        <v>3630</v>
      </c>
      <c r="O337" t="s">
        <v>4119</v>
      </c>
      <c r="P337" t="s">
        <v>1961</v>
      </c>
      <c r="Q337" t="s">
        <v>3760</v>
      </c>
      <c r="R337" t="s">
        <v>2054</v>
      </c>
      <c r="S337" t="s">
        <v>2834</v>
      </c>
      <c r="T337" t="s">
        <v>1443</v>
      </c>
      <c r="U337" t="s">
        <v>1671</v>
      </c>
      <c r="V337" t="s">
        <v>165</v>
      </c>
      <c r="W337" t="s">
        <v>1143</v>
      </c>
    </row>
    <row r="338" spans="1:26" ht="17" customHeight="1" x14ac:dyDescent="0.2">
      <c r="A338" t="str">
        <f>'Nolette Dataset'!C338</f>
        <v>California v. NHTSA</v>
      </c>
      <c r="B338" s="20" t="str">
        <f>'Nolette Dataset'!M338</f>
        <v>06-72317</v>
      </c>
      <c r="C338" s="43">
        <f>'Nolette Dataset'!F338</f>
        <v>38840</v>
      </c>
      <c r="D338" s="3" t="s">
        <v>5455</v>
      </c>
      <c r="E338" s="3" t="str">
        <f>'Nolette Dataset'!I338</f>
        <v>Environment</v>
      </c>
      <c r="F338" s="1" t="str">
        <f>'Nolette Dataset'!X338</f>
        <v>Blocking</v>
      </c>
      <c r="G338" s="1" t="s">
        <v>4839</v>
      </c>
      <c r="H338" s="29">
        <f>'Nolette Dataset'!T338</f>
        <v>9</v>
      </c>
      <c r="I338" s="1" t="s">
        <v>230</v>
      </c>
      <c r="J338" s="1" t="str">
        <f t="shared" si="5"/>
        <v>CA CT ME MA NJ NM NY OR RI VT MN DC</v>
      </c>
      <c r="K338" t="s">
        <v>230</v>
      </c>
      <c r="L338" t="s">
        <v>3236</v>
      </c>
      <c r="M338" t="s">
        <v>3630</v>
      </c>
      <c r="N338" t="s">
        <v>1443</v>
      </c>
      <c r="O338" t="s">
        <v>1143</v>
      </c>
      <c r="P338" t="s">
        <v>4119</v>
      </c>
      <c r="Q338" t="s">
        <v>975</v>
      </c>
      <c r="R338" t="s">
        <v>1961</v>
      </c>
      <c r="S338" t="s">
        <v>3760</v>
      </c>
      <c r="T338" t="s">
        <v>2054</v>
      </c>
      <c r="U338" t="s">
        <v>4737</v>
      </c>
      <c r="V338" t="s">
        <v>1671</v>
      </c>
    </row>
    <row r="339" spans="1:26" ht="17" customHeight="1" x14ac:dyDescent="0.2">
      <c r="A339" t="str">
        <f>'Nolette Dataset'!C339</f>
        <v>New York v. EPA</v>
      </c>
      <c r="B339" s="20" t="str">
        <f>'Nolette Dataset'!M339</f>
        <v>06-1148</v>
      </c>
      <c r="C339" s="43">
        <f>'Nolette Dataset'!F339</f>
        <v>38834</v>
      </c>
      <c r="D339" s="3" t="s">
        <v>5455</v>
      </c>
      <c r="E339" s="3" t="str">
        <f>'Nolette Dataset'!I339</f>
        <v>Environment</v>
      </c>
      <c r="F339" s="1" t="str">
        <f>'Nolette Dataset'!X339</f>
        <v>Forcing</v>
      </c>
      <c r="G339" s="1" t="s">
        <v>4838</v>
      </c>
      <c r="H339" s="29" t="str">
        <f>'Nolette Dataset'!T339</f>
        <v>DC</v>
      </c>
      <c r="I339" s="1" t="s">
        <v>975</v>
      </c>
      <c r="J339" s="1" t="str">
        <f t="shared" si="5"/>
        <v>NY CA CT ME NM OR RI VT WI MA DC WA NJ</v>
      </c>
      <c r="K339" t="s">
        <v>975</v>
      </c>
      <c r="L339" t="s">
        <v>230</v>
      </c>
      <c r="M339" t="s">
        <v>3236</v>
      </c>
      <c r="N339" t="s">
        <v>3630</v>
      </c>
      <c r="O339" t="s">
        <v>4119</v>
      </c>
      <c r="P339" t="s">
        <v>1961</v>
      </c>
      <c r="Q339" t="s">
        <v>3760</v>
      </c>
      <c r="R339" t="s">
        <v>2054</v>
      </c>
      <c r="S339" t="s">
        <v>2834</v>
      </c>
      <c r="T339" t="s">
        <v>1443</v>
      </c>
      <c r="U339" t="s">
        <v>1671</v>
      </c>
      <c r="V339" t="s">
        <v>165</v>
      </c>
      <c r="W339" t="s">
        <v>1143</v>
      </c>
    </row>
    <row r="340" spans="1:26" ht="17" customHeight="1" x14ac:dyDescent="0.2">
      <c r="A340" t="str">
        <f>'Nolette Dataset'!C340</f>
        <v>NRDC v. EPA</v>
      </c>
      <c r="B340" s="20" t="str">
        <f>'Nolette Dataset'!M340</f>
        <v>06-1045</v>
      </c>
      <c r="C340" s="43">
        <f>'Nolette Dataset'!F340</f>
        <v>38777</v>
      </c>
      <c r="D340" s="3" t="s">
        <v>5455</v>
      </c>
      <c r="E340" s="3" t="str">
        <f>'Nolette Dataset'!I340</f>
        <v>Environment</v>
      </c>
      <c r="F340" s="1" t="str">
        <f>'Nolette Dataset'!X340</f>
        <v>Blocking</v>
      </c>
      <c r="G340" s="1" t="s">
        <v>4904</v>
      </c>
      <c r="H340" s="29" t="str">
        <f>'Nolette Dataset'!T340</f>
        <v>DC</v>
      </c>
      <c r="I340" s="1" t="s">
        <v>5270</v>
      </c>
      <c r="J340" s="1" t="str">
        <f t="shared" si="5"/>
        <v>NJ NY CT</v>
      </c>
      <c r="K340" t="s">
        <v>1143</v>
      </c>
      <c r="L340" t="s">
        <v>975</v>
      </c>
      <c r="M340" t="s">
        <v>3236</v>
      </c>
    </row>
    <row r="341" spans="1:26" ht="17" customHeight="1" x14ac:dyDescent="0.2">
      <c r="A341" t="str">
        <f>'Nolette Dataset'!C341</f>
        <v>City of Fall River v. FERC</v>
      </c>
      <c r="B341" s="20" t="str">
        <f>'Nolette Dataset'!M341</f>
        <v>06-1203</v>
      </c>
      <c r="C341" s="43">
        <f>'Nolette Dataset'!F341</f>
        <v>38743</v>
      </c>
      <c r="D341" s="3" t="s">
        <v>5455</v>
      </c>
      <c r="E341" s="3" t="str">
        <f>'Nolette Dataset'!I341</f>
        <v>Environment</v>
      </c>
      <c r="F341" s="1" t="str">
        <f>'Nolette Dataset'!X341</f>
        <v>Blocking</v>
      </c>
      <c r="G341" s="1" t="s">
        <v>4887</v>
      </c>
      <c r="H341" s="29">
        <f>'Nolette Dataset'!T341</f>
        <v>1</v>
      </c>
      <c r="I341" s="1" t="s">
        <v>4919</v>
      </c>
      <c r="J341" s="1" t="str">
        <f t="shared" si="5"/>
        <v>MA RI</v>
      </c>
      <c r="K341" t="s">
        <v>1443</v>
      </c>
      <c r="L341" t="s">
        <v>3760</v>
      </c>
    </row>
    <row r="342" spans="1:26" ht="17" customHeight="1" x14ac:dyDescent="0.2">
      <c r="A342" t="str">
        <f>'Nolette Dataset'!C342</f>
        <v>North Carolina v. EPA</v>
      </c>
      <c r="B342" s="20" t="str">
        <f>'Nolette Dataset'!M342</f>
        <v>531 F.3d 896</v>
      </c>
      <c r="C342" s="43">
        <f>'Nolette Dataset'!F342</f>
        <v>38541</v>
      </c>
      <c r="D342" s="3" t="s">
        <v>5455</v>
      </c>
      <c r="E342" s="3" t="str">
        <f>'Nolette Dataset'!I342</f>
        <v>Environment</v>
      </c>
      <c r="F342" s="1" t="str">
        <f>'Nolette Dataset'!X342</f>
        <v>Blocking</v>
      </c>
      <c r="G342" s="1" t="s">
        <v>4840</v>
      </c>
      <c r="H342" s="29" t="str">
        <f>'Nolette Dataset'!T342</f>
        <v>DC</v>
      </c>
      <c r="I342" s="1" t="s">
        <v>3708</v>
      </c>
      <c r="J342" s="1" t="str">
        <f t="shared" si="5"/>
        <v>NC NY CT NJ DE IL MD MA NH NM RI DC</v>
      </c>
      <c r="K342" t="s">
        <v>3708</v>
      </c>
      <c r="L342" t="s">
        <v>975</v>
      </c>
      <c r="M342" t="s">
        <v>3236</v>
      </c>
      <c r="N342" t="s">
        <v>1143</v>
      </c>
      <c r="O342" t="s">
        <v>3576</v>
      </c>
      <c r="P342" t="s">
        <v>2078</v>
      </c>
      <c r="Q342" t="s">
        <v>1335</v>
      </c>
      <c r="R342" t="s">
        <v>1443</v>
      </c>
      <c r="S342" t="s">
        <v>3227</v>
      </c>
      <c r="T342" t="s">
        <v>4119</v>
      </c>
      <c r="U342" t="s">
        <v>3760</v>
      </c>
      <c r="V342" t="s">
        <v>1671</v>
      </c>
    </row>
    <row r="343" spans="1:26" ht="17" customHeight="1" x14ac:dyDescent="0.2">
      <c r="A343" t="str">
        <f>'Nolette Dataset'!C343</f>
        <v>Catawba County, NC v. EPA</v>
      </c>
      <c r="B343" s="20" t="str">
        <f>'Nolette Dataset'!M343</f>
        <v>571 F.3d 20</v>
      </c>
      <c r="C343" s="43">
        <f>'Nolette Dataset'!F343</f>
        <v>38414</v>
      </c>
      <c r="D343" s="3" t="s">
        <v>5455</v>
      </c>
      <c r="E343" s="3" t="str">
        <f>'Nolette Dataset'!I343</f>
        <v>Environment</v>
      </c>
      <c r="F343" s="1" t="str">
        <f>'Nolette Dataset'!X343</f>
        <v>Blocking</v>
      </c>
      <c r="G343" s="1" t="s">
        <v>4905</v>
      </c>
      <c r="H343" s="29" t="str">
        <f>'Nolette Dataset'!T343</f>
        <v>DC</v>
      </c>
      <c r="I343" s="1" t="s">
        <v>5414</v>
      </c>
      <c r="J343" s="1" t="str">
        <f t="shared" si="5"/>
        <v>NY IN WV</v>
      </c>
      <c r="K343" t="s">
        <v>975</v>
      </c>
      <c r="L343" t="s">
        <v>515</v>
      </c>
      <c r="M343" t="s">
        <v>2928</v>
      </c>
    </row>
    <row r="344" spans="1:26" ht="17" customHeight="1" x14ac:dyDescent="0.2">
      <c r="A344" t="str">
        <f>'Nolette Dataset'!C344</f>
        <v>Connecticut v. FERC</v>
      </c>
      <c r="B344" s="20" t="str">
        <f>'Nolette Dataset'!M344</f>
        <v>05-01411</v>
      </c>
      <c r="C344" s="43">
        <f>'Nolette Dataset'!F344</f>
        <v>38653</v>
      </c>
      <c r="D344" s="3" t="s">
        <v>5455</v>
      </c>
      <c r="E344" s="3" t="str">
        <f>'Nolette Dataset'!I344</f>
        <v>Energy</v>
      </c>
      <c r="F344" s="1" t="str">
        <f>'Nolette Dataset'!X344</f>
        <v>Blocking</v>
      </c>
      <c r="G344" s="1" t="s">
        <v>4888</v>
      </c>
      <c r="H344" s="29" t="str">
        <f>'Nolette Dataset'!T344</f>
        <v>DC</v>
      </c>
      <c r="I344" s="1" t="s">
        <v>5415</v>
      </c>
      <c r="J344" s="1" t="str">
        <f t="shared" si="5"/>
        <v>CT MA RI</v>
      </c>
      <c r="K344" t="s">
        <v>3236</v>
      </c>
      <c r="L344" t="s">
        <v>1443</v>
      </c>
      <c r="M344" t="s">
        <v>3760</v>
      </c>
    </row>
    <row r="345" spans="1:26" ht="17" customHeight="1" x14ac:dyDescent="0.2">
      <c r="A345" t="str">
        <f>'Nolette Dataset'!C345</f>
        <v>New York v. Department of Agriculture</v>
      </c>
      <c r="B345" s="20" t="str">
        <f>'Nolette Dataset'!M345</f>
        <v>613 F.3d 76</v>
      </c>
      <c r="C345" s="43">
        <f>'Nolette Dataset'!F345</f>
        <v>38610</v>
      </c>
      <c r="D345" s="3" t="s">
        <v>5455</v>
      </c>
      <c r="E345" s="3" t="str">
        <f>'Nolette Dataset'!I345</f>
        <v>Environment</v>
      </c>
      <c r="F345" s="1" t="str">
        <f>'Nolette Dataset'!X345</f>
        <v>Blocking</v>
      </c>
      <c r="G345" s="1" t="s">
        <v>4841</v>
      </c>
      <c r="H345" s="29">
        <f>'Nolette Dataset'!T345</f>
        <v>2</v>
      </c>
      <c r="I345" s="1" t="s">
        <v>975</v>
      </c>
      <c r="J345" s="1" t="str">
        <f t="shared" si="5"/>
        <v>NY CA CT IL</v>
      </c>
      <c r="K345" t="s">
        <v>975</v>
      </c>
      <c r="L345" t="s">
        <v>230</v>
      </c>
      <c r="M345" t="s">
        <v>3236</v>
      </c>
      <c r="N345" t="s">
        <v>2078</v>
      </c>
    </row>
    <row r="346" spans="1:26" ht="17" customHeight="1" x14ac:dyDescent="0.2">
      <c r="A346" t="str">
        <f>'Nolette Dataset'!C346</f>
        <v>New York v. Bodman</v>
      </c>
      <c r="B346" s="20" t="str">
        <f>'Nolette Dataset'!M346</f>
        <v>1:05-cv-07807</v>
      </c>
      <c r="C346" s="43">
        <f>'Nolette Dataset'!F346</f>
        <v>38602</v>
      </c>
      <c r="D346" s="3" t="s">
        <v>5455</v>
      </c>
      <c r="E346" s="3" t="str">
        <f>'Nolette Dataset'!I346</f>
        <v>Environment</v>
      </c>
      <c r="F346" s="1" t="str">
        <f>'Nolette Dataset'!X346</f>
        <v>Forcing</v>
      </c>
      <c r="G346" s="1" t="s">
        <v>4842</v>
      </c>
      <c r="H346" s="29">
        <f>'Nolette Dataset'!T346</f>
        <v>2</v>
      </c>
      <c r="I346" s="1" t="s">
        <v>975</v>
      </c>
      <c r="J346" s="1" t="str">
        <f t="shared" si="5"/>
        <v>NY CT CA IL IA ME MA NH NJ NM NC RI VT WI PA</v>
      </c>
      <c r="K346" t="s">
        <v>975</v>
      </c>
      <c r="L346" t="s">
        <v>3236</v>
      </c>
      <c r="M346" t="s">
        <v>230</v>
      </c>
      <c r="N346" t="s">
        <v>2078</v>
      </c>
      <c r="O346" t="s">
        <v>107</v>
      </c>
      <c r="P346" t="s">
        <v>3630</v>
      </c>
      <c r="Q346" t="s">
        <v>1443</v>
      </c>
      <c r="R346" t="s">
        <v>3227</v>
      </c>
      <c r="S346" t="s">
        <v>1143</v>
      </c>
      <c r="T346" t="s">
        <v>4119</v>
      </c>
      <c r="U346" t="s">
        <v>3708</v>
      </c>
      <c r="V346" t="s">
        <v>3760</v>
      </c>
      <c r="W346" t="s">
        <v>2054</v>
      </c>
      <c r="X346" t="s">
        <v>2834</v>
      </c>
      <c r="Y346" t="s">
        <v>1175</v>
      </c>
    </row>
    <row r="347" spans="1:26" ht="17" customHeight="1" x14ac:dyDescent="0.2">
      <c r="A347" t="str">
        <f>'Nolette Dataset'!C347</f>
        <v>California v. U.S. Department of Agriculture</v>
      </c>
      <c r="B347" s="20" t="str">
        <f>'Nolette Dataset'!M347</f>
        <v>3:05-cv-03508</v>
      </c>
      <c r="C347" s="43">
        <f>'Nolette Dataset'!F347</f>
        <v>38594</v>
      </c>
      <c r="D347" s="3" t="s">
        <v>5455</v>
      </c>
      <c r="E347" s="3" t="str">
        <f>'Nolette Dataset'!I347</f>
        <v>Environment</v>
      </c>
      <c r="F347" s="1" t="str">
        <f>'Nolette Dataset'!X347</f>
        <v>Blocking</v>
      </c>
      <c r="G347" s="1" t="s">
        <v>4843</v>
      </c>
      <c r="H347" s="29">
        <f>'Nolette Dataset'!T347</f>
        <v>9</v>
      </c>
      <c r="I347" s="1" t="s">
        <v>230</v>
      </c>
      <c r="J347" s="1" t="str">
        <f t="shared" si="5"/>
        <v>CA OR NM WA WY MT AK</v>
      </c>
      <c r="K347" t="s">
        <v>230</v>
      </c>
      <c r="L347" t="s">
        <v>1961</v>
      </c>
      <c r="M347" t="s">
        <v>4119</v>
      </c>
      <c r="N347" t="s">
        <v>165</v>
      </c>
      <c r="O347" t="s">
        <v>2033</v>
      </c>
      <c r="P347" t="s">
        <v>4758</v>
      </c>
      <c r="Q347" t="s">
        <v>1348</v>
      </c>
    </row>
    <row r="348" spans="1:26" ht="17" customHeight="1" x14ac:dyDescent="0.2">
      <c r="A348" t="str">
        <f>'Nolette Dataset'!C348</f>
        <v>New Jersey v. EPA</v>
      </c>
      <c r="B348" s="20" t="str">
        <f>'Nolette Dataset'!M348</f>
        <v>05-01162</v>
      </c>
      <c r="C348" s="43">
        <f>'Nolette Dataset'!F348</f>
        <v>38490</v>
      </c>
      <c r="D348" s="3" t="s">
        <v>5455</v>
      </c>
      <c r="E348" s="3" t="str">
        <f>'Nolette Dataset'!I348</f>
        <v>Environment</v>
      </c>
      <c r="F348" s="1" t="str">
        <f>'Nolette Dataset'!X348</f>
        <v>Blocking</v>
      </c>
      <c r="G348" s="1" t="s">
        <v>4844</v>
      </c>
      <c r="H348" s="29" t="str">
        <f>'Nolette Dataset'!T348</f>
        <v>DC</v>
      </c>
      <c r="I348" s="1" t="s">
        <v>1143</v>
      </c>
      <c r="J348" s="1" t="str">
        <f t="shared" si="5"/>
        <v>NJ CA CT DE IL ME MD MA MI MN NH NM NY WI RI VT</v>
      </c>
      <c r="K348" t="s">
        <v>1143</v>
      </c>
      <c r="L348" t="s">
        <v>230</v>
      </c>
      <c r="M348" t="s">
        <v>3236</v>
      </c>
      <c r="N348" t="s">
        <v>3576</v>
      </c>
      <c r="O348" t="s">
        <v>2078</v>
      </c>
      <c r="P348" t="s">
        <v>3630</v>
      </c>
      <c r="Q348" t="s">
        <v>1335</v>
      </c>
      <c r="R348" t="s">
        <v>1443</v>
      </c>
      <c r="S348" t="s">
        <v>3301</v>
      </c>
      <c r="T348" t="s">
        <v>4737</v>
      </c>
      <c r="U348" t="s">
        <v>3227</v>
      </c>
      <c r="V348" t="s">
        <v>4119</v>
      </c>
      <c r="W348" t="s">
        <v>975</v>
      </c>
      <c r="X348" t="s">
        <v>2834</v>
      </c>
      <c r="Y348" t="s">
        <v>3760</v>
      </c>
      <c r="Z348" t="s">
        <v>2054</v>
      </c>
    </row>
    <row r="349" spans="1:26" ht="17" customHeight="1" x14ac:dyDescent="0.2">
      <c r="A349" t="str">
        <f>'Nolette Dataset'!C349</f>
        <v>New Jersey v. EPA</v>
      </c>
      <c r="B349" s="20" t="str">
        <f>'Nolette Dataset'!M349</f>
        <v>05-01097</v>
      </c>
      <c r="C349" s="43">
        <f>'Nolette Dataset'!F349</f>
        <v>38439</v>
      </c>
      <c r="D349" s="3" t="s">
        <v>5455</v>
      </c>
      <c r="E349" s="3" t="str">
        <f>'Nolette Dataset'!I349</f>
        <v>Environment</v>
      </c>
      <c r="F349" s="1" t="str">
        <f>'Nolette Dataset'!X349</f>
        <v>Blocking</v>
      </c>
      <c r="G349" s="1" t="s">
        <v>4844</v>
      </c>
      <c r="H349" s="29" t="str">
        <f>'Nolette Dataset'!T349</f>
        <v>DC</v>
      </c>
      <c r="I349" s="1" t="s">
        <v>1143</v>
      </c>
      <c r="J349" s="1" t="str">
        <f t="shared" si="5"/>
        <v>NJ CA CT DE IL ME MD MA MI MN NH NM NY WI RI VT</v>
      </c>
      <c r="K349" t="s">
        <v>1143</v>
      </c>
      <c r="L349" t="s">
        <v>230</v>
      </c>
      <c r="M349" t="s">
        <v>3236</v>
      </c>
      <c r="N349" t="s">
        <v>3576</v>
      </c>
      <c r="O349" t="s">
        <v>2078</v>
      </c>
      <c r="P349" t="s">
        <v>3630</v>
      </c>
      <c r="Q349" t="s">
        <v>1335</v>
      </c>
      <c r="R349" t="s">
        <v>1443</v>
      </c>
      <c r="S349" t="s">
        <v>3301</v>
      </c>
      <c r="T349" t="s">
        <v>4737</v>
      </c>
      <c r="U349" t="s">
        <v>3227</v>
      </c>
      <c r="V349" t="s">
        <v>4119</v>
      </c>
      <c r="W349" t="s">
        <v>975</v>
      </c>
      <c r="X349" t="s">
        <v>2834</v>
      </c>
      <c r="Y349" t="s">
        <v>3760</v>
      </c>
      <c r="Z349" t="s">
        <v>2054</v>
      </c>
    </row>
    <row r="350" spans="1:26" ht="17" customHeight="1" x14ac:dyDescent="0.2">
      <c r="A350" t="str">
        <f>'Nolette Dataset'!C350</f>
        <v>South Coast Air Quality Management District v. EPA</v>
      </c>
      <c r="B350" s="20" t="str">
        <f>'Nolette Dataset'!M350</f>
        <v>472 F.3d 882</v>
      </c>
      <c r="C350" s="43">
        <f>'Nolette Dataset'!F350</f>
        <v>38166</v>
      </c>
      <c r="D350" s="1" t="s">
        <v>5456</v>
      </c>
      <c r="E350" s="3" t="str">
        <f>'Nolette Dataset'!I350</f>
        <v>Environment</v>
      </c>
      <c r="F350" s="1" t="str">
        <f>'Nolette Dataset'!X350</f>
        <v>Blocking</v>
      </c>
      <c r="G350" s="1" t="s">
        <v>4906</v>
      </c>
      <c r="H350" s="29" t="str">
        <f>'Nolette Dataset'!T350</f>
        <v>DC</v>
      </c>
      <c r="I350" s="1" t="s">
        <v>5420</v>
      </c>
      <c r="J350" s="1" t="str">
        <f t="shared" si="5"/>
        <v>MA CT DE ME NY DC PA</v>
      </c>
      <c r="K350" t="s">
        <v>1443</v>
      </c>
      <c r="L350" t="s">
        <v>3236</v>
      </c>
      <c r="M350" t="s">
        <v>3576</v>
      </c>
      <c r="N350" t="s">
        <v>3630</v>
      </c>
      <c r="O350" t="s">
        <v>975</v>
      </c>
      <c r="P350" t="s">
        <v>1671</v>
      </c>
      <c r="Q350" t="s">
        <v>1175</v>
      </c>
    </row>
    <row r="351" spans="1:26" ht="17" customHeight="1" x14ac:dyDescent="0.2">
      <c r="A351" t="str">
        <f>'Nolette Dataset'!C351</f>
        <v>Rhode Island v. EPA</v>
      </c>
      <c r="B351" s="20" t="str">
        <f>'Nolette Dataset'!M351</f>
        <v>129 S.Ct. 1498</v>
      </c>
      <c r="C351" s="43">
        <f>'Nolette Dataset'!F351</f>
        <v>38349</v>
      </c>
      <c r="D351" s="1" t="s">
        <v>5456</v>
      </c>
      <c r="E351" s="3" t="str">
        <f>'Nolette Dataset'!I351</f>
        <v>Environment</v>
      </c>
      <c r="F351" s="1" t="str">
        <f>'Nolette Dataset'!X351</f>
        <v>Blocking</v>
      </c>
      <c r="G351" s="1" t="s">
        <v>4845</v>
      </c>
      <c r="H351" s="29">
        <f>'Nolette Dataset'!T351</f>
        <v>2</v>
      </c>
      <c r="I351" s="1" t="s">
        <v>3760</v>
      </c>
      <c r="J351" s="1" t="str">
        <f t="shared" si="5"/>
        <v>RI CT DE NJ NY MA IL IA MD MT OH OK PR</v>
      </c>
      <c r="K351" t="s">
        <v>3760</v>
      </c>
      <c r="L351" t="s">
        <v>3236</v>
      </c>
      <c r="M351" t="s">
        <v>3576</v>
      </c>
      <c r="N351" t="s">
        <v>1143</v>
      </c>
      <c r="O351" t="s">
        <v>975</v>
      </c>
      <c r="P351" t="s">
        <v>1443</v>
      </c>
      <c r="Q351" t="s">
        <v>2078</v>
      </c>
      <c r="R351" t="s">
        <v>107</v>
      </c>
      <c r="S351" t="s">
        <v>1335</v>
      </c>
      <c r="T351" t="s">
        <v>4758</v>
      </c>
      <c r="U351" t="s">
        <v>93</v>
      </c>
      <c r="V351" t="s">
        <v>2772</v>
      </c>
      <c r="W351" t="s">
        <v>4762</v>
      </c>
    </row>
    <row r="352" spans="1:26" ht="17" customHeight="1" x14ac:dyDescent="0.2">
      <c r="A352" t="str">
        <f>'Nolette Dataset'!C352</f>
        <v>New York v. U.S. Department of Housing and Urban Development</v>
      </c>
      <c r="B352" s="20" t="str">
        <f>'Nolette Dataset'!M352</f>
        <v>1:04-cv-03869</v>
      </c>
      <c r="C352" s="43">
        <f>'Nolette Dataset'!F352</f>
        <v>38239</v>
      </c>
      <c r="D352" s="1" t="s">
        <v>5456</v>
      </c>
      <c r="E352" s="3" t="str">
        <f>'Nolette Dataset'!I352</f>
        <v>Environment</v>
      </c>
      <c r="F352" s="1" t="str">
        <f>'Nolette Dataset'!X352</f>
        <v>Forcing</v>
      </c>
      <c r="G352" s="1" t="s">
        <v>4846</v>
      </c>
      <c r="H352" s="29">
        <f>'Nolette Dataset'!T352</f>
        <v>2</v>
      </c>
      <c r="I352" s="1" t="s">
        <v>975</v>
      </c>
      <c r="J352" s="1" t="str">
        <f t="shared" si="5"/>
        <v>NY CT IL NM WI VI</v>
      </c>
      <c r="K352" t="s">
        <v>975</v>
      </c>
      <c r="L352" t="s">
        <v>3236</v>
      </c>
      <c r="M352" t="s">
        <v>2078</v>
      </c>
      <c r="N352" t="s">
        <v>4119</v>
      </c>
      <c r="O352" t="s">
        <v>2834</v>
      </c>
      <c r="P352" t="s">
        <v>4763</v>
      </c>
    </row>
    <row r="353" spans="1:25" ht="17" customHeight="1" x14ac:dyDescent="0.2">
      <c r="A353" t="str">
        <f>'Nolette Dataset'!C353</f>
        <v>New York v. EPA</v>
      </c>
      <c r="B353" s="20" t="str">
        <f>'Nolette Dataset'!M353</f>
        <v>04-04809</v>
      </c>
      <c r="C353" s="43">
        <f>'Nolette Dataset'!F353</f>
        <v>38237</v>
      </c>
      <c r="D353" s="1" t="s">
        <v>5456</v>
      </c>
      <c r="E353" s="3" t="str">
        <f>'Nolette Dataset'!I353</f>
        <v>Environment</v>
      </c>
      <c r="F353" s="1" t="str">
        <f>'Nolette Dataset'!X353</f>
        <v>Forcing</v>
      </c>
      <c r="G353" s="1" t="s">
        <v>4847</v>
      </c>
      <c r="H353" s="29">
        <f>'Nolette Dataset'!T353</f>
        <v>9</v>
      </c>
      <c r="I353" s="1" t="s">
        <v>975</v>
      </c>
      <c r="J353" s="1" t="str">
        <f t="shared" si="5"/>
        <v>NY CT</v>
      </c>
      <c r="K353" t="s">
        <v>975</v>
      </c>
      <c r="L353" t="s">
        <v>3236</v>
      </c>
    </row>
    <row r="354" spans="1:25" ht="17" customHeight="1" x14ac:dyDescent="0.2">
      <c r="A354" t="str">
        <f>'Nolette Dataset'!C354</f>
        <v>Vermont v. Thompson</v>
      </c>
      <c r="B354" s="20" t="str">
        <f>'Nolette Dataset'!M354</f>
        <v>2:04-cv-00206</v>
      </c>
      <c r="C354" s="43">
        <f>'Nolette Dataset'!F354</f>
        <v>38218</v>
      </c>
      <c r="D354" s="1" t="s">
        <v>5456</v>
      </c>
      <c r="E354" s="3" t="str">
        <f>'Nolette Dataset'!I354</f>
        <v>Health Care</v>
      </c>
      <c r="F354" s="1" t="str">
        <f>'Nolette Dataset'!X354</f>
        <v>Forcing</v>
      </c>
      <c r="G354" s="1" t="s">
        <v>4890</v>
      </c>
      <c r="H354" s="29">
        <f>'Nolette Dataset'!T354</f>
        <v>2</v>
      </c>
      <c r="I354" s="1" t="s">
        <v>2054</v>
      </c>
      <c r="J354" s="1" t="str">
        <f t="shared" si="5"/>
        <v>VT</v>
      </c>
      <c r="K354" t="s">
        <v>2054</v>
      </c>
    </row>
    <row r="355" spans="1:25" ht="17" customHeight="1" x14ac:dyDescent="0.2">
      <c r="A355" t="str">
        <f>'Nolette Dataset'!C355</f>
        <v>Colorado v. FERC</v>
      </c>
      <c r="B355" s="20" t="str">
        <f>'Nolette Dataset'!M355</f>
        <v>04-01238</v>
      </c>
      <c r="C355" s="43">
        <f>'Nolette Dataset'!F355</f>
        <v>38184</v>
      </c>
      <c r="D355" s="1" t="s">
        <v>5456</v>
      </c>
      <c r="E355" s="3" t="str">
        <f>'Nolette Dataset'!I355</f>
        <v>Energy</v>
      </c>
      <c r="F355" s="1" t="str">
        <f>'Nolette Dataset'!X355</f>
        <v>Forcing</v>
      </c>
      <c r="G355" s="1" t="s">
        <v>4889</v>
      </c>
      <c r="H355" s="29" t="str">
        <f>'Nolette Dataset'!T355</f>
        <v>DC</v>
      </c>
      <c r="I355" s="1" t="s">
        <v>5423</v>
      </c>
      <c r="J355" s="1" t="str">
        <f t="shared" si="5"/>
        <v>CO RI NM</v>
      </c>
      <c r="K355" t="s">
        <v>1591</v>
      </c>
      <c r="L355" t="s">
        <v>3760</v>
      </c>
      <c r="M355" t="s">
        <v>4119</v>
      </c>
    </row>
    <row r="356" spans="1:25" ht="17" customHeight="1" x14ac:dyDescent="0.2">
      <c r="A356" t="str">
        <f>'Nolette Dataset'!C356</f>
        <v>Massachusetts v. EPA</v>
      </c>
      <c r="B356" s="20" t="str">
        <f>'Nolette Dataset'!M356</f>
        <v>04-1207</v>
      </c>
      <c r="C356" s="43">
        <f>'Nolette Dataset'!F356</f>
        <v>38167</v>
      </c>
      <c r="D356" s="1" t="s">
        <v>5456</v>
      </c>
      <c r="E356" s="3" t="str">
        <f>'Nolette Dataset'!I356</f>
        <v>Environment</v>
      </c>
      <c r="F356" s="1" t="str">
        <f>'Nolette Dataset'!X356</f>
        <v>Blocking</v>
      </c>
      <c r="G356" s="1" t="s">
        <v>4891</v>
      </c>
      <c r="H356" s="29" t="str">
        <f>'Nolette Dataset'!T356</f>
        <v>DC</v>
      </c>
      <c r="I356" s="1" t="s">
        <v>5424</v>
      </c>
      <c r="J356" s="1" t="str">
        <f t="shared" si="5"/>
        <v>MA CT DE ME NY PA DC</v>
      </c>
      <c r="K356" t="s">
        <v>1443</v>
      </c>
      <c r="L356" t="s">
        <v>3236</v>
      </c>
      <c r="M356" t="s">
        <v>3576</v>
      </c>
      <c r="N356" t="s">
        <v>3630</v>
      </c>
      <c r="O356" t="s">
        <v>975</v>
      </c>
      <c r="P356" t="s">
        <v>1175</v>
      </c>
      <c r="Q356" t="s">
        <v>1671</v>
      </c>
    </row>
    <row r="357" spans="1:25" ht="17" customHeight="1" x14ac:dyDescent="0.2">
      <c r="A357" t="str">
        <f>'Nolette Dataset'!C357</f>
        <v>American Rivers v. U.S. Army Corps of Engineers</v>
      </c>
      <c r="B357" s="20" t="str">
        <f>'Nolette Dataset'!M357</f>
        <v>0:03-cv-04285</v>
      </c>
      <c r="C357" s="43">
        <f>'Nolette Dataset'!F357</f>
        <v>38061</v>
      </c>
      <c r="D357" s="1" t="s">
        <v>5456</v>
      </c>
      <c r="E357" s="3" t="str">
        <f>'Nolette Dataset'!I357</f>
        <v>Environment</v>
      </c>
      <c r="F357" s="1" t="str">
        <f>'Nolette Dataset'!X357</f>
        <v>Forcing</v>
      </c>
      <c r="G357" s="1" t="s">
        <v>4907</v>
      </c>
      <c r="H357" s="29" t="str">
        <f>'Nolette Dataset'!T357</f>
        <v>DC</v>
      </c>
      <c r="I357" s="1" t="s">
        <v>5870</v>
      </c>
      <c r="J357" s="1" t="str">
        <f t="shared" si="5"/>
        <v>ND NE MO</v>
      </c>
      <c r="K357" t="s">
        <v>1324</v>
      </c>
      <c r="L357" t="s">
        <v>2824</v>
      </c>
      <c r="M357" t="s">
        <v>147</v>
      </c>
    </row>
    <row r="358" spans="1:25" ht="17" customHeight="1" x14ac:dyDescent="0.2">
      <c r="A358" t="str">
        <f>'Nolette Dataset'!C358</f>
        <v>Sierra Club v. EPA</v>
      </c>
      <c r="B358" s="20" t="str">
        <f>'Nolette Dataset'!M358</f>
        <v>356 F.3d 296</v>
      </c>
      <c r="C358" s="43">
        <f>'Nolette Dataset'!F358</f>
        <v>37704</v>
      </c>
      <c r="D358" s="1" t="s">
        <v>5456</v>
      </c>
      <c r="E358" s="3" t="str">
        <f>'Nolette Dataset'!I358</f>
        <v>Environment</v>
      </c>
      <c r="F358" s="1" t="str">
        <f>'Nolette Dataset'!X358</f>
        <v>Blocking</v>
      </c>
      <c r="G358" s="1" t="s">
        <v>4877</v>
      </c>
      <c r="H358" s="29" t="str">
        <f>'Nolette Dataset'!T358</f>
        <v>DC</v>
      </c>
      <c r="J358" s="1" t="str">
        <f t="shared" si="5"/>
        <v/>
      </c>
    </row>
    <row r="359" spans="1:25" ht="17" customHeight="1" x14ac:dyDescent="0.2">
      <c r="A359" t="str">
        <f>'Nolette Dataset'!C359</f>
        <v>Sierra Club v. EPA</v>
      </c>
      <c r="B359" s="20" t="str">
        <f>'Nolette Dataset'!M359</f>
        <v>375 F.3d 537</v>
      </c>
      <c r="C359" s="43">
        <f>'Nolette Dataset'!F359</f>
        <v>37812</v>
      </c>
      <c r="D359" s="1" t="s">
        <v>5456</v>
      </c>
      <c r="E359" s="3" t="str">
        <f>'Nolette Dataset'!I359</f>
        <v>Environment</v>
      </c>
      <c r="F359" s="1" t="str">
        <f>'Nolette Dataset'!X359</f>
        <v>Blocking</v>
      </c>
      <c r="G359" s="1" t="s">
        <v>4908</v>
      </c>
      <c r="H359" s="29">
        <f>'Nolette Dataset'!T359</f>
        <v>7</v>
      </c>
      <c r="I359" s="1" t="s">
        <v>5425</v>
      </c>
      <c r="J359" s="1" t="str">
        <f t="shared" si="5"/>
        <v>IL MO</v>
      </c>
      <c r="K359" t="s">
        <v>2078</v>
      </c>
      <c r="L359" t="s">
        <v>147</v>
      </c>
    </row>
    <row r="360" spans="1:25" ht="17" customHeight="1" x14ac:dyDescent="0.2">
      <c r="A360" t="str">
        <f>'Nolette Dataset'!C360</f>
        <v>NW Environmental Advocates v. EPA</v>
      </c>
      <c r="B360" s="20" t="str">
        <f>'Nolette Dataset'!M360</f>
        <v>03-74795</v>
      </c>
      <c r="C360" s="43">
        <f>'Nolette Dataset'!F360</f>
        <v>37986</v>
      </c>
      <c r="D360" s="1" t="s">
        <v>5456</v>
      </c>
      <c r="E360" s="3" t="str">
        <f>'Nolette Dataset'!I360</f>
        <v>Environment</v>
      </c>
      <c r="F360" s="1" t="str">
        <f>'Nolette Dataset'!X360</f>
        <v>Blocking</v>
      </c>
      <c r="G360" s="1" t="s">
        <v>4909</v>
      </c>
      <c r="H360" s="29">
        <f>'Nolette Dataset'!T360</f>
        <v>9</v>
      </c>
      <c r="I360" s="1" t="s">
        <v>5426</v>
      </c>
      <c r="J360" s="1" t="str">
        <f t="shared" si="5"/>
        <v>NY MI WI MN IL</v>
      </c>
      <c r="K360" t="s">
        <v>975</v>
      </c>
      <c r="L360" t="s">
        <v>3301</v>
      </c>
      <c r="M360" t="s">
        <v>2834</v>
      </c>
      <c r="N360" t="s">
        <v>4737</v>
      </c>
      <c r="O360" t="s">
        <v>2078</v>
      </c>
    </row>
    <row r="361" spans="1:25" ht="17" customHeight="1" x14ac:dyDescent="0.2">
      <c r="A361" t="str">
        <f>'Nolette Dataset'!C361</f>
        <v>New York v. EPA</v>
      </c>
      <c r="B361" s="20">
        <f>'Nolette Dataset'!M361</f>
        <v>0</v>
      </c>
      <c r="C361" s="43">
        <f>'Nolette Dataset'!F361</f>
        <v>37942</v>
      </c>
      <c r="D361" s="1" t="s">
        <v>5456</v>
      </c>
      <c r="E361" s="3" t="str">
        <f>'Nolette Dataset'!I361</f>
        <v>Environment</v>
      </c>
      <c r="F361" s="1" t="str">
        <f>'Nolette Dataset'!X361</f>
        <v>Blocking</v>
      </c>
      <c r="G361" s="1" t="s">
        <v>4849</v>
      </c>
      <c r="H361" s="29" t="str">
        <f>'Nolette Dataset'!T361</f>
        <v>DC</v>
      </c>
      <c r="I361" s="1" t="s">
        <v>975</v>
      </c>
      <c r="J361" s="1" t="str">
        <f t="shared" si="5"/>
        <v>NY CA CT DC IL ME MD MA NH NJ NM RI VT WI</v>
      </c>
      <c r="K361" t="s">
        <v>975</v>
      </c>
      <c r="L361" t="s">
        <v>230</v>
      </c>
      <c r="M361" t="s">
        <v>3236</v>
      </c>
      <c r="N361" t="s">
        <v>1671</v>
      </c>
      <c r="O361" t="s">
        <v>2078</v>
      </c>
      <c r="P361" t="s">
        <v>3630</v>
      </c>
      <c r="Q361" t="s">
        <v>1335</v>
      </c>
      <c r="R361" t="s">
        <v>1443</v>
      </c>
      <c r="S361" t="s">
        <v>3227</v>
      </c>
      <c r="T361" t="s">
        <v>1143</v>
      </c>
      <c r="U361" t="s">
        <v>4119</v>
      </c>
      <c r="V361" t="s">
        <v>3760</v>
      </c>
      <c r="W361" t="s">
        <v>2054</v>
      </c>
      <c r="X361" t="s">
        <v>2834</v>
      </c>
    </row>
    <row r="362" spans="1:25" ht="17" customHeight="1" x14ac:dyDescent="0.2">
      <c r="A362" t="str">
        <f>'Nolette Dataset'!C362</f>
        <v>New York v. EPA</v>
      </c>
      <c r="B362" s="20" t="str">
        <f>'Nolette Dataset'!M362</f>
        <v>03-1380</v>
      </c>
      <c r="C362" s="43">
        <f>'Nolette Dataset'!F362</f>
        <v>37921</v>
      </c>
      <c r="D362" s="1" t="s">
        <v>5456</v>
      </c>
      <c r="E362" s="3" t="str">
        <f>'Nolette Dataset'!I362</f>
        <v>Environment</v>
      </c>
      <c r="F362" s="1" t="str">
        <f>'Nolette Dataset'!X362</f>
        <v>Blocking</v>
      </c>
      <c r="G362" s="1" t="s">
        <v>4850</v>
      </c>
      <c r="H362" s="29" t="str">
        <f>'Nolette Dataset'!T362</f>
        <v>DC</v>
      </c>
      <c r="I362" s="1" t="s">
        <v>975</v>
      </c>
      <c r="J362" s="1" t="str">
        <f t="shared" si="5"/>
        <v>NY CA CT DE IL ME MD MA NH NJ NM DC RI VT WI</v>
      </c>
      <c r="K362" t="s">
        <v>975</v>
      </c>
      <c r="L362" t="s">
        <v>230</v>
      </c>
      <c r="M362" t="s">
        <v>3236</v>
      </c>
      <c r="N362" t="s">
        <v>3576</v>
      </c>
      <c r="O362" t="s">
        <v>2078</v>
      </c>
      <c r="P362" t="s">
        <v>3630</v>
      </c>
      <c r="Q362" t="s">
        <v>1335</v>
      </c>
      <c r="R362" t="s">
        <v>1443</v>
      </c>
      <c r="S362" t="s">
        <v>3227</v>
      </c>
      <c r="T362" t="s">
        <v>1143</v>
      </c>
      <c r="U362" t="s">
        <v>4119</v>
      </c>
      <c r="V362" t="s">
        <v>1671</v>
      </c>
      <c r="W362" t="s">
        <v>3760</v>
      </c>
      <c r="X362" t="s">
        <v>2054</v>
      </c>
      <c r="Y362" t="s">
        <v>2834</v>
      </c>
    </row>
    <row r="363" spans="1:25" ht="17" customHeight="1" x14ac:dyDescent="0.2">
      <c r="A363" t="str">
        <f>'Nolette Dataset'!C363</f>
        <v>Massachusetts v. EPA</v>
      </c>
      <c r="B363" s="20" t="str">
        <f>'Nolette Dataset'!M363</f>
        <v>03-01361</v>
      </c>
      <c r="C363" s="43">
        <f>'Nolette Dataset'!F363</f>
        <v>37917</v>
      </c>
      <c r="D363" s="1" t="s">
        <v>5456</v>
      </c>
      <c r="E363" s="3" t="str">
        <f>'Nolette Dataset'!I363</f>
        <v>Environment</v>
      </c>
      <c r="F363" s="1" t="str">
        <f>'Nolette Dataset'!X363</f>
        <v>Forcing</v>
      </c>
      <c r="G363" s="1" t="s">
        <v>4851</v>
      </c>
      <c r="H363" s="29" t="str">
        <f>'Nolette Dataset'!T363</f>
        <v>DC</v>
      </c>
      <c r="I363" s="1" t="s">
        <v>1443</v>
      </c>
      <c r="J363" s="1" t="str">
        <f t="shared" si="5"/>
        <v>MA CA CT IL ME NJ NM NY OR RI VT WA DC AS</v>
      </c>
      <c r="K363" t="s">
        <v>1443</v>
      </c>
      <c r="L363" t="s">
        <v>230</v>
      </c>
      <c r="M363" t="s">
        <v>3236</v>
      </c>
      <c r="N363" t="s">
        <v>2078</v>
      </c>
      <c r="O363" t="s">
        <v>3630</v>
      </c>
      <c r="P363" t="s">
        <v>1143</v>
      </c>
      <c r="Q363" t="s">
        <v>4119</v>
      </c>
      <c r="R363" t="s">
        <v>975</v>
      </c>
      <c r="S363" t="s">
        <v>1961</v>
      </c>
      <c r="T363" t="s">
        <v>3760</v>
      </c>
      <c r="U363" t="s">
        <v>2054</v>
      </c>
      <c r="V363" t="s">
        <v>165</v>
      </c>
      <c r="W363" t="s">
        <v>1671</v>
      </c>
      <c r="X363" t="s">
        <v>4764</v>
      </c>
    </row>
    <row r="364" spans="1:25" ht="17" customHeight="1" x14ac:dyDescent="0.2">
      <c r="A364" t="str">
        <f>'Nolette Dataset'!C364</f>
        <v>New York v. FCC</v>
      </c>
      <c r="B364" s="20" t="str">
        <f>'Nolette Dataset'!M364</f>
        <v>03-01348; 03-01391</v>
      </c>
      <c r="C364" s="43">
        <f>'Nolette Dataset'!F364</f>
        <v>37910</v>
      </c>
      <c r="D364" s="1" t="s">
        <v>5456</v>
      </c>
      <c r="E364" s="3" t="str">
        <f>'Nolette Dataset'!I364</f>
        <v>Communications</v>
      </c>
      <c r="F364" s="1" t="str">
        <f>'Nolette Dataset'!X364</f>
        <v>Blocking</v>
      </c>
      <c r="G364" s="1" t="s">
        <v>4892</v>
      </c>
      <c r="H364" s="29" t="str">
        <f>'Nolette Dataset'!T364</f>
        <v>DC</v>
      </c>
      <c r="I364" s="1" t="s">
        <v>975</v>
      </c>
      <c r="J364" s="1" t="str">
        <f t="shared" si="5"/>
        <v>NY</v>
      </c>
      <c r="K364" t="s">
        <v>975</v>
      </c>
    </row>
    <row r="365" spans="1:25" ht="17" customHeight="1" x14ac:dyDescent="0.2">
      <c r="A365" t="str">
        <f>'Nolette Dataset'!C365</f>
        <v>New York v. EPA</v>
      </c>
      <c r="B365" s="20" t="str">
        <f>'Nolette Dataset'!M365</f>
        <v>1:03-cv-07155</v>
      </c>
      <c r="C365" s="43">
        <f>'Nolette Dataset'!F365</f>
        <v>37879</v>
      </c>
      <c r="D365" s="1" t="s">
        <v>5456</v>
      </c>
      <c r="E365" s="3" t="str">
        <f>'Nolette Dataset'!I365</f>
        <v>Environment</v>
      </c>
      <c r="F365" s="1" t="str">
        <f>'Nolette Dataset'!X365</f>
        <v>Forcing</v>
      </c>
      <c r="G365" s="1" t="s">
        <v>4852</v>
      </c>
      <c r="H365" s="29">
        <f>'Nolette Dataset'!T365</f>
        <v>2</v>
      </c>
      <c r="I365" s="1" t="s">
        <v>975</v>
      </c>
      <c r="J365" s="1" t="str">
        <f t="shared" si="5"/>
        <v>NY CT NJ</v>
      </c>
      <c r="K365" t="s">
        <v>975</v>
      </c>
      <c r="L365" t="s">
        <v>3236</v>
      </c>
      <c r="M365" t="s">
        <v>1143</v>
      </c>
    </row>
    <row r="366" spans="1:25" ht="17" customHeight="1" x14ac:dyDescent="0.2">
      <c r="A366" t="str">
        <f>'Nolette Dataset'!C366</f>
        <v>Massachusetts v. Whitman</v>
      </c>
      <c r="B366" s="20" t="str">
        <f>'Nolette Dataset'!M366</f>
        <v>3:03-cv-00984</v>
      </c>
      <c r="C366" s="43">
        <f>'Nolette Dataset'!F366</f>
        <v>37776</v>
      </c>
      <c r="D366" s="1" t="s">
        <v>5456</v>
      </c>
      <c r="E366" s="3" t="str">
        <f>'Nolette Dataset'!I366</f>
        <v>Environment</v>
      </c>
      <c r="F366" s="1" t="str">
        <f>'Nolette Dataset'!X366</f>
        <v>Forcing</v>
      </c>
      <c r="G366" s="1" t="s">
        <v>4853</v>
      </c>
      <c r="H366" s="29">
        <f>'Nolette Dataset'!T366</f>
        <v>2</v>
      </c>
      <c r="I366" s="1" t="s">
        <v>1443</v>
      </c>
      <c r="J366" s="1" t="str">
        <f t="shared" si="5"/>
        <v>MA CT ME</v>
      </c>
      <c r="K366" t="s">
        <v>1443</v>
      </c>
      <c r="L366" t="s">
        <v>3236</v>
      </c>
      <c r="M366" t="s">
        <v>3630</v>
      </c>
    </row>
    <row r="367" spans="1:25" ht="17" customHeight="1" x14ac:dyDescent="0.2">
      <c r="A367" t="str">
        <f>'Nolette Dataset'!C367</f>
        <v>North Dakota v. U.S. Army Corps of Engineers</v>
      </c>
      <c r="B367" s="20" t="str">
        <f>'Nolette Dataset'!M367</f>
        <v>1:03-cv-00050</v>
      </c>
      <c r="C367" s="43">
        <f>'Nolette Dataset'!F367</f>
        <v>37741</v>
      </c>
      <c r="D367" s="1" t="s">
        <v>5456</v>
      </c>
      <c r="E367" s="3" t="str">
        <f>'Nolette Dataset'!I367</f>
        <v>Environment</v>
      </c>
      <c r="F367" s="1" t="str">
        <f>'Nolette Dataset'!X367</f>
        <v>Forcing</v>
      </c>
      <c r="G367" s="1" t="s">
        <v>4854</v>
      </c>
      <c r="H367" s="29">
        <f>'Nolette Dataset'!T367</f>
        <v>8</v>
      </c>
      <c r="I367" s="1" t="s">
        <v>1324</v>
      </c>
      <c r="J367" s="1" t="str">
        <f t="shared" si="5"/>
        <v>ND NE SD</v>
      </c>
      <c r="K367" t="s">
        <v>1324</v>
      </c>
      <c r="L367" t="s">
        <v>2824</v>
      </c>
      <c r="M367" t="s">
        <v>4759</v>
      </c>
    </row>
    <row r="368" spans="1:25" ht="17" customHeight="1" x14ac:dyDescent="0.2">
      <c r="A368" t="str">
        <f>'Nolette Dataset'!C368</f>
        <v>California v. EPA</v>
      </c>
      <c r="B368" s="20" t="str">
        <f>'Nolette Dataset'!M368</f>
        <v>03-01104</v>
      </c>
      <c r="C368" s="43">
        <f>'Nolette Dataset'!F368</f>
        <v>37728</v>
      </c>
      <c r="D368" s="1" t="s">
        <v>5456</v>
      </c>
      <c r="E368" s="3" t="str">
        <f>'Nolette Dataset'!I368</f>
        <v>Environment</v>
      </c>
      <c r="F368" s="1" t="str">
        <f>'Nolette Dataset'!X368</f>
        <v>Blocking</v>
      </c>
      <c r="G368" s="1" t="s">
        <v>4893</v>
      </c>
      <c r="H368" s="29" t="str">
        <f>'Nolette Dataset'!T368</f>
        <v>DC</v>
      </c>
      <c r="I368" s="1" t="s">
        <v>5433</v>
      </c>
      <c r="J368" s="1" t="str">
        <f t="shared" si="5"/>
        <v>CA CT MA NJ NY DC</v>
      </c>
      <c r="K368" t="s">
        <v>230</v>
      </c>
      <c r="L368" t="s">
        <v>3236</v>
      </c>
      <c r="M368" t="s">
        <v>1443</v>
      </c>
      <c r="N368" t="s">
        <v>1143</v>
      </c>
      <c r="O368" t="s">
        <v>975</v>
      </c>
      <c r="P368" t="s">
        <v>1671</v>
      </c>
    </row>
    <row r="369" spans="1:26" ht="17" customHeight="1" x14ac:dyDescent="0.2">
      <c r="A369" t="str">
        <f>'Nolette Dataset'!C369</f>
        <v>American Rivers v. U.S. Army Corps of Engineers</v>
      </c>
      <c r="B369" s="20" t="str">
        <f>'Nolette Dataset'!M369</f>
        <v>1:03-cv-00241</v>
      </c>
      <c r="C369" s="43">
        <f>'Nolette Dataset'!F369</f>
        <v>37665</v>
      </c>
      <c r="D369" s="1" t="s">
        <v>5456</v>
      </c>
      <c r="E369" s="3" t="str">
        <f>'Nolette Dataset'!I369</f>
        <v>Environment</v>
      </c>
      <c r="F369" s="1" t="str">
        <f>'Nolette Dataset'!X369</f>
        <v>Forcing</v>
      </c>
      <c r="G369" s="1" t="s">
        <v>4848</v>
      </c>
      <c r="H369" s="29" t="str">
        <f>'Nolette Dataset'!T369</f>
        <v>DC</v>
      </c>
      <c r="I369" s="1" t="s">
        <v>4907</v>
      </c>
      <c r="J369" s="1" t="str">
        <f t="shared" si="5"/>
        <v>N D N E M O</v>
      </c>
      <c r="K369" t="s">
        <v>4760</v>
      </c>
      <c r="L369" t="s">
        <v>5129</v>
      </c>
      <c r="M369" t="s">
        <v>5130</v>
      </c>
      <c r="N369" t="s">
        <v>4761</v>
      </c>
    </row>
    <row r="370" spans="1:26" ht="17" customHeight="1" x14ac:dyDescent="0.2">
      <c r="A370" t="str">
        <f>'Nolette Dataset'!C370</f>
        <v>New York v. EPA</v>
      </c>
      <c r="B370" s="20">
        <f>'Nolette Dataset'!M370</f>
        <v>0</v>
      </c>
      <c r="C370" s="43">
        <f>'Nolette Dataset'!F370</f>
        <v>37658</v>
      </c>
      <c r="D370" s="1" t="s">
        <v>5456</v>
      </c>
      <c r="E370" s="3" t="str">
        <f>'Nolette Dataset'!I370</f>
        <v>Environment</v>
      </c>
      <c r="F370" s="1" t="str">
        <f>'Nolette Dataset'!X370</f>
        <v>Blocking</v>
      </c>
      <c r="G370" s="1" t="s">
        <v>4855</v>
      </c>
      <c r="H370" s="29" t="str">
        <f>'Nolette Dataset'!T370</f>
        <v>DC</v>
      </c>
      <c r="I370" s="1" t="s">
        <v>975</v>
      </c>
      <c r="J370" s="1" t="str">
        <f t="shared" si="5"/>
        <v>NY CT ME MA NJ RI VT MD NH PA</v>
      </c>
      <c r="K370" t="s">
        <v>975</v>
      </c>
      <c r="L370" t="s">
        <v>3236</v>
      </c>
      <c r="M370" t="s">
        <v>3630</v>
      </c>
      <c r="N370" t="s">
        <v>1443</v>
      </c>
      <c r="O370" t="s">
        <v>1143</v>
      </c>
      <c r="P370" t="s">
        <v>3760</v>
      </c>
      <c r="Q370" t="s">
        <v>2054</v>
      </c>
      <c r="R370" t="s">
        <v>1335</v>
      </c>
      <c r="S370" t="s">
        <v>3227</v>
      </c>
      <c r="T370" t="s">
        <v>1175</v>
      </c>
    </row>
    <row r="371" spans="1:26" ht="17" customHeight="1" x14ac:dyDescent="0.2">
      <c r="A371" t="str">
        <f>'Nolette Dataset'!C371</f>
        <v>New York v. EPA</v>
      </c>
      <c r="B371" s="20" t="str">
        <f>'Nolette Dataset'!M371</f>
        <v>02-01387</v>
      </c>
      <c r="C371" s="43">
        <f>'Nolette Dataset'!F371</f>
        <v>37621</v>
      </c>
      <c r="D371" s="1" t="s">
        <v>5456</v>
      </c>
      <c r="E371" s="3" t="str">
        <f>'Nolette Dataset'!I371</f>
        <v>Environment</v>
      </c>
      <c r="F371" s="1" t="str">
        <f>'Nolette Dataset'!X371</f>
        <v>Blocking</v>
      </c>
      <c r="G371" s="1" t="s">
        <v>4856</v>
      </c>
      <c r="H371" s="29" t="str">
        <f>'Nolette Dataset'!T371</f>
        <v>DC</v>
      </c>
      <c r="I371" s="1" t="s">
        <v>975</v>
      </c>
      <c r="J371" s="1" t="str">
        <f t="shared" si="5"/>
        <v>NY CA CT DE IL ME MD MA NH NJ DC RI VT WI PA</v>
      </c>
      <c r="K371" t="s">
        <v>975</v>
      </c>
      <c r="L371" t="s">
        <v>230</v>
      </c>
      <c r="M371" t="s">
        <v>3236</v>
      </c>
      <c r="N371" t="s">
        <v>3576</v>
      </c>
      <c r="O371" t="s">
        <v>2078</v>
      </c>
      <c r="P371" t="s">
        <v>3630</v>
      </c>
      <c r="Q371" t="s">
        <v>1335</v>
      </c>
      <c r="R371" t="s">
        <v>1443</v>
      </c>
      <c r="S371" t="s">
        <v>3227</v>
      </c>
      <c r="T371" t="s">
        <v>1143</v>
      </c>
      <c r="U371" t="s">
        <v>1671</v>
      </c>
      <c r="V371" t="s">
        <v>3760</v>
      </c>
      <c r="W371" t="s">
        <v>2054</v>
      </c>
      <c r="X371" t="s">
        <v>2834</v>
      </c>
      <c r="Y371" t="s">
        <v>1175</v>
      </c>
    </row>
    <row r="372" spans="1:26" ht="17" customHeight="1" x14ac:dyDescent="0.2">
      <c r="A372" t="str">
        <f>'Nolette Dataset'!C372</f>
        <v>Confederated Tribes v. United States</v>
      </c>
      <c r="B372" s="20" t="str">
        <f>'Nolette Dataset'!M372</f>
        <v>2:02-cv-03105</v>
      </c>
      <c r="C372" s="43">
        <f>'Nolette Dataset'!F372</f>
        <v>37529</v>
      </c>
      <c r="D372" s="1" t="s">
        <v>5456</v>
      </c>
      <c r="E372" s="3" t="str">
        <f>'Nolette Dataset'!I372</f>
        <v>Environment</v>
      </c>
      <c r="F372" s="1" t="str">
        <f>'Nolette Dataset'!X372</f>
        <v>Forcing</v>
      </c>
      <c r="G372" s="1" t="s">
        <v>4878</v>
      </c>
      <c r="H372" s="29">
        <f>'Nolette Dataset'!T372</f>
        <v>9</v>
      </c>
      <c r="I372" s="1" t="s">
        <v>4878</v>
      </c>
      <c r="J372" s="1" t="str">
        <f t="shared" si="5"/>
        <v>WA OR</v>
      </c>
      <c r="K372" t="s">
        <v>165</v>
      </c>
      <c r="L372" t="s">
        <v>1961</v>
      </c>
    </row>
    <row r="373" spans="1:26" ht="17" customHeight="1" x14ac:dyDescent="0.2">
      <c r="A373" t="str">
        <f>'Nolette Dataset'!C373</f>
        <v>West Virginia v. EPA</v>
      </c>
      <c r="B373" s="20" t="str">
        <f>'Nolette Dataset'!M373</f>
        <v>02-1181</v>
      </c>
      <c r="C373" s="43">
        <f>'Nolette Dataset'!F373</f>
        <v>37414</v>
      </c>
      <c r="D373" s="1" t="s">
        <v>5456</v>
      </c>
      <c r="E373" s="3" t="str">
        <f>'Nolette Dataset'!I373</f>
        <v>Environment</v>
      </c>
      <c r="F373" s="1" t="str">
        <f>'Nolette Dataset'!X373</f>
        <v>Forcing</v>
      </c>
      <c r="G373" s="1" t="s">
        <v>4857</v>
      </c>
      <c r="H373" s="29" t="str">
        <f>'Nolette Dataset'!T373</f>
        <v>DC</v>
      </c>
      <c r="I373" s="1" t="s">
        <v>5437</v>
      </c>
      <c r="J373" s="1" t="str">
        <f t="shared" si="5"/>
        <v>IL WV</v>
      </c>
      <c r="K373" t="s">
        <v>2078</v>
      </c>
      <c r="L373" t="s">
        <v>2928</v>
      </c>
    </row>
    <row r="374" spans="1:26" ht="17" customHeight="1" x14ac:dyDescent="0.2">
      <c r="A374" t="str">
        <f>'Nolette Dataset'!C374</f>
        <v>Nebraska v. Ubbelohde</v>
      </c>
      <c r="B374" s="20" t="str">
        <f>'Nolette Dataset'!M374</f>
        <v>8:02-cv-00217</v>
      </c>
      <c r="C374" s="43">
        <f>'Nolette Dataset'!F374</f>
        <v>37389</v>
      </c>
      <c r="D374" s="1" t="s">
        <v>5456</v>
      </c>
      <c r="E374" s="3" t="str">
        <f>'Nolette Dataset'!I374</f>
        <v>Environment</v>
      </c>
      <c r="F374" s="1" t="str">
        <f>'Nolette Dataset'!X374</f>
        <v>Forcing</v>
      </c>
      <c r="G374" s="1" t="s">
        <v>4894</v>
      </c>
      <c r="H374" s="29">
        <f>'Nolette Dataset'!T374</f>
        <v>8</v>
      </c>
      <c r="I374" s="1" t="s">
        <v>2824</v>
      </c>
      <c r="J374" s="1" t="str">
        <f t="shared" si="5"/>
        <v>NE MO</v>
      </c>
      <c r="K374" t="s">
        <v>2824</v>
      </c>
      <c r="L374" t="s">
        <v>147</v>
      </c>
    </row>
    <row r="375" spans="1:26" ht="17" customHeight="1" x14ac:dyDescent="0.2">
      <c r="A375" t="str">
        <f>'Nolette Dataset'!C375</f>
        <v>McConnell v. FEC</v>
      </c>
      <c r="B375" s="20" t="str">
        <f>'Nolette Dataset'!M375</f>
        <v>1:02-cv-00582</v>
      </c>
      <c r="C375" s="43">
        <f>'Nolette Dataset'!F375</f>
        <v>37342</v>
      </c>
      <c r="D375" s="1" t="s">
        <v>5456</v>
      </c>
      <c r="E375" s="3" t="str">
        <f>'Nolette Dataset'!I375</f>
        <v>Voting and Elections</v>
      </c>
      <c r="F375" s="1" t="str">
        <f>'Nolette Dataset'!X375</f>
        <v>Blocking</v>
      </c>
      <c r="G375" s="1" t="s">
        <v>4895</v>
      </c>
      <c r="H375" s="29" t="str">
        <f>'Nolette Dataset'!T375</f>
        <v>DC</v>
      </c>
      <c r="I375" s="1" t="s">
        <v>453</v>
      </c>
      <c r="J375" s="1" t="str">
        <f t="shared" si="5"/>
        <v>AL</v>
      </c>
      <c r="K375" t="s">
        <v>453</v>
      </c>
    </row>
    <row r="376" spans="1:26" ht="17" customHeight="1" x14ac:dyDescent="0.2">
      <c r="A376" t="str">
        <f>'Nolette Dataset'!C376</f>
        <v>Davis v. EPA</v>
      </c>
      <c r="B376" s="20" t="str">
        <f>'Nolette Dataset'!M376</f>
        <v>01-71356</v>
      </c>
      <c r="C376" s="43">
        <f>'Nolette Dataset'!F376</f>
        <v>37116</v>
      </c>
      <c r="D376" s="1" t="s">
        <v>5456</v>
      </c>
      <c r="E376" s="3" t="str">
        <f>'Nolette Dataset'!I376</f>
        <v>Environment</v>
      </c>
      <c r="F376" s="1" t="str">
        <f>'Nolette Dataset'!X376</f>
        <v>Forcing</v>
      </c>
      <c r="G376" s="1" t="s">
        <v>4896</v>
      </c>
      <c r="H376" s="29">
        <f>'Nolette Dataset'!T376</f>
        <v>9</v>
      </c>
      <c r="I376" s="1" t="s">
        <v>230</v>
      </c>
      <c r="J376" s="1" t="str">
        <f t="shared" si="5"/>
        <v>CA</v>
      </c>
      <c r="K376" t="s">
        <v>230</v>
      </c>
    </row>
    <row r="377" spans="1:26" ht="17" customHeight="1" x14ac:dyDescent="0.2">
      <c r="A377" t="str">
        <f>'Nolette Dataset'!C377</f>
        <v>New York v. Abraham</v>
      </c>
      <c r="B377" s="20" t="str">
        <f>'Nolette Dataset'!M377</f>
        <v>1:01-cv-05499</v>
      </c>
      <c r="C377" s="43">
        <f>'Nolette Dataset'!F377</f>
        <v>37061</v>
      </c>
      <c r="D377" s="1" t="s">
        <v>5456</v>
      </c>
      <c r="E377" s="3" t="str">
        <f>'Nolette Dataset'!I377</f>
        <v>Environment</v>
      </c>
      <c r="F377" s="1" t="str">
        <f>'Nolette Dataset'!X377</f>
        <v>Forcing</v>
      </c>
      <c r="G377" s="1" t="s">
        <v>4858</v>
      </c>
      <c r="H377" s="29">
        <f>'Nolette Dataset'!T377</f>
        <v>2</v>
      </c>
      <c r="I377" s="1" t="s">
        <v>975</v>
      </c>
      <c r="J377" s="1" t="str">
        <f t="shared" si="5"/>
        <v>NY CA CT VT ME NJ MA RI NV NH</v>
      </c>
      <c r="K377" t="s">
        <v>975</v>
      </c>
      <c r="L377" t="s">
        <v>230</v>
      </c>
      <c r="M377" t="s">
        <v>3236</v>
      </c>
      <c r="N377" t="s">
        <v>2054</v>
      </c>
      <c r="O377" t="s">
        <v>3630</v>
      </c>
      <c r="P377" t="s">
        <v>1143</v>
      </c>
      <c r="Q377" t="s">
        <v>1443</v>
      </c>
      <c r="R377" t="s">
        <v>3760</v>
      </c>
      <c r="S377" t="s">
        <v>1831</v>
      </c>
      <c r="T377" t="s">
        <v>3227</v>
      </c>
    </row>
    <row r="378" spans="1:26" ht="17" customHeight="1" x14ac:dyDescent="0.2">
      <c r="A378" t="str">
        <f>'Nolette Dataset'!C378</f>
        <v>New York v. EPA</v>
      </c>
      <c r="B378" s="20" t="str">
        <f>'Nolette Dataset'!M378</f>
        <v>01-1232</v>
      </c>
      <c r="C378" s="43">
        <f>'Nolette Dataset'!F378</f>
        <v>37036</v>
      </c>
      <c r="D378" s="1" t="s">
        <v>5456</v>
      </c>
      <c r="E378" s="3" t="str">
        <f>'Nolette Dataset'!I378</f>
        <v>Environment</v>
      </c>
      <c r="F378" s="1" t="str">
        <f>'Nolette Dataset'!X378</f>
        <v>Forcing</v>
      </c>
      <c r="G378" s="1" t="s">
        <v>4897</v>
      </c>
      <c r="H378" s="29" t="str">
        <f>'Nolette Dataset'!T378</f>
        <v>DC</v>
      </c>
      <c r="I378" s="1" t="s">
        <v>4765</v>
      </c>
      <c r="J378" s="1" t="str">
        <f t="shared" si="5"/>
        <v>NY CT</v>
      </c>
      <c r="K378" t="s">
        <v>975</v>
      </c>
      <c r="L378" t="s">
        <v>3236</v>
      </c>
    </row>
    <row r="379" spans="1:26" ht="17" customHeight="1" x14ac:dyDescent="0.2">
      <c r="A379" t="str">
        <f>'Nolette Dataset'!C379</f>
        <v>National Petrochemical v. EPA</v>
      </c>
      <c r="B379" s="20" t="str">
        <f>'Nolette Dataset'!M379</f>
        <v>01-1052</v>
      </c>
      <c r="C379" s="43">
        <f>'Nolette Dataset'!F379</f>
        <v>36999</v>
      </c>
      <c r="D379" s="1" t="s">
        <v>5456</v>
      </c>
      <c r="E379" s="3" t="str">
        <f>'Nolette Dataset'!I379</f>
        <v>Environment</v>
      </c>
      <c r="F379" s="1" t="str">
        <f>'Nolette Dataset'!X379</f>
        <v>Blocking</v>
      </c>
      <c r="G379" s="1" t="s">
        <v>4910</v>
      </c>
      <c r="H379" s="29" t="str">
        <f>'Nolette Dataset'!T379</f>
        <v>DC</v>
      </c>
      <c r="I379" s="1" t="s">
        <v>5439</v>
      </c>
      <c r="J379" s="1" t="str">
        <f t="shared" si="5"/>
        <v>CT DE MD MA NH NY RI</v>
      </c>
      <c r="K379" t="s">
        <v>3236</v>
      </c>
      <c r="L379" t="s">
        <v>3576</v>
      </c>
      <c r="M379" t="s">
        <v>1335</v>
      </c>
      <c r="N379" t="s">
        <v>1443</v>
      </c>
      <c r="O379" t="s">
        <v>3227</v>
      </c>
      <c r="P379" t="s">
        <v>975</v>
      </c>
      <c r="Q379" t="s">
        <v>3760</v>
      </c>
    </row>
    <row r="380" spans="1:26" ht="17" customHeight="1" x14ac:dyDescent="0.2">
      <c r="A380" t="str">
        <f>'Nolette Dataset'!C380</f>
        <v>New York v. EPA</v>
      </c>
      <c r="B380" s="20" t="str">
        <f>'Nolette Dataset'!M380</f>
        <v>1:01-cv-00379</v>
      </c>
      <c r="C380" s="43">
        <f>'Nolette Dataset'!F380</f>
        <v>36938</v>
      </c>
      <c r="D380" s="1" t="s">
        <v>5456</v>
      </c>
      <c r="E380" s="3" t="str">
        <f>'Nolette Dataset'!I380</f>
        <v>Environment</v>
      </c>
      <c r="F380" s="1" t="str">
        <f>'Nolette Dataset'!X380</f>
        <v>Forcing</v>
      </c>
      <c r="G380" s="1" t="s">
        <v>4859</v>
      </c>
      <c r="H380" s="29" t="str">
        <f>'Nolette Dataset'!T380</f>
        <v>DC</v>
      </c>
      <c r="I380" s="1" t="s">
        <v>975</v>
      </c>
      <c r="J380" s="1" t="str">
        <f t="shared" si="5"/>
        <v>NY CT MA AK</v>
      </c>
      <c r="K380" t="s">
        <v>975</v>
      </c>
      <c r="L380" t="s">
        <v>3236</v>
      </c>
      <c r="M380" t="s">
        <v>1443</v>
      </c>
      <c r="N380" t="s">
        <v>1348</v>
      </c>
    </row>
    <row r="381" spans="1:26" ht="17" customHeight="1" x14ac:dyDescent="0.2">
      <c r="A381" t="str">
        <f>'Nolette Dataset'!C381</f>
        <v>Minnesota v. National Indian Gaming Commission</v>
      </c>
      <c r="B381" s="20" t="str">
        <f>'Nolette Dataset'!M381</f>
        <v>1:01-cv-00217</v>
      </c>
      <c r="C381" s="43">
        <f>'Nolette Dataset'!F381</f>
        <v>36920</v>
      </c>
      <c r="D381" s="1" t="s">
        <v>5456</v>
      </c>
      <c r="E381" s="3" t="str">
        <f>'Nolette Dataset'!I381</f>
        <v>Indian Affairs</v>
      </c>
      <c r="F381" s="1" t="str">
        <f>'Nolette Dataset'!X381</f>
        <v>Blocking</v>
      </c>
      <c r="G381" s="1" t="s">
        <v>4860</v>
      </c>
      <c r="H381" s="29" t="str">
        <f>'Nolette Dataset'!T381</f>
        <v>DC</v>
      </c>
      <c r="I381" s="1" t="s">
        <v>4737</v>
      </c>
      <c r="J381" s="1" t="str">
        <f t="shared" si="5"/>
        <v>MN FL AL AK CT GA MS NE NV NJ ND OH OR SD TX UT</v>
      </c>
      <c r="K381" t="s">
        <v>4737</v>
      </c>
      <c r="L381" t="s">
        <v>484</v>
      </c>
      <c r="M381" t="s">
        <v>453</v>
      </c>
      <c r="N381" t="s">
        <v>1348</v>
      </c>
      <c r="O381" t="s">
        <v>3236</v>
      </c>
      <c r="P381" t="s">
        <v>741</v>
      </c>
      <c r="Q381" t="s">
        <v>384</v>
      </c>
      <c r="R381" t="s">
        <v>2824</v>
      </c>
      <c r="S381" t="s">
        <v>1831</v>
      </c>
      <c r="T381" t="s">
        <v>1143</v>
      </c>
      <c r="U381" t="s">
        <v>1324</v>
      </c>
      <c r="V381" t="s">
        <v>93</v>
      </c>
      <c r="W381" t="s">
        <v>1961</v>
      </c>
      <c r="X381" t="s">
        <v>4759</v>
      </c>
      <c r="Y381" t="s">
        <v>215</v>
      </c>
      <c r="Z381" t="s">
        <v>3056</v>
      </c>
    </row>
  </sheetData>
  <phoneticPr fontId="18"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F91A4E-98BB-4441-A5CA-19F74F244E02}">
  <dimension ref="A1:O29"/>
  <sheetViews>
    <sheetView workbookViewId="0">
      <selection activeCell="C16" sqref="C16"/>
    </sheetView>
  </sheetViews>
  <sheetFormatPr baseColWidth="10" defaultRowHeight="16" x14ac:dyDescent="0.2"/>
  <cols>
    <col min="1" max="1" width="17.5" bestFit="1" customWidth="1"/>
  </cols>
  <sheetData>
    <row r="1" spans="1:15" x14ac:dyDescent="0.2">
      <c r="A1" s="44" t="s">
        <v>5896</v>
      </c>
      <c r="B1" s="46" t="s">
        <v>5893</v>
      </c>
      <c r="C1" s="46"/>
      <c r="D1" s="46"/>
      <c r="E1" s="46"/>
      <c r="F1" s="46"/>
      <c r="G1" s="46"/>
      <c r="H1" s="46"/>
      <c r="I1" s="46"/>
      <c r="J1" s="46"/>
      <c r="K1" s="46" t="s">
        <v>5906</v>
      </c>
      <c r="L1" s="46"/>
      <c r="M1" s="46"/>
      <c r="N1" s="46"/>
      <c r="O1" s="46"/>
    </row>
    <row r="2" spans="1:15" x14ac:dyDescent="0.2">
      <c r="A2" s="44"/>
      <c r="B2" t="s">
        <v>3</v>
      </c>
      <c r="C2" t="s">
        <v>5597</v>
      </c>
      <c r="D2" t="s">
        <v>5595</v>
      </c>
      <c r="E2" t="s">
        <v>5596</v>
      </c>
      <c r="F2" t="s">
        <v>4685</v>
      </c>
      <c r="G2" t="s">
        <v>4686</v>
      </c>
      <c r="H2" t="s">
        <v>5593</v>
      </c>
      <c r="I2" t="s">
        <v>5826</v>
      </c>
      <c r="J2" t="s">
        <v>5827</v>
      </c>
      <c r="K2" t="s">
        <v>4685</v>
      </c>
      <c r="L2" t="s">
        <v>4686</v>
      </c>
      <c r="M2" t="s">
        <v>5593</v>
      </c>
      <c r="N2" t="s">
        <v>5826</v>
      </c>
      <c r="O2" t="s">
        <v>5827</v>
      </c>
    </row>
    <row r="3" spans="1:15" x14ac:dyDescent="0.2">
      <c r="A3" s="45" t="s">
        <v>5445</v>
      </c>
      <c r="B3">
        <v>2023</v>
      </c>
      <c r="C3">
        <v>3</v>
      </c>
      <c r="D3" s="2">
        <v>44946</v>
      </c>
      <c r="E3" s="2">
        <v>45310</v>
      </c>
      <c r="F3">
        <f>COUNTIFS('Dataset (all Ps)'!$C$2:$C$381,"&gt;="&amp;$D3,'Dataset (all Ps)'!$C$2:$C$381,"&lt;="&amp;$E3,'Dataset (all Ps)'!$F$2:$F$381,'Litigation-Policy Type Analysis'!F$97)</f>
        <v>9</v>
      </c>
      <c r="G3">
        <f>COUNTIFS('Dataset (all Ps)'!$C$2:$C$381,"&gt;="&amp;$D3,'Dataset (all Ps)'!$C$2:$C$381,"&lt;="&amp;$E3,'Dataset (all Ps)'!$F$2:$F$381,'Litigation-Policy Type Analysis'!G$97)</f>
        <v>2</v>
      </c>
      <c r="H3">
        <f>SUM(F3:G3)</f>
        <v>11</v>
      </c>
      <c r="I3" s="25">
        <f>F3/(SUM(F3:G3))</f>
        <v>0.81818181818181823</v>
      </c>
      <c r="J3" s="25">
        <f>1-I3</f>
        <v>0.18181818181818177</v>
      </c>
      <c r="K3" s="46">
        <f>SUM(F3:F5)</f>
        <v>57</v>
      </c>
      <c r="L3" s="46">
        <f>SUM(G3:G5)</f>
        <v>16</v>
      </c>
      <c r="M3" s="46">
        <f>SUM(K3:L5)</f>
        <v>73</v>
      </c>
      <c r="N3" s="47">
        <f>K3/M3</f>
        <v>0.78082191780821919</v>
      </c>
      <c r="O3" s="47">
        <f>L3/M3</f>
        <v>0.21917808219178081</v>
      </c>
    </row>
    <row r="4" spans="1:15" x14ac:dyDescent="0.2">
      <c r="A4" s="45"/>
      <c r="B4">
        <v>2022</v>
      </c>
      <c r="C4">
        <v>2</v>
      </c>
      <c r="D4" s="2">
        <v>44581</v>
      </c>
      <c r="E4" s="2">
        <v>44945</v>
      </c>
      <c r="F4">
        <f>COUNTIFS('Dataset (all Ps)'!$C$2:$C$381,"&gt;="&amp;$D4,'Dataset (all Ps)'!$C$2:$C$381,"&lt;="&amp;$E4,'Dataset (all Ps)'!$F$2:$F$381,'Litigation-Policy Type Analysis'!F$97)</f>
        <v>16</v>
      </c>
      <c r="G4">
        <f>COUNTIFS('Dataset (all Ps)'!$C$2:$C$381,"&gt;="&amp;$D4,'Dataset (all Ps)'!$C$2:$C$381,"&lt;="&amp;$E4,'Dataset (all Ps)'!$F$2:$F$381,'Litigation-Policy Type Analysis'!G$97)</f>
        <v>5</v>
      </c>
      <c r="H4">
        <f t="shared" ref="H4:H25" si="0">SUM(F4:G4)</f>
        <v>21</v>
      </c>
      <c r="I4" s="25">
        <f t="shared" ref="I4:I25" si="1">F4/(SUM(F4:G4))</f>
        <v>0.76190476190476186</v>
      </c>
      <c r="J4" s="25">
        <f t="shared" ref="J4:J25" si="2">1-I4</f>
        <v>0.23809523809523814</v>
      </c>
      <c r="K4" s="46"/>
      <c r="L4" s="46"/>
      <c r="M4" s="46"/>
      <c r="N4" s="47"/>
      <c r="O4" s="47"/>
    </row>
    <row r="5" spans="1:15" x14ac:dyDescent="0.2">
      <c r="A5" s="45"/>
      <c r="B5">
        <v>2021</v>
      </c>
      <c r="C5">
        <v>1</v>
      </c>
      <c r="D5" s="2">
        <v>44216</v>
      </c>
      <c r="E5" s="2">
        <v>44580</v>
      </c>
      <c r="F5">
        <f>COUNTIFS('Dataset (all Ps)'!$C$2:$C$381,"&gt;="&amp;$D5,'Dataset (all Ps)'!$C$2:$C$381,"&lt;="&amp;$E5,'Dataset (all Ps)'!$F$2:$F$381,'Litigation-Policy Type Analysis'!F$97)</f>
        <v>32</v>
      </c>
      <c r="G5">
        <f>COUNTIFS('Dataset (all Ps)'!$C$2:$C$381,"&gt;="&amp;$D5,'Dataset (all Ps)'!$C$2:$C$381,"&lt;="&amp;$E5,'Dataset (all Ps)'!$F$2:$F$381,'Litigation-Policy Type Analysis'!G$97)</f>
        <v>9</v>
      </c>
      <c r="H5">
        <f t="shared" si="0"/>
        <v>41</v>
      </c>
      <c r="I5" s="25">
        <f t="shared" si="1"/>
        <v>0.78048780487804881</v>
      </c>
      <c r="J5" s="25">
        <f t="shared" si="2"/>
        <v>0.21951219512195119</v>
      </c>
      <c r="K5" s="46"/>
      <c r="L5" s="46"/>
      <c r="M5" s="46"/>
      <c r="N5" s="47"/>
      <c r="O5" s="47"/>
    </row>
    <row r="6" spans="1:15" x14ac:dyDescent="0.2">
      <c r="A6" s="45" t="s">
        <v>5446</v>
      </c>
      <c r="B6">
        <v>2020</v>
      </c>
      <c r="C6">
        <v>4</v>
      </c>
      <c r="D6" s="2">
        <v>43850</v>
      </c>
      <c r="E6" s="2">
        <v>44215</v>
      </c>
      <c r="F6">
        <f>COUNTIFS('Dataset (all Ps)'!$C$2:$C$381,"&gt;="&amp;$D6,'Dataset (all Ps)'!$C$2:$C$381,"&lt;="&amp;$E6,'Dataset (all Ps)'!$F$2:$F$381,'Litigation-Policy Type Analysis'!F$97)</f>
        <v>36</v>
      </c>
      <c r="G6">
        <f>COUNTIFS('Dataset (all Ps)'!$C$2:$C$381,"&gt;="&amp;$D6,'Dataset (all Ps)'!$C$2:$C$381,"&lt;="&amp;$E6,'Dataset (all Ps)'!$F$2:$F$381,'Litigation-Policy Type Analysis'!G$97)</f>
        <v>21</v>
      </c>
      <c r="H6">
        <f t="shared" si="0"/>
        <v>57</v>
      </c>
      <c r="I6" s="25">
        <f t="shared" si="1"/>
        <v>0.63157894736842102</v>
      </c>
      <c r="J6" s="25">
        <f t="shared" si="2"/>
        <v>0.36842105263157898</v>
      </c>
      <c r="K6" s="46">
        <f>SUM(F6:F9)</f>
        <v>90</v>
      </c>
      <c r="L6" s="46">
        <f>SUM(G6:G9)</f>
        <v>67</v>
      </c>
      <c r="M6" s="46">
        <f>SUM(K6:L9)</f>
        <v>157</v>
      </c>
      <c r="N6" s="47">
        <f>K6/M6</f>
        <v>0.57324840764331209</v>
      </c>
      <c r="O6" s="47">
        <f>L6/M6</f>
        <v>0.42675159235668791</v>
      </c>
    </row>
    <row r="7" spans="1:15" x14ac:dyDescent="0.2">
      <c r="A7" s="45"/>
      <c r="B7">
        <v>2019</v>
      </c>
      <c r="C7">
        <v>3</v>
      </c>
      <c r="D7" s="2">
        <v>43485</v>
      </c>
      <c r="E7" s="2">
        <v>43849</v>
      </c>
      <c r="F7">
        <f>COUNTIFS('Dataset (all Ps)'!$C$2:$C$381,"&gt;="&amp;$D7,'Dataset (all Ps)'!$C$2:$C$381,"&lt;="&amp;$E7,'Dataset (all Ps)'!$F$2:$F$381,'Litigation-Policy Type Analysis'!F$97)</f>
        <v>20</v>
      </c>
      <c r="G7">
        <f>COUNTIFS('Dataset (all Ps)'!$C$2:$C$381,"&gt;="&amp;$D7,'Dataset (all Ps)'!$C$2:$C$381,"&lt;="&amp;$E7,'Dataset (all Ps)'!$F$2:$F$381,'Litigation-Policy Type Analysis'!G$97)</f>
        <v>11</v>
      </c>
      <c r="H7">
        <f t="shared" si="0"/>
        <v>31</v>
      </c>
      <c r="I7" s="25">
        <f t="shared" si="1"/>
        <v>0.64516129032258063</v>
      </c>
      <c r="J7" s="25">
        <f t="shared" si="2"/>
        <v>0.35483870967741937</v>
      </c>
      <c r="K7" s="46"/>
      <c r="L7" s="46"/>
      <c r="M7" s="46"/>
      <c r="N7" s="47"/>
      <c r="O7" s="47"/>
    </row>
    <row r="8" spans="1:15" x14ac:dyDescent="0.2">
      <c r="A8" s="45"/>
      <c r="B8">
        <v>2018</v>
      </c>
      <c r="C8">
        <v>2</v>
      </c>
      <c r="D8" s="2">
        <v>43120</v>
      </c>
      <c r="E8" s="2">
        <v>43484</v>
      </c>
      <c r="F8">
        <f>COUNTIFS('Dataset (all Ps)'!$C$2:$C$381,"&gt;="&amp;$D8,'Dataset (all Ps)'!$C$2:$C$381,"&lt;="&amp;$E8,'Dataset (all Ps)'!$F$2:$F$381,'Litigation-Policy Type Analysis'!F$97)</f>
        <v>15</v>
      </c>
      <c r="G8">
        <f>COUNTIFS('Dataset (all Ps)'!$C$2:$C$381,"&gt;="&amp;$D8,'Dataset (all Ps)'!$C$2:$C$381,"&lt;="&amp;$E8,'Dataset (all Ps)'!$F$2:$F$381,'Litigation-Policy Type Analysis'!G$97)</f>
        <v>13</v>
      </c>
      <c r="H8">
        <f t="shared" si="0"/>
        <v>28</v>
      </c>
      <c r="I8" s="25">
        <f t="shared" si="1"/>
        <v>0.5357142857142857</v>
      </c>
      <c r="J8" s="25">
        <f t="shared" si="2"/>
        <v>0.4642857142857143</v>
      </c>
      <c r="K8" s="46"/>
      <c r="L8" s="46"/>
      <c r="M8" s="46"/>
      <c r="N8" s="47"/>
      <c r="O8" s="47"/>
    </row>
    <row r="9" spans="1:15" x14ac:dyDescent="0.2">
      <c r="A9" s="45"/>
      <c r="B9">
        <v>2017</v>
      </c>
      <c r="C9">
        <v>1</v>
      </c>
      <c r="D9" s="2">
        <v>42755</v>
      </c>
      <c r="E9" s="2">
        <v>43119</v>
      </c>
      <c r="F9">
        <f>COUNTIFS('Dataset (all Ps)'!$C$2:$C$381,"&gt;="&amp;$D9,'Dataset (all Ps)'!$C$2:$C$381,"&lt;="&amp;$E9,'Dataset (all Ps)'!$F$2:$F$381,'Litigation-Policy Type Analysis'!F$97)</f>
        <v>19</v>
      </c>
      <c r="G9">
        <f>COUNTIFS('Dataset (all Ps)'!$C$2:$C$381,"&gt;="&amp;$D9,'Dataset (all Ps)'!$C$2:$C$381,"&lt;="&amp;$E9,'Dataset (all Ps)'!$F$2:$F$381,'Litigation-Policy Type Analysis'!G$97)</f>
        <v>22</v>
      </c>
      <c r="H9">
        <f t="shared" si="0"/>
        <v>41</v>
      </c>
      <c r="I9" s="25">
        <f t="shared" si="1"/>
        <v>0.46341463414634149</v>
      </c>
      <c r="J9" s="25">
        <f t="shared" si="2"/>
        <v>0.53658536585365857</v>
      </c>
      <c r="K9" s="46"/>
      <c r="L9" s="46"/>
      <c r="M9" s="46"/>
      <c r="N9" s="47"/>
      <c r="O9" s="47"/>
    </row>
    <row r="10" spans="1:15" x14ac:dyDescent="0.2">
      <c r="A10" s="45" t="s">
        <v>5453</v>
      </c>
      <c r="B10">
        <v>2016</v>
      </c>
      <c r="C10">
        <v>4</v>
      </c>
      <c r="D10" s="2">
        <v>42389</v>
      </c>
      <c r="E10" s="2">
        <v>42754</v>
      </c>
      <c r="F10">
        <f>COUNTIFS('Dataset (all Ps)'!$C$2:$C$381,"&gt;="&amp;$D10,'Dataset (all Ps)'!$C$2:$C$381,"&lt;="&amp;$E10,'Dataset (all Ps)'!$F$2:$F$381,'Litigation-Policy Type Analysis'!F$97)</f>
        <v>13</v>
      </c>
      <c r="G10">
        <f>COUNTIFS('Dataset (all Ps)'!$C$2:$C$381,"&gt;="&amp;$D10,'Dataset (all Ps)'!$C$2:$C$381,"&lt;="&amp;$E10,'Dataset (all Ps)'!$F$2:$F$381,'Litigation-Policy Type Analysis'!G$97)</f>
        <v>3</v>
      </c>
      <c r="H10">
        <f t="shared" si="0"/>
        <v>16</v>
      </c>
      <c r="I10" s="25">
        <f t="shared" si="1"/>
        <v>0.8125</v>
      </c>
      <c r="J10" s="25">
        <f t="shared" si="2"/>
        <v>0.1875</v>
      </c>
      <c r="K10" s="46">
        <f>SUM(F10:F13)</f>
        <v>43</v>
      </c>
      <c r="L10" s="46">
        <f>SUM(G10:G13)</f>
        <v>10</v>
      </c>
      <c r="M10" s="46">
        <f t="shared" ref="M10" si="3">SUM(K10:L13)</f>
        <v>53</v>
      </c>
      <c r="N10" s="47">
        <f t="shared" ref="N10" si="4">K10/M10</f>
        <v>0.81132075471698117</v>
      </c>
      <c r="O10" s="47">
        <f t="shared" ref="O10" si="5">L10/M10</f>
        <v>0.18867924528301888</v>
      </c>
    </row>
    <row r="11" spans="1:15" x14ac:dyDescent="0.2">
      <c r="A11" s="45"/>
      <c r="B11">
        <v>2015</v>
      </c>
      <c r="C11">
        <v>3</v>
      </c>
      <c r="D11" s="2">
        <v>42024</v>
      </c>
      <c r="E11" s="2">
        <v>42388</v>
      </c>
      <c r="F11">
        <f>COUNTIFS('Dataset (all Ps)'!$C$2:$C$381,"&gt;="&amp;$D11,'Dataset (all Ps)'!$C$2:$C$381,"&lt;="&amp;$E11,'Dataset (all Ps)'!$F$2:$F$381,'Litigation-Policy Type Analysis'!F$97)</f>
        <v>16</v>
      </c>
      <c r="G11">
        <f>COUNTIFS('Dataset (all Ps)'!$C$2:$C$381,"&gt;="&amp;$D11,'Dataset (all Ps)'!$C$2:$C$381,"&lt;="&amp;$E11,'Dataset (all Ps)'!$F$2:$F$381,'Litigation-Policy Type Analysis'!G$97)</f>
        <v>1</v>
      </c>
      <c r="H11">
        <f t="shared" si="0"/>
        <v>17</v>
      </c>
      <c r="I11" s="25">
        <f t="shared" si="1"/>
        <v>0.94117647058823528</v>
      </c>
      <c r="J11" s="25">
        <f t="shared" si="2"/>
        <v>5.8823529411764719E-2</v>
      </c>
      <c r="K11" s="46"/>
      <c r="L11" s="46"/>
      <c r="M11" s="46"/>
      <c r="N11" s="47"/>
      <c r="O11" s="47"/>
    </row>
    <row r="12" spans="1:15" x14ac:dyDescent="0.2">
      <c r="A12" s="45"/>
      <c r="B12">
        <v>2014</v>
      </c>
      <c r="C12">
        <v>2</v>
      </c>
      <c r="D12" s="2">
        <v>41659</v>
      </c>
      <c r="E12" s="2">
        <v>42023</v>
      </c>
      <c r="F12">
        <f>COUNTIFS('Dataset (all Ps)'!$C$2:$C$381,"&gt;="&amp;$D12,'Dataset (all Ps)'!$C$2:$C$381,"&lt;="&amp;$E12,'Dataset (all Ps)'!$F$2:$F$381,'Litigation-Policy Type Analysis'!F$97)</f>
        <v>7</v>
      </c>
      <c r="G12">
        <f>COUNTIFS('Dataset (all Ps)'!$C$2:$C$381,"&gt;="&amp;$D12,'Dataset (all Ps)'!$C$2:$C$381,"&lt;="&amp;$E12,'Dataset (all Ps)'!$F$2:$F$381,'Litigation-Policy Type Analysis'!G$97)</f>
        <v>1</v>
      </c>
      <c r="H12">
        <f t="shared" si="0"/>
        <v>8</v>
      </c>
      <c r="I12" s="25">
        <f t="shared" si="1"/>
        <v>0.875</v>
      </c>
      <c r="J12" s="25">
        <f t="shared" si="2"/>
        <v>0.125</v>
      </c>
      <c r="K12" s="46"/>
      <c r="L12" s="46"/>
      <c r="M12" s="46"/>
      <c r="N12" s="47"/>
      <c r="O12" s="47"/>
    </row>
    <row r="13" spans="1:15" x14ac:dyDescent="0.2">
      <c r="A13" s="45"/>
      <c r="B13">
        <v>2013</v>
      </c>
      <c r="C13">
        <v>1</v>
      </c>
      <c r="D13" s="2">
        <v>41294</v>
      </c>
      <c r="E13" s="2">
        <v>41658</v>
      </c>
      <c r="F13">
        <f>COUNTIFS('Dataset (all Ps)'!$C$2:$C$381,"&gt;="&amp;$D13,'Dataset (all Ps)'!$C$2:$C$381,"&lt;="&amp;$E13,'Dataset (all Ps)'!$F$2:$F$381,'Litigation-Policy Type Analysis'!F$97)</f>
        <v>7</v>
      </c>
      <c r="G13">
        <f>COUNTIFS('Dataset (all Ps)'!$C$2:$C$381,"&gt;="&amp;$D13,'Dataset (all Ps)'!$C$2:$C$381,"&lt;="&amp;$E13,'Dataset (all Ps)'!$F$2:$F$381,'Litigation-Policy Type Analysis'!G$97)</f>
        <v>5</v>
      </c>
      <c r="H13">
        <f t="shared" si="0"/>
        <v>12</v>
      </c>
      <c r="I13" s="25">
        <f t="shared" si="1"/>
        <v>0.58333333333333337</v>
      </c>
      <c r="J13" s="25">
        <f t="shared" si="2"/>
        <v>0.41666666666666663</v>
      </c>
      <c r="K13" s="46"/>
      <c r="L13" s="46"/>
      <c r="M13" s="46"/>
      <c r="N13" s="47"/>
      <c r="O13" s="47"/>
    </row>
    <row r="14" spans="1:15" x14ac:dyDescent="0.2">
      <c r="A14" s="45" t="s">
        <v>5454</v>
      </c>
      <c r="B14">
        <v>2012</v>
      </c>
      <c r="C14">
        <v>4</v>
      </c>
      <c r="D14" s="2">
        <v>40928</v>
      </c>
      <c r="E14" s="2">
        <v>41293</v>
      </c>
      <c r="F14">
        <f>COUNTIFS('Dataset (all Ps)'!$C$2:$C$381,"&gt;="&amp;$D14,'Dataset (all Ps)'!$C$2:$C$381,"&lt;="&amp;$E14,'Dataset (all Ps)'!$F$2:$F$381,'Litigation-Policy Type Analysis'!F$97)</f>
        <v>6</v>
      </c>
      <c r="G14">
        <f>COUNTIFS('Dataset (all Ps)'!$C$2:$C$381,"&gt;="&amp;$D14,'Dataset (all Ps)'!$C$2:$C$381,"&lt;="&amp;$E14,'Dataset (all Ps)'!$F$2:$F$381,'Litigation-Policy Type Analysis'!G$97)</f>
        <v>1</v>
      </c>
      <c r="H14">
        <f t="shared" si="0"/>
        <v>7</v>
      </c>
      <c r="I14" s="25">
        <f t="shared" si="1"/>
        <v>0.8571428571428571</v>
      </c>
      <c r="J14" s="25">
        <f t="shared" si="2"/>
        <v>0.1428571428571429</v>
      </c>
      <c r="K14" s="46">
        <f>SUM(F14:F17)</f>
        <v>20</v>
      </c>
      <c r="L14" s="46">
        <f>SUM(G14:G17)</f>
        <v>5</v>
      </c>
      <c r="M14" s="46">
        <f t="shared" ref="M14" si="6">SUM(K14:L17)</f>
        <v>25</v>
      </c>
      <c r="N14" s="47">
        <f t="shared" ref="N14" si="7">K14/M14</f>
        <v>0.8</v>
      </c>
      <c r="O14" s="47">
        <f t="shared" ref="O14" si="8">L14/M14</f>
        <v>0.2</v>
      </c>
    </row>
    <row r="15" spans="1:15" x14ac:dyDescent="0.2">
      <c r="A15" s="45"/>
      <c r="B15">
        <v>2011</v>
      </c>
      <c r="C15">
        <v>3</v>
      </c>
      <c r="D15" s="2">
        <v>40563</v>
      </c>
      <c r="E15" s="2">
        <v>40927</v>
      </c>
      <c r="F15">
        <f>COUNTIFS('Dataset (all Ps)'!$C$2:$C$381,"&gt;="&amp;$D15,'Dataset (all Ps)'!$C$2:$C$381,"&lt;="&amp;$E15,'Dataset (all Ps)'!$F$2:$F$381,'Litigation-Policy Type Analysis'!F$97)</f>
        <v>4</v>
      </c>
      <c r="G15">
        <f>COUNTIFS('Dataset (all Ps)'!$C$2:$C$381,"&gt;="&amp;$D15,'Dataset (all Ps)'!$C$2:$C$381,"&lt;="&amp;$E15,'Dataset (all Ps)'!$F$2:$F$381,'Litigation-Policy Type Analysis'!G$97)</f>
        <v>2</v>
      </c>
      <c r="H15">
        <f t="shared" si="0"/>
        <v>6</v>
      </c>
      <c r="I15" s="25">
        <f t="shared" si="1"/>
        <v>0.66666666666666663</v>
      </c>
      <c r="J15" s="25">
        <f t="shared" si="2"/>
        <v>0.33333333333333337</v>
      </c>
      <c r="K15" s="46"/>
      <c r="L15" s="46"/>
      <c r="M15" s="46"/>
      <c r="N15" s="47"/>
      <c r="O15" s="47"/>
    </row>
    <row r="16" spans="1:15" x14ac:dyDescent="0.2">
      <c r="A16" s="45"/>
      <c r="B16">
        <v>2010</v>
      </c>
      <c r="C16">
        <v>2</v>
      </c>
      <c r="D16" s="2">
        <v>40198</v>
      </c>
      <c r="E16" s="2">
        <v>40562</v>
      </c>
      <c r="F16">
        <f>COUNTIFS('Dataset (all Ps)'!$C$2:$C$381,"&gt;="&amp;$D16,'Dataset (all Ps)'!$C$2:$C$381,"&lt;="&amp;$E16,'Dataset (all Ps)'!$F$2:$F$381,'Litigation-Policy Type Analysis'!F$97)</f>
        <v>9</v>
      </c>
      <c r="G16">
        <f>COUNTIFS('Dataset (all Ps)'!$C$2:$C$381,"&gt;="&amp;$D16,'Dataset (all Ps)'!$C$2:$C$381,"&lt;="&amp;$E16,'Dataset (all Ps)'!$F$2:$F$381,'Litigation-Policy Type Analysis'!G$97)</f>
        <v>2</v>
      </c>
      <c r="H16">
        <f t="shared" si="0"/>
        <v>11</v>
      </c>
      <c r="I16" s="25">
        <f t="shared" si="1"/>
        <v>0.81818181818181823</v>
      </c>
      <c r="J16" s="25">
        <f t="shared" si="2"/>
        <v>0.18181818181818177</v>
      </c>
      <c r="K16" s="46"/>
      <c r="L16" s="46"/>
      <c r="M16" s="46"/>
      <c r="N16" s="47"/>
      <c r="O16" s="47"/>
    </row>
    <row r="17" spans="1:15" x14ac:dyDescent="0.2">
      <c r="A17" s="45"/>
      <c r="B17">
        <v>2009</v>
      </c>
      <c r="C17">
        <v>1</v>
      </c>
      <c r="D17" s="2">
        <v>39833</v>
      </c>
      <c r="E17" s="2">
        <v>40197</v>
      </c>
      <c r="F17">
        <f>COUNTIFS('Dataset (all Ps)'!$C$2:$C$381,"&gt;="&amp;$D17,'Dataset (all Ps)'!$C$2:$C$381,"&lt;="&amp;$E17,'Dataset (all Ps)'!$F$2:$F$381,'Litigation-Policy Type Analysis'!F$97)</f>
        <v>1</v>
      </c>
      <c r="G17">
        <f>COUNTIFS('Dataset (all Ps)'!$C$2:$C$381,"&gt;="&amp;$D17,'Dataset (all Ps)'!$C$2:$C$381,"&lt;="&amp;$E17,'Dataset (all Ps)'!$F$2:$F$381,'Litigation-Policy Type Analysis'!G$97)</f>
        <v>0</v>
      </c>
      <c r="H17">
        <f t="shared" si="0"/>
        <v>1</v>
      </c>
      <c r="I17" s="25">
        <f t="shared" si="1"/>
        <v>1</v>
      </c>
      <c r="J17" s="25">
        <f t="shared" si="2"/>
        <v>0</v>
      </c>
      <c r="K17" s="46"/>
      <c r="L17" s="46"/>
      <c r="M17" s="46"/>
      <c r="N17" s="47"/>
      <c r="O17" s="47"/>
    </row>
    <row r="18" spans="1:15" x14ac:dyDescent="0.2">
      <c r="A18" s="45" t="s">
        <v>5455</v>
      </c>
      <c r="B18">
        <v>2008</v>
      </c>
      <c r="C18">
        <v>4</v>
      </c>
      <c r="D18" s="2">
        <v>39467</v>
      </c>
      <c r="E18" s="2">
        <v>39832</v>
      </c>
      <c r="F18">
        <f>COUNTIFS('Dataset (all Ps)'!$C$2:$C$381,"&gt;="&amp;$D18,'Dataset (all Ps)'!$C$2:$C$381,"&lt;="&amp;$E18,'Dataset (all Ps)'!$F$2:$F$381,'Litigation-Policy Type Analysis'!F$97)</f>
        <v>9</v>
      </c>
      <c r="G18">
        <f>COUNTIFS('Dataset (all Ps)'!$C$2:$C$381,"&gt;="&amp;$D18,'Dataset (all Ps)'!$C$2:$C$381,"&lt;="&amp;$E18,'Dataset (all Ps)'!$F$2:$F$381,'Litigation-Policy Type Analysis'!G$97)</f>
        <v>6</v>
      </c>
      <c r="H18">
        <f t="shared" si="0"/>
        <v>15</v>
      </c>
      <c r="I18" s="25">
        <f t="shared" si="1"/>
        <v>0.6</v>
      </c>
      <c r="J18" s="25">
        <f t="shared" si="2"/>
        <v>0.4</v>
      </c>
      <c r="K18" s="46">
        <f>SUM(F18:F21)</f>
        <v>26</v>
      </c>
      <c r="L18" s="46">
        <f>SUM(G18:G21)</f>
        <v>14</v>
      </c>
      <c r="M18" s="46">
        <f t="shared" ref="M18" si="9">SUM(K18:L21)</f>
        <v>40</v>
      </c>
      <c r="N18" s="47">
        <f t="shared" ref="N18" si="10">K18/M18</f>
        <v>0.65</v>
      </c>
      <c r="O18" s="47">
        <f t="shared" ref="O18" si="11">L18/M18</f>
        <v>0.35</v>
      </c>
    </row>
    <row r="19" spans="1:15" x14ac:dyDescent="0.2">
      <c r="A19" s="45"/>
      <c r="B19">
        <v>2007</v>
      </c>
      <c r="C19">
        <v>3</v>
      </c>
      <c r="D19" s="2">
        <v>39102</v>
      </c>
      <c r="E19" s="2">
        <v>39466</v>
      </c>
      <c r="F19">
        <f>COUNTIFS('Dataset (all Ps)'!$C$2:$C$381,"&gt;="&amp;$D19,'Dataset (all Ps)'!$C$2:$C$381,"&lt;="&amp;$E19,'Dataset (all Ps)'!$F$2:$F$381,'Litigation-Policy Type Analysis'!F$97)</f>
        <v>4</v>
      </c>
      <c r="G19">
        <f>COUNTIFS('Dataset (all Ps)'!$C$2:$C$381,"&gt;="&amp;$D19,'Dataset (all Ps)'!$C$2:$C$381,"&lt;="&amp;$E19,'Dataset (all Ps)'!$F$2:$F$381,'Litigation-Policy Type Analysis'!G$97)</f>
        <v>5</v>
      </c>
      <c r="H19">
        <f t="shared" si="0"/>
        <v>9</v>
      </c>
      <c r="I19" s="25">
        <f t="shared" si="1"/>
        <v>0.44444444444444442</v>
      </c>
      <c r="J19" s="25">
        <f t="shared" si="2"/>
        <v>0.55555555555555558</v>
      </c>
      <c r="K19" s="46"/>
      <c r="L19" s="46"/>
      <c r="M19" s="46"/>
      <c r="N19" s="47"/>
      <c r="O19" s="47"/>
    </row>
    <row r="20" spans="1:15" x14ac:dyDescent="0.2">
      <c r="A20" s="45"/>
      <c r="B20">
        <v>2006</v>
      </c>
      <c r="C20">
        <v>2</v>
      </c>
      <c r="D20" s="2">
        <v>38737</v>
      </c>
      <c r="E20" s="2">
        <v>39101</v>
      </c>
      <c r="F20">
        <f>COUNTIFS('Dataset (all Ps)'!$C$2:$C$381,"&gt;="&amp;$D20,'Dataset (all Ps)'!$C$2:$C$381,"&lt;="&amp;$E20,'Dataset (all Ps)'!$F$2:$F$381,'Litigation-Policy Type Analysis'!F$97)</f>
        <v>6</v>
      </c>
      <c r="G20">
        <f>COUNTIFS('Dataset (all Ps)'!$C$2:$C$381,"&gt;="&amp;$D20,'Dataset (all Ps)'!$C$2:$C$381,"&lt;="&amp;$E20,'Dataset (all Ps)'!$F$2:$F$381,'Litigation-Policy Type Analysis'!G$97)</f>
        <v>2</v>
      </c>
      <c r="H20">
        <f t="shared" si="0"/>
        <v>8</v>
      </c>
      <c r="I20" s="25">
        <f t="shared" si="1"/>
        <v>0.75</v>
      </c>
      <c r="J20" s="25">
        <f t="shared" si="2"/>
        <v>0.25</v>
      </c>
      <c r="K20" s="46"/>
      <c r="L20" s="46"/>
      <c r="M20" s="46"/>
      <c r="N20" s="47"/>
      <c r="O20" s="47"/>
    </row>
    <row r="21" spans="1:15" x14ac:dyDescent="0.2">
      <c r="A21" s="45"/>
      <c r="B21">
        <v>2005</v>
      </c>
      <c r="C21">
        <v>1</v>
      </c>
      <c r="D21" s="2">
        <v>38372</v>
      </c>
      <c r="E21" s="2">
        <v>38736</v>
      </c>
      <c r="F21">
        <f>COUNTIFS('Dataset (all Ps)'!$C$2:$C$381,"&gt;="&amp;$D21,'Dataset (all Ps)'!$C$2:$C$381,"&lt;="&amp;$E21,'Dataset (all Ps)'!$F$2:$F$381,'Litigation-Policy Type Analysis'!F$97)</f>
        <v>7</v>
      </c>
      <c r="G21">
        <f>COUNTIFS('Dataset (all Ps)'!$C$2:$C$381,"&gt;="&amp;$D21,'Dataset (all Ps)'!$C$2:$C$381,"&lt;="&amp;$E21,'Dataset (all Ps)'!$F$2:$F$381,'Litigation-Policy Type Analysis'!G$97)</f>
        <v>1</v>
      </c>
      <c r="H21">
        <f t="shared" si="0"/>
        <v>8</v>
      </c>
      <c r="I21" s="25">
        <f t="shared" si="1"/>
        <v>0.875</v>
      </c>
      <c r="J21" s="25">
        <f t="shared" si="2"/>
        <v>0.125</v>
      </c>
      <c r="K21" s="46"/>
      <c r="L21" s="46"/>
      <c r="M21" s="46"/>
      <c r="N21" s="47"/>
      <c r="O21" s="47"/>
    </row>
    <row r="22" spans="1:15" x14ac:dyDescent="0.2">
      <c r="A22" s="45" t="s">
        <v>5456</v>
      </c>
      <c r="B22">
        <v>2004</v>
      </c>
      <c r="C22">
        <v>4</v>
      </c>
      <c r="D22" s="2">
        <v>38006</v>
      </c>
      <c r="E22" s="2">
        <v>38371</v>
      </c>
      <c r="F22">
        <f>COUNTIFS('Dataset (all Ps)'!$C$2:$C$381,"&gt;="&amp;$D22,'Dataset (all Ps)'!$C$2:$C$381,"&lt;="&amp;$E22,'Dataset (all Ps)'!$F$2:$F$381,'Litigation-Policy Type Analysis'!F$97)</f>
        <v>3</v>
      </c>
      <c r="G22">
        <f>COUNTIFS('Dataset (all Ps)'!$C$2:$C$381,"&gt;="&amp;$D22,'Dataset (all Ps)'!$C$2:$C$381,"&lt;="&amp;$E22,'Dataset (all Ps)'!$F$2:$F$381,'Litigation-Policy Type Analysis'!G$97)</f>
        <v>5</v>
      </c>
      <c r="H22">
        <f t="shared" si="0"/>
        <v>8</v>
      </c>
      <c r="I22" s="25">
        <f t="shared" si="1"/>
        <v>0.375</v>
      </c>
      <c r="J22" s="25">
        <f t="shared" si="2"/>
        <v>0.625</v>
      </c>
      <c r="K22" s="46">
        <f>SUM(F22:F25)</f>
        <v>15</v>
      </c>
      <c r="L22" s="46">
        <f>SUM(G22:G25)</f>
        <v>17</v>
      </c>
      <c r="M22" s="46">
        <f t="shared" ref="M22" si="12">SUM(K22:L25)</f>
        <v>32</v>
      </c>
      <c r="N22" s="47">
        <f t="shared" ref="N22" si="13">K22/M22</f>
        <v>0.46875</v>
      </c>
      <c r="O22" s="47">
        <f t="shared" ref="O22" si="14">L22/M22</f>
        <v>0.53125</v>
      </c>
    </row>
    <row r="23" spans="1:15" x14ac:dyDescent="0.2">
      <c r="A23" s="45"/>
      <c r="B23">
        <v>2003</v>
      </c>
      <c r="C23">
        <v>3</v>
      </c>
      <c r="D23" s="2">
        <v>37641</v>
      </c>
      <c r="E23" s="2">
        <v>38005</v>
      </c>
      <c r="F23">
        <f>COUNTIFS('Dataset (all Ps)'!$C$2:$C$381,"&gt;="&amp;$D23,'Dataset (all Ps)'!$C$2:$C$381,"&lt;="&amp;$E23,'Dataset (all Ps)'!$F$2:$F$381,'Litigation-Policy Type Analysis'!F$97)</f>
        <v>8</v>
      </c>
      <c r="G23">
        <f>COUNTIFS('Dataset (all Ps)'!$C$2:$C$381,"&gt;="&amp;$D23,'Dataset (all Ps)'!$C$2:$C$381,"&lt;="&amp;$E23,'Dataset (all Ps)'!$F$2:$F$381,'Litigation-Policy Type Analysis'!G$97)</f>
        <v>5</v>
      </c>
      <c r="H23">
        <f t="shared" si="0"/>
        <v>13</v>
      </c>
      <c r="I23" s="25">
        <f t="shared" si="1"/>
        <v>0.61538461538461542</v>
      </c>
      <c r="J23" s="25">
        <f t="shared" si="2"/>
        <v>0.38461538461538458</v>
      </c>
      <c r="K23" s="46"/>
      <c r="L23" s="46"/>
      <c r="M23" s="46"/>
      <c r="N23" s="47"/>
      <c r="O23" s="47"/>
    </row>
    <row r="24" spans="1:15" x14ac:dyDescent="0.2">
      <c r="A24" s="45"/>
      <c r="B24">
        <v>2002</v>
      </c>
      <c r="C24">
        <v>2</v>
      </c>
      <c r="D24" s="2">
        <v>37276</v>
      </c>
      <c r="E24" s="2">
        <v>37640</v>
      </c>
      <c r="F24">
        <f>COUNTIFS('Dataset (all Ps)'!$C$2:$C$381,"&gt;="&amp;$D24,'Dataset (all Ps)'!$C$2:$C$381,"&lt;="&amp;$E24,'Dataset (all Ps)'!$F$2:$F$381,'Litigation-Policy Type Analysis'!F$97)</f>
        <v>2</v>
      </c>
      <c r="G24">
        <f>COUNTIFS('Dataset (all Ps)'!$C$2:$C$381,"&gt;="&amp;$D24,'Dataset (all Ps)'!$C$2:$C$381,"&lt;="&amp;$E24,'Dataset (all Ps)'!$F$2:$F$381,'Litigation-Policy Type Analysis'!G$97)</f>
        <v>3</v>
      </c>
      <c r="H24">
        <f t="shared" si="0"/>
        <v>5</v>
      </c>
      <c r="I24" s="25">
        <f t="shared" si="1"/>
        <v>0.4</v>
      </c>
      <c r="J24" s="25">
        <f t="shared" si="2"/>
        <v>0.6</v>
      </c>
      <c r="K24" s="46"/>
      <c r="L24" s="46"/>
      <c r="M24" s="46"/>
      <c r="N24" s="47"/>
      <c r="O24" s="47"/>
    </row>
    <row r="25" spans="1:15" x14ac:dyDescent="0.2">
      <c r="A25" s="45"/>
      <c r="B25">
        <v>2001</v>
      </c>
      <c r="C25">
        <v>1</v>
      </c>
      <c r="D25" s="2">
        <v>36911</v>
      </c>
      <c r="E25" s="2">
        <v>37275</v>
      </c>
      <c r="F25">
        <f>COUNTIFS('Dataset (all Ps)'!$C$2:$C$381,"&gt;="&amp;$D25,'Dataset (all Ps)'!$C$2:$C$381,"&lt;="&amp;$E25,'Dataset (all Ps)'!$F$2:$F$381,'Litigation-Policy Type Analysis'!F$97)</f>
        <v>2</v>
      </c>
      <c r="G25">
        <f>COUNTIFS('Dataset (all Ps)'!$C$2:$C$381,"&gt;="&amp;$D25,'Dataset (all Ps)'!$C$2:$C$381,"&lt;="&amp;$E25,'Dataset (all Ps)'!$F$2:$F$381,'Litigation-Policy Type Analysis'!G$97)</f>
        <v>4</v>
      </c>
      <c r="H25">
        <f t="shared" si="0"/>
        <v>6</v>
      </c>
      <c r="I25" s="25">
        <f t="shared" si="1"/>
        <v>0.33333333333333331</v>
      </c>
      <c r="J25" s="25">
        <f t="shared" si="2"/>
        <v>0.66666666666666674</v>
      </c>
      <c r="K25" s="46"/>
      <c r="L25" s="46"/>
      <c r="M25" s="46"/>
      <c r="N25" s="47"/>
      <c r="O25" s="47"/>
    </row>
    <row r="27" spans="1:15" x14ac:dyDescent="0.2">
      <c r="A27" t="s">
        <v>6215</v>
      </c>
    </row>
    <row r="28" spans="1:15" x14ac:dyDescent="0.2">
      <c r="A28" t="s">
        <v>6216</v>
      </c>
    </row>
    <row r="29" spans="1:15" x14ac:dyDescent="0.2">
      <c r="A29" t="s">
        <v>6515</v>
      </c>
    </row>
  </sheetData>
  <mergeCells count="39">
    <mergeCell ref="N22:N25"/>
    <mergeCell ref="O22:O25"/>
    <mergeCell ref="M18:M21"/>
    <mergeCell ref="N6:N9"/>
    <mergeCell ref="O6:O9"/>
    <mergeCell ref="M6:M9"/>
    <mergeCell ref="M22:M25"/>
    <mergeCell ref="L6:L9"/>
    <mergeCell ref="N18:N21"/>
    <mergeCell ref="O18:O21"/>
    <mergeCell ref="L18:L21"/>
    <mergeCell ref="M10:M13"/>
    <mergeCell ref="M14:M17"/>
    <mergeCell ref="A22:A25"/>
    <mergeCell ref="K18:K21"/>
    <mergeCell ref="K22:K25"/>
    <mergeCell ref="A18:A21"/>
    <mergeCell ref="L22:L25"/>
    <mergeCell ref="B1:J1"/>
    <mergeCell ref="K3:K5"/>
    <mergeCell ref="K6:K9"/>
    <mergeCell ref="K10:K13"/>
    <mergeCell ref="K14:K17"/>
    <mergeCell ref="K1:O1"/>
    <mergeCell ref="L10:L13"/>
    <mergeCell ref="L14:L17"/>
    <mergeCell ref="N10:N13"/>
    <mergeCell ref="O10:O13"/>
    <mergeCell ref="N14:N17"/>
    <mergeCell ref="O14:O17"/>
    <mergeCell ref="L3:L5"/>
    <mergeCell ref="M3:M5"/>
    <mergeCell ref="N3:N5"/>
    <mergeCell ref="O3:O5"/>
    <mergeCell ref="A1:A2"/>
    <mergeCell ref="A3:A5"/>
    <mergeCell ref="A6:A9"/>
    <mergeCell ref="A10:A13"/>
    <mergeCell ref="A14:A17"/>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24ECA9-26B5-444D-88D8-38C9F2820F06}">
  <dimension ref="A1:O17"/>
  <sheetViews>
    <sheetView workbookViewId="0">
      <selection activeCell="F16" sqref="F16"/>
    </sheetView>
  </sheetViews>
  <sheetFormatPr baseColWidth="10" defaultRowHeight="16" x14ac:dyDescent="0.2"/>
  <cols>
    <col min="1" max="1" width="18.33203125" bestFit="1" customWidth="1"/>
    <col min="2" max="2" width="12.83203125" customWidth="1"/>
    <col min="3" max="3" width="12.83203125" style="1" customWidth="1"/>
    <col min="4" max="5" width="12.83203125" customWidth="1"/>
    <col min="6" max="6" width="12.83203125" style="13" customWidth="1"/>
    <col min="7" max="15" width="12.83203125" customWidth="1"/>
  </cols>
  <sheetData>
    <row r="1" spans="1:15" x14ac:dyDescent="0.2">
      <c r="A1" s="48" t="s">
        <v>5897</v>
      </c>
      <c r="B1" s="49" t="s">
        <v>5443</v>
      </c>
      <c r="C1" s="49"/>
      <c r="D1" s="49"/>
      <c r="E1" s="49"/>
      <c r="F1" s="49"/>
      <c r="G1" s="49"/>
      <c r="H1" s="46" t="s">
        <v>4</v>
      </c>
      <c r="I1" s="46"/>
      <c r="J1" s="46"/>
      <c r="K1" s="46"/>
      <c r="L1" s="46"/>
      <c r="M1" s="46"/>
      <c r="N1" s="46"/>
      <c r="O1" s="46"/>
    </row>
    <row r="2" spans="1:15" x14ac:dyDescent="0.2">
      <c r="A2" s="48"/>
      <c r="B2" s="49" t="s">
        <v>4685</v>
      </c>
      <c r="C2" s="49"/>
      <c r="D2" s="49" t="s">
        <v>4686</v>
      </c>
      <c r="E2" s="49"/>
      <c r="F2" s="49" t="s">
        <v>5593</v>
      </c>
      <c r="G2" s="49"/>
      <c r="H2" s="46" t="s">
        <v>5445</v>
      </c>
      <c r="I2" s="46"/>
      <c r="J2" s="46" t="s">
        <v>5446</v>
      </c>
      <c r="K2" s="46"/>
      <c r="L2" s="46" t="s">
        <v>5459</v>
      </c>
      <c r="M2" s="46"/>
      <c r="N2" s="46" t="s">
        <v>5460</v>
      </c>
      <c r="O2" s="46"/>
    </row>
    <row r="3" spans="1:15" s="1" customFormat="1" ht="33" customHeight="1" x14ac:dyDescent="0.2">
      <c r="A3" s="48"/>
      <c r="B3" s="31" t="s">
        <v>5598</v>
      </c>
      <c r="C3" s="31" t="s">
        <v>5894</v>
      </c>
      <c r="D3" s="31" t="s">
        <v>5598</v>
      </c>
      <c r="E3" s="31" t="s">
        <v>5894</v>
      </c>
      <c r="F3" s="33" t="s">
        <v>5598</v>
      </c>
      <c r="G3" s="31" t="s">
        <v>5599</v>
      </c>
      <c r="H3" s="1" t="s">
        <v>5598</v>
      </c>
      <c r="I3" s="1" t="s">
        <v>5895</v>
      </c>
      <c r="J3" s="1" t="s">
        <v>5598</v>
      </c>
      <c r="K3" s="1" t="s">
        <v>5895</v>
      </c>
      <c r="L3" s="1" t="s">
        <v>5598</v>
      </c>
      <c r="M3" s="1" t="s">
        <v>5895</v>
      </c>
      <c r="N3" s="1" t="s">
        <v>5598</v>
      </c>
      <c r="O3" s="1" t="s">
        <v>5895</v>
      </c>
    </row>
    <row r="4" spans="1:15" x14ac:dyDescent="0.2">
      <c r="A4" s="26" t="s">
        <v>151</v>
      </c>
      <c r="B4" s="26">
        <v>11</v>
      </c>
      <c r="C4" s="32">
        <v>0.78600000000000003</v>
      </c>
      <c r="D4" s="26">
        <v>3</v>
      </c>
      <c r="E4" s="27">
        <v>0.214</v>
      </c>
      <c r="F4" s="28">
        <f>B4+D4</f>
        <v>14</v>
      </c>
      <c r="G4" s="27">
        <f>F4/SUM($F$4:$F$15)</f>
        <v>3.6842105263157891E-2</v>
      </c>
      <c r="H4">
        <f>COUNTIFS('Dataset (all Ps)'!$E$2:$E$381,$A4,'Dataset (all Ps)'!$D$2:$D$381,$H$2)</f>
        <v>5</v>
      </c>
      <c r="I4" s="15">
        <f>H4/SUM(H$4:H$15)</f>
        <v>7.1428571428571425E-2</v>
      </c>
      <c r="J4">
        <f>COUNTIFS('Dataset (all Ps)'!$E$2:$E$381,$A4,'Dataset (all Ps)'!$D$2:$D$381,$J$2)</f>
        <v>5</v>
      </c>
      <c r="K4" s="15">
        <f>J4/SUM(J$4:J$15)</f>
        <v>3.1446540880503145E-2</v>
      </c>
      <c r="L4">
        <f>COUNTIFS('Dataset (all Ps)'!$E$2:$E$381,$A4,'Dataset (all Ps)'!$D$2:$D$381,"*"&amp;$L$2&amp;"*")</f>
        <v>4</v>
      </c>
      <c r="M4" s="15">
        <f>L4/SUM(L$4:L$15)</f>
        <v>5.0632911392405063E-2</v>
      </c>
      <c r="N4">
        <f>COUNTIFS('Dataset (all Ps)'!$E$2:$E$381,$A4,'Dataset (all Ps)'!$D$2:$D$381,"*"&amp;$N$2&amp;"*")</f>
        <v>0</v>
      </c>
      <c r="O4" s="15">
        <f>N4/SUM(N$4:N$15)</f>
        <v>0</v>
      </c>
    </row>
    <row r="5" spans="1:15" x14ac:dyDescent="0.2">
      <c r="A5" s="26" t="s">
        <v>2752</v>
      </c>
      <c r="B5" s="26">
        <v>4</v>
      </c>
      <c r="C5" s="32">
        <v>1</v>
      </c>
      <c r="D5" s="26">
        <v>0</v>
      </c>
      <c r="E5" s="27">
        <v>0</v>
      </c>
      <c r="F5" s="28">
        <f t="shared" ref="F5:F15" si="0">B5+D5</f>
        <v>4</v>
      </c>
      <c r="G5" s="27">
        <f t="shared" ref="G5:G15" si="1">F5/SUM($F$4:$F$15)</f>
        <v>1.0526315789473684E-2</v>
      </c>
      <c r="H5">
        <f>COUNTIFS('Dataset (all Ps)'!$E$2:$E$381,$A5,'Dataset (all Ps)'!$D$2:$D$381,$H$2)</f>
        <v>0</v>
      </c>
      <c r="I5" s="15">
        <f t="shared" ref="I5:I15" si="2">H5/SUM(H$4:H$15)</f>
        <v>0</v>
      </c>
      <c r="J5">
        <f>COUNTIFS('Dataset (all Ps)'!$E$2:$E$381,$A5,'Dataset (all Ps)'!$D$2:$D$381,$J$2)</f>
        <v>0</v>
      </c>
      <c r="K5" s="15">
        <f t="shared" ref="K5:M15" si="3">J5/SUM(J$4:J$15)</f>
        <v>0</v>
      </c>
      <c r="L5">
        <f>COUNTIFS('Dataset (all Ps)'!$E$2:$E$381,$A5,'Dataset (all Ps)'!$D$2:$D$381,"*"&amp;$L$2&amp;"*")</f>
        <v>3</v>
      </c>
      <c r="M5" s="15">
        <f t="shared" si="3"/>
        <v>3.7974683544303799E-2</v>
      </c>
      <c r="N5">
        <f>COUNTIFS('Dataset (all Ps)'!$E$2:$E$381,$A5,'Dataset (all Ps)'!$D$2:$D$381,"*"&amp;$N$2&amp;"*")</f>
        <v>1</v>
      </c>
      <c r="O5" s="15">
        <f t="shared" ref="O5" si="4">N5/SUM(N$4:N$15)</f>
        <v>1.3888888888888888E-2</v>
      </c>
    </row>
    <row r="6" spans="1:15" x14ac:dyDescent="0.2">
      <c r="A6" s="26" t="s">
        <v>1226</v>
      </c>
      <c r="B6" s="26">
        <v>3</v>
      </c>
      <c r="C6" s="32">
        <v>0.6</v>
      </c>
      <c r="D6" s="26">
        <v>2</v>
      </c>
      <c r="E6" s="27">
        <v>0.4</v>
      </c>
      <c r="F6" s="28">
        <f t="shared" si="0"/>
        <v>5</v>
      </c>
      <c r="G6" s="27">
        <f t="shared" si="1"/>
        <v>1.3157894736842105E-2</v>
      </c>
      <c r="H6">
        <f>COUNTIFS('Dataset (all Ps)'!$E$2:$E$381,$A6,'Dataset (all Ps)'!$D$2:$D$381,$H$2)</f>
        <v>0</v>
      </c>
      <c r="I6" s="15">
        <f t="shared" si="2"/>
        <v>0</v>
      </c>
      <c r="J6">
        <f>COUNTIFS('Dataset (all Ps)'!$E$2:$E$381,$A6,'Dataset (all Ps)'!$D$2:$D$381,$J$2)</f>
        <v>5</v>
      </c>
      <c r="K6" s="15">
        <f t="shared" si="3"/>
        <v>3.1446540880503145E-2</v>
      </c>
      <c r="L6">
        <f>COUNTIFS('Dataset (all Ps)'!$E$2:$E$381,$A6,'Dataset (all Ps)'!$D$2:$D$381,"*"&amp;$L$2&amp;"*")</f>
        <v>0</v>
      </c>
      <c r="M6" s="15">
        <f t="shared" si="3"/>
        <v>0</v>
      </c>
      <c r="N6">
        <f>COUNTIFS('Dataset (all Ps)'!$E$2:$E$381,$A6,'Dataset (all Ps)'!$D$2:$D$381,"*"&amp;$N$2&amp;"*")</f>
        <v>0</v>
      </c>
      <c r="O6" s="15">
        <f t="shared" ref="O6" si="5">N6/SUM(N$4:N$15)</f>
        <v>0</v>
      </c>
    </row>
    <row r="7" spans="1:15" x14ac:dyDescent="0.2">
      <c r="A7" s="26" t="s">
        <v>269</v>
      </c>
      <c r="B7" s="26">
        <v>6</v>
      </c>
      <c r="C7" s="32">
        <v>0.54500000000000004</v>
      </c>
      <c r="D7" s="26">
        <v>5</v>
      </c>
      <c r="E7" s="27">
        <v>0.45500000000000002</v>
      </c>
      <c r="F7" s="28">
        <f t="shared" si="0"/>
        <v>11</v>
      </c>
      <c r="G7" s="27">
        <f t="shared" si="1"/>
        <v>2.8947368421052631E-2</v>
      </c>
      <c r="H7">
        <f>COUNTIFS('Dataset (all Ps)'!$E$2:$E$381,$A7,'Dataset (all Ps)'!$D$2:$D$381,$H$2)</f>
        <v>3</v>
      </c>
      <c r="I7" s="15">
        <f t="shared" si="2"/>
        <v>4.2857142857142858E-2</v>
      </c>
      <c r="J7">
        <f>COUNTIFS('Dataset (all Ps)'!$E$2:$E$381,$A7,'Dataset (all Ps)'!$D$2:$D$381,$J$2)</f>
        <v>8</v>
      </c>
      <c r="K7" s="15">
        <f t="shared" si="3"/>
        <v>5.0314465408805034E-2</v>
      </c>
      <c r="L7">
        <f>COUNTIFS('Dataset (all Ps)'!$E$2:$E$381,$A7,'Dataset (all Ps)'!$D$2:$D$381,"*"&amp;$L$2&amp;"*")</f>
        <v>0</v>
      </c>
      <c r="M7" s="15">
        <f t="shared" si="3"/>
        <v>0</v>
      </c>
      <c r="N7">
        <f>COUNTIFS('Dataset (all Ps)'!$E$2:$E$381,$A7,'Dataset (all Ps)'!$D$2:$D$381,"*"&amp;$N$2&amp;"*")</f>
        <v>0</v>
      </c>
      <c r="O7" s="15">
        <f t="shared" ref="O7" si="6">N7/SUM(N$4:N$15)</f>
        <v>0</v>
      </c>
    </row>
    <row r="8" spans="1:15" x14ac:dyDescent="0.2">
      <c r="A8" s="26" t="s">
        <v>491</v>
      </c>
      <c r="B8" s="26">
        <v>16</v>
      </c>
      <c r="C8" s="32">
        <v>0.66700000000000004</v>
      </c>
      <c r="D8" s="26">
        <v>8</v>
      </c>
      <c r="E8" s="27">
        <v>0.33300000000000002</v>
      </c>
      <c r="F8" s="28">
        <f t="shared" si="0"/>
        <v>24</v>
      </c>
      <c r="G8" s="27">
        <f t="shared" si="1"/>
        <v>6.3157894736842107E-2</v>
      </c>
      <c r="H8">
        <f>COUNTIFS('Dataset (all Ps)'!$E$2:$E$381,$A8,'Dataset (all Ps)'!$D$2:$D$381,$H$2)</f>
        <v>7</v>
      </c>
      <c r="I8" s="15">
        <f t="shared" si="2"/>
        <v>0.1</v>
      </c>
      <c r="J8">
        <f>COUNTIFS('Dataset (all Ps)'!$E$2:$E$381,$A8,'Dataset (all Ps)'!$D$2:$D$381,$J$2)</f>
        <v>8</v>
      </c>
      <c r="K8" s="15">
        <f t="shared" si="3"/>
        <v>5.0314465408805034E-2</v>
      </c>
      <c r="L8">
        <f>COUNTIFS('Dataset (all Ps)'!$E$2:$E$381,$A8,'Dataset (all Ps)'!$D$2:$D$381,"*"&amp;$L$2&amp;"*")</f>
        <v>5</v>
      </c>
      <c r="M8" s="15">
        <f t="shared" si="3"/>
        <v>6.3291139240506333E-2</v>
      </c>
      <c r="N8">
        <f>COUNTIFS('Dataset (all Ps)'!$E$2:$E$381,$A8,'Dataset (all Ps)'!$D$2:$D$381,"*"&amp;$N$2&amp;"*")</f>
        <v>4</v>
      </c>
      <c r="O8" s="15">
        <f t="shared" ref="O8" si="7">N8/SUM(N$4:N$15)</f>
        <v>5.5555555555555552E-2</v>
      </c>
    </row>
    <row r="9" spans="1:15" x14ac:dyDescent="0.2">
      <c r="A9" s="26" t="s">
        <v>71</v>
      </c>
      <c r="B9" s="26">
        <v>118</v>
      </c>
      <c r="C9" s="32">
        <v>0.56499999999999995</v>
      </c>
      <c r="D9" s="26">
        <v>91</v>
      </c>
      <c r="E9" s="27">
        <v>0.435</v>
      </c>
      <c r="F9" s="28">
        <f t="shared" si="0"/>
        <v>209</v>
      </c>
      <c r="G9" s="27">
        <f t="shared" si="1"/>
        <v>0.55000000000000004</v>
      </c>
      <c r="H9">
        <f>COUNTIFS('Dataset (all Ps)'!$E$2:$E$381,$A9,'Dataset (all Ps)'!$D$2:$D$381,$H$2)</f>
        <v>13</v>
      </c>
      <c r="I9" s="15">
        <f t="shared" si="2"/>
        <v>0.18571428571428572</v>
      </c>
      <c r="J9">
        <f>COUNTIFS('Dataset (all Ps)'!$E$2:$E$381,$A9,'Dataset (all Ps)'!$D$2:$D$381,$J$2)</f>
        <v>80</v>
      </c>
      <c r="K9" s="15">
        <f t="shared" si="3"/>
        <v>0.50314465408805031</v>
      </c>
      <c r="L9">
        <f>COUNTIFS('Dataset (all Ps)'!$E$2:$E$381,$A9,'Dataset (all Ps)'!$D$2:$D$381,"*"&amp;$L$2&amp;"*")</f>
        <v>57</v>
      </c>
      <c r="M9" s="15">
        <f t="shared" si="3"/>
        <v>0.72151898734177211</v>
      </c>
      <c r="N9">
        <f>COUNTIFS('Dataset (all Ps)'!$E$2:$E$381,$A9,'Dataset (all Ps)'!$D$2:$D$381,"*"&amp;$N$2&amp;"*")</f>
        <v>59</v>
      </c>
      <c r="O9" s="15">
        <f t="shared" ref="O9" si="8">N9/SUM(N$4:N$15)</f>
        <v>0.81944444444444442</v>
      </c>
    </row>
    <row r="10" spans="1:15" x14ac:dyDescent="0.2">
      <c r="A10" s="26" t="s">
        <v>234</v>
      </c>
      <c r="B10" s="26">
        <v>31</v>
      </c>
      <c r="C10" s="32">
        <v>0.88600000000000001</v>
      </c>
      <c r="D10" s="26">
        <v>4</v>
      </c>
      <c r="E10" s="27">
        <v>0.114</v>
      </c>
      <c r="F10" s="28">
        <f t="shared" si="0"/>
        <v>35</v>
      </c>
      <c r="G10" s="27">
        <f t="shared" si="1"/>
        <v>9.2105263157894732E-2</v>
      </c>
      <c r="H10">
        <f>COUNTIFS('Dataset (all Ps)'!$E$2:$E$381,$A10,'Dataset (all Ps)'!$D$2:$D$381,$H$2)</f>
        <v>14</v>
      </c>
      <c r="I10" s="15">
        <f t="shared" si="2"/>
        <v>0.2</v>
      </c>
      <c r="J10">
        <f>COUNTIFS('Dataset (all Ps)'!$E$2:$E$381,$A10,'Dataset (all Ps)'!$D$2:$D$381,$J$2)</f>
        <v>13</v>
      </c>
      <c r="K10" s="15">
        <f t="shared" si="3"/>
        <v>8.1761006289308172E-2</v>
      </c>
      <c r="L10">
        <f>COUNTIFS('Dataset (all Ps)'!$E$2:$E$381,$A10,'Dataset (all Ps)'!$D$2:$D$381,"*"&amp;$L$2&amp;"*")</f>
        <v>3</v>
      </c>
      <c r="M10" s="15">
        <f t="shared" si="3"/>
        <v>3.7974683544303799E-2</v>
      </c>
      <c r="N10">
        <f>COUNTIFS('Dataset (all Ps)'!$E$2:$E$381,$A10,'Dataset (all Ps)'!$D$2:$D$381,"*"&amp;$N$2&amp;"*")</f>
        <v>5</v>
      </c>
      <c r="O10" s="15">
        <f t="shared" ref="O10" si="9">N10/SUM(N$4:N$15)</f>
        <v>6.9444444444444448E-2</v>
      </c>
    </row>
    <row r="11" spans="1:15" x14ac:dyDescent="0.2">
      <c r="A11" s="26" t="s">
        <v>128</v>
      </c>
      <c r="B11" s="26">
        <v>25</v>
      </c>
      <c r="C11" s="32">
        <v>0.78100000000000003</v>
      </c>
      <c r="D11" s="26">
        <v>7</v>
      </c>
      <c r="E11" s="27">
        <v>0.219</v>
      </c>
      <c r="F11" s="28">
        <f t="shared" si="0"/>
        <v>32</v>
      </c>
      <c r="G11" s="27">
        <f t="shared" si="1"/>
        <v>8.4210526315789472E-2</v>
      </c>
      <c r="H11">
        <f>COUNTIFS('Dataset (all Ps)'!$E$2:$E$381,$A11,'Dataset (all Ps)'!$D$2:$D$381,$H$2)</f>
        <v>13</v>
      </c>
      <c r="I11" s="15">
        <f t="shared" si="2"/>
        <v>0.18571428571428572</v>
      </c>
      <c r="J11">
        <f>COUNTIFS('Dataset (all Ps)'!$E$2:$E$381,$A11,'Dataset (all Ps)'!$D$2:$D$381,$J$2)</f>
        <v>18</v>
      </c>
      <c r="K11" s="15">
        <f t="shared" si="3"/>
        <v>0.11320754716981132</v>
      </c>
      <c r="L11">
        <f>COUNTIFS('Dataset (all Ps)'!$E$2:$E$381,$A11,'Dataset (all Ps)'!$D$2:$D$381,"*"&amp;$L$2&amp;"*")</f>
        <v>1</v>
      </c>
      <c r="M11" s="15">
        <f t="shared" si="3"/>
        <v>1.2658227848101266E-2</v>
      </c>
      <c r="N11">
        <f>COUNTIFS('Dataset (all Ps)'!$E$2:$E$381,$A11,'Dataset (all Ps)'!$D$2:$D$381,"*"&amp;$N$2&amp;"*")</f>
        <v>0</v>
      </c>
      <c r="O11" s="15">
        <f t="shared" ref="O11" si="10">N11/SUM(N$4:N$15)</f>
        <v>0</v>
      </c>
    </row>
    <row r="12" spans="1:15" x14ac:dyDescent="0.2">
      <c r="A12" s="26" t="s">
        <v>4735</v>
      </c>
      <c r="B12" s="26">
        <v>1</v>
      </c>
      <c r="C12" s="32">
        <v>1</v>
      </c>
      <c r="D12" s="26">
        <v>0</v>
      </c>
      <c r="E12" s="27">
        <v>0</v>
      </c>
      <c r="F12" s="28">
        <f t="shared" si="0"/>
        <v>1</v>
      </c>
      <c r="G12" s="27">
        <f t="shared" si="1"/>
        <v>2.631578947368421E-3</v>
      </c>
      <c r="H12">
        <f>COUNTIFS('Dataset (all Ps)'!$E$2:$E$381,$A12,'Dataset (all Ps)'!$D$2:$D$381,$H$2)</f>
        <v>0</v>
      </c>
      <c r="I12" s="15">
        <f t="shared" si="2"/>
        <v>0</v>
      </c>
      <c r="J12">
        <f>COUNTIFS('Dataset (all Ps)'!$E$2:$E$381,$A12,'Dataset (all Ps)'!$D$2:$D$381,$J$2)</f>
        <v>0</v>
      </c>
      <c r="K12" s="15">
        <f t="shared" si="3"/>
        <v>0</v>
      </c>
      <c r="L12">
        <f>COUNTIFS('Dataset (all Ps)'!$E$2:$E$381,$A12,'Dataset (all Ps)'!$D$2:$D$381,"*"&amp;$L$2&amp;"*")</f>
        <v>0</v>
      </c>
      <c r="M12" s="15">
        <f t="shared" si="3"/>
        <v>0</v>
      </c>
      <c r="N12">
        <f>COUNTIFS('Dataset (all Ps)'!$E$2:$E$381,$A12,'Dataset (all Ps)'!$D$2:$D$381,"*"&amp;$N$2&amp;"*")</f>
        <v>1</v>
      </c>
      <c r="O12" s="15">
        <f t="shared" ref="O12" si="11">N12/SUM(N$4:N$15)</f>
        <v>1.3888888888888888E-2</v>
      </c>
    </row>
    <row r="13" spans="1:15" x14ac:dyDescent="0.2">
      <c r="A13" s="26" t="s">
        <v>531</v>
      </c>
      <c r="B13" s="26">
        <v>7</v>
      </c>
      <c r="C13" s="32">
        <v>0.77800000000000002</v>
      </c>
      <c r="D13" s="26">
        <v>2</v>
      </c>
      <c r="E13" s="27">
        <v>0.222</v>
      </c>
      <c r="F13" s="28">
        <f t="shared" si="0"/>
        <v>9</v>
      </c>
      <c r="G13" s="27">
        <f t="shared" si="1"/>
        <v>2.368421052631579E-2</v>
      </c>
      <c r="H13">
        <f>COUNTIFS('Dataset (all Ps)'!$E$2:$E$381,$A13,'Dataset (all Ps)'!$D$2:$D$381,$H$2)</f>
        <v>2</v>
      </c>
      <c r="I13" s="15">
        <f t="shared" si="2"/>
        <v>2.8571428571428571E-2</v>
      </c>
      <c r="J13">
        <f>COUNTIFS('Dataset (all Ps)'!$E$2:$E$381,$A13,'Dataset (all Ps)'!$D$2:$D$381,$J$2)</f>
        <v>5</v>
      </c>
      <c r="K13" s="15">
        <f t="shared" si="3"/>
        <v>3.1446540880503145E-2</v>
      </c>
      <c r="L13">
        <f>COUNTIFS('Dataset (all Ps)'!$E$2:$E$381,$A13,'Dataset (all Ps)'!$D$2:$D$381,"*"&amp;$L$2&amp;"*")</f>
        <v>2</v>
      </c>
      <c r="M13" s="15">
        <f t="shared" si="3"/>
        <v>2.5316455696202531E-2</v>
      </c>
      <c r="N13">
        <f>COUNTIFS('Dataset (all Ps)'!$E$2:$E$381,$A13,'Dataset (all Ps)'!$D$2:$D$381,"*"&amp;$N$2&amp;"*")</f>
        <v>0</v>
      </c>
      <c r="O13" s="15">
        <f t="shared" ref="O13" si="12">N13/SUM(N$4:N$15)</f>
        <v>0</v>
      </c>
    </row>
    <row r="14" spans="1:15" x14ac:dyDescent="0.2">
      <c r="A14" s="26" t="s">
        <v>113</v>
      </c>
      <c r="B14" s="26">
        <v>27</v>
      </c>
      <c r="C14" s="32">
        <v>0.93100000000000005</v>
      </c>
      <c r="D14" s="26">
        <v>2</v>
      </c>
      <c r="E14" s="27">
        <v>6.9000000000000006E-2</v>
      </c>
      <c r="F14" s="28">
        <f t="shared" si="0"/>
        <v>29</v>
      </c>
      <c r="G14" s="27">
        <f t="shared" si="1"/>
        <v>7.6315789473684212E-2</v>
      </c>
      <c r="H14">
        <f>COUNTIFS('Dataset (all Ps)'!$E$2:$E$381,$A14,'Dataset (all Ps)'!$D$2:$D$381,$H$2)</f>
        <v>12</v>
      </c>
      <c r="I14" s="15">
        <f t="shared" si="2"/>
        <v>0.17142857142857143</v>
      </c>
      <c r="J14">
        <f>COUNTIFS('Dataset (all Ps)'!$E$2:$E$381,$A14,'Dataset (all Ps)'!$D$2:$D$381,$J$2)</f>
        <v>13</v>
      </c>
      <c r="K14" s="15">
        <f t="shared" si="3"/>
        <v>8.1761006289308172E-2</v>
      </c>
      <c r="L14">
        <f>COUNTIFS('Dataset (all Ps)'!$E$2:$E$381,$A14,'Dataset (all Ps)'!$D$2:$D$381,"*"&amp;$L$2&amp;"*")</f>
        <v>3</v>
      </c>
      <c r="M14" s="15">
        <f t="shared" si="3"/>
        <v>3.7974683544303799E-2</v>
      </c>
      <c r="N14">
        <f>COUNTIFS('Dataset (all Ps)'!$E$2:$E$381,$A14,'Dataset (all Ps)'!$D$2:$D$381,"*"&amp;$N$2&amp;"*")</f>
        <v>1</v>
      </c>
      <c r="O14" s="15">
        <f t="shared" ref="O14" si="13">N14/SUM(N$4:N$15)</f>
        <v>1.3888888888888888E-2</v>
      </c>
    </row>
    <row r="15" spans="1:15" x14ac:dyDescent="0.2">
      <c r="A15" s="26" t="s">
        <v>1021</v>
      </c>
      <c r="B15" s="26">
        <v>2</v>
      </c>
      <c r="C15" s="32">
        <v>0.28599999999999998</v>
      </c>
      <c r="D15" s="26">
        <v>5</v>
      </c>
      <c r="E15" s="27">
        <v>0.71399999999999997</v>
      </c>
      <c r="F15" s="28">
        <f t="shared" si="0"/>
        <v>7</v>
      </c>
      <c r="G15" s="27">
        <f t="shared" si="1"/>
        <v>1.8421052631578946E-2</v>
      </c>
      <c r="H15">
        <f>COUNTIFS('Dataset (all Ps)'!$E$2:$E$381,$A15,'Dataset (all Ps)'!$D$2:$D$381,$H$2)</f>
        <v>1</v>
      </c>
      <c r="I15" s="15">
        <f t="shared" si="2"/>
        <v>1.4285714285714285E-2</v>
      </c>
      <c r="J15">
        <f>COUNTIFS('Dataset (all Ps)'!$E$2:$E$381,$A15,'Dataset (all Ps)'!$D$2:$D$381,$J$2)</f>
        <v>4</v>
      </c>
      <c r="K15" s="15">
        <f t="shared" si="3"/>
        <v>2.5157232704402517E-2</v>
      </c>
      <c r="L15">
        <f>COUNTIFS('Dataset (all Ps)'!$E$2:$E$381,$A15,'Dataset (all Ps)'!$D$2:$D$381,"*"&amp;$L$2&amp;"*")</f>
        <v>1</v>
      </c>
      <c r="M15" s="15">
        <f t="shared" si="3"/>
        <v>1.2658227848101266E-2</v>
      </c>
      <c r="N15">
        <f>COUNTIFS('Dataset (all Ps)'!$E$2:$E$381,$A15,'Dataset (all Ps)'!$D$2:$D$381,"*"&amp;$N$2&amp;"*")</f>
        <v>1</v>
      </c>
      <c r="O15" s="15">
        <f t="shared" ref="O15" si="14">N15/SUM(N$4:N$15)</f>
        <v>1.3888888888888888E-2</v>
      </c>
    </row>
    <row r="17" spans="1:1" x14ac:dyDescent="0.2">
      <c r="A17" s="26" t="s">
        <v>6217</v>
      </c>
    </row>
  </sheetData>
  <mergeCells count="10">
    <mergeCell ref="L2:M2"/>
    <mergeCell ref="N2:O2"/>
    <mergeCell ref="H1:O1"/>
    <mergeCell ref="F2:G2"/>
    <mergeCell ref="B1:G1"/>
    <mergeCell ref="A1:A3"/>
    <mergeCell ref="B2:C2"/>
    <mergeCell ref="D2:E2"/>
    <mergeCell ref="H2:I2"/>
    <mergeCell ref="J2:K2"/>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F1F054-E5CD-F94D-9FF3-F8CDDE521077}">
  <dimension ref="A1:AW55"/>
  <sheetViews>
    <sheetView workbookViewId="0">
      <pane xSplit="2" ySplit="1" topLeftCell="C2" activePane="bottomRight" state="frozen"/>
      <selection pane="topRight" activeCell="C1" sqref="C1"/>
      <selection pane="bottomLeft" activeCell="A2" sqref="A2"/>
      <selection pane="bottomRight" activeCell="AT55" sqref="AT55"/>
    </sheetView>
  </sheetViews>
  <sheetFormatPr baseColWidth="10" defaultRowHeight="16" x14ac:dyDescent="0.2"/>
  <cols>
    <col min="2" max="2" width="11.5" bestFit="1" customWidth="1"/>
    <col min="4" max="10" width="6.83203125" customWidth="1"/>
    <col min="11" max="11" width="6.83203125" style="24" customWidth="1"/>
    <col min="12" max="13" width="6.83203125" customWidth="1"/>
    <col min="14" max="14" width="6.83203125" style="24" customWidth="1"/>
    <col min="15" max="19" width="6.83203125" customWidth="1"/>
    <col min="20" max="22" width="6.83203125" style="23" customWidth="1"/>
    <col min="23" max="28" width="6.83203125" customWidth="1"/>
    <col min="29" max="29" width="6.83203125" style="42" customWidth="1"/>
    <col min="30" max="51" width="6.83203125" customWidth="1"/>
  </cols>
  <sheetData>
    <row r="1" spans="1:49" x14ac:dyDescent="0.2">
      <c r="A1" s="46" t="s">
        <v>5892</v>
      </c>
      <c r="B1" s="46"/>
      <c r="C1" s="46"/>
      <c r="D1" s="46" t="s">
        <v>5890</v>
      </c>
      <c r="E1" s="46"/>
      <c r="F1" s="46"/>
      <c r="G1" s="46"/>
      <c r="H1" s="46"/>
      <c r="I1" s="46"/>
      <c r="J1" s="46"/>
      <c r="K1" s="46"/>
      <c r="L1" s="46"/>
      <c r="M1" s="46"/>
      <c r="N1" s="46"/>
      <c r="O1" s="46"/>
      <c r="P1" s="46"/>
      <c r="Q1" s="46"/>
      <c r="R1" s="46"/>
      <c r="S1" s="46"/>
      <c r="T1" s="46"/>
      <c r="U1" s="46"/>
      <c r="V1" s="46"/>
      <c r="W1" s="46"/>
      <c r="X1" s="46"/>
      <c r="Y1" s="46"/>
      <c r="Z1" s="46"/>
      <c r="AA1" s="46" t="s">
        <v>6514</v>
      </c>
      <c r="AB1" s="46"/>
      <c r="AC1" s="46"/>
      <c r="AD1" s="46"/>
      <c r="AE1" s="46"/>
      <c r="AF1" s="46"/>
      <c r="AG1" s="46"/>
      <c r="AH1" s="46"/>
      <c r="AI1" s="46"/>
      <c r="AJ1" s="46"/>
      <c r="AK1" s="46"/>
      <c r="AL1" s="46"/>
      <c r="AM1" s="46"/>
      <c r="AN1" s="46"/>
      <c r="AO1" s="46"/>
      <c r="AP1" s="46"/>
      <c r="AQ1" s="46"/>
      <c r="AR1" s="46"/>
      <c r="AS1" s="46"/>
      <c r="AT1" s="46"/>
      <c r="AU1" s="46"/>
      <c r="AV1" s="46"/>
      <c r="AW1" s="46"/>
    </row>
    <row r="2" spans="1:49" x14ac:dyDescent="0.2">
      <c r="A2" t="s">
        <v>5467</v>
      </c>
      <c r="B2" t="s">
        <v>5516</v>
      </c>
      <c r="C2" t="s">
        <v>5513</v>
      </c>
      <c r="D2">
        <v>2001</v>
      </c>
      <c r="E2">
        <v>2002</v>
      </c>
      <c r="F2">
        <v>2003</v>
      </c>
      <c r="G2">
        <v>2004</v>
      </c>
      <c r="H2">
        <v>2005</v>
      </c>
      <c r="I2">
        <v>2006</v>
      </c>
      <c r="J2">
        <v>2007</v>
      </c>
      <c r="K2">
        <v>2008</v>
      </c>
      <c r="L2">
        <v>2009</v>
      </c>
      <c r="M2">
        <v>2010</v>
      </c>
      <c r="N2">
        <v>2011</v>
      </c>
      <c r="O2">
        <v>2012</v>
      </c>
      <c r="P2">
        <v>2013</v>
      </c>
      <c r="Q2">
        <v>2014</v>
      </c>
      <c r="R2">
        <v>2015</v>
      </c>
      <c r="S2">
        <v>2016</v>
      </c>
      <c r="T2">
        <v>2017</v>
      </c>
      <c r="U2">
        <v>2018</v>
      </c>
      <c r="V2">
        <v>2019</v>
      </c>
      <c r="W2">
        <v>2020</v>
      </c>
      <c r="X2">
        <v>2021</v>
      </c>
      <c r="Y2">
        <v>2022</v>
      </c>
      <c r="Z2">
        <v>2023</v>
      </c>
      <c r="AA2">
        <v>2001</v>
      </c>
      <c r="AB2">
        <v>2002</v>
      </c>
      <c r="AC2">
        <v>2003</v>
      </c>
      <c r="AD2">
        <v>2004</v>
      </c>
      <c r="AE2">
        <v>2005</v>
      </c>
      <c r="AF2">
        <v>2006</v>
      </c>
      <c r="AG2">
        <v>2007</v>
      </c>
      <c r="AH2">
        <v>2008</v>
      </c>
      <c r="AI2">
        <v>2009</v>
      </c>
      <c r="AJ2">
        <v>2010</v>
      </c>
      <c r="AK2">
        <v>2011</v>
      </c>
      <c r="AL2">
        <v>2012</v>
      </c>
      <c r="AM2">
        <v>2013</v>
      </c>
      <c r="AN2">
        <v>2014</v>
      </c>
      <c r="AO2">
        <v>2015</v>
      </c>
      <c r="AP2">
        <v>2016</v>
      </c>
      <c r="AQ2">
        <v>2017</v>
      </c>
      <c r="AR2">
        <v>2018</v>
      </c>
      <c r="AS2">
        <v>2019</v>
      </c>
      <c r="AT2">
        <v>2020</v>
      </c>
      <c r="AU2">
        <v>2021</v>
      </c>
      <c r="AV2">
        <v>2022</v>
      </c>
      <c r="AW2">
        <v>2023</v>
      </c>
    </row>
    <row r="3" spans="1:49" x14ac:dyDescent="0.2">
      <c r="A3" t="s">
        <v>5461</v>
      </c>
      <c r="B3" t="s">
        <v>453</v>
      </c>
      <c r="C3" t="s">
        <v>5514</v>
      </c>
      <c r="D3">
        <f>COUNTIFS('Dataset (all Ps)'!$C$2:$C$381,"&gt;=1/1/2001",'Dataset (all Ps)'!$C$2:$C$381,"&lt;=12/31/2001",'Dataset (all Ps)'!$I$1:$I$380,"*"&amp;'State Analysis (Annual Data)'!$B3&amp;"*")</f>
        <v>1</v>
      </c>
      <c r="E3">
        <f>COUNTIFS('Dataset (all Ps)'!$C$2:$C$381,"&gt;=1/1/2002",'Dataset (all Ps)'!$C$2:$C$381,"&lt;=12/31/2002",'Dataset (all Ps)'!$I$1:$I$380,"*"&amp;'State Analysis (Annual Data)'!$B3&amp;"*")</f>
        <v>0</v>
      </c>
      <c r="F3">
        <f>COUNTIFS('Dataset (all Ps)'!$C$2:$C$381,"&gt;=1/1/2003",'Dataset (all Ps)'!$C$2:$C$381,"&lt;=12/31/2003",'Dataset (all Ps)'!$I$1:$I$380,"*"&amp;'State Analysis (Annual Data)'!$B3&amp;"*")</f>
        <v>0</v>
      </c>
      <c r="G3">
        <f>COUNTIFS('Dataset (all Ps)'!$C$2:$C$381,"&gt;=1/1/2004",'Dataset (all Ps)'!$C$2:$C$381,"&lt;=12/31/2004",'Dataset (all Ps)'!$I$1:$I$380,"*"&amp;'State Analysis (Annual Data)'!$B3&amp;"*")</f>
        <v>0</v>
      </c>
      <c r="H3">
        <f>COUNTIFS('Dataset (all Ps)'!$C$2:$C$381,"&gt;=1/1/2005",'Dataset (all Ps)'!$C$2:$C$381,"&lt;=12/31/2005",'Dataset (all Ps)'!$I$1:$I$380,"*"&amp;'State Analysis (Annual Data)'!$B3&amp;"*")</f>
        <v>0</v>
      </c>
      <c r="I3">
        <f>COUNTIFS('Dataset (all Ps)'!$C$2:$C$381,"&gt;=1/1/2006",'Dataset (all Ps)'!$C$2:$C$381,"&lt;=12/31/2006",'Dataset (all Ps)'!$I$1:$I$380,"*"&amp;'State Analysis (Annual Data)'!$B3&amp;"*")</f>
        <v>0</v>
      </c>
      <c r="J3">
        <f>COUNTIFS('Dataset (all Ps)'!$C$2:$C$381,"&gt;=1/1/2007",'Dataset (all Ps)'!$C$2:$C$381,"&lt;=12/31/2007",'Dataset (all Ps)'!$I$1:$I$380,"*"&amp;'State Analysis (Annual Data)'!$B3&amp;"*")</f>
        <v>1</v>
      </c>
      <c r="K3">
        <f>COUNTIFS('Dataset (all Ps)'!$C$2:$C$381,"&gt;=1/1/2008",'Dataset (all Ps)'!$C$2:$C$381,"&lt;=12/31/2008",'Dataset (all Ps)'!$I$1:$I$380,"*"&amp;'State Analysis (Annual Data)'!$B3&amp;"*")</f>
        <v>0</v>
      </c>
      <c r="L3">
        <f>COUNTIFS('Dataset (all Ps)'!$C$2:$C$381,"&gt;=1/1/2009",'Dataset (all Ps)'!$C$2:$C$381,"&lt;=12/31/2009",'Dataset (all Ps)'!$I$1:$I$380,"*"&amp;'State Analysis (Annual Data)'!$B3&amp;"*")</f>
        <v>1</v>
      </c>
      <c r="M3">
        <f>COUNTIFS('Dataset (all Ps)'!$C$2:$C$381,"&gt;=1/1/2010",'Dataset (all Ps)'!$C$2:$C$381,"&lt;=12/31/2010",'Dataset (all Ps)'!$I$1:$I$380,"*"&amp;'State Analysis (Annual Data)'!$B3&amp;"*")</f>
        <v>1</v>
      </c>
      <c r="N3">
        <f>COUNTIFS('Dataset (all Ps)'!$C$2:$C$381,"&gt;=1/1/2011",'Dataset (all Ps)'!$C$2:$C$381,"&lt;=12/31/2011",'Dataset (all Ps)'!$I$1:$I$380,"*"&amp;'State Analysis (Annual Data)'!$B3&amp;"*")</f>
        <v>1</v>
      </c>
      <c r="O3">
        <f>COUNTIFS('Dataset (all Ps)'!$C$2:$C$381,"&gt;=1/1/2012",'Dataset (all Ps)'!$C$2:$C$381,"&lt;=12/31/2012",'Dataset (all Ps)'!$I$1:$I$380,"*"&amp;'State Analysis (Annual Data)'!$B3&amp;"*")</f>
        <v>0</v>
      </c>
      <c r="P3">
        <f>COUNTIFS('Dataset (all Ps)'!$C$2:$C$381,"&gt;=1/1/2013",'Dataset (all Ps)'!$C$2:$C$381,"&lt;=12/31/2013",'Dataset (all Ps)'!$I$1:$I$380,"*"&amp;'State Analysis (Annual Data)'!$B3&amp;"*")</f>
        <v>0</v>
      </c>
      <c r="Q3">
        <f>COUNTIFS('Dataset (all Ps)'!$C$2:$C$381,"&gt;=1/1/2014",'Dataset (all Ps)'!$C$2:$C$381,"&lt;=12/31/2014",'Dataset (all Ps)'!$I$1:$I$380,"*"&amp;'State Analysis (Annual Data)'!$B3&amp;"*")</f>
        <v>0</v>
      </c>
      <c r="R3">
        <f>COUNTIFS('Dataset (all Ps)'!$C$2:$C$381,"&gt;=1/1/2015",'Dataset (all Ps)'!$C$2:$C$381,"&lt;=12/31/2015",'Dataset (all Ps)'!$I$1:$I$380,"*"&amp;'State Analysis (Annual Data)'!$B3&amp;"*")</f>
        <v>0</v>
      </c>
      <c r="S3">
        <f>COUNTIFS('Dataset (all Ps)'!$C$2:$C$381,"&gt;=1/1/2016",'Dataset (all Ps)'!$C$2:$C$381,"&lt;=12/31/2016",'Dataset (all Ps)'!$I$1:$I$380,"*"&amp;'State Analysis (Annual Data)'!$B3&amp;"*")</f>
        <v>1</v>
      </c>
      <c r="T3">
        <f>COUNTIFS('Dataset (all Ps)'!$C$2:$C$381,"&gt;=1/1/2017",'Dataset (all Ps)'!$C$2:$C$381,"&lt;=12/31/2017",'Dataset (all Ps)'!$I$1:$I$380,"*"&amp;'State Analysis (Annual Data)'!$B3&amp;"*")</f>
        <v>0</v>
      </c>
      <c r="U3">
        <f>COUNTIFS('Dataset (all Ps)'!$C$2:$C$381,"&gt;=1/1/2018",'Dataset (all Ps)'!$C$2:$C$381,"&lt;=12/31/2018",'Dataset (all Ps)'!$I$1:$I$380,"*"&amp;'State Analysis (Annual Data)'!$B3&amp;"*")</f>
        <v>0</v>
      </c>
      <c r="V3">
        <f>COUNTIFS('Dataset (all Ps)'!$C$2:$C$381,"&gt;=1/1/2019",'Dataset (all Ps)'!$C$2:$C$381,"&lt;=12/31/2019",'Dataset (all Ps)'!$I$1:$I$380,"*"&amp;'State Analysis (Annual Data)'!$B3&amp;"*")</f>
        <v>1</v>
      </c>
      <c r="W3">
        <f>COUNTIFS('Dataset (all Ps)'!$C$2:$C$381,"&gt;=1/1/2020",'Dataset (all Ps)'!$C$2:$C$381,"&lt;=12/31/2020",'Dataset (all Ps)'!$I$1:$I$380,"*"&amp;'State Analysis (Annual Data)'!$B3&amp;"*")</f>
        <v>0</v>
      </c>
      <c r="X3">
        <f>COUNTIFS('Dataset (all Ps)'!$C$2:$C$381,"&gt;=1/1/2021",'Dataset (all Ps)'!$C$2:$C$381,"&lt;=12/31/2021",'Dataset (all Ps)'!$I$1:$I$380,"*"&amp;'State Analysis (Annual Data)'!$B3&amp;"*")</f>
        <v>2</v>
      </c>
      <c r="Y3">
        <f>COUNTIFS('Dataset (all Ps)'!$C$2:$C$381,"&gt;=1/1/2022",'Dataset (all Ps)'!$C$2:$C$381,"&lt;=12/31/2022",'Dataset (all Ps)'!$I$1:$I$380,"*"&amp;'State Analysis (Annual Data)'!$B3&amp;"*")</f>
        <v>1</v>
      </c>
      <c r="Z3">
        <f>COUNTIFS('Dataset (all Ps)'!$C$2:$C$381,"&gt;=1/1/2023",'Dataset (all Ps)'!$C$2:$C$381,"&lt;=12/31/2023",'Dataset (all Ps)'!$I$1:$I$380,"*"&amp;'State Analysis (Annual Data)'!$B3&amp;"*")</f>
        <v>0</v>
      </c>
      <c r="AA3">
        <f>COUNTIFS('Dataset (all Ps)'!$C$2:$C$381,"&gt;=1/1/2001",'Dataset (all Ps)'!$C$2:$C$381,"&lt;=12/31/2001",'Dataset (all Ps)'!$J$1:$J$380,"*"&amp;'State Analysis (Annual Data)'!$B3&amp;"*")</f>
        <v>1</v>
      </c>
      <c r="AB3">
        <f>COUNTIFS('Dataset (all Ps)'!$C$2:$C$381,"&gt;=1/1/2002",'Dataset (all Ps)'!$C$2:$C$381,"&lt;=12/31/2002",'Dataset (all Ps)'!$J$1:$J$380,"*"&amp;'State Analysis (Annual Data)'!$B3&amp;"*")</f>
        <v>0</v>
      </c>
      <c r="AC3">
        <f>COUNTIFS('Dataset (all Ps)'!$C$2:$C$381,"&gt;=1/1/2003",'Dataset (all Ps)'!$C$2:$C$381,"&lt;=12/31/2003",'Dataset (all Ps)'!$J$1:$J$380,"*"&amp;'State Analysis (Annual Data)'!$B3&amp;"*")</f>
        <v>0</v>
      </c>
      <c r="AD3">
        <f>COUNTIFS('Dataset (all Ps)'!$C$2:$C$381,"&gt;=1/1/2004",'Dataset (all Ps)'!$C$2:$C$381,"&lt;=12/31/2004",'Dataset (all Ps)'!$J$1:$J$380,"*"&amp;'State Analysis (Annual Data)'!$B3&amp;"*")</f>
        <v>0</v>
      </c>
      <c r="AE3">
        <f>COUNTIFS('Dataset (all Ps)'!$C$2:$C$381,"&gt;=1/1/2005",'Dataset (all Ps)'!$C$2:$C$381,"&lt;=12/31/2005",'Dataset (all Ps)'!$J$1:$J$380,"*"&amp;'State Analysis (Annual Data)'!$B3&amp;"*")</f>
        <v>0</v>
      </c>
      <c r="AF3">
        <f>COUNTIFS('Dataset (all Ps)'!$C$2:$C$381,"&gt;=1/1/2006",'Dataset (all Ps)'!$C$2:$C$381,"&lt;=12/31/2006",'Dataset (all Ps)'!$J$1:$J$380,"*"&amp;'State Analysis (Annual Data)'!$B3&amp;"*")</f>
        <v>0</v>
      </c>
      <c r="AG3">
        <f>COUNTIFS('Dataset (all Ps)'!$C$2:$C$381,"&gt;=1/1/2007",'Dataset (all Ps)'!$C$2:$C$381,"&lt;=12/31/2007",'Dataset (all Ps)'!$J$1:$J$380,"*"&amp;'State Analysis (Annual Data)'!$B3&amp;"*")</f>
        <v>1</v>
      </c>
      <c r="AH3">
        <f>COUNTIFS('Dataset (all Ps)'!$C$2:$C$381,"&gt;=1/1/2008",'Dataset (all Ps)'!$C$2:$C$381,"&lt;=12/31/2008",'Dataset (all Ps)'!$J$1:$J$380,"*"&amp;'State Analysis (Annual Data)'!$B3&amp;"*")</f>
        <v>0</v>
      </c>
      <c r="AI3">
        <f>COUNTIFS('Dataset (all Ps)'!$C$2:$C$381,"&gt;=1/1/2009",'Dataset (all Ps)'!$C$2:$C$381,"&lt;=12/31/2009",'Dataset (all Ps)'!$J$1:$J$380,"*"&amp;'State Analysis (Annual Data)'!$B3&amp;"*")</f>
        <v>1</v>
      </c>
      <c r="AJ3">
        <f>COUNTIFS('Dataset (all Ps)'!$C$2:$C$381,"&gt;=1/1/2010",'Dataset (all Ps)'!$C$2:$C$381,"&lt;=12/31/2010",'Dataset (all Ps)'!$J$1:$J$380,"*"&amp;'State Analysis (Annual Data)'!$B3&amp;"*")</f>
        <v>4</v>
      </c>
      <c r="AK3">
        <f>COUNTIFS('Dataset (all Ps)'!$C$2:$C$381,"&gt;=1/1/2011",'Dataset (all Ps)'!$C$2:$C$381,"&lt;=12/31/2011",'Dataset (all Ps)'!$J$1:$J$380,"*"&amp;'State Analysis (Annual Data)'!$B3&amp;"*")</f>
        <v>3</v>
      </c>
      <c r="AL3">
        <f>COUNTIFS('Dataset (all Ps)'!$C$2:$C$381,"&gt;=1/1/2012",'Dataset (all Ps)'!$C$2:$C$381,"&lt;=12/31/2012",'Dataset (all Ps)'!$J$1:$J$380,"*"&amp;'State Analysis (Annual Data)'!$B3&amp;"*")</f>
        <v>3</v>
      </c>
      <c r="AM3">
        <f>COUNTIFS('Dataset (all Ps)'!$C$2:$C$381,"&gt;=1/1/2013",'Dataset (all Ps)'!$C$2:$C$381,"&lt;=12/31/2013",'Dataset (all Ps)'!$J$1:$J$380,"*"&amp;'State Analysis (Annual Data)'!$B3&amp;"*")</f>
        <v>1</v>
      </c>
      <c r="AN3">
        <f>COUNTIFS('Dataset (all Ps)'!$C$2:$C$381,"&gt;=1/1/2014",'Dataset (all Ps)'!$C$2:$C$381,"&lt;=12/31/2014",'Dataset (all Ps)'!$J$1:$J$380,"*"&amp;'State Analysis (Annual Data)'!$B3&amp;"*")</f>
        <v>3</v>
      </c>
      <c r="AO3">
        <f>COUNTIFS('Dataset (all Ps)'!$C$2:$C$381,"&gt;=1/1/2015",'Dataset (all Ps)'!$C$2:$C$381,"&lt;=12/31/2015",'Dataset (all Ps)'!$J$1:$J$380,"*"&amp;'State Analysis (Annual Data)'!$B3&amp;"*")</f>
        <v>5</v>
      </c>
      <c r="AP3">
        <f>COUNTIFS('Dataset (all Ps)'!$C$2:$C$381,"&gt;=1/1/2016",'Dataset (all Ps)'!$C$2:$C$381,"&lt;=12/31/2016",'Dataset (all Ps)'!$J$1:$J$380,"*"&amp;'State Analysis (Annual Data)'!$B3&amp;"*")</f>
        <v>8</v>
      </c>
      <c r="AQ3">
        <f>COUNTIFS('Dataset (all Ps)'!$C$2:$C$381,"&gt;=1/1/2017",'Dataset (all Ps)'!$C$2:$C$381,"&lt;=12/31/2017",'Dataset (all Ps)'!$J$1:$J$380,"*"&amp;'State Analysis (Annual Data)'!$B3&amp;"*")</f>
        <v>1</v>
      </c>
      <c r="AR3">
        <f>COUNTIFS('Dataset (all Ps)'!$C$2:$C$381,"&gt;=1/1/2018",'Dataset (all Ps)'!$C$2:$C$381,"&lt;=12/31/2018",'Dataset (all Ps)'!$J$1:$J$380,"*"&amp;'State Analysis (Annual Data)'!$B3&amp;"*")</f>
        <v>2</v>
      </c>
      <c r="AS3">
        <f>COUNTIFS('Dataset (all Ps)'!$C$2:$C$381,"&gt;=1/1/2019",'Dataset (all Ps)'!$C$2:$C$381,"&lt;=12/31/2019",'Dataset (all Ps)'!$J$1:$J$380,"*"&amp;'State Analysis (Annual Data)'!$B3&amp;"*")</f>
        <v>1</v>
      </c>
      <c r="AT3">
        <f>COUNTIFS('Dataset (all Ps)'!$C$2:$C$381,"&gt;=1/1/2020",'Dataset (all Ps)'!$C$2:$C$381,"&lt;=12/31/2020",'Dataset (all Ps)'!$J$1:$J$380,"*"&amp;'State Analysis (Annual Data)'!$B3&amp;"*")</f>
        <v>0</v>
      </c>
      <c r="AU3">
        <f>COUNTIFS('Dataset (all Ps)'!$C$2:$C$381,"&gt;=1/1/2021",'Dataset (all Ps)'!$C$2:$C$381,"&lt;=12/31/2021",'Dataset (all Ps)'!$J$1:$J$380,"*"&amp;'State Analysis (Annual Data)'!$B3&amp;"*")</f>
        <v>12</v>
      </c>
      <c r="AV3">
        <f>COUNTIFS('Dataset (all Ps)'!$C$2:$C$381,"&gt;=1/1/2022",'Dataset (all Ps)'!$C$2:$C$381,"&lt;=12/31/2022",'Dataset (all Ps)'!$J$1:$J$380,"*"&amp;'State Analysis (Annual Data)'!$B3&amp;"*")</f>
        <v>10</v>
      </c>
      <c r="AW3">
        <f>COUNTIFS('Dataset (all Ps)'!$C$2:$C$381,"&gt;=1/1/2023",'Dataset (all Ps)'!$C$2:$C$381,"&lt;=12/31/2023",'Dataset (all Ps)'!$J$1:$J$380,"*"&amp;'State Analysis (Annual Data)'!$B3&amp;"*")</f>
        <v>6</v>
      </c>
    </row>
    <row r="4" spans="1:49" x14ac:dyDescent="0.2">
      <c r="A4" t="s">
        <v>5462</v>
      </c>
      <c r="B4" t="s">
        <v>1348</v>
      </c>
      <c r="C4" t="s">
        <v>5514</v>
      </c>
      <c r="D4">
        <f>COUNTIFS('Dataset (all Ps)'!$C$2:$C$381,"&gt;=1/1/2001",'Dataset (all Ps)'!$C$2:$C$381,"&lt;=12/31/2001",'Dataset (all Ps)'!$I$1:$I$380,"*"&amp;'State Analysis (Annual Data)'!$B4&amp;"*")</f>
        <v>0</v>
      </c>
      <c r="E4">
        <f>COUNTIFS('Dataset (all Ps)'!$C$2:$C$381,"&gt;=1/1/2002",'Dataset (all Ps)'!$C$2:$C$381,"&lt;=12/31/2002",'Dataset (all Ps)'!$I$1:$I$380,"*"&amp;'State Analysis (Annual Data)'!$B4&amp;"*")</f>
        <v>0</v>
      </c>
      <c r="F4">
        <f>COUNTIFS('Dataset (all Ps)'!$C$2:$C$381,"&gt;=1/1/2003",'Dataset (all Ps)'!$C$2:$C$381,"&lt;=12/31/2003",'Dataset (all Ps)'!$I$1:$I$380,"*"&amp;'State Analysis (Annual Data)'!$B4&amp;"*")</f>
        <v>0</v>
      </c>
      <c r="G4">
        <f>COUNTIFS('Dataset (all Ps)'!$C$2:$C$381,"&gt;=1/1/2004",'Dataset (all Ps)'!$C$2:$C$381,"&lt;=12/31/2004",'Dataset (all Ps)'!$I$1:$I$380,"*"&amp;'State Analysis (Annual Data)'!$B4&amp;"*")</f>
        <v>0</v>
      </c>
      <c r="H4">
        <f>COUNTIFS('Dataset (all Ps)'!$C$2:$C$381,"&gt;=1/1/2005",'Dataset (all Ps)'!$C$2:$C$381,"&lt;=12/31/2005",'Dataset (all Ps)'!$I$1:$I$380,"*"&amp;'State Analysis (Annual Data)'!$B4&amp;"*")</f>
        <v>0</v>
      </c>
      <c r="I4">
        <f>COUNTIFS('Dataset (all Ps)'!$C$2:$C$381,"&gt;=1/1/2006",'Dataset (all Ps)'!$C$2:$C$381,"&lt;=12/31/2006",'Dataset (all Ps)'!$I$1:$I$380,"*"&amp;'State Analysis (Annual Data)'!$B4&amp;"*")</f>
        <v>0</v>
      </c>
      <c r="J4">
        <f>COUNTIFS('Dataset (all Ps)'!$C$2:$C$381,"&gt;=1/1/2007",'Dataset (all Ps)'!$C$2:$C$381,"&lt;=12/31/2007",'Dataset (all Ps)'!$I$1:$I$380,"*"&amp;'State Analysis (Annual Data)'!$B4&amp;"*")</f>
        <v>0</v>
      </c>
      <c r="K4">
        <f>COUNTIFS('Dataset (all Ps)'!$C$2:$C$381,"&gt;=1/1/2008",'Dataset (all Ps)'!$C$2:$C$381,"&lt;=12/31/2008",'Dataset (all Ps)'!$I$1:$I$380,"*"&amp;'State Analysis (Annual Data)'!$B4&amp;"*")</f>
        <v>0</v>
      </c>
      <c r="L4">
        <f>COUNTIFS('Dataset (all Ps)'!$C$2:$C$381,"&gt;=1/1/2009",'Dataset (all Ps)'!$C$2:$C$381,"&lt;=12/31/2009",'Dataset (all Ps)'!$I$1:$I$380,"*"&amp;'State Analysis (Annual Data)'!$B4&amp;"*")</f>
        <v>1</v>
      </c>
      <c r="M4">
        <f>COUNTIFS('Dataset (all Ps)'!$C$2:$C$381,"&gt;=1/1/2010",'Dataset (all Ps)'!$C$2:$C$381,"&lt;=12/31/2010",'Dataset (all Ps)'!$I$1:$I$380,"*"&amp;'State Analysis (Annual Data)'!$B4&amp;"*")</f>
        <v>0</v>
      </c>
      <c r="N4">
        <f>COUNTIFS('Dataset (all Ps)'!$C$2:$C$381,"&gt;=1/1/2011",'Dataset (all Ps)'!$C$2:$C$381,"&lt;=12/31/2011",'Dataset (all Ps)'!$I$1:$I$380,"*"&amp;'State Analysis (Annual Data)'!$B4&amp;"*")</f>
        <v>0</v>
      </c>
      <c r="O4">
        <f>COUNTIFS('Dataset (all Ps)'!$C$2:$C$381,"&gt;=1/1/2012",'Dataset (all Ps)'!$C$2:$C$381,"&lt;=12/31/2012",'Dataset (all Ps)'!$I$1:$I$380,"*"&amp;'State Analysis (Annual Data)'!$B4&amp;"*")</f>
        <v>0</v>
      </c>
      <c r="P4">
        <f>COUNTIFS('Dataset (all Ps)'!$C$2:$C$381,"&gt;=1/1/2013",'Dataset (all Ps)'!$C$2:$C$381,"&lt;=12/31/2013",'Dataset (all Ps)'!$I$1:$I$380,"*"&amp;'State Analysis (Annual Data)'!$B4&amp;"*")</f>
        <v>1</v>
      </c>
      <c r="Q4">
        <f>COUNTIFS('Dataset (all Ps)'!$C$2:$C$381,"&gt;=1/1/2014",'Dataset (all Ps)'!$C$2:$C$381,"&lt;=12/31/2014",'Dataset (all Ps)'!$I$1:$I$380,"*"&amp;'State Analysis (Annual Data)'!$B4&amp;"*")</f>
        <v>0</v>
      </c>
      <c r="R4">
        <f>COUNTIFS('Dataset (all Ps)'!$C$2:$C$381,"&gt;=1/1/2015",'Dataset (all Ps)'!$C$2:$C$381,"&lt;=12/31/2015",'Dataset (all Ps)'!$I$1:$I$380,"*"&amp;'State Analysis (Annual Data)'!$B4&amp;"*")</f>
        <v>0</v>
      </c>
      <c r="S4">
        <f>COUNTIFS('Dataset (all Ps)'!$C$2:$C$381,"&gt;=1/1/2016",'Dataset (all Ps)'!$C$2:$C$381,"&lt;=12/31/2016",'Dataset (all Ps)'!$I$1:$I$380,"*"&amp;'State Analysis (Annual Data)'!$B4&amp;"*")</f>
        <v>0</v>
      </c>
      <c r="T4">
        <f>COUNTIFS('Dataset (all Ps)'!$C$2:$C$381,"&gt;=1/1/2017",'Dataset (all Ps)'!$C$2:$C$381,"&lt;=12/31/2017",'Dataset (all Ps)'!$I$1:$I$380,"*"&amp;'State Analysis (Annual Data)'!$B4&amp;"*")</f>
        <v>0</v>
      </c>
      <c r="U4">
        <f>COUNTIFS('Dataset (all Ps)'!$C$2:$C$381,"&gt;=1/1/2018",'Dataset (all Ps)'!$C$2:$C$381,"&lt;=12/31/2018",'Dataset (all Ps)'!$I$1:$I$380,"*"&amp;'State Analysis (Annual Data)'!$B4&amp;"*")</f>
        <v>0</v>
      </c>
      <c r="V4">
        <f>COUNTIFS('Dataset (all Ps)'!$C$2:$C$381,"&gt;=1/1/2019",'Dataset (all Ps)'!$C$2:$C$381,"&lt;=12/31/2019",'Dataset (all Ps)'!$I$1:$I$380,"*"&amp;'State Analysis (Annual Data)'!$B4&amp;"*")</f>
        <v>0</v>
      </c>
      <c r="W4">
        <f>COUNTIFS('Dataset (all Ps)'!$C$2:$C$381,"&gt;=1/1/2020",'Dataset (all Ps)'!$C$2:$C$381,"&lt;=12/31/2020",'Dataset (all Ps)'!$I$1:$I$380,"*"&amp;'State Analysis (Annual Data)'!$B4&amp;"*")</f>
        <v>0</v>
      </c>
      <c r="X4">
        <f>COUNTIFS('Dataset (all Ps)'!$C$2:$C$381,"&gt;=1/1/2021",'Dataset (all Ps)'!$C$2:$C$381,"&lt;=12/31/2021",'Dataset (all Ps)'!$I$1:$I$380,"*"&amp;'State Analysis (Annual Data)'!$B4&amp;"*")</f>
        <v>0</v>
      </c>
      <c r="Y4">
        <f>COUNTIFS('Dataset (all Ps)'!$C$2:$C$381,"&gt;=1/1/2022",'Dataset (all Ps)'!$C$2:$C$381,"&lt;=12/31/2022",'Dataset (all Ps)'!$I$1:$I$380,"*"&amp;'State Analysis (Annual Data)'!$B4&amp;"*")</f>
        <v>0</v>
      </c>
      <c r="Z4">
        <f>COUNTIFS('Dataset (all Ps)'!$C$2:$C$381,"&gt;=1/1/2023",'Dataset (all Ps)'!$C$2:$C$381,"&lt;=12/31/2023",'Dataset (all Ps)'!$I$1:$I$380,"*"&amp;'State Analysis (Annual Data)'!$B4&amp;"*")</f>
        <v>0</v>
      </c>
      <c r="AA4">
        <f>COUNTIFS('Dataset (all Ps)'!$C$2:$C$381,"&gt;=1/1/2001",'Dataset (all Ps)'!$C$2:$C$381,"&lt;=12/31/2001",'Dataset (all Ps)'!$J$1:$J$380,"*"&amp;'State Analysis (Annual Data)'!$B4&amp;"*")</f>
        <v>1</v>
      </c>
      <c r="AB4">
        <f>COUNTIFS('Dataset (all Ps)'!$C$2:$C$381,"&gt;=1/1/2002",'Dataset (all Ps)'!$C$2:$C$381,"&lt;=12/31/2002",'Dataset (all Ps)'!$J$1:$J$380,"*"&amp;'State Analysis (Annual Data)'!$B4&amp;"*")</f>
        <v>0</v>
      </c>
      <c r="AC4">
        <f>COUNTIFS('Dataset (all Ps)'!$C$2:$C$381,"&gt;=1/1/2003",'Dataset (all Ps)'!$C$2:$C$381,"&lt;=12/31/2003",'Dataset (all Ps)'!$J$1:$J$380,"*"&amp;'State Analysis (Annual Data)'!$B4&amp;"*")</f>
        <v>0</v>
      </c>
      <c r="AD4">
        <f>COUNTIFS('Dataset (all Ps)'!$C$2:$C$381,"&gt;=1/1/2004",'Dataset (all Ps)'!$C$2:$C$381,"&lt;=12/31/2004",'Dataset (all Ps)'!$J$1:$J$380,"*"&amp;'State Analysis (Annual Data)'!$B4&amp;"*")</f>
        <v>0</v>
      </c>
      <c r="AE4">
        <f>COUNTIFS('Dataset (all Ps)'!$C$2:$C$381,"&gt;=1/1/2005",'Dataset (all Ps)'!$C$2:$C$381,"&lt;=12/31/2005",'Dataset (all Ps)'!$J$1:$J$380,"*"&amp;'State Analysis (Annual Data)'!$B4&amp;"*")</f>
        <v>1</v>
      </c>
      <c r="AF4">
        <f>COUNTIFS('Dataset (all Ps)'!$C$2:$C$381,"&gt;=1/1/2006",'Dataset (all Ps)'!$C$2:$C$381,"&lt;=12/31/2006",'Dataset (all Ps)'!$J$1:$J$380,"*"&amp;'State Analysis (Annual Data)'!$B4&amp;"*")</f>
        <v>0</v>
      </c>
      <c r="AG4">
        <f>COUNTIFS('Dataset (all Ps)'!$C$2:$C$381,"&gt;=1/1/2007",'Dataset (all Ps)'!$C$2:$C$381,"&lt;=12/31/2007",'Dataset (all Ps)'!$J$1:$J$380,"*"&amp;'State Analysis (Annual Data)'!$B4&amp;"*")</f>
        <v>0</v>
      </c>
      <c r="AH4">
        <f>COUNTIFS('Dataset (all Ps)'!$C$2:$C$381,"&gt;=1/1/2008",'Dataset (all Ps)'!$C$2:$C$381,"&lt;=12/31/2008",'Dataset (all Ps)'!$J$1:$J$380,"*"&amp;'State Analysis (Annual Data)'!$B4&amp;"*")</f>
        <v>0</v>
      </c>
      <c r="AI4">
        <f>COUNTIFS('Dataset (all Ps)'!$C$2:$C$381,"&gt;=1/1/2009",'Dataset (all Ps)'!$C$2:$C$381,"&lt;=12/31/2009",'Dataset (all Ps)'!$J$1:$J$380,"*"&amp;'State Analysis (Annual Data)'!$B4&amp;"*")</f>
        <v>2</v>
      </c>
      <c r="AJ4">
        <f>COUNTIFS('Dataset (all Ps)'!$C$2:$C$381,"&gt;=1/1/2010",'Dataset (all Ps)'!$C$2:$C$381,"&lt;=12/31/2010",'Dataset (all Ps)'!$J$1:$J$380,"*"&amp;'State Analysis (Annual Data)'!$B4&amp;"*")</f>
        <v>1</v>
      </c>
      <c r="AK4">
        <f>COUNTIFS('Dataset (all Ps)'!$C$2:$C$381,"&gt;=1/1/2011",'Dataset (all Ps)'!$C$2:$C$381,"&lt;=12/31/2011",'Dataset (all Ps)'!$J$1:$J$380,"*"&amp;'State Analysis (Annual Data)'!$B4&amp;"*")</f>
        <v>0</v>
      </c>
      <c r="AL4">
        <f>COUNTIFS('Dataset (all Ps)'!$C$2:$C$381,"&gt;=1/1/2012",'Dataset (all Ps)'!$C$2:$C$381,"&lt;=12/31/2012",'Dataset (all Ps)'!$J$1:$J$380,"*"&amp;'State Analysis (Annual Data)'!$B4&amp;"*")</f>
        <v>2</v>
      </c>
      <c r="AM4">
        <f>COUNTIFS('Dataset (all Ps)'!$C$2:$C$381,"&gt;=1/1/2013",'Dataset (all Ps)'!$C$2:$C$381,"&lt;=12/31/2013",'Dataset (all Ps)'!$J$1:$J$380,"*"&amp;'State Analysis (Annual Data)'!$B4&amp;"*")</f>
        <v>1</v>
      </c>
      <c r="AN4">
        <f>COUNTIFS('Dataset (all Ps)'!$C$2:$C$381,"&gt;=1/1/2014",'Dataset (all Ps)'!$C$2:$C$381,"&lt;=12/31/2014",'Dataset (all Ps)'!$J$1:$J$380,"*"&amp;'State Analysis (Annual Data)'!$B4&amp;"*")</f>
        <v>1</v>
      </c>
      <c r="AO4">
        <f>COUNTIFS('Dataset (all Ps)'!$C$2:$C$381,"&gt;=1/1/2015",'Dataset (all Ps)'!$C$2:$C$381,"&lt;=12/31/2015",'Dataset (all Ps)'!$J$1:$J$380,"*"&amp;'State Analysis (Annual Data)'!$B4&amp;"*")</f>
        <v>1</v>
      </c>
      <c r="AP4">
        <f>COUNTIFS('Dataset (all Ps)'!$C$2:$C$381,"&gt;=1/1/2016",'Dataset (all Ps)'!$C$2:$C$381,"&lt;=12/31/2016",'Dataset (all Ps)'!$J$1:$J$380,"*"&amp;'State Analysis (Annual Data)'!$B4&amp;"*")</f>
        <v>2</v>
      </c>
      <c r="AQ4">
        <f>COUNTIFS('Dataset (all Ps)'!$C$2:$C$381,"&gt;=1/1/2017",'Dataset (all Ps)'!$C$2:$C$381,"&lt;=12/31/2017",'Dataset (all Ps)'!$J$1:$J$380,"*"&amp;'State Analysis (Annual Data)'!$B4&amp;"*")</f>
        <v>0</v>
      </c>
      <c r="AR4">
        <f>COUNTIFS('Dataset (all Ps)'!$C$2:$C$381,"&gt;=1/1/2018",'Dataset (all Ps)'!$C$2:$C$381,"&lt;=12/31/2018",'Dataset (all Ps)'!$J$1:$J$380,"*"&amp;'State Analysis (Annual Data)'!$B4&amp;"*")</f>
        <v>0</v>
      </c>
      <c r="AS4">
        <f>COUNTIFS('Dataset (all Ps)'!$C$2:$C$381,"&gt;=1/1/2019",'Dataset (all Ps)'!$C$2:$C$381,"&lt;=12/31/2019",'Dataset (all Ps)'!$J$1:$J$380,"*"&amp;'State Analysis (Annual Data)'!$B4&amp;"*")</f>
        <v>0</v>
      </c>
      <c r="AT4">
        <f>COUNTIFS('Dataset (all Ps)'!$C$2:$C$381,"&gt;=1/1/2020",'Dataset (all Ps)'!$C$2:$C$381,"&lt;=12/31/2020",'Dataset (all Ps)'!$J$1:$J$380,"*"&amp;'State Analysis (Annual Data)'!$B4&amp;"*")</f>
        <v>0</v>
      </c>
      <c r="AU4">
        <f>COUNTIFS('Dataset (all Ps)'!$C$2:$C$381,"&gt;=1/1/2021",'Dataset (all Ps)'!$C$2:$C$381,"&lt;=12/31/2021",'Dataset (all Ps)'!$J$1:$J$380,"*"&amp;'State Analysis (Annual Data)'!$B4&amp;"*")</f>
        <v>11</v>
      </c>
      <c r="AV4">
        <f>COUNTIFS('Dataset (all Ps)'!$C$2:$C$381,"&gt;=1/1/2022",'Dataset (all Ps)'!$C$2:$C$381,"&lt;=12/31/2022",'Dataset (all Ps)'!$J$1:$J$380,"*"&amp;'State Analysis (Annual Data)'!$B4&amp;"*")</f>
        <v>7</v>
      </c>
      <c r="AW4">
        <f>COUNTIFS('Dataset (all Ps)'!$C$2:$C$381,"&gt;=1/1/2023",'Dataset (all Ps)'!$C$2:$C$381,"&lt;=12/31/2023",'Dataset (all Ps)'!$J$1:$J$380,"*"&amp;'State Analysis (Annual Data)'!$B4&amp;"*")</f>
        <v>5</v>
      </c>
    </row>
    <row r="5" spans="1:49" x14ac:dyDescent="0.2">
      <c r="A5" t="s">
        <v>5463</v>
      </c>
      <c r="B5" t="s">
        <v>417</v>
      </c>
      <c r="C5" t="s">
        <v>5515</v>
      </c>
      <c r="D5">
        <f>COUNTIFS('Dataset (all Ps)'!$C$2:$C$381,"&gt;=1/1/2001",'Dataset (all Ps)'!$C$2:$C$381,"&lt;=12/31/2001",'Dataset (all Ps)'!$I$1:$I$380,"*"&amp;'State Analysis (Annual Data)'!$B5&amp;"*")</f>
        <v>0</v>
      </c>
      <c r="E5">
        <f>COUNTIFS('Dataset (all Ps)'!$C$2:$C$381,"&gt;=1/1/2002",'Dataset (all Ps)'!$C$2:$C$381,"&lt;=12/31/2002",'Dataset (all Ps)'!$I$1:$I$380,"*"&amp;'State Analysis (Annual Data)'!$B5&amp;"*")</f>
        <v>0</v>
      </c>
      <c r="F5">
        <f>COUNTIFS('Dataset (all Ps)'!$C$2:$C$381,"&gt;=1/1/2003",'Dataset (all Ps)'!$C$2:$C$381,"&lt;=12/31/2003",'Dataset (all Ps)'!$I$1:$I$380,"*"&amp;'State Analysis (Annual Data)'!$B5&amp;"*")</f>
        <v>0</v>
      </c>
      <c r="G5">
        <f>COUNTIFS('Dataset (all Ps)'!$C$2:$C$381,"&gt;=1/1/2004",'Dataset (all Ps)'!$C$2:$C$381,"&lt;=12/31/2004",'Dataset (all Ps)'!$I$1:$I$380,"*"&amp;'State Analysis (Annual Data)'!$B5&amp;"*")</f>
        <v>0</v>
      </c>
      <c r="H5">
        <f>COUNTIFS('Dataset (all Ps)'!$C$2:$C$381,"&gt;=1/1/2005",'Dataset (all Ps)'!$C$2:$C$381,"&lt;=12/31/2005",'Dataset (all Ps)'!$I$1:$I$380,"*"&amp;'State Analysis (Annual Data)'!$B5&amp;"*")</f>
        <v>0</v>
      </c>
      <c r="I5">
        <f>COUNTIFS('Dataset (all Ps)'!$C$2:$C$381,"&gt;=1/1/2006",'Dataset (all Ps)'!$C$2:$C$381,"&lt;=12/31/2006",'Dataset (all Ps)'!$I$1:$I$380,"*"&amp;'State Analysis (Annual Data)'!$B5&amp;"*")</f>
        <v>0</v>
      </c>
      <c r="J5">
        <f>COUNTIFS('Dataset (all Ps)'!$C$2:$C$381,"&gt;=1/1/2007",'Dataset (all Ps)'!$C$2:$C$381,"&lt;=12/31/2007",'Dataset (all Ps)'!$I$1:$I$380,"*"&amp;'State Analysis (Annual Data)'!$B5&amp;"*")</f>
        <v>0</v>
      </c>
      <c r="K5">
        <f>COUNTIFS('Dataset (all Ps)'!$C$2:$C$381,"&gt;=1/1/2008",'Dataset (all Ps)'!$C$2:$C$381,"&lt;=12/31/2008",'Dataset (all Ps)'!$I$1:$I$380,"*"&amp;'State Analysis (Annual Data)'!$B5&amp;"*")</f>
        <v>1</v>
      </c>
      <c r="L5">
        <f>COUNTIFS('Dataset (all Ps)'!$C$2:$C$381,"&gt;=1/1/2009",'Dataset (all Ps)'!$C$2:$C$381,"&lt;=12/31/2009",'Dataset (all Ps)'!$I$1:$I$380,"*"&amp;'State Analysis (Annual Data)'!$B5&amp;"*")</f>
        <v>0</v>
      </c>
      <c r="M5">
        <f>COUNTIFS('Dataset (all Ps)'!$C$2:$C$381,"&gt;=1/1/2010",'Dataset (all Ps)'!$C$2:$C$381,"&lt;=12/31/2010",'Dataset (all Ps)'!$I$1:$I$380,"*"&amp;'State Analysis (Annual Data)'!$B5&amp;"*")</f>
        <v>0</v>
      </c>
      <c r="N5">
        <f>COUNTIFS('Dataset (all Ps)'!$C$2:$C$381,"&gt;=1/1/2011",'Dataset (all Ps)'!$C$2:$C$381,"&lt;=12/31/2011",'Dataset (all Ps)'!$I$1:$I$380,"*"&amp;'State Analysis (Annual Data)'!$B5&amp;"*")</f>
        <v>0</v>
      </c>
      <c r="O5">
        <f>COUNTIFS('Dataset (all Ps)'!$C$2:$C$381,"&gt;=1/1/2012",'Dataset (all Ps)'!$C$2:$C$381,"&lt;=12/31/2012",'Dataset (all Ps)'!$I$1:$I$380,"*"&amp;'State Analysis (Annual Data)'!$B5&amp;"*")</f>
        <v>0</v>
      </c>
      <c r="P5">
        <f>COUNTIFS('Dataset (all Ps)'!$C$2:$C$381,"&gt;=1/1/2013",'Dataset (all Ps)'!$C$2:$C$381,"&lt;=12/31/2013",'Dataset (all Ps)'!$I$1:$I$380,"*"&amp;'State Analysis (Annual Data)'!$B5&amp;"*")</f>
        <v>1</v>
      </c>
      <c r="Q5">
        <f>COUNTIFS('Dataset (all Ps)'!$C$2:$C$381,"&gt;=1/1/2014",'Dataset (all Ps)'!$C$2:$C$381,"&lt;=12/31/2014",'Dataset (all Ps)'!$I$1:$I$380,"*"&amp;'State Analysis (Annual Data)'!$B5&amp;"*")</f>
        <v>0</v>
      </c>
      <c r="R5">
        <f>COUNTIFS('Dataset (all Ps)'!$C$2:$C$381,"&gt;=1/1/2015",'Dataset (all Ps)'!$C$2:$C$381,"&lt;=12/31/2015",'Dataset (all Ps)'!$I$1:$I$380,"*"&amp;'State Analysis (Annual Data)'!$B5&amp;"*")</f>
        <v>2</v>
      </c>
      <c r="S5">
        <f>COUNTIFS('Dataset (all Ps)'!$C$2:$C$381,"&gt;=1/1/2016",'Dataset (all Ps)'!$C$2:$C$381,"&lt;=12/31/2016",'Dataset (all Ps)'!$I$1:$I$380,"*"&amp;'State Analysis (Annual Data)'!$B5&amp;"*")</f>
        <v>1</v>
      </c>
      <c r="T5">
        <f>COUNTIFS('Dataset (all Ps)'!$C$2:$C$381,"&gt;=1/1/2017",'Dataset (all Ps)'!$C$2:$C$381,"&lt;=12/31/2017",'Dataset (all Ps)'!$I$1:$I$380,"*"&amp;'State Analysis (Annual Data)'!$B5&amp;"*")</f>
        <v>0</v>
      </c>
      <c r="U5">
        <f>COUNTIFS('Dataset (all Ps)'!$C$2:$C$381,"&gt;=1/1/2018",'Dataset (all Ps)'!$C$2:$C$381,"&lt;=12/31/2018",'Dataset (all Ps)'!$I$1:$I$380,"*"&amp;'State Analysis (Annual Data)'!$B5&amp;"*")</f>
        <v>0</v>
      </c>
      <c r="V5">
        <f>COUNTIFS('Dataset (all Ps)'!$C$2:$C$381,"&gt;=1/1/2019",'Dataset (all Ps)'!$C$2:$C$381,"&lt;=12/31/2019",'Dataset (all Ps)'!$I$1:$I$380,"*"&amp;'State Analysis (Annual Data)'!$B5&amp;"*")</f>
        <v>0</v>
      </c>
      <c r="W5">
        <f>COUNTIFS('Dataset (all Ps)'!$C$2:$C$381,"&gt;=1/1/2020",'Dataset (all Ps)'!$C$2:$C$381,"&lt;=12/31/2020",'Dataset (all Ps)'!$I$1:$I$380,"*"&amp;'State Analysis (Annual Data)'!$B5&amp;"*")</f>
        <v>0</v>
      </c>
      <c r="X5">
        <f>COUNTIFS('Dataset (all Ps)'!$C$2:$C$381,"&gt;=1/1/2021",'Dataset (all Ps)'!$C$2:$C$381,"&lt;=12/31/2021",'Dataset (all Ps)'!$I$1:$I$380,"*"&amp;'State Analysis (Annual Data)'!$B5&amp;"*")</f>
        <v>4</v>
      </c>
      <c r="Y5">
        <f>COUNTIFS('Dataset (all Ps)'!$C$2:$C$381,"&gt;=1/1/2022",'Dataset (all Ps)'!$C$2:$C$381,"&lt;=12/31/2022",'Dataset (all Ps)'!$I$1:$I$380,"*"&amp;'State Analysis (Annual Data)'!$B5&amp;"*")</f>
        <v>5</v>
      </c>
      <c r="Z5">
        <f>COUNTIFS('Dataset (all Ps)'!$C$2:$C$381,"&gt;=1/1/2023",'Dataset (all Ps)'!$C$2:$C$381,"&lt;=12/31/2023",'Dataset (all Ps)'!$I$1:$I$380,"*"&amp;'State Analysis (Annual Data)'!$B5&amp;"*")</f>
        <v>0</v>
      </c>
      <c r="AA5">
        <f>COUNTIFS('Dataset (all Ps)'!$C$2:$C$381,"&gt;=1/1/2001",'Dataset (all Ps)'!$C$2:$C$381,"&lt;=12/31/2001",'Dataset (all Ps)'!$J$1:$J$380,"*"&amp;'State Analysis (Annual Data)'!$B5&amp;"*")</f>
        <v>0</v>
      </c>
      <c r="AB5">
        <f>COUNTIFS('Dataset (all Ps)'!$C$2:$C$381,"&gt;=1/1/2002",'Dataset (all Ps)'!$C$2:$C$381,"&lt;=12/31/2002",'Dataset (all Ps)'!$J$1:$J$380,"*"&amp;'State Analysis (Annual Data)'!$B5&amp;"*")</f>
        <v>0</v>
      </c>
      <c r="AC5">
        <f>COUNTIFS('Dataset (all Ps)'!$C$2:$C$381,"&gt;=1/1/2003",'Dataset (all Ps)'!$C$2:$C$381,"&lt;=12/31/2003",'Dataset (all Ps)'!$J$1:$J$380,"*"&amp;'State Analysis (Annual Data)'!$B5&amp;"*")</f>
        <v>0</v>
      </c>
      <c r="AD5">
        <f>COUNTIFS('Dataset (all Ps)'!$C$2:$C$381,"&gt;=1/1/2004",'Dataset (all Ps)'!$C$2:$C$381,"&lt;=12/31/2004",'Dataset (all Ps)'!$J$1:$J$380,"*"&amp;'State Analysis (Annual Data)'!$B5&amp;"*")</f>
        <v>0</v>
      </c>
      <c r="AE5">
        <f>COUNTIFS('Dataset (all Ps)'!$C$2:$C$381,"&gt;=1/1/2005",'Dataset (all Ps)'!$C$2:$C$381,"&lt;=12/31/2005",'Dataset (all Ps)'!$J$1:$J$380,"*"&amp;'State Analysis (Annual Data)'!$B5&amp;"*")</f>
        <v>0</v>
      </c>
      <c r="AF5">
        <f>COUNTIFS('Dataset (all Ps)'!$C$2:$C$381,"&gt;=1/1/2006",'Dataset (all Ps)'!$C$2:$C$381,"&lt;=12/31/2006",'Dataset (all Ps)'!$J$1:$J$380,"*"&amp;'State Analysis (Annual Data)'!$B5&amp;"*")</f>
        <v>1</v>
      </c>
      <c r="AG5">
        <f>COUNTIFS('Dataset (all Ps)'!$C$2:$C$381,"&gt;=1/1/2007",'Dataset (all Ps)'!$C$2:$C$381,"&lt;=12/31/2007",'Dataset (all Ps)'!$J$1:$J$380,"*"&amp;'State Analysis (Annual Data)'!$B5&amp;"*")</f>
        <v>3</v>
      </c>
      <c r="AH5">
        <f>COUNTIFS('Dataset (all Ps)'!$C$2:$C$381,"&gt;=1/1/2008",'Dataset (all Ps)'!$C$2:$C$381,"&lt;=12/31/2008",'Dataset (all Ps)'!$J$1:$J$380,"*"&amp;'State Analysis (Annual Data)'!$B5&amp;"*")</f>
        <v>2</v>
      </c>
      <c r="AI5">
        <f>COUNTIFS('Dataset (all Ps)'!$C$2:$C$381,"&gt;=1/1/2009",'Dataset (all Ps)'!$C$2:$C$381,"&lt;=12/31/2009",'Dataset (all Ps)'!$J$1:$J$380,"*"&amp;'State Analysis (Annual Data)'!$B5&amp;"*")</f>
        <v>0</v>
      </c>
      <c r="AJ5">
        <f>COUNTIFS('Dataset (all Ps)'!$C$2:$C$381,"&gt;=1/1/2010",'Dataset (all Ps)'!$C$2:$C$381,"&lt;=12/31/2010",'Dataset (all Ps)'!$J$1:$J$380,"*"&amp;'State Analysis (Annual Data)'!$B5&amp;"*")</f>
        <v>1</v>
      </c>
      <c r="AK5">
        <f>COUNTIFS('Dataset (all Ps)'!$C$2:$C$381,"&gt;=1/1/2011",'Dataset (all Ps)'!$C$2:$C$381,"&lt;=12/31/2011",'Dataset (all Ps)'!$J$1:$J$380,"*"&amp;'State Analysis (Annual Data)'!$B5&amp;"*")</f>
        <v>0</v>
      </c>
      <c r="AL5">
        <f>COUNTIFS('Dataset (all Ps)'!$C$2:$C$381,"&gt;=1/1/2012",'Dataset (all Ps)'!$C$2:$C$381,"&lt;=12/31/2012",'Dataset (all Ps)'!$J$1:$J$380,"*"&amp;'State Analysis (Annual Data)'!$B5&amp;"*")</f>
        <v>2</v>
      </c>
      <c r="AM5">
        <f>COUNTIFS('Dataset (all Ps)'!$C$2:$C$381,"&gt;=1/1/2013",'Dataset (all Ps)'!$C$2:$C$381,"&lt;=12/31/2013",'Dataset (all Ps)'!$J$1:$J$380,"*"&amp;'State Analysis (Annual Data)'!$B5&amp;"*")</f>
        <v>3</v>
      </c>
      <c r="AN5">
        <f>COUNTIFS('Dataset (all Ps)'!$C$2:$C$381,"&gt;=1/1/2014",'Dataset (all Ps)'!$C$2:$C$381,"&lt;=12/31/2014",'Dataset (all Ps)'!$J$1:$J$380,"*"&amp;'State Analysis (Annual Data)'!$B5&amp;"*")</f>
        <v>1</v>
      </c>
      <c r="AO5">
        <f>COUNTIFS('Dataset (all Ps)'!$C$2:$C$381,"&gt;=1/1/2015",'Dataset (all Ps)'!$C$2:$C$381,"&lt;=12/31/2015",'Dataset (all Ps)'!$J$1:$J$380,"*"&amp;'State Analysis (Annual Data)'!$B5&amp;"*")</f>
        <v>5</v>
      </c>
      <c r="AP5">
        <f>COUNTIFS('Dataset (all Ps)'!$C$2:$C$381,"&gt;=1/1/2016",'Dataset (all Ps)'!$C$2:$C$381,"&lt;=12/31/2016",'Dataset (all Ps)'!$J$1:$J$380,"*"&amp;'State Analysis (Annual Data)'!$B5&amp;"*")</f>
        <v>7</v>
      </c>
      <c r="AQ5">
        <f>COUNTIFS('Dataset (all Ps)'!$C$2:$C$381,"&gt;=1/1/2017",'Dataset (all Ps)'!$C$2:$C$381,"&lt;=12/31/2017",'Dataset (all Ps)'!$J$1:$J$380,"*"&amp;'State Analysis (Annual Data)'!$B5&amp;"*")</f>
        <v>1</v>
      </c>
      <c r="AR5">
        <f>COUNTIFS('Dataset (all Ps)'!$C$2:$C$381,"&gt;=1/1/2018",'Dataset (all Ps)'!$C$2:$C$381,"&lt;=12/31/2018",'Dataset (all Ps)'!$J$1:$J$380,"*"&amp;'State Analysis (Annual Data)'!$B5&amp;"*")</f>
        <v>1</v>
      </c>
      <c r="AS5">
        <f>COUNTIFS('Dataset (all Ps)'!$C$2:$C$381,"&gt;=1/1/2019",'Dataset (all Ps)'!$C$2:$C$381,"&lt;=12/31/2019",'Dataset (all Ps)'!$J$1:$J$380,"*"&amp;'State Analysis (Annual Data)'!$B5&amp;"*")</f>
        <v>0</v>
      </c>
      <c r="AT5">
        <f>COUNTIFS('Dataset (all Ps)'!$C$2:$C$381,"&gt;=1/1/2020",'Dataset (all Ps)'!$C$2:$C$381,"&lt;=12/31/2020",'Dataset (all Ps)'!$J$1:$J$380,"*"&amp;'State Analysis (Annual Data)'!$B5&amp;"*")</f>
        <v>0</v>
      </c>
      <c r="AU5">
        <f>COUNTIFS('Dataset (all Ps)'!$C$2:$C$381,"&gt;=1/1/2021",'Dataset (all Ps)'!$C$2:$C$381,"&lt;=12/31/2021",'Dataset (all Ps)'!$J$1:$J$380,"*"&amp;'State Analysis (Annual Data)'!$B5&amp;"*")</f>
        <v>12</v>
      </c>
      <c r="AV5">
        <f>COUNTIFS('Dataset (all Ps)'!$C$2:$C$381,"&gt;=1/1/2022",'Dataset (all Ps)'!$C$2:$C$381,"&lt;=12/31/2022",'Dataset (all Ps)'!$J$1:$J$380,"*"&amp;'State Analysis (Annual Data)'!$B5&amp;"*")</f>
        <v>10</v>
      </c>
      <c r="AW5">
        <f>COUNTIFS('Dataset (all Ps)'!$C$2:$C$381,"&gt;=1/1/2023",'Dataset (all Ps)'!$C$2:$C$381,"&lt;=12/31/2023",'Dataset (all Ps)'!$J$1:$J$380,"*"&amp;'State Analysis (Annual Data)'!$B5&amp;"*")</f>
        <v>1</v>
      </c>
    </row>
    <row r="6" spans="1:49" x14ac:dyDescent="0.2">
      <c r="A6" t="s">
        <v>5464</v>
      </c>
      <c r="B6" t="s">
        <v>3412</v>
      </c>
      <c r="C6" t="s">
        <v>5514</v>
      </c>
      <c r="D6">
        <f>COUNTIFS('Dataset (all Ps)'!$C$2:$C$381,"&gt;=1/1/2001",'Dataset (all Ps)'!$C$2:$C$381,"&lt;=12/31/2001",'Dataset (all Ps)'!$I$1:$I$380,"*"&amp;'State Analysis (Annual Data)'!$B6&amp;"*")</f>
        <v>0</v>
      </c>
      <c r="E6">
        <f>COUNTIFS('Dataset (all Ps)'!$C$2:$C$381,"&gt;=1/1/2002",'Dataset (all Ps)'!$C$2:$C$381,"&lt;=12/31/2002",'Dataset (all Ps)'!$I$1:$I$380,"*"&amp;'State Analysis (Annual Data)'!$B6&amp;"*")</f>
        <v>0</v>
      </c>
      <c r="F6">
        <f>COUNTIFS('Dataset (all Ps)'!$C$2:$C$381,"&gt;=1/1/2003",'Dataset (all Ps)'!$C$2:$C$381,"&lt;=12/31/2003",'Dataset (all Ps)'!$I$1:$I$380,"*"&amp;'State Analysis (Annual Data)'!$B6&amp;"*")</f>
        <v>0</v>
      </c>
      <c r="G6">
        <f>COUNTIFS('Dataset (all Ps)'!$C$2:$C$381,"&gt;=1/1/2004",'Dataset (all Ps)'!$C$2:$C$381,"&lt;=12/31/2004",'Dataset (all Ps)'!$I$1:$I$380,"*"&amp;'State Analysis (Annual Data)'!$B6&amp;"*")</f>
        <v>0</v>
      </c>
      <c r="H6">
        <f>COUNTIFS('Dataset (all Ps)'!$C$2:$C$381,"&gt;=1/1/2005",'Dataset (all Ps)'!$C$2:$C$381,"&lt;=12/31/2005",'Dataset (all Ps)'!$I$1:$I$380,"*"&amp;'State Analysis (Annual Data)'!$B6&amp;"*")</f>
        <v>0</v>
      </c>
      <c r="I6">
        <f>COUNTIFS('Dataset (all Ps)'!$C$2:$C$381,"&gt;=1/1/2006",'Dataset (all Ps)'!$C$2:$C$381,"&lt;=12/31/2006",'Dataset (all Ps)'!$I$1:$I$380,"*"&amp;'State Analysis (Annual Data)'!$B6&amp;"*")</f>
        <v>0</v>
      </c>
      <c r="J6">
        <f>COUNTIFS('Dataset (all Ps)'!$C$2:$C$381,"&gt;=1/1/2007",'Dataset (all Ps)'!$C$2:$C$381,"&lt;=12/31/2007",'Dataset (all Ps)'!$I$1:$I$380,"*"&amp;'State Analysis (Annual Data)'!$B6&amp;"*")</f>
        <v>0</v>
      </c>
      <c r="K6">
        <f>COUNTIFS('Dataset (all Ps)'!$C$2:$C$381,"&gt;=1/1/2008",'Dataset (all Ps)'!$C$2:$C$381,"&lt;=12/31/2008",'Dataset (all Ps)'!$I$1:$I$380,"*"&amp;'State Analysis (Annual Data)'!$B6&amp;"*")</f>
        <v>0</v>
      </c>
      <c r="L6">
        <f>COUNTIFS('Dataset (all Ps)'!$C$2:$C$381,"&gt;=1/1/2009",'Dataset (all Ps)'!$C$2:$C$381,"&lt;=12/31/2009",'Dataset (all Ps)'!$I$1:$I$380,"*"&amp;'State Analysis (Annual Data)'!$B6&amp;"*")</f>
        <v>0</v>
      </c>
      <c r="M6">
        <f>COUNTIFS('Dataset (all Ps)'!$C$2:$C$381,"&gt;=1/1/2010",'Dataset (all Ps)'!$C$2:$C$381,"&lt;=12/31/2010",'Dataset (all Ps)'!$I$1:$I$380,"*"&amp;'State Analysis (Annual Data)'!$B6&amp;"*")</f>
        <v>0</v>
      </c>
      <c r="N6">
        <f>COUNTIFS('Dataset (all Ps)'!$C$2:$C$381,"&gt;=1/1/2011",'Dataset (all Ps)'!$C$2:$C$381,"&lt;=12/31/2011",'Dataset (all Ps)'!$I$1:$I$380,"*"&amp;'State Analysis (Annual Data)'!$B6&amp;"*")</f>
        <v>1</v>
      </c>
      <c r="O6">
        <f>COUNTIFS('Dataset (all Ps)'!$C$2:$C$381,"&gt;=1/1/2012",'Dataset (all Ps)'!$C$2:$C$381,"&lt;=12/31/2012",'Dataset (all Ps)'!$I$1:$I$380,"*"&amp;'State Analysis (Annual Data)'!$B6&amp;"*")</f>
        <v>1</v>
      </c>
      <c r="P6">
        <f>COUNTIFS('Dataset (all Ps)'!$C$2:$C$381,"&gt;=1/1/2013",'Dataset (all Ps)'!$C$2:$C$381,"&lt;=12/31/2013",'Dataset (all Ps)'!$I$1:$I$380,"*"&amp;'State Analysis (Annual Data)'!$B6&amp;"*")</f>
        <v>0</v>
      </c>
      <c r="Q6">
        <f>COUNTIFS('Dataset (all Ps)'!$C$2:$C$381,"&gt;=1/1/2014",'Dataset (all Ps)'!$C$2:$C$381,"&lt;=12/31/2014",'Dataset (all Ps)'!$I$1:$I$380,"*"&amp;'State Analysis (Annual Data)'!$B6&amp;"*")</f>
        <v>0</v>
      </c>
      <c r="R6">
        <f>COUNTIFS('Dataset (all Ps)'!$C$2:$C$381,"&gt;=1/1/2015",'Dataset (all Ps)'!$C$2:$C$381,"&lt;=12/31/2015",'Dataset (all Ps)'!$I$1:$I$380,"*"&amp;'State Analysis (Annual Data)'!$B6&amp;"*")</f>
        <v>0</v>
      </c>
      <c r="S6">
        <f>COUNTIFS('Dataset (all Ps)'!$C$2:$C$381,"&gt;=1/1/2016",'Dataset (all Ps)'!$C$2:$C$381,"&lt;=12/31/2016",'Dataset (all Ps)'!$I$1:$I$380,"*"&amp;'State Analysis (Annual Data)'!$B6&amp;"*")</f>
        <v>0</v>
      </c>
      <c r="T6">
        <f>COUNTIFS('Dataset (all Ps)'!$C$2:$C$381,"&gt;=1/1/2017",'Dataset (all Ps)'!$C$2:$C$381,"&lt;=12/31/2017",'Dataset (all Ps)'!$I$1:$I$380,"*"&amp;'State Analysis (Annual Data)'!$B6&amp;"*")</f>
        <v>0</v>
      </c>
      <c r="U6">
        <f>COUNTIFS('Dataset (all Ps)'!$C$2:$C$381,"&gt;=1/1/2018",'Dataset (all Ps)'!$C$2:$C$381,"&lt;=12/31/2018",'Dataset (all Ps)'!$I$1:$I$380,"*"&amp;'State Analysis (Annual Data)'!$B6&amp;"*")</f>
        <v>0</v>
      </c>
      <c r="V6">
        <f>COUNTIFS('Dataset (all Ps)'!$C$2:$C$381,"&gt;=1/1/2019",'Dataset (all Ps)'!$C$2:$C$381,"&lt;=12/31/2019",'Dataset (all Ps)'!$I$1:$I$380,"*"&amp;'State Analysis (Annual Data)'!$B6&amp;"*")</f>
        <v>0</v>
      </c>
      <c r="W6">
        <f>COUNTIFS('Dataset (all Ps)'!$C$2:$C$381,"&gt;=1/1/2020",'Dataset (all Ps)'!$C$2:$C$381,"&lt;=12/31/2020",'Dataset (all Ps)'!$I$1:$I$380,"*"&amp;'State Analysis (Annual Data)'!$B6&amp;"*")</f>
        <v>0</v>
      </c>
      <c r="X6">
        <f>COUNTIFS('Dataset (all Ps)'!$C$2:$C$381,"&gt;=1/1/2021",'Dataset (all Ps)'!$C$2:$C$381,"&lt;=12/31/2021",'Dataset (all Ps)'!$I$1:$I$380,"*"&amp;'State Analysis (Annual Data)'!$B6&amp;"*")</f>
        <v>0</v>
      </c>
      <c r="Y6">
        <f>COUNTIFS('Dataset (all Ps)'!$C$2:$C$381,"&gt;=1/1/2022",'Dataset (all Ps)'!$C$2:$C$381,"&lt;=12/31/2022",'Dataset (all Ps)'!$I$1:$I$380,"*"&amp;'State Analysis (Annual Data)'!$B6&amp;"*")</f>
        <v>0</v>
      </c>
      <c r="Z6">
        <f>COUNTIFS('Dataset (all Ps)'!$C$2:$C$381,"&gt;=1/1/2023",'Dataset (all Ps)'!$C$2:$C$381,"&lt;=12/31/2023",'Dataset (all Ps)'!$I$1:$I$380,"*"&amp;'State Analysis (Annual Data)'!$B6&amp;"*")</f>
        <v>0</v>
      </c>
      <c r="AA6">
        <f>COUNTIFS('Dataset (all Ps)'!$C$2:$C$381,"&gt;=1/1/2001",'Dataset (all Ps)'!$C$2:$C$381,"&lt;=12/31/2001",'Dataset (all Ps)'!$J$1:$J$380,"*"&amp;'State Analysis (Annual Data)'!$B6&amp;"*")</f>
        <v>0</v>
      </c>
      <c r="AB6">
        <f>COUNTIFS('Dataset (all Ps)'!$C$2:$C$381,"&gt;=1/1/2002",'Dataset (all Ps)'!$C$2:$C$381,"&lt;=12/31/2002",'Dataset (all Ps)'!$J$1:$J$380,"*"&amp;'State Analysis (Annual Data)'!$B6&amp;"*")</f>
        <v>0</v>
      </c>
      <c r="AC6">
        <f>COUNTIFS('Dataset (all Ps)'!$C$2:$C$381,"&gt;=1/1/2003",'Dataset (all Ps)'!$C$2:$C$381,"&lt;=12/31/2003",'Dataset (all Ps)'!$J$1:$J$380,"*"&amp;'State Analysis (Annual Data)'!$B6&amp;"*")</f>
        <v>0</v>
      </c>
      <c r="AD6">
        <f>COUNTIFS('Dataset (all Ps)'!$C$2:$C$381,"&gt;=1/1/2004",'Dataset (all Ps)'!$C$2:$C$381,"&lt;=12/31/2004",'Dataset (all Ps)'!$J$1:$J$380,"*"&amp;'State Analysis (Annual Data)'!$B6&amp;"*")</f>
        <v>0</v>
      </c>
      <c r="AE6">
        <f>COUNTIFS('Dataset (all Ps)'!$C$2:$C$381,"&gt;=1/1/2005",'Dataset (all Ps)'!$C$2:$C$381,"&lt;=12/31/2005",'Dataset (all Ps)'!$J$1:$J$380,"*"&amp;'State Analysis (Annual Data)'!$B6&amp;"*")</f>
        <v>0</v>
      </c>
      <c r="AF6">
        <f>COUNTIFS('Dataset (all Ps)'!$C$2:$C$381,"&gt;=1/1/2006",'Dataset (all Ps)'!$C$2:$C$381,"&lt;=12/31/2006",'Dataset (all Ps)'!$J$1:$J$380,"*"&amp;'State Analysis (Annual Data)'!$B6&amp;"*")</f>
        <v>0</v>
      </c>
      <c r="AG6">
        <f>COUNTIFS('Dataset (all Ps)'!$C$2:$C$381,"&gt;=1/1/2007",'Dataset (all Ps)'!$C$2:$C$381,"&lt;=12/31/2007",'Dataset (all Ps)'!$J$1:$J$380,"*"&amp;'State Analysis (Annual Data)'!$B6&amp;"*")</f>
        <v>0</v>
      </c>
      <c r="AH6">
        <f>COUNTIFS('Dataset (all Ps)'!$C$2:$C$381,"&gt;=1/1/2008",'Dataset (all Ps)'!$C$2:$C$381,"&lt;=12/31/2008",'Dataset (all Ps)'!$J$1:$J$380,"*"&amp;'State Analysis (Annual Data)'!$B6&amp;"*")</f>
        <v>0</v>
      </c>
      <c r="AI6">
        <f>COUNTIFS('Dataset (all Ps)'!$C$2:$C$381,"&gt;=1/1/2009",'Dataset (all Ps)'!$C$2:$C$381,"&lt;=12/31/2009",'Dataset (all Ps)'!$J$1:$J$380,"*"&amp;'State Analysis (Annual Data)'!$B6&amp;"*")</f>
        <v>0</v>
      </c>
      <c r="AJ6">
        <f>COUNTIFS('Dataset (all Ps)'!$C$2:$C$381,"&gt;=1/1/2010",'Dataset (all Ps)'!$C$2:$C$381,"&lt;=12/31/2010",'Dataset (all Ps)'!$J$1:$J$380,"*"&amp;'State Analysis (Annual Data)'!$B6&amp;"*")</f>
        <v>0</v>
      </c>
      <c r="AK6">
        <f>COUNTIFS('Dataset (all Ps)'!$C$2:$C$381,"&gt;=1/1/2011",'Dataset (all Ps)'!$C$2:$C$381,"&lt;=12/31/2011",'Dataset (all Ps)'!$J$1:$J$380,"*"&amp;'State Analysis (Annual Data)'!$B6&amp;"*")</f>
        <v>1</v>
      </c>
      <c r="AL6">
        <f>COUNTIFS('Dataset (all Ps)'!$C$2:$C$381,"&gt;=1/1/2012",'Dataset (all Ps)'!$C$2:$C$381,"&lt;=12/31/2012",'Dataset (all Ps)'!$J$1:$J$380,"*"&amp;'State Analysis (Annual Data)'!$B6&amp;"*")</f>
        <v>2</v>
      </c>
      <c r="AM6">
        <f>COUNTIFS('Dataset (all Ps)'!$C$2:$C$381,"&gt;=1/1/2013",'Dataset (all Ps)'!$C$2:$C$381,"&lt;=12/31/2013",'Dataset (all Ps)'!$J$1:$J$380,"*"&amp;'State Analysis (Annual Data)'!$B6&amp;"*")</f>
        <v>0</v>
      </c>
      <c r="AN6">
        <f>COUNTIFS('Dataset (all Ps)'!$C$2:$C$381,"&gt;=1/1/2014",'Dataset (all Ps)'!$C$2:$C$381,"&lt;=12/31/2014",'Dataset (all Ps)'!$J$1:$J$380,"*"&amp;'State Analysis (Annual Data)'!$B6&amp;"*")</f>
        <v>2</v>
      </c>
      <c r="AO6">
        <f>COUNTIFS('Dataset (all Ps)'!$C$2:$C$381,"&gt;=1/1/2015",'Dataset (all Ps)'!$C$2:$C$381,"&lt;=12/31/2015",'Dataset (all Ps)'!$J$1:$J$380,"*"&amp;'State Analysis (Annual Data)'!$B6&amp;"*")</f>
        <v>8</v>
      </c>
      <c r="AP6">
        <f>COUNTIFS('Dataset (all Ps)'!$C$2:$C$381,"&gt;=1/1/2016",'Dataset (all Ps)'!$C$2:$C$381,"&lt;=12/31/2016",'Dataset (all Ps)'!$J$1:$J$380,"*"&amp;'State Analysis (Annual Data)'!$B6&amp;"*")</f>
        <v>9</v>
      </c>
      <c r="AQ6">
        <f>COUNTIFS('Dataset (all Ps)'!$C$2:$C$381,"&gt;=1/1/2017",'Dataset (all Ps)'!$C$2:$C$381,"&lt;=12/31/2017",'Dataset (all Ps)'!$J$1:$J$380,"*"&amp;'State Analysis (Annual Data)'!$B6&amp;"*")</f>
        <v>1</v>
      </c>
      <c r="AR6">
        <f>COUNTIFS('Dataset (all Ps)'!$C$2:$C$381,"&gt;=1/1/2018",'Dataset (all Ps)'!$C$2:$C$381,"&lt;=12/31/2018",'Dataset (all Ps)'!$J$1:$J$380,"*"&amp;'State Analysis (Annual Data)'!$B6&amp;"*")</f>
        <v>2</v>
      </c>
      <c r="AS6">
        <f>COUNTIFS('Dataset (all Ps)'!$C$2:$C$381,"&gt;=1/1/2019",'Dataset (all Ps)'!$C$2:$C$381,"&lt;=12/31/2019",'Dataset (all Ps)'!$J$1:$J$380,"*"&amp;'State Analysis (Annual Data)'!$B6&amp;"*")</f>
        <v>0</v>
      </c>
      <c r="AT6">
        <f>COUNTIFS('Dataset (all Ps)'!$C$2:$C$381,"&gt;=1/1/2020",'Dataset (all Ps)'!$C$2:$C$381,"&lt;=12/31/2020",'Dataset (all Ps)'!$J$1:$J$380,"*"&amp;'State Analysis (Annual Data)'!$B6&amp;"*")</f>
        <v>0</v>
      </c>
      <c r="AU6">
        <f>COUNTIFS('Dataset (all Ps)'!$C$2:$C$381,"&gt;=1/1/2021",'Dataset (all Ps)'!$C$2:$C$381,"&lt;=12/31/2021",'Dataset (all Ps)'!$J$1:$J$380,"*"&amp;'State Analysis (Annual Data)'!$B6&amp;"*")</f>
        <v>11</v>
      </c>
      <c r="AV6">
        <f>COUNTIFS('Dataset (all Ps)'!$C$2:$C$381,"&gt;=1/1/2022",'Dataset (all Ps)'!$C$2:$C$381,"&lt;=12/31/2022",'Dataset (all Ps)'!$J$1:$J$380,"*"&amp;'State Analysis (Annual Data)'!$B6&amp;"*")</f>
        <v>12</v>
      </c>
      <c r="AW6">
        <f>COUNTIFS('Dataset (all Ps)'!$C$2:$C$381,"&gt;=1/1/2023",'Dataset (all Ps)'!$C$2:$C$381,"&lt;=12/31/2023",'Dataset (all Ps)'!$J$1:$J$380,"*"&amp;'State Analysis (Annual Data)'!$B6&amp;"*")</f>
        <v>7</v>
      </c>
    </row>
    <row r="7" spans="1:49" x14ac:dyDescent="0.2">
      <c r="A7" t="s">
        <v>5465</v>
      </c>
      <c r="B7" t="s">
        <v>230</v>
      </c>
      <c r="C7" t="s">
        <v>5515</v>
      </c>
      <c r="D7">
        <f>COUNTIFS('Dataset (all Ps)'!$C$2:$C$381,"&gt;=1/1/2001",'Dataset (all Ps)'!$C$2:$C$381,"&lt;=12/31/2001",'Dataset (all Ps)'!$I$1:$I$380,"*"&amp;'State Analysis (Annual Data)'!$B7&amp;"*")</f>
        <v>1</v>
      </c>
      <c r="E7">
        <f>COUNTIFS('Dataset (all Ps)'!$C$2:$C$381,"&gt;=1/1/2002",'Dataset (all Ps)'!$C$2:$C$381,"&lt;=12/31/2002",'Dataset (all Ps)'!$I$1:$I$380,"*"&amp;'State Analysis (Annual Data)'!$B7&amp;"*")</f>
        <v>0</v>
      </c>
      <c r="F7">
        <f>COUNTIFS('Dataset (all Ps)'!$C$2:$C$381,"&gt;=1/1/2003",'Dataset (all Ps)'!$C$2:$C$381,"&lt;=12/31/2003",'Dataset (all Ps)'!$I$1:$I$380,"*"&amp;'State Analysis (Annual Data)'!$B7&amp;"*")</f>
        <v>1</v>
      </c>
      <c r="G7">
        <f>COUNTIFS('Dataset (all Ps)'!$C$2:$C$381,"&gt;=1/1/2004",'Dataset (all Ps)'!$C$2:$C$381,"&lt;=12/31/2004",'Dataset (all Ps)'!$I$1:$I$380,"*"&amp;'State Analysis (Annual Data)'!$B7&amp;"*")</f>
        <v>0</v>
      </c>
      <c r="H7">
        <f>COUNTIFS('Dataset (all Ps)'!$C$2:$C$381,"&gt;=1/1/2005",'Dataset (all Ps)'!$C$2:$C$381,"&lt;=12/31/2005",'Dataset (all Ps)'!$I$1:$I$380,"*"&amp;'State Analysis (Annual Data)'!$B7&amp;"*")</f>
        <v>1</v>
      </c>
      <c r="I7">
        <f>COUNTIFS('Dataset (all Ps)'!$C$2:$C$381,"&gt;=1/1/2006",'Dataset (all Ps)'!$C$2:$C$381,"&lt;=12/31/2006",'Dataset (all Ps)'!$I$1:$I$380,"*"&amp;'State Analysis (Annual Data)'!$B7&amp;"*")</f>
        <v>1</v>
      </c>
      <c r="J7">
        <f>COUNTIFS('Dataset (all Ps)'!$C$2:$C$381,"&gt;=1/1/2007",'Dataset (all Ps)'!$C$2:$C$381,"&lt;=12/31/2007",'Dataset (all Ps)'!$I$1:$I$380,"*"&amp;'State Analysis (Annual Data)'!$B7&amp;"*")</f>
        <v>2</v>
      </c>
      <c r="K7">
        <f>COUNTIFS('Dataset (all Ps)'!$C$2:$C$381,"&gt;=1/1/2008",'Dataset (all Ps)'!$C$2:$C$381,"&lt;=12/31/2008",'Dataset (all Ps)'!$I$1:$I$380,"*"&amp;'State Analysis (Annual Data)'!$B7&amp;"*")</f>
        <v>2</v>
      </c>
      <c r="L7">
        <f>COUNTIFS('Dataset (all Ps)'!$C$2:$C$381,"&gt;=1/1/2009",'Dataset (all Ps)'!$C$2:$C$381,"&lt;=12/31/2009",'Dataset (all Ps)'!$I$1:$I$380,"*"&amp;'State Analysis (Annual Data)'!$B7&amp;"*")</f>
        <v>0</v>
      </c>
      <c r="M7">
        <f>COUNTIFS('Dataset (all Ps)'!$C$2:$C$381,"&gt;=1/1/2010",'Dataset (all Ps)'!$C$2:$C$381,"&lt;=12/31/2010",'Dataset (all Ps)'!$I$1:$I$380,"*"&amp;'State Analysis (Annual Data)'!$B7&amp;"*")</f>
        <v>1</v>
      </c>
      <c r="N7">
        <f>COUNTIFS('Dataset (all Ps)'!$C$2:$C$381,"&gt;=1/1/2011",'Dataset (all Ps)'!$C$2:$C$381,"&lt;=12/31/2011",'Dataset (all Ps)'!$I$1:$I$380,"*"&amp;'State Analysis (Annual Data)'!$B7&amp;"*")</f>
        <v>0</v>
      </c>
      <c r="O7">
        <f>COUNTIFS('Dataset (all Ps)'!$C$2:$C$381,"&gt;=1/1/2012",'Dataset (all Ps)'!$C$2:$C$381,"&lt;=12/31/2012",'Dataset (all Ps)'!$I$1:$I$380,"*"&amp;'State Analysis (Annual Data)'!$B7&amp;"*")</f>
        <v>0</v>
      </c>
      <c r="P7">
        <f>COUNTIFS('Dataset (all Ps)'!$C$2:$C$381,"&gt;=1/1/2013",'Dataset (all Ps)'!$C$2:$C$381,"&lt;=12/31/2013",'Dataset (all Ps)'!$I$1:$I$380,"*"&amp;'State Analysis (Annual Data)'!$B7&amp;"*")</f>
        <v>0</v>
      </c>
      <c r="Q7">
        <f>COUNTIFS('Dataset (all Ps)'!$C$2:$C$381,"&gt;=1/1/2014",'Dataset (all Ps)'!$C$2:$C$381,"&lt;=12/31/2014",'Dataset (all Ps)'!$I$1:$I$380,"*"&amp;'State Analysis (Annual Data)'!$B7&amp;"*")</f>
        <v>0</v>
      </c>
      <c r="R7">
        <f>COUNTIFS('Dataset (all Ps)'!$C$2:$C$381,"&gt;=1/1/2015",'Dataset (all Ps)'!$C$2:$C$381,"&lt;=12/31/2015",'Dataset (all Ps)'!$I$1:$I$380,"*"&amp;'State Analysis (Annual Data)'!$B7&amp;"*")</f>
        <v>0</v>
      </c>
      <c r="S7">
        <f>COUNTIFS('Dataset (all Ps)'!$C$2:$C$381,"&gt;=1/1/2016",'Dataset (all Ps)'!$C$2:$C$381,"&lt;=12/31/2016",'Dataset (all Ps)'!$I$1:$I$380,"*"&amp;'State Analysis (Annual Data)'!$B7&amp;"*")</f>
        <v>0</v>
      </c>
      <c r="T7">
        <f>COUNTIFS('Dataset (all Ps)'!$C$2:$C$381,"&gt;=1/1/2017",'Dataset (all Ps)'!$C$2:$C$381,"&lt;=12/31/2017",'Dataset (all Ps)'!$I$1:$I$380,"*"&amp;'State Analysis (Annual Data)'!$B7&amp;"*")</f>
        <v>12</v>
      </c>
      <c r="U7">
        <f>COUNTIFS('Dataset (all Ps)'!$C$2:$C$381,"&gt;=1/1/2018",'Dataset (all Ps)'!$C$2:$C$381,"&lt;=12/31/2018",'Dataset (all Ps)'!$I$1:$I$380,"*"&amp;'State Analysis (Annual Data)'!$B7&amp;"*")</f>
        <v>6</v>
      </c>
      <c r="V7">
        <f>COUNTIFS('Dataset (all Ps)'!$C$2:$C$381,"&gt;=1/1/2019",'Dataset (all Ps)'!$C$2:$C$381,"&lt;=12/31/2019",'Dataset (all Ps)'!$I$1:$I$380,"*"&amp;'State Analysis (Annual Data)'!$B7&amp;"*")</f>
        <v>12</v>
      </c>
      <c r="W7">
        <f>COUNTIFS('Dataset (all Ps)'!$C$2:$C$381,"&gt;=1/1/2020",'Dataset (all Ps)'!$C$2:$C$381,"&lt;=12/31/2020",'Dataset (all Ps)'!$I$1:$I$380,"*"&amp;'State Analysis (Annual Data)'!$B7&amp;"*")</f>
        <v>15</v>
      </c>
      <c r="X7">
        <f>COUNTIFS('Dataset (all Ps)'!$C$2:$C$381,"&gt;=1/1/2021",'Dataset (all Ps)'!$C$2:$C$381,"&lt;=12/31/2021",'Dataset (all Ps)'!$I$1:$I$380,"*"&amp;'State Analysis (Annual Data)'!$B7&amp;"*")</f>
        <v>7</v>
      </c>
      <c r="Y7">
        <f>COUNTIFS('Dataset (all Ps)'!$C$2:$C$381,"&gt;=1/1/2022",'Dataset (all Ps)'!$C$2:$C$381,"&lt;=12/31/2022",'Dataset (all Ps)'!$I$1:$I$380,"*"&amp;'State Analysis (Annual Data)'!$B7&amp;"*")</f>
        <v>1</v>
      </c>
      <c r="Z7">
        <f>COUNTIFS('Dataset (all Ps)'!$C$2:$C$381,"&gt;=1/1/2023",'Dataset (all Ps)'!$C$2:$C$381,"&lt;=12/31/2023",'Dataset (all Ps)'!$I$1:$I$380,"*"&amp;'State Analysis (Annual Data)'!$B7&amp;"*")</f>
        <v>1</v>
      </c>
      <c r="AA7">
        <f>COUNTIFS('Dataset (all Ps)'!$C$2:$C$381,"&gt;=1/1/2001",'Dataset (all Ps)'!$C$2:$C$381,"&lt;=12/31/2001",'Dataset (all Ps)'!$J$1:$J$380,"*"&amp;'State Analysis (Annual Data)'!$B7&amp;"*")</f>
        <v>2</v>
      </c>
      <c r="AB7">
        <f>COUNTIFS('Dataset (all Ps)'!$C$2:$C$381,"&gt;=1/1/2002",'Dataset (all Ps)'!$C$2:$C$381,"&lt;=12/31/2002",'Dataset (all Ps)'!$J$1:$J$380,"*"&amp;'State Analysis (Annual Data)'!$B7&amp;"*")</f>
        <v>1</v>
      </c>
      <c r="AC7">
        <f>COUNTIFS('Dataset (all Ps)'!$C$2:$C$381,"&gt;=1/1/2003",'Dataset (all Ps)'!$C$2:$C$381,"&lt;=12/31/2003",'Dataset (all Ps)'!$J$1:$J$380,"*"&amp;'State Analysis (Annual Data)'!$B7&amp;"*")</f>
        <v>4</v>
      </c>
      <c r="AD7">
        <f>COUNTIFS('Dataset (all Ps)'!$C$2:$C$381,"&gt;=1/1/2004",'Dataset (all Ps)'!$C$2:$C$381,"&lt;=12/31/2004",'Dataset (all Ps)'!$J$1:$J$380,"*"&amp;'State Analysis (Annual Data)'!$B7&amp;"*")</f>
        <v>1</v>
      </c>
      <c r="AE7">
        <f>COUNTIFS('Dataset (all Ps)'!$C$2:$C$381,"&gt;=1/1/2005",'Dataset (all Ps)'!$C$2:$C$381,"&lt;=12/31/2005",'Dataset (all Ps)'!$J$1:$J$380,"*"&amp;'State Analysis (Annual Data)'!$B7&amp;"*")</f>
        <v>4</v>
      </c>
      <c r="AF7">
        <f>COUNTIFS('Dataset (all Ps)'!$C$2:$C$381,"&gt;=1/1/2006",'Dataset (all Ps)'!$C$2:$C$381,"&lt;=12/31/2006",'Dataset (all Ps)'!$J$1:$J$380,"*"&amp;'State Analysis (Annual Data)'!$B7&amp;"*")</f>
        <v>5</v>
      </c>
      <c r="AG7">
        <f>COUNTIFS('Dataset (all Ps)'!$C$2:$C$381,"&gt;=1/1/2007",'Dataset (all Ps)'!$C$2:$C$381,"&lt;=12/31/2007",'Dataset (all Ps)'!$J$1:$J$380,"*"&amp;'State Analysis (Annual Data)'!$B7&amp;"*")</f>
        <v>3</v>
      </c>
      <c r="AH7">
        <f>COUNTIFS('Dataset (all Ps)'!$C$2:$C$381,"&gt;=1/1/2008",'Dataset (all Ps)'!$C$2:$C$381,"&lt;=12/31/2008",'Dataset (all Ps)'!$J$1:$J$380,"*"&amp;'State Analysis (Annual Data)'!$B7&amp;"*")</f>
        <v>8</v>
      </c>
      <c r="AI7">
        <f>COUNTIFS('Dataset (all Ps)'!$C$2:$C$381,"&gt;=1/1/2009",'Dataset (all Ps)'!$C$2:$C$381,"&lt;=12/31/2009",'Dataset (all Ps)'!$J$1:$J$380,"*"&amp;'State Analysis (Annual Data)'!$B7&amp;"*")</f>
        <v>0</v>
      </c>
      <c r="AJ7">
        <f>COUNTIFS('Dataset (all Ps)'!$C$2:$C$381,"&gt;=1/1/2010",'Dataset (all Ps)'!$C$2:$C$381,"&lt;=12/31/2010",'Dataset (all Ps)'!$J$1:$J$380,"*"&amp;'State Analysis (Annual Data)'!$B7&amp;"*")</f>
        <v>1</v>
      </c>
      <c r="AK7">
        <f>COUNTIFS('Dataset (all Ps)'!$C$2:$C$381,"&gt;=1/1/2011",'Dataset (all Ps)'!$C$2:$C$381,"&lt;=12/31/2011",'Dataset (all Ps)'!$J$1:$J$380,"*"&amp;'State Analysis (Annual Data)'!$B7&amp;"*")</f>
        <v>1</v>
      </c>
      <c r="AL7">
        <f>COUNTIFS('Dataset (all Ps)'!$C$2:$C$381,"&gt;=1/1/2012",'Dataset (all Ps)'!$C$2:$C$381,"&lt;=12/31/2012",'Dataset (all Ps)'!$J$1:$J$380,"*"&amp;'State Analysis (Annual Data)'!$B7&amp;"*")</f>
        <v>0</v>
      </c>
      <c r="AM7">
        <f>COUNTIFS('Dataset (all Ps)'!$C$2:$C$381,"&gt;=1/1/2013",'Dataset (all Ps)'!$C$2:$C$381,"&lt;=12/31/2013",'Dataset (all Ps)'!$J$1:$J$380,"*"&amp;'State Analysis (Annual Data)'!$B7&amp;"*")</f>
        <v>0</v>
      </c>
      <c r="AN7">
        <f>COUNTIFS('Dataset (all Ps)'!$C$2:$C$381,"&gt;=1/1/2014",'Dataset (all Ps)'!$C$2:$C$381,"&lt;=12/31/2014",'Dataset (all Ps)'!$J$1:$J$380,"*"&amp;'State Analysis (Annual Data)'!$B7&amp;"*")</f>
        <v>0</v>
      </c>
      <c r="AO7">
        <f>COUNTIFS('Dataset (all Ps)'!$C$2:$C$381,"&gt;=1/1/2015",'Dataset (all Ps)'!$C$2:$C$381,"&lt;=12/31/2015",'Dataset (all Ps)'!$J$1:$J$380,"*"&amp;'State Analysis (Annual Data)'!$B7&amp;"*")</f>
        <v>0</v>
      </c>
      <c r="AP7">
        <f>COUNTIFS('Dataset (all Ps)'!$C$2:$C$381,"&gt;=1/1/2016",'Dataset (all Ps)'!$C$2:$C$381,"&lt;=12/31/2016",'Dataset (all Ps)'!$J$1:$J$380,"*"&amp;'State Analysis (Annual Data)'!$B7&amp;"*")</f>
        <v>0</v>
      </c>
      <c r="AQ7">
        <f>COUNTIFS('Dataset (all Ps)'!$C$2:$C$381,"&gt;=1/1/2017",'Dataset (all Ps)'!$C$2:$C$381,"&lt;=12/31/2017",'Dataset (all Ps)'!$J$1:$J$380,"*"&amp;'State Analysis (Annual Data)'!$B7&amp;"*")</f>
        <v>22</v>
      </c>
      <c r="AR7">
        <f>COUNTIFS('Dataset (all Ps)'!$C$2:$C$381,"&gt;=1/1/2018",'Dataset (all Ps)'!$C$2:$C$381,"&lt;=12/31/2018",'Dataset (all Ps)'!$J$1:$J$380,"*"&amp;'State Analysis (Annual Data)'!$B7&amp;"*")</f>
        <v>14</v>
      </c>
      <c r="AS7">
        <f>COUNTIFS('Dataset (all Ps)'!$C$2:$C$381,"&gt;=1/1/2019",'Dataset (all Ps)'!$C$2:$C$381,"&lt;=12/31/2019",'Dataset (all Ps)'!$J$1:$J$380,"*"&amp;'State Analysis (Annual Data)'!$B7&amp;"*")</f>
        <v>17</v>
      </c>
      <c r="AT7">
        <f>COUNTIFS('Dataset (all Ps)'!$C$2:$C$381,"&gt;=1/1/2020",'Dataset (all Ps)'!$C$2:$C$381,"&lt;=12/31/2020",'Dataset (all Ps)'!$J$1:$J$380,"*"&amp;'State Analysis (Annual Data)'!$B7&amp;"*")</f>
        <v>27</v>
      </c>
      <c r="AU7">
        <f>COUNTIFS('Dataset (all Ps)'!$C$2:$C$381,"&gt;=1/1/2021",'Dataset (all Ps)'!$C$2:$C$381,"&lt;=12/31/2021",'Dataset (all Ps)'!$J$1:$J$380,"*"&amp;'State Analysis (Annual Data)'!$B7&amp;"*")</f>
        <v>16</v>
      </c>
      <c r="AV7">
        <f>COUNTIFS('Dataset (all Ps)'!$C$2:$C$381,"&gt;=1/1/2022",'Dataset (all Ps)'!$C$2:$C$381,"&lt;=12/31/2022",'Dataset (all Ps)'!$J$1:$J$380,"*"&amp;'State Analysis (Annual Data)'!$B7&amp;"*")</f>
        <v>1</v>
      </c>
      <c r="AW7">
        <f>COUNTIFS('Dataset (all Ps)'!$C$2:$C$381,"&gt;=1/1/2023",'Dataset (all Ps)'!$C$2:$C$381,"&lt;=12/31/2023",'Dataset (all Ps)'!$J$1:$J$380,"*"&amp;'State Analysis (Annual Data)'!$B7&amp;"*")</f>
        <v>1</v>
      </c>
    </row>
    <row r="8" spans="1:49" x14ac:dyDescent="0.2">
      <c r="A8" t="s">
        <v>5469</v>
      </c>
      <c r="B8" t="s">
        <v>1591</v>
      </c>
      <c r="C8" t="s">
        <v>5515</v>
      </c>
      <c r="D8">
        <f>COUNTIFS('Dataset (all Ps)'!$C$2:$C$381,"&gt;=1/1/2001",'Dataset (all Ps)'!$C$2:$C$381,"&lt;=12/31/2001",'Dataset (all Ps)'!$I$1:$I$380,"*"&amp;'State Analysis (Annual Data)'!$B8&amp;"*")</f>
        <v>0</v>
      </c>
      <c r="E8">
        <f>COUNTIFS('Dataset (all Ps)'!$C$2:$C$381,"&gt;=1/1/2002",'Dataset (all Ps)'!$C$2:$C$381,"&lt;=12/31/2002",'Dataset (all Ps)'!$I$1:$I$380,"*"&amp;'State Analysis (Annual Data)'!$B8&amp;"*")</f>
        <v>0</v>
      </c>
      <c r="F8">
        <f>COUNTIFS('Dataset (all Ps)'!$C$2:$C$381,"&gt;=1/1/2003",'Dataset (all Ps)'!$C$2:$C$381,"&lt;=12/31/2003",'Dataset (all Ps)'!$I$1:$I$380,"*"&amp;'State Analysis (Annual Data)'!$B8&amp;"*")</f>
        <v>0</v>
      </c>
      <c r="G8">
        <f>COUNTIFS('Dataset (all Ps)'!$C$2:$C$381,"&gt;=1/1/2004",'Dataset (all Ps)'!$C$2:$C$381,"&lt;=12/31/2004",'Dataset (all Ps)'!$I$1:$I$380,"*"&amp;'State Analysis (Annual Data)'!$B8&amp;"*")</f>
        <v>1</v>
      </c>
      <c r="H8">
        <f>COUNTIFS('Dataset (all Ps)'!$C$2:$C$381,"&gt;=1/1/2005",'Dataset (all Ps)'!$C$2:$C$381,"&lt;=12/31/2005",'Dataset (all Ps)'!$I$1:$I$380,"*"&amp;'State Analysis (Annual Data)'!$B8&amp;"*")</f>
        <v>0</v>
      </c>
      <c r="I8">
        <f>COUNTIFS('Dataset (all Ps)'!$C$2:$C$381,"&gt;=1/1/2006",'Dataset (all Ps)'!$C$2:$C$381,"&lt;=12/31/2006",'Dataset (all Ps)'!$I$1:$I$380,"*"&amp;'State Analysis (Annual Data)'!$B8&amp;"*")</f>
        <v>0</v>
      </c>
      <c r="J8">
        <f>COUNTIFS('Dataset (all Ps)'!$C$2:$C$381,"&gt;=1/1/2007",'Dataset (all Ps)'!$C$2:$C$381,"&lt;=12/31/2007",'Dataset (all Ps)'!$I$1:$I$380,"*"&amp;'State Analysis (Annual Data)'!$B8&amp;"*")</f>
        <v>0</v>
      </c>
      <c r="K8">
        <f>COUNTIFS('Dataset (all Ps)'!$C$2:$C$381,"&gt;=1/1/2008",'Dataset (all Ps)'!$C$2:$C$381,"&lt;=12/31/2008",'Dataset (all Ps)'!$I$1:$I$380,"*"&amp;'State Analysis (Annual Data)'!$B8&amp;"*")</f>
        <v>0</v>
      </c>
      <c r="L8">
        <f>COUNTIFS('Dataset (all Ps)'!$C$2:$C$381,"&gt;=1/1/2009",'Dataset (all Ps)'!$C$2:$C$381,"&lt;=12/31/2009",'Dataset (all Ps)'!$I$1:$I$380,"*"&amp;'State Analysis (Annual Data)'!$B8&amp;"*")</f>
        <v>0</v>
      </c>
      <c r="M8">
        <f>COUNTIFS('Dataset (all Ps)'!$C$2:$C$381,"&gt;=1/1/2010",'Dataset (all Ps)'!$C$2:$C$381,"&lt;=12/31/2010",'Dataset (all Ps)'!$I$1:$I$380,"*"&amp;'State Analysis (Annual Data)'!$B8&amp;"*")</f>
        <v>0</v>
      </c>
      <c r="N8">
        <f>COUNTIFS('Dataset (all Ps)'!$C$2:$C$381,"&gt;=1/1/2011",'Dataset (all Ps)'!$C$2:$C$381,"&lt;=12/31/2011",'Dataset (all Ps)'!$I$1:$I$380,"*"&amp;'State Analysis (Annual Data)'!$B8&amp;"*")</f>
        <v>0</v>
      </c>
      <c r="O8">
        <f>COUNTIFS('Dataset (all Ps)'!$C$2:$C$381,"&gt;=1/1/2012",'Dataset (all Ps)'!$C$2:$C$381,"&lt;=12/31/2012",'Dataset (all Ps)'!$I$1:$I$380,"*"&amp;'State Analysis (Annual Data)'!$B8&amp;"*")</f>
        <v>0</v>
      </c>
      <c r="P8">
        <f>COUNTIFS('Dataset (all Ps)'!$C$2:$C$381,"&gt;=1/1/2013",'Dataset (all Ps)'!$C$2:$C$381,"&lt;=12/31/2013",'Dataset (all Ps)'!$I$1:$I$380,"*"&amp;'State Analysis (Annual Data)'!$B8&amp;"*")</f>
        <v>0</v>
      </c>
      <c r="Q8">
        <f>COUNTIFS('Dataset (all Ps)'!$C$2:$C$381,"&gt;=1/1/2014",'Dataset (all Ps)'!$C$2:$C$381,"&lt;=12/31/2014",'Dataset (all Ps)'!$I$1:$I$380,"*"&amp;'State Analysis (Annual Data)'!$B8&amp;"*")</f>
        <v>1</v>
      </c>
      <c r="R8">
        <f>COUNTIFS('Dataset (all Ps)'!$C$2:$C$381,"&gt;=1/1/2015",'Dataset (all Ps)'!$C$2:$C$381,"&lt;=12/31/2015",'Dataset (all Ps)'!$I$1:$I$380,"*"&amp;'State Analysis (Annual Data)'!$B8&amp;"*")</f>
        <v>0</v>
      </c>
      <c r="S8">
        <f>COUNTIFS('Dataset (all Ps)'!$C$2:$C$381,"&gt;=1/1/2016",'Dataset (all Ps)'!$C$2:$C$381,"&lt;=12/31/2016",'Dataset (all Ps)'!$I$1:$I$380,"*"&amp;'State Analysis (Annual Data)'!$B8&amp;"*")</f>
        <v>0</v>
      </c>
      <c r="T8">
        <f>COUNTIFS('Dataset (all Ps)'!$C$2:$C$381,"&gt;=1/1/2017",'Dataset (all Ps)'!$C$2:$C$381,"&lt;=12/31/2017",'Dataset (all Ps)'!$I$1:$I$380,"*"&amp;'State Analysis (Annual Data)'!$B8&amp;"*")</f>
        <v>0</v>
      </c>
      <c r="U8">
        <f>COUNTIFS('Dataset (all Ps)'!$C$2:$C$381,"&gt;=1/1/2018",'Dataset (all Ps)'!$C$2:$C$381,"&lt;=12/31/2018",'Dataset (all Ps)'!$I$1:$I$380,"*"&amp;'State Analysis (Annual Data)'!$B8&amp;"*")</f>
        <v>0</v>
      </c>
      <c r="V8">
        <f>COUNTIFS('Dataset (all Ps)'!$C$2:$C$381,"&gt;=1/1/2019",'Dataset (all Ps)'!$C$2:$C$381,"&lt;=12/31/2019",'Dataset (all Ps)'!$I$1:$I$380,"*"&amp;'State Analysis (Annual Data)'!$B8&amp;"*")</f>
        <v>0</v>
      </c>
      <c r="W8">
        <f>COUNTIFS('Dataset (all Ps)'!$C$2:$C$381,"&gt;=1/1/2020",'Dataset (all Ps)'!$C$2:$C$381,"&lt;=12/31/2020",'Dataset (all Ps)'!$I$1:$I$380,"*"&amp;'State Analysis (Annual Data)'!$B8&amp;"*")</f>
        <v>0</v>
      </c>
      <c r="X8">
        <f>COUNTIFS('Dataset (all Ps)'!$C$2:$C$381,"&gt;=1/1/2021",'Dataset (all Ps)'!$C$2:$C$381,"&lt;=12/31/2021",'Dataset (all Ps)'!$I$1:$I$380,"*"&amp;'State Analysis (Annual Data)'!$B8&amp;"*")</f>
        <v>0</v>
      </c>
      <c r="Y8">
        <f>COUNTIFS('Dataset (all Ps)'!$C$2:$C$381,"&gt;=1/1/2022",'Dataset (all Ps)'!$C$2:$C$381,"&lt;=12/31/2022",'Dataset (all Ps)'!$I$1:$I$380,"*"&amp;'State Analysis (Annual Data)'!$B8&amp;"*")</f>
        <v>0</v>
      </c>
      <c r="Z8">
        <f>COUNTIFS('Dataset (all Ps)'!$C$2:$C$381,"&gt;=1/1/2023",'Dataset (all Ps)'!$C$2:$C$381,"&lt;=12/31/2023",'Dataset (all Ps)'!$I$1:$I$380,"*"&amp;'State Analysis (Annual Data)'!$B8&amp;"*")</f>
        <v>0</v>
      </c>
      <c r="AA8">
        <f>COUNTIFS('Dataset (all Ps)'!$C$2:$C$381,"&gt;=1/1/2001",'Dataset (all Ps)'!$C$2:$C$381,"&lt;=12/31/2001",'Dataset (all Ps)'!$J$1:$J$380,"*"&amp;'State Analysis (Annual Data)'!$B8&amp;"*")</f>
        <v>0</v>
      </c>
      <c r="AB8">
        <f>COUNTIFS('Dataset (all Ps)'!$C$2:$C$381,"&gt;=1/1/2002",'Dataset (all Ps)'!$C$2:$C$381,"&lt;=12/31/2002",'Dataset (all Ps)'!$J$1:$J$380,"*"&amp;'State Analysis (Annual Data)'!$B8&amp;"*")</f>
        <v>0</v>
      </c>
      <c r="AC8">
        <f>COUNTIFS('Dataset (all Ps)'!$C$2:$C$381,"&gt;=1/1/2003",'Dataset (all Ps)'!$C$2:$C$381,"&lt;=12/31/2003",'Dataset (all Ps)'!$J$1:$J$380,"*"&amp;'State Analysis (Annual Data)'!$B8&amp;"*")</f>
        <v>0</v>
      </c>
      <c r="AD8">
        <f>COUNTIFS('Dataset (all Ps)'!$C$2:$C$381,"&gt;=1/1/2004",'Dataset (all Ps)'!$C$2:$C$381,"&lt;=12/31/2004",'Dataset (all Ps)'!$J$1:$J$380,"*"&amp;'State Analysis (Annual Data)'!$B8&amp;"*")</f>
        <v>1</v>
      </c>
      <c r="AE8">
        <f>COUNTIFS('Dataset (all Ps)'!$C$2:$C$381,"&gt;=1/1/2005",'Dataset (all Ps)'!$C$2:$C$381,"&lt;=12/31/2005",'Dataset (all Ps)'!$J$1:$J$380,"*"&amp;'State Analysis (Annual Data)'!$B8&amp;"*")</f>
        <v>0</v>
      </c>
      <c r="AF8">
        <f>COUNTIFS('Dataset (all Ps)'!$C$2:$C$381,"&gt;=1/1/2006",'Dataset (all Ps)'!$C$2:$C$381,"&lt;=12/31/2006",'Dataset (all Ps)'!$J$1:$J$380,"*"&amp;'State Analysis (Annual Data)'!$B8&amp;"*")</f>
        <v>0</v>
      </c>
      <c r="AG8">
        <f>COUNTIFS('Dataset (all Ps)'!$C$2:$C$381,"&gt;=1/1/2007",'Dataset (all Ps)'!$C$2:$C$381,"&lt;=12/31/2007",'Dataset (all Ps)'!$J$1:$J$380,"*"&amp;'State Analysis (Annual Data)'!$B8&amp;"*")</f>
        <v>0</v>
      </c>
      <c r="AH8">
        <f>COUNTIFS('Dataset (all Ps)'!$C$2:$C$381,"&gt;=1/1/2008",'Dataset (all Ps)'!$C$2:$C$381,"&lt;=12/31/2008",'Dataset (all Ps)'!$J$1:$J$380,"*"&amp;'State Analysis (Annual Data)'!$B8&amp;"*")</f>
        <v>0</v>
      </c>
      <c r="AI8">
        <f>COUNTIFS('Dataset (all Ps)'!$C$2:$C$381,"&gt;=1/1/2009",'Dataset (all Ps)'!$C$2:$C$381,"&lt;=12/31/2009",'Dataset (all Ps)'!$J$1:$J$380,"*"&amp;'State Analysis (Annual Data)'!$B8&amp;"*")</f>
        <v>0</v>
      </c>
      <c r="AJ8">
        <f>COUNTIFS('Dataset (all Ps)'!$C$2:$C$381,"&gt;=1/1/2010",'Dataset (all Ps)'!$C$2:$C$381,"&lt;=12/31/2010",'Dataset (all Ps)'!$J$1:$J$380,"*"&amp;'State Analysis (Annual Data)'!$B8&amp;"*")</f>
        <v>1</v>
      </c>
      <c r="AK8">
        <f>COUNTIFS('Dataset (all Ps)'!$C$2:$C$381,"&gt;=1/1/2011",'Dataset (all Ps)'!$C$2:$C$381,"&lt;=12/31/2011",'Dataset (all Ps)'!$J$1:$J$380,"*"&amp;'State Analysis (Annual Data)'!$B8&amp;"*")</f>
        <v>0</v>
      </c>
      <c r="AL8">
        <f>COUNTIFS('Dataset (all Ps)'!$C$2:$C$381,"&gt;=1/1/2012",'Dataset (all Ps)'!$C$2:$C$381,"&lt;=12/31/2012",'Dataset (all Ps)'!$J$1:$J$380,"*"&amp;'State Analysis (Annual Data)'!$B8&amp;"*")</f>
        <v>0</v>
      </c>
      <c r="AM8">
        <f>COUNTIFS('Dataset (all Ps)'!$C$2:$C$381,"&gt;=1/1/2013",'Dataset (all Ps)'!$C$2:$C$381,"&lt;=12/31/2013",'Dataset (all Ps)'!$J$1:$J$380,"*"&amp;'State Analysis (Annual Data)'!$B8&amp;"*")</f>
        <v>0</v>
      </c>
      <c r="AN8">
        <f>COUNTIFS('Dataset (all Ps)'!$C$2:$C$381,"&gt;=1/1/2014",'Dataset (all Ps)'!$C$2:$C$381,"&lt;=12/31/2014",'Dataset (all Ps)'!$J$1:$J$380,"*"&amp;'State Analysis (Annual Data)'!$B8&amp;"*")</f>
        <v>1</v>
      </c>
      <c r="AO8">
        <f>COUNTIFS('Dataset (all Ps)'!$C$2:$C$381,"&gt;=1/1/2015",'Dataset (all Ps)'!$C$2:$C$381,"&lt;=12/31/2015",'Dataset (all Ps)'!$J$1:$J$380,"*"&amp;'State Analysis (Annual Data)'!$B8&amp;"*")</f>
        <v>4</v>
      </c>
      <c r="AP8">
        <f>COUNTIFS('Dataset (all Ps)'!$C$2:$C$381,"&gt;=1/1/2016",'Dataset (all Ps)'!$C$2:$C$381,"&lt;=12/31/2016",'Dataset (all Ps)'!$J$1:$J$380,"*"&amp;'State Analysis (Annual Data)'!$B8&amp;"*")</f>
        <v>2</v>
      </c>
      <c r="AQ8">
        <f>COUNTIFS('Dataset (all Ps)'!$C$2:$C$381,"&gt;=1/1/2017",'Dataset (all Ps)'!$C$2:$C$381,"&lt;=12/31/2017",'Dataset (all Ps)'!$J$1:$J$380,"*"&amp;'State Analysis (Annual Data)'!$B8&amp;"*")</f>
        <v>2</v>
      </c>
      <c r="AR8">
        <f>COUNTIFS('Dataset (all Ps)'!$C$2:$C$381,"&gt;=1/1/2018",'Dataset (all Ps)'!$C$2:$C$381,"&lt;=12/31/2018",'Dataset (all Ps)'!$J$1:$J$380,"*"&amp;'State Analysis (Annual Data)'!$B8&amp;"*")</f>
        <v>2</v>
      </c>
      <c r="AS8">
        <f>COUNTIFS('Dataset (all Ps)'!$C$2:$C$381,"&gt;=1/1/2019",'Dataset (all Ps)'!$C$2:$C$381,"&lt;=12/31/2019",'Dataset (all Ps)'!$J$1:$J$380,"*"&amp;'State Analysis (Annual Data)'!$B8&amp;"*")</f>
        <v>9</v>
      </c>
      <c r="AT8">
        <f>COUNTIFS('Dataset (all Ps)'!$C$2:$C$381,"&gt;=1/1/2020",'Dataset (all Ps)'!$C$2:$C$381,"&lt;=12/31/2020",'Dataset (all Ps)'!$J$1:$J$380,"*"&amp;'State Analysis (Annual Data)'!$B8&amp;"*")</f>
        <v>17</v>
      </c>
      <c r="AU8">
        <f>COUNTIFS('Dataset (all Ps)'!$C$2:$C$381,"&gt;=1/1/2021",'Dataset (all Ps)'!$C$2:$C$381,"&lt;=12/31/2021",'Dataset (all Ps)'!$J$1:$J$380,"*"&amp;'State Analysis (Annual Data)'!$B8&amp;"*")</f>
        <v>2</v>
      </c>
      <c r="AV8">
        <f>COUNTIFS('Dataset (all Ps)'!$C$2:$C$381,"&gt;=1/1/2022",'Dataset (all Ps)'!$C$2:$C$381,"&lt;=12/31/2022",'Dataset (all Ps)'!$J$1:$J$380,"*"&amp;'State Analysis (Annual Data)'!$B8&amp;"*")</f>
        <v>1</v>
      </c>
      <c r="AW8">
        <f>COUNTIFS('Dataset (all Ps)'!$C$2:$C$381,"&gt;=1/1/2023",'Dataset (all Ps)'!$C$2:$C$381,"&lt;=12/31/2023",'Dataset (all Ps)'!$J$1:$J$380,"*"&amp;'State Analysis (Annual Data)'!$B8&amp;"*")</f>
        <v>1</v>
      </c>
    </row>
    <row r="9" spans="1:49" x14ac:dyDescent="0.2">
      <c r="A9" t="s">
        <v>5470</v>
      </c>
      <c r="B9" t="s">
        <v>3236</v>
      </c>
      <c r="C9" t="s">
        <v>5515</v>
      </c>
      <c r="D9">
        <f>COUNTIFS('Dataset (all Ps)'!$C$2:$C$381,"&gt;=1/1/2001",'Dataset (all Ps)'!$C$2:$C$381,"&lt;=12/31/2001",'Dataset (all Ps)'!$I$1:$I$380,"*"&amp;'State Analysis (Annual Data)'!$B9&amp;"*")</f>
        <v>2</v>
      </c>
      <c r="E9">
        <f>COUNTIFS('Dataset (all Ps)'!$C$2:$C$381,"&gt;=1/1/2002",'Dataset (all Ps)'!$C$2:$C$381,"&lt;=12/31/2002",'Dataset (all Ps)'!$I$1:$I$380,"*"&amp;'State Analysis (Annual Data)'!$B9&amp;"*")</f>
        <v>0</v>
      </c>
      <c r="F9">
        <f>COUNTIFS('Dataset (all Ps)'!$C$2:$C$381,"&gt;=1/1/2003",'Dataset (all Ps)'!$C$2:$C$381,"&lt;=12/31/2003",'Dataset (all Ps)'!$I$1:$I$380,"*"&amp;'State Analysis (Annual Data)'!$B9&amp;"*")</f>
        <v>1</v>
      </c>
      <c r="G9">
        <f>COUNTIFS('Dataset (all Ps)'!$C$2:$C$381,"&gt;=1/1/2004",'Dataset (all Ps)'!$C$2:$C$381,"&lt;=12/31/2004",'Dataset (all Ps)'!$I$1:$I$380,"*"&amp;'State Analysis (Annual Data)'!$B9&amp;"*")</f>
        <v>2</v>
      </c>
      <c r="H9">
        <f>COUNTIFS('Dataset (all Ps)'!$C$2:$C$381,"&gt;=1/1/2005",'Dataset (all Ps)'!$C$2:$C$381,"&lt;=12/31/2005",'Dataset (all Ps)'!$I$1:$I$380,"*"&amp;'State Analysis (Annual Data)'!$B9&amp;"*")</f>
        <v>1</v>
      </c>
      <c r="I9">
        <f>COUNTIFS('Dataset (all Ps)'!$C$2:$C$381,"&gt;=1/1/2006",'Dataset (all Ps)'!$C$2:$C$381,"&lt;=12/31/2006",'Dataset (all Ps)'!$I$1:$I$380,"*"&amp;'State Analysis (Annual Data)'!$B9&amp;"*")</f>
        <v>2</v>
      </c>
      <c r="J9">
        <f>COUNTIFS('Dataset (all Ps)'!$C$2:$C$381,"&gt;=1/1/2007",'Dataset (all Ps)'!$C$2:$C$381,"&lt;=12/31/2007",'Dataset (all Ps)'!$I$1:$I$380,"*"&amp;'State Analysis (Annual Data)'!$B9&amp;"*")</f>
        <v>1</v>
      </c>
      <c r="K9">
        <f>COUNTIFS('Dataset (all Ps)'!$C$2:$C$381,"&gt;=1/1/2008",'Dataset (all Ps)'!$C$2:$C$381,"&lt;=12/31/2008",'Dataset (all Ps)'!$I$1:$I$380,"*"&amp;'State Analysis (Annual Data)'!$B9&amp;"*")</f>
        <v>6</v>
      </c>
      <c r="L9">
        <f>COUNTIFS('Dataset (all Ps)'!$C$2:$C$381,"&gt;=1/1/2009",'Dataset (all Ps)'!$C$2:$C$381,"&lt;=12/31/2009",'Dataset (all Ps)'!$I$1:$I$380,"*"&amp;'State Analysis (Annual Data)'!$B9&amp;"*")</f>
        <v>0</v>
      </c>
      <c r="M9">
        <f>COUNTIFS('Dataset (all Ps)'!$C$2:$C$381,"&gt;=1/1/2010",'Dataset (all Ps)'!$C$2:$C$381,"&lt;=12/31/2010",'Dataset (all Ps)'!$I$1:$I$380,"*"&amp;'State Analysis (Annual Data)'!$B9&amp;"*")</f>
        <v>0</v>
      </c>
      <c r="N9">
        <f>COUNTIFS('Dataset (all Ps)'!$C$2:$C$381,"&gt;=1/1/2011",'Dataset (all Ps)'!$C$2:$C$381,"&lt;=12/31/2011",'Dataset (all Ps)'!$I$1:$I$380,"*"&amp;'State Analysis (Annual Data)'!$B9&amp;"*")</f>
        <v>1</v>
      </c>
      <c r="O9">
        <f>COUNTIFS('Dataset (all Ps)'!$C$2:$C$381,"&gt;=1/1/2012",'Dataset (all Ps)'!$C$2:$C$381,"&lt;=12/31/2012",'Dataset (all Ps)'!$I$1:$I$380,"*"&amp;'State Analysis (Annual Data)'!$B9&amp;"*")</f>
        <v>0</v>
      </c>
      <c r="P9">
        <f>COUNTIFS('Dataset (all Ps)'!$C$2:$C$381,"&gt;=1/1/2013",'Dataset (all Ps)'!$C$2:$C$381,"&lt;=12/31/2013",'Dataset (all Ps)'!$I$1:$I$380,"*"&amp;'State Analysis (Annual Data)'!$B9&amp;"*")</f>
        <v>2</v>
      </c>
      <c r="Q9">
        <f>COUNTIFS('Dataset (all Ps)'!$C$2:$C$381,"&gt;=1/1/2014",'Dataset (all Ps)'!$C$2:$C$381,"&lt;=12/31/2014",'Dataset (all Ps)'!$I$1:$I$380,"*"&amp;'State Analysis (Annual Data)'!$B9&amp;"*")</f>
        <v>0</v>
      </c>
      <c r="R9">
        <f>COUNTIFS('Dataset (all Ps)'!$C$2:$C$381,"&gt;=1/1/2015",'Dataset (all Ps)'!$C$2:$C$381,"&lt;=12/31/2015",'Dataset (all Ps)'!$I$1:$I$380,"*"&amp;'State Analysis (Annual Data)'!$B9&amp;"*")</f>
        <v>1</v>
      </c>
      <c r="S9">
        <f>COUNTIFS('Dataset (all Ps)'!$C$2:$C$381,"&gt;=1/1/2016",'Dataset (all Ps)'!$C$2:$C$381,"&lt;=12/31/2016",'Dataset (all Ps)'!$I$1:$I$380,"*"&amp;'State Analysis (Annual Data)'!$B9&amp;"*")</f>
        <v>0</v>
      </c>
      <c r="T9">
        <f>COUNTIFS('Dataset (all Ps)'!$C$2:$C$381,"&gt;=1/1/2017",'Dataset (all Ps)'!$C$2:$C$381,"&lt;=12/31/2017",'Dataset (all Ps)'!$I$1:$I$380,"*"&amp;'State Analysis (Annual Data)'!$B9&amp;"*")</f>
        <v>0</v>
      </c>
      <c r="U9">
        <f>COUNTIFS('Dataset (all Ps)'!$C$2:$C$381,"&gt;=1/1/2018",'Dataset (all Ps)'!$C$2:$C$381,"&lt;=12/31/2018",'Dataset (all Ps)'!$I$1:$I$380,"*"&amp;'State Analysis (Annual Data)'!$B9&amp;"*")</f>
        <v>1</v>
      </c>
      <c r="V9">
        <f>COUNTIFS('Dataset (all Ps)'!$C$2:$C$381,"&gt;=1/1/2019",'Dataset (all Ps)'!$C$2:$C$381,"&lt;=12/31/2019",'Dataset (all Ps)'!$I$1:$I$380,"*"&amp;'State Analysis (Annual Data)'!$B9&amp;"*")</f>
        <v>0</v>
      </c>
      <c r="W9">
        <f>COUNTIFS('Dataset (all Ps)'!$C$2:$C$381,"&gt;=1/1/2020",'Dataset (all Ps)'!$C$2:$C$381,"&lt;=12/31/2020",'Dataset (all Ps)'!$I$1:$I$380,"*"&amp;'State Analysis (Annual Data)'!$B9&amp;"*")</f>
        <v>0</v>
      </c>
      <c r="X9">
        <f>COUNTIFS('Dataset (all Ps)'!$C$2:$C$381,"&gt;=1/1/2021",'Dataset (all Ps)'!$C$2:$C$381,"&lt;=12/31/2021",'Dataset (all Ps)'!$I$1:$I$380,"*"&amp;'State Analysis (Annual Data)'!$B9&amp;"*")</f>
        <v>1</v>
      </c>
      <c r="Y9">
        <f>COUNTIFS('Dataset (all Ps)'!$C$2:$C$381,"&gt;=1/1/2022",'Dataset (all Ps)'!$C$2:$C$381,"&lt;=12/31/2022",'Dataset (all Ps)'!$I$1:$I$380,"*"&amp;'State Analysis (Annual Data)'!$B9&amp;"*")</f>
        <v>0</v>
      </c>
      <c r="Z9">
        <f>COUNTIFS('Dataset (all Ps)'!$C$2:$C$381,"&gt;=1/1/2023",'Dataset (all Ps)'!$C$2:$C$381,"&lt;=12/31/2023",'Dataset (all Ps)'!$I$1:$I$380,"*"&amp;'State Analysis (Annual Data)'!$B9&amp;"*")</f>
        <v>0</v>
      </c>
      <c r="AA9">
        <f>COUNTIFS('Dataset (all Ps)'!$C$2:$C$381,"&gt;=1/1/2001",'Dataset (all Ps)'!$C$2:$C$381,"&lt;=12/31/2001",'Dataset (all Ps)'!$J$1:$J$380,"*"&amp;'State Analysis (Annual Data)'!$B9&amp;"*")</f>
        <v>4</v>
      </c>
      <c r="AB9">
        <f>COUNTIFS('Dataset (all Ps)'!$C$2:$C$381,"&gt;=1/1/2002",'Dataset (all Ps)'!$C$2:$C$381,"&lt;=12/31/2002",'Dataset (all Ps)'!$J$1:$J$380,"*"&amp;'State Analysis (Annual Data)'!$B9&amp;"*")</f>
        <v>2</v>
      </c>
      <c r="AC9">
        <f>COUNTIFS('Dataset (all Ps)'!$C$2:$C$381,"&gt;=1/1/2003",'Dataset (all Ps)'!$C$2:$C$381,"&lt;=12/31/2003",'Dataset (all Ps)'!$J$1:$J$380,"*"&amp;'State Analysis (Annual Data)'!$B9&amp;"*")</f>
        <v>6</v>
      </c>
      <c r="AD9">
        <f>COUNTIFS('Dataset (all Ps)'!$C$2:$C$381,"&gt;=1/1/2004",'Dataset (all Ps)'!$C$2:$C$381,"&lt;=12/31/2004",'Dataset (all Ps)'!$J$1:$J$380,"*"&amp;'State Analysis (Annual Data)'!$B9&amp;"*")</f>
        <v>6</v>
      </c>
      <c r="AE9">
        <f>COUNTIFS('Dataset (all Ps)'!$C$2:$C$381,"&gt;=1/1/2005",'Dataset (all Ps)'!$C$2:$C$381,"&lt;=12/31/2005",'Dataset (all Ps)'!$J$1:$J$380,"*"&amp;'State Analysis (Annual Data)'!$B9&amp;"*")</f>
        <v>5</v>
      </c>
      <c r="AF9">
        <f>COUNTIFS('Dataset (all Ps)'!$C$2:$C$381,"&gt;=1/1/2006",'Dataset (all Ps)'!$C$2:$C$381,"&lt;=12/31/2006",'Dataset (all Ps)'!$J$1:$J$380,"*"&amp;'State Analysis (Annual Data)'!$B9&amp;"*")</f>
        <v>7</v>
      </c>
      <c r="AG9">
        <f>COUNTIFS('Dataset (all Ps)'!$C$2:$C$381,"&gt;=1/1/2007",'Dataset (all Ps)'!$C$2:$C$381,"&lt;=12/31/2007",'Dataset (all Ps)'!$J$1:$J$380,"*"&amp;'State Analysis (Annual Data)'!$B9&amp;"*")</f>
        <v>4</v>
      </c>
      <c r="AH9">
        <f>COUNTIFS('Dataset (all Ps)'!$C$2:$C$381,"&gt;=1/1/2008",'Dataset (all Ps)'!$C$2:$C$381,"&lt;=12/31/2008",'Dataset (all Ps)'!$J$1:$J$380,"*"&amp;'State Analysis (Annual Data)'!$B9&amp;"*")</f>
        <v>12</v>
      </c>
      <c r="AI9">
        <f>COUNTIFS('Dataset (all Ps)'!$C$2:$C$381,"&gt;=1/1/2009",'Dataset (all Ps)'!$C$2:$C$381,"&lt;=12/31/2009",'Dataset (all Ps)'!$J$1:$J$380,"*"&amp;'State Analysis (Annual Data)'!$B9&amp;"*")</f>
        <v>0</v>
      </c>
      <c r="AJ9">
        <f>COUNTIFS('Dataset (all Ps)'!$C$2:$C$381,"&gt;=1/1/2010",'Dataset (all Ps)'!$C$2:$C$381,"&lt;=12/31/2010",'Dataset (all Ps)'!$J$1:$J$380,"*"&amp;'State Analysis (Annual Data)'!$B9&amp;"*")</f>
        <v>1</v>
      </c>
      <c r="AK9">
        <f>COUNTIFS('Dataset (all Ps)'!$C$2:$C$381,"&gt;=1/1/2011",'Dataset (all Ps)'!$C$2:$C$381,"&lt;=12/31/2011",'Dataset (all Ps)'!$J$1:$J$380,"*"&amp;'State Analysis (Annual Data)'!$B9&amp;"*")</f>
        <v>2</v>
      </c>
      <c r="AL9">
        <f>COUNTIFS('Dataset (all Ps)'!$C$2:$C$381,"&gt;=1/1/2012",'Dataset (all Ps)'!$C$2:$C$381,"&lt;=12/31/2012",'Dataset (all Ps)'!$J$1:$J$380,"*"&amp;'State Analysis (Annual Data)'!$B9&amp;"*")</f>
        <v>2</v>
      </c>
      <c r="AM9">
        <f>COUNTIFS('Dataset (all Ps)'!$C$2:$C$381,"&gt;=1/1/2013",'Dataset (all Ps)'!$C$2:$C$381,"&lt;=12/31/2013",'Dataset (all Ps)'!$J$1:$J$380,"*"&amp;'State Analysis (Annual Data)'!$B9&amp;"*")</f>
        <v>3</v>
      </c>
      <c r="AN9">
        <f>COUNTIFS('Dataset (all Ps)'!$C$2:$C$381,"&gt;=1/1/2014",'Dataset (all Ps)'!$C$2:$C$381,"&lt;=12/31/2014",'Dataset (all Ps)'!$J$1:$J$380,"*"&amp;'State Analysis (Annual Data)'!$B9&amp;"*")</f>
        <v>2</v>
      </c>
      <c r="AO9">
        <f>COUNTIFS('Dataset (all Ps)'!$C$2:$C$381,"&gt;=1/1/2015",'Dataset (all Ps)'!$C$2:$C$381,"&lt;=12/31/2015",'Dataset (all Ps)'!$J$1:$J$380,"*"&amp;'State Analysis (Annual Data)'!$B9&amp;"*")</f>
        <v>2</v>
      </c>
      <c r="AP9">
        <f>COUNTIFS('Dataset (all Ps)'!$C$2:$C$381,"&gt;=1/1/2016",'Dataset (all Ps)'!$C$2:$C$381,"&lt;=12/31/2016",'Dataset (all Ps)'!$J$1:$J$380,"*"&amp;'State Analysis (Annual Data)'!$B9&amp;"*")</f>
        <v>2</v>
      </c>
      <c r="AQ9">
        <f>COUNTIFS('Dataset (all Ps)'!$C$2:$C$381,"&gt;=1/1/2017",'Dataset (all Ps)'!$C$2:$C$381,"&lt;=12/31/2017",'Dataset (all Ps)'!$J$1:$J$380,"*"&amp;'State Analysis (Annual Data)'!$B9&amp;"*")</f>
        <v>12</v>
      </c>
      <c r="AR9">
        <f>COUNTIFS('Dataset (all Ps)'!$C$2:$C$381,"&gt;=1/1/2018",'Dataset (all Ps)'!$C$2:$C$381,"&lt;=12/31/2018",'Dataset (all Ps)'!$J$1:$J$380,"*"&amp;'State Analysis (Annual Data)'!$B9&amp;"*")</f>
        <v>10</v>
      </c>
      <c r="AS9">
        <f>COUNTIFS('Dataset (all Ps)'!$C$2:$C$381,"&gt;=1/1/2019",'Dataset (all Ps)'!$C$2:$C$381,"&lt;=12/31/2019",'Dataset (all Ps)'!$J$1:$J$380,"*"&amp;'State Analysis (Annual Data)'!$B9&amp;"*")</f>
        <v>18</v>
      </c>
      <c r="AT9">
        <f>COUNTIFS('Dataset (all Ps)'!$C$2:$C$381,"&gt;=1/1/2020",'Dataset (all Ps)'!$C$2:$C$381,"&lt;=12/31/2020",'Dataset (all Ps)'!$J$1:$J$380,"*"&amp;'State Analysis (Annual Data)'!$B9&amp;"*")</f>
        <v>21</v>
      </c>
      <c r="AU9">
        <f>COUNTIFS('Dataset (all Ps)'!$C$2:$C$381,"&gt;=1/1/2021",'Dataset (all Ps)'!$C$2:$C$381,"&lt;=12/31/2021",'Dataset (all Ps)'!$J$1:$J$380,"*"&amp;'State Analysis (Annual Data)'!$B9&amp;"*")</f>
        <v>14</v>
      </c>
      <c r="AV9">
        <f>COUNTIFS('Dataset (all Ps)'!$C$2:$C$381,"&gt;=1/1/2022",'Dataset (all Ps)'!$C$2:$C$381,"&lt;=12/31/2022",'Dataset (all Ps)'!$J$1:$J$380,"*"&amp;'State Analysis (Annual Data)'!$B9&amp;"*")</f>
        <v>1</v>
      </c>
      <c r="AW9">
        <f>COUNTIFS('Dataset (all Ps)'!$C$2:$C$381,"&gt;=1/1/2023",'Dataset (all Ps)'!$C$2:$C$381,"&lt;=12/31/2023",'Dataset (all Ps)'!$J$1:$J$380,"*"&amp;'State Analysis (Annual Data)'!$B9&amp;"*")</f>
        <v>2</v>
      </c>
    </row>
    <row r="10" spans="1:49" x14ac:dyDescent="0.2">
      <c r="A10" t="s">
        <v>5499</v>
      </c>
      <c r="B10" t="s">
        <v>3576</v>
      </c>
      <c r="C10" t="s">
        <v>5515</v>
      </c>
      <c r="D10">
        <f>COUNTIFS('Dataset (all Ps)'!$C$2:$C$381,"&gt;=1/1/2001",'Dataset (all Ps)'!$C$2:$C$381,"&lt;=12/31/2001",'Dataset (all Ps)'!$I$1:$I$380,"*"&amp;'State Analysis (Annual Data)'!$B10&amp;"*")</f>
        <v>1</v>
      </c>
      <c r="E10">
        <f>COUNTIFS('Dataset (all Ps)'!$C$2:$C$381,"&gt;=1/1/2002",'Dataset (all Ps)'!$C$2:$C$381,"&lt;=12/31/2002",'Dataset (all Ps)'!$I$1:$I$380,"*"&amp;'State Analysis (Annual Data)'!$B10&amp;"*")</f>
        <v>0</v>
      </c>
      <c r="F10">
        <f>COUNTIFS('Dataset (all Ps)'!$C$2:$C$381,"&gt;=1/1/2003",'Dataset (all Ps)'!$C$2:$C$381,"&lt;=12/31/2003",'Dataset (all Ps)'!$I$1:$I$380,"*"&amp;'State Analysis (Annual Data)'!$B10&amp;"*")</f>
        <v>0</v>
      </c>
      <c r="G10">
        <f>COUNTIFS('Dataset (all Ps)'!$C$2:$C$381,"&gt;=1/1/2004",'Dataset (all Ps)'!$C$2:$C$381,"&lt;=12/31/2004",'Dataset (all Ps)'!$I$1:$I$380,"*"&amp;'State Analysis (Annual Data)'!$B10&amp;"*")</f>
        <v>2</v>
      </c>
      <c r="H10">
        <f>COUNTIFS('Dataset (all Ps)'!$C$2:$C$381,"&gt;=1/1/2005",'Dataset (all Ps)'!$C$2:$C$381,"&lt;=12/31/2005",'Dataset (all Ps)'!$I$1:$I$380,"*"&amp;'State Analysis (Annual Data)'!$B10&amp;"*")</f>
        <v>0</v>
      </c>
      <c r="I10">
        <f>COUNTIFS('Dataset (all Ps)'!$C$2:$C$381,"&gt;=1/1/2006",'Dataset (all Ps)'!$C$2:$C$381,"&lt;=12/31/2006",'Dataset (all Ps)'!$I$1:$I$380,"*"&amp;'State Analysis (Annual Data)'!$B10&amp;"*")</f>
        <v>0</v>
      </c>
      <c r="J10">
        <f>COUNTIFS('Dataset (all Ps)'!$C$2:$C$381,"&gt;=1/1/2007",'Dataset (all Ps)'!$C$2:$C$381,"&lt;=12/31/2007",'Dataset (all Ps)'!$I$1:$I$380,"*"&amp;'State Analysis (Annual Data)'!$B10&amp;"*")</f>
        <v>1</v>
      </c>
      <c r="K10">
        <f>COUNTIFS('Dataset (all Ps)'!$C$2:$C$381,"&gt;=1/1/2008",'Dataset (all Ps)'!$C$2:$C$381,"&lt;=12/31/2008",'Dataset (all Ps)'!$I$1:$I$380,"*"&amp;'State Analysis (Annual Data)'!$B10&amp;"*")</f>
        <v>2</v>
      </c>
      <c r="L10">
        <f>COUNTIFS('Dataset (all Ps)'!$C$2:$C$381,"&gt;=1/1/2009",'Dataset (all Ps)'!$C$2:$C$381,"&lt;=12/31/2009",'Dataset (all Ps)'!$I$1:$I$380,"*"&amp;'State Analysis (Annual Data)'!$B10&amp;"*")</f>
        <v>1</v>
      </c>
      <c r="M10">
        <f>COUNTIFS('Dataset (all Ps)'!$C$2:$C$381,"&gt;=1/1/2010",'Dataset (all Ps)'!$C$2:$C$381,"&lt;=12/31/2010",'Dataset (all Ps)'!$I$1:$I$380,"*"&amp;'State Analysis (Annual Data)'!$B10&amp;"*")</f>
        <v>0</v>
      </c>
      <c r="N10">
        <f>COUNTIFS('Dataset (all Ps)'!$C$2:$C$381,"&gt;=1/1/2011",'Dataset (all Ps)'!$C$2:$C$381,"&lt;=12/31/2011",'Dataset (all Ps)'!$I$1:$I$380,"*"&amp;'State Analysis (Annual Data)'!$B10&amp;"*")</f>
        <v>0</v>
      </c>
      <c r="O10">
        <f>COUNTIFS('Dataset (all Ps)'!$C$2:$C$381,"&gt;=1/1/2012",'Dataset (all Ps)'!$C$2:$C$381,"&lt;=12/31/2012",'Dataset (all Ps)'!$I$1:$I$380,"*"&amp;'State Analysis (Annual Data)'!$B10&amp;"*")</f>
        <v>1</v>
      </c>
      <c r="P10">
        <f>COUNTIFS('Dataset (all Ps)'!$C$2:$C$381,"&gt;=1/1/2013",'Dataset (all Ps)'!$C$2:$C$381,"&lt;=12/31/2013",'Dataset (all Ps)'!$I$1:$I$380,"*"&amp;'State Analysis (Annual Data)'!$B10&amp;"*")</f>
        <v>0</v>
      </c>
      <c r="Q10">
        <f>COUNTIFS('Dataset (all Ps)'!$C$2:$C$381,"&gt;=1/1/2014",'Dataset (all Ps)'!$C$2:$C$381,"&lt;=12/31/2014",'Dataset (all Ps)'!$I$1:$I$380,"*"&amp;'State Analysis (Annual Data)'!$B10&amp;"*")</f>
        <v>0</v>
      </c>
      <c r="R10">
        <f>COUNTIFS('Dataset (all Ps)'!$C$2:$C$381,"&gt;=1/1/2015",'Dataset (all Ps)'!$C$2:$C$381,"&lt;=12/31/2015",'Dataset (all Ps)'!$I$1:$I$380,"*"&amp;'State Analysis (Annual Data)'!$B10&amp;"*")</f>
        <v>0</v>
      </c>
      <c r="S10">
        <f>COUNTIFS('Dataset (all Ps)'!$C$2:$C$381,"&gt;=1/1/2016",'Dataset (all Ps)'!$C$2:$C$381,"&lt;=12/31/2016",'Dataset (all Ps)'!$I$1:$I$380,"*"&amp;'State Analysis (Annual Data)'!$B10&amp;"*")</f>
        <v>0</v>
      </c>
      <c r="T10">
        <f>COUNTIFS('Dataset (all Ps)'!$C$2:$C$381,"&gt;=1/1/2017",'Dataset (all Ps)'!$C$2:$C$381,"&lt;=12/31/2017",'Dataset (all Ps)'!$I$1:$I$380,"*"&amp;'State Analysis (Annual Data)'!$B10&amp;"*")</f>
        <v>0</v>
      </c>
      <c r="U10">
        <f>COUNTIFS('Dataset (all Ps)'!$C$2:$C$381,"&gt;=1/1/2018",'Dataset (all Ps)'!$C$2:$C$381,"&lt;=12/31/2018",'Dataset (all Ps)'!$I$1:$I$380,"*"&amp;'State Analysis (Annual Data)'!$B10&amp;"*")</f>
        <v>0</v>
      </c>
      <c r="V10">
        <f>COUNTIFS('Dataset (all Ps)'!$C$2:$C$381,"&gt;=1/1/2019",'Dataset (all Ps)'!$C$2:$C$381,"&lt;=12/31/2019",'Dataset (all Ps)'!$I$1:$I$380,"*"&amp;'State Analysis (Annual Data)'!$B10&amp;"*")</f>
        <v>0</v>
      </c>
      <c r="W10">
        <f>COUNTIFS('Dataset (all Ps)'!$C$2:$C$381,"&gt;=1/1/2020",'Dataset (all Ps)'!$C$2:$C$381,"&lt;=12/31/2020",'Dataset (all Ps)'!$I$1:$I$380,"*"&amp;'State Analysis (Annual Data)'!$B10&amp;"*")</f>
        <v>0</v>
      </c>
      <c r="X10">
        <f>COUNTIFS('Dataset (all Ps)'!$C$2:$C$381,"&gt;=1/1/2021",'Dataset (all Ps)'!$C$2:$C$381,"&lt;=12/31/2021",'Dataset (all Ps)'!$I$1:$I$380,"*"&amp;'State Analysis (Annual Data)'!$B10&amp;"*")</f>
        <v>2</v>
      </c>
      <c r="Y10">
        <f>COUNTIFS('Dataset (all Ps)'!$C$2:$C$381,"&gt;=1/1/2022",'Dataset (all Ps)'!$C$2:$C$381,"&lt;=12/31/2022",'Dataset (all Ps)'!$I$1:$I$380,"*"&amp;'State Analysis (Annual Data)'!$B10&amp;"*")</f>
        <v>0</v>
      </c>
      <c r="Z10">
        <f>COUNTIFS('Dataset (all Ps)'!$C$2:$C$381,"&gt;=1/1/2023",'Dataset (all Ps)'!$C$2:$C$381,"&lt;=12/31/2023",'Dataset (all Ps)'!$I$1:$I$380,"*"&amp;'State Analysis (Annual Data)'!$B10&amp;"*")</f>
        <v>0</v>
      </c>
      <c r="AA10">
        <f>COUNTIFS('Dataset (all Ps)'!$C$2:$C$381,"&gt;=1/1/2001",'Dataset (all Ps)'!$C$2:$C$381,"&lt;=12/31/2001",'Dataset (all Ps)'!$J$1:$J$380,"*"&amp;'State Analysis (Annual Data)'!$B10&amp;"*")</f>
        <v>1</v>
      </c>
      <c r="AB10">
        <f>COUNTIFS('Dataset (all Ps)'!$C$2:$C$381,"&gt;=1/1/2002",'Dataset (all Ps)'!$C$2:$C$381,"&lt;=12/31/2002",'Dataset (all Ps)'!$J$1:$J$380,"*"&amp;'State Analysis (Annual Data)'!$B10&amp;"*")</f>
        <v>1</v>
      </c>
      <c r="AC10">
        <f>COUNTIFS('Dataset (all Ps)'!$C$2:$C$381,"&gt;=1/1/2003",'Dataset (all Ps)'!$C$2:$C$381,"&lt;=12/31/2003",'Dataset (all Ps)'!$J$1:$J$380,"*"&amp;'State Analysis (Annual Data)'!$B10&amp;"*")</f>
        <v>1</v>
      </c>
      <c r="AD10">
        <f>COUNTIFS('Dataset (all Ps)'!$C$2:$C$381,"&gt;=1/1/2004",'Dataset (all Ps)'!$C$2:$C$381,"&lt;=12/31/2004",'Dataset (all Ps)'!$J$1:$J$380,"*"&amp;'State Analysis (Annual Data)'!$B10&amp;"*")</f>
        <v>4</v>
      </c>
      <c r="AE10">
        <f>COUNTIFS('Dataset (all Ps)'!$C$2:$C$381,"&gt;=1/1/2005",'Dataset (all Ps)'!$C$2:$C$381,"&lt;=12/31/2005",'Dataset (all Ps)'!$J$1:$J$380,"*"&amp;'State Analysis (Annual Data)'!$B10&amp;"*")</f>
        <v>2</v>
      </c>
      <c r="AF10">
        <f>COUNTIFS('Dataset (all Ps)'!$C$2:$C$381,"&gt;=1/1/2006",'Dataset (all Ps)'!$C$2:$C$381,"&lt;=12/31/2006",'Dataset (all Ps)'!$J$1:$J$380,"*"&amp;'State Analysis (Annual Data)'!$B10&amp;"*")</f>
        <v>2</v>
      </c>
      <c r="AG10">
        <f>COUNTIFS('Dataset (all Ps)'!$C$2:$C$381,"&gt;=1/1/2007",'Dataset (all Ps)'!$C$2:$C$381,"&lt;=12/31/2007",'Dataset (all Ps)'!$J$1:$J$380,"*"&amp;'State Analysis (Annual Data)'!$B10&amp;"*")</f>
        <v>2</v>
      </c>
      <c r="AH10">
        <f>COUNTIFS('Dataset (all Ps)'!$C$2:$C$381,"&gt;=1/1/2008",'Dataset (all Ps)'!$C$2:$C$381,"&lt;=12/31/2008",'Dataset (all Ps)'!$J$1:$J$380,"*"&amp;'State Analysis (Annual Data)'!$B10&amp;"*")</f>
        <v>7</v>
      </c>
      <c r="AI10">
        <f>COUNTIFS('Dataset (all Ps)'!$C$2:$C$381,"&gt;=1/1/2009",'Dataset (all Ps)'!$C$2:$C$381,"&lt;=12/31/2009",'Dataset (all Ps)'!$J$1:$J$380,"*"&amp;'State Analysis (Annual Data)'!$B10&amp;"*")</f>
        <v>1</v>
      </c>
      <c r="AJ10">
        <f>COUNTIFS('Dataset (all Ps)'!$C$2:$C$381,"&gt;=1/1/2010",'Dataset (all Ps)'!$C$2:$C$381,"&lt;=12/31/2010",'Dataset (all Ps)'!$J$1:$J$380,"*"&amp;'State Analysis (Annual Data)'!$B10&amp;"*")</f>
        <v>0</v>
      </c>
      <c r="AK10">
        <f>COUNTIFS('Dataset (all Ps)'!$C$2:$C$381,"&gt;=1/1/2011",'Dataset (all Ps)'!$C$2:$C$381,"&lt;=12/31/2011",'Dataset (all Ps)'!$J$1:$J$380,"*"&amp;'State Analysis (Annual Data)'!$B10&amp;"*")</f>
        <v>1</v>
      </c>
      <c r="AL10">
        <f>COUNTIFS('Dataset (all Ps)'!$C$2:$C$381,"&gt;=1/1/2012",'Dataset (all Ps)'!$C$2:$C$381,"&lt;=12/31/2012",'Dataset (all Ps)'!$J$1:$J$380,"*"&amp;'State Analysis (Annual Data)'!$B10&amp;"*")</f>
        <v>2</v>
      </c>
      <c r="AM10">
        <f>COUNTIFS('Dataset (all Ps)'!$C$2:$C$381,"&gt;=1/1/2013",'Dataset (all Ps)'!$C$2:$C$381,"&lt;=12/31/2013",'Dataset (all Ps)'!$J$1:$J$380,"*"&amp;'State Analysis (Annual Data)'!$B10&amp;"*")</f>
        <v>2</v>
      </c>
      <c r="AN10">
        <f>COUNTIFS('Dataset (all Ps)'!$C$2:$C$381,"&gt;=1/1/2014",'Dataset (all Ps)'!$C$2:$C$381,"&lt;=12/31/2014",'Dataset (all Ps)'!$J$1:$J$380,"*"&amp;'State Analysis (Annual Data)'!$B10&amp;"*")</f>
        <v>0</v>
      </c>
      <c r="AO10">
        <f>COUNTIFS('Dataset (all Ps)'!$C$2:$C$381,"&gt;=1/1/2015",'Dataset (all Ps)'!$C$2:$C$381,"&lt;=12/31/2015",'Dataset (all Ps)'!$J$1:$J$380,"*"&amp;'State Analysis (Annual Data)'!$B10&amp;"*")</f>
        <v>1</v>
      </c>
      <c r="AP10">
        <f>COUNTIFS('Dataset (all Ps)'!$C$2:$C$381,"&gt;=1/1/2016",'Dataset (all Ps)'!$C$2:$C$381,"&lt;=12/31/2016",'Dataset (all Ps)'!$J$1:$J$380,"*"&amp;'State Analysis (Annual Data)'!$B10&amp;"*")</f>
        <v>0</v>
      </c>
      <c r="AQ10">
        <f>COUNTIFS('Dataset (all Ps)'!$C$2:$C$381,"&gt;=1/1/2017",'Dataset (all Ps)'!$C$2:$C$381,"&lt;=12/31/2017",'Dataset (all Ps)'!$J$1:$J$380,"*"&amp;'State Analysis (Annual Data)'!$B10&amp;"*")</f>
        <v>9</v>
      </c>
      <c r="AR10">
        <f>COUNTIFS('Dataset (all Ps)'!$C$2:$C$381,"&gt;=1/1/2018",'Dataset (all Ps)'!$C$2:$C$381,"&lt;=12/31/2018",'Dataset (all Ps)'!$J$1:$J$380,"*"&amp;'State Analysis (Annual Data)'!$B10&amp;"*")</f>
        <v>10</v>
      </c>
      <c r="AS10">
        <f>COUNTIFS('Dataset (all Ps)'!$C$2:$C$381,"&gt;=1/1/2019",'Dataset (all Ps)'!$C$2:$C$381,"&lt;=12/31/2019",'Dataset (all Ps)'!$J$1:$J$380,"*"&amp;'State Analysis (Annual Data)'!$B10&amp;"*")</f>
        <v>10</v>
      </c>
      <c r="AT10">
        <f>COUNTIFS('Dataset (all Ps)'!$C$2:$C$381,"&gt;=1/1/2020",'Dataset (all Ps)'!$C$2:$C$381,"&lt;=12/31/2020",'Dataset (all Ps)'!$J$1:$J$380,"*"&amp;'State Analysis (Annual Data)'!$B10&amp;"*")</f>
        <v>18</v>
      </c>
      <c r="AU10">
        <f>COUNTIFS('Dataset (all Ps)'!$C$2:$C$381,"&gt;=1/1/2021",'Dataset (all Ps)'!$C$2:$C$381,"&lt;=12/31/2021",'Dataset (all Ps)'!$J$1:$J$380,"*"&amp;'State Analysis (Annual Data)'!$B10&amp;"*")</f>
        <v>9</v>
      </c>
      <c r="AV10">
        <f>COUNTIFS('Dataset (all Ps)'!$C$2:$C$381,"&gt;=1/1/2022",'Dataset (all Ps)'!$C$2:$C$381,"&lt;=12/31/2022",'Dataset (all Ps)'!$J$1:$J$380,"*"&amp;'State Analysis (Annual Data)'!$B10&amp;"*")</f>
        <v>1</v>
      </c>
      <c r="AW10">
        <f>COUNTIFS('Dataset (all Ps)'!$C$2:$C$381,"&gt;=1/1/2023",'Dataset (all Ps)'!$C$2:$C$381,"&lt;=12/31/2023",'Dataset (all Ps)'!$J$1:$J$380,"*"&amp;'State Analysis (Annual Data)'!$B10&amp;"*")</f>
        <v>1</v>
      </c>
    </row>
    <row r="11" spans="1:49" x14ac:dyDescent="0.2">
      <c r="A11" t="s">
        <v>253</v>
      </c>
      <c r="B11" t="s">
        <v>1671</v>
      </c>
      <c r="C11" t="s">
        <v>5515</v>
      </c>
      <c r="D11">
        <f>COUNTIFS('Dataset (all Ps)'!$C$2:$C$381,"&gt;=1/1/2001",'Dataset (all Ps)'!$C$2:$C$381,"&lt;=12/31/2001",'Dataset (all Ps)'!$I$1:$I$380,"*"&amp;'State Analysis (Annual Data)'!$B11&amp;"*")</f>
        <v>0</v>
      </c>
      <c r="E11">
        <f>COUNTIFS('Dataset (all Ps)'!$C$2:$C$381,"&gt;=1/1/2002",'Dataset (all Ps)'!$C$2:$C$381,"&lt;=12/31/2002",'Dataset (all Ps)'!$I$1:$I$380,"*"&amp;'State Analysis (Annual Data)'!$B11&amp;"*")</f>
        <v>0</v>
      </c>
      <c r="F11">
        <f>COUNTIFS('Dataset (all Ps)'!$C$2:$C$381,"&gt;=1/1/2003",'Dataset (all Ps)'!$C$2:$C$381,"&lt;=12/31/2003",'Dataset (all Ps)'!$I$1:$I$380,"*"&amp;'State Analysis (Annual Data)'!$B11&amp;"*")</f>
        <v>1</v>
      </c>
      <c r="G11">
        <f>COUNTIFS('Dataset (all Ps)'!$C$2:$C$381,"&gt;=1/1/2004",'Dataset (all Ps)'!$C$2:$C$381,"&lt;=12/31/2004",'Dataset (all Ps)'!$I$1:$I$380,"*"&amp;'State Analysis (Annual Data)'!$B11&amp;"*")</f>
        <v>2</v>
      </c>
      <c r="H11">
        <f>COUNTIFS('Dataset (all Ps)'!$C$2:$C$381,"&gt;=1/1/2005",'Dataset (all Ps)'!$C$2:$C$381,"&lt;=12/31/2005",'Dataset (all Ps)'!$I$1:$I$380,"*"&amp;'State Analysis (Annual Data)'!$B11&amp;"*")</f>
        <v>0</v>
      </c>
      <c r="I11">
        <f>COUNTIFS('Dataset (all Ps)'!$C$2:$C$381,"&gt;=1/1/2006",'Dataset (all Ps)'!$C$2:$C$381,"&lt;=12/31/2006",'Dataset (all Ps)'!$I$1:$I$380,"*"&amp;'State Analysis (Annual Data)'!$B11&amp;"*")</f>
        <v>0</v>
      </c>
      <c r="J11">
        <f>COUNTIFS('Dataset (all Ps)'!$C$2:$C$381,"&gt;=1/1/2007",'Dataset (all Ps)'!$C$2:$C$381,"&lt;=12/31/2007",'Dataset (all Ps)'!$I$1:$I$380,"*"&amp;'State Analysis (Annual Data)'!$B11&amp;"*")</f>
        <v>0</v>
      </c>
      <c r="K11">
        <f>COUNTIFS('Dataset (all Ps)'!$C$2:$C$381,"&gt;=1/1/2008",'Dataset (all Ps)'!$C$2:$C$381,"&lt;=12/31/2008",'Dataset (all Ps)'!$I$1:$I$380,"*"&amp;'State Analysis (Annual Data)'!$B11&amp;"*")</f>
        <v>1</v>
      </c>
      <c r="L11">
        <f>COUNTIFS('Dataset (all Ps)'!$C$2:$C$381,"&gt;=1/1/2009",'Dataset (all Ps)'!$C$2:$C$381,"&lt;=12/31/2009",'Dataset (all Ps)'!$I$1:$I$380,"*"&amp;'State Analysis (Annual Data)'!$B11&amp;"*")</f>
        <v>0</v>
      </c>
      <c r="M11">
        <f>COUNTIFS('Dataset (all Ps)'!$C$2:$C$381,"&gt;=1/1/2010",'Dataset (all Ps)'!$C$2:$C$381,"&lt;=12/31/2010",'Dataset (all Ps)'!$I$1:$I$380,"*"&amp;'State Analysis (Annual Data)'!$B11&amp;"*")</f>
        <v>0</v>
      </c>
      <c r="N11">
        <f>COUNTIFS('Dataset (all Ps)'!$C$2:$C$381,"&gt;=1/1/2011",'Dataset (all Ps)'!$C$2:$C$381,"&lt;=12/31/2011",'Dataset (all Ps)'!$I$1:$I$380,"*"&amp;'State Analysis (Annual Data)'!$B11&amp;"*")</f>
        <v>0</v>
      </c>
      <c r="O11">
        <f>COUNTIFS('Dataset (all Ps)'!$C$2:$C$381,"&gt;=1/1/2012",'Dataset (all Ps)'!$C$2:$C$381,"&lt;=12/31/2012",'Dataset (all Ps)'!$I$1:$I$380,"*"&amp;'State Analysis (Annual Data)'!$B11&amp;"*")</f>
        <v>0</v>
      </c>
      <c r="P11">
        <f>COUNTIFS('Dataset (all Ps)'!$C$2:$C$381,"&gt;=1/1/2013",'Dataset (all Ps)'!$C$2:$C$381,"&lt;=12/31/2013",'Dataset (all Ps)'!$I$1:$I$380,"*"&amp;'State Analysis (Annual Data)'!$B11&amp;"*")</f>
        <v>0</v>
      </c>
      <c r="Q11">
        <f>COUNTIFS('Dataset (all Ps)'!$C$2:$C$381,"&gt;=1/1/2014",'Dataset (all Ps)'!$C$2:$C$381,"&lt;=12/31/2014",'Dataset (all Ps)'!$I$1:$I$380,"*"&amp;'State Analysis (Annual Data)'!$B11&amp;"*")</f>
        <v>0</v>
      </c>
      <c r="R11">
        <f>COUNTIFS('Dataset (all Ps)'!$C$2:$C$381,"&gt;=1/1/2015",'Dataset (all Ps)'!$C$2:$C$381,"&lt;=12/31/2015",'Dataset (all Ps)'!$I$1:$I$380,"*"&amp;'State Analysis (Annual Data)'!$B11&amp;"*")</f>
        <v>0</v>
      </c>
      <c r="S11">
        <f>COUNTIFS('Dataset (all Ps)'!$C$2:$C$381,"&gt;=1/1/2016",'Dataset (all Ps)'!$C$2:$C$381,"&lt;=12/31/2016",'Dataset (all Ps)'!$I$1:$I$380,"*"&amp;'State Analysis (Annual Data)'!$B11&amp;"*")</f>
        <v>0</v>
      </c>
      <c r="T11">
        <f>COUNTIFS('Dataset (all Ps)'!$C$2:$C$381,"&gt;=1/1/2017",'Dataset (all Ps)'!$C$2:$C$381,"&lt;=12/31/2017",'Dataset (all Ps)'!$I$1:$I$380,"*"&amp;'State Analysis (Annual Data)'!$B11&amp;"*")</f>
        <v>1</v>
      </c>
      <c r="U11">
        <f>COUNTIFS('Dataset (all Ps)'!$C$2:$C$381,"&gt;=1/1/2018",'Dataset (all Ps)'!$C$2:$C$381,"&lt;=12/31/2018",'Dataset (all Ps)'!$I$1:$I$380,"*"&amp;'State Analysis (Annual Data)'!$B11&amp;"*")</f>
        <v>0</v>
      </c>
      <c r="V11">
        <f>COUNTIFS('Dataset (all Ps)'!$C$2:$C$381,"&gt;=1/1/2019",'Dataset (all Ps)'!$C$2:$C$381,"&lt;=12/31/2019",'Dataset (all Ps)'!$I$1:$I$380,"*"&amp;'State Analysis (Annual Data)'!$B11&amp;"*")</f>
        <v>0</v>
      </c>
      <c r="W11">
        <f>COUNTIFS('Dataset (all Ps)'!$C$2:$C$381,"&gt;=1/1/2020",'Dataset (all Ps)'!$C$2:$C$381,"&lt;=12/31/2020",'Dataset (all Ps)'!$I$1:$I$380,"*"&amp;'State Analysis (Annual Data)'!$B11&amp;"*")</f>
        <v>1</v>
      </c>
      <c r="X11">
        <f>COUNTIFS('Dataset (all Ps)'!$C$2:$C$381,"&gt;=1/1/2021",'Dataset (all Ps)'!$C$2:$C$381,"&lt;=12/31/2021",'Dataset (all Ps)'!$I$1:$I$380,"*"&amp;'State Analysis (Annual Data)'!$B11&amp;"*")</f>
        <v>0</v>
      </c>
      <c r="Y11">
        <f>COUNTIFS('Dataset (all Ps)'!$C$2:$C$381,"&gt;=1/1/2022",'Dataset (all Ps)'!$C$2:$C$381,"&lt;=12/31/2022",'Dataset (all Ps)'!$I$1:$I$380,"*"&amp;'State Analysis (Annual Data)'!$B11&amp;"*")</f>
        <v>0</v>
      </c>
      <c r="Z11">
        <f>COUNTIFS('Dataset (all Ps)'!$C$2:$C$381,"&gt;=1/1/2023",'Dataset (all Ps)'!$C$2:$C$381,"&lt;=12/31/2023",'Dataset (all Ps)'!$I$1:$I$380,"*"&amp;'State Analysis (Annual Data)'!$B11&amp;"*")</f>
        <v>0</v>
      </c>
      <c r="AA11">
        <f>COUNTIFS('Dataset (all Ps)'!$C$2:$C$381,"&gt;=1/1/2001",'Dataset (all Ps)'!$C$2:$C$381,"&lt;=12/31/2001",'Dataset (all Ps)'!$J$1:$J$380,"*"&amp;'State Analysis (Annual Data)'!$B11&amp;"*")</f>
        <v>0</v>
      </c>
      <c r="AB11">
        <f>COUNTIFS('Dataset (all Ps)'!$C$2:$C$381,"&gt;=1/1/2002",'Dataset (all Ps)'!$C$2:$C$381,"&lt;=12/31/2002",'Dataset (all Ps)'!$J$1:$J$380,"*"&amp;'State Analysis (Annual Data)'!$B11&amp;"*")</f>
        <v>1</v>
      </c>
      <c r="AC11">
        <f>COUNTIFS('Dataset (all Ps)'!$C$2:$C$381,"&gt;=1/1/2003",'Dataset (all Ps)'!$C$2:$C$381,"&lt;=12/31/2003",'Dataset (all Ps)'!$J$1:$J$380,"*"&amp;'State Analysis (Annual Data)'!$B11&amp;"*")</f>
        <v>4</v>
      </c>
      <c r="AD11">
        <f>COUNTIFS('Dataset (all Ps)'!$C$2:$C$381,"&gt;=1/1/2004",'Dataset (all Ps)'!$C$2:$C$381,"&lt;=12/31/2004",'Dataset (all Ps)'!$J$1:$J$380,"*"&amp;'State Analysis (Annual Data)'!$B11&amp;"*")</f>
        <v>2</v>
      </c>
      <c r="AE11">
        <f>COUNTIFS('Dataset (all Ps)'!$C$2:$C$381,"&gt;=1/1/2005",'Dataset (all Ps)'!$C$2:$C$381,"&lt;=12/31/2005",'Dataset (all Ps)'!$J$1:$J$380,"*"&amp;'State Analysis (Annual Data)'!$B11&amp;"*")</f>
        <v>1</v>
      </c>
      <c r="AF11">
        <f>COUNTIFS('Dataset (all Ps)'!$C$2:$C$381,"&gt;=1/1/2006",'Dataset (all Ps)'!$C$2:$C$381,"&lt;=12/31/2006",'Dataset (all Ps)'!$J$1:$J$380,"*"&amp;'State Analysis (Annual Data)'!$B11&amp;"*")</f>
        <v>5</v>
      </c>
      <c r="AG11">
        <f>COUNTIFS('Dataset (all Ps)'!$C$2:$C$381,"&gt;=1/1/2007",'Dataset (all Ps)'!$C$2:$C$381,"&lt;=12/31/2007",'Dataset (all Ps)'!$J$1:$J$380,"*"&amp;'State Analysis (Annual Data)'!$B11&amp;"*")</f>
        <v>0</v>
      </c>
      <c r="AH11">
        <f>COUNTIFS('Dataset (all Ps)'!$C$2:$C$381,"&gt;=1/1/2008",'Dataset (all Ps)'!$C$2:$C$381,"&lt;=12/31/2008",'Dataset (all Ps)'!$J$1:$J$380,"*"&amp;'State Analysis (Annual Data)'!$B11&amp;"*")</f>
        <v>4</v>
      </c>
      <c r="AI11">
        <f>COUNTIFS('Dataset (all Ps)'!$C$2:$C$381,"&gt;=1/1/2009",'Dataset (all Ps)'!$C$2:$C$381,"&lt;=12/31/2009",'Dataset (all Ps)'!$J$1:$J$380,"*"&amp;'State Analysis (Annual Data)'!$B11&amp;"*")</f>
        <v>0</v>
      </c>
      <c r="AJ11">
        <f>COUNTIFS('Dataset (all Ps)'!$C$2:$C$381,"&gt;=1/1/2010",'Dataset (all Ps)'!$C$2:$C$381,"&lt;=12/31/2010",'Dataset (all Ps)'!$J$1:$J$380,"*"&amp;'State Analysis (Annual Data)'!$B11&amp;"*")</f>
        <v>0</v>
      </c>
      <c r="AK11">
        <f>COUNTIFS('Dataset (all Ps)'!$C$2:$C$381,"&gt;=1/1/2011",'Dataset (all Ps)'!$C$2:$C$381,"&lt;=12/31/2011",'Dataset (all Ps)'!$J$1:$J$380,"*"&amp;'State Analysis (Annual Data)'!$B11&amp;"*")</f>
        <v>0</v>
      </c>
      <c r="AL11">
        <f>COUNTIFS('Dataset (all Ps)'!$C$2:$C$381,"&gt;=1/1/2012",'Dataset (all Ps)'!$C$2:$C$381,"&lt;=12/31/2012",'Dataset (all Ps)'!$J$1:$J$380,"*"&amp;'State Analysis (Annual Data)'!$B11&amp;"*")</f>
        <v>1</v>
      </c>
      <c r="AM11">
        <f>COUNTIFS('Dataset (all Ps)'!$C$2:$C$381,"&gt;=1/1/2013",'Dataset (all Ps)'!$C$2:$C$381,"&lt;=12/31/2013",'Dataset (all Ps)'!$J$1:$J$380,"*"&amp;'State Analysis (Annual Data)'!$B11&amp;"*")</f>
        <v>0</v>
      </c>
      <c r="AN11">
        <f>COUNTIFS('Dataset (all Ps)'!$C$2:$C$381,"&gt;=1/1/2014",'Dataset (all Ps)'!$C$2:$C$381,"&lt;=12/31/2014",'Dataset (all Ps)'!$J$1:$J$380,"*"&amp;'State Analysis (Annual Data)'!$B11&amp;"*")</f>
        <v>0</v>
      </c>
      <c r="AO11">
        <f>COUNTIFS('Dataset (all Ps)'!$C$2:$C$381,"&gt;=1/1/2015",'Dataset (all Ps)'!$C$2:$C$381,"&lt;=12/31/2015",'Dataset (all Ps)'!$J$1:$J$380,"*"&amp;'State Analysis (Annual Data)'!$B11&amp;"*")</f>
        <v>0</v>
      </c>
      <c r="AP11">
        <f>COUNTIFS('Dataset (all Ps)'!$C$2:$C$381,"&gt;=1/1/2016",'Dataset (all Ps)'!$C$2:$C$381,"&lt;=12/31/2016",'Dataset (all Ps)'!$J$1:$J$380,"*"&amp;'State Analysis (Annual Data)'!$B11&amp;"*")</f>
        <v>0</v>
      </c>
      <c r="AQ11">
        <f>COUNTIFS('Dataset (all Ps)'!$C$2:$C$381,"&gt;=1/1/2017",'Dataset (all Ps)'!$C$2:$C$381,"&lt;=12/31/2017",'Dataset (all Ps)'!$J$1:$J$380,"*"&amp;'State Analysis (Annual Data)'!$B11&amp;"*")</f>
        <v>13</v>
      </c>
      <c r="AR11">
        <f>COUNTIFS('Dataset (all Ps)'!$C$2:$C$381,"&gt;=1/1/2018",'Dataset (all Ps)'!$C$2:$C$381,"&lt;=12/31/2018",'Dataset (all Ps)'!$J$1:$J$380,"*"&amp;'State Analysis (Annual Data)'!$B11&amp;"*")</f>
        <v>9</v>
      </c>
      <c r="AS11">
        <f>COUNTIFS('Dataset (all Ps)'!$C$2:$C$381,"&gt;=1/1/2019",'Dataset (all Ps)'!$C$2:$C$381,"&lt;=12/31/2019",'Dataset (all Ps)'!$J$1:$J$380,"*"&amp;'State Analysis (Annual Data)'!$B11&amp;"*")</f>
        <v>14</v>
      </c>
      <c r="AT11">
        <f>COUNTIFS('Dataset (all Ps)'!$C$2:$C$381,"&gt;=1/1/2020",'Dataset (all Ps)'!$C$2:$C$381,"&lt;=12/31/2020",'Dataset (all Ps)'!$J$1:$J$380,"*"&amp;'State Analysis (Annual Data)'!$B11&amp;"*")</f>
        <v>28</v>
      </c>
      <c r="AU11">
        <f>COUNTIFS('Dataset (all Ps)'!$C$2:$C$381,"&gt;=1/1/2021",'Dataset (all Ps)'!$C$2:$C$381,"&lt;=12/31/2021",'Dataset (all Ps)'!$J$1:$J$380,"*"&amp;'State Analysis (Annual Data)'!$B11&amp;"*")</f>
        <v>13</v>
      </c>
      <c r="AV11">
        <f>COUNTIFS('Dataset (all Ps)'!$C$2:$C$381,"&gt;=1/1/2022",'Dataset (all Ps)'!$C$2:$C$381,"&lt;=12/31/2022",'Dataset (all Ps)'!$J$1:$J$380,"*"&amp;'State Analysis (Annual Data)'!$B11&amp;"*")</f>
        <v>1</v>
      </c>
      <c r="AW11">
        <f>COUNTIFS('Dataset (all Ps)'!$C$2:$C$381,"&gt;=1/1/2023",'Dataset (all Ps)'!$C$2:$C$381,"&lt;=12/31/2023",'Dataset (all Ps)'!$J$1:$J$380,"*"&amp;'State Analysis (Annual Data)'!$B11&amp;"*")</f>
        <v>1</v>
      </c>
    </row>
    <row r="12" spans="1:49" x14ac:dyDescent="0.2">
      <c r="A12" t="s">
        <v>5471</v>
      </c>
      <c r="B12" t="s">
        <v>484</v>
      </c>
      <c r="C12" t="s">
        <v>5514</v>
      </c>
      <c r="D12">
        <f>COUNTIFS('Dataset (all Ps)'!$C$2:$C$381,"&gt;=1/1/2001",'Dataset (all Ps)'!$C$2:$C$381,"&lt;=12/31/2001",'Dataset (all Ps)'!$I$1:$I$380,"*"&amp;'State Analysis (Annual Data)'!$B12&amp;"*")</f>
        <v>0</v>
      </c>
      <c r="E12">
        <f>COUNTIFS('Dataset (all Ps)'!$C$2:$C$381,"&gt;=1/1/2002",'Dataset (all Ps)'!$C$2:$C$381,"&lt;=12/31/2002",'Dataset (all Ps)'!$I$1:$I$380,"*"&amp;'State Analysis (Annual Data)'!$B12&amp;"*")</f>
        <v>0</v>
      </c>
      <c r="F12">
        <f>COUNTIFS('Dataset (all Ps)'!$C$2:$C$381,"&gt;=1/1/2003",'Dataset (all Ps)'!$C$2:$C$381,"&lt;=12/31/2003",'Dataset (all Ps)'!$I$1:$I$380,"*"&amp;'State Analysis (Annual Data)'!$B12&amp;"*")</f>
        <v>0</v>
      </c>
      <c r="G12">
        <f>COUNTIFS('Dataset (all Ps)'!$C$2:$C$381,"&gt;=1/1/2004",'Dataset (all Ps)'!$C$2:$C$381,"&lt;=12/31/2004",'Dataset (all Ps)'!$I$1:$I$380,"*"&amp;'State Analysis (Annual Data)'!$B12&amp;"*")</f>
        <v>0</v>
      </c>
      <c r="H12">
        <f>COUNTIFS('Dataset (all Ps)'!$C$2:$C$381,"&gt;=1/1/2005",'Dataset (all Ps)'!$C$2:$C$381,"&lt;=12/31/2005",'Dataset (all Ps)'!$I$1:$I$380,"*"&amp;'State Analysis (Annual Data)'!$B12&amp;"*")</f>
        <v>0</v>
      </c>
      <c r="I12">
        <f>COUNTIFS('Dataset (all Ps)'!$C$2:$C$381,"&gt;=1/1/2006",'Dataset (all Ps)'!$C$2:$C$381,"&lt;=12/31/2006",'Dataset (all Ps)'!$I$1:$I$380,"*"&amp;'State Analysis (Annual Data)'!$B12&amp;"*")</f>
        <v>0</v>
      </c>
      <c r="J12">
        <f>COUNTIFS('Dataset (all Ps)'!$C$2:$C$381,"&gt;=1/1/2007",'Dataset (all Ps)'!$C$2:$C$381,"&lt;=12/31/2007",'Dataset (all Ps)'!$I$1:$I$380,"*"&amp;'State Analysis (Annual Data)'!$B12&amp;"*")</f>
        <v>0</v>
      </c>
      <c r="K12">
        <f>COUNTIFS('Dataset (all Ps)'!$C$2:$C$381,"&gt;=1/1/2008",'Dataset (all Ps)'!$C$2:$C$381,"&lt;=12/31/2008",'Dataset (all Ps)'!$I$1:$I$380,"*"&amp;'State Analysis (Annual Data)'!$B12&amp;"*")</f>
        <v>1</v>
      </c>
      <c r="L12">
        <f>COUNTIFS('Dataset (all Ps)'!$C$2:$C$381,"&gt;=1/1/2009",'Dataset (all Ps)'!$C$2:$C$381,"&lt;=12/31/2009",'Dataset (all Ps)'!$I$1:$I$380,"*"&amp;'State Analysis (Annual Data)'!$B12&amp;"*")</f>
        <v>0</v>
      </c>
      <c r="M12">
        <f>COUNTIFS('Dataset (all Ps)'!$C$2:$C$381,"&gt;=1/1/2010",'Dataset (all Ps)'!$C$2:$C$381,"&lt;=12/31/2010",'Dataset (all Ps)'!$I$1:$I$380,"*"&amp;'State Analysis (Annual Data)'!$B12&amp;"*")</f>
        <v>1</v>
      </c>
      <c r="N12">
        <f>COUNTIFS('Dataset (all Ps)'!$C$2:$C$381,"&gt;=1/1/2011",'Dataset (all Ps)'!$C$2:$C$381,"&lt;=12/31/2011",'Dataset (all Ps)'!$I$1:$I$380,"*"&amp;'State Analysis (Annual Data)'!$B12&amp;"*")</f>
        <v>0</v>
      </c>
      <c r="O12">
        <f>COUNTIFS('Dataset (all Ps)'!$C$2:$C$381,"&gt;=1/1/2012",'Dataset (all Ps)'!$C$2:$C$381,"&lt;=12/31/2012",'Dataset (all Ps)'!$I$1:$I$380,"*"&amp;'State Analysis (Annual Data)'!$B12&amp;"*")</f>
        <v>0</v>
      </c>
      <c r="P12">
        <f>COUNTIFS('Dataset (all Ps)'!$C$2:$C$381,"&gt;=1/1/2013",'Dataset (all Ps)'!$C$2:$C$381,"&lt;=12/31/2013",'Dataset (all Ps)'!$I$1:$I$380,"*"&amp;'State Analysis (Annual Data)'!$B12&amp;"*")</f>
        <v>0</v>
      </c>
      <c r="Q12">
        <f>COUNTIFS('Dataset (all Ps)'!$C$2:$C$381,"&gt;=1/1/2014",'Dataset (all Ps)'!$C$2:$C$381,"&lt;=12/31/2014",'Dataset (all Ps)'!$I$1:$I$380,"*"&amp;'State Analysis (Annual Data)'!$B12&amp;"*")</f>
        <v>0</v>
      </c>
      <c r="R12">
        <f>COUNTIFS('Dataset (all Ps)'!$C$2:$C$381,"&gt;=1/1/2015",'Dataset (all Ps)'!$C$2:$C$381,"&lt;=12/31/2015",'Dataset (all Ps)'!$I$1:$I$380,"*"&amp;'State Analysis (Annual Data)'!$B12&amp;"*")</f>
        <v>1</v>
      </c>
      <c r="S12">
        <f>COUNTIFS('Dataset (all Ps)'!$C$2:$C$381,"&gt;=1/1/2016",'Dataset (all Ps)'!$C$2:$C$381,"&lt;=12/31/2016",'Dataset (all Ps)'!$I$1:$I$380,"*"&amp;'State Analysis (Annual Data)'!$B12&amp;"*")</f>
        <v>0</v>
      </c>
      <c r="T12">
        <f>COUNTIFS('Dataset (all Ps)'!$C$2:$C$381,"&gt;=1/1/2017",'Dataset (all Ps)'!$C$2:$C$381,"&lt;=12/31/2017",'Dataset (all Ps)'!$I$1:$I$380,"*"&amp;'State Analysis (Annual Data)'!$B12&amp;"*")</f>
        <v>0</v>
      </c>
      <c r="U12">
        <f>COUNTIFS('Dataset (all Ps)'!$C$2:$C$381,"&gt;=1/1/2018",'Dataset (all Ps)'!$C$2:$C$381,"&lt;=12/31/2018",'Dataset (all Ps)'!$I$1:$I$380,"*"&amp;'State Analysis (Annual Data)'!$B12&amp;"*")</f>
        <v>0</v>
      </c>
      <c r="V12">
        <f>COUNTIFS('Dataset (all Ps)'!$C$2:$C$381,"&gt;=1/1/2019",'Dataset (all Ps)'!$C$2:$C$381,"&lt;=12/31/2019",'Dataset (all Ps)'!$I$1:$I$380,"*"&amp;'State Analysis (Annual Data)'!$B12&amp;"*")</f>
        <v>0</v>
      </c>
      <c r="W12">
        <f>COUNTIFS('Dataset (all Ps)'!$C$2:$C$381,"&gt;=1/1/2020",'Dataset (all Ps)'!$C$2:$C$381,"&lt;=12/31/2020",'Dataset (all Ps)'!$I$1:$I$380,"*"&amp;'State Analysis (Annual Data)'!$B12&amp;"*")</f>
        <v>0</v>
      </c>
      <c r="X12">
        <f>COUNTIFS('Dataset (all Ps)'!$C$2:$C$381,"&gt;=1/1/2021",'Dataset (all Ps)'!$C$2:$C$381,"&lt;=12/31/2021",'Dataset (all Ps)'!$I$1:$I$380,"*"&amp;'State Analysis (Annual Data)'!$B12&amp;"*")</f>
        <v>2</v>
      </c>
      <c r="Y12">
        <f>COUNTIFS('Dataset (all Ps)'!$C$2:$C$381,"&gt;=1/1/2022",'Dataset (all Ps)'!$C$2:$C$381,"&lt;=12/31/2022",'Dataset (all Ps)'!$I$1:$I$380,"*"&amp;'State Analysis (Annual Data)'!$B12&amp;"*")</f>
        <v>1</v>
      </c>
      <c r="Z12">
        <f>COUNTIFS('Dataset (all Ps)'!$C$2:$C$381,"&gt;=1/1/2023",'Dataset (all Ps)'!$C$2:$C$381,"&lt;=12/31/2023",'Dataset (all Ps)'!$I$1:$I$380,"*"&amp;'State Analysis (Annual Data)'!$B12&amp;"*")</f>
        <v>0</v>
      </c>
      <c r="AA12">
        <f>COUNTIFS('Dataset (all Ps)'!$C$2:$C$381,"&gt;=1/1/2001",'Dataset (all Ps)'!$C$2:$C$381,"&lt;=12/31/2001",'Dataset (all Ps)'!$J$1:$J$380,"*"&amp;'State Analysis (Annual Data)'!$B12&amp;"*")</f>
        <v>0</v>
      </c>
      <c r="AB12">
        <f>COUNTIFS('Dataset (all Ps)'!$C$2:$C$381,"&gt;=1/1/2002",'Dataset (all Ps)'!$C$2:$C$381,"&lt;=12/31/2002",'Dataset (all Ps)'!$J$1:$J$380,"*"&amp;'State Analysis (Annual Data)'!$B12&amp;"*")</f>
        <v>0</v>
      </c>
      <c r="AC12">
        <f>COUNTIFS('Dataset (all Ps)'!$C$2:$C$381,"&gt;=1/1/2003",'Dataset (all Ps)'!$C$2:$C$381,"&lt;=12/31/2003",'Dataset (all Ps)'!$J$1:$J$380,"*"&amp;'State Analysis (Annual Data)'!$B12&amp;"*")</f>
        <v>0</v>
      </c>
      <c r="AD12">
        <f>COUNTIFS('Dataset (all Ps)'!$C$2:$C$381,"&gt;=1/1/2004",'Dataset (all Ps)'!$C$2:$C$381,"&lt;=12/31/2004",'Dataset (all Ps)'!$J$1:$J$380,"*"&amp;'State Analysis (Annual Data)'!$B12&amp;"*")</f>
        <v>0</v>
      </c>
      <c r="AE12">
        <f>COUNTIFS('Dataset (all Ps)'!$C$2:$C$381,"&gt;=1/1/2005",'Dataset (all Ps)'!$C$2:$C$381,"&lt;=12/31/2005",'Dataset (all Ps)'!$J$1:$J$380,"*"&amp;'State Analysis (Annual Data)'!$B12&amp;"*")</f>
        <v>0</v>
      </c>
      <c r="AF12">
        <f>COUNTIFS('Dataset (all Ps)'!$C$2:$C$381,"&gt;=1/1/2006",'Dataset (all Ps)'!$C$2:$C$381,"&lt;=12/31/2006",'Dataset (all Ps)'!$J$1:$J$380,"*"&amp;'State Analysis (Annual Data)'!$B12&amp;"*")</f>
        <v>0</v>
      </c>
      <c r="AG12">
        <f>COUNTIFS('Dataset (all Ps)'!$C$2:$C$381,"&gt;=1/1/2007",'Dataset (all Ps)'!$C$2:$C$381,"&lt;=12/31/2007",'Dataset (all Ps)'!$J$1:$J$380,"*"&amp;'State Analysis (Annual Data)'!$B12&amp;"*")</f>
        <v>1</v>
      </c>
      <c r="AH12">
        <f>COUNTIFS('Dataset (all Ps)'!$C$2:$C$381,"&gt;=1/1/2008",'Dataset (all Ps)'!$C$2:$C$381,"&lt;=12/31/2008",'Dataset (all Ps)'!$J$1:$J$380,"*"&amp;'State Analysis (Annual Data)'!$B12&amp;"*")</f>
        <v>1</v>
      </c>
      <c r="AI12">
        <f>COUNTIFS('Dataset (all Ps)'!$C$2:$C$381,"&gt;=1/1/2009",'Dataset (all Ps)'!$C$2:$C$381,"&lt;=12/31/2009",'Dataset (all Ps)'!$J$1:$J$380,"*"&amp;'State Analysis (Annual Data)'!$B12&amp;"*")</f>
        <v>1</v>
      </c>
      <c r="AJ12">
        <f>COUNTIFS('Dataset (all Ps)'!$C$2:$C$381,"&gt;=1/1/2010",'Dataset (all Ps)'!$C$2:$C$381,"&lt;=12/31/2010",'Dataset (all Ps)'!$J$1:$J$380,"*"&amp;'State Analysis (Annual Data)'!$B12&amp;"*")</f>
        <v>2</v>
      </c>
      <c r="AK12">
        <f>COUNTIFS('Dataset (all Ps)'!$C$2:$C$381,"&gt;=1/1/2011",'Dataset (all Ps)'!$C$2:$C$381,"&lt;=12/31/2011",'Dataset (all Ps)'!$J$1:$J$380,"*"&amp;'State Analysis (Annual Data)'!$B12&amp;"*")</f>
        <v>1</v>
      </c>
      <c r="AL12">
        <f>COUNTIFS('Dataset (all Ps)'!$C$2:$C$381,"&gt;=1/1/2012",'Dataset (all Ps)'!$C$2:$C$381,"&lt;=12/31/2012",'Dataset (all Ps)'!$J$1:$J$380,"*"&amp;'State Analysis (Annual Data)'!$B12&amp;"*")</f>
        <v>3</v>
      </c>
      <c r="AM12">
        <f>COUNTIFS('Dataset (all Ps)'!$C$2:$C$381,"&gt;=1/1/2013",'Dataset (all Ps)'!$C$2:$C$381,"&lt;=12/31/2013",'Dataset (all Ps)'!$J$1:$J$380,"*"&amp;'State Analysis (Annual Data)'!$B12&amp;"*")</f>
        <v>0</v>
      </c>
      <c r="AN12">
        <f>COUNTIFS('Dataset (all Ps)'!$C$2:$C$381,"&gt;=1/1/2014",'Dataset (all Ps)'!$C$2:$C$381,"&lt;=12/31/2014",'Dataset (all Ps)'!$J$1:$J$380,"*"&amp;'State Analysis (Annual Data)'!$B12&amp;"*")</f>
        <v>1</v>
      </c>
      <c r="AO12">
        <f>COUNTIFS('Dataset (all Ps)'!$C$2:$C$381,"&gt;=1/1/2015",'Dataset (all Ps)'!$C$2:$C$381,"&lt;=12/31/2015",'Dataset (all Ps)'!$J$1:$J$380,"*"&amp;'State Analysis (Annual Data)'!$B12&amp;"*")</f>
        <v>5</v>
      </c>
      <c r="AP12">
        <f>COUNTIFS('Dataset (all Ps)'!$C$2:$C$381,"&gt;=1/1/2016",'Dataset (all Ps)'!$C$2:$C$381,"&lt;=12/31/2016",'Dataset (all Ps)'!$J$1:$J$380,"*"&amp;'State Analysis (Annual Data)'!$B12&amp;"*")</f>
        <v>0</v>
      </c>
      <c r="AQ12">
        <f>COUNTIFS('Dataset (all Ps)'!$C$2:$C$381,"&gt;=1/1/2017",'Dataset (all Ps)'!$C$2:$C$381,"&lt;=12/31/2017",'Dataset (all Ps)'!$J$1:$J$380,"*"&amp;'State Analysis (Annual Data)'!$B12&amp;"*")</f>
        <v>0</v>
      </c>
      <c r="AR12">
        <f>COUNTIFS('Dataset (all Ps)'!$C$2:$C$381,"&gt;=1/1/2018",'Dataset (all Ps)'!$C$2:$C$381,"&lt;=12/31/2018",'Dataset (all Ps)'!$J$1:$J$380,"*"&amp;'State Analysis (Annual Data)'!$B12&amp;"*")</f>
        <v>1</v>
      </c>
      <c r="AS12">
        <f>COUNTIFS('Dataset (all Ps)'!$C$2:$C$381,"&gt;=1/1/2019",'Dataset (all Ps)'!$C$2:$C$381,"&lt;=12/31/2019",'Dataset (all Ps)'!$J$1:$J$380,"*"&amp;'State Analysis (Annual Data)'!$B12&amp;"*")</f>
        <v>0</v>
      </c>
      <c r="AT12">
        <f>COUNTIFS('Dataset (all Ps)'!$C$2:$C$381,"&gt;=1/1/2020",'Dataset (all Ps)'!$C$2:$C$381,"&lt;=12/31/2020",'Dataset (all Ps)'!$J$1:$J$380,"*"&amp;'State Analysis (Annual Data)'!$B12&amp;"*")</f>
        <v>0</v>
      </c>
      <c r="AU12">
        <f>COUNTIFS('Dataset (all Ps)'!$C$2:$C$381,"&gt;=1/1/2021",'Dataset (all Ps)'!$C$2:$C$381,"&lt;=12/31/2021",'Dataset (all Ps)'!$J$1:$J$380,"*"&amp;'State Analysis (Annual Data)'!$B12&amp;"*")</f>
        <v>8</v>
      </c>
      <c r="AV12">
        <f>COUNTIFS('Dataset (all Ps)'!$C$2:$C$381,"&gt;=1/1/2022",'Dataset (all Ps)'!$C$2:$C$381,"&lt;=12/31/2022",'Dataset (all Ps)'!$J$1:$J$380,"*"&amp;'State Analysis (Annual Data)'!$B12&amp;"*")</f>
        <v>4</v>
      </c>
      <c r="AW12">
        <f>COUNTIFS('Dataset (all Ps)'!$C$2:$C$381,"&gt;=1/1/2023",'Dataset (all Ps)'!$C$2:$C$381,"&lt;=12/31/2023",'Dataset (all Ps)'!$J$1:$J$380,"*"&amp;'State Analysis (Annual Data)'!$B12&amp;"*")</f>
        <v>6</v>
      </c>
    </row>
    <row r="13" spans="1:49" x14ac:dyDescent="0.2">
      <c r="A13" t="s">
        <v>5472</v>
      </c>
      <c r="B13" t="s">
        <v>741</v>
      </c>
      <c r="C13" t="s">
        <v>5514</v>
      </c>
      <c r="D13">
        <f>COUNTIFS('Dataset (all Ps)'!$C$2:$C$381,"&gt;=1/1/2001",'Dataset (all Ps)'!$C$2:$C$381,"&lt;=12/31/2001",'Dataset (all Ps)'!$I$1:$I$380,"*"&amp;'State Analysis (Annual Data)'!$B13&amp;"*")</f>
        <v>0</v>
      </c>
      <c r="E13">
        <f>COUNTIFS('Dataset (all Ps)'!$C$2:$C$381,"&gt;=1/1/2002",'Dataset (all Ps)'!$C$2:$C$381,"&lt;=12/31/2002",'Dataset (all Ps)'!$I$1:$I$380,"*"&amp;'State Analysis (Annual Data)'!$B13&amp;"*")</f>
        <v>0</v>
      </c>
      <c r="F13">
        <f>COUNTIFS('Dataset (all Ps)'!$C$2:$C$381,"&gt;=1/1/2003",'Dataset (all Ps)'!$C$2:$C$381,"&lt;=12/31/2003",'Dataset (all Ps)'!$I$1:$I$380,"*"&amp;'State Analysis (Annual Data)'!$B13&amp;"*")</f>
        <v>0</v>
      </c>
      <c r="G13">
        <f>COUNTIFS('Dataset (all Ps)'!$C$2:$C$381,"&gt;=1/1/2004",'Dataset (all Ps)'!$C$2:$C$381,"&lt;=12/31/2004",'Dataset (all Ps)'!$I$1:$I$380,"*"&amp;'State Analysis (Annual Data)'!$B13&amp;"*")</f>
        <v>0</v>
      </c>
      <c r="H13">
        <f>COUNTIFS('Dataset (all Ps)'!$C$2:$C$381,"&gt;=1/1/2005",'Dataset (all Ps)'!$C$2:$C$381,"&lt;=12/31/2005",'Dataset (all Ps)'!$I$1:$I$380,"*"&amp;'State Analysis (Annual Data)'!$B13&amp;"*")</f>
        <v>0</v>
      </c>
      <c r="I13">
        <f>COUNTIFS('Dataset (all Ps)'!$C$2:$C$381,"&gt;=1/1/2006",'Dataset (all Ps)'!$C$2:$C$381,"&lt;=12/31/2006",'Dataset (all Ps)'!$I$1:$I$380,"*"&amp;'State Analysis (Annual Data)'!$B13&amp;"*")</f>
        <v>0</v>
      </c>
      <c r="J13">
        <f>COUNTIFS('Dataset (all Ps)'!$C$2:$C$381,"&gt;=1/1/2007",'Dataset (all Ps)'!$C$2:$C$381,"&lt;=12/31/2007",'Dataset (all Ps)'!$I$1:$I$380,"*"&amp;'State Analysis (Annual Data)'!$B13&amp;"*")</f>
        <v>0</v>
      </c>
      <c r="K13">
        <f>COUNTIFS('Dataset (all Ps)'!$C$2:$C$381,"&gt;=1/1/2008",'Dataset (all Ps)'!$C$2:$C$381,"&lt;=12/31/2008",'Dataset (all Ps)'!$I$1:$I$380,"*"&amp;'State Analysis (Annual Data)'!$B13&amp;"*")</f>
        <v>0</v>
      </c>
      <c r="L13">
        <f>COUNTIFS('Dataset (all Ps)'!$C$2:$C$381,"&gt;=1/1/2009",'Dataset (all Ps)'!$C$2:$C$381,"&lt;=12/31/2009",'Dataset (all Ps)'!$I$1:$I$380,"*"&amp;'State Analysis (Annual Data)'!$B13&amp;"*")</f>
        <v>0</v>
      </c>
      <c r="M13">
        <f>COUNTIFS('Dataset (all Ps)'!$C$2:$C$381,"&gt;=1/1/2010",'Dataset (all Ps)'!$C$2:$C$381,"&lt;=12/31/2010",'Dataset (all Ps)'!$I$1:$I$380,"*"&amp;'State Analysis (Annual Data)'!$B13&amp;"*")</f>
        <v>0</v>
      </c>
      <c r="N13">
        <f>COUNTIFS('Dataset (all Ps)'!$C$2:$C$381,"&gt;=1/1/2011",'Dataset (all Ps)'!$C$2:$C$381,"&lt;=12/31/2011",'Dataset (all Ps)'!$I$1:$I$380,"*"&amp;'State Analysis (Annual Data)'!$B13&amp;"*")</f>
        <v>1</v>
      </c>
      <c r="O13">
        <f>COUNTIFS('Dataset (all Ps)'!$C$2:$C$381,"&gt;=1/1/2012",'Dataset (all Ps)'!$C$2:$C$381,"&lt;=12/31/2012",'Dataset (all Ps)'!$I$1:$I$380,"*"&amp;'State Analysis (Annual Data)'!$B13&amp;"*")</f>
        <v>0</v>
      </c>
      <c r="P13">
        <f>COUNTIFS('Dataset (all Ps)'!$C$2:$C$381,"&gt;=1/1/2013",'Dataset (all Ps)'!$C$2:$C$381,"&lt;=12/31/2013",'Dataset (all Ps)'!$I$1:$I$380,"*"&amp;'State Analysis (Annual Data)'!$B13&amp;"*")</f>
        <v>0</v>
      </c>
      <c r="Q13">
        <f>COUNTIFS('Dataset (all Ps)'!$C$2:$C$381,"&gt;=1/1/2014",'Dataset (all Ps)'!$C$2:$C$381,"&lt;=12/31/2014",'Dataset (all Ps)'!$I$1:$I$380,"*"&amp;'State Analysis (Annual Data)'!$B13&amp;"*")</f>
        <v>0</v>
      </c>
      <c r="R13">
        <f>COUNTIFS('Dataset (all Ps)'!$C$2:$C$381,"&gt;=1/1/2015",'Dataset (all Ps)'!$C$2:$C$381,"&lt;=12/31/2015",'Dataset (all Ps)'!$I$1:$I$380,"*"&amp;'State Analysis (Annual Data)'!$B13&amp;"*")</f>
        <v>1</v>
      </c>
      <c r="S13">
        <f>COUNTIFS('Dataset (all Ps)'!$C$2:$C$381,"&gt;=1/1/2016",'Dataset (all Ps)'!$C$2:$C$381,"&lt;=12/31/2016",'Dataset (all Ps)'!$I$1:$I$380,"*"&amp;'State Analysis (Annual Data)'!$B13&amp;"*")</f>
        <v>0</v>
      </c>
      <c r="T13">
        <f>COUNTIFS('Dataset (all Ps)'!$C$2:$C$381,"&gt;=1/1/2017",'Dataset (all Ps)'!$C$2:$C$381,"&lt;=12/31/2017",'Dataset (all Ps)'!$I$1:$I$380,"*"&amp;'State Analysis (Annual Data)'!$B13&amp;"*")</f>
        <v>0</v>
      </c>
      <c r="U13">
        <f>COUNTIFS('Dataset (all Ps)'!$C$2:$C$381,"&gt;=1/1/2018",'Dataset (all Ps)'!$C$2:$C$381,"&lt;=12/31/2018",'Dataset (all Ps)'!$I$1:$I$380,"*"&amp;'State Analysis (Annual Data)'!$B13&amp;"*")</f>
        <v>0</v>
      </c>
      <c r="V13">
        <f>COUNTIFS('Dataset (all Ps)'!$C$2:$C$381,"&gt;=1/1/2019",'Dataset (all Ps)'!$C$2:$C$381,"&lt;=12/31/2019",'Dataset (all Ps)'!$I$1:$I$380,"*"&amp;'State Analysis (Annual Data)'!$B13&amp;"*")</f>
        <v>0</v>
      </c>
      <c r="W13">
        <f>COUNTIFS('Dataset (all Ps)'!$C$2:$C$381,"&gt;=1/1/2020",'Dataset (all Ps)'!$C$2:$C$381,"&lt;=12/31/2020",'Dataset (all Ps)'!$I$1:$I$380,"*"&amp;'State Analysis (Annual Data)'!$B13&amp;"*")</f>
        <v>0</v>
      </c>
      <c r="X13">
        <f>COUNTIFS('Dataset (all Ps)'!$C$2:$C$381,"&gt;=1/1/2021",'Dataset (all Ps)'!$C$2:$C$381,"&lt;=12/31/2021",'Dataset (all Ps)'!$I$1:$I$380,"*"&amp;'State Analysis (Annual Data)'!$B13&amp;"*")</f>
        <v>1</v>
      </c>
      <c r="Y13">
        <f>COUNTIFS('Dataset (all Ps)'!$C$2:$C$381,"&gt;=1/1/2022",'Dataset (all Ps)'!$C$2:$C$381,"&lt;=12/31/2022",'Dataset (all Ps)'!$I$1:$I$380,"*"&amp;'State Analysis (Annual Data)'!$B13&amp;"*")</f>
        <v>0</v>
      </c>
      <c r="Z13">
        <f>COUNTIFS('Dataset (all Ps)'!$C$2:$C$381,"&gt;=1/1/2023",'Dataset (all Ps)'!$C$2:$C$381,"&lt;=12/31/2023",'Dataset (all Ps)'!$I$1:$I$380,"*"&amp;'State Analysis (Annual Data)'!$B13&amp;"*")</f>
        <v>0</v>
      </c>
      <c r="AA13">
        <f>COUNTIFS('Dataset (all Ps)'!$C$2:$C$381,"&gt;=1/1/2001",'Dataset (all Ps)'!$C$2:$C$381,"&lt;=12/31/2001",'Dataset (all Ps)'!$J$1:$J$380,"*"&amp;'State Analysis (Annual Data)'!$B13&amp;"*")</f>
        <v>0</v>
      </c>
      <c r="AB13">
        <f>COUNTIFS('Dataset (all Ps)'!$C$2:$C$381,"&gt;=1/1/2002",'Dataset (all Ps)'!$C$2:$C$381,"&lt;=12/31/2002",'Dataset (all Ps)'!$J$1:$J$380,"*"&amp;'State Analysis (Annual Data)'!$B13&amp;"*")</f>
        <v>0</v>
      </c>
      <c r="AC13">
        <f>COUNTIFS('Dataset (all Ps)'!$C$2:$C$381,"&gt;=1/1/2003",'Dataset (all Ps)'!$C$2:$C$381,"&lt;=12/31/2003",'Dataset (all Ps)'!$J$1:$J$380,"*"&amp;'State Analysis (Annual Data)'!$B13&amp;"*")</f>
        <v>0</v>
      </c>
      <c r="AD13">
        <f>COUNTIFS('Dataset (all Ps)'!$C$2:$C$381,"&gt;=1/1/2004",'Dataset (all Ps)'!$C$2:$C$381,"&lt;=12/31/2004",'Dataset (all Ps)'!$J$1:$J$380,"*"&amp;'State Analysis (Annual Data)'!$B13&amp;"*")</f>
        <v>0</v>
      </c>
      <c r="AE13">
        <f>COUNTIFS('Dataset (all Ps)'!$C$2:$C$381,"&gt;=1/1/2005",'Dataset (all Ps)'!$C$2:$C$381,"&lt;=12/31/2005",'Dataset (all Ps)'!$J$1:$J$380,"*"&amp;'State Analysis (Annual Data)'!$B13&amp;"*")</f>
        <v>0</v>
      </c>
      <c r="AF13">
        <f>COUNTIFS('Dataset (all Ps)'!$C$2:$C$381,"&gt;=1/1/2006",'Dataset (all Ps)'!$C$2:$C$381,"&lt;=12/31/2006",'Dataset (all Ps)'!$J$1:$J$380,"*"&amp;'State Analysis (Annual Data)'!$B13&amp;"*")</f>
        <v>0</v>
      </c>
      <c r="AG13">
        <f>COUNTIFS('Dataset (all Ps)'!$C$2:$C$381,"&gt;=1/1/2007",'Dataset (all Ps)'!$C$2:$C$381,"&lt;=12/31/2007",'Dataset (all Ps)'!$J$1:$J$380,"*"&amp;'State Analysis (Annual Data)'!$B13&amp;"*")</f>
        <v>0</v>
      </c>
      <c r="AH13">
        <f>COUNTIFS('Dataset (all Ps)'!$C$2:$C$381,"&gt;=1/1/2008",'Dataset (all Ps)'!$C$2:$C$381,"&lt;=12/31/2008",'Dataset (all Ps)'!$J$1:$J$380,"*"&amp;'State Analysis (Annual Data)'!$B13&amp;"*")</f>
        <v>0</v>
      </c>
      <c r="AI13">
        <f>COUNTIFS('Dataset (all Ps)'!$C$2:$C$381,"&gt;=1/1/2009",'Dataset (all Ps)'!$C$2:$C$381,"&lt;=12/31/2009",'Dataset (all Ps)'!$J$1:$J$380,"*"&amp;'State Analysis (Annual Data)'!$B13&amp;"*")</f>
        <v>0</v>
      </c>
      <c r="AJ13">
        <f>COUNTIFS('Dataset (all Ps)'!$C$2:$C$381,"&gt;=1/1/2010",'Dataset (all Ps)'!$C$2:$C$381,"&lt;=12/31/2010",'Dataset (all Ps)'!$J$1:$J$380,"*"&amp;'State Analysis (Annual Data)'!$B13&amp;"*")</f>
        <v>3</v>
      </c>
      <c r="AK13">
        <f>COUNTIFS('Dataset (all Ps)'!$C$2:$C$381,"&gt;=1/1/2011",'Dataset (all Ps)'!$C$2:$C$381,"&lt;=12/31/2011",'Dataset (all Ps)'!$J$1:$J$380,"*"&amp;'State Analysis (Annual Data)'!$B13&amp;"*")</f>
        <v>2</v>
      </c>
      <c r="AL13">
        <f>COUNTIFS('Dataset (all Ps)'!$C$2:$C$381,"&gt;=1/1/2012",'Dataset (all Ps)'!$C$2:$C$381,"&lt;=12/31/2012",'Dataset (all Ps)'!$J$1:$J$380,"*"&amp;'State Analysis (Annual Data)'!$B13&amp;"*")</f>
        <v>1</v>
      </c>
      <c r="AM13">
        <f>COUNTIFS('Dataset (all Ps)'!$C$2:$C$381,"&gt;=1/1/2013",'Dataset (all Ps)'!$C$2:$C$381,"&lt;=12/31/2013",'Dataset (all Ps)'!$J$1:$J$380,"*"&amp;'State Analysis (Annual Data)'!$B13&amp;"*")</f>
        <v>1</v>
      </c>
      <c r="AN13">
        <f>COUNTIFS('Dataset (all Ps)'!$C$2:$C$381,"&gt;=1/1/2014",'Dataset (all Ps)'!$C$2:$C$381,"&lt;=12/31/2014",'Dataset (all Ps)'!$J$1:$J$380,"*"&amp;'State Analysis (Annual Data)'!$B13&amp;"*")</f>
        <v>1</v>
      </c>
      <c r="AO13">
        <f>COUNTIFS('Dataset (all Ps)'!$C$2:$C$381,"&gt;=1/1/2015",'Dataset (all Ps)'!$C$2:$C$381,"&lt;=12/31/2015",'Dataset (all Ps)'!$J$1:$J$380,"*"&amp;'State Analysis (Annual Data)'!$B13&amp;"*")</f>
        <v>4</v>
      </c>
      <c r="AP13">
        <f>COUNTIFS('Dataset (all Ps)'!$C$2:$C$381,"&gt;=1/1/2016",'Dataset (all Ps)'!$C$2:$C$381,"&lt;=12/31/2016",'Dataset (all Ps)'!$J$1:$J$380,"*"&amp;'State Analysis (Annual Data)'!$B13&amp;"*")</f>
        <v>2</v>
      </c>
      <c r="AQ13">
        <f>COUNTIFS('Dataset (all Ps)'!$C$2:$C$381,"&gt;=1/1/2017",'Dataset (all Ps)'!$C$2:$C$381,"&lt;=12/31/2017",'Dataset (all Ps)'!$J$1:$J$380,"*"&amp;'State Analysis (Annual Data)'!$B13&amp;"*")</f>
        <v>1</v>
      </c>
      <c r="AR13">
        <f>COUNTIFS('Dataset (all Ps)'!$C$2:$C$381,"&gt;=1/1/2018",'Dataset (all Ps)'!$C$2:$C$381,"&lt;=12/31/2018",'Dataset (all Ps)'!$J$1:$J$380,"*"&amp;'State Analysis (Annual Data)'!$B13&amp;"*")</f>
        <v>1</v>
      </c>
      <c r="AS13">
        <f>COUNTIFS('Dataset (all Ps)'!$C$2:$C$381,"&gt;=1/1/2019",'Dataset (all Ps)'!$C$2:$C$381,"&lt;=12/31/2019",'Dataset (all Ps)'!$J$1:$J$380,"*"&amp;'State Analysis (Annual Data)'!$B13&amp;"*")</f>
        <v>0</v>
      </c>
      <c r="AT13">
        <f>COUNTIFS('Dataset (all Ps)'!$C$2:$C$381,"&gt;=1/1/2020",'Dataset (all Ps)'!$C$2:$C$381,"&lt;=12/31/2020",'Dataset (all Ps)'!$J$1:$J$380,"*"&amp;'State Analysis (Annual Data)'!$B13&amp;"*")</f>
        <v>0</v>
      </c>
      <c r="AU13">
        <f>COUNTIFS('Dataset (all Ps)'!$C$2:$C$381,"&gt;=1/1/2021",'Dataset (all Ps)'!$C$2:$C$381,"&lt;=12/31/2021",'Dataset (all Ps)'!$J$1:$J$380,"*"&amp;'State Analysis (Annual Data)'!$B13&amp;"*")</f>
        <v>8</v>
      </c>
      <c r="AV13">
        <f>COUNTIFS('Dataset (all Ps)'!$C$2:$C$381,"&gt;=1/1/2022",'Dataset (all Ps)'!$C$2:$C$381,"&lt;=12/31/2022",'Dataset (all Ps)'!$J$1:$J$380,"*"&amp;'State Analysis (Annual Data)'!$B13&amp;"*")</f>
        <v>7</v>
      </c>
      <c r="AW13">
        <f>COUNTIFS('Dataset (all Ps)'!$C$2:$C$381,"&gt;=1/1/2023",'Dataset (all Ps)'!$C$2:$C$381,"&lt;=12/31/2023",'Dataset (all Ps)'!$J$1:$J$380,"*"&amp;'State Analysis (Annual Data)'!$B13&amp;"*")</f>
        <v>4</v>
      </c>
    </row>
    <row r="14" spans="1:49" x14ac:dyDescent="0.2">
      <c r="A14" t="s">
        <v>5500</v>
      </c>
      <c r="B14" t="s">
        <v>2632</v>
      </c>
      <c r="C14" t="s">
        <v>5515</v>
      </c>
      <c r="D14">
        <f>COUNTIFS('Dataset (all Ps)'!$C$2:$C$381,"&gt;=1/1/2001",'Dataset (all Ps)'!$C$2:$C$381,"&lt;=12/31/2001",'Dataset (all Ps)'!$I$1:$I$380,"*"&amp;'State Analysis (Annual Data)'!$B14&amp;"*")</f>
        <v>0</v>
      </c>
      <c r="E14">
        <f>COUNTIFS('Dataset (all Ps)'!$C$2:$C$381,"&gt;=1/1/2002",'Dataset (all Ps)'!$C$2:$C$381,"&lt;=12/31/2002",'Dataset (all Ps)'!$I$1:$I$380,"*"&amp;'State Analysis (Annual Data)'!$B14&amp;"*")</f>
        <v>0</v>
      </c>
      <c r="F14">
        <f>COUNTIFS('Dataset (all Ps)'!$C$2:$C$381,"&gt;=1/1/2003",'Dataset (all Ps)'!$C$2:$C$381,"&lt;=12/31/2003",'Dataset (all Ps)'!$I$1:$I$380,"*"&amp;'State Analysis (Annual Data)'!$B14&amp;"*")</f>
        <v>0</v>
      </c>
      <c r="G14">
        <f>COUNTIFS('Dataset (all Ps)'!$C$2:$C$381,"&gt;=1/1/2004",'Dataset (all Ps)'!$C$2:$C$381,"&lt;=12/31/2004",'Dataset (all Ps)'!$I$1:$I$380,"*"&amp;'State Analysis (Annual Data)'!$B14&amp;"*")</f>
        <v>0</v>
      </c>
      <c r="H14">
        <f>COUNTIFS('Dataset (all Ps)'!$C$2:$C$381,"&gt;=1/1/2005",'Dataset (all Ps)'!$C$2:$C$381,"&lt;=12/31/2005",'Dataset (all Ps)'!$I$1:$I$380,"*"&amp;'State Analysis (Annual Data)'!$B14&amp;"*")</f>
        <v>0</v>
      </c>
      <c r="I14">
        <f>COUNTIFS('Dataset (all Ps)'!$C$2:$C$381,"&gt;=1/1/2006",'Dataset (all Ps)'!$C$2:$C$381,"&lt;=12/31/2006",'Dataset (all Ps)'!$I$1:$I$380,"*"&amp;'State Analysis (Annual Data)'!$B14&amp;"*")</f>
        <v>0</v>
      </c>
      <c r="J14">
        <f>COUNTIFS('Dataset (all Ps)'!$C$2:$C$381,"&gt;=1/1/2007",'Dataset (all Ps)'!$C$2:$C$381,"&lt;=12/31/2007",'Dataset (all Ps)'!$I$1:$I$380,"*"&amp;'State Analysis (Annual Data)'!$B14&amp;"*")</f>
        <v>0</v>
      </c>
      <c r="K14">
        <f>COUNTIFS('Dataset (all Ps)'!$C$2:$C$381,"&gt;=1/1/2008",'Dataset (all Ps)'!$C$2:$C$381,"&lt;=12/31/2008",'Dataset (all Ps)'!$I$1:$I$380,"*"&amp;'State Analysis (Annual Data)'!$B14&amp;"*")</f>
        <v>0</v>
      </c>
      <c r="L14">
        <f>COUNTIFS('Dataset (all Ps)'!$C$2:$C$381,"&gt;=1/1/2009",'Dataset (all Ps)'!$C$2:$C$381,"&lt;=12/31/2009",'Dataset (all Ps)'!$I$1:$I$380,"*"&amp;'State Analysis (Annual Data)'!$B14&amp;"*")</f>
        <v>0</v>
      </c>
      <c r="M14">
        <f>COUNTIFS('Dataset (all Ps)'!$C$2:$C$381,"&gt;=1/1/2010",'Dataset (all Ps)'!$C$2:$C$381,"&lt;=12/31/2010",'Dataset (all Ps)'!$I$1:$I$380,"*"&amp;'State Analysis (Annual Data)'!$B14&amp;"*")</f>
        <v>0</v>
      </c>
      <c r="N14">
        <f>COUNTIFS('Dataset (all Ps)'!$C$2:$C$381,"&gt;=1/1/2011",'Dataset (all Ps)'!$C$2:$C$381,"&lt;=12/31/2011",'Dataset (all Ps)'!$I$1:$I$380,"*"&amp;'State Analysis (Annual Data)'!$B14&amp;"*")</f>
        <v>0</v>
      </c>
      <c r="O14">
        <f>COUNTIFS('Dataset (all Ps)'!$C$2:$C$381,"&gt;=1/1/2012",'Dataset (all Ps)'!$C$2:$C$381,"&lt;=12/31/2012",'Dataset (all Ps)'!$I$1:$I$380,"*"&amp;'State Analysis (Annual Data)'!$B14&amp;"*")</f>
        <v>0</v>
      </c>
      <c r="P14">
        <f>COUNTIFS('Dataset (all Ps)'!$C$2:$C$381,"&gt;=1/1/2013",'Dataset (all Ps)'!$C$2:$C$381,"&lt;=12/31/2013",'Dataset (all Ps)'!$I$1:$I$380,"*"&amp;'State Analysis (Annual Data)'!$B14&amp;"*")</f>
        <v>0</v>
      </c>
      <c r="Q14">
        <f>COUNTIFS('Dataset (all Ps)'!$C$2:$C$381,"&gt;=1/1/2014",'Dataset (all Ps)'!$C$2:$C$381,"&lt;=12/31/2014",'Dataset (all Ps)'!$I$1:$I$380,"*"&amp;'State Analysis (Annual Data)'!$B14&amp;"*")</f>
        <v>0</v>
      </c>
      <c r="R14">
        <f>COUNTIFS('Dataset (all Ps)'!$C$2:$C$381,"&gt;=1/1/2015",'Dataset (all Ps)'!$C$2:$C$381,"&lt;=12/31/2015",'Dataset (all Ps)'!$I$1:$I$380,"*"&amp;'State Analysis (Annual Data)'!$B14&amp;"*")</f>
        <v>0</v>
      </c>
      <c r="S14">
        <f>COUNTIFS('Dataset (all Ps)'!$C$2:$C$381,"&gt;=1/1/2016",'Dataset (all Ps)'!$C$2:$C$381,"&lt;=12/31/2016",'Dataset (all Ps)'!$I$1:$I$380,"*"&amp;'State Analysis (Annual Data)'!$B14&amp;"*")</f>
        <v>0</v>
      </c>
      <c r="T14">
        <f>COUNTIFS('Dataset (all Ps)'!$C$2:$C$381,"&gt;=1/1/2017",'Dataset (all Ps)'!$C$2:$C$381,"&lt;=12/31/2017",'Dataset (all Ps)'!$I$1:$I$380,"*"&amp;'State Analysis (Annual Data)'!$B14&amp;"*")</f>
        <v>1</v>
      </c>
      <c r="U14">
        <f>COUNTIFS('Dataset (all Ps)'!$C$2:$C$381,"&gt;=1/1/2018",'Dataset (all Ps)'!$C$2:$C$381,"&lt;=12/31/2018",'Dataset (all Ps)'!$I$1:$I$380,"*"&amp;'State Analysis (Annual Data)'!$B14&amp;"*")</f>
        <v>0</v>
      </c>
      <c r="V14">
        <f>COUNTIFS('Dataset (all Ps)'!$C$2:$C$381,"&gt;=1/1/2019",'Dataset (all Ps)'!$C$2:$C$381,"&lt;=12/31/2019",'Dataset (all Ps)'!$I$1:$I$380,"*"&amp;'State Analysis (Annual Data)'!$B14&amp;"*")</f>
        <v>0</v>
      </c>
      <c r="W14">
        <f>COUNTIFS('Dataset (all Ps)'!$C$2:$C$381,"&gt;=1/1/2020",'Dataset (all Ps)'!$C$2:$C$381,"&lt;=12/31/2020",'Dataset (all Ps)'!$I$1:$I$380,"*"&amp;'State Analysis (Annual Data)'!$B14&amp;"*")</f>
        <v>0</v>
      </c>
      <c r="X14">
        <f>COUNTIFS('Dataset (all Ps)'!$C$2:$C$381,"&gt;=1/1/2021",'Dataset (all Ps)'!$C$2:$C$381,"&lt;=12/31/2021",'Dataset (all Ps)'!$I$1:$I$380,"*"&amp;'State Analysis (Annual Data)'!$B14&amp;"*")</f>
        <v>0</v>
      </c>
      <c r="Y14">
        <f>COUNTIFS('Dataset (all Ps)'!$C$2:$C$381,"&gt;=1/1/2022",'Dataset (all Ps)'!$C$2:$C$381,"&lt;=12/31/2022",'Dataset (all Ps)'!$I$1:$I$380,"*"&amp;'State Analysis (Annual Data)'!$B14&amp;"*")</f>
        <v>0</v>
      </c>
      <c r="Z14">
        <f>COUNTIFS('Dataset (all Ps)'!$C$2:$C$381,"&gt;=1/1/2023",'Dataset (all Ps)'!$C$2:$C$381,"&lt;=12/31/2023",'Dataset (all Ps)'!$I$1:$I$380,"*"&amp;'State Analysis (Annual Data)'!$B14&amp;"*")</f>
        <v>0</v>
      </c>
      <c r="AA14">
        <f>COUNTIFS('Dataset (all Ps)'!$C$2:$C$381,"&gt;=1/1/2001",'Dataset (all Ps)'!$C$2:$C$381,"&lt;=12/31/2001",'Dataset (all Ps)'!$J$1:$J$380,"*"&amp;'State Analysis (Annual Data)'!$B14&amp;"*")</f>
        <v>0</v>
      </c>
      <c r="AB14">
        <f>COUNTIFS('Dataset (all Ps)'!$C$2:$C$381,"&gt;=1/1/2002",'Dataset (all Ps)'!$C$2:$C$381,"&lt;=12/31/2002",'Dataset (all Ps)'!$J$1:$J$380,"*"&amp;'State Analysis (Annual Data)'!$B14&amp;"*")</f>
        <v>0</v>
      </c>
      <c r="AC14">
        <f>COUNTIFS('Dataset (all Ps)'!$C$2:$C$381,"&gt;=1/1/2003",'Dataset (all Ps)'!$C$2:$C$381,"&lt;=12/31/2003",'Dataset (all Ps)'!$J$1:$J$380,"*"&amp;'State Analysis (Annual Data)'!$B14&amp;"*")</f>
        <v>0</v>
      </c>
      <c r="AD14">
        <f>COUNTIFS('Dataset (all Ps)'!$C$2:$C$381,"&gt;=1/1/2004",'Dataset (all Ps)'!$C$2:$C$381,"&lt;=12/31/2004",'Dataset (all Ps)'!$J$1:$J$380,"*"&amp;'State Analysis (Annual Data)'!$B14&amp;"*")</f>
        <v>0</v>
      </c>
      <c r="AE14">
        <f>COUNTIFS('Dataset (all Ps)'!$C$2:$C$381,"&gt;=1/1/2005",'Dataset (all Ps)'!$C$2:$C$381,"&lt;=12/31/2005",'Dataset (all Ps)'!$J$1:$J$380,"*"&amp;'State Analysis (Annual Data)'!$B14&amp;"*")</f>
        <v>0</v>
      </c>
      <c r="AF14">
        <f>COUNTIFS('Dataset (all Ps)'!$C$2:$C$381,"&gt;=1/1/2006",'Dataset (all Ps)'!$C$2:$C$381,"&lt;=12/31/2006",'Dataset (all Ps)'!$J$1:$J$380,"*"&amp;'State Analysis (Annual Data)'!$B14&amp;"*")</f>
        <v>0</v>
      </c>
      <c r="AG14">
        <f>COUNTIFS('Dataset (all Ps)'!$C$2:$C$381,"&gt;=1/1/2007",'Dataset (all Ps)'!$C$2:$C$381,"&lt;=12/31/2007",'Dataset (all Ps)'!$J$1:$J$380,"*"&amp;'State Analysis (Annual Data)'!$B14&amp;"*")</f>
        <v>0</v>
      </c>
      <c r="AH14">
        <f>COUNTIFS('Dataset (all Ps)'!$C$2:$C$381,"&gt;=1/1/2008",'Dataset (all Ps)'!$C$2:$C$381,"&lt;=12/31/2008",'Dataset (all Ps)'!$J$1:$J$380,"*"&amp;'State Analysis (Annual Data)'!$B14&amp;"*")</f>
        <v>0</v>
      </c>
      <c r="AI14">
        <f>COUNTIFS('Dataset (all Ps)'!$C$2:$C$381,"&gt;=1/1/2009",'Dataset (all Ps)'!$C$2:$C$381,"&lt;=12/31/2009",'Dataset (all Ps)'!$J$1:$J$380,"*"&amp;'State Analysis (Annual Data)'!$B14&amp;"*")</f>
        <v>1</v>
      </c>
      <c r="AJ14">
        <f>COUNTIFS('Dataset (all Ps)'!$C$2:$C$381,"&gt;=1/1/2010",'Dataset (all Ps)'!$C$2:$C$381,"&lt;=12/31/2010",'Dataset (all Ps)'!$J$1:$J$380,"*"&amp;'State Analysis (Annual Data)'!$B14&amp;"*")</f>
        <v>0</v>
      </c>
      <c r="AK14">
        <f>COUNTIFS('Dataset (all Ps)'!$C$2:$C$381,"&gt;=1/1/2011",'Dataset (all Ps)'!$C$2:$C$381,"&lt;=12/31/2011",'Dataset (all Ps)'!$J$1:$J$380,"*"&amp;'State Analysis (Annual Data)'!$B14&amp;"*")</f>
        <v>0</v>
      </c>
      <c r="AL14">
        <f>COUNTIFS('Dataset (all Ps)'!$C$2:$C$381,"&gt;=1/1/2012",'Dataset (all Ps)'!$C$2:$C$381,"&lt;=12/31/2012",'Dataset (all Ps)'!$J$1:$J$380,"*"&amp;'State Analysis (Annual Data)'!$B14&amp;"*")</f>
        <v>0</v>
      </c>
      <c r="AM14">
        <f>COUNTIFS('Dataset (all Ps)'!$C$2:$C$381,"&gt;=1/1/2013",'Dataset (all Ps)'!$C$2:$C$381,"&lt;=12/31/2013",'Dataset (all Ps)'!$J$1:$J$380,"*"&amp;'State Analysis (Annual Data)'!$B14&amp;"*")</f>
        <v>0</v>
      </c>
      <c r="AN14">
        <f>COUNTIFS('Dataset (all Ps)'!$C$2:$C$381,"&gt;=1/1/2014",'Dataset (all Ps)'!$C$2:$C$381,"&lt;=12/31/2014",'Dataset (all Ps)'!$J$1:$J$380,"*"&amp;'State Analysis (Annual Data)'!$B14&amp;"*")</f>
        <v>0</v>
      </c>
      <c r="AO14">
        <f>COUNTIFS('Dataset (all Ps)'!$C$2:$C$381,"&gt;=1/1/2015",'Dataset (all Ps)'!$C$2:$C$381,"&lt;=12/31/2015",'Dataset (all Ps)'!$J$1:$J$380,"*"&amp;'State Analysis (Annual Data)'!$B14&amp;"*")</f>
        <v>0</v>
      </c>
      <c r="AP14">
        <f>COUNTIFS('Dataset (all Ps)'!$C$2:$C$381,"&gt;=1/1/2016",'Dataset (all Ps)'!$C$2:$C$381,"&lt;=12/31/2016",'Dataset (all Ps)'!$J$1:$J$380,"*"&amp;'State Analysis (Annual Data)'!$B14&amp;"*")</f>
        <v>0</v>
      </c>
      <c r="AQ14">
        <f>COUNTIFS('Dataset (all Ps)'!$C$2:$C$381,"&gt;=1/1/2017",'Dataset (all Ps)'!$C$2:$C$381,"&lt;=12/31/2017",'Dataset (all Ps)'!$J$1:$J$380,"*"&amp;'State Analysis (Annual Data)'!$B14&amp;"*")</f>
        <v>8</v>
      </c>
      <c r="AR14">
        <f>COUNTIFS('Dataset (all Ps)'!$C$2:$C$381,"&gt;=1/1/2018",'Dataset (all Ps)'!$C$2:$C$381,"&lt;=12/31/2018",'Dataset (all Ps)'!$J$1:$J$380,"*"&amp;'State Analysis (Annual Data)'!$B14&amp;"*")</f>
        <v>1</v>
      </c>
      <c r="AS14">
        <f>COUNTIFS('Dataset (all Ps)'!$C$2:$C$381,"&gt;=1/1/2019",'Dataset (all Ps)'!$C$2:$C$381,"&lt;=12/31/2019",'Dataset (all Ps)'!$J$1:$J$380,"*"&amp;'State Analysis (Annual Data)'!$B14&amp;"*")</f>
        <v>8</v>
      </c>
      <c r="AT14">
        <f>COUNTIFS('Dataset (all Ps)'!$C$2:$C$381,"&gt;=1/1/2020",'Dataset (all Ps)'!$C$2:$C$381,"&lt;=12/31/2020",'Dataset (all Ps)'!$J$1:$J$380,"*"&amp;'State Analysis (Annual Data)'!$B14&amp;"*")</f>
        <v>10</v>
      </c>
      <c r="AU14">
        <f>COUNTIFS('Dataset (all Ps)'!$C$2:$C$381,"&gt;=1/1/2021",'Dataset (all Ps)'!$C$2:$C$381,"&lt;=12/31/2021",'Dataset (all Ps)'!$J$1:$J$380,"*"&amp;'State Analysis (Annual Data)'!$B14&amp;"*")</f>
        <v>1</v>
      </c>
      <c r="AV14">
        <f>COUNTIFS('Dataset (all Ps)'!$C$2:$C$381,"&gt;=1/1/2022",'Dataset (all Ps)'!$C$2:$C$381,"&lt;=12/31/2022",'Dataset (all Ps)'!$J$1:$J$380,"*"&amp;'State Analysis (Annual Data)'!$B14&amp;"*")</f>
        <v>0</v>
      </c>
      <c r="AW14">
        <f>COUNTIFS('Dataset (all Ps)'!$C$2:$C$381,"&gt;=1/1/2023",'Dataset (all Ps)'!$C$2:$C$381,"&lt;=12/31/2023",'Dataset (all Ps)'!$J$1:$J$380,"*"&amp;'State Analysis (Annual Data)'!$B14&amp;"*")</f>
        <v>1</v>
      </c>
    </row>
    <row r="15" spans="1:49" x14ac:dyDescent="0.2">
      <c r="A15" t="s">
        <v>5473</v>
      </c>
      <c r="B15" t="s">
        <v>4095</v>
      </c>
      <c r="C15" t="s">
        <v>5514</v>
      </c>
      <c r="D15">
        <f>COUNTIFS('Dataset (all Ps)'!$C$2:$C$381,"&gt;=1/1/2001",'Dataset (all Ps)'!$C$2:$C$381,"&lt;=12/31/2001",'Dataset (all Ps)'!$I$1:$I$380,"*"&amp;'State Analysis (Annual Data)'!$B15&amp;"*")</f>
        <v>0</v>
      </c>
      <c r="E15">
        <f>COUNTIFS('Dataset (all Ps)'!$C$2:$C$381,"&gt;=1/1/2002",'Dataset (all Ps)'!$C$2:$C$381,"&lt;=12/31/2002",'Dataset (all Ps)'!$I$1:$I$380,"*"&amp;'State Analysis (Annual Data)'!$B15&amp;"*")</f>
        <v>0</v>
      </c>
      <c r="F15">
        <f>COUNTIFS('Dataset (all Ps)'!$C$2:$C$381,"&gt;=1/1/2003",'Dataset (all Ps)'!$C$2:$C$381,"&lt;=12/31/2003",'Dataset (all Ps)'!$I$1:$I$380,"*"&amp;'State Analysis (Annual Data)'!$B15&amp;"*")</f>
        <v>0</v>
      </c>
      <c r="G15">
        <f>COUNTIFS('Dataset (all Ps)'!$C$2:$C$381,"&gt;=1/1/2004",'Dataset (all Ps)'!$C$2:$C$381,"&lt;=12/31/2004",'Dataset (all Ps)'!$I$1:$I$380,"*"&amp;'State Analysis (Annual Data)'!$B15&amp;"*")</f>
        <v>0</v>
      </c>
      <c r="H15">
        <f>COUNTIFS('Dataset (all Ps)'!$C$2:$C$381,"&gt;=1/1/2005",'Dataset (all Ps)'!$C$2:$C$381,"&lt;=12/31/2005",'Dataset (all Ps)'!$I$1:$I$380,"*"&amp;'State Analysis (Annual Data)'!$B15&amp;"*")</f>
        <v>0</v>
      </c>
      <c r="I15">
        <f>COUNTIFS('Dataset (all Ps)'!$C$2:$C$381,"&gt;=1/1/2006",'Dataset (all Ps)'!$C$2:$C$381,"&lt;=12/31/2006",'Dataset (all Ps)'!$I$1:$I$380,"*"&amp;'State Analysis (Annual Data)'!$B15&amp;"*")</f>
        <v>0</v>
      </c>
      <c r="J15">
        <f>COUNTIFS('Dataset (all Ps)'!$C$2:$C$381,"&gt;=1/1/2007",'Dataset (all Ps)'!$C$2:$C$381,"&lt;=12/31/2007",'Dataset (all Ps)'!$I$1:$I$380,"*"&amp;'State Analysis (Annual Data)'!$B15&amp;"*")</f>
        <v>0</v>
      </c>
      <c r="K15">
        <f>COUNTIFS('Dataset (all Ps)'!$C$2:$C$381,"&gt;=1/1/2008",'Dataset (all Ps)'!$C$2:$C$381,"&lt;=12/31/2008",'Dataset (all Ps)'!$I$1:$I$380,"*"&amp;'State Analysis (Annual Data)'!$B15&amp;"*")</f>
        <v>0</v>
      </c>
      <c r="L15">
        <f>COUNTIFS('Dataset (all Ps)'!$C$2:$C$381,"&gt;=1/1/2009",'Dataset (all Ps)'!$C$2:$C$381,"&lt;=12/31/2009",'Dataset (all Ps)'!$I$1:$I$380,"*"&amp;'State Analysis (Annual Data)'!$B15&amp;"*")</f>
        <v>0</v>
      </c>
      <c r="M15">
        <f>COUNTIFS('Dataset (all Ps)'!$C$2:$C$381,"&gt;=1/1/2010",'Dataset (all Ps)'!$C$2:$C$381,"&lt;=12/31/2010",'Dataset (all Ps)'!$I$1:$I$380,"*"&amp;'State Analysis (Annual Data)'!$B15&amp;"*")</f>
        <v>0</v>
      </c>
      <c r="N15">
        <f>COUNTIFS('Dataset (all Ps)'!$C$2:$C$381,"&gt;=1/1/2011",'Dataset (all Ps)'!$C$2:$C$381,"&lt;=12/31/2011",'Dataset (all Ps)'!$I$1:$I$380,"*"&amp;'State Analysis (Annual Data)'!$B15&amp;"*")</f>
        <v>0</v>
      </c>
      <c r="O15">
        <f>COUNTIFS('Dataset (all Ps)'!$C$2:$C$381,"&gt;=1/1/2012",'Dataset (all Ps)'!$C$2:$C$381,"&lt;=12/31/2012",'Dataset (all Ps)'!$I$1:$I$380,"*"&amp;'State Analysis (Annual Data)'!$B15&amp;"*")</f>
        <v>0</v>
      </c>
      <c r="P15">
        <f>COUNTIFS('Dataset (all Ps)'!$C$2:$C$381,"&gt;=1/1/2013",'Dataset (all Ps)'!$C$2:$C$381,"&lt;=12/31/2013",'Dataset (all Ps)'!$I$1:$I$380,"*"&amp;'State Analysis (Annual Data)'!$B15&amp;"*")</f>
        <v>0</v>
      </c>
      <c r="Q15">
        <f>COUNTIFS('Dataset (all Ps)'!$C$2:$C$381,"&gt;=1/1/2014",'Dataset (all Ps)'!$C$2:$C$381,"&lt;=12/31/2014",'Dataset (all Ps)'!$I$1:$I$380,"*"&amp;'State Analysis (Annual Data)'!$B15&amp;"*")</f>
        <v>0</v>
      </c>
      <c r="R15">
        <f>COUNTIFS('Dataset (all Ps)'!$C$2:$C$381,"&gt;=1/1/2015",'Dataset (all Ps)'!$C$2:$C$381,"&lt;=12/31/2015",'Dataset (all Ps)'!$I$1:$I$380,"*"&amp;'State Analysis (Annual Data)'!$B15&amp;"*")</f>
        <v>0</v>
      </c>
      <c r="S15">
        <f>COUNTIFS('Dataset (all Ps)'!$C$2:$C$381,"&gt;=1/1/2016",'Dataset (all Ps)'!$C$2:$C$381,"&lt;=12/31/2016",'Dataset (all Ps)'!$I$1:$I$380,"*"&amp;'State Analysis (Annual Data)'!$B15&amp;"*")</f>
        <v>0</v>
      </c>
      <c r="T15">
        <f>COUNTIFS('Dataset (all Ps)'!$C$2:$C$381,"&gt;=1/1/2017",'Dataset (all Ps)'!$C$2:$C$381,"&lt;=12/31/2017",'Dataset (all Ps)'!$I$1:$I$380,"*"&amp;'State Analysis (Annual Data)'!$B15&amp;"*")</f>
        <v>0</v>
      </c>
      <c r="U15">
        <f>COUNTIFS('Dataset (all Ps)'!$C$2:$C$381,"&gt;=1/1/2018",'Dataset (all Ps)'!$C$2:$C$381,"&lt;=12/31/2018",'Dataset (all Ps)'!$I$1:$I$380,"*"&amp;'State Analysis (Annual Data)'!$B15&amp;"*")</f>
        <v>0</v>
      </c>
      <c r="V15">
        <f>COUNTIFS('Dataset (all Ps)'!$C$2:$C$381,"&gt;=1/1/2019",'Dataset (all Ps)'!$C$2:$C$381,"&lt;=12/31/2019",'Dataset (all Ps)'!$I$1:$I$380,"*"&amp;'State Analysis (Annual Data)'!$B15&amp;"*")</f>
        <v>0</v>
      </c>
      <c r="W15">
        <f>COUNTIFS('Dataset (all Ps)'!$C$2:$C$381,"&gt;=1/1/2020",'Dataset (all Ps)'!$C$2:$C$381,"&lt;=12/31/2020",'Dataset (all Ps)'!$I$1:$I$380,"*"&amp;'State Analysis (Annual Data)'!$B15&amp;"*")</f>
        <v>0</v>
      </c>
      <c r="X15">
        <f>COUNTIFS('Dataset (all Ps)'!$C$2:$C$381,"&gt;=1/1/2021",'Dataset (all Ps)'!$C$2:$C$381,"&lt;=12/31/2021",'Dataset (all Ps)'!$I$1:$I$380,"*"&amp;'State Analysis (Annual Data)'!$B15&amp;"*")</f>
        <v>0</v>
      </c>
      <c r="Y15">
        <f>COUNTIFS('Dataset (all Ps)'!$C$2:$C$381,"&gt;=1/1/2022",'Dataset (all Ps)'!$C$2:$C$381,"&lt;=12/31/2022",'Dataset (all Ps)'!$I$1:$I$380,"*"&amp;'State Analysis (Annual Data)'!$B15&amp;"*")</f>
        <v>0</v>
      </c>
      <c r="Z15">
        <f>COUNTIFS('Dataset (all Ps)'!$C$2:$C$381,"&gt;=1/1/2023",'Dataset (all Ps)'!$C$2:$C$381,"&lt;=12/31/2023",'Dataset (all Ps)'!$I$1:$I$380,"*"&amp;'State Analysis (Annual Data)'!$B15&amp;"*")</f>
        <v>0</v>
      </c>
      <c r="AA15">
        <f>COUNTIFS('Dataset (all Ps)'!$C$2:$C$381,"&gt;=1/1/2001",'Dataset (all Ps)'!$C$2:$C$381,"&lt;=12/31/2001",'Dataset (all Ps)'!$J$1:$J$380,"*"&amp;'State Analysis (Annual Data)'!$B15&amp;"*")</f>
        <v>0</v>
      </c>
      <c r="AB15">
        <f>COUNTIFS('Dataset (all Ps)'!$C$2:$C$381,"&gt;=1/1/2002",'Dataset (all Ps)'!$C$2:$C$381,"&lt;=12/31/2002",'Dataset (all Ps)'!$J$1:$J$380,"*"&amp;'State Analysis (Annual Data)'!$B15&amp;"*")</f>
        <v>0</v>
      </c>
      <c r="AC15">
        <f>COUNTIFS('Dataset (all Ps)'!$C$2:$C$381,"&gt;=1/1/2003",'Dataset (all Ps)'!$C$2:$C$381,"&lt;=12/31/2003",'Dataset (all Ps)'!$J$1:$J$380,"*"&amp;'State Analysis (Annual Data)'!$B15&amp;"*")</f>
        <v>0</v>
      </c>
      <c r="AD15">
        <f>COUNTIFS('Dataset (all Ps)'!$C$2:$C$381,"&gt;=1/1/2004",'Dataset (all Ps)'!$C$2:$C$381,"&lt;=12/31/2004",'Dataset (all Ps)'!$J$1:$J$380,"*"&amp;'State Analysis (Annual Data)'!$B15&amp;"*")</f>
        <v>0</v>
      </c>
      <c r="AE15">
        <f>COUNTIFS('Dataset (all Ps)'!$C$2:$C$381,"&gt;=1/1/2005",'Dataset (all Ps)'!$C$2:$C$381,"&lt;=12/31/2005",'Dataset (all Ps)'!$J$1:$J$380,"*"&amp;'State Analysis (Annual Data)'!$B15&amp;"*")</f>
        <v>0</v>
      </c>
      <c r="AF15">
        <f>COUNTIFS('Dataset (all Ps)'!$C$2:$C$381,"&gt;=1/1/2006",'Dataset (all Ps)'!$C$2:$C$381,"&lt;=12/31/2006",'Dataset (all Ps)'!$J$1:$J$380,"*"&amp;'State Analysis (Annual Data)'!$B15&amp;"*")</f>
        <v>0</v>
      </c>
      <c r="AG15">
        <f>COUNTIFS('Dataset (all Ps)'!$C$2:$C$381,"&gt;=1/1/2007",'Dataset (all Ps)'!$C$2:$C$381,"&lt;=12/31/2007",'Dataset (all Ps)'!$J$1:$J$380,"*"&amp;'State Analysis (Annual Data)'!$B15&amp;"*")</f>
        <v>0</v>
      </c>
      <c r="AH15">
        <f>COUNTIFS('Dataset (all Ps)'!$C$2:$C$381,"&gt;=1/1/2008",'Dataset (all Ps)'!$C$2:$C$381,"&lt;=12/31/2008",'Dataset (all Ps)'!$J$1:$J$380,"*"&amp;'State Analysis (Annual Data)'!$B15&amp;"*")</f>
        <v>0</v>
      </c>
      <c r="AI15">
        <f>COUNTIFS('Dataset (all Ps)'!$C$2:$C$381,"&gt;=1/1/2009",'Dataset (all Ps)'!$C$2:$C$381,"&lt;=12/31/2009",'Dataset (all Ps)'!$J$1:$J$380,"*"&amp;'State Analysis (Annual Data)'!$B15&amp;"*")</f>
        <v>0</v>
      </c>
      <c r="AJ15">
        <f>COUNTIFS('Dataset (all Ps)'!$C$2:$C$381,"&gt;=1/1/2010",'Dataset (all Ps)'!$C$2:$C$381,"&lt;=12/31/2010",'Dataset (all Ps)'!$J$1:$J$380,"*"&amp;'State Analysis (Annual Data)'!$B15&amp;"*")</f>
        <v>1</v>
      </c>
      <c r="AK15">
        <f>COUNTIFS('Dataset (all Ps)'!$C$2:$C$381,"&gt;=1/1/2011",'Dataset (all Ps)'!$C$2:$C$381,"&lt;=12/31/2011",'Dataset (all Ps)'!$J$1:$J$380,"*"&amp;'State Analysis (Annual Data)'!$B15&amp;"*")</f>
        <v>0</v>
      </c>
      <c r="AL15">
        <f>COUNTIFS('Dataset (all Ps)'!$C$2:$C$381,"&gt;=1/1/2012",'Dataset (all Ps)'!$C$2:$C$381,"&lt;=12/31/2012",'Dataset (all Ps)'!$J$1:$J$380,"*"&amp;'State Analysis (Annual Data)'!$B15&amp;"*")</f>
        <v>2</v>
      </c>
      <c r="AM15">
        <f>COUNTIFS('Dataset (all Ps)'!$C$2:$C$381,"&gt;=1/1/2013",'Dataset (all Ps)'!$C$2:$C$381,"&lt;=12/31/2013",'Dataset (all Ps)'!$J$1:$J$380,"*"&amp;'State Analysis (Annual Data)'!$B15&amp;"*")</f>
        <v>0</v>
      </c>
      <c r="AN15">
        <f>COUNTIFS('Dataset (all Ps)'!$C$2:$C$381,"&gt;=1/1/2014",'Dataset (all Ps)'!$C$2:$C$381,"&lt;=12/31/2014",'Dataset (all Ps)'!$J$1:$J$380,"*"&amp;'State Analysis (Annual Data)'!$B15&amp;"*")</f>
        <v>1</v>
      </c>
      <c r="AO15">
        <f>COUNTIFS('Dataset (all Ps)'!$C$2:$C$381,"&gt;=1/1/2015",'Dataset (all Ps)'!$C$2:$C$381,"&lt;=12/31/2015",'Dataset (all Ps)'!$J$1:$J$380,"*"&amp;'State Analysis (Annual Data)'!$B15&amp;"*")</f>
        <v>1</v>
      </c>
      <c r="AP15">
        <f>COUNTIFS('Dataset (all Ps)'!$C$2:$C$381,"&gt;=1/1/2016",'Dataset (all Ps)'!$C$2:$C$381,"&lt;=12/31/2016",'Dataset (all Ps)'!$J$1:$J$380,"*"&amp;'State Analysis (Annual Data)'!$B15&amp;"*")</f>
        <v>1</v>
      </c>
      <c r="AQ15">
        <f>COUNTIFS('Dataset (all Ps)'!$C$2:$C$381,"&gt;=1/1/2017",'Dataset (all Ps)'!$C$2:$C$381,"&lt;=12/31/2017",'Dataset (all Ps)'!$J$1:$J$380,"*"&amp;'State Analysis (Annual Data)'!$B15&amp;"*")</f>
        <v>0</v>
      </c>
      <c r="AR15">
        <f>COUNTIFS('Dataset (all Ps)'!$C$2:$C$381,"&gt;=1/1/2018",'Dataset (all Ps)'!$C$2:$C$381,"&lt;=12/31/2018",'Dataset (all Ps)'!$J$1:$J$380,"*"&amp;'State Analysis (Annual Data)'!$B15&amp;"*")</f>
        <v>0</v>
      </c>
      <c r="AS15">
        <f>COUNTIFS('Dataset (all Ps)'!$C$2:$C$381,"&gt;=1/1/2019",'Dataset (all Ps)'!$C$2:$C$381,"&lt;=12/31/2019",'Dataset (all Ps)'!$J$1:$J$380,"*"&amp;'State Analysis (Annual Data)'!$B15&amp;"*")</f>
        <v>0</v>
      </c>
      <c r="AT15">
        <f>COUNTIFS('Dataset (all Ps)'!$C$2:$C$381,"&gt;=1/1/2020",'Dataset (all Ps)'!$C$2:$C$381,"&lt;=12/31/2020",'Dataset (all Ps)'!$J$1:$J$380,"*"&amp;'State Analysis (Annual Data)'!$B15&amp;"*")</f>
        <v>0</v>
      </c>
      <c r="AU15">
        <f>COUNTIFS('Dataset (all Ps)'!$C$2:$C$381,"&gt;=1/1/2021",'Dataset (all Ps)'!$C$2:$C$381,"&lt;=12/31/2021",'Dataset (all Ps)'!$J$1:$J$380,"*"&amp;'State Analysis (Annual Data)'!$B15&amp;"*")</f>
        <v>5</v>
      </c>
      <c r="AV15">
        <f>COUNTIFS('Dataset (all Ps)'!$C$2:$C$381,"&gt;=1/1/2022",'Dataset (all Ps)'!$C$2:$C$381,"&lt;=12/31/2022",'Dataset (all Ps)'!$J$1:$J$380,"*"&amp;'State Analysis (Annual Data)'!$B15&amp;"*")</f>
        <v>5</v>
      </c>
      <c r="AW15">
        <f>COUNTIFS('Dataset (all Ps)'!$C$2:$C$381,"&gt;=1/1/2023",'Dataset (all Ps)'!$C$2:$C$381,"&lt;=12/31/2023",'Dataset (all Ps)'!$J$1:$J$380,"*"&amp;'State Analysis (Annual Data)'!$B15&amp;"*")</f>
        <v>5</v>
      </c>
    </row>
    <row r="16" spans="1:49" x14ac:dyDescent="0.2">
      <c r="A16" t="s">
        <v>5474</v>
      </c>
      <c r="B16" t="s">
        <v>2078</v>
      </c>
      <c r="C16" t="s">
        <v>5515</v>
      </c>
      <c r="D16">
        <f>COUNTIFS('Dataset (all Ps)'!$C$2:$C$381,"&gt;=1/1/2001",'Dataset (all Ps)'!$C$2:$C$381,"&lt;=12/31/2001",'Dataset (all Ps)'!$I$1:$I$380,"*"&amp;'State Analysis (Annual Data)'!$B16&amp;"*")</f>
        <v>0</v>
      </c>
      <c r="E16">
        <f>COUNTIFS('Dataset (all Ps)'!$C$2:$C$381,"&gt;=1/1/2002",'Dataset (all Ps)'!$C$2:$C$381,"&lt;=12/31/2002",'Dataset (all Ps)'!$I$1:$I$380,"*"&amp;'State Analysis (Annual Data)'!$B16&amp;"*")</f>
        <v>1</v>
      </c>
      <c r="F16">
        <f>COUNTIFS('Dataset (all Ps)'!$C$2:$C$381,"&gt;=1/1/2003",'Dataset (all Ps)'!$C$2:$C$381,"&lt;=12/31/2003",'Dataset (all Ps)'!$I$1:$I$380,"*"&amp;'State Analysis (Annual Data)'!$B16&amp;"*")</f>
        <v>2</v>
      </c>
      <c r="G16">
        <f>COUNTIFS('Dataset (all Ps)'!$C$2:$C$381,"&gt;=1/1/2004",'Dataset (all Ps)'!$C$2:$C$381,"&lt;=12/31/2004",'Dataset (all Ps)'!$I$1:$I$380,"*"&amp;'State Analysis (Annual Data)'!$B16&amp;"*")</f>
        <v>0</v>
      </c>
      <c r="H16">
        <f>COUNTIFS('Dataset (all Ps)'!$C$2:$C$381,"&gt;=1/1/2005",'Dataset (all Ps)'!$C$2:$C$381,"&lt;=12/31/2005",'Dataset (all Ps)'!$I$1:$I$380,"*"&amp;'State Analysis (Annual Data)'!$B16&amp;"*")</f>
        <v>0</v>
      </c>
      <c r="I16">
        <f>COUNTIFS('Dataset (all Ps)'!$C$2:$C$381,"&gt;=1/1/2006",'Dataset (all Ps)'!$C$2:$C$381,"&lt;=12/31/2006",'Dataset (all Ps)'!$I$1:$I$380,"*"&amp;'State Analysis (Annual Data)'!$B16&amp;"*")</f>
        <v>0</v>
      </c>
      <c r="J16">
        <f>COUNTIFS('Dataset (all Ps)'!$C$2:$C$381,"&gt;=1/1/2007",'Dataset (all Ps)'!$C$2:$C$381,"&lt;=12/31/2007",'Dataset (all Ps)'!$I$1:$I$380,"*"&amp;'State Analysis (Annual Data)'!$B16&amp;"*")</f>
        <v>1</v>
      </c>
      <c r="K16">
        <f>COUNTIFS('Dataset (all Ps)'!$C$2:$C$381,"&gt;=1/1/2008",'Dataset (all Ps)'!$C$2:$C$381,"&lt;=12/31/2008",'Dataset (all Ps)'!$I$1:$I$380,"*"&amp;'State Analysis (Annual Data)'!$B16&amp;"*")</f>
        <v>4</v>
      </c>
      <c r="L16">
        <f>COUNTIFS('Dataset (all Ps)'!$C$2:$C$381,"&gt;=1/1/2009",'Dataset (all Ps)'!$C$2:$C$381,"&lt;=12/31/2009",'Dataset (all Ps)'!$I$1:$I$380,"*"&amp;'State Analysis (Annual Data)'!$B16&amp;"*")</f>
        <v>0</v>
      </c>
      <c r="M16">
        <f>COUNTIFS('Dataset (all Ps)'!$C$2:$C$381,"&gt;=1/1/2010",'Dataset (all Ps)'!$C$2:$C$381,"&lt;=12/31/2010",'Dataset (all Ps)'!$I$1:$I$380,"*"&amp;'State Analysis (Annual Data)'!$B16&amp;"*")</f>
        <v>0</v>
      </c>
      <c r="N16">
        <f>COUNTIFS('Dataset (all Ps)'!$C$2:$C$381,"&gt;=1/1/2011",'Dataset (all Ps)'!$C$2:$C$381,"&lt;=12/31/2011",'Dataset (all Ps)'!$I$1:$I$380,"*"&amp;'State Analysis (Annual Data)'!$B16&amp;"*")</f>
        <v>0</v>
      </c>
      <c r="O16">
        <f>COUNTIFS('Dataset (all Ps)'!$C$2:$C$381,"&gt;=1/1/2012",'Dataset (all Ps)'!$C$2:$C$381,"&lt;=12/31/2012",'Dataset (all Ps)'!$I$1:$I$380,"*"&amp;'State Analysis (Annual Data)'!$B16&amp;"*")</f>
        <v>0</v>
      </c>
      <c r="P16">
        <f>COUNTIFS('Dataset (all Ps)'!$C$2:$C$381,"&gt;=1/1/2013",'Dataset (all Ps)'!$C$2:$C$381,"&lt;=12/31/2013",'Dataset (all Ps)'!$I$1:$I$380,"*"&amp;'State Analysis (Annual Data)'!$B16&amp;"*")</f>
        <v>0</v>
      </c>
      <c r="Q16">
        <f>COUNTIFS('Dataset (all Ps)'!$C$2:$C$381,"&gt;=1/1/2014",'Dataset (all Ps)'!$C$2:$C$381,"&lt;=12/31/2014",'Dataset (all Ps)'!$I$1:$I$380,"*"&amp;'State Analysis (Annual Data)'!$B16&amp;"*")</f>
        <v>0</v>
      </c>
      <c r="R16">
        <f>COUNTIFS('Dataset (all Ps)'!$C$2:$C$381,"&gt;=1/1/2015",'Dataset (all Ps)'!$C$2:$C$381,"&lt;=12/31/2015",'Dataset (all Ps)'!$I$1:$I$380,"*"&amp;'State Analysis (Annual Data)'!$B16&amp;"*")</f>
        <v>0</v>
      </c>
      <c r="S16">
        <f>COUNTIFS('Dataset (all Ps)'!$C$2:$C$381,"&gt;=1/1/2016",'Dataset (all Ps)'!$C$2:$C$381,"&lt;=12/31/2016",'Dataset (all Ps)'!$I$1:$I$380,"*"&amp;'State Analysis (Annual Data)'!$B16&amp;"*")</f>
        <v>0</v>
      </c>
      <c r="T16">
        <f>COUNTIFS('Dataset (all Ps)'!$C$2:$C$381,"&gt;=1/1/2017",'Dataset (all Ps)'!$C$2:$C$381,"&lt;=12/31/2017",'Dataset (all Ps)'!$I$1:$I$380,"*"&amp;'State Analysis (Annual Data)'!$B16&amp;"*")</f>
        <v>0</v>
      </c>
      <c r="U16">
        <f>COUNTIFS('Dataset (all Ps)'!$C$2:$C$381,"&gt;=1/1/2018",'Dataset (all Ps)'!$C$2:$C$381,"&lt;=12/31/2018",'Dataset (all Ps)'!$I$1:$I$380,"*"&amp;'State Analysis (Annual Data)'!$B16&amp;"*")</f>
        <v>1</v>
      </c>
      <c r="V16">
        <f>COUNTIFS('Dataset (all Ps)'!$C$2:$C$381,"&gt;=1/1/2019",'Dataset (all Ps)'!$C$2:$C$381,"&lt;=12/31/2019",'Dataset (all Ps)'!$I$1:$I$380,"*"&amp;'State Analysis (Annual Data)'!$B16&amp;"*")</f>
        <v>0</v>
      </c>
      <c r="W16">
        <f>COUNTIFS('Dataset (all Ps)'!$C$2:$C$381,"&gt;=1/1/2020",'Dataset (all Ps)'!$C$2:$C$381,"&lt;=12/31/2020",'Dataset (all Ps)'!$I$1:$I$380,"*"&amp;'State Analysis (Annual Data)'!$B16&amp;"*")</f>
        <v>0</v>
      </c>
      <c r="X16">
        <f>COUNTIFS('Dataset (all Ps)'!$C$2:$C$381,"&gt;=1/1/2021",'Dataset (all Ps)'!$C$2:$C$381,"&lt;=12/31/2021",'Dataset (all Ps)'!$I$1:$I$380,"*"&amp;'State Analysis (Annual Data)'!$B16&amp;"*")</f>
        <v>0</v>
      </c>
      <c r="Y16">
        <f>COUNTIFS('Dataset (all Ps)'!$C$2:$C$381,"&gt;=1/1/2022",'Dataset (all Ps)'!$C$2:$C$381,"&lt;=12/31/2022",'Dataset (all Ps)'!$I$1:$I$380,"*"&amp;'State Analysis (Annual Data)'!$B16&amp;"*")</f>
        <v>0</v>
      </c>
      <c r="Z16">
        <f>COUNTIFS('Dataset (all Ps)'!$C$2:$C$381,"&gt;=1/1/2023",'Dataset (all Ps)'!$C$2:$C$381,"&lt;=12/31/2023",'Dataset (all Ps)'!$I$1:$I$380,"*"&amp;'State Analysis (Annual Data)'!$B16&amp;"*")</f>
        <v>0</v>
      </c>
      <c r="AA16">
        <f>COUNTIFS('Dataset (all Ps)'!$C$2:$C$381,"&gt;=1/1/2001",'Dataset (all Ps)'!$C$2:$C$381,"&lt;=12/31/2001",'Dataset (all Ps)'!$J$1:$J$380,"*"&amp;'State Analysis (Annual Data)'!$B16&amp;"*")</f>
        <v>0</v>
      </c>
      <c r="AB16">
        <f>COUNTIFS('Dataset (all Ps)'!$C$2:$C$381,"&gt;=1/1/2002",'Dataset (all Ps)'!$C$2:$C$381,"&lt;=12/31/2002",'Dataset (all Ps)'!$J$1:$J$380,"*"&amp;'State Analysis (Annual Data)'!$B16&amp;"*")</f>
        <v>2</v>
      </c>
      <c r="AC16">
        <f>COUNTIFS('Dataset (all Ps)'!$C$2:$C$381,"&gt;=1/1/2003",'Dataset (all Ps)'!$C$2:$C$381,"&lt;=12/31/2003",'Dataset (all Ps)'!$J$1:$J$380,"*"&amp;'State Analysis (Annual Data)'!$B16&amp;"*")</f>
        <v>5</v>
      </c>
      <c r="AD16">
        <f>COUNTIFS('Dataset (all Ps)'!$C$2:$C$381,"&gt;=1/1/2004",'Dataset (all Ps)'!$C$2:$C$381,"&lt;=12/31/2004",'Dataset (all Ps)'!$J$1:$J$380,"*"&amp;'State Analysis (Annual Data)'!$B16&amp;"*")</f>
        <v>3</v>
      </c>
      <c r="AE16">
        <f>COUNTIFS('Dataset (all Ps)'!$C$2:$C$381,"&gt;=1/1/2005",'Dataset (all Ps)'!$C$2:$C$381,"&lt;=12/31/2005",'Dataset (all Ps)'!$J$1:$J$380,"*"&amp;'State Analysis (Annual Data)'!$B16&amp;"*")</f>
        <v>4</v>
      </c>
      <c r="AF16">
        <f>COUNTIFS('Dataset (all Ps)'!$C$2:$C$381,"&gt;=1/1/2006",'Dataset (all Ps)'!$C$2:$C$381,"&lt;=12/31/2006",'Dataset (all Ps)'!$J$1:$J$380,"*"&amp;'State Analysis (Annual Data)'!$B16&amp;"*")</f>
        <v>1</v>
      </c>
      <c r="AG16">
        <f>COUNTIFS('Dataset (all Ps)'!$C$2:$C$381,"&gt;=1/1/2007",'Dataset (all Ps)'!$C$2:$C$381,"&lt;=12/31/2007",'Dataset (all Ps)'!$J$1:$J$380,"*"&amp;'State Analysis (Annual Data)'!$B16&amp;"*")</f>
        <v>5</v>
      </c>
      <c r="AH16">
        <f>COUNTIFS('Dataset (all Ps)'!$C$2:$C$381,"&gt;=1/1/2008",'Dataset (all Ps)'!$C$2:$C$381,"&lt;=12/31/2008",'Dataset (all Ps)'!$J$1:$J$380,"*"&amp;'State Analysis (Annual Data)'!$B16&amp;"*")</f>
        <v>8</v>
      </c>
      <c r="AI16">
        <f>COUNTIFS('Dataset (all Ps)'!$C$2:$C$381,"&gt;=1/1/2009",'Dataset (all Ps)'!$C$2:$C$381,"&lt;=12/31/2009",'Dataset (all Ps)'!$J$1:$J$380,"*"&amp;'State Analysis (Annual Data)'!$B16&amp;"*")</f>
        <v>0</v>
      </c>
      <c r="AJ16">
        <f>COUNTIFS('Dataset (all Ps)'!$C$2:$C$381,"&gt;=1/1/2010",'Dataset (all Ps)'!$C$2:$C$381,"&lt;=12/31/2010",'Dataset (all Ps)'!$J$1:$J$380,"*"&amp;'State Analysis (Annual Data)'!$B16&amp;"*")</f>
        <v>0</v>
      </c>
      <c r="AK16">
        <f>COUNTIFS('Dataset (all Ps)'!$C$2:$C$381,"&gt;=1/1/2011",'Dataset (all Ps)'!$C$2:$C$381,"&lt;=12/31/2011",'Dataset (all Ps)'!$J$1:$J$380,"*"&amp;'State Analysis (Annual Data)'!$B16&amp;"*")</f>
        <v>0</v>
      </c>
      <c r="AL16">
        <f>COUNTIFS('Dataset (all Ps)'!$C$2:$C$381,"&gt;=1/1/2012",'Dataset (all Ps)'!$C$2:$C$381,"&lt;=12/31/2012",'Dataset (all Ps)'!$J$1:$J$380,"*"&amp;'State Analysis (Annual Data)'!$B16&amp;"*")</f>
        <v>0</v>
      </c>
      <c r="AM16">
        <f>COUNTIFS('Dataset (all Ps)'!$C$2:$C$381,"&gt;=1/1/2013",'Dataset (all Ps)'!$C$2:$C$381,"&lt;=12/31/2013",'Dataset (all Ps)'!$J$1:$J$380,"*"&amp;'State Analysis (Annual Data)'!$B16&amp;"*")</f>
        <v>0</v>
      </c>
      <c r="AN16">
        <f>COUNTIFS('Dataset (all Ps)'!$C$2:$C$381,"&gt;=1/1/2014",'Dataset (all Ps)'!$C$2:$C$381,"&lt;=12/31/2014",'Dataset (all Ps)'!$J$1:$J$380,"*"&amp;'State Analysis (Annual Data)'!$B16&amp;"*")</f>
        <v>0</v>
      </c>
      <c r="AO16">
        <f>COUNTIFS('Dataset (all Ps)'!$C$2:$C$381,"&gt;=1/1/2015",'Dataset (all Ps)'!$C$2:$C$381,"&lt;=12/31/2015",'Dataset (all Ps)'!$J$1:$J$380,"*"&amp;'State Analysis (Annual Data)'!$B16&amp;"*")</f>
        <v>0</v>
      </c>
      <c r="AP16">
        <f>COUNTIFS('Dataset (all Ps)'!$C$2:$C$381,"&gt;=1/1/2016",'Dataset (all Ps)'!$C$2:$C$381,"&lt;=12/31/2016",'Dataset (all Ps)'!$J$1:$J$380,"*"&amp;'State Analysis (Annual Data)'!$B16&amp;"*")</f>
        <v>0</v>
      </c>
      <c r="AQ16">
        <f>COUNTIFS('Dataset (all Ps)'!$C$2:$C$381,"&gt;=1/1/2017",'Dataset (all Ps)'!$C$2:$C$381,"&lt;=12/31/2017",'Dataset (all Ps)'!$J$1:$J$380,"*"&amp;'State Analysis (Annual Data)'!$B16&amp;"*")</f>
        <v>14</v>
      </c>
      <c r="AR16">
        <f>COUNTIFS('Dataset (all Ps)'!$C$2:$C$381,"&gt;=1/1/2018",'Dataset (all Ps)'!$C$2:$C$381,"&lt;=12/31/2018",'Dataset (all Ps)'!$J$1:$J$380,"*"&amp;'State Analysis (Annual Data)'!$B16&amp;"*")</f>
        <v>11</v>
      </c>
      <c r="AS16">
        <f>COUNTIFS('Dataset (all Ps)'!$C$2:$C$381,"&gt;=1/1/2019",'Dataset (all Ps)'!$C$2:$C$381,"&lt;=12/31/2019",'Dataset (all Ps)'!$J$1:$J$380,"*"&amp;'State Analysis (Annual Data)'!$B16&amp;"*")</f>
        <v>15</v>
      </c>
      <c r="AT16">
        <f>COUNTIFS('Dataset (all Ps)'!$C$2:$C$381,"&gt;=1/1/2020",'Dataset (all Ps)'!$C$2:$C$381,"&lt;=12/31/2020",'Dataset (all Ps)'!$J$1:$J$380,"*"&amp;'State Analysis (Annual Data)'!$B16&amp;"*")</f>
        <v>32</v>
      </c>
      <c r="AU16">
        <f>COUNTIFS('Dataset (all Ps)'!$C$2:$C$381,"&gt;=1/1/2021",'Dataset (all Ps)'!$C$2:$C$381,"&lt;=12/31/2021",'Dataset (all Ps)'!$J$1:$J$380,"*"&amp;'State Analysis (Annual Data)'!$B16&amp;"*")</f>
        <v>17</v>
      </c>
      <c r="AV16">
        <f>COUNTIFS('Dataset (all Ps)'!$C$2:$C$381,"&gt;=1/1/2022",'Dataset (all Ps)'!$C$2:$C$381,"&lt;=12/31/2022",'Dataset (all Ps)'!$J$1:$J$380,"*"&amp;'State Analysis (Annual Data)'!$B16&amp;"*")</f>
        <v>1</v>
      </c>
      <c r="AW16">
        <f>COUNTIFS('Dataset (all Ps)'!$C$2:$C$381,"&gt;=1/1/2023",'Dataset (all Ps)'!$C$2:$C$381,"&lt;=12/31/2023",'Dataset (all Ps)'!$J$1:$J$380,"*"&amp;'State Analysis (Annual Data)'!$B16&amp;"*")</f>
        <v>2</v>
      </c>
    </row>
    <row r="17" spans="1:49" x14ac:dyDescent="0.2">
      <c r="A17" t="s">
        <v>5475</v>
      </c>
      <c r="B17" t="s">
        <v>515</v>
      </c>
      <c r="C17" t="s">
        <v>5514</v>
      </c>
      <c r="D17">
        <f>COUNTIFS('Dataset (all Ps)'!$C$2:$C$381,"&gt;=1/1/2001",'Dataset (all Ps)'!$C$2:$C$381,"&lt;=12/31/2001",'Dataset (all Ps)'!$I$1:$I$380,"*"&amp;'State Analysis (Annual Data)'!$B17&amp;"*")</f>
        <v>0</v>
      </c>
      <c r="E17">
        <f>COUNTIFS('Dataset (all Ps)'!$C$2:$C$381,"&gt;=1/1/2002",'Dataset (all Ps)'!$C$2:$C$381,"&lt;=12/31/2002",'Dataset (all Ps)'!$I$1:$I$380,"*"&amp;'State Analysis (Annual Data)'!$B17&amp;"*")</f>
        <v>0</v>
      </c>
      <c r="F17">
        <f>COUNTIFS('Dataset (all Ps)'!$C$2:$C$381,"&gt;=1/1/2003",'Dataset (all Ps)'!$C$2:$C$381,"&lt;=12/31/2003",'Dataset (all Ps)'!$I$1:$I$380,"*"&amp;'State Analysis (Annual Data)'!$B17&amp;"*")</f>
        <v>0</v>
      </c>
      <c r="G17">
        <f>COUNTIFS('Dataset (all Ps)'!$C$2:$C$381,"&gt;=1/1/2004",'Dataset (all Ps)'!$C$2:$C$381,"&lt;=12/31/2004",'Dataset (all Ps)'!$I$1:$I$380,"*"&amp;'State Analysis (Annual Data)'!$B17&amp;"*")</f>
        <v>0</v>
      </c>
      <c r="H17">
        <f>COUNTIFS('Dataset (all Ps)'!$C$2:$C$381,"&gt;=1/1/2005",'Dataset (all Ps)'!$C$2:$C$381,"&lt;=12/31/2005",'Dataset (all Ps)'!$I$1:$I$380,"*"&amp;'State Analysis (Annual Data)'!$B17&amp;"*")</f>
        <v>1</v>
      </c>
      <c r="I17">
        <f>COUNTIFS('Dataset (all Ps)'!$C$2:$C$381,"&gt;=1/1/2006",'Dataset (all Ps)'!$C$2:$C$381,"&lt;=12/31/2006",'Dataset (all Ps)'!$I$1:$I$380,"*"&amp;'State Analysis (Annual Data)'!$B17&amp;"*")</f>
        <v>0</v>
      </c>
      <c r="J17">
        <f>COUNTIFS('Dataset (all Ps)'!$C$2:$C$381,"&gt;=1/1/2007",'Dataset (all Ps)'!$C$2:$C$381,"&lt;=12/31/2007",'Dataset (all Ps)'!$I$1:$I$380,"*"&amp;'State Analysis (Annual Data)'!$B17&amp;"*")</f>
        <v>0</v>
      </c>
      <c r="K17">
        <f>COUNTIFS('Dataset (all Ps)'!$C$2:$C$381,"&gt;=1/1/2008",'Dataset (all Ps)'!$C$2:$C$381,"&lt;=12/31/2008",'Dataset (all Ps)'!$I$1:$I$380,"*"&amp;'State Analysis (Annual Data)'!$B17&amp;"*")</f>
        <v>0</v>
      </c>
      <c r="L17">
        <f>COUNTIFS('Dataset (all Ps)'!$C$2:$C$381,"&gt;=1/1/2009",'Dataset (all Ps)'!$C$2:$C$381,"&lt;=12/31/2009",'Dataset (all Ps)'!$I$1:$I$380,"*"&amp;'State Analysis (Annual Data)'!$B17&amp;"*")</f>
        <v>0</v>
      </c>
      <c r="M17">
        <f>COUNTIFS('Dataset (all Ps)'!$C$2:$C$381,"&gt;=1/1/2010",'Dataset (all Ps)'!$C$2:$C$381,"&lt;=12/31/2010",'Dataset (all Ps)'!$I$1:$I$380,"*"&amp;'State Analysis (Annual Data)'!$B17&amp;"*")</f>
        <v>0</v>
      </c>
      <c r="N17">
        <f>COUNTIFS('Dataset (all Ps)'!$C$2:$C$381,"&gt;=1/1/2011",'Dataset (all Ps)'!$C$2:$C$381,"&lt;=12/31/2011",'Dataset (all Ps)'!$I$1:$I$380,"*"&amp;'State Analysis (Annual Data)'!$B17&amp;"*")</f>
        <v>1</v>
      </c>
      <c r="O17">
        <f>COUNTIFS('Dataset (all Ps)'!$C$2:$C$381,"&gt;=1/1/2012",'Dataset (all Ps)'!$C$2:$C$381,"&lt;=12/31/2012",'Dataset (all Ps)'!$I$1:$I$380,"*"&amp;'State Analysis (Annual Data)'!$B17&amp;"*")</f>
        <v>1</v>
      </c>
      <c r="P17">
        <f>COUNTIFS('Dataset (all Ps)'!$C$2:$C$381,"&gt;=1/1/2013",'Dataset (all Ps)'!$C$2:$C$381,"&lt;=12/31/2013",'Dataset (all Ps)'!$I$1:$I$380,"*"&amp;'State Analysis (Annual Data)'!$B17&amp;"*")</f>
        <v>0</v>
      </c>
      <c r="Q17">
        <f>COUNTIFS('Dataset (all Ps)'!$C$2:$C$381,"&gt;=1/1/2014",'Dataset (all Ps)'!$C$2:$C$381,"&lt;=12/31/2014",'Dataset (all Ps)'!$I$1:$I$380,"*"&amp;'State Analysis (Annual Data)'!$B17&amp;"*")</f>
        <v>0</v>
      </c>
      <c r="R17">
        <f>COUNTIFS('Dataset (all Ps)'!$C$2:$C$381,"&gt;=1/1/2015",'Dataset (all Ps)'!$C$2:$C$381,"&lt;=12/31/2015",'Dataset (all Ps)'!$I$1:$I$380,"*"&amp;'State Analysis (Annual Data)'!$B17&amp;"*")</f>
        <v>0</v>
      </c>
      <c r="S17">
        <f>COUNTIFS('Dataset (all Ps)'!$C$2:$C$381,"&gt;=1/1/2016",'Dataset (all Ps)'!$C$2:$C$381,"&lt;=12/31/2016",'Dataset (all Ps)'!$I$1:$I$380,"*"&amp;'State Analysis (Annual Data)'!$B17&amp;"*")</f>
        <v>0</v>
      </c>
      <c r="T17">
        <f>COUNTIFS('Dataset (all Ps)'!$C$2:$C$381,"&gt;=1/1/2017",'Dataset (all Ps)'!$C$2:$C$381,"&lt;=12/31/2017",'Dataset (all Ps)'!$I$1:$I$380,"*"&amp;'State Analysis (Annual Data)'!$B17&amp;"*")</f>
        <v>0</v>
      </c>
      <c r="U17">
        <f>COUNTIFS('Dataset (all Ps)'!$C$2:$C$381,"&gt;=1/1/2018",'Dataset (all Ps)'!$C$2:$C$381,"&lt;=12/31/2018",'Dataset (all Ps)'!$I$1:$I$380,"*"&amp;'State Analysis (Annual Data)'!$B17&amp;"*")</f>
        <v>0</v>
      </c>
      <c r="V17">
        <f>COUNTIFS('Dataset (all Ps)'!$C$2:$C$381,"&gt;=1/1/2019",'Dataset (all Ps)'!$C$2:$C$381,"&lt;=12/31/2019",'Dataset (all Ps)'!$I$1:$I$380,"*"&amp;'State Analysis (Annual Data)'!$B17&amp;"*")</f>
        <v>0</v>
      </c>
      <c r="W17">
        <f>COUNTIFS('Dataset (all Ps)'!$C$2:$C$381,"&gt;=1/1/2020",'Dataset (all Ps)'!$C$2:$C$381,"&lt;=12/31/2020",'Dataset (all Ps)'!$I$1:$I$380,"*"&amp;'State Analysis (Annual Data)'!$B17&amp;"*")</f>
        <v>0</v>
      </c>
      <c r="X17">
        <f>COUNTIFS('Dataset (all Ps)'!$C$2:$C$381,"&gt;=1/1/2021",'Dataset (all Ps)'!$C$2:$C$381,"&lt;=12/31/2021",'Dataset (all Ps)'!$I$1:$I$380,"*"&amp;'State Analysis (Annual Data)'!$B17&amp;"*")</f>
        <v>0</v>
      </c>
      <c r="Y17">
        <f>COUNTIFS('Dataset (all Ps)'!$C$2:$C$381,"&gt;=1/1/2022",'Dataset (all Ps)'!$C$2:$C$381,"&lt;=12/31/2022",'Dataset (all Ps)'!$I$1:$I$380,"*"&amp;'State Analysis (Annual Data)'!$B17&amp;"*")</f>
        <v>2</v>
      </c>
      <c r="Z17">
        <f>COUNTIFS('Dataset (all Ps)'!$C$2:$C$381,"&gt;=1/1/2023",'Dataset (all Ps)'!$C$2:$C$381,"&lt;=12/31/2023",'Dataset (all Ps)'!$I$1:$I$380,"*"&amp;'State Analysis (Annual Data)'!$B17&amp;"*")</f>
        <v>2</v>
      </c>
      <c r="AA17">
        <f>COUNTIFS('Dataset (all Ps)'!$C$2:$C$381,"&gt;=1/1/2001",'Dataset (all Ps)'!$C$2:$C$381,"&lt;=12/31/2001",'Dataset (all Ps)'!$J$1:$J$380,"*"&amp;'State Analysis (Annual Data)'!$B17&amp;"*")</f>
        <v>0</v>
      </c>
      <c r="AB17">
        <f>COUNTIFS('Dataset (all Ps)'!$C$2:$C$381,"&gt;=1/1/2002",'Dataset (all Ps)'!$C$2:$C$381,"&lt;=12/31/2002",'Dataset (all Ps)'!$J$1:$J$380,"*"&amp;'State Analysis (Annual Data)'!$B17&amp;"*")</f>
        <v>0</v>
      </c>
      <c r="AC17">
        <f>COUNTIFS('Dataset (all Ps)'!$C$2:$C$381,"&gt;=1/1/2003",'Dataset (all Ps)'!$C$2:$C$381,"&lt;=12/31/2003",'Dataset (all Ps)'!$J$1:$J$380,"*"&amp;'State Analysis (Annual Data)'!$B17&amp;"*")</f>
        <v>0</v>
      </c>
      <c r="AD17">
        <f>COUNTIFS('Dataset (all Ps)'!$C$2:$C$381,"&gt;=1/1/2004",'Dataset (all Ps)'!$C$2:$C$381,"&lt;=12/31/2004",'Dataset (all Ps)'!$J$1:$J$380,"*"&amp;'State Analysis (Annual Data)'!$B17&amp;"*")</f>
        <v>0</v>
      </c>
      <c r="AE17">
        <f>COUNTIFS('Dataset (all Ps)'!$C$2:$C$381,"&gt;=1/1/2005",'Dataset (all Ps)'!$C$2:$C$381,"&lt;=12/31/2005",'Dataset (all Ps)'!$J$1:$J$380,"*"&amp;'State Analysis (Annual Data)'!$B17&amp;"*")</f>
        <v>1</v>
      </c>
      <c r="AF17">
        <f>COUNTIFS('Dataset (all Ps)'!$C$2:$C$381,"&gt;=1/1/2006",'Dataset (all Ps)'!$C$2:$C$381,"&lt;=12/31/2006",'Dataset (all Ps)'!$J$1:$J$380,"*"&amp;'State Analysis (Annual Data)'!$B17&amp;"*")</f>
        <v>0</v>
      </c>
      <c r="AG17">
        <f>COUNTIFS('Dataset (all Ps)'!$C$2:$C$381,"&gt;=1/1/2007",'Dataset (all Ps)'!$C$2:$C$381,"&lt;=12/31/2007",'Dataset (all Ps)'!$J$1:$J$380,"*"&amp;'State Analysis (Annual Data)'!$B17&amp;"*")</f>
        <v>0</v>
      </c>
      <c r="AH17">
        <f>COUNTIFS('Dataset (all Ps)'!$C$2:$C$381,"&gt;=1/1/2008",'Dataset (all Ps)'!$C$2:$C$381,"&lt;=12/31/2008",'Dataset (all Ps)'!$J$1:$J$380,"*"&amp;'State Analysis (Annual Data)'!$B17&amp;"*")</f>
        <v>0</v>
      </c>
      <c r="AI17">
        <f>COUNTIFS('Dataset (all Ps)'!$C$2:$C$381,"&gt;=1/1/2009",'Dataset (all Ps)'!$C$2:$C$381,"&lt;=12/31/2009",'Dataset (all Ps)'!$J$1:$J$380,"*"&amp;'State Analysis (Annual Data)'!$B17&amp;"*")</f>
        <v>1</v>
      </c>
      <c r="AJ17">
        <f>COUNTIFS('Dataset (all Ps)'!$C$2:$C$381,"&gt;=1/1/2010",'Dataset (all Ps)'!$C$2:$C$381,"&lt;=12/31/2010",'Dataset (all Ps)'!$J$1:$J$380,"*"&amp;'State Analysis (Annual Data)'!$B17&amp;"*")</f>
        <v>2</v>
      </c>
      <c r="AK17">
        <f>COUNTIFS('Dataset (all Ps)'!$C$2:$C$381,"&gt;=1/1/2011",'Dataset (all Ps)'!$C$2:$C$381,"&lt;=12/31/2011",'Dataset (all Ps)'!$J$1:$J$380,"*"&amp;'State Analysis (Annual Data)'!$B17&amp;"*")</f>
        <v>1</v>
      </c>
      <c r="AL17">
        <f>COUNTIFS('Dataset (all Ps)'!$C$2:$C$381,"&gt;=1/1/2012",'Dataset (all Ps)'!$C$2:$C$381,"&lt;=12/31/2012",'Dataset (all Ps)'!$J$1:$J$380,"*"&amp;'State Analysis (Annual Data)'!$B17&amp;"*")</f>
        <v>3</v>
      </c>
      <c r="AM17">
        <f>COUNTIFS('Dataset (all Ps)'!$C$2:$C$381,"&gt;=1/1/2013",'Dataset (all Ps)'!$C$2:$C$381,"&lt;=12/31/2013",'Dataset (all Ps)'!$J$1:$J$380,"*"&amp;'State Analysis (Annual Data)'!$B17&amp;"*")</f>
        <v>0</v>
      </c>
      <c r="AN17">
        <f>COUNTIFS('Dataset (all Ps)'!$C$2:$C$381,"&gt;=1/1/2014",'Dataset (all Ps)'!$C$2:$C$381,"&lt;=12/31/2014",'Dataset (all Ps)'!$J$1:$J$380,"*"&amp;'State Analysis (Annual Data)'!$B17&amp;"*")</f>
        <v>3</v>
      </c>
      <c r="AO17">
        <f>COUNTIFS('Dataset (all Ps)'!$C$2:$C$381,"&gt;=1/1/2015",'Dataset (all Ps)'!$C$2:$C$381,"&lt;=12/31/2015",'Dataset (all Ps)'!$J$1:$J$380,"*"&amp;'State Analysis (Annual Data)'!$B17&amp;"*")</f>
        <v>6</v>
      </c>
      <c r="AP17">
        <f>COUNTIFS('Dataset (all Ps)'!$C$2:$C$381,"&gt;=1/1/2016",'Dataset (all Ps)'!$C$2:$C$381,"&lt;=12/31/2016",'Dataset (all Ps)'!$J$1:$J$380,"*"&amp;'State Analysis (Annual Data)'!$B17&amp;"*")</f>
        <v>5</v>
      </c>
      <c r="AQ17">
        <f>COUNTIFS('Dataset (all Ps)'!$C$2:$C$381,"&gt;=1/1/2017",'Dataset (all Ps)'!$C$2:$C$381,"&lt;=12/31/2017",'Dataset (all Ps)'!$J$1:$J$380,"*"&amp;'State Analysis (Annual Data)'!$B17&amp;"*")</f>
        <v>2</v>
      </c>
      <c r="AR17">
        <f>COUNTIFS('Dataset (all Ps)'!$C$2:$C$381,"&gt;=1/1/2018",'Dataset (all Ps)'!$C$2:$C$381,"&lt;=12/31/2018",'Dataset (all Ps)'!$J$1:$J$380,"*"&amp;'State Analysis (Annual Data)'!$B17&amp;"*")</f>
        <v>2</v>
      </c>
      <c r="AS17">
        <f>COUNTIFS('Dataset (all Ps)'!$C$2:$C$381,"&gt;=1/1/2019",'Dataset (all Ps)'!$C$2:$C$381,"&lt;=12/31/2019",'Dataset (all Ps)'!$J$1:$J$380,"*"&amp;'State Analysis (Annual Data)'!$B17&amp;"*")</f>
        <v>0</v>
      </c>
      <c r="AT17">
        <f>COUNTIFS('Dataset (all Ps)'!$C$2:$C$381,"&gt;=1/1/2020",'Dataset (all Ps)'!$C$2:$C$381,"&lt;=12/31/2020",'Dataset (all Ps)'!$J$1:$J$380,"*"&amp;'State Analysis (Annual Data)'!$B17&amp;"*")</f>
        <v>0</v>
      </c>
      <c r="AU17">
        <f>COUNTIFS('Dataset (all Ps)'!$C$2:$C$381,"&gt;=1/1/2021",'Dataset (all Ps)'!$C$2:$C$381,"&lt;=12/31/2021",'Dataset (all Ps)'!$J$1:$J$380,"*"&amp;'State Analysis (Annual Data)'!$B17&amp;"*")</f>
        <v>7</v>
      </c>
      <c r="AV17">
        <f>COUNTIFS('Dataset (all Ps)'!$C$2:$C$381,"&gt;=1/1/2022",'Dataset (all Ps)'!$C$2:$C$381,"&lt;=12/31/2022",'Dataset (all Ps)'!$J$1:$J$380,"*"&amp;'State Analysis (Annual Data)'!$B17&amp;"*")</f>
        <v>9</v>
      </c>
      <c r="AW17">
        <f>COUNTIFS('Dataset (all Ps)'!$C$2:$C$381,"&gt;=1/1/2023",'Dataset (all Ps)'!$C$2:$C$381,"&lt;=12/31/2023",'Dataset (all Ps)'!$J$1:$J$380,"*"&amp;'State Analysis (Annual Data)'!$B17&amp;"*")</f>
        <v>7</v>
      </c>
    </row>
    <row r="18" spans="1:49" x14ac:dyDescent="0.2">
      <c r="A18" t="s">
        <v>5476</v>
      </c>
      <c r="B18" t="s">
        <v>107</v>
      </c>
      <c r="C18" t="s">
        <v>5514</v>
      </c>
      <c r="D18">
        <f>COUNTIFS('Dataset (all Ps)'!$C$2:$C$381,"&gt;=1/1/2001",'Dataset (all Ps)'!$C$2:$C$381,"&lt;=12/31/2001",'Dataset (all Ps)'!$I$1:$I$380,"*"&amp;'State Analysis (Annual Data)'!$B18&amp;"*")</f>
        <v>0</v>
      </c>
      <c r="E18">
        <f>COUNTIFS('Dataset (all Ps)'!$C$2:$C$381,"&gt;=1/1/2002",'Dataset (all Ps)'!$C$2:$C$381,"&lt;=12/31/2002",'Dataset (all Ps)'!$I$1:$I$380,"*"&amp;'State Analysis (Annual Data)'!$B18&amp;"*")</f>
        <v>0</v>
      </c>
      <c r="F18">
        <f>COUNTIFS('Dataset (all Ps)'!$C$2:$C$381,"&gt;=1/1/2003",'Dataset (all Ps)'!$C$2:$C$381,"&lt;=12/31/2003",'Dataset (all Ps)'!$I$1:$I$380,"*"&amp;'State Analysis (Annual Data)'!$B18&amp;"*")</f>
        <v>0</v>
      </c>
      <c r="G18">
        <f>COUNTIFS('Dataset (all Ps)'!$C$2:$C$381,"&gt;=1/1/2004",'Dataset (all Ps)'!$C$2:$C$381,"&lt;=12/31/2004",'Dataset (all Ps)'!$I$1:$I$380,"*"&amp;'State Analysis (Annual Data)'!$B18&amp;"*")</f>
        <v>0</v>
      </c>
      <c r="H18">
        <f>COUNTIFS('Dataset (all Ps)'!$C$2:$C$381,"&gt;=1/1/2005",'Dataset (all Ps)'!$C$2:$C$381,"&lt;=12/31/2005",'Dataset (all Ps)'!$I$1:$I$380,"*"&amp;'State Analysis (Annual Data)'!$B18&amp;"*")</f>
        <v>0</v>
      </c>
      <c r="I18">
        <f>COUNTIFS('Dataset (all Ps)'!$C$2:$C$381,"&gt;=1/1/2006",'Dataset (all Ps)'!$C$2:$C$381,"&lt;=12/31/2006",'Dataset (all Ps)'!$I$1:$I$380,"*"&amp;'State Analysis (Annual Data)'!$B18&amp;"*")</f>
        <v>0</v>
      </c>
      <c r="J18">
        <f>COUNTIFS('Dataset (all Ps)'!$C$2:$C$381,"&gt;=1/1/2007",'Dataset (all Ps)'!$C$2:$C$381,"&lt;=12/31/2007",'Dataset (all Ps)'!$I$1:$I$380,"*"&amp;'State Analysis (Annual Data)'!$B18&amp;"*")</f>
        <v>0</v>
      </c>
      <c r="K18">
        <f>COUNTIFS('Dataset (all Ps)'!$C$2:$C$381,"&gt;=1/1/2008",'Dataset (all Ps)'!$C$2:$C$381,"&lt;=12/31/2008",'Dataset (all Ps)'!$I$1:$I$380,"*"&amp;'State Analysis (Annual Data)'!$B18&amp;"*")</f>
        <v>2</v>
      </c>
      <c r="L18">
        <f>COUNTIFS('Dataset (all Ps)'!$C$2:$C$381,"&gt;=1/1/2009",'Dataset (all Ps)'!$C$2:$C$381,"&lt;=12/31/2009",'Dataset (all Ps)'!$I$1:$I$380,"*"&amp;'State Analysis (Annual Data)'!$B18&amp;"*")</f>
        <v>1</v>
      </c>
      <c r="M18">
        <f>COUNTIFS('Dataset (all Ps)'!$C$2:$C$381,"&gt;=1/1/2010",'Dataset (all Ps)'!$C$2:$C$381,"&lt;=12/31/2010",'Dataset (all Ps)'!$I$1:$I$380,"*"&amp;'State Analysis (Annual Data)'!$B18&amp;"*")</f>
        <v>0</v>
      </c>
      <c r="N18">
        <f>COUNTIFS('Dataset (all Ps)'!$C$2:$C$381,"&gt;=1/1/2011",'Dataset (all Ps)'!$C$2:$C$381,"&lt;=12/31/2011",'Dataset (all Ps)'!$I$1:$I$380,"*"&amp;'State Analysis (Annual Data)'!$B18&amp;"*")</f>
        <v>0</v>
      </c>
      <c r="O18">
        <f>COUNTIFS('Dataset (all Ps)'!$C$2:$C$381,"&gt;=1/1/2012",'Dataset (all Ps)'!$C$2:$C$381,"&lt;=12/31/2012",'Dataset (all Ps)'!$I$1:$I$380,"*"&amp;'State Analysis (Annual Data)'!$B18&amp;"*")</f>
        <v>0</v>
      </c>
      <c r="P18">
        <f>COUNTIFS('Dataset (all Ps)'!$C$2:$C$381,"&gt;=1/1/2013",'Dataset (all Ps)'!$C$2:$C$381,"&lt;=12/31/2013",'Dataset (all Ps)'!$I$1:$I$380,"*"&amp;'State Analysis (Annual Data)'!$B18&amp;"*")</f>
        <v>0</v>
      </c>
      <c r="Q18">
        <f>COUNTIFS('Dataset (all Ps)'!$C$2:$C$381,"&gt;=1/1/2014",'Dataset (all Ps)'!$C$2:$C$381,"&lt;=12/31/2014",'Dataset (all Ps)'!$I$1:$I$380,"*"&amp;'State Analysis (Annual Data)'!$B18&amp;"*")</f>
        <v>0</v>
      </c>
      <c r="R18">
        <f>COUNTIFS('Dataset (all Ps)'!$C$2:$C$381,"&gt;=1/1/2015",'Dataset (all Ps)'!$C$2:$C$381,"&lt;=12/31/2015",'Dataset (all Ps)'!$I$1:$I$380,"*"&amp;'State Analysis (Annual Data)'!$B18&amp;"*")</f>
        <v>0</v>
      </c>
      <c r="S18">
        <f>COUNTIFS('Dataset (all Ps)'!$C$2:$C$381,"&gt;=1/1/2016",'Dataset (all Ps)'!$C$2:$C$381,"&lt;=12/31/2016",'Dataset (all Ps)'!$I$1:$I$380,"*"&amp;'State Analysis (Annual Data)'!$B18&amp;"*")</f>
        <v>0</v>
      </c>
      <c r="T18">
        <f>COUNTIFS('Dataset (all Ps)'!$C$2:$C$381,"&gt;=1/1/2017",'Dataset (all Ps)'!$C$2:$C$381,"&lt;=12/31/2017",'Dataset (all Ps)'!$I$1:$I$380,"*"&amp;'State Analysis (Annual Data)'!$B18&amp;"*")</f>
        <v>0</v>
      </c>
      <c r="U18">
        <f>COUNTIFS('Dataset (all Ps)'!$C$2:$C$381,"&gt;=1/1/2018",'Dataset (all Ps)'!$C$2:$C$381,"&lt;=12/31/2018",'Dataset (all Ps)'!$I$1:$I$380,"*"&amp;'State Analysis (Annual Data)'!$B18&amp;"*")</f>
        <v>1</v>
      </c>
      <c r="V18">
        <f>COUNTIFS('Dataset (all Ps)'!$C$2:$C$381,"&gt;=1/1/2019",'Dataset (all Ps)'!$C$2:$C$381,"&lt;=12/31/2019",'Dataset (all Ps)'!$I$1:$I$380,"*"&amp;'State Analysis (Annual Data)'!$B18&amp;"*")</f>
        <v>0</v>
      </c>
      <c r="W18">
        <f>COUNTIFS('Dataset (all Ps)'!$C$2:$C$381,"&gt;=1/1/2020",'Dataset (all Ps)'!$C$2:$C$381,"&lt;=12/31/2020",'Dataset (all Ps)'!$I$1:$I$380,"*"&amp;'State Analysis (Annual Data)'!$B18&amp;"*")</f>
        <v>0</v>
      </c>
      <c r="X18">
        <f>COUNTIFS('Dataset (all Ps)'!$C$2:$C$381,"&gt;=1/1/2021",'Dataset (all Ps)'!$C$2:$C$381,"&lt;=12/31/2021",'Dataset (all Ps)'!$I$1:$I$380,"*"&amp;'State Analysis (Annual Data)'!$B18&amp;"*")</f>
        <v>0</v>
      </c>
      <c r="Y18">
        <f>COUNTIFS('Dataset (all Ps)'!$C$2:$C$381,"&gt;=1/1/2022",'Dataset (all Ps)'!$C$2:$C$381,"&lt;=12/31/2022",'Dataset (all Ps)'!$I$1:$I$380,"*"&amp;'State Analysis (Annual Data)'!$B18&amp;"*")</f>
        <v>0</v>
      </c>
      <c r="Z18">
        <f>COUNTIFS('Dataset (all Ps)'!$C$2:$C$381,"&gt;=1/1/2023",'Dataset (all Ps)'!$C$2:$C$381,"&lt;=12/31/2023",'Dataset (all Ps)'!$I$1:$I$380,"*"&amp;'State Analysis (Annual Data)'!$B18&amp;"*")</f>
        <v>1</v>
      </c>
      <c r="AA18">
        <f>COUNTIFS('Dataset (all Ps)'!$C$2:$C$381,"&gt;=1/1/2001",'Dataset (all Ps)'!$C$2:$C$381,"&lt;=12/31/2001",'Dataset (all Ps)'!$J$1:$J$380,"*"&amp;'State Analysis (Annual Data)'!$B18&amp;"*")</f>
        <v>0</v>
      </c>
      <c r="AB18">
        <f>COUNTIFS('Dataset (all Ps)'!$C$2:$C$381,"&gt;=1/1/2002",'Dataset (all Ps)'!$C$2:$C$381,"&lt;=12/31/2002",'Dataset (all Ps)'!$J$1:$J$380,"*"&amp;'State Analysis (Annual Data)'!$B18&amp;"*")</f>
        <v>0</v>
      </c>
      <c r="AC18">
        <f>COUNTIFS('Dataset (all Ps)'!$C$2:$C$381,"&gt;=1/1/2003",'Dataset (all Ps)'!$C$2:$C$381,"&lt;=12/31/2003",'Dataset (all Ps)'!$J$1:$J$380,"*"&amp;'State Analysis (Annual Data)'!$B18&amp;"*")</f>
        <v>0</v>
      </c>
      <c r="AD18">
        <f>COUNTIFS('Dataset (all Ps)'!$C$2:$C$381,"&gt;=1/1/2004",'Dataset (all Ps)'!$C$2:$C$381,"&lt;=12/31/2004",'Dataset (all Ps)'!$J$1:$J$380,"*"&amp;'State Analysis (Annual Data)'!$B18&amp;"*")</f>
        <v>1</v>
      </c>
      <c r="AE18">
        <f>COUNTIFS('Dataset (all Ps)'!$C$2:$C$381,"&gt;=1/1/2005",'Dataset (all Ps)'!$C$2:$C$381,"&lt;=12/31/2005",'Dataset (all Ps)'!$J$1:$J$380,"*"&amp;'State Analysis (Annual Data)'!$B18&amp;"*")</f>
        <v>1</v>
      </c>
      <c r="AF18">
        <f>COUNTIFS('Dataset (all Ps)'!$C$2:$C$381,"&gt;=1/1/2006",'Dataset (all Ps)'!$C$2:$C$381,"&lt;=12/31/2006",'Dataset (all Ps)'!$J$1:$J$380,"*"&amp;'State Analysis (Annual Data)'!$B18&amp;"*")</f>
        <v>0</v>
      </c>
      <c r="AG18">
        <f>COUNTIFS('Dataset (all Ps)'!$C$2:$C$381,"&gt;=1/1/2007",'Dataset (all Ps)'!$C$2:$C$381,"&lt;=12/31/2007",'Dataset (all Ps)'!$J$1:$J$380,"*"&amp;'State Analysis (Annual Data)'!$B18&amp;"*")</f>
        <v>0</v>
      </c>
      <c r="AH18">
        <f>COUNTIFS('Dataset (all Ps)'!$C$2:$C$381,"&gt;=1/1/2008",'Dataset (all Ps)'!$C$2:$C$381,"&lt;=12/31/2008",'Dataset (all Ps)'!$J$1:$J$380,"*"&amp;'State Analysis (Annual Data)'!$B18&amp;"*")</f>
        <v>3</v>
      </c>
      <c r="AI18">
        <f>COUNTIFS('Dataset (all Ps)'!$C$2:$C$381,"&gt;=1/1/2009",'Dataset (all Ps)'!$C$2:$C$381,"&lt;=12/31/2009",'Dataset (all Ps)'!$J$1:$J$380,"*"&amp;'State Analysis (Annual Data)'!$B18&amp;"*")</f>
        <v>1</v>
      </c>
      <c r="AJ18">
        <f>COUNTIFS('Dataset (all Ps)'!$C$2:$C$381,"&gt;=1/1/2010",'Dataset (all Ps)'!$C$2:$C$381,"&lt;=12/31/2010",'Dataset (all Ps)'!$J$1:$J$380,"*"&amp;'State Analysis (Annual Data)'!$B18&amp;"*")</f>
        <v>0</v>
      </c>
      <c r="AK18">
        <f>COUNTIFS('Dataset (all Ps)'!$C$2:$C$381,"&gt;=1/1/2011",'Dataset (all Ps)'!$C$2:$C$381,"&lt;=12/31/2011",'Dataset (all Ps)'!$J$1:$J$380,"*"&amp;'State Analysis (Annual Data)'!$B18&amp;"*")</f>
        <v>0</v>
      </c>
      <c r="AL18">
        <f>COUNTIFS('Dataset (all Ps)'!$C$2:$C$381,"&gt;=1/1/2012",'Dataset (all Ps)'!$C$2:$C$381,"&lt;=12/31/2012",'Dataset (all Ps)'!$J$1:$J$380,"*"&amp;'State Analysis (Annual Data)'!$B18&amp;"*")</f>
        <v>0</v>
      </c>
      <c r="AM18">
        <f>COUNTIFS('Dataset (all Ps)'!$C$2:$C$381,"&gt;=1/1/2013",'Dataset (all Ps)'!$C$2:$C$381,"&lt;=12/31/2013",'Dataset (all Ps)'!$J$1:$J$380,"*"&amp;'State Analysis (Annual Data)'!$B18&amp;"*")</f>
        <v>0</v>
      </c>
      <c r="AN18">
        <f>COUNTIFS('Dataset (all Ps)'!$C$2:$C$381,"&gt;=1/1/2014",'Dataset (all Ps)'!$C$2:$C$381,"&lt;=12/31/2014",'Dataset (all Ps)'!$J$1:$J$380,"*"&amp;'State Analysis (Annual Data)'!$B18&amp;"*")</f>
        <v>0</v>
      </c>
      <c r="AO18">
        <f>COUNTIFS('Dataset (all Ps)'!$C$2:$C$381,"&gt;=1/1/2015",'Dataset (all Ps)'!$C$2:$C$381,"&lt;=12/31/2015",'Dataset (all Ps)'!$J$1:$J$380,"*"&amp;'State Analysis (Annual Data)'!$B18&amp;"*")</f>
        <v>0</v>
      </c>
      <c r="AP18">
        <f>COUNTIFS('Dataset (all Ps)'!$C$2:$C$381,"&gt;=1/1/2016",'Dataset (all Ps)'!$C$2:$C$381,"&lt;=12/31/2016",'Dataset (all Ps)'!$J$1:$J$380,"*"&amp;'State Analysis (Annual Data)'!$B18&amp;"*")</f>
        <v>0</v>
      </c>
      <c r="AQ18">
        <f>COUNTIFS('Dataset (all Ps)'!$C$2:$C$381,"&gt;=1/1/2017",'Dataset (all Ps)'!$C$2:$C$381,"&lt;=12/31/2017",'Dataset (all Ps)'!$J$1:$J$380,"*"&amp;'State Analysis (Annual Data)'!$B18&amp;"*")</f>
        <v>11</v>
      </c>
      <c r="AR18">
        <f>COUNTIFS('Dataset (all Ps)'!$C$2:$C$381,"&gt;=1/1/2018",'Dataset (all Ps)'!$C$2:$C$381,"&lt;=12/31/2018",'Dataset (all Ps)'!$J$1:$J$380,"*"&amp;'State Analysis (Annual Data)'!$B18&amp;"*")</f>
        <v>6</v>
      </c>
      <c r="AS18">
        <f>COUNTIFS('Dataset (all Ps)'!$C$2:$C$381,"&gt;=1/1/2019",'Dataset (all Ps)'!$C$2:$C$381,"&lt;=12/31/2019",'Dataset (all Ps)'!$J$1:$J$380,"*"&amp;'State Analysis (Annual Data)'!$B18&amp;"*")</f>
        <v>0</v>
      </c>
      <c r="AT18">
        <f>COUNTIFS('Dataset (all Ps)'!$C$2:$C$381,"&gt;=1/1/2020",'Dataset (all Ps)'!$C$2:$C$381,"&lt;=12/31/2020",'Dataset (all Ps)'!$J$1:$J$380,"*"&amp;'State Analysis (Annual Data)'!$B18&amp;"*")</f>
        <v>0</v>
      </c>
      <c r="AU18">
        <f>COUNTIFS('Dataset (all Ps)'!$C$2:$C$381,"&gt;=1/1/2021",'Dataset (all Ps)'!$C$2:$C$381,"&lt;=12/31/2021",'Dataset (all Ps)'!$J$1:$J$380,"*"&amp;'State Analysis (Annual Data)'!$B18&amp;"*")</f>
        <v>5</v>
      </c>
      <c r="AV18">
        <f>COUNTIFS('Dataset (all Ps)'!$C$2:$C$381,"&gt;=1/1/2022",'Dataset (all Ps)'!$C$2:$C$381,"&lt;=12/31/2022",'Dataset (all Ps)'!$J$1:$J$380,"*"&amp;'State Analysis (Annual Data)'!$B18&amp;"*")</f>
        <v>1</v>
      </c>
      <c r="AW18">
        <f>COUNTIFS('Dataset (all Ps)'!$C$2:$C$381,"&gt;=1/1/2023",'Dataset (all Ps)'!$C$2:$C$381,"&lt;=12/31/2023",'Dataset (all Ps)'!$J$1:$J$380,"*"&amp;'State Analysis (Annual Data)'!$B18&amp;"*")</f>
        <v>8</v>
      </c>
    </row>
    <row r="19" spans="1:49" x14ac:dyDescent="0.2">
      <c r="A19" t="s">
        <v>5477</v>
      </c>
      <c r="B19" t="s">
        <v>3067</v>
      </c>
      <c r="C19" t="s">
        <v>95</v>
      </c>
      <c r="D19">
        <f>COUNTIFS('Dataset (all Ps)'!$C$2:$C$381,"&gt;=1/1/2001",'Dataset (all Ps)'!$C$2:$C$381,"&lt;=12/31/2001",'Dataset (all Ps)'!$I$1:$I$380,"*"&amp;'State Analysis (Annual Data)'!$B19&amp;"*")</f>
        <v>0</v>
      </c>
      <c r="E19">
        <f>COUNTIFS('Dataset (all Ps)'!$C$2:$C$381,"&gt;=1/1/2002",'Dataset (all Ps)'!$C$2:$C$381,"&lt;=12/31/2002",'Dataset (all Ps)'!$I$1:$I$380,"*"&amp;'State Analysis (Annual Data)'!$B19&amp;"*")</f>
        <v>0</v>
      </c>
      <c r="F19">
        <f>COUNTIFS('Dataset (all Ps)'!$C$2:$C$381,"&gt;=1/1/2003",'Dataset (all Ps)'!$C$2:$C$381,"&lt;=12/31/2003",'Dataset (all Ps)'!$I$1:$I$380,"*"&amp;'State Analysis (Annual Data)'!$B19&amp;"*")</f>
        <v>0</v>
      </c>
      <c r="G19">
        <f>COUNTIFS('Dataset (all Ps)'!$C$2:$C$381,"&gt;=1/1/2004",'Dataset (all Ps)'!$C$2:$C$381,"&lt;=12/31/2004",'Dataset (all Ps)'!$I$1:$I$380,"*"&amp;'State Analysis (Annual Data)'!$B19&amp;"*")</f>
        <v>0</v>
      </c>
      <c r="H19">
        <f>COUNTIFS('Dataset (all Ps)'!$C$2:$C$381,"&gt;=1/1/2005",'Dataset (all Ps)'!$C$2:$C$381,"&lt;=12/31/2005",'Dataset (all Ps)'!$I$1:$I$380,"*"&amp;'State Analysis (Annual Data)'!$B19&amp;"*")</f>
        <v>0</v>
      </c>
      <c r="I19">
        <f>COUNTIFS('Dataset (all Ps)'!$C$2:$C$381,"&gt;=1/1/2006",'Dataset (all Ps)'!$C$2:$C$381,"&lt;=12/31/2006",'Dataset (all Ps)'!$I$1:$I$380,"*"&amp;'State Analysis (Annual Data)'!$B19&amp;"*")</f>
        <v>0</v>
      </c>
      <c r="J19">
        <f>COUNTIFS('Dataset (all Ps)'!$C$2:$C$381,"&gt;=1/1/2007",'Dataset (all Ps)'!$C$2:$C$381,"&lt;=12/31/2007",'Dataset (all Ps)'!$I$1:$I$380,"*"&amp;'State Analysis (Annual Data)'!$B19&amp;"*")</f>
        <v>0</v>
      </c>
      <c r="K19">
        <f>COUNTIFS('Dataset (all Ps)'!$C$2:$C$381,"&gt;=1/1/2008",'Dataset (all Ps)'!$C$2:$C$381,"&lt;=12/31/2008",'Dataset (all Ps)'!$I$1:$I$380,"*"&amp;'State Analysis (Annual Data)'!$B19&amp;"*")</f>
        <v>0</v>
      </c>
      <c r="L19">
        <f>COUNTIFS('Dataset (all Ps)'!$C$2:$C$381,"&gt;=1/1/2009",'Dataset (all Ps)'!$C$2:$C$381,"&lt;=12/31/2009",'Dataset (all Ps)'!$I$1:$I$380,"*"&amp;'State Analysis (Annual Data)'!$B19&amp;"*")</f>
        <v>0</v>
      </c>
      <c r="M19">
        <f>COUNTIFS('Dataset (all Ps)'!$C$2:$C$381,"&gt;=1/1/2010",'Dataset (all Ps)'!$C$2:$C$381,"&lt;=12/31/2010",'Dataset (all Ps)'!$I$1:$I$380,"*"&amp;'State Analysis (Annual Data)'!$B19&amp;"*")</f>
        <v>0</v>
      </c>
      <c r="N19">
        <f>COUNTIFS('Dataset (all Ps)'!$C$2:$C$381,"&gt;=1/1/2011",'Dataset (all Ps)'!$C$2:$C$381,"&lt;=12/31/2011",'Dataset (all Ps)'!$I$1:$I$380,"*"&amp;'State Analysis (Annual Data)'!$B19&amp;"*")</f>
        <v>1</v>
      </c>
      <c r="O19">
        <f>COUNTIFS('Dataset (all Ps)'!$C$2:$C$381,"&gt;=1/1/2012",'Dataset (all Ps)'!$C$2:$C$381,"&lt;=12/31/2012",'Dataset (all Ps)'!$I$1:$I$380,"*"&amp;'State Analysis (Annual Data)'!$B19&amp;"*")</f>
        <v>0</v>
      </c>
      <c r="P19">
        <f>COUNTIFS('Dataset (all Ps)'!$C$2:$C$381,"&gt;=1/1/2013",'Dataset (all Ps)'!$C$2:$C$381,"&lt;=12/31/2013",'Dataset (all Ps)'!$I$1:$I$380,"*"&amp;'State Analysis (Annual Data)'!$B19&amp;"*")</f>
        <v>1</v>
      </c>
      <c r="Q19">
        <f>COUNTIFS('Dataset (all Ps)'!$C$2:$C$381,"&gt;=1/1/2014",'Dataset (all Ps)'!$C$2:$C$381,"&lt;=12/31/2014",'Dataset (all Ps)'!$I$1:$I$380,"*"&amp;'State Analysis (Annual Data)'!$B19&amp;"*")</f>
        <v>1</v>
      </c>
      <c r="R19">
        <f>COUNTIFS('Dataset (all Ps)'!$C$2:$C$381,"&gt;=1/1/2015",'Dataset (all Ps)'!$C$2:$C$381,"&lt;=12/31/2015",'Dataset (all Ps)'!$I$1:$I$380,"*"&amp;'State Analysis (Annual Data)'!$B19&amp;"*")</f>
        <v>0</v>
      </c>
      <c r="S19">
        <f>COUNTIFS('Dataset (all Ps)'!$C$2:$C$381,"&gt;=1/1/2016",'Dataset (all Ps)'!$C$2:$C$381,"&lt;=12/31/2016",'Dataset (all Ps)'!$I$1:$I$380,"*"&amp;'State Analysis (Annual Data)'!$B19&amp;"*")</f>
        <v>0</v>
      </c>
      <c r="T19">
        <f>COUNTIFS('Dataset (all Ps)'!$C$2:$C$381,"&gt;=1/1/2017",'Dataset (all Ps)'!$C$2:$C$381,"&lt;=12/31/2017",'Dataset (all Ps)'!$I$1:$I$380,"*"&amp;'State Analysis (Annual Data)'!$B19&amp;"*")</f>
        <v>0</v>
      </c>
      <c r="U19">
        <f>COUNTIFS('Dataset (all Ps)'!$C$2:$C$381,"&gt;=1/1/2018",'Dataset (all Ps)'!$C$2:$C$381,"&lt;=12/31/2018",'Dataset (all Ps)'!$I$1:$I$380,"*"&amp;'State Analysis (Annual Data)'!$B19&amp;"*")</f>
        <v>0</v>
      </c>
      <c r="V19">
        <f>COUNTIFS('Dataset (all Ps)'!$C$2:$C$381,"&gt;=1/1/2019",'Dataset (all Ps)'!$C$2:$C$381,"&lt;=12/31/2019",'Dataset (all Ps)'!$I$1:$I$380,"*"&amp;'State Analysis (Annual Data)'!$B19&amp;"*")</f>
        <v>0</v>
      </c>
      <c r="W19">
        <f>COUNTIFS('Dataset (all Ps)'!$C$2:$C$381,"&gt;=1/1/2020",'Dataset (all Ps)'!$C$2:$C$381,"&lt;=12/31/2020",'Dataset (all Ps)'!$I$1:$I$380,"*"&amp;'State Analysis (Annual Data)'!$B19&amp;"*")</f>
        <v>0</v>
      </c>
      <c r="X19">
        <f>COUNTIFS('Dataset (all Ps)'!$C$2:$C$381,"&gt;=1/1/2021",'Dataset (all Ps)'!$C$2:$C$381,"&lt;=12/31/2021",'Dataset (all Ps)'!$I$1:$I$380,"*"&amp;'State Analysis (Annual Data)'!$B19&amp;"*")</f>
        <v>0</v>
      </c>
      <c r="Y19">
        <f>COUNTIFS('Dataset (all Ps)'!$C$2:$C$381,"&gt;=1/1/2022",'Dataset (all Ps)'!$C$2:$C$381,"&lt;=12/31/2022",'Dataset (all Ps)'!$I$1:$I$380,"*"&amp;'State Analysis (Annual Data)'!$B19&amp;"*")</f>
        <v>0</v>
      </c>
      <c r="Z19">
        <f>COUNTIFS('Dataset (all Ps)'!$C$2:$C$381,"&gt;=1/1/2023",'Dataset (all Ps)'!$C$2:$C$381,"&lt;=12/31/2023",'Dataset (all Ps)'!$I$1:$I$380,"*"&amp;'State Analysis (Annual Data)'!$B19&amp;"*")</f>
        <v>0</v>
      </c>
      <c r="AA19">
        <f>COUNTIFS('Dataset (all Ps)'!$C$2:$C$381,"&gt;=1/1/2001",'Dataset (all Ps)'!$C$2:$C$381,"&lt;=12/31/2001",'Dataset (all Ps)'!$J$1:$J$380,"*"&amp;'State Analysis (Annual Data)'!$B19&amp;"*")</f>
        <v>0</v>
      </c>
      <c r="AB19">
        <f>COUNTIFS('Dataset (all Ps)'!$C$2:$C$381,"&gt;=1/1/2002",'Dataset (all Ps)'!$C$2:$C$381,"&lt;=12/31/2002",'Dataset (all Ps)'!$J$1:$J$380,"*"&amp;'State Analysis (Annual Data)'!$B19&amp;"*")</f>
        <v>0</v>
      </c>
      <c r="AC19">
        <f>COUNTIFS('Dataset (all Ps)'!$C$2:$C$381,"&gt;=1/1/2003",'Dataset (all Ps)'!$C$2:$C$381,"&lt;=12/31/2003",'Dataset (all Ps)'!$J$1:$J$380,"*"&amp;'State Analysis (Annual Data)'!$B19&amp;"*")</f>
        <v>0</v>
      </c>
      <c r="AD19">
        <f>COUNTIFS('Dataset (all Ps)'!$C$2:$C$381,"&gt;=1/1/2004",'Dataset (all Ps)'!$C$2:$C$381,"&lt;=12/31/2004",'Dataset (all Ps)'!$J$1:$J$380,"*"&amp;'State Analysis (Annual Data)'!$B19&amp;"*")</f>
        <v>0</v>
      </c>
      <c r="AE19">
        <f>COUNTIFS('Dataset (all Ps)'!$C$2:$C$381,"&gt;=1/1/2005",'Dataset (all Ps)'!$C$2:$C$381,"&lt;=12/31/2005",'Dataset (all Ps)'!$J$1:$J$380,"*"&amp;'State Analysis (Annual Data)'!$B19&amp;"*")</f>
        <v>0</v>
      </c>
      <c r="AF19">
        <f>COUNTIFS('Dataset (all Ps)'!$C$2:$C$381,"&gt;=1/1/2006",'Dataset (all Ps)'!$C$2:$C$381,"&lt;=12/31/2006",'Dataset (all Ps)'!$J$1:$J$380,"*"&amp;'State Analysis (Annual Data)'!$B19&amp;"*")</f>
        <v>0</v>
      </c>
      <c r="AG19">
        <f>COUNTIFS('Dataset (all Ps)'!$C$2:$C$381,"&gt;=1/1/2007",'Dataset (all Ps)'!$C$2:$C$381,"&lt;=12/31/2007",'Dataset (all Ps)'!$J$1:$J$380,"*"&amp;'State Analysis (Annual Data)'!$B19&amp;"*")</f>
        <v>0</v>
      </c>
      <c r="AH19">
        <f>COUNTIFS('Dataset (all Ps)'!$C$2:$C$381,"&gt;=1/1/2008",'Dataset (all Ps)'!$C$2:$C$381,"&lt;=12/31/2008",'Dataset (all Ps)'!$J$1:$J$380,"*"&amp;'State Analysis (Annual Data)'!$B19&amp;"*")</f>
        <v>0</v>
      </c>
      <c r="AI19">
        <f>COUNTIFS('Dataset (all Ps)'!$C$2:$C$381,"&gt;=1/1/2009",'Dataset (all Ps)'!$C$2:$C$381,"&lt;=12/31/2009",'Dataset (all Ps)'!$J$1:$J$380,"*"&amp;'State Analysis (Annual Data)'!$B19&amp;"*")</f>
        <v>0</v>
      </c>
      <c r="AJ19">
        <f>COUNTIFS('Dataset (all Ps)'!$C$2:$C$381,"&gt;=1/1/2010",'Dataset (all Ps)'!$C$2:$C$381,"&lt;=12/31/2010",'Dataset (all Ps)'!$J$1:$J$380,"*"&amp;'State Analysis (Annual Data)'!$B19&amp;"*")</f>
        <v>1</v>
      </c>
      <c r="AK19">
        <f>COUNTIFS('Dataset (all Ps)'!$C$2:$C$381,"&gt;=1/1/2011",'Dataset (all Ps)'!$C$2:$C$381,"&lt;=12/31/2011",'Dataset (all Ps)'!$J$1:$J$380,"*"&amp;'State Analysis (Annual Data)'!$B19&amp;"*")</f>
        <v>1</v>
      </c>
      <c r="AL19">
        <f>COUNTIFS('Dataset (all Ps)'!$C$2:$C$381,"&gt;=1/1/2012",'Dataset (all Ps)'!$C$2:$C$381,"&lt;=12/31/2012",'Dataset (all Ps)'!$J$1:$J$380,"*"&amp;'State Analysis (Annual Data)'!$B19&amp;"*")</f>
        <v>3</v>
      </c>
      <c r="AM19">
        <f>COUNTIFS('Dataset (all Ps)'!$C$2:$C$381,"&gt;=1/1/2013",'Dataset (all Ps)'!$C$2:$C$381,"&lt;=12/31/2013",'Dataset (all Ps)'!$J$1:$J$380,"*"&amp;'State Analysis (Annual Data)'!$B19&amp;"*")</f>
        <v>2</v>
      </c>
      <c r="AN19">
        <f>COUNTIFS('Dataset (all Ps)'!$C$2:$C$381,"&gt;=1/1/2014",'Dataset (all Ps)'!$C$2:$C$381,"&lt;=12/31/2014",'Dataset (all Ps)'!$J$1:$J$380,"*"&amp;'State Analysis (Annual Data)'!$B19&amp;"*")</f>
        <v>5</v>
      </c>
      <c r="AO19">
        <f>COUNTIFS('Dataset (all Ps)'!$C$2:$C$381,"&gt;=1/1/2015",'Dataset (all Ps)'!$C$2:$C$381,"&lt;=12/31/2015",'Dataset (all Ps)'!$J$1:$J$380,"*"&amp;'State Analysis (Annual Data)'!$B19&amp;"*")</f>
        <v>7</v>
      </c>
      <c r="AP19">
        <f>COUNTIFS('Dataset (all Ps)'!$C$2:$C$381,"&gt;=1/1/2016",'Dataset (all Ps)'!$C$2:$C$381,"&lt;=12/31/2016",'Dataset (all Ps)'!$J$1:$J$380,"*"&amp;'State Analysis (Annual Data)'!$B19&amp;"*")</f>
        <v>7</v>
      </c>
      <c r="AQ19">
        <f>COUNTIFS('Dataset (all Ps)'!$C$2:$C$381,"&gt;=1/1/2017",'Dataset (all Ps)'!$C$2:$C$381,"&lt;=12/31/2017",'Dataset (all Ps)'!$J$1:$J$380,"*"&amp;'State Analysis (Annual Data)'!$B19&amp;"*")</f>
        <v>1</v>
      </c>
      <c r="AR19">
        <f>COUNTIFS('Dataset (all Ps)'!$C$2:$C$381,"&gt;=1/1/2018",'Dataset (all Ps)'!$C$2:$C$381,"&lt;=12/31/2018",'Dataset (all Ps)'!$J$1:$J$380,"*"&amp;'State Analysis (Annual Data)'!$B19&amp;"*")</f>
        <v>3</v>
      </c>
      <c r="AS19">
        <f>COUNTIFS('Dataset (all Ps)'!$C$2:$C$381,"&gt;=1/1/2019",'Dataset (all Ps)'!$C$2:$C$381,"&lt;=12/31/2019",'Dataset (all Ps)'!$J$1:$J$380,"*"&amp;'State Analysis (Annual Data)'!$B19&amp;"*")</f>
        <v>0</v>
      </c>
      <c r="AT19">
        <f>COUNTIFS('Dataset (all Ps)'!$C$2:$C$381,"&gt;=1/1/2020",'Dataset (all Ps)'!$C$2:$C$381,"&lt;=12/31/2020",'Dataset (all Ps)'!$J$1:$J$380,"*"&amp;'State Analysis (Annual Data)'!$B19&amp;"*")</f>
        <v>0</v>
      </c>
      <c r="AU19">
        <f>COUNTIFS('Dataset (all Ps)'!$C$2:$C$381,"&gt;=1/1/2021",'Dataset (all Ps)'!$C$2:$C$381,"&lt;=12/31/2021",'Dataset (all Ps)'!$J$1:$J$380,"*"&amp;'State Analysis (Annual Data)'!$B19&amp;"*")</f>
        <v>9</v>
      </c>
      <c r="AV19">
        <f>COUNTIFS('Dataset (all Ps)'!$C$2:$C$381,"&gt;=1/1/2022",'Dataset (all Ps)'!$C$2:$C$381,"&lt;=12/31/2022",'Dataset (all Ps)'!$J$1:$J$380,"*"&amp;'State Analysis (Annual Data)'!$B19&amp;"*")</f>
        <v>9</v>
      </c>
      <c r="AW19">
        <f>COUNTIFS('Dataset (all Ps)'!$C$2:$C$381,"&gt;=1/1/2023",'Dataset (all Ps)'!$C$2:$C$381,"&lt;=12/31/2023",'Dataset (all Ps)'!$J$1:$J$380,"*"&amp;'State Analysis (Annual Data)'!$B19&amp;"*")</f>
        <v>5</v>
      </c>
    </row>
    <row r="20" spans="1:49" x14ac:dyDescent="0.2">
      <c r="A20" t="s">
        <v>5478</v>
      </c>
      <c r="B20" t="s">
        <v>687</v>
      </c>
      <c r="C20" t="s">
        <v>5515</v>
      </c>
      <c r="D20">
        <f>COUNTIFS('Dataset (all Ps)'!$C$2:$C$381,"&gt;=1/1/2001",'Dataset (all Ps)'!$C$2:$C$381,"&lt;=12/31/2001",'Dataset (all Ps)'!$I$1:$I$380,"*"&amp;'State Analysis (Annual Data)'!$B20&amp;"*")</f>
        <v>0</v>
      </c>
      <c r="E20">
        <f>COUNTIFS('Dataset (all Ps)'!$C$2:$C$381,"&gt;=1/1/2002",'Dataset (all Ps)'!$C$2:$C$381,"&lt;=12/31/2002",'Dataset (all Ps)'!$I$1:$I$380,"*"&amp;'State Analysis (Annual Data)'!$B20&amp;"*")</f>
        <v>0</v>
      </c>
      <c r="F20">
        <f>COUNTIFS('Dataset (all Ps)'!$C$2:$C$381,"&gt;=1/1/2003",'Dataset (all Ps)'!$C$2:$C$381,"&lt;=12/31/2003",'Dataset (all Ps)'!$I$1:$I$380,"*"&amp;'State Analysis (Annual Data)'!$B20&amp;"*")</f>
        <v>0</v>
      </c>
      <c r="G20">
        <f>COUNTIFS('Dataset (all Ps)'!$C$2:$C$381,"&gt;=1/1/2004",'Dataset (all Ps)'!$C$2:$C$381,"&lt;=12/31/2004",'Dataset (all Ps)'!$I$1:$I$380,"*"&amp;'State Analysis (Annual Data)'!$B20&amp;"*")</f>
        <v>0</v>
      </c>
      <c r="H20">
        <f>COUNTIFS('Dataset (all Ps)'!$C$2:$C$381,"&gt;=1/1/2005",'Dataset (all Ps)'!$C$2:$C$381,"&lt;=12/31/2005",'Dataset (all Ps)'!$I$1:$I$380,"*"&amp;'State Analysis (Annual Data)'!$B20&amp;"*")</f>
        <v>0</v>
      </c>
      <c r="I20">
        <f>COUNTIFS('Dataset (all Ps)'!$C$2:$C$381,"&gt;=1/1/2006",'Dataset (all Ps)'!$C$2:$C$381,"&lt;=12/31/2006",'Dataset (all Ps)'!$I$1:$I$380,"*"&amp;'State Analysis (Annual Data)'!$B20&amp;"*")</f>
        <v>0</v>
      </c>
      <c r="J20">
        <f>COUNTIFS('Dataset (all Ps)'!$C$2:$C$381,"&gt;=1/1/2007",'Dataset (all Ps)'!$C$2:$C$381,"&lt;=12/31/2007",'Dataset (all Ps)'!$I$1:$I$380,"*"&amp;'State Analysis (Annual Data)'!$B20&amp;"*")</f>
        <v>0</v>
      </c>
      <c r="K20">
        <f>COUNTIFS('Dataset (all Ps)'!$C$2:$C$381,"&gt;=1/1/2008",'Dataset (all Ps)'!$C$2:$C$381,"&lt;=12/31/2008",'Dataset (all Ps)'!$I$1:$I$380,"*"&amp;'State Analysis (Annual Data)'!$B20&amp;"*")</f>
        <v>0</v>
      </c>
      <c r="L20">
        <f>COUNTIFS('Dataset (all Ps)'!$C$2:$C$381,"&gt;=1/1/2009",'Dataset (all Ps)'!$C$2:$C$381,"&lt;=12/31/2009",'Dataset (all Ps)'!$I$1:$I$380,"*"&amp;'State Analysis (Annual Data)'!$B20&amp;"*")</f>
        <v>0</v>
      </c>
      <c r="M20">
        <f>COUNTIFS('Dataset (all Ps)'!$C$2:$C$381,"&gt;=1/1/2010",'Dataset (all Ps)'!$C$2:$C$381,"&lt;=12/31/2010",'Dataset (all Ps)'!$I$1:$I$380,"*"&amp;'State Analysis (Annual Data)'!$B20&amp;"*")</f>
        <v>0</v>
      </c>
      <c r="N20">
        <f>COUNTIFS('Dataset (all Ps)'!$C$2:$C$381,"&gt;=1/1/2011",'Dataset (all Ps)'!$C$2:$C$381,"&lt;=12/31/2011",'Dataset (all Ps)'!$I$1:$I$380,"*"&amp;'State Analysis (Annual Data)'!$B20&amp;"*")</f>
        <v>0</v>
      </c>
      <c r="O20">
        <f>COUNTIFS('Dataset (all Ps)'!$C$2:$C$381,"&gt;=1/1/2012",'Dataset (all Ps)'!$C$2:$C$381,"&lt;=12/31/2012",'Dataset (all Ps)'!$I$1:$I$380,"*"&amp;'State Analysis (Annual Data)'!$B20&amp;"*")</f>
        <v>0</v>
      </c>
      <c r="P20">
        <f>COUNTIFS('Dataset (all Ps)'!$C$2:$C$381,"&gt;=1/1/2013",'Dataset (all Ps)'!$C$2:$C$381,"&lt;=12/31/2013",'Dataset (all Ps)'!$I$1:$I$380,"*"&amp;'State Analysis (Annual Data)'!$B20&amp;"*")</f>
        <v>0</v>
      </c>
      <c r="Q20">
        <f>COUNTIFS('Dataset (all Ps)'!$C$2:$C$381,"&gt;=1/1/2014",'Dataset (all Ps)'!$C$2:$C$381,"&lt;=12/31/2014",'Dataset (all Ps)'!$I$1:$I$380,"*"&amp;'State Analysis (Annual Data)'!$B20&amp;"*")</f>
        <v>0</v>
      </c>
      <c r="R20">
        <f>COUNTIFS('Dataset (all Ps)'!$C$2:$C$381,"&gt;=1/1/2015",'Dataset (all Ps)'!$C$2:$C$381,"&lt;=12/31/2015",'Dataset (all Ps)'!$I$1:$I$380,"*"&amp;'State Analysis (Annual Data)'!$B20&amp;"*")</f>
        <v>0</v>
      </c>
      <c r="S20">
        <f>COUNTIFS('Dataset (all Ps)'!$C$2:$C$381,"&gt;=1/1/2016",'Dataset (all Ps)'!$C$2:$C$381,"&lt;=12/31/2016",'Dataset (all Ps)'!$I$1:$I$380,"*"&amp;'State Analysis (Annual Data)'!$B20&amp;"*")</f>
        <v>0</v>
      </c>
      <c r="T20">
        <f>COUNTIFS('Dataset (all Ps)'!$C$2:$C$381,"&gt;=1/1/2017",'Dataset (all Ps)'!$C$2:$C$381,"&lt;=12/31/2017",'Dataset (all Ps)'!$I$1:$I$380,"*"&amp;'State Analysis (Annual Data)'!$B20&amp;"*")</f>
        <v>0</v>
      </c>
      <c r="U20">
        <f>COUNTIFS('Dataset (all Ps)'!$C$2:$C$381,"&gt;=1/1/2018",'Dataset (all Ps)'!$C$2:$C$381,"&lt;=12/31/2018",'Dataset (all Ps)'!$I$1:$I$380,"*"&amp;'State Analysis (Annual Data)'!$B20&amp;"*")</f>
        <v>0</v>
      </c>
      <c r="V20">
        <f>COUNTIFS('Dataset (all Ps)'!$C$2:$C$381,"&gt;=1/1/2019",'Dataset (all Ps)'!$C$2:$C$381,"&lt;=12/31/2019",'Dataset (all Ps)'!$I$1:$I$380,"*"&amp;'State Analysis (Annual Data)'!$B20&amp;"*")</f>
        <v>0</v>
      </c>
      <c r="W20">
        <f>COUNTIFS('Dataset (all Ps)'!$C$2:$C$381,"&gt;=1/1/2020",'Dataset (all Ps)'!$C$2:$C$381,"&lt;=12/31/2020",'Dataset (all Ps)'!$I$1:$I$380,"*"&amp;'State Analysis (Annual Data)'!$B20&amp;"*")</f>
        <v>0</v>
      </c>
      <c r="X20">
        <f>COUNTIFS('Dataset (all Ps)'!$C$2:$C$381,"&gt;=1/1/2021",'Dataset (all Ps)'!$C$2:$C$381,"&lt;=12/31/2021",'Dataset (all Ps)'!$I$1:$I$380,"*"&amp;'State Analysis (Annual Data)'!$B20&amp;"*")</f>
        <v>3</v>
      </c>
      <c r="Y20">
        <f>COUNTIFS('Dataset (all Ps)'!$C$2:$C$381,"&gt;=1/1/2022",'Dataset (all Ps)'!$C$2:$C$381,"&lt;=12/31/2022",'Dataset (all Ps)'!$I$1:$I$380,"*"&amp;'State Analysis (Annual Data)'!$B20&amp;"*")</f>
        <v>0</v>
      </c>
      <c r="Z20">
        <f>COUNTIFS('Dataset (all Ps)'!$C$2:$C$381,"&gt;=1/1/2023",'Dataset (all Ps)'!$C$2:$C$381,"&lt;=12/31/2023",'Dataset (all Ps)'!$I$1:$I$380,"*"&amp;'State Analysis (Annual Data)'!$B20&amp;"*")</f>
        <v>0</v>
      </c>
      <c r="AA20">
        <f>COUNTIFS('Dataset (all Ps)'!$C$2:$C$381,"&gt;=1/1/2001",'Dataset (all Ps)'!$C$2:$C$381,"&lt;=12/31/2001",'Dataset (all Ps)'!$J$1:$J$380,"*"&amp;'State Analysis (Annual Data)'!$B20&amp;"*")</f>
        <v>0</v>
      </c>
      <c r="AB20">
        <f>COUNTIFS('Dataset (all Ps)'!$C$2:$C$381,"&gt;=1/1/2002",'Dataset (all Ps)'!$C$2:$C$381,"&lt;=12/31/2002",'Dataset (all Ps)'!$J$1:$J$380,"*"&amp;'State Analysis (Annual Data)'!$B20&amp;"*")</f>
        <v>0</v>
      </c>
      <c r="AC20">
        <f>COUNTIFS('Dataset (all Ps)'!$C$2:$C$381,"&gt;=1/1/2003",'Dataset (all Ps)'!$C$2:$C$381,"&lt;=12/31/2003",'Dataset (all Ps)'!$J$1:$J$380,"*"&amp;'State Analysis (Annual Data)'!$B20&amp;"*")</f>
        <v>0</v>
      </c>
      <c r="AD20">
        <f>COUNTIFS('Dataset (all Ps)'!$C$2:$C$381,"&gt;=1/1/2004",'Dataset (all Ps)'!$C$2:$C$381,"&lt;=12/31/2004",'Dataset (all Ps)'!$J$1:$J$380,"*"&amp;'State Analysis (Annual Data)'!$B20&amp;"*")</f>
        <v>0</v>
      </c>
      <c r="AE20">
        <f>COUNTIFS('Dataset (all Ps)'!$C$2:$C$381,"&gt;=1/1/2005",'Dataset (all Ps)'!$C$2:$C$381,"&lt;=12/31/2005",'Dataset (all Ps)'!$J$1:$J$380,"*"&amp;'State Analysis (Annual Data)'!$B20&amp;"*")</f>
        <v>0</v>
      </c>
      <c r="AF20">
        <f>COUNTIFS('Dataset (all Ps)'!$C$2:$C$381,"&gt;=1/1/2006",'Dataset (all Ps)'!$C$2:$C$381,"&lt;=12/31/2006",'Dataset (all Ps)'!$J$1:$J$380,"*"&amp;'State Analysis (Annual Data)'!$B20&amp;"*")</f>
        <v>0</v>
      </c>
      <c r="AG20">
        <f>COUNTIFS('Dataset (all Ps)'!$C$2:$C$381,"&gt;=1/1/2007",'Dataset (all Ps)'!$C$2:$C$381,"&lt;=12/31/2007",'Dataset (all Ps)'!$J$1:$J$380,"*"&amp;'State Analysis (Annual Data)'!$B20&amp;"*")</f>
        <v>0</v>
      </c>
      <c r="AH20">
        <f>COUNTIFS('Dataset (all Ps)'!$C$2:$C$381,"&gt;=1/1/2008",'Dataset (all Ps)'!$C$2:$C$381,"&lt;=12/31/2008",'Dataset (all Ps)'!$J$1:$J$380,"*"&amp;'State Analysis (Annual Data)'!$B20&amp;"*")</f>
        <v>0</v>
      </c>
      <c r="AI20">
        <f>COUNTIFS('Dataset (all Ps)'!$C$2:$C$381,"&gt;=1/1/2009",'Dataset (all Ps)'!$C$2:$C$381,"&lt;=12/31/2009",'Dataset (all Ps)'!$J$1:$J$380,"*"&amp;'State Analysis (Annual Data)'!$B20&amp;"*")</f>
        <v>1</v>
      </c>
      <c r="AJ20">
        <f>COUNTIFS('Dataset (all Ps)'!$C$2:$C$381,"&gt;=1/1/2010",'Dataset (all Ps)'!$C$2:$C$381,"&lt;=12/31/2010",'Dataset (all Ps)'!$J$1:$J$380,"*"&amp;'State Analysis (Annual Data)'!$B20&amp;"*")</f>
        <v>0</v>
      </c>
      <c r="AK20">
        <f>COUNTIFS('Dataset (all Ps)'!$C$2:$C$381,"&gt;=1/1/2011",'Dataset (all Ps)'!$C$2:$C$381,"&lt;=12/31/2011",'Dataset (all Ps)'!$J$1:$J$380,"*"&amp;'State Analysis (Annual Data)'!$B20&amp;"*")</f>
        <v>0</v>
      </c>
      <c r="AL20">
        <f>COUNTIFS('Dataset (all Ps)'!$C$2:$C$381,"&gt;=1/1/2012",'Dataset (all Ps)'!$C$2:$C$381,"&lt;=12/31/2012",'Dataset (all Ps)'!$J$1:$J$380,"*"&amp;'State Analysis (Annual Data)'!$B20&amp;"*")</f>
        <v>2</v>
      </c>
      <c r="AM20">
        <f>COUNTIFS('Dataset (all Ps)'!$C$2:$C$381,"&gt;=1/1/2013",'Dataset (all Ps)'!$C$2:$C$381,"&lt;=12/31/2013",'Dataset (all Ps)'!$J$1:$J$380,"*"&amp;'State Analysis (Annual Data)'!$B20&amp;"*")</f>
        <v>0</v>
      </c>
      <c r="AN20">
        <f>COUNTIFS('Dataset (all Ps)'!$C$2:$C$381,"&gt;=1/1/2014",'Dataset (all Ps)'!$C$2:$C$381,"&lt;=12/31/2014",'Dataset (all Ps)'!$J$1:$J$380,"*"&amp;'State Analysis (Annual Data)'!$B20&amp;"*")</f>
        <v>2</v>
      </c>
      <c r="AO20">
        <f>COUNTIFS('Dataset (all Ps)'!$C$2:$C$381,"&gt;=1/1/2015",'Dataset (all Ps)'!$C$2:$C$381,"&lt;=12/31/2015",'Dataset (all Ps)'!$J$1:$J$380,"*"&amp;'State Analysis (Annual Data)'!$B20&amp;"*")</f>
        <v>6</v>
      </c>
      <c r="AP20">
        <f>COUNTIFS('Dataset (all Ps)'!$C$2:$C$381,"&gt;=1/1/2016",'Dataset (all Ps)'!$C$2:$C$381,"&lt;=12/31/2016",'Dataset (all Ps)'!$J$1:$J$380,"*"&amp;'State Analysis (Annual Data)'!$B20&amp;"*")</f>
        <v>3</v>
      </c>
      <c r="AQ20">
        <f>COUNTIFS('Dataset (all Ps)'!$C$2:$C$381,"&gt;=1/1/2017",'Dataset (all Ps)'!$C$2:$C$381,"&lt;=12/31/2017",'Dataset (all Ps)'!$J$1:$J$380,"*"&amp;'State Analysis (Annual Data)'!$B20&amp;"*")</f>
        <v>2</v>
      </c>
      <c r="AR20">
        <f>COUNTIFS('Dataset (all Ps)'!$C$2:$C$381,"&gt;=1/1/2018",'Dataset (all Ps)'!$C$2:$C$381,"&lt;=12/31/2018",'Dataset (all Ps)'!$J$1:$J$380,"*"&amp;'State Analysis (Annual Data)'!$B20&amp;"*")</f>
        <v>1</v>
      </c>
      <c r="AS20">
        <f>COUNTIFS('Dataset (all Ps)'!$C$2:$C$381,"&gt;=1/1/2019",'Dataset (all Ps)'!$C$2:$C$381,"&lt;=12/31/2019",'Dataset (all Ps)'!$J$1:$J$380,"*"&amp;'State Analysis (Annual Data)'!$B20&amp;"*")</f>
        <v>0</v>
      </c>
      <c r="AT20">
        <f>COUNTIFS('Dataset (all Ps)'!$C$2:$C$381,"&gt;=1/1/2020",'Dataset (all Ps)'!$C$2:$C$381,"&lt;=12/31/2020",'Dataset (all Ps)'!$J$1:$J$380,"*"&amp;'State Analysis (Annual Data)'!$B20&amp;"*")</f>
        <v>0</v>
      </c>
      <c r="AU20">
        <f>COUNTIFS('Dataset (all Ps)'!$C$2:$C$381,"&gt;=1/1/2021",'Dataset (all Ps)'!$C$2:$C$381,"&lt;=12/31/2021",'Dataset (all Ps)'!$J$1:$J$380,"*"&amp;'State Analysis (Annual Data)'!$B20&amp;"*")</f>
        <v>10</v>
      </c>
      <c r="AV20">
        <f>COUNTIFS('Dataset (all Ps)'!$C$2:$C$381,"&gt;=1/1/2022",'Dataset (all Ps)'!$C$2:$C$381,"&lt;=12/31/2022",'Dataset (all Ps)'!$J$1:$J$380,"*"&amp;'State Analysis (Annual Data)'!$B20&amp;"*")</f>
        <v>12</v>
      </c>
      <c r="AW20">
        <f>COUNTIFS('Dataset (all Ps)'!$C$2:$C$381,"&gt;=1/1/2023",'Dataset (all Ps)'!$C$2:$C$381,"&lt;=12/31/2023",'Dataset (all Ps)'!$J$1:$J$380,"*"&amp;'State Analysis (Annual Data)'!$B20&amp;"*")</f>
        <v>6</v>
      </c>
    </row>
    <row r="21" spans="1:49" x14ac:dyDescent="0.2">
      <c r="A21" t="s">
        <v>5466</v>
      </c>
      <c r="B21" t="s">
        <v>124</v>
      </c>
      <c r="C21" t="s">
        <v>95</v>
      </c>
      <c r="D21">
        <f>COUNTIFS('Dataset (all Ps)'!$C$2:$C$381,"&gt;=1/1/2001",'Dataset (all Ps)'!$C$2:$C$381,"&lt;=12/31/2001",'Dataset (all Ps)'!$I$1:$I$380,"*"&amp;'State Analysis (Annual Data)'!$B21&amp;"*")</f>
        <v>0</v>
      </c>
      <c r="E21">
        <f>COUNTIFS('Dataset (all Ps)'!$C$2:$C$381,"&gt;=1/1/2002",'Dataset (all Ps)'!$C$2:$C$381,"&lt;=12/31/2002",'Dataset (all Ps)'!$I$1:$I$380,"*"&amp;'State Analysis (Annual Data)'!$B21&amp;"*")</f>
        <v>0</v>
      </c>
      <c r="F21">
        <f>COUNTIFS('Dataset (all Ps)'!$C$2:$C$381,"&gt;=1/1/2003",'Dataset (all Ps)'!$C$2:$C$381,"&lt;=12/31/2003",'Dataset (all Ps)'!$I$1:$I$380,"*"&amp;'State Analysis (Annual Data)'!$B21&amp;"*")</f>
        <v>0</v>
      </c>
      <c r="G21">
        <f>COUNTIFS('Dataset (all Ps)'!$C$2:$C$381,"&gt;=1/1/2004",'Dataset (all Ps)'!$C$2:$C$381,"&lt;=12/31/2004",'Dataset (all Ps)'!$I$1:$I$380,"*"&amp;'State Analysis (Annual Data)'!$B21&amp;"*")</f>
        <v>0</v>
      </c>
      <c r="H21">
        <f>COUNTIFS('Dataset (all Ps)'!$C$2:$C$381,"&gt;=1/1/2005",'Dataset (all Ps)'!$C$2:$C$381,"&lt;=12/31/2005",'Dataset (all Ps)'!$I$1:$I$380,"*"&amp;'State Analysis (Annual Data)'!$B21&amp;"*")</f>
        <v>0</v>
      </c>
      <c r="I21">
        <f>COUNTIFS('Dataset (all Ps)'!$C$2:$C$381,"&gt;=1/1/2006",'Dataset (all Ps)'!$C$2:$C$381,"&lt;=12/31/2006",'Dataset (all Ps)'!$I$1:$I$380,"*"&amp;'State Analysis (Annual Data)'!$B21&amp;"*")</f>
        <v>0</v>
      </c>
      <c r="J21">
        <f>COUNTIFS('Dataset (all Ps)'!$C$2:$C$381,"&gt;=1/1/2007",'Dataset (all Ps)'!$C$2:$C$381,"&lt;=12/31/2007",'Dataset (all Ps)'!$I$1:$I$380,"*"&amp;'State Analysis (Annual Data)'!$B21&amp;"*")</f>
        <v>0</v>
      </c>
      <c r="K21">
        <f>COUNTIFS('Dataset (all Ps)'!$C$2:$C$381,"&gt;=1/1/2008",'Dataset (all Ps)'!$C$2:$C$381,"&lt;=12/31/2008",'Dataset (all Ps)'!$I$1:$I$380,"*"&amp;'State Analysis (Annual Data)'!$B21&amp;"*")</f>
        <v>0</v>
      </c>
      <c r="L21">
        <f>COUNTIFS('Dataset (all Ps)'!$C$2:$C$381,"&gt;=1/1/2009",'Dataset (all Ps)'!$C$2:$C$381,"&lt;=12/31/2009",'Dataset (all Ps)'!$I$1:$I$380,"*"&amp;'State Analysis (Annual Data)'!$B21&amp;"*")</f>
        <v>0</v>
      </c>
      <c r="M21">
        <f>COUNTIFS('Dataset (all Ps)'!$C$2:$C$381,"&gt;=1/1/2010",'Dataset (all Ps)'!$C$2:$C$381,"&lt;=12/31/2010",'Dataset (all Ps)'!$I$1:$I$380,"*"&amp;'State Analysis (Annual Data)'!$B21&amp;"*")</f>
        <v>0</v>
      </c>
      <c r="N21">
        <f>COUNTIFS('Dataset (all Ps)'!$C$2:$C$381,"&gt;=1/1/2011",'Dataset (all Ps)'!$C$2:$C$381,"&lt;=12/31/2011",'Dataset (all Ps)'!$I$1:$I$380,"*"&amp;'State Analysis (Annual Data)'!$B21&amp;"*")</f>
        <v>2</v>
      </c>
      <c r="O21">
        <f>COUNTIFS('Dataset (all Ps)'!$C$2:$C$381,"&gt;=1/1/2012",'Dataset (all Ps)'!$C$2:$C$381,"&lt;=12/31/2012",'Dataset (all Ps)'!$I$1:$I$380,"*"&amp;'State Analysis (Annual Data)'!$B21&amp;"*")</f>
        <v>0</v>
      </c>
      <c r="P21">
        <f>COUNTIFS('Dataset (all Ps)'!$C$2:$C$381,"&gt;=1/1/2013",'Dataset (all Ps)'!$C$2:$C$381,"&lt;=12/31/2013",'Dataset (all Ps)'!$I$1:$I$380,"*"&amp;'State Analysis (Annual Data)'!$B21&amp;"*")</f>
        <v>0</v>
      </c>
      <c r="Q21">
        <f>COUNTIFS('Dataset (all Ps)'!$C$2:$C$381,"&gt;=1/1/2014",'Dataset (all Ps)'!$C$2:$C$381,"&lt;=12/31/2014",'Dataset (all Ps)'!$I$1:$I$380,"*"&amp;'State Analysis (Annual Data)'!$B21&amp;"*")</f>
        <v>0</v>
      </c>
      <c r="R21">
        <f>COUNTIFS('Dataset (all Ps)'!$C$2:$C$381,"&gt;=1/1/2015",'Dataset (all Ps)'!$C$2:$C$381,"&lt;=12/31/2015",'Dataset (all Ps)'!$I$1:$I$380,"*"&amp;'State Analysis (Annual Data)'!$B21&amp;"*")</f>
        <v>0</v>
      </c>
      <c r="S21">
        <f>COUNTIFS('Dataset (all Ps)'!$C$2:$C$381,"&gt;=1/1/2016",'Dataset (all Ps)'!$C$2:$C$381,"&lt;=12/31/2016",'Dataset (all Ps)'!$I$1:$I$380,"*"&amp;'State Analysis (Annual Data)'!$B21&amp;"*")</f>
        <v>0</v>
      </c>
      <c r="T21">
        <f>COUNTIFS('Dataset (all Ps)'!$C$2:$C$381,"&gt;=1/1/2017",'Dataset (all Ps)'!$C$2:$C$381,"&lt;=12/31/2017",'Dataset (all Ps)'!$I$1:$I$380,"*"&amp;'State Analysis (Annual Data)'!$B21&amp;"*")</f>
        <v>0</v>
      </c>
      <c r="U21">
        <f>COUNTIFS('Dataset (all Ps)'!$C$2:$C$381,"&gt;=1/1/2018",'Dataset (all Ps)'!$C$2:$C$381,"&lt;=12/31/2018",'Dataset (all Ps)'!$I$1:$I$380,"*"&amp;'State Analysis (Annual Data)'!$B21&amp;"*")</f>
        <v>0</v>
      </c>
      <c r="V21">
        <f>COUNTIFS('Dataset (all Ps)'!$C$2:$C$381,"&gt;=1/1/2019",'Dataset (all Ps)'!$C$2:$C$381,"&lt;=12/31/2019",'Dataset (all Ps)'!$I$1:$I$380,"*"&amp;'State Analysis (Annual Data)'!$B21&amp;"*")</f>
        <v>0</v>
      </c>
      <c r="W21">
        <f>COUNTIFS('Dataset (all Ps)'!$C$2:$C$381,"&gt;=1/1/2020",'Dataset (all Ps)'!$C$2:$C$381,"&lt;=12/31/2020",'Dataset (all Ps)'!$I$1:$I$380,"*"&amp;'State Analysis (Annual Data)'!$B21&amp;"*")</f>
        <v>0</v>
      </c>
      <c r="X21">
        <f>COUNTIFS('Dataset (all Ps)'!$C$2:$C$381,"&gt;=1/1/2021",'Dataset (all Ps)'!$C$2:$C$381,"&lt;=12/31/2021",'Dataset (all Ps)'!$I$1:$I$380,"*"&amp;'State Analysis (Annual Data)'!$B21&amp;"*")</f>
        <v>5</v>
      </c>
      <c r="Y21">
        <f>COUNTIFS('Dataset (all Ps)'!$C$2:$C$381,"&gt;=1/1/2022",'Dataset (all Ps)'!$C$2:$C$381,"&lt;=12/31/2022",'Dataset (all Ps)'!$I$1:$I$380,"*"&amp;'State Analysis (Annual Data)'!$B21&amp;"*")</f>
        <v>4</v>
      </c>
      <c r="Z21">
        <f>COUNTIFS('Dataset (all Ps)'!$C$2:$C$381,"&gt;=1/1/2023",'Dataset (all Ps)'!$C$2:$C$381,"&lt;=12/31/2023",'Dataset (all Ps)'!$I$1:$I$380,"*"&amp;'State Analysis (Annual Data)'!$B21&amp;"*")</f>
        <v>3</v>
      </c>
      <c r="AA21">
        <f>COUNTIFS('Dataset (all Ps)'!$C$2:$C$381,"&gt;=1/1/2001",'Dataset (all Ps)'!$C$2:$C$381,"&lt;=12/31/2001",'Dataset (all Ps)'!$J$1:$J$380,"*"&amp;'State Analysis (Annual Data)'!$B21&amp;"*")</f>
        <v>0</v>
      </c>
      <c r="AB21">
        <f>COUNTIFS('Dataset (all Ps)'!$C$2:$C$381,"&gt;=1/1/2002",'Dataset (all Ps)'!$C$2:$C$381,"&lt;=12/31/2002",'Dataset (all Ps)'!$J$1:$J$380,"*"&amp;'State Analysis (Annual Data)'!$B21&amp;"*")</f>
        <v>0</v>
      </c>
      <c r="AC21">
        <f>COUNTIFS('Dataset (all Ps)'!$C$2:$C$381,"&gt;=1/1/2003",'Dataset (all Ps)'!$C$2:$C$381,"&lt;=12/31/2003",'Dataset (all Ps)'!$J$1:$J$380,"*"&amp;'State Analysis (Annual Data)'!$B21&amp;"*")</f>
        <v>0</v>
      </c>
      <c r="AD21">
        <f>COUNTIFS('Dataset (all Ps)'!$C$2:$C$381,"&gt;=1/1/2004",'Dataset (all Ps)'!$C$2:$C$381,"&lt;=12/31/2004",'Dataset (all Ps)'!$J$1:$J$380,"*"&amp;'State Analysis (Annual Data)'!$B21&amp;"*")</f>
        <v>0</v>
      </c>
      <c r="AE21">
        <f>COUNTIFS('Dataset (all Ps)'!$C$2:$C$381,"&gt;=1/1/2005",'Dataset (all Ps)'!$C$2:$C$381,"&lt;=12/31/2005",'Dataset (all Ps)'!$J$1:$J$380,"*"&amp;'State Analysis (Annual Data)'!$B21&amp;"*")</f>
        <v>0</v>
      </c>
      <c r="AF21">
        <f>COUNTIFS('Dataset (all Ps)'!$C$2:$C$381,"&gt;=1/1/2006",'Dataset (all Ps)'!$C$2:$C$381,"&lt;=12/31/2006",'Dataset (all Ps)'!$J$1:$J$380,"*"&amp;'State Analysis (Annual Data)'!$B21&amp;"*")</f>
        <v>0</v>
      </c>
      <c r="AG21">
        <f>COUNTIFS('Dataset (all Ps)'!$C$2:$C$381,"&gt;=1/1/2007",'Dataset (all Ps)'!$C$2:$C$381,"&lt;=12/31/2007",'Dataset (all Ps)'!$J$1:$J$380,"*"&amp;'State Analysis (Annual Data)'!$B21&amp;"*")</f>
        <v>0</v>
      </c>
      <c r="AH21">
        <f>COUNTIFS('Dataset (all Ps)'!$C$2:$C$381,"&gt;=1/1/2008",'Dataset (all Ps)'!$C$2:$C$381,"&lt;=12/31/2008",'Dataset (all Ps)'!$J$1:$J$380,"*"&amp;'State Analysis (Annual Data)'!$B21&amp;"*")</f>
        <v>0</v>
      </c>
      <c r="AI21">
        <f>COUNTIFS('Dataset (all Ps)'!$C$2:$C$381,"&gt;=1/1/2009",'Dataset (all Ps)'!$C$2:$C$381,"&lt;=12/31/2009",'Dataset (all Ps)'!$J$1:$J$380,"*"&amp;'State Analysis (Annual Data)'!$B21&amp;"*")</f>
        <v>1</v>
      </c>
      <c r="AJ21">
        <f>COUNTIFS('Dataset (all Ps)'!$C$2:$C$381,"&gt;=1/1/2010",'Dataset (all Ps)'!$C$2:$C$381,"&lt;=12/31/2010",'Dataset (all Ps)'!$J$1:$J$380,"*"&amp;'State Analysis (Annual Data)'!$B21&amp;"*")</f>
        <v>3</v>
      </c>
      <c r="AK21">
        <f>COUNTIFS('Dataset (all Ps)'!$C$2:$C$381,"&gt;=1/1/2011",'Dataset (all Ps)'!$C$2:$C$381,"&lt;=12/31/2011",'Dataset (all Ps)'!$J$1:$J$380,"*"&amp;'State Analysis (Annual Data)'!$B21&amp;"*")</f>
        <v>2</v>
      </c>
      <c r="AL21">
        <f>COUNTIFS('Dataset (all Ps)'!$C$2:$C$381,"&gt;=1/1/2012",'Dataset (all Ps)'!$C$2:$C$381,"&lt;=12/31/2012",'Dataset (all Ps)'!$J$1:$J$380,"*"&amp;'State Analysis (Annual Data)'!$B21&amp;"*")</f>
        <v>0</v>
      </c>
      <c r="AM21">
        <f>COUNTIFS('Dataset (all Ps)'!$C$2:$C$381,"&gt;=1/1/2013",'Dataset (all Ps)'!$C$2:$C$381,"&lt;=12/31/2013",'Dataset (all Ps)'!$J$1:$J$380,"*"&amp;'State Analysis (Annual Data)'!$B21&amp;"*")</f>
        <v>1</v>
      </c>
      <c r="AN21">
        <f>COUNTIFS('Dataset (all Ps)'!$C$2:$C$381,"&gt;=1/1/2014",'Dataset (all Ps)'!$C$2:$C$381,"&lt;=12/31/2014",'Dataset (all Ps)'!$J$1:$J$380,"*"&amp;'State Analysis (Annual Data)'!$B21&amp;"*")</f>
        <v>3</v>
      </c>
      <c r="AO21">
        <f>COUNTIFS('Dataset (all Ps)'!$C$2:$C$381,"&gt;=1/1/2015",'Dataset (all Ps)'!$C$2:$C$381,"&lt;=12/31/2015",'Dataset (all Ps)'!$J$1:$J$380,"*"&amp;'State Analysis (Annual Data)'!$B21&amp;"*")</f>
        <v>9</v>
      </c>
      <c r="AP21">
        <f>COUNTIFS('Dataset (all Ps)'!$C$2:$C$381,"&gt;=1/1/2016",'Dataset (all Ps)'!$C$2:$C$381,"&lt;=12/31/2016",'Dataset (all Ps)'!$J$1:$J$380,"*"&amp;'State Analysis (Annual Data)'!$B21&amp;"*")</f>
        <v>6</v>
      </c>
      <c r="AQ21">
        <f>COUNTIFS('Dataset (all Ps)'!$C$2:$C$381,"&gt;=1/1/2017",'Dataset (all Ps)'!$C$2:$C$381,"&lt;=12/31/2017",'Dataset (all Ps)'!$J$1:$J$380,"*"&amp;'State Analysis (Annual Data)'!$B21&amp;"*")</f>
        <v>2</v>
      </c>
      <c r="AR21">
        <f>COUNTIFS('Dataset (all Ps)'!$C$2:$C$381,"&gt;=1/1/2018",'Dataset (all Ps)'!$C$2:$C$381,"&lt;=12/31/2018",'Dataset (all Ps)'!$J$1:$J$380,"*"&amp;'State Analysis (Annual Data)'!$B21&amp;"*")</f>
        <v>3</v>
      </c>
      <c r="AS21">
        <f>COUNTIFS('Dataset (all Ps)'!$C$2:$C$381,"&gt;=1/1/2019",'Dataset (all Ps)'!$C$2:$C$381,"&lt;=12/31/2019",'Dataset (all Ps)'!$J$1:$J$380,"*"&amp;'State Analysis (Annual Data)'!$B21&amp;"*")</f>
        <v>1</v>
      </c>
      <c r="AT21">
        <f>COUNTIFS('Dataset (all Ps)'!$C$2:$C$381,"&gt;=1/1/2020",'Dataset (all Ps)'!$C$2:$C$381,"&lt;=12/31/2020",'Dataset (all Ps)'!$J$1:$J$380,"*"&amp;'State Analysis (Annual Data)'!$B21&amp;"*")</f>
        <v>0</v>
      </c>
      <c r="AU21">
        <f>COUNTIFS('Dataset (all Ps)'!$C$2:$C$381,"&gt;=1/1/2021",'Dataset (all Ps)'!$C$2:$C$381,"&lt;=12/31/2021",'Dataset (all Ps)'!$J$1:$J$380,"*"&amp;'State Analysis (Annual Data)'!$B21&amp;"*")</f>
        <v>13</v>
      </c>
      <c r="AV21">
        <f>COUNTIFS('Dataset (all Ps)'!$C$2:$C$381,"&gt;=1/1/2022",'Dataset (all Ps)'!$C$2:$C$381,"&lt;=12/31/2022",'Dataset (all Ps)'!$J$1:$J$380,"*"&amp;'State Analysis (Annual Data)'!$B21&amp;"*")</f>
        <v>15</v>
      </c>
      <c r="AW21">
        <f>COUNTIFS('Dataset (all Ps)'!$C$2:$C$381,"&gt;=1/1/2023",'Dataset (all Ps)'!$C$2:$C$381,"&lt;=12/31/2023",'Dataset (all Ps)'!$J$1:$J$380,"*"&amp;'State Analysis (Annual Data)'!$B21&amp;"*")</f>
        <v>6</v>
      </c>
    </row>
    <row r="22" spans="1:49" x14ac:dyDescent="0.2">
      <c r="A22" t="s">
        <v>5479</v>
      </c>
      <c r="B22" t="s">
        <v>3630</v>
      </c>
      <c r="C22" t="s">
        <v>5515</v>
      </c>
      <c r="D22">
        <f>COUNTIFS('Dataset (all Ps)'!$C$2:$C$381,"&gt;=1/1/2001",'Dataset (all Ps)'!$C$2:$C$381,"&lt;=12/31/2001",'Dataset (all Ps)'!$I$1:$I$380,"*"&amp;'State Analysis (Annual Data)'!$B22&amp;"*")</f>
        <v>0</v>
      </c>
      <c r="E22">
        <f>COUNTIFS('Dataset (all Ps)'!$C$2:$C$381,"&gt;=1/1/2002",'Dataset (all Ps)'!$C$2:$C$381,"&lt;=12/31/2002",'Dataset (all Ps)'!$I$1:$I$380,"*"&amp;'State Analysis (Annual Data)'!$B22&amp;"*")</f>
        <v>0</v>
      </c>
      <c r="F22">
        <f>COUNTIFS('Dataset (all Ps)'!$C$2:$C$381,"&gt;=1/1/2003",'Dataset (all Ps)'!$C$2:$C$381,"&lt;=12/31/2003",'Dataset (all Ps)'!$I$1:$I$380,"*"&amp;'State Analysis (Annual Data)'!$B22&amp;"*")</f>
        <v>0</v>
      </c>
      <c r="G22">
        <f>COUNTIFS('Dataset (all Ps)'!$C$2:$C$381,"&gt;=1/1/2004",'Dataset (all Ps)'!$C$2:$C$381,"&lt;=12/31/2004",'Dataset (all Ps)'!$I$1:$I$380,"*"&amp;'State Analysis (Annual Data)'!$B22&amp;"*")</f>
        <v>2</v>
      </c>
      <c r="H22">
        <f>COUNTIFS('Dataset (all Ps)'!$C$2:$C$381,"&gt;=1/1/2005",'Dataset (all Ps)'!$C$2:$C$381,"&lt;=12/31/2005",'Dataset (all Ps)'!$I$1:$I$380,"*"&amp;'State Analysis (Annual Data)'!$B22&amp;"*")</f>
        <v>0</v>
      </c>
      <c r="I22">
        <f>COUNTIFS('Dataset (all Ps)'!$C$2:$C$381,"&gt;=1/1/2006",'Dataset (all Ps)'!$C$2:$C$381,"&lt;=12/31/2006",'Dataset (all Ps)'!$I$1:$I$380,"*"&amp;'State Analysis (Annual Data)'!$B22&amp;"*")</f>
        <v>0</v>
      </c>
      <c r="J22">
        <f>COUNTIFS('Dataset (all Ps)'!$C$2:$C$381,"&gt;=1/1/2007",'Dataset (all Ps)'!$C$2:$C$381,"&lt;=12/31/2007",'Dataset (all Ps)'!$I$1:$I$380,"*"&amp;'State Analysis (Annual Data)'!$B22&amp;"*")</f>
        <v>0</v>
      </c>
      <c r="K22">
        <f>COUNTIFS('Dataset (all Ps)'!$C$2:$C$381,"&gt;=1/1/2008",'Dataset (all Ps)'!$C$2:$C$381,"&lt;=12/31/2008",'Dataset (all Ps)'!$I$1:$I$380,"*"&amp;'State Analysis (Annual Data)'!$B22&amp;"*")</f>
        <v>3</v>
      </c>
      <c r="L22">
        <f>COUNTIFS('Dataset (all Ps)'!$C$2:$C$381,"&gt;=1/1/2009",'Dataset (all Ps)'!$C$2:$C$381,"&lt;=12/31/2009",'Dataset (all Ps)'!$I$1:$I$380,"*"&amp;'State Analysis (Annual Data)'!$B22&amp;"*")</f>
        <v>0</v>
      </c>
      <c r="M22">
        <f>COUNTIFS('Dataset (all Ps)'!$C$2:$C$381,"&gt;=1/1/2010",'Dataset (all Ps)'!$C$2:$C$381,"&lt;=12/31/2010",'Dataset (all Ps)'!$I$1:$I$380,"*"&amp;'State Analysis (Annual Data)'!$B22&amp;"*")</f>
        <v>0</v>
      </c>
      <c r="N22">
        <f>COUNTIFS('Dataset (all Ps)'!$C$2:$C$381,"&gt;=1/1/2011",'Dataset (all Ps)'!$C$2:$C$381,"&lt;=12/31/2011",'Dataset (all Ps)'!$I$1:$I$380,"*"&amp;'State Analysis (Annual Data)'!$B22&amp;"*")</f>
        <v>0</v>
      </c>
      <c r="O22">
        <f>COUNTIFS('Dataset (all Ps)'!$C$2:$C$381,"&gt;=1/1/2012",'Dataset (all Ps)'!$C$2:$C$381,"&lt;=12/31/2012",'Dataset (all Ps)'!$I$1:$I$380,"*"&amp;'State Analysis (Annual Data)'!$B22&amp;"*")</f>
        <v>0</v>
      </c>
      <c r="P22">
        <f>COUNTIFS('Dataset (all Ps)'!$C$2:$C$381,"&gt;=1/1/2013",'Dataset (all Ps)'!$C$2:$C$381,"&lt;=12/31/2013",'Dataset (all Ps)'!$I$1:$I$380,"*"&amp;'State Analysis (Annual Data)'!$B22&amp;"*")</f>
        <v>0</v>
      </c>
      <c r="Q22">
        <f>COUNTIFS('Dataset (all Ps)'!$C$2:$C$381,"&gt;=1/1/2014",'Dataset (all Ps)'!$C$2:$C$381,"&lt;=12/31/2014",'Dataset (all Ps)'!$I$1:$I$380,"*"&amp;'State Analysis (Annual Data)'!$B22&amp;"*")</f>
        <v>0</v>
      </c>
      <c r="R22">
        <f>COUNTIFS('Dataset (all Ps)'!$C$2:$C$381,"&gt;=1/1/2015",'Dataset (all Ps)'!$C$2:$C$381,"&lt;=12/31/2015",'Dataset (all Ps)'!$I$1:$I$380,"*"&amp;'State Analysis (Annual Data)'!$B22&amp;"*")</f>
        <v>0</v>
      </c>
      <c r="S22">
        <f>COUNTIFS('Dataset (all Ps)'!$C$2:$C$381,"&gt;=1/1/2016",'Dataset (all Ps)'!$C$2:$C$381,"&lt;=12/31/2016",'Dataset (all Ps)'!$I$1:$I$380,"*"&amp;'State Analysis (Annual Data)'!$B22&amp;"*")</f>
        <v>0</v>
      </c>
      <c r="T22">
        <f>COUNTIFS('Dataset (all Ps)'!$C$2:$C$381,"&gt;=1/1/2017",'Dataset (all Ps)'!$C$2:$C$381,"&lt;=12/31/2017",'Dataset (all Ps)'!$I$1:$I$380,"*"&amp;'State Analysis (Annual Data)'!$B22&amp;"*")</f>
        <v>0</v>
      </c>
      <c r="U22">
        <f>COUNTIFS('Dataset (all Ps)'!$C$2:$C$381,"&gt;=1/1/2018",'Dataset (all Ps)'!$C$2:$C$381,"&lt;=12/31/2018",'Dataset (all Ps)'!$I$1:$I$380,"*"&amp;'State Analysis (Annual Data)'!$B22&amp;"*")</f>
        <v>0</v>
      </c>
      <c r="V22">
        <f>COUNTIFS('Dataset (all Ps)'!$C$2:$C$381,"&gt;=1/1/2019",'Dataset (all Ps)'!$C$2:$C$381,"&lt;=12/31/2019",'Dataset (all Ps)'!$I$1:$I$380,"*"&amp;'State Analysis (Annual Data)'!$B22&amp;"*")</f>
        <v>0</v>
      </c>
      <c r="W22">
        <f>COUNTIFS('Dataset (all Ps)'!$C$2:$C$381,"&gt;=1/1/2020",'Dataset (all Ps)'!$C$2:$C$381,"&lt;=12/31/2020",'Dataset (all Ps)'!$I$1:$I$380,"*"&amp;'State Analysis (Annual Data)'!$B22&amp;"*")</f>
        <v>0</v>
      </c>
      <c r="X22">
        <f>COUNTIFS('Dataset (all Ps)'!$C$2:$C$381,"&gt;=1/1/2021",'Dataset (all Ps)'!$C$2:$C$381,"&lt;=12/31/2021",'Dataset (all Ps)'!$I$1:$I$380,"*"&amp;'State Analysis (Annual Data)'!$B22&amp;"*")</f>
        <v>0</v>
      </c>
      <c r="Y22">
        <f>COUNTIFS('Dataset (all Ps)'!$C$2:$C$381,"&gt;=1/1/2022",'Dataset (all Ps)'!$C$2:$C$381,"&lt;=12/31/2022",'Dataset (all Ps)'!$I$1:$I$380,"*"&amp;'State Analysis (Annual Data)'!$B22&amp;"*")</f>
        <v>0</v>
      </c>
      <c r="Z22">
        <f>COUNTIFS('Dataset (all Ps)'!$C$2:$C$381,"&gt;=1/1/2023",'Dataset (all Ps)'!$C$2:$C$381,"&lt;=12/31/2023",'Dataset (all Ps)'!$I$1:$I$380,"*"&amp;'State Analysis (Annual Data)'!$B22&amp;"*")</f>
        <v>0</v>
      </c>
      <c r="AA22">
        <f>COUNTIFS('Dataset (all Ps)'!$C$2:$C$381,"&gt;=1/1/2001",'Dataset (all Ps)'!$C$2:$C$381,"&lt;=12/31/2001",'Dataset (all Ps)'!$J$1:$J$380,"*"&amp;'State Analysis (Annual Data)'!$B22&amp;"*")</f>
        <v>1</v>
      </c>
      <c r="AB22">
        <f>COUNTIFS('Dataset (all Ps)'!$C$2:$C$381,"&gt;=1/1/2002",'Dataset (all Ps)'!$C$2:$C$381,"&lt;=12/31/2002",'Dataset (all Ps)'!$J$1:$J$380,"*"&amp;'State Analysis (Annual Data)'!$B22&amp;"*")</f>
        <v>2</v>
      </c>
      <c r="AC22">
        <f>COUNTIFS('Dataset (all Ps)'!$C$2:$C$381,"&gt;=1/1/2003",'Dataset (all Ps)'!$C$2:$C$381,"&lt;=12/31/2003",'Dataset (all Ps)'!$J$1:$J$380,"*"&amp;'State Analysis (Annual Data)'!$B22&amp;"*")</f>
        <v>4</v>
      </c>
      <c r="AD22">
        <f>COUNTIFS('Dataset (all Ps)'!$C$2:$C$381,"&gt;=1/1/2004",'Dataset (all Ps)'!$C$2:$C$381,"&lt;=12/31/2004",'Dataset (all Ps)'!$J$1:$J$380,"*"&amp;'State Analysis (Annual Data)'!$B22&amp;"*")</f>
        <v>3</v>
      </c>
      <c r="AE22">
        <f>COUNTIFS('Dataset (all Ps)'!$C$2:$C$381,"&gt;=1/1/2005",'Dataset (all Ps)'!$C$2:$C$381,"&lt;=12/31/2005",'Dataset (all Ps)'!$J$1:$J$380,"*"&amp;'State Analysis (Annual Data)'!$B22&amp;"*")</f>
        <v>2</v>
      </c>
      <c r="AF22">
        <f>COUNTIFS('Dataset (all Ps)'!$C$2:$C$381,"&gt;=1/1/2006",'Dataset (all Ps)'!$C$2:$C$381,"&lt;=12/31/2006",'Dataset (all Ps)'!$J$1:$J$380,"*"&amp;'State Analysis (Annual Data)'!$B22&amp;"*")</f>
        <v>5</v>
      </c>
      <c r="AG22">
        <f>COUNTIFS('Dataset (all Ps)'!$C$2:$C$381,"&gt;=1/1/2007",'Dataset (all Ps)'!$C$2:$C$381,"&lt;=12/31/2007",'Dataset (all Ps)'!$J$1:$J$380,"*"&amp;'State Analysis (Annual Data)'!$B22&amp;"*")</f>
        <v>3</v>
      </c>
      <c r="AH22">
        <f>COUNTIFS('Dataset (all Ps)'!$C$2:$C$381,"&gt;=1/1/2008",'Dataset (all Ps)'!$C$2:$C$381,"&lt;=12/31/2008",'Dataset (all Ps)'!$J$1:$J$380,"*"&amp;'State Analysis (Annual Data)'!$B22&amp;"*")</f>
        <v>7</v>
      </c>
      <c r="AI22">
        <f>COUNTIFS('Dataset (all Ps)'!$C$2:$C$381,"&gt;=1/1/2009",'Dataset (all Ps)'!$C$2:$C$381,"&lt;=12/31/2009",'Dataset (all Ps)'!$J$1:$J$380,"*"&amp;'State Analysis (Annual Data)'!$B22&amp;"*")</f>
        <v>0</v>
      </c>
      <c r="AJ22">
        <f>COUNTIFS('Dataset (all Ps)'!$C$2:$C$381,"&gt;=1/1/2010",'Dataset (all Ps)'!$C$2:$C$381,"&lt;=12/31/2010",'Dataset (all Ps)'!$J$1:$J$380,"*"&amp;'State Analysis (Annual Data)'!$B22&amp;"*")</f>
        <v>1</v>
      </c>
      <c r="AK22">
        <f>COUNTIFS('Dataset (all Ps)'!$C$2:$C$381,"&gt;=1/1/2011",'Dataset (all Ps)'!$C$2:$C$381,"&lt;=12/31/2011",'Dataset (all Ps)'!$J$1:$J$380,"*"&amp;'State Analysis (Annual Data)'!$B22&amp;"*")</f>
        <v>0</v>
      </c>
      <c r="AL22">
        <f>COUNTIFS('Dataset (all Ps)'!$C$2:$C$381,"&gt;=1/1/2012",'Dataset (all Ps)'!$C$2:$C$381,"&lt;=12/31/2012",'Dataset (all Ps)'!$J$1:$J$380,"*"&amp;'State Analysis (Annual Data)'!$B22&amp;"*")</f>
        <v>0</v>
      </c>
      <c r="AM22">
        <f>COUNTIFS('Dataset (all Ps)'!$C$2:$C$381,"&gt;=1/1/2013",'Dataset (all Ps)'!$C$2:$C$381,"&lt;=12/31/2013",'Dataset (all Ps)'!$J$1:$J$380,"*"&amp;'State Analysis (Annual Data)'!$B22&amp;"*")</f>
        <v>0</v>
      </c>
      <c r="AN22">
        <f>COUNTIFS('Dataset (all Ps)'!$C$2:$C$381,"&gt;=1/1/2014",'Dataset (all Ps)'!$C$2:$C$381,"&lt;=12/31/2014",'Dataset (all Ps)'!$J$1:$J$380,"*"&amp;'State Analysis (Annual Data)'!$B22&amp;"*")</f>
        <v>0</v>
      </c>
      <c r="AO22">
        <f>COUNTIFS('Dataset (all Ps)'!$C$2:$C$381,"&gt;=1/1/2015",'Dataset (all Ps)'!$C$2:$C$381,"&lt;=12/31/2015",'Dataset (all Ps)'!$J$1:$J$380,"*"&amp;'State Analysis (Annual Data)'!$B22&amp;"*")</f>
        <v>0</v>
      </c>
      <c r="AP22">
        <f>COUNTIFS('Dataset (all Ps)'!$C$2:$C$381,"&gt;=1/1/2016",'Dataset (all Ps)'!$C$2:$C$381,"&lt;=12/31/2016",'Dataset (all Ps)'!$J$1:$J$380,"*"&amp;'State Analysis (Annual Data)'!$B22&amp;"*")</f>
        <v>0</v>
      </c>
      <c r="AQ22">
        <f>COUNTIFS('Dataset (all Ps)'!$C$2:$C$381,"&gt;=1/1/2017",'Dataset (all Ps)'!$C$2:$C$381,"&lt;=12/31/2017",'Dataset (all Ps)'!$J$1:$J$380,"*"&amp;'State Analysis (Annual Data)'!$B22&amp;"*")</f>
        <v>8</v>
      </c>
      <c r="AR22">
        <f>COUNTIFS('Dataset (all Ps)'!$C$2:$C$381,"&gt;=1/1/2018",'Dataset (all Ps)'!$C$2:$C$381,"&lt;=12/31/2018",'Dataset (all Ps)'!$J$1:$J$380,"*"&amp;'State Analysis (Annual Data)'!$B22&amp;"*")</f>
        <v>4</v>
      </c>
      <c r="AS22">
        <f>COUNTIFS('Dataset (all Ps)'!$C$2:$C$381,"&gt;=1/1/2019",'Dataset (all Ps)'!$C$2:$C$381,"&lt;=12/31/2019",'Dataset (all Ps)'!$J$1:$J$380,"*"&amp;'State Analysis (Annual Data)'!$B22&amp;"*")</f>
        <v>11</v>
      </c>
      <c r="AT22">
        <f>COUNTIFS('Dataset (all Ps)'!$C$2:$C$381,"&gt;=1/1/2020",'Dataset (all Ps)'!$C$2:$C$381,"&lt;=12/31/2020",'Dataset (all Ps)'!$J$1:$J$380,"*"&amp;'State Analysis (Annual Data)'!$B22&amp;"*")</f>
        <v>24</v>
      </c>
      <c r="AU22">
        <f>COUNTIFS('Dataset (all Ps)'!$C$2:$C$381,"&gt;=1/1/2021",'Dataset (all Ps)'!$C$2:$C$381,"&lt;=12/31/2021",'Dataset (all Ps)'!$J$1:$J$380,"*"&amp;'State Analysis (Annual Data)'!$B22&amp;"*")</f>
        <v>7</v>
      </c>
      <c r="AV22">
        <f>COUNTIFS('Dataset (all Ps)'!$C$2:$C$381,"&gt;=1/1/2022",'Dataset (all Ps)'!$C$2:$C$381,"&lt;=12/31/2022",'Dataset (all Ps)'!$J$1:$J$380,"*"&amp;'State Analysis (Annual Data)'!$B22&amp;"*")</f>
        <v>1</v>
      </c>
      <c r="AW22">
        <f>COUNTIFS('Dataset (all Ps)'!$C$2:$C$381,"&gt;=1/1/2023",'Dataset (all Ps)'!$C$2:$C$381,"&lt;=12/31/2023",'Dataset (all Ps)'!$J$1:$J$380,"*"&amp;'State Analysis (Annual Data)'!$B22&amp;"*")</f>
        <v>1</v>
      </c>
    </row>
    <row r="23" spans="1:49" x14ac:dyDescent="0.2">
      <c r="A23" t="s">
        <v>5480</v>
      </c>
      <c r="B23" t="s">
        <v>1335</v>
      </c>
      <c r="C23" t="s">
        <v>5515</v>
      </c>
      <c r="D23">
        <f>COUNTIFS('Dataset (all Ps)'!$C$2:$C$381,"&gt;=1/1/2001",'Dataset (all Ps)'!$C$2:$C$381,"&lt;=12/31/2001",'Dataset (all Ps)'!$I$1:$I$380,"*"&amp;'State Analysis (Annual Data)'!$B23&amp;"*")</f>
        <v>1</v>
      </c>
      <c r="E23">
        <f>COUNTIFS('Dataset (all Ps)'!$C$2:$C$381,"&gt;=1/1/2002",'Dataset (all Ps)'!$C$2:$C$381,"&lt;=12/31/2002",'Dataset (all Ps)'!$I$1:$I$380,"*"&amp;'State Analysis (Annual Data)'!$B23&amp;"*")</f>
        <v>0</v>
      </c>
      <c r="F23">
        <f>COUNTIFS('Dataset (all Ps)'!$C$2:$C$381,"&gt;=1/1/2003",'Dataset (all Ps)'!$C$2:$C$381,"&lt;=12/31/2003",'Dataset (all Ps)'!$I$1:$I$380,"*"&amp;'State Analysis (Annual Data)'!$B23&amp;"*")</f>
        <v>0</v>
      </c>
      <c r="G23">
        <f>COUNTIFS('Dataset (all Ps)'!$C$2:$C$381,"&gt;=1/1/2004",'Dataset (all Ps)'!$C$2:$C$381,"&lt;=12/31/2004",'Dataset (all Ps)'!$I$1:$I$380,"*"&amp;'State Analysis (Annual Data)'!$B23&amp;"*")</f>
        <v>0</v>
      </c>
      <c r="H23">
        <f>COUNTIFS('Dataset (all Ps)'!$C$2:$C$381,"&gt;=1/1/2005",'Dataset (all Ps)'!$C$2:$C$381,"&lt;=12/31/2005",'Dataset (all Ps)'!$I$1:$I$380,"*"&amp;'State Analysis (Annual Data)'!$B23&amp;"*")</f>
        <v>0</v>
      </c>
      <c r="I23">
        <f>COUNTIFS('Dataset (all Ps)'!$C$2:$C$381,"&gt;=1/1/2006",'Dataset (all Ps)'!$C$2:$C$381,"&lt;=12/31/2006",'Dataset (all Ps)'!$I$1:$I$380,"*"&amp;'State Analysis (Annual Data)'!$B23&amp;"*")</f>
        <v>0</v>
      </c>
      <c r="J23">
        <f>COUNTIFS('Dataset (all Ps)'!$C$2:$C$381,"&gt;=1/1/2007",'Dataset (all Ps)'!$C$2:$C$381,"&lt;=12/31/2007",'Dataset (all Ps)'!$I$1:$I$380,"*"&amp;'State Analysis (Annual Data)'!$B23&amp;"*")</f>
        <v>1</v>
      </c>
      <c r="K23">
        <f>COUNTIFS('Dataset (all Ps)'!$C$2:$C$381,"&gt;=1/1/2008",'Dataset (all Ps)'!$C$2:$C$381,"&lt;=12/31/2008",'Dataset (all Ps)'!$I$1:$I$380,"*"&amp;'State Analysis (Annual Data)'!$B23&amp;"*")</f>
        <v>2</v>
      </c>
      <c r="L23">
        <f>COUNTIFS('Dataset (all Ps)'!$C$2:$C$381,"&gt;=1/1/2009",'Dataset (all Ps)'!$C$2:$C$381,"&lt;=12/31/2009",'Dataset (all Ps)'!$I$1:$I$380,"*"&amp;'State Analysis (Annual Data)'!$B23&amp;"*")</f>
        <v>0</v>
      </c>
      <c r="M23">
        <f>COUNTIFS('Dataset (all Ps)'!$C$2:$C$381,"&gt;=1/1/2010",'Dataset (all Ps)'!$C$2:$C$381,"&lt;=12/31/2010",'Dataset (all Ps)'!$I$1:$I$380,"*"&amp;'State Analysis (Annual Data)'!$B23&amp;"*")</f>
        <v>0</v>
      </c>
      <c r="N23">
        <f>COUNTIFS('Dataset (all Ps)'!$C$2:$C$381,"&gt;=1/1/2011",'Dataset (all Ps)'!$C$2:$C$381,"&lt;=12/31/2011",'Dataset (all Ps)'!$I$1:$I$380,"*"&amp;'State Analysis (Annual Data)'!$B23&amp;"*")</f>
        <v>0</v>
      </c>
      <c r="O23">
        <f>COUNTIFS('Dataset (all Ps)'!$C$2:$C$381,"&gt;=1/1/2012",'Dataset (all Ps)'!$C$2:$C$381,"&lt;=12/31/2012",'Dataset (all Ps)'!$I$1:$I$380,"*"&amp;'State Analysis (Annual Data)'!$B23&amp;"*")</f>
        <v>1</v>
      </c>
      <c r="P23">
        <f>COUNTIFS('Dataset (all Ps)'!$C$2:$C$381,"&gt;=1/1/2013",'Dataset (all Ps)'!$C$2:$C$381,"&lt;=12/31/2013",'Dataset (all Ps)'!$I$1:$I$380,"*"&amp;'State Analysis (Annual Data)'!$B23&amp;"*")</f>
        <v>0</v>
      </c>
      <c r="Q23">
        <f>COUNTIFS('Dataset (all Ps)'!$C$2:$C$381,"&gt;=1/1/2014",'Dataset (all Ps)'!$C$2:$C$381,"&lt;=12/31/2014",'Dataset (all Ps)'!$I$1:$I$380,"*"&amp;'State Analysis (Annual Data)'!$B23&amp;"*")</f>
        <v>1</v>
      </c>
      <c r="R23">
        <f>COUNTIFS('Dataset (all Ps)'!$C$2:$C$381,"&gt;=1/1/2015",'Dataset (all Ps)'!$C$2:$C$381,"&lt;=12/31/2015",'Dataset (all Ps)'!$I$1:$I$380,"*"&amp;'State Analysis (Annual Data)'!$B23&amp;"*")</f>
        <v>0</v>
      </c>
      <c r="S23">
        <f>COUNTIFS('Dataset (all Ps)'!$C$2:$C$381,"&gt;=1/1/2016",'Dataset (all Ps)'!$C$2:$C$381,"&lt;=12/31/2016",'Dataset (all Ps)'!$I$1:$I$380,"*"&amp;'State Analysis (Annual Data)'!$B23&amp;"*")</f>
        <v>0</v>
      </c>
      <c r="T23">
        <f>COUNTIFS('Dataset (all Ps)'!$C$2:$C$381,"&gt;=1/1/2017",'Dataset (all Ps)'!$C$2:$C$381,"&lt;=12/31/2017",'Dataset (all Ps)'!$I$1:$I$380,"*"&amp;'State Analysis (Annual Data)'!$B23&amp;"*")</f>
        <v>2</v>
      </c>
      <c r="U23">
        <f>COUNTIFS('Dataset (all Ps)'!$C$2:$C$381,"&gt;=1/1/2018",'Dataset (all Ps)'!$C$2:$C$381,"&lt;=12/31/2018",'Dataset (all Ps)'!$I$1:$I$380,"*"&amp;'State Analysis (Annual Data)'!$B23&amp;"*")</f>
        <v>3</v>
      </c>
      <c r="V23">
        <f>COUNTIFS('Dataset (all Ps)'!$C$2:$C$381,"&gt;=1/1/2019",'Dataset (all Ps)'!$C$2:$C$381,"&lt;=12/31/2019",'Dataset (all Ps)'!$I$1:$I$380,"*"&amp;'State Analysis (Annual Data)'!$B23&amp;"*")</f>
        <v>0</v>
      </c>
      <c r="W23">
        <f>COUNTIFS('Dataset (all Ps)'!$C$2:$C$381,"&gt;=1/1/2020",'Dataset (all Ps)'!$C$2:$C$381,"&lt;=12/31/2020",'Dataset (all Ps)'!$I$1:$I$380,"*"&amp;'State Analysis (Annual Data)'!$B23&amp;"*")</f>
        <v>2</v>
      </c>
      <c r="X23">
        <f>COUNTIFS('Dataset (all Ps)'!$C$2:$C$381,"&gt;=1/1/2021",'Dataset (all Ps)'!$C$2:$C$381,"&lt;=12/31/2021",'Dataset (all Ps)'!$I$1:$I$380,"*"&amp;'State Analysis (Annual Data)'!$B23&amp;"*")</f>
        <v>0</v>
      </c>
      <c r="Y23">
        <f>COUNTIFS('Dataset (all Ps)'!$C$2:$C$381,"&gt;=1/1/2022",'Dataset (all Ps)'!$C$2:$C$381,"&lt;=12/31/2022",'Dataset (all Ps)'!$I$1:$I$380,"*"&amp;'State Analysis (Annual Data)'!$B23&amp;"*")</f>
        <v>0</v>
      </c>
      <c r="Z23">
        <f>COUNTIFS('Dataset (all Ps)'!$C$2:$C$381,"&gt;=1/1/2023",'Dataset (all Ps)'!$C$2:$C$381,"&lt;=12/31/2023",'Dataset (all Ps)'!$I$1:$I$380,"*"&amp;'State Analysis (Annual Data)'!$B23&amp;"*")</f>
        <v>0</v>
      </c>
      <c r="AA23">
        <f>COUNTIFS('Dataset (all Ps)'!$C$2:$C$381,"&gt;=1/1/2001",'Dataset (all Ps)'!$C$2:$C$381,"&lt;=12/31/2001",'Dataset (all Ps)'!$J$1:$J$380,"*"&amp;'State Analysis (Annual Data)'!$B23&amp;"*")</f>
        <v>1</v>
      </c>
      <c r="AB23">
        <f>COUNTIFS('Dataset (all Ps)'!$C$2:$C$381,"&gt;=1/1/2002",'Dataset (all Ps)'!$C$2:$C$381,"&lt;=12/31/2002",'Dataset (all Ps)'!$J$1:$J$380,"*"&amp;'State Analysis (Annual Data)'!$B23&amp;"*")</f>
        <v>2</v>
      </c>
      <c r="AC23">
        <f>COUNTIFS('Dataset (all Ps)'!$C$2:$C$381,"&gt;=1/1/2003",'Dataset (all Ps)'!$C$2:$C$381,"&lt;=12/31/2003",'Dataset (all Ps)'!$J$1:$J$380,"*"&amp;'State Analysis (Annual Data)'!$B23&amp;"*")</f>
        <v>2</v>
      </c>
      <c r="AD23">
        <f>COUNTIFS('Dataset (all Ps)'!$C$2:$C$381,"&gt;=1/1/2004",'Dataset (all Ps)'!$C$2:$C$381,"&lt;=12/31/2004",'Dataset (all Ps)'!$J$1:$J$380,"*"&amp;'State Analysis (Annual Data)'!$B23&amp;"*")</f>
        <v>2</v>
      </c>
      <c r="AE23">
        <f>COUNTIFS('Dataset (all Ps)'!$C$2:$C$381,"&gt;=1/1/2005",'Dataset (all Ps)'!$C$2:$C$381,"&lt;=12/31/2005",'Dataset (all Ps)'!$J$1:$J$380,"*"&amp;'State Analysis (Annual Data)'!$B23&amp;"*")</f>
        <v>2</v>
      </c>
      <c r="AF23">
        <f>COUNTIFS('Dataset (all Ps)'!$C$2:$C$381,"&gt;=1/1/2006",'Dataset (all Ps)'!$C$2:$C$381,"&lt;=12/31/2006",'Dataset (all Ps)'!$J$1:$J$380,"*"&amp;'State Analysis (Annual Data)'!$B23&amp;"*")</f>
        <v>1</v>
      </c>
      <c r="AG23">
        <f>COUNTIFS('Dataset (all Ps)'!$C$2:$C$381,"&gt;=1/1/2007",'Dataset (all Ps)'!$C$2:$C$381,"&lt;=12/31/2007",'Dataset (all Ps)'!$J$1:$J$380,"*"&amp;'State Analysis (Annual Data)'!$B23&amp;"*")</f>
        <v>4</v>
      </c>
      <c r="AH23">
        <f>COUNTIFS('Dataset (all Ps)'!$C$2:$C$381,"&gt;=1/1/2008",'Dataset (all Ps)'!$C$2:$C$381,"&lt;=12/31/2008",'Dataset (all Ps)'!$J$1:$J$380,"*"&amp;'State Analysis (Annual Data)'!$B23&amp;"*")</f>
        <v>6</v>
      </c>
      <c r="AI23">
        <f>COUNTIFS('Dataset (all Ps)'!$C$2:$C$381,"&gt;=1/1/2009",'Dataset (all Ps)'!$C$2:$C$381,"&lt;=12/31/2009",'Dataset (all Ps)'!$J$1:$J$380,"*"&amp;'State Analysis (Annual Data)'!$B23&amp;"*")</f>
        <v>0</v>
      </c>
      <c r="AJ23">
        <f>COUNTIFS('Dataset (all Ps)'!$C$2:$C$381,"&gt;=1/1/2010",'Dataset (all Ps)'!$C$2:$C$381,"&lt;=12/31/2010",'Dataset (all Ps)'!$J$1:$J$380,"*"&amp;'State Analysis (Annual Data)'!$B23&amp;"*")</f>
        <v>0</v>
      </c>
      <c r="AK23">
        <f>COUNTIFS('Dataset (all Ps)'!$C$2:$C$381,"&gt;=1/1/2011",'Dataset (all Ps)'!$C$2:$C$381,"&lt;=12/31/2011",'Dataset (all Ps)'!$J$1:$J$380,"*"&amp;'State Analysis (Annual Data)'!$B23&amp;"*")</f>
        <v>1</v>
      </c>
      <c r="AL23">
        <f>COUNTIFS('Dataset (all Ps)'!$C$2:$C$381,"&gt;=1/1/2012",'Dataset (all Ps)'!$C$2:$C$381,"&lt;=12/31/2012",'Dataset (all Ps)'!$J$1:$J$380,"*"&amp;'State Analysis (Annual Data)'!$B23&amp;"*")</f>
        <v>1</v>
      </c>
      <c r="AM23">
        <f>COUNTIFS('Dataset (all Ps)'!$C$2:$C$381,"&gt;=1/1/2013",'Dataset (all Ps)'!$C$2:$C$381,"&lt;=12/31/2013",'Dataset (all Ps)'!$J$1:$J$380,"*"&amp;'State Analysis (Annual Data)'!$B23&amp;"*")</f>
        <v>3</v>
      </c>
      <c r="AN23">
        <f>COUNTIFS('Dataset (all Ps)'!$C$2:$C$381,"&gt;=1/1/2014",'Dataset (all Ps)'!$C$2:$C$381,"&lt;=12/31/2014",'Dataset (all Ps)'!$J$1:$J$380,"*"&amp;'State Analysis (Annual Data)'!$B23&amp;"*")</f>
        <v>1</v>
      </c>
      <c r="AO23">
        <f>COUNTIFS('Dataset (all Ps)'!$C$2:$C$381,"&gt;=1/1/2015",'Dataset (all Ps)'!$C$2:$C$381,"&lt;=12/31/2015",'Dataset (all Ps)'!$J$1:$J$380,"*"&amp;'State Analysis (Annual Data)'!$B23&amp;"*")</f>
        <v>1</v>
      </c>
      <c r="AP23">
        <f>COUNTIFS('Dataset (all Ps)'!$C$2:$C$381,"&gt;=1/1/2016",'Dataset (all Ps)'!$C$2:$C$381,"&lt;=12/31/2016",'Dataset (all Ps)'!$J$1:$J$380,"*"&amp;'State Analysis (Annual Data)'!$B23&amp;"*")</f>
        <v>0</v>
      </c>
      <c r="AQ23">
        <f>COUNTIFS('Dataset (all Ps)'!$C$2:$C$381,"&gt;=1/1/2017",'Dataset (all Ps)'!$C$2:$C$381,"&lt;=12/31/2017",'Dataset (all Ps)'!$J$1:$J$380,"*"&amp;'State Analysis (Annual Data)'!$B23&amp;"*")</f>
        <v>17</v>
      </c>
      <c r="AR23">
        <f>COUNTIFS('Dataset (all Ps)'!$C$2:$C$381,"&gt;=1/1/2018",'Dataset (all Ps)'!$C$2:$C$381,"&lt;=12/31/2018",'Dataset (all Ps)'!$J$1:$J$380,"*"&amp;'State Analysis (Annual Data)'!$B23&amp;"*")</f>
        <v>16</v>
      </c>
      <c r="AS23">
        <f>COUNTIFS('Dataset (all Ps)'!$C$2:$C$381,"&gt;=1/1/2019",'Dataset (all Ps)'!$C$2:$C$381,"&lt;=12/31/2019",'Dataset (all Ps)'!$J$1:$J$380,"*"&amp;'State Analysis (Annual Data)'!$B23&amp;"*")</f>
        <v>16</v>
      </c>
      <c r="AT23">
        <f>COUNTIFS('Dataset (all Ps)'!$C$2:$C$381,"&gt;=1/1/2020",'Dataset (all Ps)'!$C$2:$C$381,"&lt;=12/31/2020",'Dataset (all Ps)'!$J$1:$J$380,"*"&amp;'State Analysis (Annual Data)'!$B23&amp;"*")</f>
        <v>32</v>
      </c>
      <c r="AU23">
        <f>COUNTIFS('Dataset (all Ps)'!$C$2:$C$381,"&gt;=1/1/2021",'Dataset (all Ps)'!$C$2:$C$381,"&lt;=12/31/2021",'Dataset (all Ps)'!$J$1:$J$380,"*"&amp;'State Analysis (Annual Data)'!$B23&amp;"*")</f>
        <v>14</v>
      </c>
      <c r="AV23">
        <f>COUNTIFS('Dataset (all Ps)'!$C$2:$C$381,"&gt;=1/1/2022",'Dataset (all Ps)'!$C$2:$C$381,"&lt;=12/31/2022",'Dataset (all Ps)'!$J$1:$J$380,"*"&amp;'State Analysis (Annual Data)'!$B23&amp;"*")</f>
        <v>1</v>
      </c>
      <c r="AW23">
        <f>COUNTIFS('Dataset (all Ps)'!$C$2:$C$381,"&gt;=1/1/2023",'Dataset (all Ps)'!$C$2:$C$381,"&lt;=12/31/2023",'Dataset (all Ps)'!$J$1:$J$380,"*"&amp;'State Analysis (Annual Data)'!$B23&amp;"*")</f>
        <v>2</v>
      </c>
    </row>
    <row r="24" spans="1:49" x14ac:dyDescent="0.2">
      <c r="A24" t="s">
        <v>5481</v>
      </c>
      <c r="B24" t="s">
        <v>1443</v>
      </c>
      <c r="C24" t="s">
        <v>5515</v>
      </c>
      <c r="D24">
        <f>COUNTIFS('Dataset (all Ps)'!$C$2:$C$381,"&gt;=1/1/2001",'Dataset (all Ps)'!$C$2:$C$381,"&lt;=12/31/2001",'Dataset (all Ps)'!$I$1:$I$380,"*"&amp;'State Analysis (Annual Data)'!$B24&amp;"*")</f>
        <v>1</v>
      </c>
      <c r="E24">
        <f>COUNTIFS('Dataset (all Ps)'!$C$2:$C$381,"&gt;=1/1/2002",'Dataset (all Ps)'!$C$2:$C$381,"&lt;=12/31/2002",'Dataset (all Ps)'!$I$1:$I$380,"*"&amp;'State Analysis (Annual Data)'!$B24&amp;"*")</f>
        <v>0</v>
      </c>
      <c r="F24">
        <f>COUNTIFS('Dataset (all Ps)'!$C$2:$C$381,"&gt;=1/1/2003",'Dataset (all Ps)'!$C$2:$C$381,"&lt;=12/31/2003",'Dataset (all Ps)'!$I$1:$I$380,"*"&amp;'State Analysis (Annual Data)'!$B24&amp;"*")</f>
        <v>3</v>
      </c>
      <c r="G24">
        <f>COUNTIFS('Dataset (all Ps)'!$C$2:$C$381,"&gt;=1/1/2004",'Dataset (all Ps)'!$C$2:$C$381,"&lt;=12/31/2004",'Dataset (all Ps)'!$I$1:$I$380,"*"&amp;'State Analysis (Annual Data)'!$B24&amp;"*")</f>
        <v>2</v>
      </c>
      <c r="H24">
        <f>COUNTIFS('Dataset (all Ps)'!$C$2:$C$381,"&gt;=1/1/2005",'Dataset (all Ps)'!$C$2:$C$381,"&lt;=12/31/2005",'Dataset (all Ps)'!$I$1:$I$380,"*"&amp;'State Analysis (Annual Data)'!$B24&amp;"*")</f>
        <v>2</v>
      </c>
      <c r="I24">
        <f>COUNTIFS('Dataset (all Ps)'!$C$2:$C$381,"&gt;=1/1/2006",'Dataset (all Ps)'!$C$2:$C$381,"&lt;=12/31/2006",'Dataset (all Ps)'!$I$1:$I$380,"*"&amp;'State Analysis (Annual Data)'!$B24&amp;"*")</f>
        <v>1</v>
      </c>
      <c r="J24">
        <f>COUNTIFS('Dataset (all Ps)'!$C$2:$C$381,"&gt;=1/1/2007",'Dataset (all Ps)'!$C$2:$C$381,"&lt;=12/31/2007",'Dataset (all Ps)'!$I$1:$I$380,"*"&amp;'State Analysis (Annual Data)'!$B24&amp;"*")</f>
        <v>1</v>
      </c>
      <c r="K24">
        <f>COUNTIFS('Dataset (all Ps)'!$C$2:$C$381,"&gt;=1/1/2008",'Dataset (all Ps)'!$C$2:$C$381,"&lt;=12/31/2008",'Dataset (all Ps)'!$I$1:$I$380,"*"&amp;'State Analysis (Annual Data)'!$B24&amp;"*")</f>
        <v>4</v>
      </c>
      <c r="L24">
        <f>COUNTIFS('Dataset (all Ps)'!$C$2:$C$381,"&gt;=1/1/2009",'Dataset (all Ps)'!$C$2:$C$381,"&lt;=12/31/2009",'Dataset (all Ps)'!$I$1:$I$380,"*"&amp;'State Analysis (Annual Data)'!$B24&amp;"*")</f>
        <v>0</v>
      </c>
      <c r="M24">
        <f>COUNTIFS('Dataset (all Ps)'!$C$2:$C$381,"&gt;=1/1/2010",'Dataset (all Ps)'!$C$2:$C$381,"&lt;=12/31/2010",'Dataset (all Ps)'!$I$1:$I$380,"*"&amp;'State Analysis (Annual Data)'!$B24&amp;"*")</f>
        <v>0</v>
      </c>
      <c r="N24">
        <f>COUNTIFS('Dataset (all Ps)'!$C$2:$C$381,"&gt;=1/1/2011",'Dataset (all Ps)'!$C$2:$C$381,"&lt;=12/31/2011",'Dataset (all Ps)'!$I$1:$I$380,"*"&amp;'State Analysis (Annual Data)'!$B24&amp;"*")</f>
        <v>0</v>
      </c>
      <c r="O24">
        <f>COUNTIFS('Dataset (all Ps)'!$C$2:$C$381,"&gt;=1/1/2012",'Dataset (all Ps)'!$C$2:$C$381,"&lt;=12/31/2012",'Dataset (all Ps)'!$I$1:$I$380,"*"&amp;'State Analysis (Annual Data)'!$B24&amp;"*")</f>
        <v>0</v>
      </c>
      <c r="P24">
        <f>COUNTIFS('Dataset (all Ps)'!$C$2:$C$381,"&gt;=1/1/2013",'Dataset (all Ps)'!$C$2:$C$381,"&lt;=12/31/2013",'Dataset (all Ps)'!$I$1:$I$380,"*"&amp;'State Analysis (Annual Data)'!$B24&amp;"*")</f>
        <v>1</v>
      </c>
      <c r="Q24">
        <f>COUNTIFS('Dataset (all Ps)'!$C$2:$C$381,"&gt;=1/1/2014",'Dataset (all Ps)'!$C$2:$C$381,"&lt;=12/31/2014",'Dataset (all Ps)'!$I$1:$I$380,"*"&amp;'State Analysis (Annual Data)'!$B24&amp;"*")</f>
        <v>0</v>
      </c>
      <c r="R24">
        <f>COUNTIFS('Dataset (all Ps)'!$C$2:$C$381,"&gt;=1/1/2015",'Dataset (all Ps)'!$C$2:$C$381,"&lt;=12/31/2015",'Dataset (all Ps)'!$I$1:$I$380,"*"&amp;'State Analysis (Annual Data)'!$B24&amp;"*")</f>
        <v>2</v>
      </c>
      <c r="S24">
        <f>COUNTIFS('Dataset (all Ps)'!$C$2:$C$381,"&gt;=1/1/2016",'Dataset (all Ps)'!$C$2:$C$381,"&lt;=12/31/2016",'Dataset (all Ps)'!$I$1:$I$380,"*"&amp;'State Analysis (Annual Data)'!$B24&amp;"*")</f>
        <v>0</v>
      </c>
      <c r="T24">
        <f>COUNTIFS('Dataset (all Ps)'!$C$2:$C$381,"&gt;=1/1/2017",'Dataset (all Ps)'!$C$2:$C$381,"&lt;=12/31/2017",'Dataset (all Ps)'!$I$1:$I$380,"*"&amp;'State Analysis (Annual Data)'!$B24&amp;"*")</f>
        <v>4</v>
      </c>
      <c r="U24">
        <f>COUNTIFS('Dataset (all Ps)'!$C$2:$C$381,"&gt;=1/1/2018",'Dataset (all Ps)'!$C$2:$C$381,"&lt;=12/31/2018",'Dataset (all Ps)'!$I$1:$I$380,"*"&amp;'State Analysis (Annual Data)'!$B24&amp;"*")</f>
        <v>0</v>
      </c>
      <c r="V24">
        <f>COUNTIFS('Dataset (all Ps)'!$C$2:$C$381,"&gt;=1/1/2019",'Dataset (all Ps)'!$C$2:$C$381,"&lt;=12/31/2019",'Dataset (all Ps)'!$I$1:$I$380,"*"&amp;'State Analysis (Annual Data)'!$B24&amp;"*")</f>
        <v>2</v>
      </c>
      <c r="W24">
        <f>COUNTIFS('Dataset (all Ps)'!$C$2:$C$381,"&gt;=1/1/2020",'Dataset (all Ps)'!$C$2:$C$381,"&lt;=12/31/2020",'Dataset (all Ps)'!$I$1:$I$380,"*"&amp;'State Analysis (Annual Data)'!$B24&amp;"*")</f>
        <v>4</v>
      </c>
      <c r="X24">
        <f>COUNTIFS('Dataset (all Ps)'!$C$2:$C$381,"&gt;=1/1/2021",'Dataset (all Ps)'!$C$2:$C$381,"&lt;=12/31/2021",'Dataset (all Ps)'!$I$1:$I$380,"*"&amp;'State Analysis (Annual Data)'!$B24&amp;"*")</f>
        <v>2</v>
      </c>
      <c r="Y24">
        <f>COUNTIFS('Dataset (all Ps)'!$C$2:$C$381,"&gt;=1/1/2022",'Dataset (all Ps)'!$C$2:$C$381,"&lt;=12/31/2022",'Dataset (all Ps)'!$I$1:$I$380,"*"&amp;'State Analysis (Annual Data)'!$B24&amp;"*")</f>
        <v>0</v>
      </c>
      <c r="Z24">
        <f>COUNTIFS('Dataset (all Ps)'!$C$2:$C$381,"&gt;=1/1/2023",'Dataset (all Ps)'!$C$2:$C$381,"&lt;=12/31/2023",'Dataset (all Ps)'!$I$1:$I$380,"*"&amp;'State Analysis (Annual Data)'!$B24&amp;"*")</f>
        <v>0</v>
      </c>
      <c r="AA24">
        <f>COUNTIFS('Dataset (all Ps)'!$C$2:$C$381,"&gt;=1/1/2001",'Dataset (all Ps)'!$C$2:$C$381,"&lt;=12/31/2001",'Dataset (all Ps)'!$J$1:$J$380,"*"&amp;'State Analysis (Annual Data)'!$B24&amp;"*")</f>
        <v>3</v>
      </c>
      <c r="AB24">
        <f>COUNTIFS('Dataset (all Ps)'!$C$2:$C$381,"&gt;=1/1/2002",'Dataset (all Ps)'!$C$2:$C$381,"&lt;=12/31/2002",'Dataset (all Ps)'!$J$1:$J$380,"*"&amp;'State Analysis (Annual Data)'!$B24&amp;"*")</f>
        <v>2</v>
      </c>
      <c r="AC24">
        <f>COUNTIFS('Dataset (all Ps)'!$C$2:$C$381,"&gt;=1/1/2003",'Dataset (all Ps)'!$C$2:$C$381,"&lt;=12/31/2003",'Dataset (all Ps)'!$J$1:$J$380,"*"&amp;'State Analysis (Annual Data)'!$B24&amp;"*")</f>
        <v>5</v>
      </c>
      <c r="AD24">
        <f>COUNTIFS('Dataset (all Ps)'!$C$2:$C$381,"&gt;=1/1/2004",'Dataset (all Ps)'!$C$2:$C$381,"&lt;=12/31/2004",'Dataset (all Ps)'!$J$1:$J$380,"*"&amp;'State Analysis (Annual Data)'!$B24&amp;"*")</f>
        <v>4</v>
      </c>
      <c r="AE24">
        <f>COUNTIFS('Dataset (all Ps)'!$C$2:$C$381,"&gt;=1/1/2005",'Dataset (all Ps)'!$C$2:$C$381,"&lt;=12/31/2005",'Dataset (all Ps)'!$J$1:$J$380,"*"&amp;'State Analysis (Annual Data)'!$B24&amp;"*")</f>
        <v>5</v>
      </c>
      <c r="AF24">
        <f>COUNTIFS('Dataset (all Ps)'!$C$2:$C$381,"&gt;=1/1/2006",'Dataset (all Ps)'!$C$2:$C$381,"&lt;=12/31/2006",'Dataset (all Ps)'!$J$1:$J$380,"*"&amp;'State Analysis (Annual Data)'!$B24&amp;"*")</f>
        <v>6</v>
      </c>
      <c r="AG24">
        <f>COUNTIFS('Dataset (all Ps)'!$C$2:$C$381,"&gt;=1/1/2007",'Dataset (all Ps)'!$C$2:$C$381,"&lt;=12/31/2007",'Dataset (all Ps)'!$J$1:$J$380,"*"&amp;'State Analysis (Annual Data)'!$B24&amp;"*")</f>
        <v>4</v>
      </c>
      <c r="AH24">
        <f>COUNTIFS('Dataset (all Ps)'!$C$2:$C$381,"&gt;=1/1/2008",'Dataset (all Ps)'!$C$2:$C$381,"&lt;=12/31/2008",'Dataset (all Ps)'!$J$1:$J$380,"*"&amp;'State Analysis (Annual Data)'!$B24&amp;"*")</f>
        <v>9</v>
      </c>
      <c r="AI24">
        <f>COUNTIFS('Dataset (all Ps)'!$C$2:$C$381,"&gt;=1/1/2009",'Dataset (all Ps)'!$C$2:$C$381,"&lt;=12/31/2009",'Dataset (all Ps)'!$J$1:$J$380,"*"&amp;'State Analysis (Annual Data)'!$B24&amp;"*")</f>
        <v>0</v>
      </c>
      <c r="AJ24">
        <f>COUNTIFS('Dataset (all Ps)'!$C$2:$C$381,"&gt;=1/1/2010",'Dataset (all Ps)'!$C$2:$C$381,"&lt;=12/31/2010",'Dataset (all Ps)'!$J$1:$J$380,"*"&amp;'State Analysis (Annual Data)'!$B24&amp;"*")</f>
        <v>0</v>
      </c>
      <c r="AK24">
        <f>COUNTIFS('Dataset (all Ps)'!$C$2:$C$381,"&gt;=1/1/2011",'Dataset (all Ps)'!$C$2:$C$381,"&lt;=12/31/2011",'Dataset (all Ps)'!$J$1:$J$380,"*"&amp;'State Analysis (Annual Data)'!$B24&amp;"*")</f>
        <v>2</v>
      </c>
      <c r="AL24">
        <f>COUNTIFS('Dataset (all Ps)'!$C$2:$C$381,"&gt;=1/1/2012",'Dataset (all Ps)'!$C$2:$C$381,"&lt;=12/31/2012",'Dataset (all Ps)'!$J$1:$J$380,"*"&amp;'State Analysis (Annual Data)'!$B24&amp;"*")</f>
        <v>0</v>
      </c>
      <c r="AM24">
        <f>COUNTIFS('Dataset (all Ps)'!$C$2:$C$381,"&gt;=1/1/2013",'Dataset (all Ps)'!$C$2:$C$381,"&lt;=12/31/2013",'Dataset (all Ps)'!$J$1:$J$380,"*"&amp;'State Analysis (Annual Data)'!$B24&amp;"*")</f>
        <v>2</v>
      </c>
      <c r="AN24">
        <f>COUNTIFS('Dataset (all Ps)'!$C$2:$C$381,"&gt;=1/1/2014",'Dataset (all Ps)'!$C$2:$C$381,"&lt;=12/31/2014",'Dataset (all Ps)'!$J$1:$J$380,"*"&amp;'State Analysis (Annual Data)'!$B24&amp;"*")</f>
        <v>1</v>
      </c>
      <c r="AO24">
        <f>COUNTIFS('Dataset (all Ps)'!$C$2:$C$381,"&gt;=1/1/2015",'Dataset (all Ps)'!$C$2:$C$381,"&lt;=12/31/2015",'Dataset (all Ps)'!$J$1:$J$380,"*"&amp;'State Analysis (Annual Data)'!$B24&amp;"*")</f>
        <v>2</v>
      </c>
      <c r="AP24">
        <f>COUNTIFS('Dataset (all Ps)'!$C$2:$C$381,"&gt;=1/1/2016",'Dataset (all Ps)'!$C$2:$C$381,"&lt;=12/31/2016",'Dataset (all Ps)'!$J$1:$J$380,"*"&amp;'State Analysis (Annual Data)'!$B24&amp;"*")</f>
        <v>1</v>
      </c>
      <c r="AQ24">
        <f>COUNTIFS('Dataset (all Ps)'!$C$2:$C$381,"&gt;=1/1/2017",'Dataset (all Ps)'!$C$2:$C$381,"&lt;=12/31/2017",'Dataset (all Ps)'!$J$1:$J$380,"*"&amp;'State Analysis (Annual Data)'!$B24&amp;"*")</f>
        <v>17</v>
      </c>
      <c r="AR24">
        <f>COUNTIFS('Dataset (all Ps)'!$C$2:$C$381,"&gt;=1/1/2018",'Dataset (all Ps)'!$C$2:$C$381,"&lt;=12/31/2018",'Dataset (all Ps)'!$J$1:$J$380,"*"&amp;'State Analysis (Annual Data)'!$B24&amp;"*")</f>
        <v>13</v>
      </c>
      <c r="AS24">
        <f>COUNTIFS('Dataset (all Ps)'!$C$2:$C$381,"&gt;=1/1/2019",'Dataset (all Ps)'!$C$2:$C$381,"&lt;=12/31/2019",'Dataset (all Ps)'!$J$1:$J$380,"*"&amp;'State Analysis (Annual Data)'!$B24&amp;"*")</f>
        <v>16</v>
      </c>
      <c r="AT24">
        <f>COUNTIFS('Dataset (all Ps)'!$C$2:$C$381,"&gt;=1/1/2020",'Dataset (all Ps)'!$C$2:$C$381,"&lt;=12/31/2020",'Dataset (all Ps)'!$J$1:$J$380,"*"&amp;'State Analysis (Annual Data)'!$B24&amp;"*")</f>
        <v>27</v>
      </c>
      <c r="AU24">
        <f>COUNTIFS('Dataset (all Ps)'!$C$2:$C$381,"&gt;=1/1/2021",'Dataset (all Ps)'!$C$2:$C$381,"&lt;=12/31/2021",'Dataset (all Ps)'!$J$1:$J$380,"*"&amp;'State Analysis (Annual Data)'!$B24&amp;"*")</f>
        <v>20</v>
      </c>
      <c r="AV24">
        <f>COUNTIFS('Dataset (all Ps)'!$C$2:$C$381,"&gt;=1/1/2022",'Dataset (all Ps)'!$C$2:$C$381,"&lt;=12/31/2022",'Dataset (all Ps)'!$J$1:$J$380,"*"&amp;'State Analysis (Annual Data)'!$B24&amp;"*")</f>
        <v>0</v>
      </c>
      <c r="AW24">
        <f>COUNTIFS('Dataset (all Ps)'!$C$2:$C$381,"&gt;=1/1/2023",'Dataset (all Ps)'!$C$2:$C$381,"&lt;=12/31/2023",'Dataset (all Ps)'!$J$1:$J$380,"*"&amp;'State Analysis (Annual Data)'!$B24&amp;"*")</f>
        <v>1</v>
      </c>
    </row>
    <row r="25" spans="1:49" x14ac:dyDescent="0.2">
      <c r="A25" t="s">
        <v>5483</v>
      </c>
      <c r="B25" t="s">
        <v>3301</v>
      </c>
      <c r="C25" t="s">
        <v>5515</v>
      </c>
      <c r="D25">
        <f>COUNTIFS('Dataset (all Ps)'!$C$2:$C$381,"&gt;=1/1/2001",'Dataset (all Ps)'!$C$2:$C$381,"&lt;=12/31/2001",'Dataset (all Ps)'!$I$1:$I$380,"*"&amp;'State Analysis (Annual Data)'!$B25&amp;"*")</f>
        <v>0</v>
      </c>
      <c r="E25">
        <f>COUNTIFS('Dataset (all Ps)'!$C$2:$C$381,"&gt;=1/1/2002",'Dataset (all Ps)'!$C$2:$C$381,"&lt;=12/31/2002",'Dataset (all Ps)'!$I$1:$I$380,"*"&amp;'State Analysis (Annual Data)'!$B25&amp;"*")</f>
        <v>0</v>
      </c>
      <c r="F25">
        <f>COUNTIFS('Dataset (all Ps)'!$C$2:$C$381,"&gt;=1/1/2003",'Dataset (all Ps)'!$C$2:$C$381,"&lt;=12/31/2003",'Dataset (all Ps)'!$I$1:$I$380,"*"&amp;'State Analysis (Annual Data)'!$B25&amp;"*")</f>
        <v>1</v>
      </c>
      <c r="G25">
        <f>COUNTIFS('Dataset (all Ps)'!$C$2:$C$381,"&gt;=1/1/2004",'Dataset (all Ps)'!$C$2:$C$381,"&lt;=12/31/2004",'Dataset (all Ps)'!$I$1:$I$380,"*"&amp;'State Analysis (Annual Data)'!$B25&amp;"*")</f>
        <v>0</v>
      </c>
      <c r="H25">
        <f>COUNTIFS('Dataset (all Ps)'!$C$2:$C$381,"&gt;=1/1/2005",'Dataset (all Ps)'!$C$2:$C$381,"&lt;=12/31/2005",'Dataset (all Ps)'!$I$1:$I$380,"*"&amp;'State Analysis (Annual Data)'!$B25&amp;"*")</f>
        <v>0</v>
      </c>
      <c r="I25">
        <f>COUNTIFS('Dataset (all Ps)'!$C$2:$C$381,"&gt;=1/1/2006",'Dataset (all Ps)'!$C$2:$C$381,"&lt;=12/31/2006",'Dataset (all Ps)'!$I$1:$I$380,"*"&amp;'State Analysis (Annual Data)'!$B25&amp;"*")</f>
        <v>0</v>
      </c>
      <c r="J25">
        <f>COUNTIFS('Dataset (all Ps)'!$C$2:$C$381,"&gt;=1/1/2007",'Dataset (all Ps)'!$C$2:$C$381,"&lt;=12/31/2007",'Dataset (all Ps)'!$I$1:$I$380,"*"&amp;'State Analysis (Annual Data)'!$B25&amp;"*")</f>
        <v>0</v>
      </c>
      <c r="K25">
        <f>COUNTIFS('Dataset (all Ps)'!$C$2:$C$381,"&gt;=1/1/2008",'Dataset (all Ps)'!$C$2:$C$381,"&lt;=12/31/2008",'Dataset (all Ps)'!$I$1:$I$380,"*"&amp;'State Analysis (Annual Data)'!$B25&amp;"*")</f>
        <v>0</v>
      </c>
      <c r="L25">
        <f>COUNTIFS('Dataset (all Ps)'!$C$2:$C$381,"&gt;=1/1/2009",'Dataset (all Ps)'!$C$2:$C$381,"&lt;=12/31/2009",'Dataset (all Ps)'!$I$1:$I$380,"*"&amp;'State Analysis (Annual Data)'!$B25&amp;"*")</f>
        <v>0</v>
      </c>
      <c r="M25">
        <f>COUNTIFS('Dataset (all Ps)'!$C$2:$C$381,"&gt;=1/1/2010",'Dataset (all Ps)'!$C$2:$C$381,"&lt;=12/31/2010",'Dataset (all Ps)'!$I$1:$I$380,"*"&amp;'State Analysis (Annual Data)'!$B25&amp;"*")</f>
        <v>1</v>
      </c>
      <c r="N25">
        <f>COUNTIFS('Dataset (all Ps)'!$C$2:$C$381,"&gt;=1/1/2011",'Dataset (all Ps)'!$C$2:$C$381,"&lt;=12/31/2011",'Dataset (all Ps)'!$I$1:$I$380,"*"&amp;'State Analysis (Annual Data)'!$B25&amp;"*")</f>
        <v>1</v>
      </c>
      <c r="O25">
        <f>COUNTIFS('Dataset (all Ps)'!$C$2:$C$381,"&gt;=1/1/2012",'Dataset (all Ps)'!$C$2:$C$381,"&lt;=12/31/2012",'Dataset (all Ps)'!$I$1:$I$380,"*"&amp;'State Analysis (Annual Data)'!$B25&amp;"*")</f>
        <v>3</v>
      </c>
      <c r="P25">
        <f>COUNTIFS('Dataset (all Ps)'!$C$2:$C$381,"&gt;=1/1/2013",'Dataset (all Ps)'!$C$2:$C$381,"&lt;=12/31/2013",'Dataset (all Ps)'!$I$1:$I$380,"*"&amp;'State Analysis (Annual Data)'!$B25&amp;"*")</f>
        <v>0</v>
      </c>
      <c r="Q25">
        <f>COUNTIFS('Dataset (all Ps)'!$C$2:$C$381,"&gt;=1/1/2014",'Dataset (all Ps)'!$C$2:$C$381,"&lt;=12/31/2014",'Dataset (all Ps)'!$I$1:$I$380,"*"&amp;'State Analysis (Annual Data)'!$B25&amp;"*")</f>
        <v>0</v>
      </c>
      <c r="R25">
        <f>COUNTIFS('Dataset (all Ps)'!$C$2:$C$381,"&gt;=1/1/2015",'Dataset (all Ps)'!$C$2:$C$381,"&lt;=12/31/2015",'Dataset (all Ps)'!$I$1:$I$380,"*"&amp;'State Analysis (Annual Data)'!$B25&amp;"*")</f>
        <v>0</v>
      </c>
      <c r="S25">
        <f>COUNTIFS('Dataset (all Ps)'!$C$2:$C$381,"&gt;=1/1/2016",'Dataset (all Ps)'!$C$2:$C$381,"&lt;=12/31/2016",'Dataset (all Ps)'!$I$1:$I$380,"*"&amp;'State Analysis (Annual Data)'!$B25&amp;"*")</f>
        <v>1</v>
      </c>
      <c r="T25">
        <f>COUNTIFS('Dataset (all Ps)'!$C$2:$C$381,"&gt;=1/1/2017",'Dataset (all Ps)'!$C$2:$C$381,"&lt;=12/31/2017",'Dataset (all Ps)'!$I$1:$I$380,"*"&amp;'State Analysis (Annual Data)'!$B25&amp;"*")</f>
        <v>0</v>
      </c>
      <c r="U25">
        <f>COUNTIFS('Dataset (all Ps)'!$C$2:$C$381,"&gt;=1/1/2018",'Dataset (all Ps)'!$C$2:$C$381,"&lt;=12/31/2018",'Dataset (all Ps)'!$I$1:$I$380,"*"&amp;'State Analysis (Annual Data)'!$B25&amp;"*")</f>
        <v>0</v>
      </c>
      <c r="V25">
        <f>COUNTIFS('Dataset (all Ps)'!$C$2:$C$381,"&gt;=1/1/2019",'Dataset (all Ps)'!$C$2:$C$381,"&lt;=12/31/2019",'Dataset (all Ps)'!$I$1:$I$380,"*"&amp;'State Analysis (Annual Data)'!$B25&amp;"*")</f>
        <v>0</v>
      </c>
      <c r="W25">
        <f>COUNTIFS('Dataset (all Ps)'!$C$2:$C$381,"&gt;=1/1/2020",'Dataset (all Ps)'!$C$2:$C$381,"&lt;=12/31/2020",'Dataset (all Ps)'!$I$1:$I$380,"*"&amp;'State Analysis (Annual Data)'!$B25&amp;"*")</f>
        <v>2</v>
      </c>
      <c r="X25">
        <f>COUNTIFS('Dataset (all Ps)'!$C$2:$C$381,"&gt;=1/1/2021",'Dataset (all Ps)'!$C$2:$C$381,"&lt;=12/31/2021",'Dataset (all Ps)'!$I$1:$I$380,"*"&amp;'State Analysis (Annual Data)'!$B25&amp;"*")</f>
        <v>0</v>
      </c>
      <c r="Y25">
        <f>COUNTIFS('Dataset (all Ps)'!$C$2:$C$381,"&gt;=1/1/2022",'Dataset (all Ps)'!$C$2:$C$381,"&lt;=12/31/2022",'Dataset (all Ps)'!$I$1:$I$380,"*"&amp;'State Analysis (Annual Data)'!$B25&amp;"*")</f>
        <v>0</v>
      </c>
      <c r="Z25">
        <f>COUNTIFS('Dataset (all Ps)'!$C$2:$C$381,"&gt;=1/1/2023",'Dataset (all Ps)'!$C$2:$C$381,"&lt;=12/31/2023",'Dataset (all Ps)'!$I$1:$I$380,"*"&amp;'State Analysis (Annual Data)'!$B25&amp;"*")</f>
        <v>0</v>
      </c>
      <c r="AA25">
        <f>COUNTIFS('Dataset (all Ps)'!$C$2:$C$381,"&gt;=1/1/2001",'Dataset (all Ps)'!$C$2:$C$381,"&lt;=12/31/2001",'Dataset (all Ps)'!$J$1:$J$380,"*"&amp;'State Analysis (Annual Data)'!$B25&amp;"*")</f>
        <v>0</v>
      </c>
      <c r="AB25">
        <f>COUNTIFS('Dataset (all Ps)'!$C$2:$C$381,"&gt;=1/1/2002",'Dataset (all Ps)'!$C$2:$C$381,"&lt;=12/31/2002",'Dataset (all Ps)'!$J$1:$J$380,"*"&amp;'State Analysis (Annual Data)'!$B25&amp;"*")</f>
        <v>0</v>
      </c>
      <c r="AC25">
        <f>COUNTIFS('Dataset (all Ps)'!$C$2:$C$381,"&gt;=1/1/2003",'Dataset (all Ps)'!$C$2:$C$381,"&lt;=12/31/2003",'Dataset (all Ps)'!$J$1:$J$380,"*"&amp;'State Analysis (Annual Data)'!$B25&amp;"*")</f>
        <v>1</v>
      </c>
      <c r="AD25">
        <f>COUNTIFS('Dataset (all Ps)'!$C$2:$C$381,"&gt;=1/1/2004",'Dataset (all Ps)'!$C$2:$C$381,"&lt;=12/31/2004",'Dataset (all Ps)'!$J$1:$J$380,"*"&amp;'State Analysis (Annual Data)'!$B25&amp;"*")</f>
        <v>1</v>
      </c>
      <c r="AE25">
        <f>COUNTIFS('Dataset (all Ps)'!$C$2:$C$381,"&gt;=1/1/2005",'Dataset (all Ps)'!$C$2:$C$381,"&lt;=12/31/2005",'Dataset (all Ps)'!$J$1:$J$380,"*"&amp;'State Analysis (Annual Data)'!$B25&amp;"*")</f>
        <v>1</v>
      </c>
      <c r="AF25">
        <f>COUNTIFS('Dataset (all Ps)'!$C$2:$C$381,"&gt;=1/1/2006",'Dataset (all Ps)'!$C$2:$C$381,"&lt;=12/31/2006",'Dataset (all Ps)'!$J$1:$J$380,"*"&amp;'State Analysis (Annual Data)'!$B25&amp;"*")</f>
        <v>0</v>
      </c>
      <c r="AG25">
        <f>COUNTIFS('Dataset (all Ps)'!$C$2:$C$381,"&gt;=1/1/2007",'Dataset (all Ps)'!$C$2:$C$381,"&lt;=12/31/2007",'Dataset (all Ps)'!$J$1:$J$380,"*"&amp;'State Analysis (Annual Data)'!$B25&amp;"*")</f>
        <v>0</v>
      </c>
      <c r="AH25">
        <f>COUNTIFS('Dataset (all Ps)'!$C$2:$C$381,"&gt;=1/1/2008",'Dataset (all Ps)'!$C$2:$C$381,"&lt;=12/31/2008",'Dataset (all Ps)'!$J$1:$J$380,"*"&amp;'State Analysis (Annual Data)'!$B25&amp;"*")</f>
        <v>1</v>
      </c>
      <c r="AI25">
        <f>COUNTIFS('Dataset (all Ps)'!$C$2:$C$381,"&gt;=1/1/2009",'Dataset (all Ps)'!$C$2:$C$381,"&lt;=12/31/2009",'Dataset (all Ps)'!$J$1:$J$380,"*"&amp;'State Analysis (Annual Data)'!$B25&amp;"*")</f>
        <v>1</v>
      </c>
      <c r="AJ25">
        <f>COUNTIFS('Dataset (all Ps)'!$C$2:$C$381,"&gt;=1/1/2010",'Dataset (all Ps)'!$C$2:$C$381,"&lt;=12/31/2010",'Dataset (all Ps)'!$J$1:$J$380,"*"&amp;'State Analysis (Annual Data)'!$B25&amp;"*")</f>
        <v>3</v>
      </c>
      <c r="AK25">
        <f>COUNTIFS('Dataset (all Ps)'!$C$2:$C$381,"&gt;=1/1/2011",'Dataset (all Ps)'!$C$2:$C$381,"&lt;=12/31/2011",'Dataset (all Ps)'!$J$1:$J$380,"*"&amp;'State Analysis (Annual Data)'!$B25&amp;"*")</f>
        <v>1</v>
      </c>
      <c r="AL25">
        <f>COUNTIFS('Dataset (all Ps)'!$C$2:$C$381,"&gt;=1/1/2012",'Dataset (all Ps)'!$C$2:$C$381,"&lt;=12/31/2012",'Dataset (all Ps)'!$J$1:$J$380,"*"&amp;'State Analysis (Annual Data)'!$B25&amp;"*")</f>
        <v>4</v>
      </c>
      <c r="AM25">
        <f>COUNTIFS('Dataset (all Ps)'!$C$2:$C$381,"&gt;=1/1/2013",'Dataset (all Ps)'!$C$2:$C$381,"&lt;=12/31/2013",'Dataset (all Ps)'!$J$1:$J$380,"*"&amp;'State Analysis (Annual Data)'!$B25&amp;"*")</f>
        <v>1</v>
      </c>
      <c r="AN25">
        <f>COUNTIFS('Dataset (all Ps)'!$C$2:$C$381,"&gt;=1/1/2014",'Dataset (all Ps)'!$C$2:$C$381,"&lt;=12/31/2014",'Dataset (all Ps)'!$J$1:$J$380,"*"&amp;'State Analysis (Annual Data)'!$B25&amp;"*")</f>
        <v>1</v>
      </c>
      <c r="AO25">
        <f>COUNTIFS('Dataset (all Ps)'!$C$2:$C$381,"&gt;=1/1/2015",'Dataset (all Ps)'!$C$2:$C$381,"&lt;=12/31/2015",'Dataset (all Ps)'!$J$1:$J$380,"*"&amp;'State Analysis (Annual Data)'!$B25&amp;"*")</f>
        <v>4</v>
      </c>
      <c r="AP25">
        <f>COUNTIFS('Dataset (all Ps)'!$C$2:$C$381,"&gt;=1/1/2016",'Dataset (all Ps)'!$C$2:$C$381,"&lt;=12/31/2016",'Dataset (all Ps)'!$J$1:$J$380,"*"&amp;'State Analysis (Annual Data)'!$B25&amp;"*")</f>
        <v>7</v>
      </c>
      <c r="AQ25">
        <f>COUNTIFS('Dataset (all Ps)'!$C$2:$C$381,"&gt;=1/1/2017",'Dataset (all Ps)'!$C$2:$C$381,"&lt;=12/31/2017",'Dataset (all Ps)'!$J$1:$J$380,"*"&amp;'State Analysis (Annual Data)'!$B25&amp;"*")</f>
        <v>1</v>
      </c>
      <c r="AR25">
        <f>COUNTIFS('Dataset (all Ps)'!$C$2:$C$381,"&gt;=1/1/2018",'Dataset (all Ps)'!$C$2:$C$381,"&lt;=12/31/2018",'Dataset (all Ps)'!$J$1:$J$380,"*"&amp;'State Analysis (Annual Data)'!$B25&amp;"*")</f>
        <v>0</v>
      </c>
      <c r="AS25">
        <f>COUNTIFS('Dataset (all Ps)'!$C$2:$C$381,"&gt;=1/1/2019",'Dataset (all Ps)'!$C$2:$C$381,"&lt;=12/31/2019",'Dataset (all Ps)'!$J$1:$J$380,"*"&amp;'State Analysis (Annual Data)'!$B25&amp;"*")</f>
        <v>11</v>
      </c>
      <c r="AT25">
        <f>COUNTIFS('Dataset (all Ps)'!$C$2:$C$381,"&gt;=1/1/2020",'Dataset (all Ps)'!$C$2:$C$381,"&lt;=12/31/2020",'Dataset (all Ps)'!$J$1:$J$380,"*"&amp;'State Analysis (Annual Data)'!$B25&amp;"*")</f>
        <v>29</v>
      </c>
      <c r="AU25">
        <f>COUNTIFS('Dataset (all Ps)'!$C$2:$C$381,"&gt;=1/1/2021",'Dataset (all Ps)'!$C$2:$C$381,"&lt;=12/31/2021",'Dataset (all Ps)'!$J$1:$J$380,"*"&amp;'State Analysis (Annual Data)'!$B25&amp;"*")</f>
        <v>7</v>
      </c>
      <c r="AV25">
        <f>COUNTIFS('Dataset (all Ps)'!$C$2:$C$381,"&gt;=1/1/2022",'Dataset (all Ps)'!$C$2:$C$381,"&lt;=12/31/2022",'Dataset (all Ps)'!$J$1:$J$380,"*"&amp;'State Analysis (Annual Data)'!$B25&amp;"*")</f>
        <v>1</v>
      </c>
      <c r="AW25">
        <f>COUNTIFS('Dataset (all Ps)'!$C$2:$C$381,"&gt;=1/1/2023",'Dataset (all Ps)'!$C$2:$C$381,"&lt;=12/31/2023",'Dataset (all Ps)'!$J$1:$J$380,"*"&amp;'State Analysis (Annual Data)'!$B25&amp;"*")</f>
        <v>1</v>
      </c>
    </row>
    <row r="26" spans="1:49" x14ac:dyDescent="0.2">
      <c r="A26" t="s">
        <v>5482</v>
      </c>
      <c r="B26" t="s">
        <v>4737</v>
      </c>
      <c r="C26" t="s">
        <v>5515</v>
      </c>
      <c r="D26">
        <f>COUNTIFS('Dataset (all Ps)'!$C$2:$C$381,"&gt;=1/1/2001",'Dataset (all Ps)'!$C$2:$C$381,"&lt;=12/31/2001",'Dataset (all Ps)'!$I$1:$I$380,"*"&amp;'State Analysis (Annual Data)'!$B26&amp;"*")</f>
        <v>0</v>
      </c>
      <c r="E26">
        <f>COUNTIFS('Dataset (all Ps)'!$C$2:$C$381,"&gt;=1/1/2002",'Dataset (all Ps)'!$C$2:$C$381,"&lt;=12/31/2002",'Dataset (all Ps)'!$I$1:$I$380,"*"&amp;'State Analysis (Annual Data)'!$B26&amp;"*")</f>
        <v>0</v>
      </c>
      <c r="F26">
        <f>COUNTIFS('Dataset (all Ps)'!$C$2:$C$381,"&gt;=1/1/2003",'Dataset (all Ps)'!$C$2:$C$381,"&lt;=12/31/2003",'Dataset (all Ps)'!$I$1:$I$380,"*"&amp;'State Analysis (Annual Data)'!$B26&amp;"*")</f>
        <v>1</v>
      </c>
      <c r="G26">
        <f>COUNTIFS('Dataset (all Ps)'!$C$2:$C$381,"&gt;=1/1/2004",'Dataset (all Ps)'!$C$2:$C$381,"&lt;=12/31/2004",'Dataset (all Ps)'!$I$1:$I$380,"*"&amp;'State Analysis (Annual Data)'!$B26&amp;"*")</f>
        <v>0</v>
      </c>
      <c r="H26">
        <f>COUNTIFS('Dataset (all Ps)'!$C$2:$C$381,"&gt;=1/1/2005",'Dataset (all Ps)'!$C$2:$C$381,"&lt;=12/31/2005",'Dataset (all Ps)'!$I$1:$I$380,"*"&amp;'State Analysis (Annual Data)'!$B26&amp;"*")</f>
        <v>0</v>
      </c>
      <c r="I26">
        <f>COUNTIFS('Dataset (all Ps)'!$C$2:$C$381,"&gt;=1/1/2006",'Dataset (all Ps)'!$C$2:$C$381,"&lt;=12/31/2006",'Dataset (all Ps)'!$I$1:$I$380,"*"&amp;'State Analysis (Annual Data)'!$B26&amp;"*")</f>
        <v>0</v>
      </c>
      <c r="J26">
        <f>COUNTIFS('Dataset (all Ps)'!$C$2:$C$381,"&gt;=1/1/2007",'Dataset (all Ps)'!$C$2:$C$381,"&lt;=12/31/2007",'Dataset (all Ps)'!$I$1:$I$380,"*"&amp;'State Analysis (Annual Data)'!$B26&amp;"*")</f>
        <v>0</v>
      </c>
      <c r="K26">
        <f>COUNTIFS('Dataset (all Ps)'!$C$2:$C$381,"&gt;=1/1/2008",'Dataset (all Ps)'!$C$2:$C$381,"&lt;=12/31/2008",'Dataset (all Ps)'!$I$1:$I$380,"*"&amp;'State Analysis (Annual Data)'!$B26&amp;"*")</f>
        <v>1</v>
      </c>
      <c r="L26">
        <f>COUNTIFS('Dataset (all Ps)'!$C$2:$C$381,"&gt;=1/1/2009",'Dataset (all Ps)'!$C$2:$C$381,"&lt;=12/31/2009",'Dataset (all Ps)'!$I$1:$I$380,"*"&amp;'State Analysis (Annual Data)'!$B26&amp;"*")</f>
        <v>0</v>
      </c>
      <c r="M26">
        <f>COUNTIFS('Dataset (all Ps)'!$C$2:$C$381,"&gt;=1/1/2010",'Dataset (all Ps)'!$C$2:$C$381,"&lt;=12/31/2010",'Dataset (all Ps)'!$I$1:$I$380,"*"&amp;'State Analysis (Annual Data)'!$B26&amp;"*")</f>
        <v>0</v>
      </c>
      <c r="N26">
        <f>COUNTIFS('Dataset (all Ps)'!$C$2:$C$381,"&gt;=1/1/2011",'Dataset (all Ps)'!$C$2:$C$381,"&lt;=12/31/2011",'Dataset (all Ps)'!$I$1:$I$380,"*"&amp;'State Analysis (Annual Data)'!$B26&amp;"*")</f>
        <v>0</v>
      </c>
      <c r="O26">
        <f>COUNTIFS('Dataset (all Ps)'!$C$2:$C$381,"&gt;=1/1/2012",'Dataset (all Ps)'!$C$2:$C$381,"&lt;=12/31/2012",'Dataset (all Ps)'!$I$1:$I$380,"*"&amp;'State Analysis (Annual Data)'!$B26&amp;"*")</f>
        <v>0</v>
      </c>
      <c r="P26">
        <f>COUNTIFS('Dataset (all Ps)'!$C$2:$C$381,"&gt;=1/1/2013",'Dataset (all Ps)'!$C$2:$C$381,"&lt;=12/31/2013",'Dataset (all Ps)'!$I$1:$I$380,"*"&amp;'State Analysis (Annual Data)'!$B26&amp;"*")</f>
        <v>0</v>
      </c>
      <c r="Q26">
        <f>COUNTIFS('Dataset (all Ps)'!$C$2:$C$381,"&gt;=1/1/2014",'Dataset (all Ps)'!$C$2:$C$381,"&lt;=12/31/2014",'Dataset (all Ps)'!$I$1:$I$380,"*"&amp;'State Analysis (Annual Data)'!$B26&amp;"*")</f>
        <v>0</v>
      </c>
      <c r="R26">
        <f>COUNTIFS('Dataset (all Ps)'!$C$2:$C$381,"&gt;=1/1/2015",'Dataset (all Ps)'!$C$2:$C$381,"&lt;=12/31/2015",'Dataset (all Ps)'!$I$1:$I$380,"*"&amp;'State Analysis (Annual Data)'!$B26&amp;"*")</f>
        <v>0</v>
      </c>
      <c r="S26">
        <f>COUNTIFS('Dataset (all Ps)'!$C$2:$C$381,"&gt;=1/1/2016",'Dataset (all Ps)'!$C$2:$C$381,"&lt;=12/31/2016",'Dataset (all Ps)'!$I$1:$I$380,"*"&amp;'State Analysis (Annual Data)'!$B26&amp;"*")</f>
        <v>0</v>
      </c>
      <c r="T26">
        <f>COUNTIFS('Dataset (all Ps)'!$C$2:$C$381,"&gt;=1/1/2017",'Dataset (all Ps)'!$C$2:$C$381,"&lt;=12/31/2017",'Dataset (all Ps)'!$I$1:$I$380,"*"&amp;'State Analysis (Annual Data)'!$B26&amp;"*")</f>
        <v>0</v>
      </c>
      <c r="U26">
        <f>COUNTIFS('Dataset (all Ps)'!$C$2:$C$381,"&gt;=1/1/2018",'Dataset (all Ps)'!$C$2:$C$381,"&lt;=12/31/2018",'Dataset (all Ps)'!$I$1:$I$380,"*"&amp;'State Analysis (Annual Data)'!$B26&amp;"*")</f>
        <v>0</v>
      </c>
      <c r="V26">
        <f>COUNTIFS('Dataset (all Ps)'!$C$2:$C$381,"&gt;=1/1/2019",'Dataset (all Ps)'!$C$2:$C$381,"&lt;=12/31/2019",'Dataset (all Ps)'!$I$1:$I$380,"*"&amp;'State Analysis (Annual Data)'!$B26&amp;"*")</f>
        <v>0</v>
      </c>
      <c r="W26">
        <f>COUNTIFS('Dataset (all Ps)'!$C$2:$C$381,"&gt;=1/1/2020",'Dataset (all Ps)'!$C$2:$C$381,"&lt;=12/31/2020",'Dataset (all Ps)'!$I$1:$I$380,"*"&amp;'State Analysis (Annual Data)'!$B26&amp;"*")</f>
        <v>1</v>
      </c>
      <c r="X26">
        <f>COUNTIFS('Dataset (all Ps)'!$C$2:$C$381,"&gt;=1/1/2021",'Dataset (all Ps)'!$C$2:$C$381,"&lt;=12/31/2021",'Dataset (all Ps)'!$I$1:$I$380,"*"&amp;'State Analysis (Annual Data)'!$B26&amp;"*")</f>
        <v>0</v>
      </c>
      <c r="Y26">
        <f>COUNTIFS('Dataset (all Ps)'!$C$2:$C$381,"&gt;=1/1/2022",'Dataset (all Ps)'!$C$2:$C$381,"&lt;=12/31/2022",'Dataset (all Ps)'!$I$1:$I$380,"*"&amp;'State Analysis (Annual Data)'!$B26&amp;"*")</f>
        <v>0</v>
      </c>
      <c r="Z26">
        <f>COUNTIFS('Dataset (all Ps)'!$C$2:$C$381,"&gt;=1/1/2023",'Dataset (all Ps)'!$C$2:$C$381,"&lt;=12/31/2023",'Dataset (all Ps)'!$I$1:$I$380,"*"&amp;'State Analysis (Annual Data)'!$B26&amp;"*")</f>
        <v>0</v>
      </c>
      <c r="AA26">
        <f>COUNTIFS('Dataset (all Ps)'!$C$2:$C$381,"&gt;=1/1/2001",'Dataset (all Ps)'!$C$2:$C$381,"&lt;=12/31/2001",'Dataset (all Ps)'!$J$1:$J$380,"*"&amp;'State Analysis (Annual Data)'!$B26&amp;"*")</f>
        <v>0</v>
      </c>
      <c r="AB26">
        <f>COUNTIFS('Dataset (all Ps)'!$C$2:$C$381,"&gt;=1/1/2002",'Dataset (all Ps)'!$C$2:$C$381,"&lt;=12/31/2002",'Dataset (all Ps)'!$J$1:$J$380,"*"&amp;'State Analysis (Annual Data)'!$B26&amp;"*")</f>
        <v>0</v>
      </c>
      <c r="AC26">
        <f>COUNTIFS('Dataset (all Ps)'!$C$2:$C$381,"&gt;=1/1/2003",'Dataset (all Ps)'!$C$2:$C$381,"&lt;=12/31/2003",'Dataset (all Ps)'!$J$1:$J$380,"*"&amp;'State Analysis (Annual Data)'!$B26&amp;"*")</f>
        <v>1</v>
      </c>
      <c r="AD26">
        <f>COUNTIFS('Dataset (all Ps)'!$C$2:$C$381,"&gt;=1/1/2004",'Dataset (all Ps)'!$C$2:$C$381,"&lt;=12/31/2004",'Dataset (all Ps)'!$J$1:$J$380,"*"&amp;'State Analysis (Annual Data)'!$B26&amp;"*")</f>
        <v>1</v>
      </c>
      <c r="AE26">
        <f>COUNTIFS('Dataset (all Ps)'!$C$2:$C$381,"&gt;=1/1/2005",'Dataset (all Ps)'!$C$2:$C$381,"&lt;=12/31/2005",'Dataset (all Ps)'!$J$1:$J$380,"*"&amp;'State Analysis (Annual Data)'!$B26&amp;"*")</f>
        <v>1</v>
      </c>
      <c r="AF26">
        <f>COUNTIFS('Dataset (all Ps)'!$C$2:$C$381,"&gt;=1/1/2006",'Dataset (all Ps)'!$C$2:$C$381,"&lt;=12/31/2006",'Dataset (all Ps)'!$J$1:$J$380,"*"&amp;'State Analysis (Annual Data)'!$B26&amp;"*")</f>
        <v>1</v>
      </c>
      <c r="AG26">
        <f>COUNTIFS('Dataset (all Ps)'!$C$2:$C$381,"&gt;=1/1/2007",'Dataset (all Ps)'!$C$2:$C$381,"&lt;=12/31/2007",'Dataset (all Ps)'!$J$1:$J$380,"*"&amp;'State Analysis (Annual Data)'!$B26&amp;"*")</f>
        <v>1</v>
      </c>
      <c r="AH26">
        <f>COUNTIFS('Dataset (all Ps)'!$C$2:$C$381,"&gt;=1/1/2008",'Dataset (all Ps)'!$C$2:$C$381,"&lt;=12/31/2008",'Dataset (all Ps)'!$J$1:$J$380,"*"&amp;'State Analysis (Annual Data)'!$B26&amp;"*")</f>
        <v>3</v>
      </c>
      <c r="AI26">
        <f>COUNTIFS('Dataset (all Ps)'!$C$2:$C$381,"&gt;=1/1/2009",'Dataset (all Ps)'!$C$2:$C$381,"&lt;=12/31/2009",'Dataset (all Ps)'!$J$1:$J$380,"*"&amp;'State Analysis (Annual Data)'!$B26&amp;"*")</f>
        <v>0</v>
      </c>
      <c r="AJ26">
        <f>COUNTIFS('Dataset (all Ps)'!$C$2:$C$381,"&gt;=1/1/2010",'Dataset (all Ps)'!$C$2:$C$381,"&lt;=12/31/2010",'Dataset (all Ps)'!$J$1:$J$380,"*"&amp;'State Analysis (Annual Data)'!$B26&amp;"*")</f>
        <v>1</v>
      </c>
      <c r="AK26">
        <f>COUNTIFS('Dataset (all Ps)'!$C$2:$C$381,"&gt;=1/1/2011",'Dataset (all Ps)'!$C$2:$C$381,"&lt;=12/31/2011",'Dataset (all Ps)'!$J$1:$J$380,"*"&amp;'State Analysis (Annual Data)'!$B26&amp;"*")</f>
        <v>0</v>
      </c>
      <c r="AL26">
        <f>COUNTIFS('Dataset (all Ps)'!$C$2:$C$381,"&gt;=1/1/2012",'Dataset (all Ps)'!$C$2:$C$381,"&lt;=12/31/2012",'Dataset (all Ps)'!$J$1:$J$380,"*"&amp;'State Analysis (Annual Data)'!$B26&amp;"*")</f>
        <v>0</v>
      </c>
      <c r="AM26">
        <f>COUNTIFS('Dataset (all Ps)'!$C$2:$C$381,"&gt;=1/1/2013",'Dataset (all Ps)'!$C$2:$C$381,"&lt;=12/31/2013",'Dataset (all Ps)'!$J$1:$J$380,"*"&amp;'State Analysis (Annual Data)'!$B26&amp;"*")</f>
        <v>0</v>
      </c>
      <c r="AN26">
        <f>COUNTIFS('Dataset (all Ps)'!$C$2:$C$381,"&gt;=1/1/2014",'Dataset (all Ps)'!$C$2:$C$381,"&lt;=12/31/2014",'Dataset (all Ps)'!$J$1:$J$380,"*"&amp;'State Analysis (Annual Data)'!$B26&amp;"*")</f>
        <v>0</v>
      </c>
      <c r="AO26">
        <f>COUNTIFS('Dataset (all Ps)'!$C$2:$C$381,"&gt;=1/1/2015",'Dataset (all Ps)'!$C$2:$C$381,"&lt;=12/31/2015",'Dataset (all Ps)'!$J$1:$J$380,"*"&amp;'State Analysis (Annual Data)'!$B26&amp;"*")</f>
        <v>0</v>
      </c>
      <c r="AP26">
        <f>COUNTIFS('Dataset (all Ps)'!$C$2:$C$381,"&gt;=1/1/2016",'Dataset (all Ps)'!$C$2:$C$381,"&lt;=12/31/2016",'Dataset (all Ps)'!$J$1:$J$380,"*"&amp;'State Analysis (Annual Data)'!$B26&amp;"*")</f>
        <v>0</v>
      </c>
      <c r="AQ26">
        <f>COUNTIFS('Dataset (all Ps)'!$C$2:$C$381,"&gt;=1/1/2017",'Dataset (all Ps)'!$C$2:$C$381,"&lt;=12/31/2017",'Dataset (all Ps)'!$J$1:$J$380,"*"&amp;'State Analysis (Annual Data)'!$B26&amp;"*")</f>
        <v>10</v>
      </c>
      <c r="AR26">
        <f>COUNTIFS('Dataset (all Ps)'!$C$2:$C$381,"&gt;=1/1/2018",'Dataset (all Ps)'!$C$2:$C$381,"&lt;=12/31/2018",'Dataset (all Ps)'!$J$1:$J$380,"*"&amp;'State Analysis (Annual Data)'!$B26&amp;"*")</f>
        <v>6</v>
      </c>
      <c r="AS26">
        <f>COUNTIFS('Dataset (all Ps)'!$C$2:$C$381,"&gt;=1/1/2019",'Dataset (all Ps)'!$C$2:$C$381,"&lt;=12/31/2019",'Dataset (all Ps)'!$J$1:$J$380,"*"&amp;'State Analysis (Annual Data)'!$B26&amp;"*")</f>
        <v>14</v>
      </c>
      <c r="AT26">
        <f>COUNTIFS('Dataset (all Ps)'!$C$2:$C$381,"&gt;=1/1/2020",'Dataset (all Ps)'!$C$2:$C$381,"&lt;=12/31/2020",'Dataset (all Ps)'!$J$1:$J$380,"*"&amp;'State Analysis (Annual Data)'!$B26&amp;"*")</f>
        <v>32</v>
      </c>
      <c r="AU26">
        <f>COUNTIFS('Dataset (all Ps)'!$C$2:$C$381,"&gt;=1/1/2021",'Dataset (all Ps)'!$C$2:$C$381,"&lt;=12/31/2021",'Dataset (all Ps)'!$J$1:$J$380,"*"&amp;'State Analysis (Annual Data)'!$B26&amp;"*")</f>
        <v>17</v>
      </c>
      <c r="AV26">
        <f>COUNTIFS('Dataset (all Ps)'!$C$2:$C$381,"&gt;=1/1/2022",'Dataset (all Ps)'!$C$2:$C$381,"&lt;=12/31/2022",'Dataset (all Ps)'!$J$1:$J$380,"*"&amp;'State Analysis (Annual Data)'!$B26&amp;"*")</f>
        <v>0</v>
      </c>
      <c r="AW26">
        <f>COUNTIFS('Dataset (all Ps)'!$C$2:$C$381,"&gt;=1/1/2023",'Dataset (all Ps)'!$C$2:$C$381,"&lt;=12/31/2023",'Dataset (all Ps)'!$J$1:$J$380,"*"&amp;'State Analysis (Annual Data)'!$B26&amp;"*")</f>
        <v>1</v>
      </c>
    </row>
    <row r="27" spans="1:49" x14ac:dyDescent="0.2">
      <c r="A27" t="s">
        <v>5484</v>
      </c>
      <c r="B27" t="s">
        <v>384</v>
      </c>
      <c r="C27" t="s">
        <v>5514</v>
      </c>
      <c r="D27">
        <f>COUNTIFS('Dataset (all Ps)'!$C$2:$C$381,"&gt;=1/1/2001",'Dataset (all Ps)'!$C$2:$C$381,"&lt;=12/31/2001",'Dataset (all Ps)'!$I$1:$I$380,"*"&amp;'State Analysis (Annual Data)'!$B27&amp;"*")</f>
        <v>0</v>
      </c>
      <c r="E27">
        <f>COUNTIFS('Dataset (all Ps)'!$C$2:$C$381,"&gt;=1/1/2002",'Dataset (all Ps)'!$C$2:$C$381,"&lt;=12/31/2002",'Dataset (all Ps)'!$I$1:$I$380,"*"&amp;'State Analysis (Annual Data)'!$B27&amp;"*")</f>
        <v>0</v>
      </c>
      <c r="F27">
        <f>COUNTIFS('Dataset (all Ps)'!$C$2:$C$381,"&gt;=1/1/2003",'Dataset (all Ps)'!$C$2:$C$381,"&lt;=12/31/2003",'Dataset (all Ps)'!$I$1:$I$380,"*"&amp;'State Analysis (Annual Data)'!$B27&amp;"*")</f>
        <v>0</v>
      </c>
      <c r="G27">
        <f>COUNTIFS('Dataset (all Ps)'!$C$2:$C$381,"&gt;=1/1/2004",'Dataset (all Ps)'!$C$2:$C$381,"&lt;=12/31/2004",'Dataset (all Ps)'!$I$1:$I$380,"*"&amp;'State Analysis (Annual Data)'!$B27&amp;"*")</f>
        <v>0</v>
      </c>
      <c r="H27">
        <f>COUNTIFS('Dataset (all Ps)'!$C$2:$C$381,"&gt;=1/1/2005",'Dataset (all Ps)'!$C$2:$C$381,"&lt;=12/31/2005",'Dataset (all Ps)'!$I$1:$I$380,"*"&amp;'State Analysis (Annual Data)'!$B27&amp;"*")</f>
        <v>0</v>
      </c>
      <c r="I27">
        <f>COUNTIFS('Dataset (all Ps)'!$C$2:$C$381,"&gt;=1/1/2006",'Dataset (all Ps)'!$C$2:$C$381,"&lt;=12/31/2006",'Dataset (all Ps)'!$I$1:$I$380,"*"&amp;'State Analysis (Annual Data)'!$B27&amp;"*")</f>
        <v>0</v>
      </c>
      <c r="J27">
        <f>COUNTIFS('Dataset (all Ps)'!$C$2:$C$381,"&gt;=1/1/2007",'Dataset (all Ps)'!$C$2:$C$381,"&lt;=12/31/2007",'Dataset (all Ps)'!$I$1:$I$380,"*"&amp;'State Analysis (Annual Data)'!$B27&amp;"*")</f>
        <v>0</v>
      </c>
      <c r="K27">
        <f>COUNTIFS('Dataset (all Ps)'!$C$2:$C$381,"&gt;=1/1/2008",'Dataset (all Ps)'!$C$2:$C$381,"&lt;=12/31/2008",'Dataset (all Ps)'!$I$1:$I$380,"*"&amp;'State Analysis (Annual Data)'!$B27&amp;"*")</f>
        <v>0</v>
      </c>
      <c r="L27">
        <f>COUNTIFS('Dataset (all Ps)'!$C$2:$C$381,"&gt;=1/1/2009",'Dataset (all Ps)'!$C$2:$C$381,"&lt;=12/31/2009",'Dataset (all Ps)'!$I$1:$I$380,"*"&amp;'State Analysis (Annual Data)'!$B27&amp;"*")</f>
        <v>0</v>
      </c>
      <c r="M27">
        <f>COUNTIFS('Dataset (all Ps)'!$C$2:$C$381,"&gt;=1/1/2010",'Dataset (all Ps)'!$C$2:$C$381,"&lt;=12/31/2010",'Dataset (all Ps)'!$I$1:$I$380,"*"&amp;'State Analysis (Annual Data)'!$B27&amp;"*")</f>
        <v>0</v>
      </c>
      <c r="N27">
        <f>COUNTIFS('Dataset (all Ps)'!$C$2:$C$381,"&gt;=1/1/2011",'Dataset (all Ps)'!$C$2:$C$381,"&lt;=12/31/2011",'Dataset (all Ps)'!$I$1:$I$380,"*"&amp;'State Analysis (Annual Data)'!$B27&amp;"*")</f>
        <v>0</v>
      </c>
      <c r="O27">
        <f>COUNTIFS('Dataset (all Ps)'!$C$2:$C$381,"&gt;=1/1/2012",'Dataset (all Ps)'!$C$2:$C$381,"&lt;=12/31/2012",'Dataset (all Ps)'!$I$1:$I$380,"*"&amp;'State Analysis (Annual Data)'!$B27&amp;"*")</f>
        <v>0</v>
      </c>
      <c r="P27">
        <f>COUNTIFS('Dataset (all Ps)'!$C$2:$C$381,"&gt;=1/1/2013",'Dataset (all Ps)'!$C$2:$C$381,"&lt;=12/31/2013",'Dataset (all Ps)'!$I$1:$I$380,"*"&amp;'State Analysis (Annual Data)'!$B27&amp;"*")</f>
        <v>0</v>
      </c>
      <c r="Q27">
        <f>COUNTIFS('Dataset (all Ps)'!$C$2:$C$381,"&gt;=1/1/2014",'Dataset (all Ps)'!$C$2:$C$381,"&lt;=12/31/2014",'Dataset (all Ps)'!$I$1:$I$380,"*"&amp;'State Analysis (Annual Data)'!$B27&amp;"*")</f>
        <v>0</v>
      </c>
      <c r="R27">
        <f>COUNTIFS('Dataset (all Ps)'!$C$2:$C$381,"&gt;=1/1/2015",'Dataset (all Ps)'!$C$2:$C$381,"&lt;=12/31/2015",'Dataset (all Ps)'!$I$1:$I$380,"*"&amp;'State Analysis (Annual Data)'!$B27&amp;"*")</f>
        <v>0</v>
      </c>
      <c r="S27">
        <f>COUNTIFS('Dataset (all Ps)'!$C$2:$C$381,"&gt;=1/1/2016",'Dataset (all Ps)'!$C$2:$C$381,"&lt;=12/31/2016",'Dataset (all Ps)'!$I$1:$I$380,"*"&amp;'State Analysis (Annual Data)'!$B27&amp;"*")</f>
        <v>0</v>
      </c>
      <c r="T27">
        <f>COUNTIFS('Dataset (all Ps)'!$C$2:$C$381,"&gt;=1/1/2017",'Dataset (all Ps)'!$C$2:$C$381,"&lt;=12/31/2017",'Dataset (all Ps)'!$I$1:$I$380,"*"&amp;'State Analysis (Annual Data)'!$B27&amp;"*")</f>
        <v>0</v>
      </c>
      <c r="U27">
        <f>COUNTIFS('Dataset (all Ps)'!$C$2:$C$381,"&gt;=1/1/2018",'Dataset (all Ps)'!$C$2:$C$381,"&lt;=12/31/2018",'Dataset (all Ps)'!$I$1:$I$380,"*"&amp;'State Analysis (Annual Data)'!$B27&amp;"*")</f>
        <v>0</v>
      </c>
      <c r="V27">
        <f>COUNTIFS('Dataset (all Ps)'!$C$2:$C$381,"&gt;=1/1/2019",'Dataset (all Ps)'!$C$2:$C$381,"&lt;=12/31/2019",'Dataset (all Ps)'!$I$1:$I$380,"*"&amp;'State Analysis (Annual Data)'!$B27&amp;"*")</f>
        <v>0</v>
      </c>
      <c r="W27">
        <f>COUNTIFS('Dataset (all Ps)'!$C$2:$C$381,"&gt;=1/1/2020",'Dataset (all Ps)'!$C$2:$C$381,"&lt;=12/31/2020",'Dataset (all Ps)'!$I$1:$I$380,"*"&amp;'State Analysis (Annual Data)'!$B27&amp;"*")</f>
        <v>0</v>
      </c>
      <c r="X27">
        <f>COUNTIFS('Dataset (all Ps)'!$C$2:$C$381,"&gt;=1/1/2021",'Dataset (all Ps)'!$C$2:$C$381,"&lt;=12/31/2021",'Dataset (all Ps)'!$I$1:$I$380,"*"&amp;'State Analysis (Annual Data)'!$B27&amp;"*")</f>
        <v>0</v>
      </c>
      <c r="Y27">
        <f>COUNTIFS('Dataset (all Ps)'!$C$2:$C$381,"&gt;=1/1/2022",'Dataset (all Ps)'!$C$2:$C$381,"&lt;=12/31/2022",'Dataset (all Ps)'!$I$1:$I$380,"*"&amp;'State Analysis (Annual Data)'!$B27&amp;"*")</f>
        <v>1</v>
      </c>
      <c r="Z27">
        <f>COUNTIFS('Dataset (all Ps)'!$C$2:$C$381,"&gt;=1/1/2023",'Dataset (all Ps)'!$C$2:$C$381,"&lt;=12/31/2023",'Dataset (all Ps)'!$I$1:$I$380,"*"&amp;'State Analysis (Annual Data)'!$B27&amp;"*")</f>
        <v>0</v>
      </c>
      <c r="AA27">
        <f>COUNTIFS('Dataset (all Ps)'!$C$2:$C$381,"&gt;=1/1/2001",'Dataset (all Ps)'!$C$2:$C$381,"&lt;=12/31/2001",'Dataset (all Ps)'!$J$1:$J$380,"*"&amp;'State Analysis (Annual Data)'!$B27&amp;"*")</f>
        <v>0</v>
      </c>
      <c r="AB27">
        <f>COUNTIFS('Dataset (all Ps)'!$C$2:$C$381,"&gt;=1/1/2002",'Dataset (all Ps)'!$C$2:$C$381,"&lt;=12/31/2002",'Dataset (all Ps)'!$J$1:$J$380,"*"&amp;'State Analysis (Annual Data)'!$B27&amp;"*")</f>
        <v>0</v>
      </c>
      <c r="AC27">
        <f>COUNTIFS('Dataset (all Ps)'!$C$2:$C$381,"&gt;=1/1/2003",'Dataset (all Ps)'!$C$2:$C$381,"&lt;=12/31/2003",'Dataset (all Ps)'!$J$1:$J$380,"*"&amp;'State Analysis (Annual Data)'!$B27&amp;"*")</f>
        <v>0</v>
      </c>
      <c r="AD27">
        <f>COUNTIFS('Dataset (all Ps)'!$C$2:$C$381,"&gt;=1/1/2004",'Dataset (all Ps)'!$C$2:$C$381,"&lt;=12/31/2004",'Dataset (all Ps)'!$J$1:$J$380,"*"&amp;'State Analysis (Annual Data)'!$B27&amp;"*")</f>
        <v>0</v>
      </c>
      <c r="AE27">
        <f>COUNTIFS('Dataset (all Ps)'!$C$2:$C$381,"&gt;=1/1/2005",'Dataset (all Ps)'!$C$2:$C$381,"&lt;=12/31/2005",'Dataset (all Ps)'!$J$1:$J$380,"*"&amp;'State Analysis (Annual Data)'!$B27&amp;"*")</f>
        <v>0</v>
      </c>
      <c r="AF27">
        <f>COUNTIFS('Dataset (all Ps)'!$C$2:$C$381,"&gt;=1/1/2006",'Dataset (all Ps)'!$C$2:$C$381,"&lt;=12/31/2006",'Dataset (all Ps)'!$J$1:$J$380,"*"&amp;'State Analysis (Annual Data)'!$B27&amp;"*")</f>
        <v>0</v>
      </c>
      <c r="AG27">
        <f>COUNTIFS('Dataset (all Ps)'!$C$2:$C$381,"&gt;=1/1/2007",'Dataset (all Ps)'!$C$2:$C$381,"&lt;=12/31/2007",'Dataset (all Ps)'!$J$1:$J$380,"*"&amp;'State Analysis (Annual Data)'!$B27&amp;"*")</f>
        <v>0</v>
      </c>
      <c r="AH27">
        <f>COUNTIFS('Dataset (all Ps)'!$C$2:$C$381,"&gt;=1/1/2008",'Dataset (all Ps)'!$C$2:$C$381,"&lt;=12/31/2008",'Dataset (all Ps)'!$J$1:$J$380,"*"&amp;'State Analysis (Annual Data)'!$B27&amp;"*")</f>
        <v>0</v>
      </c>
      <c r="AI27">
        <f>COUNTIFS('Dataset (all Ps)'!$C$2:$C$381,"&gt;=1/1/2009",'Dataset (all Ps)'!$C$2:$C$381,"&lt;=12/31/2009",'Dataset (all Ps)'!$J$1:$J$380,"*"&amp;'State Analysis (Annual Data)'!$B27&amp;"*")</f>
        <v>0</v>
      </c>
      <c r="AJ27">
        <f>COUNTIFS('Dataset (all Ps)'!$C$2:$C$381,"&gt;=1/1/2010",'Dataset (all Ps)'!$C$2:$C$381,"&lt;=12/31/2010",'Dataset (all Ps)'!$J$1:$J$380,"*"&amp;'State Analysis (Annual Data)'!$B27&amp;"*")</f>
        <v>0</v>
      </c>
      <c r="AK27">
        <f>COUNTIFS('Dataset (all Ps)'!$C$2:$C$381,"&gt;=1/1/2011",'Dataset (all Ps)'!$C$2:$C$381,"&lt;=12/31/2011",'Dataset (all Ps)'!$J$1:$J$380,"*"&amp;'State Analysis (Annual Data)'!$B27&amp;"*")</f>
        <v>0</v>
      </c>
      <c r="AL27">
        <f>COUNTIFS('Dataset (all Ps)'!$C$2:$C$381,"&gt;=1/1/2012",'Dataset (all Ps)'!$C$2:$C$381,"&lt;=12/31/2012",'Dataset (all Ps)'!$J$1:$J$380,"*"&amp;'State Analysis (Annual Data)'!$B27&amp;"*")</f>
        <v>2</v>
      </c>
      <c r="AM27">
        <f>COUNTIFS('Dataset (all Ps)'!$C$2:$C$381,"&gt;=1/1/2013",'Dataset (all Ps)'!$C$2:$C$381,"&lt;=12/31/2013",'Dataset (all Ps)'!$J$1:$J$380,"*"&amp;'State Analysis (Annual Data)'!$B27&amp;"*")</f>
        <v>0</v>
      </c>
      <c r="AN27">
        <f>COUNTIFS('Dataset (all Ps)'!$C$2:$C$381,"&gt;=1/1/2014",'Dataset (all Ps)'!$C$2:$C$381,"&lt;=12/31/2014",'Dataset (all Ps)'!$J$1:$J$380,"*"&amp;'State Analysis (Annual Data)'!$B27&amp;"*")</f>
        <v>0</v>
      </c>
      <c r="AO27">
        <f>COUNTIFS('Dataset (all Ps)'!$C$2:$C$381,"&gt;=1/1/2015",'Dataset (all Ps)'!$C$2:$C$381,"&lt;=12/31/2015",'Dataset (all Ps)'!$J$1:$J$380,"*"&amp;'State Analysis (Annual Data)'!$B27&amp;"*")</f>
        <v>1</v>
      </c>
      <c r="AP27">
        <f>COUNTIFS('Dataset (all Ps)'!$C$2:$C$381,"&gt;=1/1/2016",'Dataset (all Ps)'!$C$2:$C$381,"&lt;=12/31/2016",'Dataset (all Ps)'!$J$1:$J$380,"*"&amp;'State Analysis (Annual Data)'!$B27&amp;"*")</f>
        <v>0</v>
      </c>
      <c r="AQ27">
        <f>COUNTIFS('Dataset (all Ps)'!$C$2:$C$381,"&gt;=1/1/2017",'Dataset (all Ps)'!$C$2:$C$381,"&lt;=12/31/2017",'Dataset (all Ps)'!$J$1:$J$380,"*"&amp;'State Analysis (Annual Data)'!$B27&amp;"*")</f>
        <v>1</v>
      </c>
      <c r="AR27">
        <f>COUNTIFS('Dataset (all Ps)'!$C$2:$C$381,"&gt;=1/1/2018",'Dataset (all Ps)'!$C$2:$C$381,"&lt;=12/31/2018",'Dataset (all Ps)'!$J$1:$J$380,"*"&amp;'State Analysis (Annual Data)'!$B27&amp;"*")</f>
        <v>0</v>
      </c>
      <c r="AS27">
        <f>COUNTIFS('Dataset (all Ps)'!$C$2:$C$381,"&gt;=1/1/2019",'Dataset (all Ps)'!$C$2:$C$381,"&lt;=12/31/2019",'Dataset (all Ps)'!$J$1:$J$380,"*"&amp;'State Analysis (Annual Data)'!$B27&amp;"*")</f>
        <v>0</v>
      </c>
      <c r="AT27">
        <f>COUNTIFS('Dataset (all Ps)'!$C$2:$C$381,"&gt;=1/1/2020",'Dataset (all Ps)'!$C$2:$C$381,"&lt;=12/31/2020",'Dataset (all Ps)'!$J$1:$J$380,"*"&amp;'State Analysis (Annual Data)'!$B27&amp;"*")</f>
        <v>0</v>
      </c>
      <c r="AU27">
        <f>COUNTIFS('Dataset (all Ps)'!$C$2:$C$381,"&gt;=1/1/2021",'Dataset (all Ps)'!$C$2:$C$381,"&lt;=12/31/2021",'Dataset (all Ps)'!$J$1:$J$380,"*"&amp;'State Analysis (Annual Data)'!$B27&amp;"*")</f>
        <v>9</v>
      </c>
      <c r="AV27">
        <f>COUNTIFS('Dataset (all Ps)'!$C$2:$C$381,"&gt;=1/1/2022",'Dataset (all Ps)'!$C$2:$C$381,"&lt;=12/31/2022",'Dataset (all Ps)'!$J$1:$J$380,"*"&amp;'State Analysis (Annual Data)'!$B27&amp;"*")</f>
        <v>10</v>
      </c>
      <c r="AW27">
        <f>COUNTIFS('Dataset (all Ps)'!$C$2:$C$381,"&gt;=1/1/2023",'Dataset (all Ps)'!$C$2:$C$381,"&lt;=12/31/2023",'Dataset (all Ps)'!$J$1:$J$380,"*"&amp;'State Analysis (Annual Data)'!$B27&amp;"*")</f>
        <v>7</v>
      </c>
    </row>
    <row r="28" spans="1:49" x14ac:dyDescent="0.2">
      <c r="A28" t="s">
        <v>5485</v>
      </c>
      <c r="B28" t="s">
        <v>147</v>
      </c>
      <c r="C28" t="s">
        <v>5514</v>
      </c>
      <c r="D28">
        <f>COUNTIFS('Dataset (all Ps)'!$C$2:$C$381,"&gt;=1/1/2001",'Dataset (all Ps)'!$C$2:$C$381,"&lt;=12/31/2001",'Dataset (all Ps)'!$I$1:$I$380,"*"&amp;'State Analysis (Annual Data)'!$B28&amp;"*")</f>
        <v>0</v>
      </c>
      <c r="E28">
        <f>COUNTIFS('Dataset (all Ps)'!$C$2:$C$381,"&gt;=1/1/2002",'Dataset (all Ps)'!$C$2:$C$381,"&lt;=12/31/2002",'Dataset (all Ps)'!$I$1:$I$380,"*"&amp;'State Analysis (Annual Data)'!$B28&amp;"*")</f>
        <v>0</v>
      </c>
      <c r="F28">
        <f>COUNTIFS('Dataset (all Ps)'!$C$2:$C$381,"&gt;=1/1/2003",'Dataset (all Ps)'!$C$2:$C$381,"&lt;=12/31/2003",'Dataset (all Ps)'!$I$1:$I$380,"*"&amp;'State Analysis (Annual Data)'!$B28&amp;"*")</f>
        <v>2</v>
      </c>
      <c r="G28">
        <f>COUNTIFS('Dataset (all Ps)'!$C$2:$C$381,"&gt;=1/1/2004",'Dataset (all Ps)'!$C$2:$C$381,"&lt;=12/31/2004",'Dataset (all Ps)'!$I$1:$I$380,"*"&amp;'State Analysis (Annual Data)'!$B28&amp;"*")</f>
        <v>0</v>
      </c>
      <c r="H28">
        <f>COUNTIFS('Dataset (all Ps)'!$C$2:$C$381,"&gt;=1/1/2005",'Dataset (all Ps)'!$C$2:$C$381,"&lt;=12/31/2005",'Dataset (all Ps)'!$I$1:$I$380,"*"&amp;'State Analysis (Annual Data)'!$B28&amp;"*")</f>
        <v>0</v>
      </c>
      <c r="I28">
        <f>COUNTIFS('Dataset (all Ps)'!$C$2:$C$381,"&gt;=1/1/2006",'Dataset (all Ps)'!$C$2:$C$381,"&lt;=12/31/2006",'Dataset (all Ps)'!$I$1:$I$380,"*"&amp;'State Analysis (Annual Data)'!$B28&amp;"*")</f>
        <v>0</v>
      </c>
      <c r="J28">
        <f>COUNTIFS('Dataset (all Ps)'!$C$2:$C$381,"&gt;=1/1/2007",'Dataset (all Ps)'!$C$2:$C$381,"&lt;=12/31/2007",'Dataset (all Ps)'!$I$1:$I$380,"*"&amp;'State Analysis (Annual Data)'!$B28&amp;"*")</f>
        <v>0</v>
      </c>
      <c r="K28">
        <f>COUNTIFS('Dataset (all Ps)'!$C$2:$C$381,"&gt;=1/1/2008",'Dataset (all Ps)'!$C$2:$C$381,"&lt;=12/31/2008",'Dataset (all Ps)'!$I$1:$I$380,"*"&amp;'State Analysis (Annual Data)'!$B28&amp;"*")</f>
        <v>0</v>
      </c>
      <c r="L28">
        <f>COUNTIFS('Dataset (all Ps)'!$C$2:$C$381,"&gt;=1/1/2009",'Dataset (all Ps)'!$C$2:$C$381,"&lt;=12/31/2009",'Dataset (all Ps)'!$I$1:$I$380,"*"&amp;'State Analysis (Annual Data)'!$B28&amp;"*")</f>
        <v>0</v>
      </c>
      <c r="M28">
        <f>COUNTIFS('Dataset (all Ps)'!$C$2:$C$381,"&gt;=1/1/2010",'Dataset (all Ps)'!$C$2:$C$381,"&lt;=12/31/2010",'Dataset (all Ps)'!$I$1:$I$380,"*"&amp;'State Analysis (Annual Data)'!$B28&amp;"*")</f>
        <v>0</v>
      </c>
      <c r="N28">
        <f>COUNTIFS('Dataset (all Ps)'!$C$2:$C$381,"&gt;=1/1/2011",'Dataset (all Ps)'!$C$2:$C$381,"&lt;=12/31/2011",'Dataset (all Ps)'!$I$1:$I$380,"*"&amp;'State Analysis (Annual Data)'!$B28&amp;"*")</f>
        <v>0</v>
      </c>
      <c r="O28">
        <f>COUNTIFS('Dataset (all Ps)'!$C$2:$C$381,"&gt;=1/1/2012",'Dataset (all Ps)'!$C$2:$C$381,"&lt;=12/31/2012",'Dataset (all Ps)'!$I$1:$I$380,"*"&amp;'State Analysis (Annual Data)'!$B28&amp;"*")</f>
        <v>0</v>
      </c>
      <c r="P28">
        <f>COUNTIFS('Dataset (all Ps)'!$C$2:$C$381,"&gt;=1/1/2013",'Dataset (all Ps)'!$C$2:$C$381,"&lt;=12/31/2013",'Dataset (all Ps)'!$I$1:$I$380,"*"&amp;'State Analysis (Annual Data)'!$B28&amp;"*")</f>
        <v>0</v>
      </c>
      <c r="Q28">
        <f>COUNTIFS('Dataset (all Ps)'!$C$2:$C$381,"&gt;=1/1/2014",'Dataset (all Ps)'!$C$2:$C$381,"&lt;=12/31/2014",'Dataset (all Ps)'!$I$1:$I$380,"*"&amp;'State Analysis (Annual Data)'!$B28&amp;"*")</f>
        <v>0</v>
      </c>
      <c r="R28">
        <f>COUNTIFS('Dataset (all Ps)'!$C$2:$C$381,"&gt;=1/1/2015",'Dataset (all Ps)'!$C$2:$C$381,"&lt;=12/31/2015",'Dataset (all Ps)'!$I$1:$I$380,"*"&amp;'State Analysis (Annual Data)'!$B28&amp;"*")</f>
        <v>0</v>
      </c>
      <c r="S28">
        <f>COUNTIFS('Dataset (all Ps)'!$C$2:$C$381,"&gt;=1/1/2016",'Dataset (all Ps)'!$C$2:$C$381,"&lt;=12/31/2016",'Dataset (all Ps)'!$I$1:$I$380,"*"&amp;'State Analysis (Annual Data)'!$B28&amp;"*")</f>
        <v>0</v>
      </c>
      <c r="T28">
        <f>COUNTIFS('Dataset (all Ps)'!$C$2:$C$381,"&gt;=1/1/2017",'Dataset (all Ps)'!$C$2:$C$381,"&lt;=12/31/2017",'Dataset (all Ps)'!$I$1:$I$380,"*"&amp;'State Analysis (Annual Data)'!$B28&amp;"*")</f>
        <v>0</v>
      </c>
      <c r="U28">
        <f>COUNTIFS('Dataset (all Ps)'!$C$2:$C$381,"&gt;=1/1/2018",'Dataset (all Ps)'!$C$2:$C$381,"&lt;=12/31/2018",'Dataset (all Ps)'!$I$1:$I$380,"*"&amp;'State Analysis (Annual Data)'!$B28&amp;"*")</f>
        <v>0</v>
      </c>
      <c r="V28">
        <f>COUNTIFS('Dataset (all Ps)'!$C$2:$C$381,"&gt;=1/1/2019",'Dataset (all Ps)'!$C$2:$C$381,"&lt;=12/31/2019",'Dataset (all Ps)'!$I$1:$I$380,"*"&amp;'State Analysis (Annual Data)'!$B28&amp;"*")</f>
        <v>0</v>
      </c>
      <c r="W28">
        <f>COUNTIFS('Dataset (all Ps)'!$C$2:$C$381,"&gt;=1/1/2020",'Dataset (all Ps)'!$C$2:$C$381,"&lt;=12/31/2020",'Dataset (all Ps)'!$I$1:$I$380,"*"&amp;'State Analysis (Annual Data)'!$B28&amp;"*")</f>
        <v>0</v>
      </c>
      <c r="X28">
        <f>COUNTIFS('Dataset (all Ps)'!$C$2:$C$381,"&gt;=1/1/2021",'Dataset (all Ps)'!$C$2:$C$381,"&lt;=12/31/2021",'Dataset (all Ps)'!$I$1:$I$380,"*"&amp;'State Analysis (Annual Data)'!$B28&amp;"*")</f>
        <v>7</v>
      </c>
      <c r="Y28">
        <f>COUNTIFS('Dataset (all Ps)'!$C$2:$C$381,"&gt;=1/1/2022",'Dataset (all Ps)'!$C$2:$C$381,"&lt;=12/31/2022",'Dataset (all Ps)'!$I$1:$I$380,"*"&amp;'State Analysis (Annual Data)'!$B28&amp;"*")</f>
        <v>3</v>
      </c>
      <c r="Z28">
        <f>COUNTIFS('Dataset (all Ps)'!$C$2:$C$381,"&gt;=1/1/2023",'Dataset (all Ps)'!$C$2:$C$381,"&lt;=12/31/2023",'Dataset (all Ps)'!$I$1:$I$380,"*"&amp;'State Analysis (Annual Data)'!$B28&amp;"*")</f>
        <v>1</v>
      </c>
      <c r="AA28">
        <f>COUNTIFS('Dataset (all Ps)'!$C$2:$C$381,"&gt;=1/1/2001",'Dataset (all Ps)'!$C$2:$C$381,"&lt;=12/31/2001",'Dataset (all Ps)'!$J$1:$J$380,"*"&amp;'State Analysis (Annual Data)'!$B28&amp;"*")</f>
        <v>0</v>
      </c>
      <c r="AB28">
        <f>COUNTIFS('Dataset (all Ps)'!$C$2:$C$381,"&gt;=1/1/2002",'Dataset (all Ps)'!$C$2:$C$381,"&lt;=12/31/2002",'Dataset (all Ps)'!$J$1:$J$380,"*"&amp;'State Analysis (Annual Data)'!$B28&amp;"*")</f>
        <v>1</v>
      </c>
      <c r="AC28">
        <f>COUNTIFS('Dataset (all Ps)'!$C$2:$C$381,"&gt;=1/1/2003",'Dataset (all Ps)'!$C$2:$C$381,"&lt;=12/31/2003",'Dataset (all Ps)'!$J$1:$J$380,"*"&amp;'State Analysis (Annual Data)'!$B28&amp;"*")</f>
        <v>2</v>
      </c>
      <c r="AD28">
        <f>COUNTIFS('Dataset (all Ps)'!$C$2:$C$381,"&gt;=1/1/2004",'Dataset (all Ps)'!$C$2:$C$381,"&lt;=12/31/2004",'Dataset (all Ps)'!$J$1:$J$380,"*"&amp;'State Analysis (Annual Data)'!$B28&amp;"*")</f>
        <v>0</v>
      </c>
      <c r="AE28">
        <f>COUNTIFS('Dataset (all Ps)'!$C$2:$C$381,"&gt;=1/1/2005",'Dataset (all Ps)'!$C$2:$C$381,"&lt;=12/31/2005",'Dataset (all Ps)'!$J$1:$J$380,"*"&amp;'State Analysis (Annual Data)'!$B28&amp;"*")</f>
        <v>0</v>
      </c>
      <c r="AF28">
        <f>COUNTIFS('Dataset (all Ps)'!$C$2:$C$381,"&gt;=1/1/2006",'Dataset (all Ps)'!$C$2:$C$381,"&lt;=12/31/2006",'Dataset (all Ps)'!$J$1:$J$380,"*"&amp;'State Analysis (Annual Data)'!$B28&amp;"*")</f>
        <v>0</v>
      </c>
      <c r="AG28">
        <f>COUNTIFS('Dataset (all Ps)'!$C$2:$C$381,"&gt;=1/1/2007",'Dataset (all Ps)'!$C$2:$C$381,"&lt;=12/31/2007",'Dataset (all Ps)'!$J$1:$J$380,"*"&amp;'State Analysis (Annual Data)'!$B28&amp;"*")</f>
        <v>0</v>
      </c>
      <c r="AH28">
        <f>COUNTIFS('Dataset (all Ps)'!$C$2:$C$381,"&gt;=1/1/2008",'Dataset (all Ps)'!$C$2:$C$381,"&lt;=12/31/2008",'Dataset (all Ps)'!$J$1:$J$380,"*"&amp;'State Analysis (Annual Data)'!$B28&amp;"*")</f>
        <v>1</v>
      </c>
      <c r="AI28">
        <f>COUNTIFS('Dataset (all Ps)'!$C$2:$C$381,"&gt;=1/1/2009",'Dataset (all Ps)'!$C$2:$C$381,"&lt;=12/31/2009",'Dataset (all Ps)'!$J$1:$J$380,"*"&amp;'State Analysis (Annual Data)'!$B28&amp;"*")</f>
        <v>0</v>
      </c>
      <c r="AJ28">
        <f>COUNTIFS('Dataset (all Ps)'!$C$2:$C$381,"&gt;=1/1/2010",'Dataset (all Ps)'!$C$2:$C$381,"&lt;=12/31/2010",'Dataset (all Ps)'!$J$1:$J$380,"*"&amp;'State Analysis (Annual Data)'!$B28&amp;"*")</f>
        <v>0</v>
      </c>
      <c r="AK28">
        <f>COUNTIFS('Dataset (all Ps)'!$C$2:$C$381,"&gt;=1/1/2011",'Dataset (all Ps)'!$C$2:$C$381,"&lt;=12/31/2011",'Dataset (all Ps)'!$J$1:$J$380,"*"&amp;'State Analysis (Annual Data)'!$B28&amp;"*")</f>
        <v>0</v>
      </c>
      <c r="AL28">
        <f>COUNTIFS('Dataset (all Ps)'!$C$2:$C$381,"&gt;=1/1/2012",'Dataset (all Ps)'!$C$2:$C$381,"&lt;=12/31/2012",'Dataset (all Ps)'!$J$1:$J$380,"*"&amp;'State Analysis (Annual Data)'!$B28&amp;"*")</f>
        <v>2</v>
      </c>
      <c r="AM28">
        <f>COUNTIFS('Dataset (all Ps)'!$C$2:$C$381,"&gt;=1/1/2013",'Dataset (all Ps)'!$C$2:$C$381,"&lt;=12/31/2013",'Dataset (all Ps)'!$J$1:$J$380,"*"&amp;'State Analysis (Annual Data)'!$B28&amp;"*")</f>
        <v>0</v>
      </c>
      <c r="AN28">
        <f>COUNTIFS('Dataset (all Ps)'!$C$2:$C$381,"&gt;=1/1/2014",'Dataset (all Ps)'!$C$2:$C$381,"&lt;=12/31/2014",'Dataset (all Ps)'!$J$1:$J$380,"*"&amp;'State Analysis (Annual Data)'!$B28&amp;"*")</f>
        <v>0</v>
      </c>
      <c r="AO28">
        <f>COUNTIFS('Dataset (all Ps)'!$C$2:$C$381,"&gt;=1/1/2015",'Dataset (all Ps)'!$C$2:$C$381,"&lt;=12/31/2015",'Dataset (all Ps)'!$J$1:$J$380,"*"&amp;'State Analysis (Annual Data)'!$B28&amp;"*")</f>
        <v>5</v>
      </c>
      <c r="AP28">
        <f>COUNTIFS('Dataset (all Ps)'!$C$2:$C$381,"&gt;=1/1/2016",'Dataset (all Ps)'!$C$2:$C$381,"&lt;=12/31/2016",'Dataset (all Ps)'!$J$1:$J$380,"*"&amp;'State Analysis (Annual Data)'!$B28&amp;"*")</f>
        <v>2</v>
      </c>
      <c r="AQ28">
        <f>COUNTIFS('Dataset (all Ps)'!$C$2:$C$381,"&gt;=1/1/2017",'Dataset (all Ps)'!$C$2:$C$381,"&lt;=12/31/2017",'Dataset (all Ps)'!$J$1:$J$380,"*"&amp;'State Analysis (Annual Data)'!$B28&amp;"*")</f>
        <v>0</v>
      </c>
      <c r="AR28">
        <f>COUNTIFS('Dataset (all Ps)'!$C$2:$C$381,"&gt;=1/1/2018",'Dataset (all Ps)'!$C$2:$C$381,"&lt;=12/31/2018",'Dataset (all Ps)'!$J$1:$J$380,"*"&amp;'State Analysis (Annual Data)'!$B28&amp;"*")</f>
        <v>1</v>
      </c>
      <c r="AS28">
        <f>COUNTIFS('Dataset (all Ps)'!$C$2:$C$381,"&gt;=1/1/2019",'Dataset (all Ps)'!$C$2:$C$381,"&lt;=12/31/2019",'Dataset (all Ps)'!$J$1:$J$380,"*"&amp;'State Analysis (Annual Data)'!$B28&amp;"*")</f>
        <v>0</v>
      </c>
      <c r="AT28">
        <f>COUNTIFS('Dataset (all Ps)'!$C$2:$C$381,"&gt;=1/1/2020",'Dataset (all Ps)'!$C$2:$C$381,"&lt;=12/31/2020",'Dataset (all Ps)'!$J$1:$J$380,"*"&amp;'State Analysis (Annual Data)'!$B28&amp;"*")</f>
        <v>0</v>
      </c>
      <c r="AU28">
        <f>COUNTIFS('Dataset (all Ps)'!$C$2:$C$381,"&gt;=1/1/2021",'Dataset (all Ps)'!$C$2:$C$381,"&lt;=12/31/2021",'Dataset (all Ps)'!$J$1:$J$380,"*"&amp;'State Analysis (Annual Data)'!$B28&amp;"*")</f>
        <v>13</v>
      </c>
      <c r="AV28">
        <f>COUNTIFS('Dataset (all Ps)'!$C$2:$C$381,"&gt;=1/1/2022",'Dataset (all Ps)'!$C$2:$C$381,"&lt;=12/31/2022",'Dataset (all Ps)'!$J$1:$J$380,"*"&amp;'State Analysis (Annual Data)'!$B28&amp;"*")</f>
        <v>13</v>
      </c>
      <c r="AW28">
        <f>COUNTIFS('Dataset (all Ps)'!$C$2:$C$381,"&gt;=1/1/2023",'Dataset (all Ps)'!$C$2:$C$381,"&lt;=12/31/2023",'Dataset (all Ps)'!$J$1:$J$380,"*"&amp;'State Analysis (Annual Data)'!$B28&amp;"*")</f>
        <v>7</v>
      </c>
    </row>
    <row r="29" spans="1:49" x14ac:dyDescent="0.2">
      <c r="A29" t="s">
        <v>5486</v>
      </c>
      <c r="B29" t="s">
        <v>4758</v>
      </c>
      <c r="C29" t="s">
        <v>5514</v>
      </c>
      <c r="D29">
        <f>COUNTIFS('Dataset (all Ps)'!$C$2:$C$381,"&gt;=1/1/2001",'Dataset (all Ps)'!$C$2:$C$381,"&lt;=12/31/2001",'Dataset (all Ps)'!$I$1:$I$380,"*"&amp;'State Analysis (Annual Data)'!$B29&amp;"*")</f>
        <v>0</v>
      </c>
      <c r="E29">
        <f>COUNTIFS('Dataset (all Ps)'!$C$2:$C$381,"&gt;=1/1/2002",'Dataset (all Ps)'!$C$2:$C$381,"&lt;=12/31/2002",'Dataset (all Ps)'!$I$1:$I$380,"*"&amp;'State Analysis (Annual Data)'!$B29&amp;"*")</f>
        <v>0</v>
      </c>
      <c r="F29">
        <f>COUNTIFS('Dataset (all Ps)'!$C$2:$C$381,"&gt;=1/1/2003",'Dataset (all Ps)'!$C$2:$C$381,"&lt;=12/31/2003",'Dataset (all Ps)'!$I$1:$I$380,"*"&amp;'State Analysis (Annual Data)'!$B29&amp;"*")</f>
        <v>0</v>
      </c>
      <c r="G29">
        <f>COUNTIFS('Dataset (all Ps)'!$C$2:$C$381,"&gt;=1/1/2004",'Dataset (all Ps)'!$C$2:$C$381,"&lt;=12/31/2004",'Dataset (all Ps)'!$I$1:$I$380,"*"&amp;'State Analysis (Annual Data)'!$B29&amp;"*")</f>
        <v>0</v>
      </c>
      <c r="H29">
        <f>COUNTIFS('Dataset (all Ps)'!$C$2:$C$381,"&gt;=1/1/2005",'Dataset (all Ps)'!$C$2:$C$381,"&lt;=12/31/2005",'Dataset (all Ps)'!$I$1:$I$380,"*"&amp;'State Analysis (Annual Data)'!$B29&amp;"*")</f>
        <v>0</v>
      </c>
      <c r="I29">
        <f>COUNTIFS('Dataset (all Ps)'!$C$2:$C$381,"&gt;=1/1/2006",'Dataset (all Ps)'!$C$2:$C$381,"&lt;=12/31/2006",'Dataset (all Ps)'!$I$1:$I$380,"*"&amp;'State Analysis (Annual Data)'!$B29&amp;"*")</f>
        <v>0</v>
      </c>
      <c r="J29">
        <f>COUNTIFS('Dataset (all Ps)'!$C$2:$C$381,"&gt;=1/1/2007",'Dataset (all Ps)'!$C$2:$C$381,"&lt;=12/31/2007",'Dataset (all Ps)'!$I$1:$I$380,"*"&amp;'State Analysis (Annual Data)'!$B29&amp;"*")</f>
        <v>0</v>
      </c>
      <c r="K29">
        <f>COUNTIFS('Dataset (all Ps)'!$C$2:$C$381,"&gt;=1/1/2008",'Dataset (all Ps)'!$C$2:$C$381,"&lt;=12/31/2008",'Dataset (all Ps)'!$I$1:$I$380,"*"&amp;'State Analysis (Annual Data)'!$B29&amp;"*")</f>
        <v>0</v>
      </c>
      <c r="L29">
        <f>COUNTIFS('Dataset (all Ps)'!$C$2:$C$381,"&gt;=1/1/2009",'Dataset (all Ps)'!$C$2:$C$381,"&lt;=12/31/2009",'Dataset (all Ps)'!$I$1:$I$380,"*"&amp;'State Analysis (Annual Data)'!$B29&amp;"*")</f>
        <v>0</v>
      </c>
      <c r="M29">
        <f>COUNTIFS('Dataset (all Ps)'!$C$2:$C$381,"&gt;=1/1/2010",'Dataset (all Ps)'!$C$2:$C$381,"&lt;=12/31/2010",'Dataset (all Ps)'!$I$1:$I$380,"*"&amp;'State Analysis (Annual Data)'!$B29&amp;"*")</f>
        <v>0</v>
      </c>
      <c r="N29">
        <f>COUNTIFS('Dataset (all Ps)'!$C$2:$C$381,"&gt;=1/1/2011",'Dataset (all Ps)'!$C$2:$C$381,"&lt;=12/31/2011",'Dataset (all Ps)'!$I$1:$I$380,"*"&amp;'State Analysis (Annual Data)'!$B29&amp;"*")</f>
        <v>0</v>
      </c>
      <c r="O29">
        <f>COUNTIFS('Dataset (all Ps)'!$C$2:$C$381,"&gt;=1/1/2012",'Dataset (all Ps)'!$C$2:$C$381,"&lt;=12/31/2012",'Dataset (all Ps)'!$I$1:$I$380,"*"&amp;'State Analysis (Annual Data)'!$B29&amp;"*")</f>
        <v>0</v>
      </c>
      <c r="P29">
        <f>COUNTIFS('Dataset (all Ps)'!$C$2:$C$381,"&gt;=1/1/2013",'Dataset (all Ps)'!$C$2:$C$381,"&lt;=12/31/2013",'Dataset (all Ps)'!$I$1:$I$380,"*"&amp;'State Analysis (Annual Data)'!$B29&amp;"*")</f>
        <v>0</v>
      </c>
      <c r="Q29">
        <f>COUNTIFS('Dataset (all Ps)'!$C$2:$C$381,"&gt;=1/1/2014",'Dataset (all Ps)'!$C$2:$C$381,"&lt;=12/31/2014",'Dataset (all Ps)'!$I$1:$I$380,"*"&amp;'State Analysis (Annual Data)'!$B29&amp;"*")</f>
        <v>0</v>
      </c>
      <c r="R29">
        <f>COUNTIFS('Dataset (all Ps)'!$C$2:$C$381,"&gt;=1/1/2015",'Dataset (all Ps)'!$C$2:$C$381,"&lt;=12/31/2015",'Dataset (all Ps)'!$I$1:$I$380,"*"&amp;'State Analysis (Annual Data)'!$B29&amp;"*")</f>
        <v>0</v>
      </c>
      <c r="S29">
        <f>COUNTIFS('Dataset (all Ps)'!$C$2:$C$381,"&gt;=1/1/2016",'Dataset (all Ps)'!$C$2:$C$381,"&lt;=12/31/2016",'Dataset (all Ps)'!$I$1:$I$380,"*"&amp;'State Analysis (Annual Data)'!$B29&amp;"*")</f>
        <v>1</v>
      </c>
      <c r="T29">
        <f>COUNTIFS('Dataset (all Ps)'!$C$2:$C$381,"&gt;=1/1/2017",'Dataset (all Ps)'!$C$2:$C$381,"&lt;=12/31/2017",'Dataset (all Ps)'!$I$1:$I$380,"*"&amp;'State Analysis (Annual Data)'!$B29&amp;"*")</f>
        <v>0</v>
      </c>
      <c r="U29">
        <f>COUNTIFS('Dataset (all Ps)'!$C$2:$C$381,"&gt;=1/1/2018",'Dataset (all Ps)'!$C$2:$C$381,"&lt;=12/31/2018",'Dataset (all Ps)'!$I$1:$I$380,"*"&amp;'State Analysis (Annual Data)'!$B29&amp;"*")</f>
        <v>0</v>
      </c>
      <c r="V29">
        <f>COUNTIFS('Dataset (all Ps)'!$C$2:$C$381,"&gt;=1/1/2019",'Dataset (all Ps)'!$C$2:$C$381,"&lt;=12/31/2019",'Dataset (all Ps)'!$I$1:$I$380,"*"&amp;'State Analysis (Annual Data)'!$B29&amp;"*")</f>
        <v>0</v>
      </c>
      <c r="W29">
        <f>COUNTIFS('Dataset (all Ps)'!$C$2:$C$381,"&gt;=1/1/2020",'Dataset (all Ps)'!$C$2:$C$381,"&lt;=12/31/2020",'Dataset (all Ps)'!$I$1:$I$380,"*"&amp;'State Analysis (Annual Data)'!$B29&amp;"*")</f>
        <v>0</v>
      </c>
      <c r="X29">
        <f>COUNTIFS('Dataset (all Ps)'!$C$2:$C$381,"&gt;=1/1/2021",'Dataset (all Ps)'!$C$2:$C$381,"&lt;=12/31/2021",'Dataset (all Ps)'!$I$1:$I$380,"*"&amp;'State Analysis (Annual Data)'!$B29&amp;"*")</f>
        <v>1</v>
      </c>
      <c r="Y29">
        <f>COUNTIFS('Dataset (all Ps)'!$C$2:$C$381,"&gt;=1/1/2022",'Dataset (all Ps)'!$C$2:$C$381,"&lt;=12/31/2022",'Dataset (all Ps)'!$I$1:$I$380,"*"&amp;'State Analysis (Annual Data)'!$B29&amp;"*")</f>
        <v>0</v>
      </c>
      <c r="Z29">
        <f>COUNTIFS('Dataset (all Ps)'!$C$2:$C$381,"&gt;=1/1/2023",'Dataset (all Ps)'!$C$2:$C$381,"&lt;=12/31/2023",'Dataset (all Ps)'!$I$1:$I$380,"*"&amp;'State Analysis (Annual Data)'!$B29&amp;"*")</f>
        <v>0</v>
      </c>
      <c r="AA29">
        <f>COUNTIFS('Dataset (all Ps)'!$C$2:$C$381,"&gt;=1/1/2001",'Dataset (all Ps)'!$C$2:$C$381,"&lt;=12/31/2001",'Dataset (all Ps)'!$J$1:$J$380,"*"&amp;'State Analysis (Annual Data)'!$B29&amp;"*")</f>
        <v>0</v>
      </c>
      <c r="AB29">
        <f>COUNTIFS('Dataset (all Ps)'!$C$2:$C$381,"&gt;=1/1/2002",'Dataset (all Ps)'!$C$2:$C$381,"&lt;=12/31/2002",'Dataset (all Ps)'!$J$1:$J$380,"*"&amp;'State Analysis (Annual Data)'!$B29&amp;"*")</f>
        <v>0</v>
      </c>
      <c r="AC29">
        <f>COUNTIFS('Dataset (all Ps)'!$C$2:$C$381,"&gt;=1/1/2003",'Dataset (all Ps)'!$C$2:$C$381,"&lt;=12/31/2003",'Dataset (all Ps)'!$J$1:$J$380,"*"&amp;'State Analysis (Annual Data)'!$B29&amp;"*")</f>
        <v>0</v>
      </c>
      <c r="AD29">
        <f>COUNTIFS('Dataset (all Ps)'!$C$2:$C$381,"&gt;=1/1/2004",'Dataset (all Ps)'!$C$2:$C$381,"&lt;=12/31/2004",'Dataset (all Ps)'!$J$1:$J$380,"*"&amp;'State Analysis (Annual Data)'!$B29&amp;"*")</f>
        <v>1</v>
      </c>
      <c r="AE29">
        <f>COUNTIFS('Dataset (all Ps)'!$C$2:$C$381,"&gt;=1/1/2005",'Dataset (all Ps)'!$C$2:$C$381,"&lt;=12/31/2005",'Dataset (all Ps)'!$J$1:$J$380,"*"&amp;'State Analysis (Annual Data)'!$B29&amp;"*")</f>
        <v>1</v>
      </c>
      <c r="AF29">
        <f>COUNTIFS('Dataset (all Ps)'!$C$2:$C$381,"&gt;=1/1/2006",'Dataset (all Ps)'!$C$2:$C$381,"&lt;=12/31/2006",'Dataset (all Ps)'!$J$1:$J$380,"*"&amp;'State Analysis (Annual Data)'!$B29&amp;"*")</f>
        <v>0</v>
      </c>
      <c r="AG29">
        <f>COUNTIFS('Dataset (all Ps)'!$C$2:$C$381,"&gt;=1/1/2007",'Dataset (all Ps)'!$C$2:$C$381,"&lt;=12/31/2007",'Dataset (all Ps)'!$J$1:$J$380,"*"&amp;'State Analysis (Annual Data)'!$B29&amp;"*")</f>
        <v>0</v>
      </c>
      <c r="AH29">
        <f>COUNTIFS('Dataset (all Ps)'!$C$2:$C$381,"&gt;=1/1/2008",'Dataset (all Ps)'!$C$2:$C$381,"&lt;=12/31/2008",'Dataset (all Ps)'!$J$1:$J$380,"*"&amp;'State Analysis (Annual Data)'!$B29&amp;"*")</f>
        <v>0</v>
      </c>
      <c r="AI29">
        <f>COUNTIFS('Dataset (all Ps)'!$C$2:$C$381,"&gt;=1/1/2009",'Dataset (all Ps)'!$C$2:$C$381,"&lt;=12/31/2009",'Dataset (all Ps)'!$J$1:$J$380,"*"&amp;'State Analysis (Annual Data)'!$B29&amp;"*")</f>
        <v>0</v>
      </c>
      <c r="AJ29">
        <f>COUNTIFS('Dataset (all Ps)'!$C$2:$C$381,"&gt;=1/1/2010",'Dataset (all Ps)'!$C$2:$C$381,"&lt;=12/31/2010",'Dataset (all Ps)'!$J$1:$J$380,"*"&amp;'State Analysis (Annual Data)'!$B29&amp;"*")</f>
        <v>0</v>
      </c>
      <c r="AK29">
        <f>COUNTIFS('Dataset (all Ps)'!$C$2:$C$381,"&gt;=1/1/2011",'Dataset (all Ps)'!$C$2:$C$381,"&lt;=12/31/2011",'Dataset (all Ps)'!$J$1:$J$380,"*"&amp;'State Analysis (Annual Data)'!$B29&amp;"*")</f>
        <v>0</v>
      </c>
      <c r="AL29">
        <f>COUNTIFS('Dataset (all Ps)'!$C$2:$C$381,"&gt;=1/1/2012",'Dataset (all Ps)'!$C$2:$C$381,"&lt;=12/31/2012",'Dataset (all Ps)'!$J$1:$J$380,"*"&amp;'State Analysis (Annual Data)'!$B29&amp;"*")</f>
        <v>1</v>
      </c>
      <c r="AM29">
        <f>COUNTIFS('Dataset (all Ps)'!$C$2:$C$381,"&gt;=1/1/2013",'Dataset (all Ps)'!$C$2:$C$381,"&lt;=12/31/2013",'Dataset (all Ps)'!$J$1:$J$380,"*"&amp;'State Analysis (Annual Data)'!$B29&amp;"*")</f>
        <v>0</v>
      </c>
      <c r="AN29">
        <f>COUNTIFS('Dataset (all Ps)'!$C$2:$C$381,"&gt;=1/1/2014",'Dataset (all Ps)'!$C$2:$C$381,"&lt;=12/31/2014",'Dataset (all Ps)'!$J$1:$J$380,"*"&amp;'State Analysis (Annual Data)'!$B29&amp;"*")</f>
        <v>1</v>
      </c>
      <c r="AO29">
        <f>COUNTIFS('Dataset (all Ps)'!$C$2:$C$381,"&gt;=1/1/2015",'Dataset (all Ps)'!$C$2:$C$381,"&lt;=12/31/2015",'Dataset (all Ps)'!$J$1:$J$380,"*"&amp;'State Analysis (Annual Data)'!$B29&amp;"*")</f>
        <v>3</v>
      </c>
      <c r="AP29">
        <f>COUNTIFS('Dataset (all Ps)'!$C$2:$C$381,"&gt;=1/1/2016",'Dataset (all Ps)'!$C$2:$C$381,"&lt;=12/31/2016",'Dataset (all Ps)'!$J$1:$J$380,"*"&amp;'State Analysis (Annual Data)'!$B29&amp;"*")</f>
        <v>6</v>
      </c>
      <c r="AQ29">
        <f>COUNTIFS('Dataset (all Ps)'!$C$2:$C$381,"&gt;=1/1/2017",'Dataset (all Ps)'!$C$2:$C$381,"&lt;=12/31/2017",'Dataset (all Ps)'!$J$1:$J$380,"*"&amp;'State Analysis (Annual Data)'!$B29&amp;"*")</f>
        <v>1</v>
      </c>
      <c r="AR29">
        <f>COUNTIFS('Dataset (all Ps)'!$C$2:$C$381,"&gt;=1/1/2018",'Dataset (all Ps)'!$C$2:$C$381,"&lt;=12/31/2018",'Dataset (all Ps)'!$J$1:$J$380,"*"&amp;'State Analysis (Annual Data)'!$B29&amp;"*")</f>
        <v>0</v>
      </c>
      <c r="AS29">
        <f>COUNTIFS('Dataset (all Ps)'!$C$2:$C$381,"&gt;=1/1/2019",'Dataset (all Ps)'!$C$2:$C$381,"&lt;=12/31/2019",'Dataset (all Ps)'!$J$1:$J$380,"*"&amp;'State Analysis (Annual Data)'!$B29&amp;"*")</f>
        <v>0</v>
      </c>
      <c r="AT29">
        <f>COUNTIFS('Dataset (all Ps)'!$C$2:$C$381,"&gt;=1/1/2020",'Dataset (all Ps)'!$C$2:$C$381,"&lt;=12/31/2020",'Dataset (all Ps)'!$J$1:$J$380,"*"&amp;'State Analysis (Annual Data)'!$B29&amp;"*")</f>
        <v>0</v>
      </c>
      <c r="AU29">
        <f>COUNTIFS('Dataset (all Ps)'!$C$2:$C$381,"&gt;=1/1/2021",'Dataset (all Ps)'!$C$2:$C$381,"&lt;=12/31/2021",'Dataset (all Ps)'!$J$1:$J$380,"*"&amp;'State Analysis (Annual Data)'!$B29&amp;"*")</f>
        <v>12</v>
      </c>
      <c r="AV29">
        <f>COUNTIFS('Dataset (all Ps)'!$C$2:$C$381,"&gt;=1/1/2022",'Dataset (all Ps)'!$C$2:$C$381,"&lt;=12/31/2022",'Dataset (all Ps)'!$J$1:$J$380,"*"&amp;'State Analysis (Annual Data)'!$B29&amp;"*")</f>
        <v>12</v>
      </c>
      <c r="AW29">
        <f>COUNTIFS('Dataset (all Ps)'!$C$2:$C$381,"&gt;=1/1/2023",'Dataset (all Ps)'!$C$2:$C$381,"&lt;=12/31/2023",'Dataset (all Ps)'!$J$1:$J$380,"*"&amp;'State Analysis (Annual Data)'!$B29&amp;"*")</f>
        <v>7</v>
      </c>
    </row>
    <row r="30" spans="1:49" x14ac:dyDescent="0.2">
      <c r="A30" t="s">
        <v>5487</v>
      </c>
      <c r="B30" t="s">
        <v>2824</v>
      </c>
      <c r="C30" t="s">
        <v>5514</v>
      </c>
      <c r="D30">
        <f>COUNTIFS('Dataset (all Ps)'!$C$2:$C$381,"&gt;=1/1/2001",'Dataset (all Ps)'!$C$2:$C$381,"&lt;=12/31/2001",'Dataset (all Ps)'!$I$1:$I$380,"*"&amp;'State Analysis (Annual Data)'!$B30&amp;"*")</f>
        <v>0</v>
      </c>
      <c r="E30">
        <f>COUNTIFS('Dataset (all Ps)'!$C$2:$C$381,"&gt;=1/1/2002",'Dataset (all Ps)'!$C$2:$C$381,"&lt;=12/31/2002",'Dataset (all Ps)'!$I$1:$I$380,"*"&amp;'State Analysis (Annual Data)'!$B30&amp;"*")</f>
        <v>1</v>
      </c>
      <c r="F30">
        <f>COUNTIFS('Dataset (all Ps)'!$C$2:$C$381,"&gt;=1/1/2003",'Dataset (all Ps)'!$C$2:$C$381,"&lt;=12/31/2003",'Dataset (all Ps)'!$I$1:$I$380,"*"&amp;'State Analysis (Annual Data)'!$B30&amp;"*")</f>
        <v>2</v>
      </c>
      <c r="G30">
        <f>COUNTIFS('Dataset (all Ps)'!$C$2:$C$381,"&gt;=1/1/2004",'Dataset (all Ps)'!$C$2:$C$381,"&lt;=12/31/2004",'Dataset (all Ps)'!$I$1:$I$380,"*"&amp;'State Analysis (Annual Data)'!$B30&amp;"*")</f>
        <v>0</v>
      </c>
      <c r="H30">
        <f>COUNTIFS('Dataset (all Ps)'!$C$2:$C$381,"&gt;=1/1/2005",'Dataset (all Ps)'!$C$2:$C$381,"&lt;=12/31/2005",'Dataset (all Ps)'!$I$1:$I$380,"*"&amp;'State Analysis (Annual Data)'!$B30&amp;"*")</f>
        <v>0</v>
      </c>
      <c r="I30">
        <f>COUNTIFS('Dataset (all Ps)'!$C$2:$C$381,"&gt;=1/1/2006",'Dataset (all Ps)'!$C$2:$C$381,"&lt;=12/31/2006",'Dataset (all Ps)'!$I$1:$I$380,"*"&amp;'State Analysis (Annual Data)'!$B30&amp;"*")</f>
        <v>0</v>
      </c>
      <c r="J30">
        <f>COUNTIFS('Dataset (all Ps)'!$C$2:$C$381,"&gt;=1/1/2007",'Dataset (all Ps)'!$C$2:$C$381,"&lt;=12/31/2007",'Dataset (all Ps)'!$I$1:$I$380,"*"&amp;'State Analysis (Annual Data)'!$B30&amp;"*")</f>
        <v>0</v>
      </c>
      <c r="K30">
        <f>COUNTIFS('Dataset (all Ps)'!$C$2:$C$381,"&gt;=1/1/2008",'Dataset (all Ps)'!$C$2:$C$381,"&lt;=12/31/2008",'Dataset (all Ps)'!$I$1:$I$380,"*"&amp;'State Analysis (Annual Data)'!$B30&amp;"*")</f>
        <v>1</v>
      </c>
      <c r="L30">
        <f>COUNTIFS('Dataset (all Ps)'!$C$2:$C$381,"&gt;=1/1/2009",'Dataset (all Ps)'!$C$2:$C$381,"&lt;=12/31/2009",'Dataset (all Ps)'!$I$1:$I$380,"*"&amp;'State Analysis (Annual Data)'!$B30&amp;"*")</f>
        <v>0</v>
      </c>
      <c r="M30">
        <f>COUNTIFS('Dataset (all Ps)'!$C$2:$C$381,"&gt;=1/1/2010",'Dataset (all Ps)'!$C$2:$C$381,"&lt;=12/31/2010",'Dataset (all Ps)'!$I$1:$I$380,"*"&amp;'State Analysis (Annual Data)'!$B30&amp;"*")</f>
        <v>0</v>
      </c>
      <c r="N30">
        <f>COUNTIFS('Dataset (all Ps)'!$C$2:$C$381,"&gt;=1/1/2011",'Dataset (all Ps)'!$C$2:$C$381,"&lt;=12/31/2011",'Dataset (all Ps)'!$I$1:$I$380,"*"&amp;'State Analysis (Annual Data)'!$B30&amp;"*")</f>
        <v>1</v>
      </c>
      <c r="O30">
        <f>COUNTIFS('Dataset (all Ps)'!$C$2:$C$381,"&gt;=1/1/2012",'Dataset (all Ps)'!$C$2:$C$381,"&lt;=12/31/2012",'Dataset (all Ps)'!$I$1:$I$380,"*"&amp;'State Analysis (Annual Data)'!$B30&amp;"*")</f>
        <v>1</v>
      </c>
      <c r="P30">
        <f>COUNTIFS('Dataset (all Ps)'!$C$2:$C$381,"&gt;=1/1/2013",'Dataset (all Ps)'!$C$2:$C$381,"&lt;=12/31/2013",'Dataset (all Ps)'!$I$1:$I$380,"*"&amp;'State Analysis (Annual Data)'!$B30&amp;"*")</f>
        <v>0</v>
      </c>
      <c r="Q30">
        <f>COUNTIFS('Dataset (all Ps)'!$C$2:$C$381,"&gt;=1/1/2014",'Dataset (all Ps)'!$C$2:$C$381,"&lt;=12/31/2014",'Dataset (all Ps)'!$I$1:$I$380,"*"&amp;'State Analysis (Annual Data)'!$B30&amp;"*")</f>
        <v>0</v>
      </c>
      <c r="R30">
        <f>COUNTIFS('Dataset (all Ps)'!$C$2:$C$381,"&gt;=1/1/2015",'Dataset (all Ps)'!$C$2:$C$381,"&lt;=12/31/2015",'Dataset (all Ps)'!$I$1:$I$380,"*"&amp;'State Analysis (Annual Data)'!$B30&amp;"*")</f>
        <v>0</v>
      </c>
      <c r="S30">
        <f>COUNTIFS('Dataset (all Ps)'!$C$2:$C$381,"&gt;=1/1/2016",'Dataset (all Ps)'!$C$2:$C$381,"&lt;=12/31/2016",'Dataset (all Ps)'!$I$1:$I$380,"*"&amp;'State Analysis (Annual Data)'!$B30&amp;"*")</f>
        <v>1</v>
      </c>
      <c r="T30">
        <f>COUNTIFS('Dataset (all Ps)'!$C$2:$C$381,"&gt;=1/1/2017",'Dataset (all Ps)'!$C$2:$C$381,"&lt;=12/31/2017",'Dataset (all Ps)'!$I$1:$I$380,"*"&amp;'State Analysis (Annual Data)'!$B30&amp;"*")</f>
        <v>0</v>
      </c>
      <c r="U30">
        <f>COUNTIFS('Dataset (all Ps)'!$C$2:$C$381,"&gt;=1/1/2018",'Dataset (all Ps)'!$C$2:$C$381,"&lt;=12/31/2018",'Dataset (all Ps)'!$I$1:$I$380,"*"&amp;'State Analysis (Annual Data)'!$B30&amp;"*")</f>
        <v>1</v>
      </c>
      <c r="V30">
        <f>COUNTIFS('Dataset (all Ps)'!$C$2:$C$381,"&gt;=1/1/2019",'Dataset (all Ps)'!$C$2:$C$381,"&lt;=12/31/2019",'Dataset (all Ps)'!$I$1:$I$380,"*"&amp;'State Analysis (Annual Data)'!$B30&amp;"*")</f>
        <v>0</v>
      </c>
      <c r="W30">
        <f>COUNTIFS('Dataset (all Ps)'!$C$2:$C$381,"&gt;=1/1/2020",'Dataset (all Ps)'!$C$2:$C$381,"&lt;=12/31/2020",'Dataset (all Ps)'!$I$1:$I$380,"*"&amp;'State Analysis (Annual Data)'!$B30&amp;"*")</f>
        <v>0</v>
      </c>
      <c r="X30">
        <f>COUNTIFS('Dataset (all Ps)'!$C$2:$C$381,"&gt;=1/1/2021",'Dataset (all Ps)'!$C$2:$C$381,"&lt;=12/31/2021",'Dataset (all Ps)'!$I$1:$I$380,"*"&amp;'State Analysis (Annual Data)'!$B30&amp;"*")</f>
        <v>0</v>
      </c>
      <c r="Y30">
        <f>COUNTIFS('Dataset (all Ps)'!$C$2:$C$381,"&gt;=1/1/2022",'Dataset (all Ps)'!$C$2:$C$381,"&lt;=12/31/2022",'Dataset (all Ps)'!$I$1:$I$380,"*"&amp;'State Analysis (Annual Data)'!$B30&amp;"*")</f>
        <v>1</v>
      </c>
      <c r="Z30">
        <f>COUNTIFS('Dataset (all Ps)'!$C$2:$C$381,"&gt;=1/1/2023",'Dataset (all Ps)'!$C$2:$C$381,"&lt;=12/31/2023",'Dataset (all Ps)'!$I$1:$I$380,"*"&amp;'State Analysis (Annual Data)'!$B30&amp;"*")</f>
        <v>0</v>
      </c>
      <c r="AA30">
        <f>COUNTIFS('Dataset (all Ps)'!$C$2:$C$381,"&gt;=1/1/2001",'Dataset (all Ps)'!$C$2:$C$381,"&lt;=12/31/2001",'Dataset (all Ps)'!$J$1:$J$380,"*"&amp;'State Analysis (Annual Data)'!$B30&amp;"*")</f>
        <v>0</v>
      </c>
      <c r="AB30">
        <f>COUNTIFS('Dataset (all Ps)'!$C$2:$C$381,"&gt;=1/1/2002",'Dataset (all Ps)'!$C$2:$C$381,"&lt;=12/31/2002",'Dataset (all Ps)'!$J$1:$J$380,"*"&amp;'State Analysis (Annual Data)'!$B30&amp;"*")</f>
        <v>1</v>
      </c>
      <c r="AC30">
        <f>COUNTIFS('Dataset (all Ps)'!$C$2:$C$381,"&gt;=1/1/2003",'Dataset (all Ps)'!$C$2:$C$381,"&lt;=12/31/2003",'Dataset (all Ps)'!$J$1:$J$380,"*"&amp;'State Analysis (Annual Data)'!$B30&amp;"*")</f>
        <v>2</v>
      </c>
      <c r="AD30">
        <f>COUNTIFS('Dataset (all Ps)'!$C$2:$C$381,"&gt;=1/1/2004",'Dataset (all Ps)'!$C$2:$C$381,"&lt;=12/31/2004",'Dataset (all Ps)'!$J$1:$J$380,"*"&amp;'State Analysis (Annual Data)'!$B30&amp;"*")</f>
        <v>0</v>
      </c>
      <c r="AE30">
        <f>COUNTIFS('Dataset (all Ps)'!$C$2:$C$381,"&gt;=1/1/2005",'Dataset (all Ps)'!$C$2:$C$381,"&lt;=12/31/2005",'Dataset (all Ps)'!$J$1:$J$380,"*"&amp;'State Analysis (Annual Data)'!$B30&amp;"*")</f>
        <v>0</v>
      </c>
      <c r="AF30">
        <f>COUNTIFS('Dataset (all Ps)'!$C$2:$C$381,"&gt;=1/1/2006",'Dataset (all Ps)'!$C$2:$C$381,"&lt;=12/31/2006",'Dataset (all Ps)'!$J$1:$J$380,"*"&amp;'State Analysis (Annual Data)'!$B30&amp;"*")</f>
        <v>0</v>
      </c>
      <c r="AG30">
        <f>COUNTIFS('Dataset (all Ps)'!$C$2:$C$381,"&gt;=1/1/2007",'Dataset (all Ps)'!$C$2:$C$381,"&lt;=12/31/2007",'Dataset (all Ps)'!$J$1:$J$380,"*"&amp;'State Analysis (Annual Data)'!$B30&amp;"*")</f>
        <v>0</v>
      </c>
      <c r="AH30">
        <f>COUNTIFS('Dataset (all Ps)'!$C$2:$C$381,"&gt;=1/1/2008",'Dataset (all Ps)'!$C$2:$C$381,"&lt;=12/31/2008",'Dataset (all Ps)'!$J$1:$J$380,"*"&amp;'State Analysis (Annual Data)'!$B30&amp;"*")</f>
        <v>1</v>
      </c>
      <c r="AI30">
        <f>COUNTIFS('Dataset (all Ps)'!$C$2:$C$381,"&gt;=1/1/2009",'Dataset (all Ps)'!$C$2:$C$381,"&lt;=12/31/2009",'Dataset (all Ps)'!$J$1:$J$380,"*"&amp;'State Analysis (Annual Data)'!$B30&amp;"*")</f>
        <v>1</v>
      </c>
      <c r="AJ30">
        <f>COUNTIFS('Dataset (all Ps)'!$C$2:$C$381,"&gt;=1/1/2010",'Dataset (all Ps)'!$C$2:$C$381,"&lt;=12/31/2010",'Dataset (all Ps)'!$J$1:$J$380,"*"&amp;'State Analysis (Annual Data)'!$B30&amp;"*")</f>
        <v>4</v>
      </c>
      <c r="AK30">
        <f>COUNTIFS('Dataset (all Ps)'!$C$2:$C$381,"&gt;=1/1/2011",'Dataset (all Ps)'!$C$2:$C$381,"&lt;=12/31/2011",'Dataset (all Ps)'!$J$1:$J$380,"*"&amp;'State Analysis (Annual Data)'!$B30&amp;"*")</f>
        <v>1</v>
      </c>
      <c r="AL30">
        <f>COUNTIFS('Dataset (all Ps)'!$C$2:$C$381,"&gt;=1/1/2012",'Dataset (all Ps)'!$C$2:$C$381,"&lt;=12/31/2012",'Dataset (all Ps)'!$J$1:$J$380,"*"&amp;'State Analysis (Annual Data)'!$B30&amp;"*")</f>
        <v>4</v>
      </c>
      <c r="AM30">
        <f>COUNTIFS('Dataset (all Ps)'!$C$2:$C$381,"&gt;=1/1/2013",'Dataset (all Ps)'!$C$2:$C$381,"&lt;=12/31/2013",'Dataset (all Ps)'!$J$1:$J$380,"*"&amp;'State Analysis (Annual Data)'!$B30&amp;"*")</f>
        <v>1</v>
      </c>
      <c r="AN30">
        <f>COUNTIFS('Dataset (all Ps)'!$C$2:$C$381,"&gt;=1/1/2014",'Dataset (all Ps)'!$C$2:$C$381,"&lt;=12/31/2014",'Dataset (all Ps)'!$J$1:$J$380,"*"&amp;'State Analysis (Annual Data)'!$B30&amp;"*")</f>
        <v>5</v>
      </c>
      <c r="AO30">
        <f>COUNTIFS('Dataset (all Ps)'!$C$2:$C$381,"&gt;=1/1/2015",'Dataset (all Ps)'!$C$2:$C$381,"&lt;=12/31/2015",'Dataset (all Ps)'!$J$1:$J$380,"*"&amp;'State Analysis (Annual Data)'!$B30&amp;"*")</f>
        <v>6</v>
      </c>
      <c r="AP30">
        <f>COUNTIFS('Dataset (all Ps)'!$C$2:$C$381,"&gt;=1/1/2016",'Dataset (all Ps)'!$C$2:$C$381,"&lt;=12/31/2016",'Dataset (all Ps)'!$J$1:$J$380,"*"&amp;'State Analysis (Annual Data)'!$B30&amp;"*")</f>
        <v>6</v>
      </c>
      <c r="AQ30">
        <f>COUNTIFS('Dataset (all Ps)'!$C$2:$C$381,"&gt;=1/1/2017",'Dataset (all Ps)'!$C$2:$C$381,"&lt;=12/31/2017",'Dataset (all Ps)'!$J$1:$J$380,"*"&amp;'State Analysis (Annual Data)'!$B30&amp;"*")</f>
        <v>1</v>
      </c>
      <c r="AR30">
        <f>COUNTIFS('Dataset (all Ps)'!$C$2:$C$381,"&gt;=1/1/2018",'Dataset (all Ps)'!$C$2:$C$381,"&lt;=12/31/2018",'Dataset (all Ps)'!$J$1:$J$380,"*"&amp;'State Analysis (Annual Data)'!$B30&amp;"*")</f>
        <v>4</v>
      </c>
      <c r="AS30">
        <f>COUNTIFS('Dataset (all Ps)'!$C$2:$C$381,"&gt;=1/1/2019",'Dataset (all Ps)'!$C$2:$C$381,"&lt;=12/31/2019",'Dataset (all Ps)'!$J$1:$J$380,"*"&amp;'State Analysis (Annual Data)'!$B30&amp;"*")</f>
        <v>0</v>
      </c>
      <c r="AT30">
        <f>COUNTIFS('Dataset (all Ps)'!$C$2:$C$381,"&gt;=1/1/2020",'Dataset (all Ps)'!$C$2:$C$381,"&lt;=12/31/2020",'Dataset (all Ps)'!$J$1:$J$380,"*"&amp;'State Analysis (Annual Data)'!$B30&amp;"*")</f>
        <v>0</v>
      </c>
      <c r="AU30">
        <f>COUNTIFS('Dataset (all Ps)'!$C$2:$C$381,"&gt;=1/1/2021",'Dataset (all Ps)'!$C$2:$C$381,"&lt;=12/31/2021",'Dataset (all Ps)'!$J$1:$J$380,"*"&amp;'State Analysis (Annual Data)'!$B30&amp;"*")</f>
        <v>9</v>
      </c>
      <c r="AV30">
        <f>COUNTIFS('Dataset (all Ps)'!$C$2:$C$381,"&gt;=1/1/2022",'Dataset (all Ps)'!$C$2:$C$381,"&lt;=12/31/2022",'Dataset (all Ps)'!$J$1:$J$380,"*"&amp;'State Analysis (Annual Data)'!$B30&amp;"*")</f>
        <v>11</v>
      </c>
      <c r="AW30">
        <f>COUNTIFS('Dataset (all Ps)'!$C$2:$C$381,"&gt;=1/1/2023",'Dataset (all Ps)'!$C$2:$C$381,"&lt;=12/31/2023",'Dataset (all Ps)'!$J$1:$J$380,"*"&amp;'State Analysis (Annual Data)'!$B30&amp;"*")</f>
        <v>5</v>
      </c>
    </row>
    <row r="31" spans="1:49" x14ac:dyDescent="0.2">
      <c r="A31" t="s">
        <v>5488</v>
      </c>
      <c r="B31" t="s">
        <v>1831</v>
      </c>
      <c r="C31" t="s">
        <v>5514</v>
      </c>
      <c r="D31">
        <f>COUNTIFS('Dataset (all Ps)'!$C$2:$C$381,"&gt;=1/1/2001",'Dataset (all Ps)'!$C$2:$C$381,"&lt;=12/31/2001",'Dataset (all Ps)'!$I$1:$I$380,"*"&amp;'State Analysis (Annual Data)'!$B31&amp;"*")</f>
        <v>0</v>
      </c>
      <c r="E31">
        <f>COUNTIFS('Dataset (all Ps)'!$C$2:$C$381,"&gt;=1/1/2002",'Dataset (all Ps)'!$C$2:$C$381,"&lt;=12/31/2002",'Dataset (all Ps)'!$I$1:$I$380,"*"&amp;'State Analysis (Annual Data)'!$B31&amp;"*")</f>
        <v>0</v>
      </c>
      <c r="F31">
        <f>COUNTIFS('Dataset (all Ps)'!$C$2:$C$381,"&gt;=1/1/2003",'Dataset (all Ps)'!$C$2:$C$381,"&lt;=12/31/2003",'Dataset (all Ps)'!$I$1:$I$380,"*"&amp;'State Analysis (Annual Data)'!$B31&amp;"*")</f>
        <v>0</v>
      </c>
      <c r="G31">
        <f>COUNTIFS('Dataset (all Ps)'!$C$2:$C$381,"&gt;=1/1/2004",'Dataset (all Ps)'!$C$2:$C$381,"&lt;=12/31/2004",'Dataset (all Ps)'!$I$1:$I$380,"*"&amp;'State Analysis (Annual Data)'!$B31&amp;"*")</f>
        <v>0</v>
      </c>
      <c r="H31">
        <f>COUNTIFS('Dataset (all Ps)'!$C$2:$C$381,"&gt;=1/1/2005",'Dataset (all Ps)'!$C$2:$C$381,"&lt;=12/31/2005",'Dataset (all Ps)'!$I$1:$I$380,"*"&amp;'State Analysis (Annual Data)'!$B31&amp;"*")</f>
        <v>0</v>
      </c>
      <c r="I31">
        <f>COUNTIFS('Dataset (all Ps)'!$C$2:$C$381,"&gt;=1/1/2006",'Dataset (all Ps)'!$C$2:$C$381,"&lt;=12/31/2006",'Dataset (all Ps)'!$I$1:$I$380,"*"&amp;'State Analysis (Annual Data)'!$B31&amp;"*")</f>
        <v>0</v>
      </c>
      <c r="J31">
        <f>COUNTIFS('Dataset (all Ps)'!$C$2:$C$381,"&gt;=1/1/2007",'Dataset (all Ps)'!$C$2:$C$381,"&lt;=12/31/2007",'Dataset (all Ps)'!$I$1:$I$380,"*"&amp;'State Analysis (Annual Data)'!$B31&amp;"*")</f>
        <v>0</v>
      </c>
      <c r="K31">
        <f>COUNTIFS('Dataset (all Ps)'!$C$2:$C$381,"&gt;=1/1/2008",'Dataset (all Ps)'!$C$2:$C$381,"&lt;=12/31/2008",'Dataset (all Ps)'!$I$1:$I$380,"*"&amp;'State Analysis (Annual Data)'!$B31&amp;"*")</f>
        <v>0</v>
      </c>
      <c r="L31">
        <f>COUNTIFS('Dataset (all Ps)'!$C$2:$C$381,"&gt;=1/1/2009",'Dataset (all Ps)'!$C$2:$C$381,"&lt;=12/31/2009",'Dataset (all Ps)'!$I$1:$I$380,"*"&amp;'State Analysis (Annual Data)'!$B31&amp;"*")</f>
        <v>1</v>
      </c>
      <c r="M31">
        <f>COUNTIFS('Dataset (all Ps)'!$C$2:$C$381,"&gt;=1/1/2010",'Dataset (all Ps)'!$C$2:$C$381,"&lt;=12/31/2010",'Dataset (all Ps)'!$I$1:$I$380,"*"&amp;'State Analysis (Annual Data)'!$B31&amp;"*")</f>
        <v>0</v>
      </c>
      <c r="N31">
        <f>COUNTIFS('Dataset (all Ps)'!$C$2:$C$381,"&gt;=1/1/2011",'Dataset (all Ps)'!$C$2:$C$381,"&lt;=12/31/2011",'Dataset (all Ps)'!$I$1:$I$380,"*"&amp;'State Analysis (Annual Data)'!$B31&amp;"*")</f>
        <v>0</v>
      </c>
      <c r="O31">
        <f>COUNTIFS('Dataset (all Ps)'!$C$2:$C$381,"&gt;=1/1/2012",'Dataset (all Ps)'!$C$2:$C$381,"&lt;=12/31/2012",'Dataset (all Ps)'!$I$1:$I$380,"*"&amp;'State Analysis (Annual Data)'!$B31&amp;"*")</f>
        <v>0</v>
      </c>
      <c r="P31">
        <f>COUNTIFS('Dataset (all Ps)'!$C$2:$C$381,"&gt;=1/1/2013",'Dataset (all Ps)'!$C$2:$C$381,"&lt;=12/31/2013",'Dataset (all Ps)'!$I$1:$I$380,"*"&amp;'State Analysis (Annual Data)'!$B31&amp;"*")</f>
        <v>0</v>
      </c>
      <c r="Q31">
        <f>COUNTIFS('Dataset (all Ps)'!$C$2:$C$381,"&gt;=1/1/2014",'Dataset (all Ps)'!$C$2:$C$381,"&lt;=12/31/2014",'Dataset (all Ps)'!$I$1:$I$380,"*"&amp;'State Analysis (Annual Data)'!$B31&amp;"*")</f>
        <v>0</v>
      </c>
      <c r="R31">
        <f>COUNTIFS('Dataset (all Ps)'!$C$2:$C$381,"&gt;=1/1/2015",'Dataset (all Ps)'!$C$2:$C$381,"&lt;=12/31/2015",'Dataset (all Ps)'!$I$1:$I$380,"*"&amp;'State Analysis (Annual Data)'!$B31&amp;"*")</f>
        <v>0</v>
      </c>
      <c r="S31">
        <f>COUNTIFS('Dataset (all Ps)'!$C$2:$C$381,"&gt;=1/1/2016",'Dataset (all Ps)'!$C$2:$C$381,"&lt;=12/31/2016",'Dataset (all Ps)'!$I$1:$I$380,"*"&amp;'State Analysis (Annual Data)'!$B31&amp;"*")</f>
        <v>1</v>
      </c>
      <c r="T31">
        <f>COUNTIFS('Dataset (all Ps)'!$C$2:$C$381,"&gt;=1/1/2017",'Dataset (all Ps)'!$C$2:$C$381,"&lt;=12/31/2017",'Dataset (all Ps)'!$I$1:$I$380,"*"&amp;'State Analysis (Annual Data)'!$B31&amp;"*")</f>
        <v>0</v>
      </c>
      <c r="U31">
        <f>COUNTIFS('Dataset (all Ps)'!$C$2:$C$381,"&gt;=1/1/2018",'Dataset (all Ps)'!$C$2:$C$381,"&lt;=12/31/2018",'Dataset (all Ps)'!$I$1:$I$380,"*"&amp;'State Analysis (Annual Data)'!$B31&amp;"*")</f>
        <v>0</v>
      </c>
      <c r="V31">
        <f>COUNTIFS('Dataset (all Ps)'!$C$2:$C$381,"&gt;=1/1/2019",'Dataset (all Ps)'!$C$2:$C$381,"&lt;=12/31/2019",'Dataset (all Ps)'!$I$1:$I$380,"*"&amp;'State Analysis (Annual Data)'!$B31&amp;"*")</f>
        <v>0</v>
      </c>
      <c r="W31">
        <f>COUNTIFS('Dataset (all Ps)'!$C$2:$C$381,"&gt;=1/1/2020",'Dataset (all Ps)'!$C$2:$C$381,"&lt;=12/31/2020",'Dataset (all Ps)'!$I$1:$I$380,"*"&amp;'State Analysis (Annual Data)'!$B31&amp;"*")</f>
        <v>0</v>
      </c>
      <c r="X31">
        <f>COUNTIFS('Dataset (all Ps)'!$C$2:$C$381,"&gt;=1/1/2021",'Dataset (all Ps)'!$C$2:$C$381,"&lt;=12/31/2021",'Dataset (all Ps)'!$I$1:$I$380,"*"&amp;'State Analysis (Annual Data)'!$B31&amp;"*")</f>
        <v>0</v>
      </c>
      <c r="Y31">
        <f>COUNTIFS('Dataset (all Ps)'!$C$2:$C$381,"&gt;=1/1/2022",'Dataset (all Ps)'!$C$2:$C$381,"&lt;=12/31/2022",'Dataset (all Ps)'!$I$1:$I$380,"*"&amp;'State Analysis (Annual Data)'!$B31&amp;"*")</f>
        <v>0</v>
      </c>
      <c r="Z31">
        <f>COUNTIFS('Dataset (all Ps)'!$C$2:$C$381,"&gt;=1/1/2023",'Dataset (all Ps)'!$C$2:$C$381,"&lt;=12/31/2023",'Dataset (all Ps)'!$I$1:$I$380,"*"&amp;'State Analysis (Annual Data)'!$B31&amp;"*")</f>
        <v>0</v>
      </c>
      <c r="AA31">
        <f>COUNTIFS('Dataset (all Ps)'!$C$2:$C$381,"&gt;=1/1/2001",'Dataset (all Ps)'!$C$2:$C$381,"&lt;=12/31/2001",'Dataset (all Ps)'!$J$1:$J$380,"*"&amp;'State Analysis (Annual Data)'!$B31&amp;"*")</f>
        <v>1</v>
      </c>
      <c r="AB31">
        <f>COUNTIFS('Dataset (all Ps)'!$C$2:$C$381,"&gt;=1/1/2002",'Dataset (all Ps)'!$C$2:$C$381,"&lt;=12/31/2002",'Dataset (all Ps)'!$J$1:$J$380,"*"&amp;'State Analysis (Annual Data)'!$B31&amp;"*")</f>
        <v>0</v>
      </c>
      <c r="AC31">
        <f>COUNTIFS('Dataset (all Ps)'!$C$2:$C$381,"&gt;=1/1/2003",'Dataset (all Ps)'!$C$2:$C$381,"&lt;=12/31/2003",'Dataset (all Ps)'!$J$1:$J$380,"*"&amp;'State Analysis (Annual Data)'!$B31&amp;"*")</f>
        <v>0</v>
      </c>
      <c r="AD31">
        <f>COUNTIFS('Dataset (all Ps)'!$C$2:$C$381,"&gt;=1/1/2004",'Dataset (all Ps)'!$C$2:$C$381,"&lt;=12/31/2004",'Dataset (all Ps)'!$J$1:$J$380,"*"&amp;'State Analysis (Annual Data)'!$B31&amp;"*")</f>
        <v>0</v>
      </c>
      <c r="AE31">
        <f>COUNTIFS('Dataset (all Ps)'!$C$2:$C$381,"&gt;=1/1/2005",'Dataset (all Ps)'!$C$2:$C$381,"&lt;=12/31/2005",'Dataset (all Ps)'!$J$1:$J$380,"*"&amp;'State Analysis (Annual Data)'!$B31&amp;"*")</f>
        <v>0</v>
      </c>
      <c r="AF31">
        <f>COUNTIFS('Dataset (all Ps)'!$C$2:$C$381,"&gt;=1/1/2006",'Dataset (all Ps)'!$C$2:$C$381,"&lt;=12/31/2006",'Dataset (all Ps)'!$J$1:$J$380,"*"&amp;'State Analysis (Annual Data)'!$B31&amp;"*")</f>
        <v>0</v>
      </c>
      <c r="AG31">
        <f>COUNTIFS('Dataset (all Ps)'!$C$2:$C$381,"&gt;=1/1/2007",'Dataset (all Ps)'!$C$2:$C$381,"&lt;=12/31/2007",'Dataset (all Ps)'!$J$1:$J$380,"*"&amp;'State Analysis (Annual Data)'!$B31&amp;"*")</f>
        <v>0</v>
      </c>
      <c r="AH31">
        <f>COUNTIFS('Dataset (all Ps)'!$C$2:$C$381,"&gt;=1/1/2008",'Dataset (all Ps)'!$C$2:$C$381,"&lt;=12/31/2008",'Dataset (all Ps)'!$J$1:$J$380,"*"&amp;'State Analysis (Annual Data)'!$B31&amp;"*")</f>
        <v>0</v>
      </c>
      <c r="AI31">
        <f>COUNTIFS('Dataset (all Ps)'!$C$2:$C$381,"&gt;=1/1/2009",'Dataset (all Ps)'!$C$2:$C$381,"&lt;=12/31/2009",'Dataset (all Ps)'!$J$1:$J$380,"*"&amp;'State Analysis (Annual Data)'!$B31&amp;"*")</f>
        <v>1</v>
      </c>
      <c r="AJ31">
        <f>COUNTIFS('Dataset (all Ps)'!$C$2:$C$381,"&gt;=1/1/2010",'Dataset (all Ps)'!$C$2:$C$381,"&lt;=12/31/2010",'Dataset (all Ps)'!$J$1:$J$380,"*"&amp;'State Analysis (Annual Data)'!$B31&amp;"*")</f>
        <v>1</v>
      </c>
      <c r="AK31">
        <f>COUNTIFS('Dataset (all Ps)'!$C$2:$C$381,"&gt;=1/1/2011",'Dataset (all Ps)'!$C$2:$C$381,"&lt;=12/31/2011",'Dataset (all Ps)'!$J$1:$J$380,"*"&amp;'State Analysis (Annual Data)'!$B31&amp;"*")</f>
        <v>0</v>
      </c>
      <c r="AL31">
        <f>COUNTIFS('Dataset (all Ps)'!$C$2:$C$381,"&gt;=1/1/2012",'Dataset (all Ps)'!$C$2:$C$381,"&lt;=12/31/2012",'Dataset (all Ps)'!$J$1:$J$380,"*"&amp;'State Analysis (Annual Data)'!$B31&amp;"*")</f>
        <v>0</v>
      </c>
      <c r="AM31">
        <f>COUNTIFS('Dataset (all Ps)'!$C$2:$C$381,"&gt;=1/1/2013",'Dataset (all Ps)'!$C$2:$C$381,"&lt;=12/31/2013",'Dataset (all Ps)'!$J$1:$J$380,"*"&amp;'State Analysis (Annual Data)'!$B31&amp;"*")</f>
        <v>2</v>
      </c>
      <c r="AN31">
        <f>COUNTIFS('Dataset (all Ps)'!$C$2:$C$381,"&gt;=1/1/2014",'Dataset (all Ps)'!$C$2:$C$381,"&lt;=12/31/2014",'Dataset (all Ps)'!$J$1:$J$380,"*"&amp;'State Analysis (Annual Data)'!$B31&amp;"*")</f>
        <v>1</v>
      </c>
      <c r="AO31">
        <f>COUNTIFS('Dataset (all Ps)'!$C$2:$C$381,"&gt;=1/1/2015",'Dataset (all Ps)'!$C$2:$C$381,"&lt;=12/31/2015",'Dataset (all Ps)'!$J$1:$J$380,"*"&amp;'State Analysis (Annual Data)'!$B31&amp;"*")</f>
        <v>2</v>
      </c>
      <c r="AP31">
        <f>COUNTIFS('Dataset (all Ps)'!$C$2:$C$381,"&gt;=1/1/2016",'Dataset (all Ps)'!$C$2:$C$381,"&lt;=12/31/2016",'Dataset (all Ps)'!$J$1:$J$380,"*"&amp;'State Analysis (Annual Data)'!$B31&amp;"*")</f>
        <v>4</v>
      </c>
      <c r="AQ31">
        <f>COUNTIFS('Dataset (all Ps)'!$C$2:$C$381,"&gt;=1/1/2017",'Dataset (all Ps)'!$C$2:$C$381,"&lt;=12/31/2017",'Dataset (all Ps)'!$J$1:$J$380,"*"&amp;'State Analysis (Annual Data)'!$B31&amp;"*")</f>
        <v>1</v>
      </c>
      <c r="AR31">
        <f>COUNTIFS('Dataset (all Ps)'!$C$2:$C$381,"&gt;=1/1/2018",'Dataset (all Ps)'!$C$2:$C$381,"&lt;=12/31/2018",'Dataset (all Ps)'!$J$1:$J$380,"*"&amp;'State Analysis (Annual Data)'!$B31&amp;"*")</f>
        <v>0</v>
      </c>
      <c r="AS31">
        <f>COUNTIFS('Dataset (all Ps)'!$C$2:$C$381,"&gt;=1/1/2019",'Dataset (all Ps)'!$C$2:$C$381,"&lt;=12/31/2019",'Dataset (all Ps)'!$J$1:$J$380,"*"&amp;'State Analysis (Annual Data)'!$B31&amp;"*")</f>
        <v>10</v>
      </c>
      <c r="AT31">
        <f>COUNTIFS('Dataset (all Ps)'!$C$2:$C$381,"&gt;=1/1/2020",'Dataset (all Ps)'!$C$2:$C$381,"&lt;=12/31/2020",'Dataset (all Ps)'!$J$1:$J$380,"*"&amp;'State Analysis (Annual Data)'!$B31&amp;"*")</f>
        <v>16</v>
      </c>
      <c r="AU31">
        <f>COUNTIFS('Dataset (all Ps)'!$C$2:$C$381,"&gt;=1/1/2021",'Dataset (all Ps)'!$C$2:$C$381,"&lt;=12/31/2021",'Dataset (all Ps)'!$J$1:$J$380,"*"&amp;'State Analysis (Annual Data)'!$B31&amp;"*")</f>
        <v>6</v>
      </c>
      <c r="AV31">
        <f>COUNTIFS('Dataset (all Ps)'!$C$2:$C$381,"&gt;=1/1/2022",'Dataset (all Ps)'!$C$2:$C$381,"&lt;=12/31/2022",'Dataset (all Ps)'!$J$1:$J$380,"*"&amp;'State Analysis (Annual Data)'!$B31&amp;"*")</f>
        <v>0</v>
      </c>
      <c r="AW31">
        <f>COUNTIFS('Dataset (all Ps)'!$C$2:$C$381,"&gt;=1/1/2023",'Dataset (all Ps)'!$C$2:$C$381,"&lt;=12/31/2023",'Dataset (all Ps)'!$J$1:$J$380,"*"&amp;'State Analysis (Annual Data)'!$B31&amp;"*")</f>
        <v>1</v>
      </c>
    </row>
    <row r="32" spans="1:49" x14ac:dyDescent="0.2">
      <c r="A32" t="s">
        <v>5489</v>
      </c>
      <c r="B32" t="s">
        <v>3227</v>
      </c>
      <c r="C32" t="s">
        <v>5514</v>
      </c>
      <c r="D32">
        <f>COUNTIFS('Dataset (all Ps)'!$C$2:$C$381,"&gt;=1/1/2001",'Dataset (all Ps)'!$C$2:$C$381,"&lt;=12/31/2001",'Dataset (all Ps)'!$I$1:$I$380,"*"&amp;'State Analysis (Annual Data)'!$B32&amp;"*")</f>
        <v>1</v>
      </c>
      <c r="E32">
        <f>COUNTIFS('Dataset (all Ps)'!$C$2:$C$381,"&gt;=1/1/2002",'Dataset (all Ps)'!$C$2:$C$381,"&lt;=12/31/2002",'Dataset (all Ps)'!$I$1:$I$380,"*"&amp;'State Analysis (Annual Data)'!$B32&amp;"*")</f>
        <v>0</v>
      </c>
      <c r="F32">
        <f>COUNTIFS('Dataset (all Ps)'!$C$2:$C$381,"&gt;=1/1/2003",'Dataset (all Ps)'!$C$2:$C$381,"&lt;=12/31/2003",'Dataset (all Ps)'!$I$1:$I$380,"*"&amp;'State Analysis (Annual Data)'!$B32&amp;"*")</f>
        <v>0</v>
      </c>
      <c r="G32">
        <f>COUNTIFS('Dataset (all Ps)'!$C$2:$C$381,"&gt;=1/1/2004",'Dataset (all Ps)'!$C$2:$C$381,"&lt;=12/31/2004",'Dataset (all Ps)'!$I$1:$I$380,"*"&amp;'State Analysis (Annual Data)'!$B32&amp;"*")</f>
        <v>0</v>
      </c>
      <c r="H32">
        <f>COUNTIFS('Dataset (all Ps)'!$C$2:$C$381,"&gt;=1/1/2005",'Dataset (all Ps)'!$C$2:$C$381,"&lt;=12/31/2005",'Dataset (all Ps)'!$I$1:$I$380,"*"&amp;'State Analysis (Annual Data)'!$B32&amp;"*")</f>
        <v>0</v>
      </c>
      <c r="I32">
        <f>COUNTIFS('Dataset (all Ps)'!$C$2:$C$381,"&gt;=1/1/2006",'Dataset (all Ps)'!$C$2:$C$381,"&lt;=12/31/2006",'Dataset (all Ps)'!$I$1:$I$380,"*"&amp;'State Analysis (Annual Data)'!$B32&amp;"*")</f>
        <v>0</v>
      </c>
      <c r="J32">
        <f>COUNTIFS('Dataset (all Ps)'!$C$2:$C$381,"&gt;=1/1/2007",'Dataset (all Ps)'!$C$2:$C$381,"&lt;=12/31/2007",'Dataset (all Ps)'!$I$1:$I$380,"*"&amp;'State Analysis (Annual Data)'!$B32&amp;"*")</f>
        <v>0</v>
      </c>
      <c r="K32">
        <f>COUNTIFS('Dataset (all Ps)'!$C$2:$C$381,"&gt;=1/1/2008",'Dataset (all Ps)'!$C$2:$C$381,"&lt;=12/31/2008",'Dataset (all Ps)'!$I$1:$I$380,"*"&amp;'State Analysis (Annual Data)'!$B32&amp;"*")</f>
        <v>1</v>
      </c>
      <c r="L32">
        <f>COUNTIFS('Dataset (all Ps)'!$C$2:$C$381,"&gt;=1/1/2009",'Dataset (all Ps)'!$C$2:$C$381,"&lt;=12/31/2009",'Dataset (all Ps)'!$I$1:$I$380,"*"&amp;'State Analysis (Annual Data)'!$B32&amp;"*")</f>
        <v>0</v>
      </c>
      <c r="M32">
        <f>COUNTIFS('Dataset (all Ps)'!$C$2:$C$381,"&gt;=1/1/2010",'Dataset (all Ps)'!$C$2:$C$381,"&lt;=12/31/2010",'Dataset (all Ps)'!$I$1:$I$380,"*"&amp;'State Analysis (Annual Data)'!$B32&amp;"*")</f>
        <v>0</v>
      </c>
      <c r="N32">
        <f>COUNTIFS('Dataset (all Ps)'!$C$2:$C$381,"&gt;=1/1/2011",'Dataset (all Ps)'!$C$2:$C$381,"&lt;=12/31/2011",'Dataset (all Ps)'!$I$1:$I$380,"*"&amp;'State Analysis (Annual Data)'!$B32&amp;"*")</f>
        <v>0</v>
      </c>
      <c r="O32">
        <f>COUNTIFS('Dataset (all Ps)'!$C$2:$C$381,"&gt;=1/1/2012",'Dataset (all Ps)'!$C$2:$C$381,"&lt;=12/31/2012",'Dataset (all Ps)'!$I$1:$I$380,"*"&amp;'State Analysis (Annual Data)'!$B32&amp;"*")</f>
        <v>0</v>
      </c>
      <c r="P32">
        <f>COUNTIFS('Dataset (all Ps)'!$C$2:$C$381,"&gt;=1/1/2013",'Dataset (all Ps)'!$C$2:$C$381,"&lt;=12/31/2013",'Dataset (all Ps)'!$I$1:$I$380,"*"&amp;'State Analysis (Annual Data)'!$B32&amp;"*")</f>
        <v>0</v>
      </c>
      <c r="Q32">
        <f>COUNTIFS('Dataset (all Ps)'!$C$2:$C$381,"&gt;=1/1/2014",'Dataset (all Ps)'!$C$2:$C$381,"&lt;=12/31/2014",'Dataset (all Ps)'!$I$1:$I$380,"*"&amp;'State Analysis (Annual Data)'!$B32&amp;"*")</f>
        <v>0</v>
      </c>
      <c r="R32">
        <f>COUNTIFS('Dataset (all Ps)'!$C$2:$C$381,"&gt;=1/1/2015",'Dataset (all Ps)'!$C$2:$C$381,"&lt;=12/31/2015",'Dataset (all Ps)'!$I$1:$I$380,"*"&amp;'State Analysis (Annual Data)'!$B32&amp;"*")</f>
        <v>0</v>
      </c>
      <c r="S32">
        <f>COUNTIFS('Dataset (all Ps)'!$C$2:$C$381,"&gt;=1/1/2016",'Dataset (all Ps)'!$C$2:$C$381,"&lt;=12/31/2016",'Dataset (all Ps)'!$I$1:$I$380,"*"&amp;'State Analysis (Annual Data)'!$B32&amp;"*")</f>
        <v>0</v>
      </c>
      <c r="T32">
        <f>COUNTIFS('Dataset (all Ps)'!$C$2:$C$381,"&gt;=1/1/2017",'Dataset (all Ps)'!$C$2:$C$381,"&lt;=12/31/2017",'Dataset (all Ps)'!$I$1:$I$380,"*"&amp;'State Analysis (Annual Data)'!$B32&amp;"*")</f>
        <v>0</v>
      </c>
      <c r="U32">
        <f>COUNTIFS('Dataset (all Ps)'!$C$2:$C$381,"&gt;=1/1/2018",'Dataset (all Ps)'!$C$2:$C$381,"&lt;=12/31/2018",'Dataset (all Ps)'!$I$1:$I$380,"*"&amp;'State Analysis (Annual Data)'!$B32&amp;"*")</f>
        <v>0</v>
      </c>
      <c r="V32">
        <f>COUNTIFS('Dataset (all Ps)'!$C$2:$C$381,"&gt;=1/1/2019",'Dataset (all Ps)'!$C$2:$C$381,"&lt;=12/31/2019",'Dataset (all Ps)'!$I$1:$I$380,"*"&amp;'State Analysis (Annual Data)'!$B32&amp;"*")</f>
        <v>0</v>
      </c>
      <c r="W32">
        <f>COUNTIFS('Dataset (all Ps)'!$C$2:$C$381,"&gt;=1/1/2020",'Dataset (all Ps)'!$C$2:$C$381,"&lt;=12/31/2020",'Dataset (all Ps)'!$I$1:$I$380,"*"&amp;'State Analysis (Annual Data)'!$B32&amp;"*")</f>
        <v>0</v>
      </c>
      <c r="X32">
        <f>COUNTIFS('Dataset (all Ps)'!$C$2:$C$381,"&gt;=1/1/2021",'Dataset (all Ps)'!$C$2:$C$381,"&lt;=12/31/2021",'Dataset (all Ps)'!$I$1:$I$380,"*"&amp;'State Analysis (Annual Data)'!$B32&amp;"*")</f>
        <v>0</v>
      </c>
      <c r="Y32">
        <f>COUNTIFS('Dataset (all Ps)'!$C$2:$C$381,"&gt;=1/1/2022",'Dataset (all Ps)'!$C$2:$C$381,"&lt;=12/31/2022",'Dataset (all Ps)'!$I$1:$I$380,"*"&amp;'State Analysis (Annual Data)'!$B32&amp;"*")</f>
        <v>0</v>
      </c>
      <c r="Z32">
        <f>COUNTIFS('Dataset (all Ps)'!$C$2:$C$381,"&gt;=1/1/2023",'Dataset (all Ps)'!$C$2:$C$381,"&lt;=12/31/2023",'Dataset (all Ps)'!$I$1:$I$380,"*"&amp;'State Analysis (Annual Data)'!$B32&amp;"*")</f>
        <v>0</v>
      </c>
      <c r="AA32">
        <f>COUNTIFS('Dataset (all Ps)'!$C$2:$C$381,"&gt;=1/1/2001",'Dataset (all Ps)'!$C$2:$C$381,"&lt;=12/31/2001",'Dataset (all Ps)'!$J$1:$J$380,"*"&amp;'State Analysis (Annual Data)'!$B32&amp;"*")</f>
        <v>2</v>
      </c>
      <c r="AB32">
        <f>COUNTIFS('Dataset (all Ps)'!$C$2:$C$381,"&gt;=1/1/2002",'Dataset (all Ps)'!$C$2:$C$381,"&lt;=12/31/2002",'Dataset (all Ps)'!$J$1:$J$380,"*"&amp;'State Analysis (Annual Data)'!$B32&amp;"*")</f>
        <v>2</v>
      </c>
      <c r="AC32">
        <f>COUNTIFS('Dataset (all Ps)'!$C$2:$C$381,"&gt;=1/1/2003",'Dataset (all Ps)'!$C$2:$C$381,"&lt;=12/31/2003",'Dataset (all Ps)'!$J$1:$J$380,"*"&amp;'State Analysis (Annual Data)'!$B32&amp;"*")</f>
        <v>2</v>
      </c>
      <c r="AD32">
        <f>COUNTIFS('Dataset (all Ps)'!$C$2:$C$381,"&gt;=1/1/2004",'Dataset (all Ps)'!$C$2:$C$381,"&lt;=12/31/2004",'Dataset (all Ps)'!$J$1:$J$380,"*"&amp;'State Analysis (Annual Data)'!$B32&amp;"*")</f>
        <v>1</v>
      </c>
      <c r="AE32">
        <f>COUNTIFS('Dataset (all Ps)'!$C$2:$C$381,"&gt;=1/1/2005",'Dataset (all Ps)'!$C$2:$C$381,"&lt;=12/31/2005",'Dataset (all Ps)'!$J$1:$J$380,"*"&amp;'State Analysis (Annual Data)'!$B32&amp;"*")</f>
        <v>3</v>
      </c>
      <c r="AF32">
        <f>COUNTIFS('Dataset (all Ps)'!$C$2:$C$381,"&gt;=1/1/2006",'Dataset (all Ps)'!$C$2:$C$381,"&lt;=12/31/2006",'Dataset (all Ps)'!$J$1:$J$380,"*"&amp;'State Analysis (Annual Data)'!$B32&amp;"*")</f>
        <v>1</v>
      </c>
      <c r="AG32">
        <f>COUNTIFS('Dataset (all Ps)'!$C$2:$C$381,"&gt;=1/1/2007",'Dataset (all Ps)'!$C$2:$C$381,"&lt;=12/31/2007",'Dataset (all Ps)'!$J$1:$J$380,"*"&amp;'State Analysis (Annual Data)'!$B32&amp;"*")</f>
        <v>1</v>
      </c>
      <c r="AH32">
        <f>COUNTIFS('Dataset (all Ps)'!$C$2:$C$381,"&gt;=1/1/2008",'Dataset (all Ps)'!$C$2:$C$381,"&lt;=12/31/2008",'Dataset (all Ps)'!$J$1:$J$380,"*"&amp;'State Analysis (Annual Data)'!$B32&amp;"*")</f>
        <v>3</v>
      </c>
      <c r="AI32">
        <f>COUNTIFS('Dataset (all Ps)'!$C$2:$C$381,"&gt;=1/1/2009",'Dataset (all Ps)'!$C$2:$C$381,"&lt;=12/31/2009",'Dataset (all Ps)'!$J$1:$J$380,"*"&amp;'State Analysis (Annual Data)'!$B32&amp;"*")</f>
        <v>0</v>
      </c>
      <c r="AJ32">
        <f>COUNTIFS('Dataset (all Ps)'!$C$2:$C$381,"&gt;=1/1/2010",'Dataset (all Ps)'!$C$2:$C$381,"&lt;=12/31/2010",'Dataset (all Ps)'!$J$1:$J$380,"*"&amp;'State Analysis (Annual Data)'!$B32&amp;"*")</f>
        <v>0</v>
      </c>
      <c r="AK32">
        <f>COUNTIFS('Dataset (all Ps)'!$C$2:$C$381,"&gt;=1/1/2011",'Dataset (all Ps)'!$C$2:$C$381,"&lt;=12/31/2011",'Dataset (all Ps)'!$J$1:$J$380,"*"&amp;'State Analysis (Annual Data)'!$B32&amp;"*")</f>
        <v>0</v>
      </c>
      <c r="AL32">
        <f>COUNTIFS('Dataset (all Ps)'!$C$2:$C$381,"&gt;=1/1/2012",'Dataset (all Ps)'!$C$2:$C$381,"&lt;=12/31/2012",'Dataset (all Ps)'!$J$1:$J$380,"*"&amp;'State Analysis (Annual Data)'!$B32&amp;"*")</f>
        <v>0</v>
      </c>
      <c r="AM32">
        <f>COUNTIFS('Dataset (all Ps)'!$C$2:$C$381,"&gt;=1/1/2013",'Dataset (all Ps)'!$C$2:$C$381,"&lt;=12/31/2013",'Dataset (all Ps)'!$J$1:$J$380,"*"&amp;'State Analysis (Annual Data)'!$B32&amp;"*")</f>
        <v>1</v>
      </c>
      <c r="AN32">
        <f>COUNTIFS('Dataset (all Ps)'!$C$2:$C$381,"&gt;=1/1/2014",'Dataset (all Ps)'!$C$2:$C$381,"&lt;=12/31/2014",'Dataset (all Ps)'!$J$1:$J$380,"*"&amp;'State Analysis (Annual Data)'!$B32&amp;"*")</f>
        <v>0</v>
      </c>
      <c r="AO32">
        <f>COUNTIFS('Dataset (all Ps)'!$C$2:$C$381,"&gt;=1/1/2015",'Dataset (all Ps)'!$C$2:$C$381,"&lt;=12/31/2015",'Dataset (all Ps)'!$J$1:$J$380,"*"&amp;'State Analysis (Annual Data)'!$B32&amp;"*")</f>
        <v>0</v>
      </c>
      <c r="AP32">
        <f>COUNTIFS('Dataset (all Ps)'!$C$2:$C$381,"&gt;=1/1/2016",'Dataset (all Ps)'!$C$2:$C$381,"&lt;=12/31/2016",'Dataset (all Ps)'!$J$1:$J$380,"*"&amp;'State Analysis (Annual Data)'!$B32&amp;"*")</f>
        <v>1</v>
      </c>
      <c r="AQ32">
        <f>COUNTIFS('Dataset (all Ps)'!$C$2:$C$381,"&gt;=1/1/2017",'Dataset (all Ps)'!$C$2:$C$381,"&lt;=12/31/2017",'Dataset (all Ps)'!$J$1:$J$380,"*"&amp;'State Analysis (Annual Data)'!$B32&amp;"*")</f>
        <v>0</v>
      </c>
      <c r="AR32">
        <f>COUNTIFS('Dataset (all Ps)'!$C$2:$C$381,"&gt;=1/1/2018",'Dataset (all Ps)'!$C$2:$C$381,"&lt;=12/31/2018",'Dataset (all Ps)'!$J$1:$J$380,"*"&amp;'State Analysis (Annual Data)'!$B32&amp;"*")</f>
        <v>0</v>
      </c>
      <c r="AS32">
        <f>COUNTIFS('Dataset (all Ps)'!$C$2:$C$381,"&gt;=1/1/2019",'Dataset (all Ps)'!$C$2:$C$381,"&lt;=12/31/2019",'Dataset (all Ps)'!$J$1:$J$380,"*"&amp;'State Analysis (Annual Data)'!$B32&amp;"*")</f>
        <v>0</v>
      </c>
      <c r="AT32">
        <f>COUNTIFS('Dataset (all Ps)'!$C$2:$C$381,"&gt;=1/1/2020",'Dataset (all Ps)'!$C$2:$C$381,"&lt;=12/31/2020",'Dataset (all Ps)'!$J$1:$J$380,"*"&amp;'State Analysis (Annual Data)'!$B32&amp;"*")</f>
        <v>0</v>
      </c>
      <c r="AU32">
        <f>COUNTIFS('Dataset (all Ps)'!$C$2:$C$381,"&gt;=1/1/2021",'Dataset (all Ps)'!$C$2:$C$381,"&lt;=12/31/2021",'Dataset (all Ps)'!$J$1:$J$380,"*"&amp;'State Analysis (Annual Data)'!$B32&amp;"*")</f>
        <v>4</v>
      </c>
      <c r="AV32">
        <f>COUNTIFS('Dataset (all Ps)'!$C$2:$C$381,"&gt;=1/1/2022",'Dataset (all Ps)'!$C$2:$C$381,"&lt;=12/31/2022",'Dataset (all Ps)'!$J$1:$J$380,"*"&amp;'State Analysis (Annual Data)'!$B32&amp;"*")</f>
        <v>0</v>
      </c>
      <c r="AW32">
        <f>COUNTIFS('Dataset (all Ps)'!$C$2:$C$381,"&gt;=1/1/2023",'Dataset (all Ps)'!$C$2:$C$381,"&lt;=12/31/2023",'Dataset (all Ps)'!$J$1:$J$380,"*"&amp;'State Analysis (Annual Data)'!$B32&amp;"*")</f>
        <v>4</v>
      </c>
    </row>
    <row r="33" spans="1:49" x14ac:dyDescent="0.2">
      <c r="A33" t="s">
        <v>5490</v>
      </c>
      <c r="B33" t="s">
        <v>1143</v>
      </c>
      <c r="C33" t="s">
        <v>5515</v>
      </c>
      <c r="D33">
        <f>COUNTIFS('Dataset (all Ps)'!$C$2:$C$381,"&gt;=1/1/2001",'Dataset (all Ps)'!$C$2:$C$381,"&lt;=12/31/2001",'Dataset (all Ps)'!$I$1:$I$380,"*"&amp;'State Analysis (Annual Data)'!$B33&amp;"*")</f>
        <v>0</v>
      </c>
      <c r="E33">
        <f>COUNTIFS('Dataset (all Ps)'!$C$2:$C$381,"&gt;=1/1/2002",'Dataset (all Ps)'!$C$2:$C$381,"&lt;=12/31/2002",'Dataset (all Ps)'!$I$1:$I$380,"*"&amp;'State Analysis (Annual Data)'!$B33&amp;"*")</f>
        <v>0</v>
      </c>
      <c r="F33">
        <f>COUNTIFS('Dataset (all Ps)'!$C$2:$C$381,"&gt;=1/1/2003",'Dataset (all Ps)'!$C$2:$C$381,"&lt;=12/31/2003",'Dataset (all Ps)'!$I$1:$I$380,"*"&amp;'State Analysis (Annual Data)'!$B33&amp;"*")</f>
        <v>1</v>
      </c>
      <c r="G33">
        <f>COUNTIFS('Dataset (all Ps)'!$C$2:$C$381,"&gt;=1/1/2004",'Dataset (all Ps)'!$C$2:$C$381,"&lt;=12/31/2004",'Dataset (all Ps)'!$I$1:$I$380,"*"&amp;'State Analysis (Annual Data)'!$B33&amp;"*")</f>
        <v>1</v>
      </c>
      <c r="H33">
        <f>COUNTIFS('Dataset (all Ps)'!$C$2:$C$381,"&gt;=1/1/2005",'Dataset (all Ps)'!$C$2:$C$381,"&lt;=12/31/2005",'Dataset (all Ps)'!$I$1:$I$380,"*"&amp;'State Analysis (Annual Data)'!$B33&amp;"*")</f>
        <v>1</v>
      </c>
      <c r="I33">
        <f>COUNTIFS('Dataset (all Ps)'!$C$2:$C$381,"&gt;=1/1/2006",'Dataset (all Ps)'!$C$2:$C$381,"&lt;=12/31/2006",'Dataset (all Ps)'!$I$1:$I$380,"*"&amp;'State Analysis (Annual Data)'!$B33&amp;"*")</f>
        <v>1</v>
      </c>
      <c r="J33">
        <f>COUNTIFS('Dataset (all Ps)'!$C$2:$C$381,"&gt;=1/1/2007",'Dataset (all Ps)'!$C$2:$C$381,"&lt;=12/31/2007",'Dataset (all Ps)'!$I$1:$I$380,"*"&amp;'State Analysis (Annual Data)'!$B33&amp;"*")</f>
        <v>2</v>
      </c>
      <c r="K33">
        <f>COUNTIFS('Dataset (all Ps)'!$C$2:$C$381,"&gt;=1/1/2008",'Dataset (all Ps)'!$C$2:$C$381,"&lt;=12/31/2008",'Dataset (all Ps)'!$I$1:$I$380,"*"&amp;'State Analysis (Annual Data)'!$B33&amp;"*")</f>
        <v>2</v>
      </c>
      <c r="L33">
        <f>COUNTIFS('Dataset (all Ps)'!$C$2:$C$381,"&gt;=1/1/2009",'Dataset (all Ps)'!$C$2:$C$381,"&lt;=12/31/2009",'Dataset (all Ps)'!$I$1:$I$380,"*"&amp;'State Analysis (Annual Data)'!$B33&amp;"*")</f>
        <v>0</v>
      </c>
      <c r="M33">
        <f>COUNTIFS('Dataset (all Ps)'!$C$2:$C$381,"&gt;=1/1/2010",'Dataset (all Ps)'!$C$2:$C$381,"&lt;=12/31/2010",'Dataset (all Ps)'!$I$1:$I$380,"*"&amp;'State Analysis (Annual Data)'!$B33&amp;"*")</f>
        <v>0</v>
      </c>
      <c r="N33">
        <f>COUNTIFS('Dataset (all Ps)'!$C$2:$C$381,"&gt;=1/1/2011",'Dataset (all Ps)'!$C$2:$C$381,"&lt;=12/31/2011",'Dataset (all Ps)'!$I$1:$I$380,"*"&amp;'State Analysis (Annual Data)'!$B33&amp;"*")</f>
        <v>0</v>
      </c>
      <c r="O33">
        <f>COUNTIFS('Dataset (all Ps)'!$C$2:$C$381,"&gt;=1/1/2012",'Dataset (all Ps)'!$C$2:$C$381,"&lt;=12/31/2012",'Dataset (all Ps)'!$I$1:$I$380,"*"&amp;'State Analysis (Annual Data)'!$B33&amp;"*")</f>
        <v>0</v>
      </c>
      <c r="P33">
        <f>COUNTIFS('Dataset (all Ps)'!$C$2:$C$381,"&gt;=1/1/2013",'Dataset (all Ps)'!$C$2:$C$381,"&lt;=12/31/2013",'Dataset (all Ps)'!$I$1:$I$380,"*"&amp;'State Analysis (Annual Data)'!$B33&amp;"*")</f>
        <v>0</v>
      </c>
      <c r="Q33">
        <f>COUNTIFS('Dataset (all Ps)'!$C$2:$C$381,"&gt;=1/1/2014",'Dataset (all Ps)'!$C$2:$C$381,"&lt;=12/31/2014",'Dataset (all Ps)'!$I$1:$I$380,"*"&amp;'State Analysis (Annual Data)'!$B33&amp;"*")</f>
        <v>0</v>
      </c>
      <c r="R33">
        <f>COUNTIFS('Dataset (all Ps)'!$C$2:$C$381,"&gt;=1/1/2015",'Dataset (all Ps)'!$C$2:$C$381,"&lt;=12/31/2015",'Dataset (all Ps)'!$I$1:$I$380,"*"&amp;'State Analysis (Annual Data)'!$B33&amp;"*")</f>
        <v>0</v>
      </c>
      <c r="S33">
        <f>COUNTIFS('Dataset (all Ps)'!$C$2:$C$381,"&gt;=1/1/2016",'Dataset (all Ps)'!$C$2:$C$381,"&lt;=12/31/2016",'Dataset (all Ps)'!$I$1:$I$380,"*"&amp;'State Analysis (Annual Data)'!$B33&amp;"*")</f>
        <v>0</v>
      </c>
      <c r="T33">
        <f>COUNTIFS('Dataset (all Ps)'!$C$2:$C$381,"&gt;=1/1/2017",'Dataset (all Ps)'!$C$2:$C$381,"&lt;=12/31/2017",'Dataset (all Ps)'!$I$1:$I$380,"*"&amp;'State Analysis (Annual Data)'!$B33&amp;"*")</f>
        <v>0</v>
      </c>
      <c r="U33">
        <f>COUNTIFS('Dataset (all Ps)'!$C$2:$C$381,"&gt;=1/1/2018",'Dataset (all Ps)'!$C$2:$C$381,"&lt;=12/31/2018",'Dataset (all Ps)'!$I$1:$I$380,"*"&amp;'State Analysis (Annual Data)'!$B33&amp;"*")</f>
        <v>0</v>
      </c>
      <c r="V33">
        <f>COUNTIFS('Dataset (all Ps)'!$C$2:$C$381,"&gt;=1/1/2019",'Dataset (all Ps)'!$C$2:$C$381,"&lt;=12/31/2019",'Dataset (all Ps)'!$I$1:$I$380,"*"&amp;'State Analysis (Annual Data)'!$B33&amp;"*")</f>
        <v>3</v>
      </c>
      <c r="W33">
        <f>COUNTIFS('Dataset (all Ps)'!$C$2:$C$381,"&gt;=1/1/2020",'Dataset (all Ps)'!$C$2:$C$381,"&lt;=12/31/2020",'Dataset (all Ps)'!$I$1:$I$380,"*"&amp;'State Analysis (Annual Data)'!$B33&amp;"*")</f>
        <v>2</v>
      </c>
      <c r="X33">
        <f>COUNTIFS('Dataset (all Ps)'!$C$2:$C$381,"&gt;=1/1/2021",'Dataset (all Ps)'!$C$2:$C$381,"&lt;=12/31/2021",'Dataset (all Ps)'!$I$1:$I$380,"*"&amp;'State Analysis (Annual Data)'!$B33&amp;"*")</f>
        <v>2</v>
      </c>
      <c r="Y33">
        <f>COUNTIFS('Dataset (all Ps)'!$C$2:$C$381,"&gt;=1/1/2022",'Dataset (all Ps)'!$C$2:$C$381,"&lt;=12/31/2022",'Dataset (all Ps)'!$I$1:$I$380,"*"&amp;'State Analysis (Annual Data)'!$B33&amp;"*")</f>
        <v>0</v>
      </c>
      <c r="Z33">
        <f>COUNTIFS('Dataset (all Ps)'!$C$2:$C$381,"&gt;=1/1/2023",'Dataset (all Ps)'!$C$2:$C$381,"&lt;=12/31/2023",'Dataset (all Ps)'!$I$1:$I$380,"*"&amp;'State Analysis (Annual Data)'!$B33&amp;"*")</f>
        <v>0</v>
      </c>
      <c r="AA33">
        <f>COUNTIFS('Dataset (all Ps)'!$C$2:$C$381,"&gt;=1/1/2001",'Dataset (all Ps)'!$C$2:$C$381,"&lt;=12/31/2001",'Dataset (all Ps)'!$J$1:$J$380,"*"&amp;'State Analysis (Annual Data)'!$B33&amp;"*")</f>
        <v>1</v>
      </c>
      <c r="AB33">
        <f>COUNTIFS('Dataset (all Ps)'!$C$2:$C$381,"&gt;=1/1/2002",'Dataset (all Ps)'!$C$2:$C$381,"&lt;=12/31/2002",'Dataset (all Ps)'!$J$1:$J$380,"*"&amp;'State Analysis (Annual Data)'!$B33&amp;"*")</f>
        <v>2</v>
      </c>
      <c r="AC33">
        <f>COUNTIFS('Dataset (all Ps)'!$C$2:$C$381,"&gt;=1/1/2003",'Dataset (all Ps)'!$C$2:$C$381,"&lt;=12/31/2003",'Dataset (all Ps)'!$J$1:$J$380,"*"&amp;'State Analysis (Annual Data)'!$B33&amp;"*")</f>
        <v>5</v>
      </c>
      <c r="AD33">
        <f>COUNTIFS('Dataset (all Ps)'!$C$2:$C$381,"&gt;=1/1/2004",'Dataset (all Ps)'!$C$2:$C$381,"&lt;=12/31/2004",'Dataset (all Ps)'!$J$1:$J$380,"*"&amp;'State Analysis (Annual Data)'!$B33&amp;"*")</f>
        <v>2</v>
      </c>
      <c r="AE33">
        <f>COUNTIFS('Dataset (all Ps)'!$C$2:$C$381,"&gt;=1/1/2005",'Dataset (all Ps)'!$C$2:$C$381,"&lt;=12/31/2005",'Dataset (all Ps)'!$J$1:$J$380,"*"&amp;'State Analysis (Annual Data)'!$B33&amp;"*")</f>
        <v>3</v>
      </c>
      <c r="AF33">
        <f>COUNTIFS('Dataset (all Ps)'!$C$2:$C$381,"&gt;=1/1/2006",'Dataset (all Ps)'!$C$2:$C$381,"&lt;=12/31/2006",'Dataset (all Ps)'!$J$1:$J$380,"*"&amp;'State Analysis (Annual Data)'!$B33&amp;"*")</f>
        <v>5</v>
      </c>
      <c r="AG33">
        <f>COUNTIFS('Dataset (all Ps)'!$C$2:$C$381,"&gt;=1/1/2007",'Dataset (all Ps)'!$C$2:$C$381,"&lt;=12/31/2007",'Dataset (all Ps)'!$J$1:$J$380,"*"&amp;'State Analysis (Annual Data)'!$B33&amp;"*")</f>
        <v>5</v>
      </c>
      <c r="AH33">
        <f>COUNTIFS('Dataset (all Ps)'!$C$2:$C$381,"&gt;=1/1/2008",'Dataset (all Ps)'!$C$2:$C$381,"&lt;=12/31/2008",'Dataset (all Ps)'!$J$1:$J$380,"*"&amp;'State Analysis (Annual Data)'!$B33&amp;"*")</f>
        <v>8</v>
      </c>
      <c r="AI33">
        <f>COUNTIFS('Dataset (all Ps)'!$C$2:$C$381,"&gt;=1/1/2009",'Dataset (all Ps)'!$C$2:$C$381,"&lt;=12/31/2009",'Dataset (all Ps)'!$J$1:$J$380,"*"&amp;'State Analysis (Annual Data)'!$B33&amp;"*")</f>
        <v>1</v>
      </c>
      <c r="AJ33">
        <f>COUNTIFS('Dataset (all Ps)'!$C$2:$C$381,"&gt;=1/1/2010",'Dataset (all Ps)'!$C$2:$C$381,"&lt;=12/31/2010",'Dataset (all Ps)'!$J$1:$J$380,"*"&amp;'State Analysis (Annual Data)'!$B33&amp;"*")</f>
        <v>1</v>
      </c>
      <c r="AK33">
        <f>COUNTIFS('Dataset (all Ps)'!$C$2:$C$381,"&gt;=1/1/2011",'Dataset (all Ps)'!$C$2:$C$381,"&lt;=12/31/2011",'Dataset (all Ps)'!$J$1:$J$380,"*"&amp;'State Analysis (Annual Data)'!$B33&amp;"*")</f>
        <v>0</v>
      </c>
      <c r="AL33">
        <f>COUNTIFS('Dataset (all Ps)'!$C$2:$C$381,"&gt;=1/1/2012",'Dataset (all Ps)'!$C$2:$C$381,"&lt;=12/31/2012",'Dataset (all Ps)'!$J$1:$J$380,"*"&amp;'State Analysis (Annual Data)'!$B33&amp;"*")</f>
        <v>0</v>
      </c>
      <c r="AM33">
        <f>COUNTIFS('Dataset (all Ps)'!$C$2:$C$381,"&gt;=1/1/2013",'Dataset (all Ps)'!$C$2:$C$381,"&lt;=12/31/2013",'Dataset (all Ps)'!$J$1:$J$380,"*"&amp;'State Analysis (Annual Data)'!$B33&amp;"*")</f>
        <v>0</v>
      </c>
      <c r="AN33">
        <f>COUNTIFS('Dataset (all Ps)'!$C$2:$C$381,"&gt;=1/1/2014",'Dataset (all Ps)'!$C$2:$C$381,"&lt;=12/31/2014",'Dataset (all Ps)'!$J$1:$J$380,"*"&amp;'State Analysis (Annual Data)'!$B33&amp;"*")</f>
        <v>0</v>
      </c>
      <c r="AO33">
        <f>COUNTIFS('Dataset (all Ps)'!$C$2:$C$381,"&gt;=1/1/2015",'Dataset (all Ps)'!$C$2:$C$381,"&lt;=12/31/2015",'Dataset (all Ps)'!$J$1:$J$380,"*"&amp;'State Analysis (Annual Data)'!$B33&amp;"*")</f>
        <v>1</v>
      </c>
      <c r="AP33">
        <f>COUNTIFS('Dataset (all Ps)'!$C$2:$C$381,"&gt;=1/1/2016",'Dataset (all Ps)'!$C$2:$C$381,"&lt;=12/31/2016",'Dataset (all Ps)'!$J$1:$J$380,"*"&amp;'State Analysis (Annual Data)'!$B33&amp;"*")</f>
        <v>0</v>
      </c>
      <c r="AQ33">
        <f>COUNTIFS('Dataset (all Ps)'!$C$2:$C$381,"&gt;=1/1/2017",'Dataset (all Ps)'!$C$2:$C$381,"&lt;=12/31/2017",'Dataset (all Ps)'!$J$1:$J$380,"*"&amp;'State Analysis (Annual Data)'!$B33&amp;"*")</f>
        <v>3</v>
      </c>
      <c r="AR33">
        <f>COUNTIFS('Dataset (all Ps)'!$C$2:$C$381,"&gt;=1/1/2018",'Dataset (all Ps)'!$C$2:$C$381,"&lt;=12/31/2018",'Dataset (all Ps)'!$J$1:$J$380,"*"&amp;'State Analysis (Annual Data)'!$B33&amp;"*")</f>
        <v>14</v>
      </c>
      <c r="AS33">
        <f>COUNTIFS('Dataset (all Ps)'!$C$2:$C$381,"&gt;=1/1/2019",'Dataset (all Ps)'!$C$2:$C$381,"&lt;=12/31/2019",'Dataset (all Ps)'!$J$1:$J$380,"*"&amp;'State Analysis (Annual Data)'!$B33&amp;"*")</f>
        <v>19</v>
      </c>
      <c r="AT33">
        <f>COUNTIFS('Dataset (all Ps)'!$C$2:$C$381,"&gt;=1/1/2020",'Dataset (all Ps)'!$C$2:$C$381,"&lt;=12/31/2020",'Dataset (all Ps)'!$J$1:$J$380,"*"&amp;'State Analysis (Annual Data)'!$B33&amp;"*")</f>
        <v>29</v>
      </c>
      <c r="AU33">
        <f>COUNTIFS('Dataset (all Ps)'!$C$2:$C$381,"&gt;=1/1/2021",'Dataset (all Ps)'!$C$2:$C$381,"&lt;=12/31/2021",'Dataset (all Ps)'!$J$1:$J$380,"*"&amp;'State Analysis (Annual Data)'!$B33&amp;"*")</f>
        <v>19</v>
      </c>
      <c r="AV33">
        <f>COUNTIFS('Dataset (all Ps)'!$C$2:$C$381,"&gt;=1/1/2022",'Dataset (all Ps)'!$C$2:$C$381,"&lt;=12/31/2022",'Dataset (all Ps)'!$J$1:$J$380,"*"&amp;'State Analysis (Annual Data)'!$B33&amp;"*")</f>
        <v>1</v>
      </c>
      <c r="AW33">
        <f>COUNTIFS('Dataset (all Ps)'!$C$2:$C$381,"&gt;=1/1/2023",'Dataset (all Ps)'!$C$2:$C$381,"&lt;=12/31/2023",'Dataset (all Ps)'!$J$1:$J$380,"*"&amp;'State Analysis (Annual Data)'!$B33&amp;"*")</f>
        <v>1</v>
      </c>
    </row>
    <row r="34" spans="1:49" x14ac:dyDescent="0.2">
      <c r="A34" t="s">
        <v>5491</v>
      </c>
      <c r="B34" t="s">
        <v>4119</v>
      </c>
      <c r="C34" t="s">
        <v>5515</v>
      </c>
      <c r="D34">
        <f>COUNTIFS('Dataset (all Ps)'!$C$2:$C$381,"&gt;=1/1/2001",'Dataset (all Ps)'!$C$2:$C$381,"&lt;=12/31/2001",'Dataset (all Ps)'!$I$1:$I$380,"*"&amp;'State Analysis (Annual Data)'!$B34&amp;"*")</f>
        <v>0</v>
      </c>
      <c r="E34">
        <f>COUNTIFS('Dataset (all Ps)'!$C$2:$C$381,"&gt;=1/1/2002",'Dataset (all Ps)'!$C$2:$C$381,"&lt;=12/31/2002",'Dataset (all Ps)'!$I$1:$I$380,"*"&amp;'State Analysis (Annual Data)'!$B34&amp;"*")</f>
        <v>0</v>
      </c>
      <c r="F34">
        <f>COUNTIFS('Dataset (all Ps)'!$C$2:$C$381,"&gt;=1/1/2003",'Dataset (all Ps)'!$C$2:$C$381,"&lt;=12/31/2003",'Dataset (all Ps)'!$I$1:$I$380,"*"&amp;'State Analysis (Annual Data)'!$B34&amp;"*")</f>
        <v>0</v>
      </c>
      <c r="G34">
        <f>COUNTIFS('Dataset (all Ps)'!$C$2:$C$381,"&gt;=1/1/2004",'Dataset (all Ps)'!$C$2:$C$381,"&lt;=12/31/2004",'Dataset (all Ps)'!$I$1:$I$380,"*"&amp;'State Analysis (Annual Data)'!$B34&amp;"*")</f>
        <v>1</v>
      </c>
      <c r="H34">
        <f>COUNTIFS('Dataset (all Ps)'!$C$2:$C$381,"&gt;=1/1/2005",'Dataset (all Ps)'!$C$2:$C$381,"&lt;=12/31/2005",'Dataset (all Ps)'!$I$1:$I$380,"*"&amp;'State Analysis (Annual Data)'!$B34&amp;"*")</f>
        <v>0</v>
      </c>
      <c r="I34">
        <f>COUNTIFS('Dataset (all Ps)'!$C$2:$C$381,"&gt;=1/1/2006",'Dataset (all Ps)'!$C$2:$C$381,"&lt;=12/31/2006",'Dataset (all Ps)'!$I$1:$I$380,"*"&amp;'State Analysis (Annual Data)'!$B34&amp;"*")</f>
        <v>0</v>
      </c>
      <c r="J34">
        <f>COUNTIFS('Dataset (all Ps)'!$C$2:$C$381,"&gt;=1/1/2007",'Dataset (all Ps)'!$C$2:$C$381,"&lt;=12/31/2007",'Dataset (all Ps)'!$I$1:$I$380,"*"&amp;'State Analysis (Annual Data)'!$B34&amp;"*")</f>
        <v>0</v>
      </c>
      <c r="K34">
        <f>COUNTIFS('Dataset (all Ps)'!$C$2:$C$381,"&gt;=1/1/2008",'Dataset (all Ps)'!$C$2:$C$381,"&lt;=12/31/2008",'Dataset (all Ps)'!$I$1:$I$380,"*"&amp;'State Analysis (Annual Data)'!$B34&amp;"*")</f>
        <v>2</v>
      </c>
      <c r="L34">
        <f>COUNTIFS('Dataset (all Ps)'!$C$2:$C$381,"&gt;=1/1/2009",'Dataset (all Ps)'!$C$2:$C$381,"&lt;=12/31/2009",'Dataset (all Ps)'!$I$1:$I$380,"*"&amp;'State Analysis (Annual Data)'!$B34&amp;"*")</f>
        <v>0</v>
      </c>
      <c r="M34">
        <f>COUNTIFS('Dataset (all Ps)'!$C$2:$C$381,"&gt;=1/1/2010",'Dataset (all Ps)'!$C$2:$C$381,"&lt;=12/31/2010",'Dataset (all Ps)'!$I$1:$I$380,"*"&amp;'State Analysis (Annual Data)'!$B34&amp;"*")</f>
        <v>0</v>
      </c>
      <c r="N34">
        <f>COUNTIFS('Dataset (all Ps)'!$C$2:$C$381,"&gt;=1/1/2011",'Dataset (all Ps)'!$C$2:$C$381,"&lt;=12/31/2011",'Dataset (all Ps)'!$I$1:$I$380,"*"&amp;'State Analysis (Annual Data)'!$B34&amp;"*")</f>
        <v>0</v>
      </c>
      <c r="O34">
        <f>COUNTIFS('Dataset (all Ps)'!$C$2:$C$381,"&gt;=1/1/2012",'Dataset (all Ps)'!$C$2:$C$381,"&lt;=12/31/2012",'Dataset (all Ps)'!$I$1:$I$380,"*"&amp;'State Analysis (Annual Data)'!$B34&amp;"*")</f>
        <v>0</v>
      </c>
      <c r="P34">
        <f>COUNTIFS('Dataset (all Ps)'!$C$2:$C$381,"&gt;=1/1/2013",'Dataset (all Ps)'!$C$2:$C$381,"&lt;=12/31/2013",'Dataset (all Ps)'!$I$1:$I$380,"*"&amp;'State Analysis (Annual Data)'!$B34&amp;"*")</f>
        <v>0</v>
      </c>
      <c r="Q34">
        <f>COUNTIFS('Dataset (all Ps)'!$C$2:$C$381,"&gt;=1/1/2014",'Dataset (all Ps)'!$C$2:$C$381,"&lt;=12/31/2014",'Dataset (all Ps)'!$I$1:$I$380,"*"&amp;'State Analysis (Annual Data)'!$B34&amp;"*")</f>
        <v>0</v>
      </c>
      <c r="R34">
        <f>COUNTIFS('Dataset (all Ps)'!$C$2:$C$381,"&gt;=1/1/2015",'Dataset (all Ps)'!$C$2:$C$381,"&lt;=12/31/2015",'Dataset (all Ps)'!$I$1:$I$380,"*"&amp;'State Analysis (Annual Data)'!$B34&amp;"*")</f>
        <v>0</v>
      </c>
      <c r="S34">
        <f>COUNTIFS('Dataset (all Ps)'!$C$2:$C$381,"&gt;=1/1/2016",'Dataset (all Ps)'!$C$2:$C$381,"&lt;=12/31/2016",'Dataset (all Ps)'!$I$1:$I$380,"*"&amp;'State Analysis (Annual Data)'!$B34&amp;"*")</f>
        <v>0</v>
      </c>
      <c r="T34">
        <f>COUNTIFS('Dataset (all Ps)'!$C$2:$C$381,"&gt;=1/1/2017",'Dataset (all Ps)'!$C$2:$C$381,"&lt;=12/31/2017",'Dataset (all Ps)'!$I$1:$I$380,"*"&amp;'State Analysis (Annual Data)'!$B34&amp;"*")</f>
        <v>2</v>
      </c>
      <c r="U34">
        <f>COUNTIFS('Dataset (all Ps)'!$C$2:$C$381,"&gt;=1/1/2018",'Dataset (all Ps)'!$C$2:$C$381,"&lt;=12/31/2018",'Dataset (all Ps)'!$I$1:$I$380,"*"&amp;'State Analysis (Annual Data)'!$B34&amp;"*")</f>
        <v>1</v>
      </c>
      <c r="V34">
        <f>COUNTIFS('Dataset (all Ps)'!$C$2:$C$381,"&gt;=1/1/2019",'Dataset (all Ps)'!$C$2:$C$381,"&lt;=12/31/2019",'Dataset (all Ps)'!$I$1:$I$380,"*"&amp;'State Analysis (Annual Data)'!$B34&amp;"*")</f>
        <v>0</v>
      </c>
      <c r="W34">
        <f>COUNTIFS('Dataset (all Ps)'!$C$2:$C$381,"&gt;=1/1/2020",'Dataset (all Ps)'!$C$2:$C$381,"&lt;=12/31/2020",'Dataset (all Ps)'!$I$1:$I$380,"*"&amp;'State Analysis (Annual Data)'!$B34&amp;"*")</f>
        <v>0</v>
      </c>
      <c r="X34">
        <f>COUNTIFS('Dataset (all Ps)'!$C$2:$C$381,"&gt;=1/1/2021",'Dataset (all Ps)'!$C$2:$C$381,"&lt;=12/31/2021",'Dataset (all Ps)'!$I$1:$I$380,"*"&amp;'State Analysis (Annual Data)'!$B34&amp;"*")</f>
        <v>0</v>
      </c>
      <c r="Y34">
        <f>COUNTIFS('Dataset (all Ps)'!$C$2:$C$381,"&gt;=1/1/2022",'Dataset (all Ps)'!$C$2:$C$381,"&lt;=12/31/2022",'Dataset (all Ps)'!$I$1:$I$380,"*"&amp;'State Analysis (Annual Data)'!$B34&amp;"*")</f>
        <v>0</v>
      </c>
      <c r="Z34">
        <f>COUNTIFS('Dataset (all Ps)'!$C$2:$C$381,"&gt;=1/1/2023",'Dataset (all Ps)'!$C$2:$C$381,"&lt;=12/31/2023",'Dataset (all Ps)'!$I$1:$I$380,"*"&amp;'State Analysis (Annual Data)'!$B34&amp;"*")</f>
        <v>0</v>
      </c>
      <c r="AA34">
        <f>COUNTIFS('Dataset (all Ps)'!$C$2:$C$381,"&gt;=1/1/2001",'Dataset (all Ps)'!$C$2:$C$381,"&lt;=12/31/2001",'Dataset (all Ps)'!$J$1:$J$380,"*"&amp;'State Analysis (Annual Data)'!$B34&amp;"*")</f>
        <v>0</v>
      </c>
      <c r="AB34">
        <f>COUNTIFS('Dataset (all Ps)'!$C$2:$C$381,"&gt;=1/1/2002",'Dataset (all Ps)'!$C$2:$C$381,"&lt;=12/31/2002",'Dataset (all Ps)'!$J$1:$J$380,"*"&amp;'State Analysis (Annual Data)'!$B34&amp;"*")</f>
        <v>0</v>
      </c>
      <c r="AC34">
        <f>COUNTIFS('Dataset (all Ps)'!$C$2:$C$381,"&gt;=1/1/2003",'Dataset (all Ps)'!$C$2:$C$381,"&lt;=12/31/2003",'Dataset (all Ps)'!$J$1:$J$380,"*"&amp;'State Analysis (Annual Data)'!$B34&amp;"*")</f>
        <v>3</v>
      </c>
      <c r="AD34">
        <f>COUNTIFS('Dataset (all Ps)'!$C$2:$C$381,"&gt;=1/1/2004",'Dataset (all Ps)'!$C$2:$C$381,"&lt;=12/31/2004",'Dataset (all Ps)'!$J$1:$J$380,"*"&amp;'State Analysis (Annual Data)'!$B34&amp;"*")</f>
        <v>3</v>
      </c>
      <c r="AE34">
        <f>COUNTIFS('Dataset (all Ps)'!$C$2:$C$381,"&gt;=1/1/2005",'Dataset (all Ps)'!$C$2:$C$381,"&lt;=12/31/2005",'Dataset (all Ps)'!$J$1:$J$380,"*"&amp;'State Analysis (Annual Data)'!$B34&amp;"*")</f>
        <v>4</v>
      </c>
      <c r="AF34">
        <f>COUNTIFS('Dataset (all Ps)'!$C$2:$C$381,"&gt;=1/1/2006",'Dataset (all Ps)'!$C$2:$C$381,"&lt;=12/31/2006",'Dataset (all Ps)'!$J$1:$J$380,"*"&amp;'State Analysis (Annual Data)'!$B34&amp;"*")</f>
        <v>5</v>
      </c>
      <c r="AG34">
        <f>COUNTIFS('Dataset (all Ps)'!$C$2:$C$381,"&gt;=1/1/2007",'Dataset (all Ps)'!$C$2:$C$381,"&lt;=12/31/2007",'Dataset (all Ps)'!$J$1:$J$380,"*"&amp;'State Analysis (Annual Data)'!$B34&amp;"*")</f>
        <v>1</v>
      </c>
      <c r="AH34">
        <f>COUNTIFS('Dataset (all Ps)'!$C$2:$C$381,"&gt;=1/1/2008",'Dataset (all Ps)'!$C$2:$C$381,"&lt;=12/31/2008",'Dataset (all Ps)'!$J$1:$J$380,"*"&amp;'State Analysis (Annual Data)'!$B34&amp;"*")</f>
        <v>5</v>
      </c>
      <c r="AI34">
        <f>COUNTIFS('Dataset (all Ps)'!$C$2:$C$381,"&gt;=1/1/2009",'Dataset (all Ps)'!$C$2:$C$381,"&lt;=12/31/2009",'Dataset (all Ps)'!$J$1:$J$380,"*"&amp;'State Analysis (Annual Data)'!$B34&amp;"*")</f>
        <v>0</v>
      </c>
      <c r="AJ34">
        <f>COUNTIFS('Dataset (all Ps)'!$C$2:$C$381,"&gt;=1/1/2010",'Dataset (all Ps)'!$C$2:$C$381,"&lt;=12/31/2010",'Dataset (all Ps)'!$J$1:$J$380,"*"&amp;'State Analysis (Annual Data)'!$B34&amp;"*")</f>
        <v>0</v>
      </c>
      <c r="AK34">
        <f>COUNTIFS('Dataset (all Ps)'!$C$2:$C$381,"&gt;=1/1/2011",'Dataset (all Ps)'!$C$2:$C$381,"&lt;=12/31/2011",'Dataset (all Ps)'!$J$1:$J$380,"*"&amp;'State Analysis (Annual Data)'!$B34&amp;"*")</f>
        <v>1</v>
      </c>
      <c r="AL34">
        <f>COUNTIFS('Dataset (all Ps)'!$C$2:$C$381,"&gt;=1/1/2012",'Dataset (all Ps)'!$C$2:$C$381,"&lt;=12/31/2012",'Dataset (all Ps)'!$J$1:$J$380,"*"&amp;'State Analysis (Annual Data)'!$B34&amp;"*")</f>
        <v>0</v>
      </c>
      <c r="AM34">
        <f>COUNTIFS('Dataset (all Ps)'!$C$2:$C$381,"&gt;=1/1/2013",'Dataset (all Ps)'!$C$2:$C$381,"&lt;=12/31/2013",'Dataset (all Ps)'!$J$1:$J$380,"*"&amp;'State Analysis (Annual Data)'!$B34&amp;"*")</f>
        <v>0</v>
      </c>
      <c r="AN34">
        <f>COUNTIFS('Dataset (all Ps)'!$C$2:$C$381,"&gt;=1/1/2014",'Dataset (all Ps)'!$C$2:$C$381,"&lt;=12/31/2014",'Dataset (all Ps)'!$J$1:$J$380,"*"&amp;'State Analysis (Annual Data)'!$B34&amp;"*")</f>
        <v>0</v>
      </c>
      <c r="AO34">
        <f>COUNTIFS('Dataset (all Ps)'!$C$2:$C$381,"&gt;=1/1/2015",'Dataset (all Ps)'!$C$2:$C$381,"&lt;=12/31/2015",'Dataset (all Ps)'!$J$1:$J$380,"*"&amp;'State Analysis (Annual Data)'!$B34&amp;"*")</f>
        <v>0</v>
      </c>
      <c r="AP34">
        <f>COUNTIFS('Dataset (all Ps)'!$C$2:$C$381,"&gt;=1/1/2016",'Dataset (all Ps)'!$C$2:$C$381,"&lt;=12/31/2016",'Dataset (all Ps)'!$J$1:$J$380,"*"&amp;'State Analysis (Annual Data)'!$B34&amp;"*")</f>
        <v>0</v>
      </c>
      <c r="AQ34">
        <f>COUNTIFS('Dataset (all Ps)'!$C$2:$C$381,"&gt;=1/1/2017",'Dataset (all Ps)'!$C$2:$C$381,"&lt;=12/31/2017",'Dataset (all Ps)'!$J$1:$J$380,"*"&amp;'State Analysis (Annual Data)'!$B34&amp;"*")</f>
        <v>12</v>
      </c>
      <c r="AR34">
        <f>COUNTIFS('Dataset (all Ps)'!$C$2:$C$381,"&gt;=1/1/2018",'Dataset (all Ps)'!$C$2:$C$381,"&lt;=12/31/2018",'Dataset (all Ps)'!$J$1:$J$380,"*"&amp;'State Analysis (Annual Data)'!$B34&amp;"*")</f>
        <v>7</v>
      </c>
      <c r="AS34">
        <f>COUNTIFS('Dataset (all Ps)'!$C$2:$C$381,"&gt;=1/1/2019",'Dataset (all Ps)'!$C$2:$C$381,"&lt;=12/31/2019",'Dataset (all Ps)'!$J$1:$J$380,"*"&amp;'State Analysis (Annual Data)'!$B34&amp;"*")</f>
        <v>12</v>
      </c>
      <c r="AT34">
        <f>COUNTIFS('Dataset (all Ps)'!$C$2:$C$381,"&gt;=1/1/2020",'Dataset (all Ps)'!$C$2:$C$381,"&lt;=12/31/2020",'Dataset (all Ps)'!$J$1:$J$380,"*"&amp;'State Analysis (Annual Data)'!$B34&amp;"*")</f>
        <v>22</v>
      </c>
      <c r="AU34">
        <f>COUNTIFS('Dataset (all Ps)'!$C$2:$C$381,"&gt;=1/1/2021",'Dataset (all Ps)'!$C$2:$C$381,"&lt;=12/31/2021",'Dataset (all Ps)'!$J$1:$J$380,"*"&amp;'State Analysis (Annual Data)'!$B34&amp;"*")</f>
        <v>9</v>
      </c>
      <c r="AV34">
        <f>COUNTIFS('Dataset (all Ps)'!$C$2:$C$381,"&gt;=1/1/2022",'Dataset (all Ps)'!$C$2:$C$381,"&lt;=12/31/2022",'Dataset (all Ps)'!$J$1:$J$380,"*"&amp;'State Analysis (Annual Data)'!$B34&amp;"*")</f>
        <v>1</v>
      </c>
      <c r="AW34">
        <f>COUNTIFS('Dataset (all Ps)'!$C$2:$C$381,"&gt;=1/1/2023",'Dataset (all Ps)'!$C$2:$C$381,"&lt;=12/31/2023",'Dataset (all Ps)'!$J$1:$J$380,"*"&amp;'State Analysis (Annual Data)'!$B34&amp;"*")</f>
        <v>1</v>
      </c>
    </row>
    <row r="35" spans="1:49" x14ac:dyDescent="0.2">
      <c r="A35" t="s">
        <v>5492</v>
      </c>
      <c r="B35" t="s">
        <v>975</v>
      </c>
      <c r="C35" t="s">
        <v>5515</v>
      </c>
      <c r="D35">
        <f>COUNTIFS('Dataset (all Ps)'!$C$2:$C$381,"&gt;=1/1/2001",'Dataset (all Ps)'!$C$2:$C$381,"&lt;=12/31/2001",'Dataset (all Ps)'!$I$1:$I$380,"*"&amp;'State Analysis (Annual Data)'!$B35&amp;"*")</f>
        <v>4</v>
      </c>
      <c r="E35">
        <f>COUNTIFS('Dataset (all Ps)'!$C$2:$C$381,"&gt;=1/1/2002",'Dataset (all Ps)'!$C$2:$C$381,"&lt;=12/31/2002",'Dataset (all Ps)'!$I$1:$I$380,"*"&amp;'State Analysis (Annual Data)'!$B35&amp;"*")</f>
        <v>2</v>
      </c>
      <c r="F35">
        <f>COUNTIFS('Dataset (all Ps)'!$C$2:$C$381,"&gt;=1/1/2003",'Dataset (all Ps)'!$C$2:$C$381,"&lt;=12/31/2003",'Dataset (all Ps)'!$I$1:$I$380,"*"&amp;'State Analysis (Annual Data)'!$B35&amp;"*")</f>
        <v>6</v>
      </c>
      <c r="G35">
        <f>COUNTIFS('Dataset (all Ps)'!$C$2:$C$381,"&gt;=1/1/2004",'Dataset (all Ps)'!$C$2:$C$381,"&lt;=12/31/2004",'Dataset (all Ps)'!$I$1:$I$380,"*"&amp;'State Analysis (Annual Data)'!$B35&amp;"*")</f>
        <v>4</v>
      </c>
      <c r="H35">
        <f>COUNTIFS('Dataset (all Ps)'!$C$2:$C$381,"&gt;=1/1/2005",'Dataset (all Ps)'!$C$2:$C$381,"&lt;=12/31/2005",'Dataset (all Ps)'!$I$1:$I$380,"*"&amp;'State Analysis (Annual Data)'!$B35&amp;"*")</f>
        <v>3</v>
      </c>
      <c r="I35">
        <f>COUNTIFS('Dataset (all Ps)'!$C$2:$C$381,"&gt;=1/1/2006",'Dataset (all Ps)'!$C$2:$C$381,"&lt;=12/31/2006",'Dataset (all Ps)'!$I$1:$I$380,"*"&amp;'State Analysis (Annual Data)'!$B35&amp;"*")</f>
        <v>5</v>
      </c>
      <c r="J35">
        <f>COUNTIFS('Dataset (all Ps)'!$C$2:$C$381,"&gt;=1/1/2007",'Dataset (all Ps)'!$C$2:$C$381,"&lt;=12/31/2007",'Dataset (all Ps)'!$I$1:$I$380,"*"&amp;'State Analysis (Annual Data)'!$B35&amp;"*")</f>
        <v>3</v>
      </c>
      <c r="K35">
        <f>COUNTIFS('Dataset (all Ps)'!$C$2:$C$381,"&gt;=1/1/2008",'Dataset (all Ps)'!$C$2:$C$381,"&lt;=12/31/2008",'Dataset (all Ps)'!$I$1:$I$380,"*"&amp;'State Analysis (Annual Data)'!$B35&amp;"*")</f>
        <v>7</v>
      </c>
      <c r="L35">
        <f>COUNTIFS('Dataset (all Ps)'!$C$2:$C$381,"&gt;=1/1/2009",'Dataset (all Ps)'!$C$2:$C$381,"&lt;=12/31/2009",'Dataset (all Ps)'!$I$1:$I$380,"*"&amp;'State Analysis (Annual Data)'!$B35&amp;"*")</f>
        <v>1</v>
      </c>
      <c r="M35">
        <f>COUNTIFS('Dataset (all Ps)'!$C$2:$C$381,"&gt;=1/1/2010",'Dataset (all Ps)'!$C$2:$C$381,"&lt;=12/31/2010",'Dataset (all Ps)'!$I$1:$I$380,"*"&amp;'State Analysis (Annual Data)'!$B35&amp;"*")</f>
        <v>1</v>
      </c>
      <c r="N35">
        <f>COUNTIFS('Dataset (all Ps)'!$C$2:$C$381,"&gt;=1/1/2011",'Dataset (all Ps)'!$C$2:$C$381,"&lt;=12/31/2011",'Dataset (all Ps)'!$I$1:$I$380,"*"&amp;'State Analysis (Annual Data)'!$B35&amp;"*")</f>
        <v>1</v>
      </c>
      <c r="O35">
        <f>COUNTIFS('Dataset (all Ps)'!$C$2:$C$381,"&gt;=1/1/2012",'Dataset (all Ps)'!$C$2:$C$381,"&lt;=12/31/2012",'Dataset (all Ps)'!$I$1:$I$380,"*"&amp;'State Analysis (Annual Data)'!$B35&amp;"*")</f>
        <v>0</v>
      </c>
      <c r="P35">
        <f>COUNTIFS('Dataset (all Ps)'!$C$2:$C$381,"&gt;=1/1/2013",'Dataset (all Ps)'!$C$2:$C$381,"&lt;=12/31/2013",'Dataset (all Ps)'!$I$1:$I$380,"*"&amp;'State Analysis (Annual Data)'!$B35&amp;"*")</f>
        <v>1</v>
      </c>
      <c r="Q35">
        <f>COUNTIFS('Dataset (all Ps)'!$C$2:$C$381,"&gt;=1/1/2014",'Dataset (all Ps)'!$C$2:$C$381,"&lt;=12/31/2014",'Dataset (all Ps)'!$I$1:$I$380,"*"&amp;'State Analysis (Annual Data)'!$B35&amp;"*")</f>
        <v>1</v>
      </c>
      <c r="R35">
        <f>COUNTIFS('Dataset (all Ps)'!$C$2:$C$381,"&gt;=1/1/2015",'Dataset (all Ps)'!$C$2:$C$381,"&lt;=12/31/2015",'Dataset (all Ps)'!$I$1:$I$380,"*"&amp;'State Analysis (Annual Data)'!$B35&amp;"*")</f>
        <v>0</v>
      </c>
      <c r="S35">
        <f>COUNTIFS('Dataset (all Ps)'!$C$2:$C$381,"&gt;=1/1/2016",'Dataset (all Ps)'!$C$2:$C$381,"&lt;=12/31/2016",'Dataset (all Ps)'!$I$1:$I$380,"*"&amp;'State Analysis (Annual Data)'!$B35&amp;"*")</f>
        <v>1</v>
      </c>
      <c r="T35">
        <f>COUNTIFS('Dataset (all Ps)'!$C$2:$C$381,"&gt;=1/1/2017",'Dataset (all Ps)'!$C$2:$C$381,"&lt;=12/31/2017",'Dataset (all Ps)'!$I$1:$I$380,"*"&amp;'State Analysis (Annual Data)'!$B35&amp;"*")</f>
        <v>11</v>
      </c>
      <c r="U35">
        <f>COUNTIFS('Dataset (all Ps)'!$C$2:$C$381,"&gt;=1/1/2018",'Dataset (all Ps)'!$C$2:$C$381,"&lt;=12/31/2018",'Dataset (all Ps)'!$I$1:$I$380,"*"&amp;'State Analysis (Annual Data)'!$B35&amp;"*")</f>
        <v>12</v>
      </c>
      <c r="V35">
        <f>COUNTIFS('Dataset (all Ps)'!$C$2:$C$381,"&gt;=1/1/2019",'Dataset (all Ps)'!$C$2:$C$381,"&lt;=12/31/2019",'Dataset (all Ps)'!$I$1:$I$380,"*"&amp;'State Analysis (Annual Data)'!$B35&amp;"*")</f>
        <v>12</v>
      </c>
      <c r="W35">
        <f>COUNTIFS('Dataset (all Ps)'!$C$2:$C$381,"&gt;=1/1/2020",'Dataset (all Ps)'!$C$2:$C$381,"&lt;=12/31/2020",'Dataset (all Ps)'!$I$1:$I$380,"*"&amp;'State Analysis (Annual Data)'!$B35&amp;"*")</f>
        <v>17</v>
      </c>
      <c r="X35">
        <f>COUNTIFS('Dataset (all Ps)'!$C$2:$C$381,"&gt;=1/1/2021",'Dataset (all Ps)'!$C$2:$C$381,"&lt;=12/31/2021",'Dataset (all Ps)'!$I$1:$I$380,"*"&amp;'State Analysis (Annual Data)'!$B35&amp;"*")</f>
        <v>12</v>
      </c>
      <c r="Y35">
        <f>COUNTIFS('Dataset (all Ps)'!$C$2:$C$381,"&gt;=1/1/2022",'Dataset (all Ps)'!$C$2:$C$381,"&lt;=12/31/2022",'Dataset (all Ps)'!$I$1:$I$380,"*"&amp;'State Analysis (Annual Data)'!$B35&amp;"*")</f>
        <v>1</v>
      </c>
      <c r="Z35">
        <f>COUNTIFS('Dataset (all Ps)'!$C$2:$C$381,"&gt;=1/1/2023",'Dataset (all Ps)'!$C$2:$C$381,"&lt;=12/31/2023",'Dataset (all Ps)'!$I$1:$I$380,"*"&amp;'State Analysis (Annual Data)'!$B35&amp;"*")</f>
        <v>0</v>
      </c>
      <c r="AA35">
        <f>COUNTIFS('Dataset (all Ps)'!$C$2:$C$381,"&gt;=1/1/2001",'Dataset (all Ps)'!$C$2:$C$381,"&lt;=12/31/2001",'Dataset (all Ps)'!$J$1:$J$380,"*"&amp;'State Analysis (Annual Data)'!$B35&amp;"*")</f>
        <v>4</v>
      </c>
      <c r="AB35">
        <f>COUNTIFS('Dataset (all Ps)'!$C$2:$C$381,"&gt;=1/1/2002",'Dataset (all Ps)'!$C$2:$C$381,"&lt;=12/31/2002",'Dataset (all Ps)'!$J$1:$J$380,"*"&amp;'State Analysis (Annual Data)'!$B35&amp;"*")</f>
        <v>2</v>
      </c>
      <c r="AC35">
        <f>COUNTIFS('Dataset (all Ps)'!$C$2:$C$381,"&gt;=1/1/2003",'Dataset (all Ps)'!$C$2:$C$381,"&lt;=12/31/2003",'Dataset (all Ps)'!$J$1:$J$380,"*"&amp;'State Analysis (Annual Data)'!$B35&amp;"*")</f>
        <v>7</v>
      </c>
      <c r="AD35">
        <f>COUNTIFS('Dataset (all Ps)'!$C$2:$C$381,"&gt;=1/1/2004",'Dataset (all Ps)'!$C$2:$C$381,"&lt;=12/31/2004",'Dataset (all Ps)'!$J$1:$J$380,"*"&amp;'State Analysis (Annual Data)'!$B35&amp;"*")</f>
        <v>6</v>
      </c>
      <c r="AE35">
        <f>COUNTIFS('Dataset (all Ps)'!$C$2:$C$381,"&gt;=1/1/2005",'Dataset (all Ps)'!$C$2:$C$381,"&lt;=12/31/2005",'Dataset (all Ps)'!$J$1:$J$380,"*"&amp;'State Analysis (Annual Data)'!$B35&amp;"*")</f>
        <v>5</v>
      </c>
      <c r="AF35">
        <f>COUNTIFS('Dataset (all Ps)'!$C$2:$C$381,"&gt;=1/1/2006",'Dataset (all Ps)'!$C$2:$C$381,"&lt;=12/31/2006",'Dataset (all Ps)'!$J$1:$J$380,"*"&amp;'State Analysis (Annual Data)'!$B35&amp;"*")</f>
        <v>6</v>
      </c>
      <c r="AG35">
        <f>COUNTIFS('Dataset (all Ps)'!$C$2:$C$381,"&gt;=1/1/2007",'Dataset (all Ps)'!$C$2:$C$381,"&lt;=12/31/2007",'Dataset (all Ps)'!$J$1:$J$380,"*"&amp;'State Analysis (Annual Data)'!$B35&amp;"*")</f>
        <v>5</v>
      </c>
      <c r="AH35">
        <f>COUNTIFS('Dataset (all Ps)'!$C$2:$C$381,"&gt;=1/1/2008",'Dataset (all Ps)'!$C$2:$C$381,"&lt;=12/31/2008",'Dataset (all Ps)'!$J$1:$J$380,"*"&amp;'State Analysis (Annual Data)'!$B35&amp;"*")</f>
        <v>10</v>
      </c>
      <c r="AI35">
        <f>COUNTIFS('Dataset (all Ps)'!$C$2:$C$381,"&gt;=1/1/2009",'Dataset (all Ps)'!$C$2:$C$381,"&lt;=12/31/2009",'Dataset (all Ps)'!$J$1:$J$380,"*"&amp;'State Analysis (Annual Data)'!$B35&amp;"*")</f>
        <v>1</v>
      </c>
      <c r="AJ35">
        <f>COUNTIFS('Dataset (all Ps)'!$C$2:$C$381,"&gt;=1/1/2010",'Dataset (all Ps)'!$C$2:$C$381,"&lt;=12/31/2010",'Dataset (all Ps)'!$J$1:$J$380,"*"&amp;'State Analysis (Annual Data)'!$B35&amp;"*")</f>
        <v>1</v>
      </c>
      <c r="AK35">
        <f>COUNTIFS('Dataset (all Ps)'!$C$2:$C$381,"&gt;=1/1/2011",'Dataset (all Ps)'!$C$2:$C$381,"&lt;=12/31/2011",'Dataset (all Ps)'!$J$1:$J$380,"*"&amp;'State Analysis (Annual Data)'!$B35&amp;"*")</f>
        <v>1</v>
      </c>
      <c r="AL35">
        <f>COUNTIFS('Dataset (all Ps)'!$C$2:$C$381,"&gt;=1/1/2012",'Dataset (all Ps)'!$C$2:$C$381,"&lt;=12/31/2012",'Dataset (all Ps)'!$J$1:$J$380,"*"&amp;'State Analysis (Annual Data)'!$B35&amp;"*")</f>
        <v>0</v>
      </c>
      <c r="AM35">
        <f>COUNTIFS('Dataset (all Ps)'!$C$2:$C$381,"&gt;=1/1/2013",'Dataset (all Ps)'!$C$2:$C$381,"&lt;=12/31/2013",'Dataset (all Ps)'!$J$1:$J$380,"*"&amp;'State Analysis (Annual Data)'!$B35&amp;"*")</f>
        <v>1</v>
      </c>
      <c r="AN35">
        <f>COUNTIFS('Dataset (all Ps)'!$C$2:$C$381,"&gt;=1/1/2014",'Dataset (all Ps)'!$C$2:$C$381,"&lt;=12/31/2014",'Dataset (all Ps)'!$J$1:$J$380,"*"&amp;'State Analysis (Annual Data)'!$B35&amp;"*")</f>
        <v>1</v>
      </c>
      <c r="AO35">
        <f>COUNTIFS('Dataset (all Ps)'!$C$2:$C$381,"&gt;=1/1/2015",'Dataset (all Ps)'!$C$2:$C$381,"&lt;=12/31/2015",'Dataset (all Ps)'!$J$1:$J$380,"*"&amp;'State Analysis (Annual Data)'!$B35&amp;"*")</f>
        <v>0</v>
      </c>
      <c r="AP35">
        <f>COUNTIFS('Dataset (all Ps)'!$C$2:$C$381,"&gt;=1/1/2016",'Dataset (all Ps)'!$C$2:$C$381,"&lt;=12/31/2016",'Dataset (all Ps)'!$J$1:$J$380,"*"&amp;'State Analysis (Annual Data)'!$B35&amp;"*")</f>
        <v>1</v>
      </c>
      <c r="AQ35">
        <f>COUNTIFS('Dataset (all Ps)'!$C$2:$C$381,"&gt;=1/1/2017",'Dataset (all Ps)'!$C$2:$C$381,"&lt;=12/31/2017",'Dataset (all Ps)'!$J$1:$J$380,"*"&amp;'State Analysis (Annual Data)'!$B35&amp;"*")</f>
        <v>20</v>
      </c>
      <c r="AR35">
        <f>COUNTIFS('Dataset (all Ps)'!$C$2:$C$381,"&gt;=1/1/2018",'Dataset (all Ps)'!$C$2:$C$381,"&lt;=12/31/2018",'Dataset (all Ps)'!$J$1:$J$380,"*"&amp;'State Analysis (Annual Data)'!$B35&amp;"*")</f>
        <v>18</v>
      </c>
      <c r="AS35">
        <f>COUNTIFS('Dataset (all Ps)'!$C$2:$C$381,"&gt;=1/1/2019",'Dataset (all Ps)'!$C$2:$C$381,"&lt;=12/31/2019",'Dataset (all Ps)'!$J$1:$J$380,"*"&amp;'State Analysis (Annual Data)'!$B35&amp;"*")</f>
        <v>21</v>
      </c>
      <c r="AT35">
        <f>COUNTIFS('Dataset (all Ps)'!$C$2:$C$381,"&gt;=1/1/2020",'Dataset (all Ps)'!$C$2:$C$381,"&lt;=12/31/2020",'Dataset (all Ps)'!$J$1:$J$380,"*"&amp;'State Analysis (Annual Data)'!$B35&amp;"*")</f>
        <v>31</v>
      </c>
      <c r="AU35">
        <f>COUNTIFS('Dataset (all Ps)'!$C$2:$C$381,"&gt;=1/1/2021",'Dataset (all Ps)'!$C$2:$C$381,"&lt;=12/31/2021",'Dataset (all Ps)'!$J$1:$J$380,"*"&amp;'State Analysis (Annual Data)'!$B35&amp;"*")</f>
        <v>19</v>
      </c>
      <c r="AV35">
        <f>COUNTIFS('Dataset (all Ps)'!$C$2:$C$381,"&gt;=1/1/2022",'Dataset (all Ps)'!$C$2:$C$381,"&lt;=12/31/2022",'Dataset (all Ps)'!$J$1:$J$380,"*"&amp;'State Analysis (Annual Data)'!$B35&amp;"*")</f>
        <v>1</v>
      </c>
      <c r="AW35">
        <f>COUNTIFS('Dataset (all Ps)'!$C$2:$C$381,"&gt;=1/1/2023",'Dataset (all Ps)'!$C$2:$C$381,"&lt;=12/31/2023",'Dataset (all Ps)'!$J$1:$J$380,"*"&amp;'State Analysis (Annual Data)'!$B35&amp;"*")</f>
        <v>1</v>
      </c>
    </row>
    <row r="36" spans="1:49" x14ac:dyDescent="0.2">
      <c r="A36" t="s">
        <v>5493</v>
      </c>
      <c r="B36" t="s">
        <v>3708</v>
      </c>
      <c r="C36" t="s">
        <v>5515</v>
      </c>
      <c r="D36">
        <f>COUNTIFS('Dataset (all Ps)'!$C$2:$C$381,"&gt;=1/1/2001",'Dataset (all Ps)'!$C$2:$C$381,"&lt;=12/31/2001",'Dataset (all Ps)'!$I$1:$I$380,"*"&amp;'State Analysis (Annual Data)'!$B36&amp;"*")</f>
        <v>0</v>
      </c>
      <c r="E36">
        <f>COUNTIFS('Dataset (all Ps)'!$C$2:$C$381,"&gt;=1/1/2002",'Dataset (all Ps)'!$C$2:$C$381,"&lt;=12/31/2002",'Dataset (all Ps)'!$I$1:$I$380,"*"&amp;'State Analysis (Annual Data)'!$B36&amp;"*")</f>
        <v>0</v>
      </c>
      <c r="F36">
        <f>COUNTIFS('Dataset (all Ps)'!$C$2:$C$381,"&gt;=1/1/2003",'Dataset (all Ps)'!$C$2:$C$381,"&lt;=12/31/2003",'Dataset (all Ps)'!$I$1:$I$380,"*"&amp;'State Analysis (Annual Data)'!$B36&amp;"*")</f>
        <v>0</v>
      </c>
      <c r="G36">
        <f>COUNTIFS('Dataset (all Ps)'!$C$2:$C$381,"&gt;=1/1/2004",'Dataset (all Ps)'!$C$2:$C$381,"&lt;=12/31/2004",'Dataset (all Ps)'!$I$1:$I$380,"*"&amp;'State Analysis (Annual Data)'!$B36&amp;"*")</f>
        <v>0</v>
      </c>
      <c r="H36">
        <f>COUNTIFS('Dataset (all Ps)'!$C$2:$C$381,"&gt;=1/1/2005",'Dataset (all Ps)'!$C$2:$C$381,"&lt;=12/31/2005",'Dataset (all Ps)'!$I$1:$I$380,"*"&amp;'State Analysis (Annual Data)'!$B36&amp;"*")</f>
        <v>1</v>
      </c>
      <c r="I36">
        <f>COUNTIFS('Dataset (all Ps)'!$C$2:$C$381,"&gt;=1/1/2006",'Dataset (all Ps)'!$C$2:$C$381,"&lt;=12/31/2006",'Dataset (all Ps)'!$I$1:$I$380,"*"&amp;'State Analysis (Annual Data)'!$B36&amp;"*")</f>
        <v>0</v>
      </c>
      <c r="J36">
        <f>COUNTIFS('Dataset (all Ps)'!$C$2:$C$381,"&gt;=1/1/2007",'Dataset (all Ps)'!$C$2:$C$381,"&lt;=12/31/2007",'Dataset (all Ps)'!$I$1:$I$380,"*"&amp;'State Analysis (Annual Data)'!$B36&amp;"*")</f>
        <v>0</v>
      </c>
      <c r="K36">
        <f>COUNTIFS('Dataset (all Ps)'!$C$2:$C$381,"&gt;=1/1/2008",'Dataset (all Ps)'!$C$2:$C$381,"&lt;=12/31/2008",'Dataset (all Ps)'!$I$1:$I$380,"*"&amp;'State Analysis (Annual Data)'!$B36&amp;"*")</f>
        <v>0</v>
      </c>
      <c r="L36">
        <f>COUNTIFS('Dataset (all Ps)'!$C$2:$C$381,"&gt;=1/1/2009",'Dataset (all Ps)'!$C$2:$C$381,"&lt;=12/31/2009",'Dataset (all Ps)'!$I$1:$I$380,"*"&amp;'State Analysis (Annual Data)'!$B36&amp;"*")</f>
        <v>0</v>
      </c>
      <c r="M36">
        <f>COUNTIFS('Dataset (all Ps)'!$C$2:$C$381,"&gt;=1/1/2010",'Dataset (all Ps)'!$C$2:$C$381,"&lt;=12/31/2010",'Dataset (all Ps)'!$I$1:$I$380,"*"&amp;'State Analysis (Annual Data)'!$B36&amp;"*")</f>
        <v>0</v>
      </c>
      <c r="N36">
        <f>COUNTIFS('Dataset (all Ps)'!$C$2:$C$381,"&gt;=1/1/2011",'Dataset (all Ps)'!$C$2:$C$381,"&lt;=12/31/2011",'Dataset (all Ps)'!$I$1:$I$380,"*"&amp;'State Analysis (Annual Data)'!$B36&amp;"*")</f>
        <v>0</v>
      </c>
      <c r="O36">
        <f>COUNTIFS('Dataset (all Ps)'!$C$2:$C$381,"&gt;=1/1/2012",'Dataset (all Ps)'!$C$2:$C$381,"&lt;=12/31/2012",'Dataset (all Ps)'!$I$1:$I$380,"*"&amp;'State Analysis (Annual Data)'!$B36&amp;"*")</f>
        <v>0</v>
      </c>
      <c r="P36">
        <f>COUNTIFS('Dataset (all Ps)'!$C$2:$C$381,"&gt;=1/1/2013",'Dataset (all Ps)'!$C$2:$C$381,"&lt;=12/31/2013",'Dataset (all Ps)'!$I$1:$I$380,"*"&amp;'State Analysis (Annual Data)'!$B36&amp;"*")</f>
        <v>1</v>
      </c>
      <c r="Q36">
        <f>COUNTIFS('Dataset (all Ps)'!$C$2:$C$381,"&gt;=1/1/2014",'Dataset (all Ps)'!$C$2:$C$381,"&lt;=12/31/2014",'Dataset (all Ps)'!$I$1:$I$380,"*"&amp;'State Analysis (Annual Data)'!$B36&amp;"*")</f>
        <v>0</v>
      </c>
      <c r="R36">
        <f>COUNTIFS('Dataset (all Ps)'!$C$2:$C$381,"&gt;=1/1/2015",'Dataset (all Ps)'!$C$2:$C$381,"&lt;=12/31/2015",'Dataset (all Ps)'!$I$1:$I$380,"*"&amp;'State Analysis (Annual Data)'!$B36&amp;"*")</f>
        <v>1</v>
      </c>
      <c r="S36">
        <f>COUNTIFS('Dataset (all Ps)'!$C$2:$C$381,"&gt;=1/1/2016",'Dataset (all Ps)'!$C$2:$C$381,"&lt;=12/31/2016",'Dataset (all Ps)'!$I$1:$I$380,"*"&amp;'State Analysis (Annual Data)'!$B36&amp;"*")</f>
        <v>0</v>
      </c>
      <c r="T36">
        <f>COUNTIFS('Dataset (all Ps)'!$C$2:$C$381,"&gt;=1/1/2017",'Dataset (all Ps)'!$C$2:$C$381,"&lt;=12/31/2017",'Dataset (all Ps)'!$I$1:$I$380,"*"&amp;'State Analysis (Annual Data)'!$B36&amp;"*")</f>
        <v>0</v>
      </c>
      <c r="U36">
        <f>COUNTIFS('Dataset (all Ps)'!$C$2:$C$381,"&gt;=1/1/2018",'Dataset (all Ps)'!$C$2:$C$381,"&lt;=12/31/2018",'Dataset (all Ps)'!$I$1:$I$380,"*"&amp;'State Analysis (Annual Data)'!$B36&amp;"*")</f>
        <v>0</v>
      </c>
      <c r="V36">
        <f>COUNTIFS('Dataset (all Ps)'!$C$2:$C$381,"&gt;=1/1/2019",'Dataset (all Ps)'!$C$2:$C$381,"&lt;=12/31/2019",'Dataset (all Ps)'!$I$1:$I$380,"*"&amp;'State Analysis (Annual Data)'!$B36&amp;"*")</f>
        <v>0</v>
      </c>
      <c r="W36">
        <f>COUNTIFS('Dataset (all Ps)'!$C$2:$C$381,"&gt;=1/1/2020",'Dataset (all Ps)'!$C$2:$C$381,"&lt;=12/31/2020",'Dataset (all Ps)'!$I$1:$I$380,"*"&amp;'State Analysis (Annual Data)'!$B36&amp;"*")</f>
        <v>0</v>
      </c>
      <c r="X36">
        <f>COUNTIFS('Dataset (all Ps)'!$C$2:$C$381,"&gt;=1/1/2021",'Dataset (all Ps)'!$C$2:$C$381,"&lt;=12/31/2021",'Dataset (all Ps)'!$I$1:$I$380,"*"&amp;'State Analysis (Annual Data)'!$B36&amp;"*")</f>
        <v>0</v>
      </c>
      <c r="Y36">
        <f>COUNTIFS('Dataset (all Ps)'!$C$2:$C$381,"&gt;=1/1/2022",'Dataset (all Ps)'!$C$2:$C$381,"&lt;=12/31/2022",'Dataset (all Ps)'!$I$1:$I$380,"*"&amp;'State Analysis (Annual Data)'!$B36&amp;"*")</f>
        <v>0</v>
      </c>
      <c r="Z36">
        <f>COUNTIFS('Dataset (all Ps)'!$C$2:$C$381,"&gt;=1/1/2023",'Dataset (all Ps)'!$C$2:$C$381,"&lt;=12/31/2023",'Dataset (all Ps)'!$I$1:$I$380,"*"&amp;'State Analysis (Annual Data)'!$B36&amp;"*")</f>
        <v>0</v>
      </c>
      <c r="AA36">
        <f>COUNTIFS('Dataset (all Ps)'!$C$2:$C$381,"&gt;=1/1/2001",'Dataset (all Ps)'!$C$2:$C$381,"&lt;=12/31/2001",'Dataset (all Ps)'!$J$1:$J$380,"*"&amp;'State Analysis (Annual Data)'!$B36&amp;"*")</f>
        <v>0</v>
      </c>
      <c r="AB36">
        <f>COUNTIFS('Dataset (all Ps)'!$C$2:$C$381,"&gt;=1/1/2002",'Dataset (all Ps)'!$C$2:$C$381,"&lt;=12/31/2002",'Dataset (all Ps)'!$J$1:$J$380,"*"&amp;'State Analysis (Annual Data)'!$B36&amp;"*")</f>
        <v>0</v>
      </c>
      <c r="AC36">
        <f>COUNTIFS('Dataset (all Ps)'!$C$2:$C$381,"&gt;=1/1/2003",'Dataset (all Ps)'!$C$2:$C$381,"&lt;=12/31/2003",'Dataset (all Ps)'!$J$1:$J$380,"*"&amp;'State Analysis (Annual Data)'!$B36&amp;"*")</f>
        <v>0</v>
      </c>
      <c r="AD36">
        <f>COUNTIFS('Dataset (all Ps)'!$C$2:$C$381,"&gt;=1/1/2004",'Dataset (all Ps)'!$C$2:$C$381,"&lt;=12/31/2004",'Dataset (all Ps)'!$J$1:$J$380,"*"&amp;'State Analysis (Annual Data)'!$B36&amp;"*")</f>
        <v>0</v>
      </c>
      <c r="AE36">
        <f>COUNTIFS('Dataset (all Ps)'!$C$2:$C$381,"&gt;=1/1/2005",'Dataset (all Ps)'!$C$2:$C$381,"&lt;=12/31/2005",'Dataset (all Ps)'!$J$1:$J$380,"*"&amp;'State Analysis (Annual Data)'!$B36&amp;"*")</f>
        <v>2</v>
      </c>
      <c r="AF36">
        <f>COUNTIFS('Dataset (all Ps)'!$C$2:$C$381,"&gt;=1/1/2006",'Dataset (all Ps)'!$C$2:$C$381,"&lt;=12/31/2006",'Dataset (all Ps)'!$J$1:$J$380,"*"&amp;'State Analysis (Annual Data)'!$B36&amp;"*")</f>
        <v>0</v>
      </c>
      <c r="AG36">
        <f>COUNTIFS('Dataset (all Ps)'!$C$2:$C$381,"&gt;=1/1/2007",'Dataset (all Ps)'!$C$2:$C$381,"&lt;=12/31/2007",'Dataset (all Ps)'!$J$1:$J$380,"*"&amp;'State Analysis (Annual Data)'!$B36&amp;"*")</f>
        <v>0</v>
      </c>
      <c r="AH36">
        <f>COUNTIFS('Dataset (all Ps)'!$C$2:$C$381,"&gt;=1/1/2008",'Dataset (all Ps)'!$C$2:$C$381,"&lt;=12/31/2008",'Dataset (all Ps)'!$J$1:$J$380,"*"&amp;'State Analysis (Annual Data)'!$B36&amp;"*")</f>
        <v>0</v>
      </c>
      <c r="AI36">
        <f>COUNTIFS('Dataset (all Ps)'!$C$2:$C$381,"&gt;=1/1/2009",'Dataset (all Ps)'!$C$2:$C$381,"&lt;=12/31/2009",'Dataset (all Ps)'!$J$1:$J$380,"*"&amp;'State Analysis (Annual Data)'!$B36&amp;"*")</f>
        <v>0</v>
      </c>
      <c r="AJ36">
        <f>COUNTIFS('Dataset (all Ps)'!$C$2:$C$381,"&gt;=1/1/2010",'Dataset (all Ps)'!$C$2:$C$381,"&lt;=12/31/2010",'Dataset (all Ps)'!$J$1:$J$380,"*"&amp;'State Analysis (Annual Data)'!$B36&amp;"*")</f>
        <v>0</v>
      </c>
      <c r="AK36">
        <f>COUNTIFS('Dataset (all Ps)'!$C$2:$C$381,"&gt;=1/1/2011",'Dataset (all Ps)'!$C$2:$C$381,"&lt;=12/31/2011",'Dataset (all Ps)'!$J$1:$J$380,"*"&amp;'State Analysis (Annual Data)'!$B36&amp;"*")</f>
        <v>0</v>
      </c>
      <c r="AL36">
        <f>COUNTIFS('Dataset (all Ps)'!$C$2:$C$381,"&gt;=1/1/2012",'Dataset (all Ps)'!$C$2:$C$381,"&lt;=12/31/2012",'Dataset (all Ps)'!$J$1:$J$380,"*"&amp;'State Analysis (Annual Data)'!$B36&amp;"*")</f>
        <v>0</v>
      </c>
      <c r="AM36">
        <f>COUNTIFS('Dataset (all Ps)'!$C$2:$C$381,"&gt;=1/1/2013",'Dataset (all Ps)'!$C$2:$C$381,"&lt;=12/31/2013",'Dataset (all Ps)'!$J$1:$J$380,"*"&amp;'State Analysis (Annual Data)'!$B36&amp;"*")</f>
        <v>1</v>
      </c>
      <c r="AN36">
        <f>COUNTIFS('Dataset (all Ps)'!$C$2:$C$381,"&gt;=1/1/2014",'Dataset (all Ps)'!$C$2:$C$381,"&lt;=12/31/2014",'Dataset (all Ps)'!$J$1:$J$380,"*"&amp;'State Analysis (Annual Data)'!$B36&amp;"*")</f>
        <v>0</v>
      </c>
      <c r="AO36">
        <f>COUNTIFS('Dataset (all Ps)'!$C$2:$C$381,"&gt;=1/1/2015",'Dataset (all Ps)'!$C$2:$C$381,"&lt;=12/31/2015",'Dataset (all Ps)'!$J$1:$J$380,"*"&amp;'State Analysis (Annual Data)'!$B36&amp;"*")</f>
        <v>1</v>
      </c>
      <c r="AP36">
        <f>COUNTIFS('Dataset (all Ps)'!$C$2:$C$381,"&gt;=1/1/2016",'Dataset (all Ps)'!$C$2:$C$381,"&lt;=12/31/2016",'Dataset (all Ps)'!$J$1:$J$380,"*"&amp;'State Analysis (Annual Data)'!$B36&amp;"*")</f>
        <v>0</v>
      </c>
      <c r="AQ36">
        <f>COUNTIFS('Dataset (all Ps)'!$C$2:$C$381,"&gt;=1/1/2017",'Dataset (all Ps)'!$C$2:$C$381,"&lt;=12/31/2017",'Dataset (all Ps)'!$J$1:$J$380,"*"&amp;'State Analysis (Annual Data)'!$B36&amp;"*")</f>
        <v>6</v>
      </c>
      <c r="AR36">
        <f>COUNTIFS('Dataset (all Ps)'!$C$2:$C$381,"&gt;=1/1/2018",'Dataset (all Ps)'!$C$2:$C$381,"&lt;=12/31/2018",'Dataset (all Ps)'!$J$1:$J$380,"*"&amp;'State Analysis (Annual Data)'!$B36&amp;"*")</f>
        <v>5</v>
      </c>
      <c r="AS36">
        <f>COUNTIFS('Dataset (all Ps)'!$C$2:$C$381,"&gt;=1/1/2019",'Dataset (all Ps)'!$C$2:$C$381,"&lt;=12/31/2019",'Dataset (all Ps)'!$J$1:$J$380,"*"&amp;'State Analysis (Annual Data)'!$B36&amp;"*")</f>
        <v>5</v>
      </c>
      <c r="AT36">
        <f>COUNTIFS('Dataset (all Ps)'!$C$2:$C$381,"&gt;=1/1/2020",'Dataset (all Ps)'!$C$2:$C$381,"&lt;=12/31/2020",'Dataset (all Ps)'!$J$1:$J$380,"*"&amp;'State Analysis (Annual Data)'!$B36&amp;"*")</f>
        <v>13</v>
      </c>
      <c r="AU36">
        <f>COUNTIFS('Dataset (all Ps)'!$C$2:$C$381,"&gt;=1/1/2021",'Dataset (all Ps)'!$C$2:$C$381,"&lt;=12/31/2021",'Dataset (all Ps)'!$J$1:$J$380,"*"&amp;'State Analysis (Annual Data)'!$B36&amp;"*")</f>
        <v>6</v>
      </c>
      <c r="AV36">
        <f>COUNTIFS('Dataset (all Ps)'!$C$2:$C$381,"&gt;=1/1/2022",'Dataset (all Ps)'!$C$2:$C$381,"&lt;=12/31/2022",'Dataset (all Ps)'!$J$1:$J$380,"*"&amp;'State Analysis (Annual Data)'!$B36&amp;"*")</f>
        <v>1</v>
      </c>
      <c r="AW36">
        <f>COUNTIFS('Dataset (all Ps)'!$C$2:$C$381,"&gt;=1/1/2023",'Dataset (all Ps)'!$C$2:$C$381,"&lt;=12/31/2023",'Dataset (all Ps)'!$J$1:$J$380,"*"&amp;'State Analysis (Annual Data)'!$B36&amp;"*")</f>
        <v>0</v>
      </c>
    </row>
    <row r="37" spans="1:49" x14ac:dyDescent="0.2">
      <c r="A37" t="s">
        <v>5494</v>
      </c>
      <c r="B37" t="s">
        <v>1324</v>
      </c>
      <c r="C37" t="s">
        <v>5514</v>
      </c>
      <c r="D37">
        <f>COUNTIFS('Dataset (all Ps)'!$C$2:$C$381,"&gt;=1/1/2001",'Dataset (all Ps)'!$C$2:$C$381,"&lt;=12/31/2001",'Dataset (all Ps)'!$I$1:$I$380,"*"&amp;'State Analysis (Annual Data)'!$B37&amp;"*")</f>
        <v>0</v>
      </c>
      <c r="E37">
        <f>COUNTIFS('Dataset (all Ps)'!$C$2:$C$381,"&gt;=1/1/2002",'Dataset (all Ps)'!$C$2:$C$381,"&lt;=12/31/2002",'Dataset (all Ps)'!$I$1:$I$380,"*"&amp;'State Analysis (Annual Data)'!$B37&amp;"*")</f>
        <v>0</v>
      </c>
      <c r="F37">
        <f>COUNTIFS('Dataset (all Ps)'!$C$2:$C$381,"&gt;=1/1/2003",'Dataset (all Ps)'!$C$2:$C$381,"&lt;=12/31/2003",'Dataset (all Ps)'!$I$1:$I$380,"*"&amp;'State Analysis (Annual Data)'!$B37&amp;"*")</f>
        <v>3</v>
      </c>
      <c r="G37">
        <f>COUNTIFS('Dataset (all Ps)'!$C$2:$C$381,"&gt;=1/1/2004",'Dataset (all Ps)'!$C$2:$C$381,"&lt;=12/31/2004",'Dataset (all Ps)'!$I$1:$I$380,"*"&amp;'State Analysis (Annual Data)'!$B37&amp;"*")</f>
        <v>0</v>
      </c>
      <c r="H37">
        <f>COUNTIFS('Dataset (all Ps)'!$C$2:$C$381,"&gt;=1/1/2005",'Dataset (all Ps)'!$C$2:$C$381,"&lt;=12/31/2005",'Dataset (all Ps)'!$I$1:$I$380,"*"&amp;'State Analysis (Annual Data)'!$B37&amp;"*")</f>
        <v>0</v>
      </c>
      <c r="I37">
        <f>COUNTIFS('Dataset (all Ps)'!$C$2:$C$381,"&gt;=1/1/2006",'Dataset (all Ps)'!$C$2:$C$381,"&lt;=12/31/2006",'Dataset (all Ps)'!$I$1:$I$380,"*"&amp;'State Analysis (Annual Data)'!$B37&amp;"*")</f>
        <v>0</v>
      </c>
      <c r="J37">
        <f>COUNTIFS('Dataset (all Ps)'!$C$2:$C$381,"&gt;=1/1/2007",'Dataset (all Ps)'!$C$2:$C$381,"&lt;=12/31/2007",'Dataset (all Ps)'!$I$1:$I$380,"*"&amp;'State Analysis (Annual Data)'!$B37&amp;"*")</f>
        <v>0</v>
      </c>
      <c r="K37">
        <f>COUNTIFS('Dataset (all Ps)'!$C$2:$C$381,"&gt;=1/1/2008",'Dataset (all Ps)'!$C$2:$C$381,"&lt;=12/31/2008",'Dataset (all Ps)'!$I$1:$I$380,"*"&amp;'State Analysis (Annual Data)'!$B37&amp;"*")</f>
        <v>0</v>
      </c>
      <c r="L37">
        <f>COUNTIFS('Dataset (all Ps)'!$C$2:$C$381,"&gt;=1/1/2009",'Dataset (all Ps)'!$C$2:$C$381,"&lt;=12/31/2009",'Dataset (all Ps)'!$I$1:$I$380,"*"&amp;'State Analysis (Annual Data)'!$B37&amp;"*")</f>
        <v>0</v>
      </c>
      <c r="M37">
        <f>COUNTIFS('Dataset (all Ps)'!$C$2:$C$381,"&gt;=1/1/2010",'Dataset (all Ps)'!$C$2:$C$381,"&lt;=12/31/2010",'Dataset (all Ps)'!$I$1:$I$380,"*"&amp;'State Analysis (Annual Data)'!$B37&amp;"*")</f>
        <v>1</v>
      </c>
      <c r="N37">
        <f>COUNTIFS('Dataset (all Ps)'!$C$2:$C$381,"&gt;=1/1/2011",'Dataset (all Ps)'!$C$2:$C$381,"&lt;=12/31/2011",'Dataset (all Ps)'!$I$1:$I$380,"*"&amp;'State Analysis (Annual Data)'!$B37&amp;"*")</f>
        <v>0</v>
      </c>
      <c r="O37">
        <f>COUNTIFS('Dataset (all Ps)'!$C$2:$C$381,"&gt;=1/1/2012",'Dataset (all Ps)'!$C$2:$C$381,"&lt;=12/31/2012",'Dataset (all Ps)'!$I$1:$I$380,"*"&amp;'State Analysis (Annual Data)'!$B37&amp;"*")</f>
        <v>0</v>
      </c>
      <c r="P37">
        <f>COUNTIFS('Dataset (all Ps)'!$C$2:$C$381,"&gt;=1/1/2013",'Dataset (all Ps)'!$C$2:$C$381,"&lt;=12/31/2013",'Dataset (all Ps)'!$I$1:$I$380,"*"&amp;'State Analysis (Annual Data)'!$B37&amp;"*")</f>
        <v>2</v>
      </c>
      <c r="Q37">
        <f>COUNTIFS('Dataset (all Ps)'!$C$2:$C$381,"&gt;=1/1/2014",'Dataset (all Ps)'!$C$2:$C$381,"&lt;=12/31/2014",'Dataset (all Ps)'!$I$1:$I$380,"*"&amp;'State Analysis (Annual Data)'!$B37&amp;"*")</f>
        <v>0</v>
      </c>
      <c r="R37">
        <f>COUNTIFS('Dataset (all Ps)'!$C$2:$C$381,"&gt;=1/1/2015",'Dataset (all Ps)'!$C$2:$C$381,"&lt;=12/31/2015",'Dataset (all Ps)'!$I$1:$I$380,"*"&amp;'State Analysis (Annual Data)'!$B37&amp;"*")</f>
        <v>3</v>
      </c>
      <c r="S37">
        <f>COUNTIFS('Dataset (all Ps)'!$C$2:$C$381,"&gt;=1/1/2016",'Dataset (all Ps)'!$C$2:$C$381,"&lt;=12/31/2016",'Dataset (all Ps)'!$I$1:$I$380,"*"&amp;'State Analysis (Annual Data)'!$B37&amp;"*")</f>
        <v>1</v>
      </c>
      <c r="T37">
        <f>COUNTIFS('Dataset (all Ps)'!$C$2:$C$381,"&gt;=1/1/2017",'Dataset (all Ps)'!$C$2:$C$381,"&lt;=12/31/2017",'Dataset (all Ps)'!$I$1:$I$380,"*"&amp;'State Analysis (Annual Data)'!$B37&amp;"*")</f>
        <v>1</v>
      </c>
      <c r="U37">
        <f>COUNTIFS('Dataset (all Ps)'!$C$2:$C$381,"&gt;=1/1/2018",'Dataset (all Ps)'!$C$2:$C$381,"&lt;=12/31/2018",'Dataset (all Ps)'!$I$1:$I$380,"*"&amp;'State Analysis (Annual Data)'!$B37&amp;"*")</f>
        <v>0</v>
      </c>
      <c r="V37">
        <f>COUNTIFS('Dataset (all Ps)'!$C$2:$C$381,"&gt;=1/1/2019",'Dataset (all Ps)'!$C$2:$C$381,"&lt;=12/31/2019",'Dataset (all Ps)'!$I$1:$I$380,"*"&amp;'State Analysis (Annual Data)'!$B37&amp;"*")</f>
        <v>0</v>
      </c>
      <c r="W37">
        <f>COUNTIFS('Dataset (all Ps)'!$C$2:$C$381,"&gt;=1/1/2020",'Dataset (all Ps)'!$C$2:$C$381,"&lt;=12/31/2020",'Dataset (all Ps)'!$I$1:$I$380,"*"&amp;'State Analysis (Annual Data)'!$B37&amp;"*")</f>
        <v>0</v>
      </c>
      <c r="X37">
        <f>COUNTIFS('Dataset (all Ps)'!$C$2:$C$381,"&gt;=1/1/2021",'Dataset (all Ps)'!$C$2:$C$381,"&lt;=12/31/2021",'Dataset (all Ps)'!$I$1:$I$380,"*"&amp;'State Analysis (Annual Data)'!$B37&amp;"*")</f>
        <v>0</v>
      </c>
      <c r="Y37">
        <f>COUNTIFS('Dataset (all Ps)'!$C$2:$C$381,"&gt;=1/1/2022",'Dataset (all Ps)'!$C$2:$C$381,"&lt;=12/31/2022",'Dataset (all Ps)'!$I$1:$I$380,"*"&amp;'State Analysis (Annual Data)'!$B37&amp;"*")</f>
        <v>0</v>
      </c>
      <c r="Z37">
        <f>COUNTIFS('Dataset (all Ps)'!$C$2:$C$381,"&gt;=1/1/2023",'Dataset (all Ps)'!$C$2:$C$381,"&lt;=12/31/2023",'Dataset (all Ps)'!$I$1:$I$380,"*"&amp;'State Analysis (Annual Data)'!$B37&amp;"*")</f>
        <v>3</v>
      </c>
      <c r="AA37">
        <f>COUNTIFS('Dataset (all Ps)'!$C$2:$C$381,"&gt;=1/1/2001",'Dataset (all Ps)'!$C$2:$C$381,"&lt;=12/31/2001",'Dataset (all Ps)'!$J$1:$J$380,"*"&amp;'State Analysis (Annual Data)'!$B37&amp;"*")</f>
        <v>0</v>
      </c>
      <c r="AB37">
        <f>COUNTIFS('Dataset (all Ps)'!$C$2:$C$381,"&gt;=1/1/2002",'Dataset (all Ps)'!$C$2:$C$381,"&lt;=12/31/2002",'Dataset (all Ps)'!$J$1:$J$380,"*"&amp;'State Analysis (Annual Data)'!$B37&amp;"*")</f>
        <v>0</v>
      </c>
      <c r="AC37">
        <f>COUNTIFS('Dataset (all Ps)'!$C$2:$C$381,"&gt;=1/1/2003",'Dataset (all Ps)'!$C$2:$C$381,"&lt;=12/31/2003",'Dataset (all Ps)'!$J$1:$J$380,"*"&amp;'State Analysis (Annual Data)'!$B37&amp;"*")</f>
        <v>2</v>
      </c>
      <c r="AD37">
        <f>COUNTIFS('Dataset (all Ps)'!$C$2:$C$381,"&gt;=1/1/2004",'Dataset (all Ps)'!$C$2:$C$381,"&lt;=12/31/2004",'Dataset (all Ps)'!$J$1:$J$380,"*"&amp;'State Analysis (Annual Data)'!$B37&amp;"*")</f>
        <v>0</v>
      </c>
      <c r="AE37">
        <f>COUNTIFS('Dataset (all Ps)'!$C$2:$C$381,"&gt;=1/1/2005",'Dataset (all Ps)'!$C$2:$C$381,"&lt;=12/31/2005",'Dataset (all Ps)'!$J$1:$J$380,"*"&amp;'State Analysis (Annual Data)'!$B37&amp;"*")</f>
        <v>0</v>
      </c>
      <c r="AF37">
        <f>COUNTIFS('Dataset (all Ps)'!$C$2:$C$381,"&gt;=1/1/2006",'Dataset (all Ps)'!$C$2:$C$381,"&lt;=12/31/2006",'Dataset (all Ps)'!$J$1:$J$380,"*"&amp;'State Analysis (Annual Data)'!$B37&amp;"*")</f>
        <v>0</v>
      </c>
      <c r="AG37">
        <f>COUNTIFS('Dataset (all Ps)'!$C$2:$C$381,"&gt;=1/1/2007",'Dataset (all Ps)'!$C$2:$C$381,"&lt;=12/31/2007",'Dataset (all Ps)'!$J$1:$J$380,"*"&amp;'State Analysis (Annual Data)'!$B37&amp;"*")</f>
        <v>0</v>
      </c>
      <c r="AH37">
        <f>COUNTIFS('Dataset (all Ps)'!$C$2:$C$381,"&gt;=1/1/2008",'Dataset (all Ps)'!$C$2:$C$381,"&lt;=12/31/2008",'Dataset (all Ps)'!$J$1:$J$380,"*"&amp;'State Analysis (Annual Data)'!$B37&amp;"*")</f>
        <v>0</v>
      </c>
      <c r="AI37">
        <f>COUNTIFS('Dataset (all Ps)'!$C$2:$C$381,"&gt;=1/1/2009",'Dataset (all Ps)'!$C$2:$C$381,"&lt;=12/31/2009",'Dataset (all Ps)'!$J$1:$J$380,"*"&amp;'State Analysis (Annual Data)'!$B37&amp;"*")</f>
        <v>1</v>
      </c>
      <c r="AJ37">
        <f>COUNTIFS('Dataset (all Ps)'!$C$2:$C$381,"&gt;=1/1/2010",'Dataset (all Ps)'!$C$2:$C$381,"&lt;=12/31/2010",'Dataset (all Ps)'!$J$1:$J$380,"*"&amp;'State Analysis (Annual Data)'!$B37&amp;"*")</f>
        <v>5</v>
      </c>
      <c r="AK37">
        <f>COUNTIFS('Dataset (all Ps)'!$C$2:$C$381,"&gt;=1/1/2011",'Dataset (all Ps)'!$C$2:$C$381,"&lt;=12/31/2011",'Dataset (all Ps)'!$J$1:$J$380,"*"&amp;'State Analysis (Annual Data)'!$B37&amp;"*")</f>
        <v>0</v>
      </c>
      <c r="AL37">
        <f>COUNTIFS('Dataset (all Ps)'!$C$2:$C$381,"&gt;=1/1/2012",'Dataset (all Ps)'!$C$2:$C$381,"&lt;=12/31/2012",'Dataset (all Ps)'!$J$1:$J$380,"*"&amp;'State Analysis (Annual Data)'!$B37&amp;"*")</f>
        <v>2</v>
      </c>
      <c r="AM37">
        <f>COUNTIFS('Dataset (all Ps)'!$C$2:$C$381,"&gt;=1/1/2013",'Dataset (all Ps)'!$C$2:$C$381,"&lt;=12/31/2013",'Dataset (all Ps)'!$J$1:$J$380,"*"&amp;'State Analysis (Annual Data)'!$B37&amp;"*")</f>
        <v>4</v>
      </c>
      <c r="AN37">
        <f>COUNTIFS('Dataset (all Ps)'!$C$2:$C$381,"&gt;=1/1/2014",'Dataset (all Ps)'!$C$2:$C$381,"&lt;=12/31/2014",'Dataset (all Ps)'!$J$1:$J$380,"*"&amp;'State Analysis (Annual Data)'!$B37&amp;"*")</f>
        <v>2</v>
      </c>
      <c r="AO37">
        <f>COUNTIFS('Dataset (all Ps)'!$C$2:$C$381,"&gt;=1/1/2015",'Dataset (all Ps)'!$C$2:$C$381,"&lt;=12/31/2015",'Dataset (all Ps)'!$J$1:$J$380,"*"&amp;'State Analysis (Annual Data)'!$B37&amp;"*")</f>
        <v>5</v>
      </c>
      <c r="AP37">
        <f>COUNTIFS('Dataset (all Ps)'!$C$2:$C$381,"&gt;=1/1/2016",'Dataset (all Ps)'!$C$2:$C$381,"&lt;=12/31/2016",'Dataset (all Ps)'!$J$1:$J$380,"*"&amp;'State Analysis (Annual Data)'!$B37&amp;"*")</f>
        <v>5</v>
      </c>
      <c r="AQ37">
        <f>COUNTIFS('Dataset (all Ps)'!$C$2:$C$381,"&gt;=1/1/2017",'Dataset (all Ps)'!$C$2:$C$381,"&lt;=12/31/2017",'Dataset (all Ps)'!$J$1:$J$380,"*"&amp;'State Analysis (Annual Data)'!$B37&amp;"*")</f>
        <v>1</v>
      </c>
      <c r="AR37">
        <f>COUNTIFS('Dataset (all Ps)'!$C$2:$C$381,"&gt;=1/1/2018",'Dataset (all Ps)'!$C$2:$C$381,"&lt;=12/31/2018",'Dataset (all Ps)'!$J$1:$J$380,"*"&amp;'State Analysis (Annual Data)'!$B37&amp;"*")</f>
        <v>1</v>
      </c>
      <c r="AS37">
        <f>COUNTIFS('Dataset (all Ps)'!$C$2:$C$381,"&gt;=1/1/2019",'Dataset (all Ps)'!$C$2:$C$381,"&lt;=12/31/2019",'Dataset (all Ps)'!$J$1:$J$380,"*"&amp;'State Analysis (Annual Data)'!$B37&amp;"*")</f>
        <v>0</v>
      </c>
      <c r="AT37">
        <f>COUNTIFS('Dataset (all Ps)'!$C$2:$C$381,"&gt;=1/1/2020",'Dataset (all Ps)'!$C$2:$C$381,"&lt;=12/31/2020",'Dataset (all Ps)'!$J$1:$J$380,"*"&amp;'State Analysis (Annual Data)'!$B37&amp;"*")</f>
        <v>0</v>
      </c>
      <c r="AU37">
        <f>COUNTIFS('Dataset (all Ps)'!$C$2:$C$381,"&gt;=1/1/2021",'Dataset (all Ps)'!$C$2:$C$381,"&lt;=12/31/2021",'Dataset (all Ps)'!$J$1:$J$380,"*"&amp;'State Analysis (Annual Data)'!$B37&amp;"*")</f>
        <v>5</v>
      </c>
      <c r="AV37">
        <f>COUNTIFS('Dataset (all Ps)'!$C$2:$C$381,"&gt;=1/1/2022",'Dataset (all Ps)'!$C$2:$C$381,"&lt;=12/31/2022",'Dataset (all Ps)'!$J$1:$J$380,"*"&amp;'State Analysis (Annual Data)'!$B37&amp;"*")</f>
        <v>1</v>
      </c>
      <c r="AW37">
        <f>COUNTIFS('Dataset (all Ps)'!$C$2:$C$381,"&gt;=1/1/2023",'Dataset (all Ps)'!$C$2:$C$381,"&lt;=12/31/2023",'Dataset (all Ps)'!$J$1:$J$380,"*"&amp;'State Analysis (Annual Data)'!$B37&amp;"*")</f>
        <v>6</v>
      </c>
    </row>
    <row r="38" spans="1:49" x14ac:dyDescent="0.2">
      <c r="A38" t="s">
        <v>5495</v>
      </c>
      <c r="B38" t="s">
        <v>93</v>
      </c>
      <c r="C38" t="s">
        <v>5514</v>
      </c>
      <c r="D38">
        <f>COUNTIFS('Dataset (all Ps)'!$C$2:$C$381,"&gt;=1/1/2001",'Dataset (all Ps)'!$C$2:$C$381,"&lt;=12/31/2001",'Dataset (all Ps)'!$I$1:$I$380,"*"&amp;'State Analysis (Annual Data)'!$B38&amp;"*")</f>
        <v>0</v>
      </c>
      <c r="E38">
        <f>COUNTIFS('Dataset (all Ps)'!$C$2:$C$381,"&gt;=1/1/2002",'Dataset (all Ps)'!$C$2:$C$381,"&lt;=12/31/2002",'Dataset (all Ps)'!$I$1:$I$380,"*"&amp;'State Analysis (Annual Data)'!$B38&amp;"*")</f>
        <v>0</v>
      </c>
      <c r="F38">
        <f>COUNTIFS('Dataset (all Ps)'!$C$2:$C$381,"&gt;=1/1/2003",'Dataset (all Ps)'!$C$2:$C$381,"&lt;=12/31/2003",'Dataset (all Ps)'!$I$1:$I$380,"*"&amp;'State Analysis (Annual Data)'!$B38&amp;"*")</f>
        <v>0</v>
      </c>
      <c r="G38">
        <f>COUNTIFS('Dataset (all Ps)'!$C$2:$C$381,"&gt;=1/1/2004",'Dataset (all Ps)'!$C$2:$C$381,"&lt;=12/31/2004",'Dataset (all Ps)'!$I$1:$I$380,"*"&amp;'State Analysis (Annual Data)'!$B38&amp;"*")</f>
        <v>0</v>
      </c>
      <c r="H38">
        <f>COUNTIFS('Dataset (all Ps)'!$C$2:$C$381,"&gt;=1/1/2005",'Dataset (all Ps)'!$C$2:$C$381,"&lt;=12/31/2005",'Dataset (all Ps)'!$I$1:$I$380,"*"&amp;'State Analysis (Annual Data)'!$B38&amp;"*")</f>
        <v>0</v>
      </c>
      <c r="I38">
        <f>COUNTIFS('Dataset (all Ps)'!$C$2:$C$381,"&gt;=1/1/2006",'Dataset (all Ps)'!$C$2:$C$381,"&lt;=12/31/2006",'Dataset (all Ps)'!$I$1:$I$380,"*"&amp;'State Analysis (Annual Data)'!$B38&amp;"*")</f>
        <v>0</v>
      </c>
      <c r="J38">
        <f>COUNTIFS('Dataset (all Ps)'!$C$2:$C$381,"&gt;=1/1/2007",'Dataset (all Ps)'!$C$2:$C$381,"&lt;=12/31/2007",'Dataset (all Ps)'!$I$1:$I$380,"*"&amp;'State Analysis (Annual Data)'!$B38&amp;"*")</f>
        <v>0</v>
      </c>
      <c r="K38">
        <f>COUNTIFS('Dataset (all Ps)'!$C$2:$C$381,"&gt;=1/1/2008",'Dataset (all Ps)'!$C$2:$C$381,"&lt;=12/31/2008",'Dataset (all Ps)'!$I$1:$I$380,"*"&amp;'State Analysis (Annual Data)'!$B38&amp;"*")</f>
        <v>0</v>
      </c>
      <c r="L38">
        <f>COUNTIFS('Dataset (all Ps)'!$C$2:$C$381,"&gt;=1/1/2009",'Dataset (all Ps)'!$C$2:$C$381,"&lt;=12/31/2009",'Dataset (all Ps)'!$I$1:$I$380,"*"&amp;'State Analysis (Annual Data)'!$B38&amp;"*")</f>
        <v>1</v>
      </c>
      <c r="M38">
        <f>COUNTIFS('Dataset (all Ps)'!$C$2:$C$381,"&gt;=1/1/2010",'Dataset (all Ps)'!$C$2:$C$381,"&lt;=12/31/2010",'Dataset (all Ps)'!$I$1:$I$380,"*"&amp;'State Analysis (Annual Data)'!$B38&amp;"*")</f>
        <v>0</v>
      </c>
      <c r="N38">
        <f>COUNTIFS('Dataset (all Ps)'!$C$2:$C$381,"&gt;=1/1/2011",'Dataset (all Ps)'!$C$2:$C$381,"&lt;=12/31/2011",'Dataset (all Ps)'!$I$1:$I$380,"*"&amp;'State Analysis (Annual Data)'!$B38&amp;"*")</f>
        <v>1</v>
      </c>
      <c r="O38">
        <f>COUNTIFS('Dataset (all Ps)'!$C$2:$C$381,"&gt;=1/1/2012",'Dataset (all Ps)'!$C$2:$C$381,"&lt;=12/31/2012",'Dataset (all Ps)'!$I$1:$I$380,"*"&amp;'State Analysis (Annual Data)'!$B38&amp;"*")</f>
        <v>0</v>
      </c>
      <c r="P38">
        <f>COUNTIFS('Dataset (all Ps)'!$C$2:$C$381,"&gt;=1/1/2013",'Dataset (all Ps)'!$C$2:$C$381,"&lt;=12/31/2013",'Dataset (all Ps)'!$I$1:$I$380,"*"&amp;'State Analysis (Annual Data)'!$B38&amp;"*")</f>
        <v>1</v>
      </c>
      <c r="Q38">
        <f>COUNTIFS('Dataset (all Ps)'!$C$2:$C$381,"&gt;=1/1/2014",'Dataset (all Ps)'!$C$2:$C$381,"&lt;=12/31/2014",'Dataset (all Ps)'!$I$1:$I$380,"*"&amp;'State Analysis (Annual Data)'!$B38&amp;"*")</f>
        <v>0</v>
      </c>
      <c r="R38">
        <f>COUNTIFS('Dataset (all Ps)'!$C$2:$C$381,"&gt;=1/1/2015",'Dataset (all Ps)'!$C$2:$C$381,"&lt;=12/31/2015",'Dataset (all Ps)'!$I$1:$I$380,"*"&amp;'State Analysis (Annual Data)'!$B38&amp;"*")</f>
        <v>1</v>
      </c>
      <c r="S38">
        <f>COUNTIFS('Dataset (all Ps)'!$C$2:$C$381,"&gt;=1/1/2016",'Dataset (all Ps)'!$C$2:$C$381,"&lt;=12/31/2016",'Dataset (all Ps)'!$I$1:$I$380,"*"&amp;'State Analysis (Annual Data)'!$B38&amp;"*")</f>
        <v>1</v>
      </c>
      <c r="T38">
        <f>COUNTIFS('Dataset (all Ps)'!$C$2:$C$381,"&gt;=1/1/2017",'Dataset (all Ps)'!$C$2:$C$381,"&lt;=12/31/2017",'Dataset (all Ps)'!$I$1:$I$380,"*"&amp;'State Analysis (Annual Data)'!$B38&amp;"*")</f>
        <v>0</v>
      </c>
      <c r="U38">
        <f>COUNTIFS('Dataset (all Ps)'!$C$2:$C$381,"&gt;=1/1/2018",'Dataset (all Ps)'!$C$2:$C$381,"&lt;=12/31/2018",'Dataset (all Ps)'!$I$1:$I$380,"*"&amp;'State Analysis (Annual Data)'!$B38&amp;"*")</f>
        <v>0</v>
      </c>
      <c r="V38">
        <f>COUNTIFS('Dataset (all Ps)'!$C$2:$C$381,"&gt;=1/1/2019",'Dataset (all Ps)'!$C$2:$C$381,"&lt;=12/31/2019",'Dataset (all Ps)'!$I$1:$I$380,"*"&amp;'State Analysis (Annual Data)'!$B38&amp;"*")</f>
        <v>0</v>
      </c>
      <c r="W38">
        <f>COUNTIFS('Dataset (all Ps)'!$C$2:$C$381,"&gt;=1/1/2020",'Dataset (all Ps)'!$C$2:$C$381,"&lt;=12/31/2020",'Dataset (all Ps)'!$I$1:$I$380,"*"&amp;'State Analysis (Annual Data)'!$B38&amp;"*")</f>
        <v>0</v>
      </c>
      <c r="X38">
        <f>COUNTIFS('Dataset (all Ps)'!$C$2:$C$381,"&gt;=1/1/2021",'Dataset (all Ps)'!$C$2:$C$381,"&lt;=12/31/2021",'Dataset (all Ps)'!$I$1:$I$380,"*"&amp;'State Analysis (Annual Data)'!$B38&amp;"*")</f>
        <v>4</v>
      </c>
      <c r="Y38">
        <f>COUNTIFS('Dataset (all Ps)'!$C$2:$C$381,"&gt;=1/1/2022",'Dataset (all Ps)'!$C$2:$C$381,"&lt;=12/31/2022",'Dataset (all Ps)'!$I$1:$I$380,"*"&amp;'State Analysis (Annual Data)'!$B38&amp;"*")</f>
        <v>1</v>
      </c>
      <c r="Z38">
        <f>COUNTIFS('Dataset (all Ps)'!$C$2:$C$381,"&gt;=1/1/2023",'Dataset (all Ps)'!$C$2:$C$381,"&lt;=12/31/2023",'Dataset (all Ps)'!$I$1:$I$380,"*"&amp;'State Analysis (Annual Data)'!$B38&amp;"*")</f>
        <v>1</v>
      </c>
      <c r="AA38">
        <f>COUNTIFS('Dataset (all Ps)'!$C$2:$C$381,"&gt;=1/1/2001",'Dataset (all Ps)'!$C$2:$C$381,"&lt;=12/31/2001",'Dataset (all Ps)'!$J$1:$J$380,"*"&amp;'State Analysis (Annual Data)'!$B38&amp;"*")</f>
        <v>0</v>
      </c>
      <c r="AB38">
        <f>COUNTIFS('Dataset (all Ps)'!$C$2:$C$381,"&gt;=1/1/2002",'Dataset (all Ps)'!$C$2:$C$381,"&lt;=12/31/2002",'Dataset (all Ps)'!$J$1:$J$380,"*"&amp;'State Analysis (Annual Data)'!$B38&amp;"*")</f>
        <v>0</v>
      </c>
      <c r="AC38">
        <f>COUNTIFS('Dataset (all Ps)'!$C$2:$C$381,"&gt;=1/1/2003",'Dataset (all Ps)'!$C$2:$C$381,"&lt;=12/31/2003",'Dataset (all Ps)'!$J$1:$J$380,"*"&amp;'State Analysis (Annual Data)'!$B38&amp;"*")</f>
        <v>0</v>
      </c>
      <c r="AD38">
        <f>COUNTIFS('Dataset (all Ps)'!$C$2:$C$381,"&gt;=1/1/2004",'Dataset (all Ps)'!$C$2:$C$381,"&lt;=12/31/2004",'Dataset (all Ps)'!$J$1:$J$380,"*"&amp;'State Analysis (Annual Data)'!$B38&amp;"*")</f>
        <v>1</v>
      </c>
      <c r="AE38">
        <f>COUNTIFS('Dataset (all Ps)'!$C$2:$C$381,"&gt;=1/1/2005",'Dataset (all Ps)'!$C$2:$C$381,"&lt;=12/31/2005",'Dataset (all Ps)'!$J$1:$J$380,"*"&amp;'State Analysis (Annual Data)'!$B38&amp;"*")</f>
        <v>0</v>
      </c>
      <c r="AF38">
        <f>COUNTIFS('Dataset (all Ps)'!$C$2:$C$381,"&gt;=1/1/2006",'Dataset (all Ps)'!$C$2:$C$381,"&lt;=12/31/2006",'Dataset (all Ps)'!$J$1:$J$380,"*"&amp;'State Analysis (Annual Data)'!$B38&amp;"*")</f>
        <v>0</v>
      </c>
      <c r="AG38">
        <f>COUNTIFS('Dataset (all Ps)'!$C$2:$C$381,"&gt;=1/1/2007",'Dataset (all Ps)'!$C$2:$C$381,"&lt;=12/31/2007",'Dataset (all Ps)'!$J$1:$J$380,"*"&amp;'State Analysis (Annual Data)'!$B38&amp;"*")</f>
        <v>0</v>
      </c>
      <c r="AH38">
        <f>COUNTIFS('Dataset (all Ps)'!$C$2:$C$381,"&gt;=1/1/2008",'Dataset (all Ps)'!$C$2:$C$381,"&lt;=12/31/2008",'Dataset (all Ps)'!$J$1:$J$380,"*"&amp;'State Analysis (Annual Data)'!$B38&amp;"*")</f>
        <v>0</v>
      </c>
      <c r="AI38">
        <f>COUNTIFS('Dataset (all Ps)'!$C$2:$C$381,"&gt;=1/1/2009",'Dataset (all Ps)'!$C$2:$C$381,"&lt;=12/31/2009",'Dataset (all Ps)'!$J$1:$J$380,"*"&amp;'State Analysis (Annual Data)'!$B38&amp;"*")</f>
        <v>1</v>
      </c>
      <c r="AJ38">
        <f>COUNTIFS('Dataset (all Ps)'!$C$2:$C$381,"&gt;=1/1/2010",'Dataset (all Ps)'!$C$2:$C$381,"&lt;=12/31/2010",'Dataset (all Ps)'!$J$1:$J$380,"*"&amp;'State Analysis (Annual Data)'!$B38&amp;"*")</f>
        <v>2</v>
      </c>
      <c r="AK38">
        <f>COUNTIFS('Dataset (all Ps)'!$C$2:$C$381,"&gt;=1/1/2011",'Dataset (all Ps)'!$C$2:$C$381,"&lt;=12/31/2011",'Dataset (all Ps)'!$J$1:$J$380,"*"&amp;'State Analysis (Annual Data)'!$B38&amp;"*")</f>
        <v>1</v>
      </c>
      <c r="AL38">
        <f>COUNTIFS('Dataset (all Ps)'!$C$2:$C$381,"&gt;=1/1/2012",'Dataset (all Ps)'!$C$2:$C$381,"&lt;=12/31/2012",'Dataset (all Ps)'!$J$1:$J$380,"*"&amp;'State Analysis (Annual Data)'!$B38&amp;"*")</f>
        <v>4</v>
      </c>
      <c r="AM38">
        <f>COUNTIFS('Dataset (all Ps)'!$C$2:$C$381,"&gt;=1/1/2013",'Dataset (all Ps)'!$C$2:$C$381,"&lt;=12/31/2013",'Dataset (all Ps)'!$J$1:$J$380,"*"&amp;'State Analysis (Annual Data)'!$B38&amp;"*")</f>
        <v>1</v>
      </c>
      <c r="AN38">
        <f>COUNTIFS('Dataset (all Ps)'!$C$2:$C$381,"&gt;=1/1/2014",'Dataset (all Ps)'!$C$2:$C$381,"&lt;=12/31/2014",'Dataset (all Ps)'!$J$1:$J$380,"*"&amp;'State Analysis (Annual Data)'!$B38&amp;"*")</f>
        <v>3</v>
      </c>
      <c r="AO38">
        <f>COUNTIFS('Dataset (all Ps)'!$C$2:$C$381,"&gt;=1/1/2015",'Dataset (all Ps)'!$C$2:$C$381,"&lt;=12/31/2015",'Dataset (all Ps)'!$J$1:$J$380,"*"&amp;'State Analysis (Annual Data)'!$B38&amp;"*")</f>
        <v>5</v>
      </c>
      <c r="AP38">
        <f>COUNTIFS('Dataset (all Ps)'!$C$2:$C$381,"&gt;=1/1/2016",'Dataset (all Ps)'!$C$2:$C$381,"&lt;=12/31/2016",'Dataset (all Ps)'!$J$1:$J$380,"*"&amp;'State Analysis (Annual Data)'!$B38&amp;"*")</f>
        <v>6</v>
      </c>
      <c r="AQ38">
        <f>COUNTIFS('Dataset (all Ps)'!$C$2:$C$381,"&gt;=1/1/2017",'Dataset (all Ps)'!$C$2:$C$381,"&lt;=12/31/2017",'Dataset (all Ps)'!$J$1:$J$380,"*"&amp;'State Analysis (Annual Data)'!$B38&amp;"*")</f>
        <v>1</v>
      </c>
      <c r="AR38">
        <f>COUNTIFS('Dataset (all Ps)'!$C$2:$C$381,"&gt;=1/1/2018",'Dataset (all Ps)'!$C$2:$C$381,"&lt;=12/31/2018",'Dataset (all Ps)'!$J$1:$J$380,"*"&amp;'State Analysis (Annual Data)'!$B38&amp;"*")</f>
        <v>0</v>
      </c>
      <c r="AS38">
        <f>COUNTIFS('Dataset (all Ps)'!$C$2:$C$381,"&gt;=1/1/2019",'Dataset (all Ps)'!$C$2:$C$381,"&lt;=12/31/2019",'Dataset (all Ps)'!$J$1:$J$380,"*"&amp;'State Analysis (Annual Data)'!$B38&amp;"*")</f>
        <v>0</v>
      </c>
      <c r="AT38">
        <f>COUNTIFS('Dataset (all Ps)'!$C$2:$C$381,"&gt;=1/1/2020",'Dataset (all Ps)'!$C$2:$C$381,"&lt;=12/31/2020",'Dataset (all Ps)'!$J$1:$J$380,"*"&amp;'State Analysis (Annual Data)'!$B38&amp;"*")</f>
        <v>0</v>
      </c>
      <c r="AU38">
        <f>COUNTIFS('Dataset (all Ps)'!$C$2:$C$381,"&gt;=1/1/2021",'Dataset (all Ps)'!$C$2:$C$381,"&lt;=12/31/2021",'Dataset (all Ps)'!$J$1:$J$380,"*"&amp;'State Analysis (Annual Data)'!$B38&amp;"*")</f>
        <v>13</v>
      </c>
      <c r="AV38">
        <f>COUNTIFS('Dataset (all Ps)'!$C$2:$C$381,"&gt;=1/1/2022",'Dataset (all Ps)'!$C$2:$C$381,"&lt;=12/31/2022",'Dataset (all Ps)'!$J$1:$J$380,"*"&amp;'State Analysis (Annual Data)'!$B38&amp;"*")</f>
        <v>8</v>
      </c>
      <c r="AW38">
        <f>COUNTIFS('Dataset (all Ps)'!$C$2:$C$381,"&gt;=1/1/2023",'Dataset (all Ps)'!$C$2:$C$381,"&lt;=12/31/2023",'Dataset (all Ps)'!$J$1:$J$380,"*"&amp;'State Analysis (Annual Data)'!$B38&amp;"*")</f>
        <v>5</v>
      </c>
    </row>
    <row r="39" spans="1:49" x14ac:dyDescent="0.2">
      <c r="A39" t="s">
        <v>5496</v>
      </c>
      <c r="B39" t="s">
        <v>2772</v>
      </c>
      <c r="C39" t="s">
        <v>5514</v>
      </c>
      <c r="D39">
        <f>COUNTIFS('Dataset (all Ps)'!$C$2:$C$381,"&gt;=1/1/2001",'Dataset (all Ps)'!$C$2:$C$381,"&lt;=12/31/2001",'Dataset (all Ps)'!$I$1:$I$380,"*"&amp;'State Analysis (Annual Data)'!$B39&amp;"*")</f>
        <v>0</v>
      </c>
      <c r="E39">
        <f>COUNTIFS('Dataset (all Ps)'!$C$2:$C$381,"&gt;=1/1/2002",'Dataset (all Ps)'!$C$2:$C$381,"&lt;=12/31/2002",'Dataset (all Ps)'!$I$1:$I$380,"*"&amp;'State Analysis (Annual Data)'!$B39&amp;"*")</f>
        <v>0</v>
      </c>
      <c r="F39">
        <f>COUNTIFS('Dataset (all Ps)'!$C$2:$C$381,"&gt;=1/1/2003",'Dataset (all Ps)'!$C$2:$C$381,"&lt;=12/31/2003",'Dataset (all Ps)'!$I$1:$I$380,"*"&amp;'State Analysis (Annual Data)'!$B39&amp;"*")</f>
        <v>0</v>
      </c>
      <c r="G39">
        <f>COUNTIFS('Dataset (all Ps)'!$C$2:$C$381,"&gt;=1/1/2004",'Dataset (all Ps)'!$C$2:$C$381,"&lt;=12/31/2004",'Dataset (all Ps)'!$I$1:$I$380,"*"&amp;'State Analysis (Annual Data)'!$B39&amp;"*")</f>
        <v>0</v>
      </c>
      <c r="H39">
        <f>COUNTIFS('Dataset (all Ps)'!$C$2:$C$381,"&gt;=1/1/2005",'Dataset (all Ps)'!$C$2:$C$381,"&lt;=12/31/2005",'Dataset (all Ps)'!$I$1:$I$380,"*"&amp;'State Analysis (Annual Data)'!$B39&amp;"*")</f>
        <v>0</v>
      </c>
      <c r="I39">
        <f>COUNTIFS('Dataset (all Ps)'!$C$2:$C$381,"&gt;=1/1/2006",'Dataset (all Ps)'!$C$2:$C$381,"&lt;=12/31/2006",'Dataset (all Ps)'!$I$1:$I$380,"*"&amp;'State Analysis (Annual Data)'!$B39&amp;"*")</f>
        <v>0</v>
      </c>
      <c r="J39">
        <f>COUNTIFS('Dataset (all Ps)'!$C$2:$C$381,"&gt;=1/1/2007",'Dataset (all Ps)'!$C$2:$C$381,"&lt;=12/31/2007",'Dataset (all Ps)'!$I$1:$I$380,"*"&amp;'State Analysis (Annual Data)'!$B39&amp;"*")</f>
        <v>0</v>
      </c>
      <c r="K39">
        <f>COUNTIFS('Dataset (all Ps)'!$C$2:$C$381,"&gt;=1/1/2008",'Dataset (all Ps)'!$C$2:$C$381,"&lt;=12/31/2008",'Dataset (all Ps)'!$I$1:$I$380,"*"&amp;'State Analysis (Annual Data)'!$B39&amp;"*")</f>
        <v>0</v>
      </c>
      <c r="L39">
        <f>COUNTIFS('Dataset (all Ps)'!$C$2:$C$381,"&gt;=1/1/2009",'Dataset (all Ps)'!$C$2:$C$381,"&lt;=12/31/2009",'Dataset (all Ps)'!$I$1:$I$380,"*"&amp;'State Analysis (Annual Data)'!$B39&amp;"*")</f>
        <v>1</v>
      </c>
      <c r="M39">
        <f>COUNTIFS('Dataset (all Ps)'!$C$2:$C$381,"&gt;=1/1/2010",'Dataset (all Ps)'!$C$2:$C$381,"&lt;=12/31/2010",'Dataset (all Ps)'!$I$1:$I$380,"*"&amp;'State Analysis (Annual Data)'!$B39&amp;"*")</f>
        <v>0</v>
      </c>
      <c r="N39">
        <f>COUNTIFS('Dataset (all Ps)'!$C$2:$C$381,"&gt;=1/1/2011",'Dataset (all Ps)'!$C$2:$C$381,"&lt;=12/31/2011",'Dataset (all Ps)'!$I$1:$I$380,"*"&amp;'State Analysis (Annual Data)'!$B39&amp;"*")</f>
        <v>0</v>
      </c>
      <c r="O39">
        <f>COUNTIFS('Dataset (all Ps)'!$C$2:$C$381,"&gt;=1/1/2012",'Dataset (all Ps)'!$C$2:$C$381,"&lt;=12/31/2012",'Dataset (all Ps)'!$I$1:$I$380,"*"&amp;'State Analysis (Annual Data)'!$B39&amp;"*")</f>
        <v>2</v>
      </c>
      <c r="P39">
        <f>COUNTIFS('Dataset (all Ps)'!$C$2:$C$381,"&gt;=1/1/2013",'Dataset (all Ps)'!$C$2:$C$381,"&lt;=12/31/2013",'Dataset (all Ps)'!$I$1:$I$380,"*"&amp;'State Analysis (Annual Data)'!$B39&amp;"*")</f>
        <v>1</v>
      </c>
      <c r="Q39">
        <f>COUNTIFS('Dataset (all Ps)'!$C$2:$C$381,"&gt;=1/1/2014",'Dataset (all Ps)'!$C$2:$C$381,"&lt;=12/31/2014",'Dataset (all Ps)'!$I$1:$I$380,"*"&amp;'State Analysis (Annual Data)'!$B39&amp;"*")</f>
        <v>1</v>
      </c>
      <c r="R39">
        <f>COUNTIFS('Dataset (all Ps)'!$C$2:$C$381,"&gt;=1/1/2015",'Dataset (all Ps)'!$C$2:$C$381,"&lt;=12/31/2015",'Dataset (all Ps)'!$I$1:$I$380,"*"&amp;'State Analysis (Annual Data)'!$B39&amp;"*")</f>
        <v>2</v>
      </c>
      <c r="S39">
        <f>COUNTIFS('Dataset (all Ps)'!$C$2:$C$381,"&gt;=1/1/2016",'Dataset (all Ps)'!$C$2:$C$381,"&lt;=12/31/2016",'Dataset (all Ps)'!$I$1:$I$380,"*"&amp;'State Analysis (Annual Data)'!$B39&amp;"*")</f>
        <v>1</v>
      </c>
      <c r="T39">
        <f>COUNTIFS('Dataset (all Ps)'!$C$2:$C$381,"&gt;=1/1/2017",'Dataset (all Ps)'!$C$2:$C$381,"&lt;=12/31/2017",'Dataset (all Ps)'!$I$1:$I$380,"*"&amp;'State Analysis (Annual Data)'!$B39&amp;"*")</f>
        <v>0</v>
      </c>
      <c r="U39">
        <f>COUNTIFS('Dataset (all Ps)'!$C$2:$C$381,"&gt;=1/1/2018",'Dataset (all Ps)'!$C$2:$C$381,"&lt;=12/31/2018",'Dataset (all Ps)'!$I$1:$I$380,"*"&amp;'State Analysis (Annual Data)'!$B39&amp;"*")</f>
        <v>0</v>
      </c>
      <c r="V39">
        <f>COUNTIFS('Dataset (all Ps)'!$C$2:$C$381,"&gt;=1/1/2019",'Dataset (all Ps)'!$C$2:$C$381,"&lt;=12/31/2019",'Dataset (all Ps)'!$I$1:$I$380,"*"&amp;'State Analysis (Annual Data)'!$B39&amp;"*")</f>
        <v>0</v>
      </c>
      <c r="W39">
        <f>COUNTIFS('Dataset (all Ps)'!$C$2:$C$381,"&gt;=1/1/2020",'Dataset (all Ps)'!$C$2:$C$381,"&lt;=12/31/2020",'Dataset (all Ps)'!$I$1:$I$380,"*"&amp;'State Analysis (Annual Data)'!$B39&amp;"*")</f>
        <v>0</v>
      </c>
      <c r="X39">
        <f>COUNTIFS('Dataset (all Ps)'!$C$2:$C$381,"&gt;=1/1/2021",'Dataset (all Ps)'!$C$2:$C$381,"&lt;=12/31/2021",'Dataset (all Ps)'!$I$1:$I$380,"*"&amp;'State Analysis (Annual Data)'!$B39&amp;"*")</f>
        <v>1</v>
      </c>
      <c r="Y39">
        <f>COUNTIFS('Dataset (all Ps)'!$C$2:$C$381,"&gt;=1/1/2022",'Dataset (all Ps)'!$C$2:$C$381,"&lt;=12/31/2022",'Dataset (all Ps)'!$I$1:$I$380,"*"&amp;'State Analysis (Annual Data)'!$B39&amp;"*")</f>
        <v>0</v>
      </c>
      <c r="Z39">
        <f>COUNTIFS('Dataset (all Ps)'!$C$2:$C$381,"&gt;=1/1/2023",'Dataset (all Ps)'!$C$2:$C$381,"&lt;=12/31/2023",'Dataset (all Ps)'!$I$1:$I$380,"*"&amp;'State Analysis (Annual Data)'!$B39&amp;"*")</f>
        <v>0</v>
      </c>
      <c r="AA39">
        <f>COUNTIFS('Dataset (all Ps)'!$C$2:$C$381,"&gt;=1/1/2001",'Dataset (all Ps)'!$C$2:$C$381,"&lt;=12/31/2001",'Dataset (all Ps)'!$J$1:$J$380,"*"&amp;'State Analysis (Annual Data)'!$B39&amp;"*")</f>
        <v>0</v>
      </c>
      <c r="AB39">
        <f>COUNTIFS('Dataset (all Ps)'!$C$2:$C$381,"&gt;=1/1/2002",'Dataset (all Ps)'!$C$2:$C$381,"&lt;=12/31/2002",'Dataset (all Ps)'!$J$1:$J$380,"*"&amp;'State Analysis (Annual Data)'!$B39&amp;"*")</f>
        <v>0</v>
      </c>
      <c r="AC39">
        <f>COUNTIFS('Dataset (all Ps)'!$C$2:$C$381,"&gt;=1/1/2003",'Dataset (all Ps)'!$C$2:$C$381,"&lt;=12/31/2003",'Dataset (all Ps)'!$J$1:$J$380,"*"&amp;'State Analysis (Annual Data)'!$B39&amp;"*")</f>
        <v>0</v>
      </c>
      <c r="AD39">
        <f>COUNTIFS('Dataset (all Ps)'!$C$2:$C$381,"&gt;=1/1/2004",'Dataset (all Ps)'!$C$2:$C$381,"&lt;=12/31/2004",'Dataset (all Ps)'!$J$1:$J$380,"*"&amp;'State Analysis (Annual Data)'!$B39&amp;"*")</f>
        <v>1</v>
      </c>
      <c r="AE39">
        <f>COUNTIFS('Dataset (all Ps)'!$C$2:$C$381,"&gt;=1/1/2005",'Dataset (all Ps)'!$C$2:$C$381,"&lt;=12/31/2005",'Dataset (all Ps)'!$J$1:$J$380,"*"&amp;'State Analysis (Annual Data)'!$B39&amp;"*")</f>
        <v>0</v>
      </c>
      <c r="AF39">
        <f>COUNTIFS('Dataset (all Ps)'!$C$2:$C$381,"&gt;=1/1/2006",'Dataset (all Ps)'!$C$2:$C$381,"&lt;=12/31/2006",'Dataset (all Ps)'!$J$1:$J$380,"*"&amp;'State Analysis (Annual Data)'!$B39&amp;"*")</f>
        <v>0</v>
      </c>
      <c r="AG39">
        <f>COUNTIFS('Dataset (all Ps)'!$C$2:$C$381,"&gt;=1/1/2007",'Dataset (all Ps)'!$C$2:$C$381,"&lt;=12/31/2007",'Dataset (all Ps)'!$J$1:$J$380,"*"&amp;'State Analysis (Annual Data)'!$B39&amp;"*")</f>
        <v>0</v>
      </c>
      <c r="AH39">
        <f>COUNTIFS('Dataset (all Ps)'!$C$2:$C$381,"&gt;=1/1/2008",'Dataset (all Ps)'!$C$2:$C$381,"&lt;=12/31/2008",'Dataset (all Ps)'!$J$1:$J$380,"*"&amp;'State Analysis (Annual Data)'!$B39&amp;"*")</f>
        <v>1</v>
      </c>
      <c r="AI39">
        <f>COUNTIFS('Dataset (all Ps)'!$C$2:$C$381,"&gt;=1/1/2009",'Dataset (all Ps)'!$C$2:$C$381,"&lt;=12/31/2009",'Dataset (all Ps)'!$J$1:$J$380,"*"&amp;'State Analysis (Annual Data)'!$B39&amp;"*")</f>
        <v>2</v>
      </c>
      <c r="AJ39">
        <f>COUNTIFS('Dataset (all Ps)'!$C$2:$C$381,"&gt;=1/1/2010",'Dataset (all Ps)'!$C$2:$C$381,"&lt;=12/31/2010",'Dataset (all Ps)'!$J$1:$J$380,"*"&amp;'State Analysis (Annual Data)'!$B39&amp;"*")</f>
        <v>1</v>
      </c>
      <c r="AK39">
        <f>COUNTIFS('Dataset (all Ps)'!$C$2:$C$381,"&gt;=1/1/2011",'Dataset (all Ps)'!$C$2:$C$381,"&lt;=12/31/2011",'Dataset (all Ps)'!$J$1:$J$380,"*"&amp;'State Analysis (Annual Data)'!$B39&amp;"*")</f>
        <v>1</v>
      </c>
      <c r="AL39">
        <f>COUNTIFS('Dataset (all Ps)'!$C$2:$C$381,"&gt;=1/1/2012",'Dataset (all Ps)'!$C$2:$C$381,"&lt;=12/31/2012",'Dataset (all Ps)'!$J$1:$J$380,"*"&amp;'State Analysis (Annual Data)'!$B39&amp;"*")</f>
        <v>5</v>
      </c>
      <c r="AM39">
        <f>COUNTIFS('Dataset (all Ps)'!$C$2:$C$381,"&gt;=1/1/2013",'Dataset (all Ps)'!$C$2:$C$381,"&lt;=12/31/2013",'Dataset (all Ps)'!$J$1:$J$380,"*"&amp;'State Analysis (Annual Data)'!$B39&amp;"*")</f>
        <v>1</v>
      </c>
      <c r="AN39">
        <f>COUNTIFS('Dataset (all Ps)'!$C$2:$C$381,"&gt;=1/1/2014",'Dataset (all Ps)'!$C$2:$C$381,"&lt;=12/31/2014",'Dataset (all Ps)'!$J$1:$J$380,"*"&amp;'State Analysis (Annual Data)'!$B39&amp;"*")</f>
        <v>4</v>
      </c>
      <c r="AO39">
        <f>COUNTIFS('Dataset (all Ps)'!$C$2:$C$381,"&gt;=1/1/2015",'Dataset (all Ps)'!$C$2:$C$381,"&lt;=12/31/2015",'Dataset (all Ps)'!$J$1:$J$380,"*"&amp;'State Analysis (Annual Data)'!$B39&amp;"*")</f>
        <v>6</v>
      </c>
      <c r="AP39">
        <f>COUNTIFS('Dataset (all Ps)'!$C$2:$C$381,"&gt;=1/1/2016",'Dataset (all Ps)'!$C$2:$C$381,"&lt;=12/31/2016",'Dataset (all Ps)'!$J$1:$J$380,"*"&amp;'State Analysis (Annual Data)'!$B39&amp;"*")</f>
        <v>7</v>
      </c>
      <c r="AQ39">
        <f>COUNTIFS('Dataset (all Ps)'!$C$2:$C$381,"&gt;=1/1/2017",'Dataset (all Ps)'!$C$2:$C$381,"&lt;=12/31/2017",'Dataset (all Ps)'!$J$1:$J$380,"*"&amp;'State Analysis (Annual Data)'!$B39&amp;"*")</f>
        <v>0</v>
      </c>
      <c r="AR39">
        <f>COUNTIFS('Dataset (all Ps)'!$C$2:$C$381,"&gt;=1/1/2018",'Dataset (all Ps)'!$C$2:$C$381,"&lt;=12/31/2018",'Dataset (all Ps)'!$J$1:$J$380,"*"&amp;'State Analysis (Annual Data)'!$B39&amp;"*")</f>
        <v>0</v>
      </c>
      <c r="AS39">
        <f>COUNTIFS('Dataset (all Ps)'!$C$2:$C$381,"&gt;=1/1/2019",'Dataset (all Ps)'!$C$2:$C$381,"&lt;=12/31/2019",'Dataset (all Ps)'!$J$1:$J$380,"*"&amp;'State Analysis (Annual Data)'!$B39&amp;"*")</f>
        <v>0</v>
      </c>
      <c r="AT39">
        <f>COUNTIFS('Dataset (all Ps)'!$C$2:$C$381,"&gt;=1/1/2020",'Dataset (all Ps)'!$C$2:$C$381,"&lt;=12/31/2020",'Dataset (all Ps)'!$J$1:$J$380,"*"&amp;'State Analysis (Annual Data)'!$B39&amp;"*")</f>
        <v>0</v>
      </c>
      <c r="AU39">
        <f>COUNTIFS('Dataset (all Ps)'!$C$2:$C$381,"&gt;=1/1/2021",'Dataset (all Ps)'!$C$2:$C$381,"&lt;=12/31/2021",'Dataset (all Ps)'!$J$1:$J$380,"*"&amp;'State Analysis (Annual Data)'!$B39&amp;"*")</f>
        <v>12</v>
      </c>
      <c r="AV39">
        <f>COUNTIFS('Dataset (all Ps)'!$C$2:$C$381,"&gt;=1/1/2022",'Dataset (all Ps)'!$C$2:$C$381,"&lt;=12/31/2022",'Dataset (all Ps)'!$J$1:$J$380,"*"&amp;'State Analysis (Annual Data)'!$B39&amp;"*")</f>
        <v>11</v>
      </c>
      <c r="AW39">
        <f>COUNTIFS('Dataset (all Ps)'!$C$2:$C$381,"&gt;=1/1/2023",'Dataset (all Ps)'!$C$2:$C$381,"&lt;=12/31/2023",'Dataset (all Ps)'!$J$1:$J$380,"*"&amp;'State Analysis (Annual Data)'!$B39&amp;"*")</f>
        <v>5</v>
      </c>
    </row>
    <row r="40" spans="1:49" x14ac:dyDescent="0.2">
      <c r="A40" t="s">
        <v>5497</v>
      </c>
      <c r="B40" t="s">
        <v>1961</v>
      </c>
      <c r="C40" t="s">
        <v>5515</v>
      </c>
      <c r="D40">
        <f>COUNTIFS('Dataset (all Ps)'!$C$2:$C$381,"&gt;=1/1/2001",'Dataset (all Ps)'!$C$2:$C$381,"&lt;=12/31/2001",'Dataset (all Ps)'!$I$1:$I$380,"*"&amp;'State Analysis (Annual Data)'!$B40&amp;"*")</f>
        <v>0</v>
      </c>
      <c r="E40">
        <f>COUNTIFS('Dataset (all Ps)'!$C$2:$C$381,"&gt;=1/1/2002",'Dataset (all Ps)'!$C$2:$C$381,"&lt;=12/31/2002",'Dataset (all Ps)'!$I$1:$I$380,"*"&amp;'State Analysis (Annual Data)'!$B40&amp;"*")</f>
        <v>1</v>
      </c>
      <c r="F40">
        <f>COUNTIFS('Dataset (all Ps)'!$C$2:$C$381,"&gt;=1/1/2003",'Dataset (all Ps)'!$C$2:$C$381,"&lt;=12/31/2003",'Dataset (all Ps)'!$I$1:$I$380,"*"&amp;'State Analysis (Annual Data)'!$B40&amp;"*")</f>
        <v>0</v>
      </c>
      <c r="G40">
        <f>COUNTIFS('Dataset (all Ps)'!$C$2:$C$381,"&gt;=1/1/2004",'Dataset (all Ps)'!$C$2:$C$381,"&lt;=12/31/2004",'Dataset (all Ps)'!$I$1:$I$380,"*"&amp;'State Analysis (Annual Data)'!$B40&amp;"*")</f>
        <v>0</v>
      </c>
      <c r="H40">
        <f>COUNTIFS('Dataset (all Ps)'!$C$2:$C$381,"&gt;=1/1/2005",'Dataset (all Ps)'!$C$2:$C$381,"&lt;=12/31/2005",'Dataset (all Ps)'!$I$1:$I$380,"*"&amp;'State Analysis (Annual Data)'!$B40&amp;"*")</f>
        <v>0</v>
      </c>
      <c r="I40">
        <f>COUNTIFS('Dataset (all Ps)'!$C$2:$C$381,"&gt;=1/1/2006",'Dataset (all Ps)'!$C$2:$C$381,"&lt;=12/31/2006",'Dataset (all Ps)'!$I$1:$I$380,"*"&amp;'State Analysis (Annual Data)'!$B40&amp;"*")</f>
        <v>0</v>
      </c>
      <c r="J40">
        <f>COUNTIFS('Dataset (all Ps)'!$C$2:$C$381,"&gt;=1/1/2007",'Dataset (all Ps)'!$C$2:$C$381,"&lt;=12/31/2007",'Dataset (all Ps)'!$I$1:$I$380,"*"&amp;'State Analysis (Annual Data)'!$B40&amp;"*")</f>
        <v>0</v>
      </c>
      <c r="K40">
        <f>COUNTIFS('Dataset (all Ps)'!$C$2:$C$381,"&gt;=1/1/2008",'Dataset (all Ps)'!$C$2:$C$381,"&lt;=12/31/2008",'Dataset (all Ps)'!$I$1:$I$380,"*"&amp;'State Analysis (Annual Data)'!$B40&amp;"*")</f>
        <v>2</v>
      </c>
      <c r="L40">
        <f>COUNTIFS('Dataset (all Ps)'!$C$2:$C$381,"&gt;=1/1/2009",'Dataset (all Ps)'!$C$2:$C$381,"&lt;=12/31/2009",'Dataset (all Ps)'!$I$1:$I$380,"*"&amp;'State Analysis (Annual Data)'!$B40&amp;"*")</f>
        <v>0</v>
      </c>
      <c r="M40">
        <f>COUNTIFS('Dataset (all Ps)'!$C$2:$C$381,"&gt;=1/1/2010",'Dataset (all Ps)'!$C$2:$C$381,"&lt;=12/31/2010",'Dataset (all Ps)'!$I$1:$I$380,"*"&amp;'State Analysis (Annual Data)'!$B40&amp;"*")</f>
        <v>0</v>
      </c>
      <c r="N40">
        <f>COUNTIFS('Dataset (all Ps)'!$C$2:$C$381,"&gt;=1/1/2011",'Dataset (all Ps)'!$C$2:$C$381,"&lt;=12/31/2011",'Dataset (all Ps)'!$I$1:$I$380,"*"&amp;'State Analysis (Annual Data)'!$B40&amp;"*")</f>
        <v>0</v>
      </c>
      <c r="O40">
        <f>COUNTIFS('Dataset (all Ps)'!$C$2:$C$381,"&gt;=1/1/2012",'Dataset (all Ps)'!$C$2:$C$381,"&lt;=12/31/2012",'Dataset (all Ps)'!$I$1:$I$380,"*"&amp;'State Analysis (Annual Data)'!$B40&amp;"*")</f>
        <v>0</v>
      </c>
      <c r="P40">
        <f>COUNTIFS('Dataset (all Ps)'!$C$2:$C$381,"&gt;=1/1/2013",'Dataset (all Ps)'!$C$2:$C$381,"&lt;=12/31/2013",'Dataset (all Ps)'!$I$1:$I$380,"*"&amp;'State Analysis (Annual Data)'!$B40&amp;"*")</f>
        <v>0</v>
      </c>
      <c r="Q40">
        <f>COUNTIFS('Dataset (all Ps)'!$C$2:$C$381,"&gt;=1/1/2014",'Dataset (all Ps)'!$C$2:$C$381,"&lt;=12/31/2014",'Dataset (all Ps)'!$I$1:$I$380,"*"&amp;'State Analysis (Annual Data)'!$B40&amp;"*")</f>
        <v>0</v>
      </c>
      <c r="R40">
        <f>COUNTIFS('Dataset (all Ps)'!$C$2:$C$381,"&gt;=1/1/2015",'Dataset (all Ps)'!$C$2:$C$381,"&lt;=12/31/2015",'Dataset (all Ps)'!$I$1:$I$380,"*"&amp;'State Analysis (Annual Data)'!$B40&amp;"*")</f>
        <v>0</v>
      </c>
      <c r="S40">
        <f>COUNTIFS('Dataset (all Ps)'!$C$2:$C$381,"&gt;=1/1/2016",'Dataset (all Ps)'!$C$2:$C$381,"&lt;=12/31/2016",'Dataset (all Ps)'!$I$1:$I$380,"*"&amp;'State Analysis (Annual Data)'!$B40&amp;"*")</f>
        <v>0</v>
      </c>
      <c r="T40">
        <f>COUNTIFS('Dataset (all Ps)'!$C$2:$C$381,"&gt;=1/1/2017",'Dataset (all Ps)'!$C$2:$C$381,"&lt;=12/31/2017",'Dataset (all Ps)'!$I$1:$I$380,"*"&amp;'State Analysis (Annual Data)'!$B40&amp;"*")</f>
        <v>0</v>
      </c>
      <c r="U40">
        <f>COUNTIFS('Dataset (all Ps)'!$C$2:$C$381,"&gt;=1/1/2018",'Dataset (all Ps)'!$C$2:$C$381,"&lt;=12/31/2018",'Dataset (all Ps)'!$I$1:$I$380,"*"&amp;'State Analysis (Annual Data)'!$B40&amp;"*")</f>
        <v>1</v>
      </c>
      <c r="V40">
        <f>COUNTIFS('Dataset (all Ps)'!$C$2:$C$381,"&gt;=1/1/2019",'Dataset (all Ps)'!$C$2:$C$381,"&lt;=12/31/2019",'Dataset (all Ps)'!$I$1:$I$380,"*"&amp;'State Analysis (Annual Data)'!$B40&amp;"*")</f>
        <v>1</v>
      </c>
      <c r="W40">
        <f>COUNTIFS('Dataset (all Ps)'!$C$2:$C$381,"&gt;=1/1/2020",'Dataset (all Ps)'!$C$2:$C$381,"&lt;=12/31/2020",'Dataset (all Ps)'!$I$1:$I$380,"*"&amp;'State Analysis (Annual Data)'!$B40&amp;"*")</f>
        <v>1</v>
      </c>
      <c r="X40">
        <f>COUNTIFS('Dataset (all Ps)'!$C$2:$C$381,"&gt;=1/1/2021",'Dataset (all Ps)'!$C$2:$C$381,"&lt;=12/31/2021",'Dataset (all Ps)'!$I$1:$I$380,"*"&amp;'State Analysis (Annual Data)'!$B40&amp;"*")</f>
        <v>0</v>
      </c>
      <c r="Y40">
        <f>COUNTIFS('Dataset (all Ps)'!$C$2:$C$381,"&gt;=1/1/2022",'Dataset (all Ps)'!$C$2:$C$381,"&lt;=12/31/2022",'Dataset (all Ps)'!$I$1:$I$380,"*"&amp;'State Analysis (Annual Data)'!$B40&amp;"*")</f>
        <v>0</v>
      </c>
      <c r="Z40">
        <f>COUNTIFS('Dataset (all Ps)'!$C$2:$C$381,"&gt;=1/1/2023",'Dataset (all Ps)'!$C$2:$C$381,"&lt;=12/31/2023",'Dataset (all Ps)'!$I$1:$I$380,"*"&amp;'State Analysis (Annual Data)'!$B40&amp;"*")</f>
        <v>0</v>
      </c>
      <c r="AA40">
        <f>COUNTIFS('Dataset (all Ps)'!$C$2:$C$381,"&gt;=1/1/2001",'Dataset (all Ps)'!$C$2:$C$381,"&lt;=12/31/2001",'Dataset (all Ps)'!$J$1:$J$380,"*"&amp;'State Analysis (Annual Data)'!$B40&amp;"*")</f>
        <v>0</v>
      </c>
      <c r="AB40">
        <f>COUNTIFS('Dataset (all Ps)'!$C$2:$C$381,"&gt;=1/1/2002",'Dataset (all Ps)'!$C$2:$C$381,"&lt;=12/31/2002",'Dataset (all Ps)'!$J$1:$J$380,"*"&amp;'State Analysis (Annual Data)'!$B40&amp;"*")</f>
        <v>1</v>
      </c>
      <c r="AC40">
        <f>COUNTIFS('Dataset (all Ps)'!$C$2:$C$381,"&gt;=1/1/2003",'Dataset (all Ps)'!$C$2:$C$381,"&lt;=12/31/2003",'Dataset (all Ps)'!$J$1:$J$380,"*"&amp;'State Analysis (Annual Data)'!$B40&amp;"*")</f>
        <v>1</v>
      </c>
      <c r="AD40">
        <f>COUNTIFS('Dataset (all Ps)'!$C$2:$C$381,"&gt;=1/1/2004",'Dataset (all Ps)'!$C$2:$C$381,"&lt;=12/31/2004",'Dataset (all Ps)'!$J$1:$J$380,"*"&amp;'State Analysis (Annual Data)'!$B40&amp;"*")</f>
        <v>0</v>
      </c>
      <c r="AE40">
        <f>COUNTIFS('Dataset (all Ps)'!$C$2:$C$381,"&gt;=1/1/2005",'Dataset (all Ps)'!$C$2:$C$381,"&lt;=12/31/2005",'Dataset (all Ps)'!$J$1:$J$380,"*"&amp;'State Analysis (Annual Data)'!$B40&amp;"*")</f>
        <v>1</v>
      </c>
      <c r="AF40">
        <f>COUNTIFS('Dataset (all Ps)'!$C$2:$C$381,"&gt;=1/1/2006",'Dataset (all Ps)'!$C$2:$C$381,"&lt;=12/31/2006",'Dataset (all Ps)'!$J$1:$J$380,"*"&amp;'State Analysis (Annual Data)'!$B40&amp;"*")</f>
        <v>5</v>
      </c>
      <c r="AG40">
        <f>COUNTIFS('Dataset (all Ps)'!$C$2:$C$381,"&gt;=1/1/2007",'Dataset (all Ps)'!$C$2:$C$381,"&lt;=12/31/2007",'Dataset (all Ps)'!$J$1:$J$380,"*"&amp;'State Analysis (Annual Data)'!$B40&amp;"*")</f>
        <v>2</v>
      </c>
      <c r="AH40">
        <f>COUNTIFS('Dataset (all Ps)'!$C$2:$C$381,"&gt;=1/1/2008",'Dataset (all Ps)'!$C$2:$C$381,"&lt;=12/31/2008",'Dataset (all Ps)'!$J$1:$J$380,"*"&amp;'State Analysis (Annual Data)'!$B40&amp;"*")</f>
        <v>8</v>
      </c>
      <c r="AI40">
        <f>COUNTIFS('Dataset (all Ps)'!$C$2:$C$381,"&gt;=1/1/2009",'Dataset (all Ps)'!$C$2:$C$381,"&lt;=12/31/2009",'Dataset (all Ps)'!$J$1:$J$380,"*"&amp;'State Analysis (Annual Data)'!$B40&amp;"*")</f>
        <v>0</v>
      </c>
      <c r="AJ40">
        <f>COUNTIFS('Dataset (all Ps)'!$C$2:$C$381,"&gt;=1/1/2010",'Dataset (all Ps)'!$C$2:$C$381,"&lt;=12/31/2010",'Dataset (all Ps)'!$J$1:$J$380,"*"&amp;'State Analysis (Annual Data)'!$B40&amp;"*")</f>
        <v>1</v>
      </c>
      <c r="AK40">
        <f>COUNTIFS('Dataset (all Ps)'!$C$2:$C$381,"&gt;=1/1/2011",'Dataset (all Ps)'!$C$2:$C$381,"&lt;=12/31/2011",'Dataset (all Ps)'!$J$1:$J$380,"*"&amp;'State Analysis (Annual Data)'!$B40&amp;"*")</f>
        <v>1</v>
      </c>
      <c r="AL40">
        <f>COUNTIFS('Dataset (all Ps)'!$C$2:$C$381,"&gt;=1/1/2012",'Dataset (all Ps)'!$C$2:$C$381,"&lt;=12/31/2012",'Dataset (all Ps)'!$J$1:$J$380,"*"&amp;'State Analysis (Annual Data)'!$B40&amp;"*")</f>
        <v>0</v>
      </c>
      <c r="AM40">
        <f>COUNTIFS('Dataset (all Ps)'!$C$2:$C$381,"&gt;=1/1/2013",'Dataset (all Ps)'!$C$2:$C$381,"&lt;=12/31/2013",'Dataset (all Ps)'!$J$1:$J$380,"*"&amp;'State Analysis (Annual Data)'!$B40&amp;"*")</f>
        <v>1</v>
      </c>
      <c r="AN40">
        <f>COUNTIFS('Dataset (all Ps)'!$C$2:$C$381,"&gt;=1/1/2014",'Dataset (all Ps)'!$C$2:$C$381,"&lt;=12/31/2014",'Dataset (all Ps)'!$J$1:$J$380,"*"&amp;'State Analysis (Annual Data)'!$B40&amp;"*")</f>
        <v>0</v>
      </c>
      <c r="AO40">
        <f>COUNTIFS('Dataset (all Ps)'!$C$2:$C$381,"&gt;=1/1/2015",'Dataset (all Ps)'!$C$2:$C$381,"&lt;=12/31/2015",'Dataset (all Ps)'!$J$1:$J$380,"*"&amp;'State Analysis (Annual Data)'!$B40&amp;"*")</f>
        <v>0</v>
      </c>
      <c r="AP40">
        <f>COUNTIFS('Dataset (all Ps)'!$C$2:$C$381,"&gt;=1/1/2016",'Dataset (all Ps)'!$C$2:$C$381,"&lt;=12/31/2016",'Dataset (all Ps)'!$J$1:$J$380,"*"&amp;'State Analysis (Annual Data)'!$B40&amp;"*")</f>
        <v>0</v>
      </c>
      <c r="AQ40">
        <f>COUNTIFS('Dataset (all Ps)'!$C$2:$C$381,"&gt;=1/1/2017",'Dataset (all Ps)'!$C$2:$C$381,"&lt;=12/31/2017",'Dataset (all Ps)'!$J$1:$J$380,"*"&amp;'State Analysis (Annual Data)'!$B40&amp;"*")</f>
        <v>14</v>
      </c>
      <c r="AR40">
        <f>COUNTIFS('Dataset (all Ps)'!$C$2:$C$381,"&gt;=1/1/2018",'Dataset (all Ps)'!$C$2:$C$381,"&lt;=12/31/2018",'Dataset (all Ps)'!$J$1:$J$380,"*"&amp;'State Analysis (Annual Data)'!$B40&amp;"*")</f>
        <v>12</v>
      </c>
      <c r="AS40">
        <f>COUNTIFS('Dataset (all Ps)'!$C$2:$C$381,"&gt;=1/1/2019",'Dataset (all Ps)'!$C$2:$C$381,"&lt;=12/31/2019",'Dataset (all Ps)'!$J$1:$J$380,"*"&amp;'State Analysis (Annual Data)'!$B40&amp;"*")</f>
        <v>17</v>
      </c>
      <c r="AT40">
        <f>COUNTIFS('Dataset (all Ps)'!$C$2:$C$381,"&gt;=1/1/2020",'Dataset (all Ps)'!$C$2:$C$381,"&lt;=12/31/2020",'Dataset (all Ps)'!$J$1:$J$380,"*"&amp;'State Analysis (Annual Data)'!$B40&amp;"*")</f>
        <v>31</v>
      </c>
      <c r="AU40">
        <f>COUNTIFS('Dataset (all Ps)'!$C$2:$C$381,"&gt;=1/1/2021",'Dataset (all Ps)'!$C$2:$C$381,"&lt;=12/31/2021",'Dataset (all Ps)'!$J$1:$J$380,"*"&amp;'State Analysis (Annual Data)'!$B40&amp;"*")</f>
        <v>16</v>
      </c>
      <c r="AV40">
        <f>COUNTIFS('Dataset (all Ps)'!$C$2:$C$381,"&gt;=1/1/2022",'Dataset (all Ps)'!$C$2:$C$381,"&lt;=12/31/2022",'Dataset (all Ps)'!$J$1:$J$380,"*"&amp;'State Analysis (Annual Data)'!$B40&amp;"*")</f>
        <v>1</v>
      </c>
      <c r="AW40">
        <f>COUNTIFS('Dataset (all Ps)'!$C$2:$C$381,"&gt;=1/1/2023",'Dataset (all Ps)'!$C$2:$C$381,"&lt;=12/31/2023",'Dataset (all Ps)'!$J$1:$J$380,"*"&amp;'State Analysis (Annual Data)'!$B40&amp;"*")</f>
        <v>3</v>
      </c>
    </row>
    <row r="41" spans="1:49" x14ac:dyDescent="0.2">
      <c r="A41" t="s">
        <v>5498</v>
      </c>
      <c r="B41" t="s">
        <v>1175</v>
      </c>
      <c r="C41" t="s">
        <v>5515</v>
      </c>
      <c r="D41">
        <f>COUNTIFS('Dataset (all Ps)'!$C$2:$C$381,"&gt;=1/1/2001",'Dataset (all Ps)'!$C$2:$C$381,"&lt;=12/31/2001",'Dataset (all Ps)'!$I$1:$I$380,"*"&amp;'State Analysis (Annual Data)'!$B41&amp;"*")</f>
        <v>0</v>
      </c>
      <c r="E41">
        <f>COUNTIFS('Dataset (all Ps)'!$C$2:$C$381,"&gt;=1/1/2002",'Dataset (all Ps)'!$C$2:$C$381,"&lt;=12/31/2002",'Dataset (all Ps)'!$I$1:$I$380,"*"&amp;'State Analysis (Annual Data)'!$B41&amp;"*")</f>
        <v>0</v>
      </c>
      <c r="F41">
        <f>COUNTIFS('Dataset (all Ps)'!$C$2:$C$381,"&gt;=1/1/2003",'Dataset (all Ps)'!$C$2:$C$381,"&lt;=12/31/2003",'Dataset (all Ps)'!$I$1:$I$380,"*"&amp;'State Analysis (Annual Data)'!$B41&amp;"*")</f>
        <v>0</v>
      </c>
      <c r="G41">
        <f>COUNTIFS('Dataset (all Ps)'!$C$2:$C$381,"&gt;=1/1/2004",'Dataset (all Ps)'!$C$2:$C$381,"&lt;=12/31/2004",'Dataset (all Ps)'!$I$1:$I$380,"*"&amp;'State Analysis (Annual Data)'!$B41&amp;"*")</f>
        <v>2</v>
      </c>
      <c r="H41">
        <f>COUNTIFS('Dataset (all Ps)'!$C$2:$C$381,"&gt;=1/1/2005",'Dataset (all Ps)'!$C$2:$C$381,"&lt;=12/31/2005",'Dataset (all Ps)'!$I$1:$I$380,"*"&amp;'State Analysis (Annual Data)'!$B41&amp;"*")</f>
        <v>0</v>
      </c>
      <c r="I41">
        <f>COUNTIFS('Dataset (all Ps)'!$C$2:$C$381,"&gt;=1/1/2006",'Dataset (all Ps)'!$C$2:$C$381,"&lt;=12/31/2006",'Dataset (all Ps)'!$I$1:$I$380,"*"&amp;'State Analysis (Annual Data)'!$B41&amp;"*")</f>
        <v>0</v>
      </c>
      <c r="J41">
        <f>COUNTIFS('Dataset (all Ps)'!$C$2:$C$381,"&gt;=1/1/2007",'Dataset (all Ps)'!$C$2:$C$381,"&lt;=12/31/2007",'Dataset (all Ps)'!$I$1:$I$380,"*"&amp;'State Analysis (Annual Data)'!$B41&amp;"*")</f>
        <v>0</v>
      </c>
      <c r="K41">
        <f>COUNTIFS('Dataset (all Ps)'!$C$2:$C$381,"&gt;=1/1/2008",'Dataset (all Ps)'!$C$2:$C$381,"&lt;=12/31/2008",'Dataset (all Ps)'!$I$1:$I$380,"*"&amp;'State Analysis (Annual Data)'!$B41&amp;"*")</f>
        <v>2</v>
      </c>
      <c r="L41">
        <f>COUNTIFS('Dataset (all Ps)'!$C$2:$C$381,"&gt;=1/1/2009",'Dataset (all Ps)'!$C$2:$C$381,"&lt;=12/31/2009",'Dataset (all Ps)'!$I$1:$I$380,"*"&amp;'State Analysis (Annual Data)'!$B41&amp;"*")</f>
        <v>0</v>
      </c>
      <c r="M41">
        <f>COUNTIFS('Dataset (all Ps)'!$C$2:$C$381,"&gt;=1/1/2010",'Dataset (all Ps)'!$C$2:$C$381,"&lt;=12/31/2010",'Dataset (all Ps)'!$I$1:$I$380,"*"&amp;'State Analysis (Annual Data)'!$B41&amp;"*")</f>
        <v>0</v>
      </c>
      <c r="N41">
        <f>COUNTIFS('Dataset (all Ps)'!$C$2:$C$381,"&gt;=1/1/2011",'Dataset (all Ps)'!$C$2:$C$381,"&lt;=12/31/2011",'Dataset (all Ps)'!$I$1:$I$380,"*"&amp;'State Analysis (Annual Data)'!$B41&amp;"*")</f>
        <v>0</v>
      </c>
      <c r="O41">
        <f>COUNTIFS('Dataset (all Ps)'!$C$2:$C$381,"&gt;=1/1/2012",'Dataset (all Ps)'!$C$2:$C$381,"&lt;=12/31/2012",'Dataset (all Ps)'!$I$1:$I$380,"*"&amp;'State Analysis (Annual Data)'!$B41&amp;"*")</f>
        <v>0</v>
      </c>
      <c r="P41">
        <f>COUNTIFS('Dataset (all Ps)'!$C$2:$C$381,"&gt;=1/1/2013",'Dataset (all Ps)'!$C$2:$C$381,"&lt;=12/31/2013",'Dataset (all Ps)'!$I$1:$I$380,"*"&amp;'State Analysis (Annual Data)'!$B41&amp;"*")</f>
        <v>0</v>
      </c>
      <c r="Q41">
        <f>COUNTIFS('Dataset (all Ps)'!$C$2:$C$381,"&gt;=1/1/2014",'Dataset (all Ps)'!$C$2:$C$381,"&lt;=12/31/2014",'Dataset (all Ps)'!$I$1:$I$380,"*"&amp;'State Analysis (Annual Data)'!$B41&amp;"*")</f>
        <v>0</v>
      </c>
      <c r="R41">
        <f>COUNTIFS('Dataset (all Ps)'!$C$2:$C$381,"&gt;=1/1/2015",'Dataset (all Ps)'!$C$2:$C$381,"&lt;=12/31/2015",'Dataset (all Ps)'!$I$1:$I$380,"*"&amp;'State Analysis (Annual Data)'!$B41&amp;"*")</f>
        <v>0</v>
      </c>
      <c r="S41">
        <f>COUNTIFS('Dataset (all Ps)'!$C$2:$C$381,"&gt;=1/1/2016",'Dataset (all Ps)'!$C$2:$C$381,"&lt;=12/31/2016",'Dataset (all Ps)'!$I$1:$I$380,"*"&amp;'State Analysis (Annual Data)'!$B41&amp;"*")</f>
        <v>0</v>
      </c>
      <c r="T41">
        <f>COUNTIFS('Dataset (all Ps)'!$C$2:$C$381,"&gt;=1/1/2017",'Dataset (all Ps)'!$C$2:$C$381,"&lt;=12/31/2017",'Dataset (all Ps)'!$I$1:$I$380,"*"&amp;'State Analysis (Annual Data)'!$B41&amp;"*")</f>
        <v>2</v>
      </c>
      <c r="U41">
        <f>COUNTIFS('Dataset (all Ps)'!$C$2:$C$381,"&gt;=1/1/2018",'Dataset (all Ps)'!$C$2:$C$381,"&lt;=12/31/2018",'Dataset (all Ps)'!$I$1:$I$380,"*"&amp;'State Analysis (Annual Data)'!$B41&amp;"*")</f>
        <v>0</v>
      </c>
      <c r="V41">
        <f>COUNTIFS('Dataset (all Ps)'!$C$2:$C$381,"&gt;=1/1/2019",'Dataset (all Ps)'!$C$2:$C$381,"&lt;=12/31/2019",'Dataset (all Ps)'!$I$1:$I$380,"*"&amp;'State Analysis (Annual Data)'!$B41&amp;"*")</f>
        <v>0</v>
      </c>
      <c r="W41">
        <f>COUNTIFS('Dataset (all Ps)'!$C$2:$C$381,"&gt;=1/1/2020",'Dataset (all Ps)'!$C$2:$C$381,"&lt;=12/31/2020",'Dataset (all Ps)'!$I$1:$I$380,"*"&amp;'State Analysis (Annual Data)'!$B41&amp;"*")</f>
        <v>4</v>
      </c>
      <c r="X41">
        <f>COUNTIFS('Dataset (all Ps)'!$C$2:$C$381,"&gt;=1/1/2021",'Dataset (all Ps)'!$C$2:$C$381,"&lt;=12/31/2021",'Dataset (all Ps)'!$I$1:$I$380,"*"&amp;'State Analysis (Annual Data)'!$B41&amp;"*")</f>
        <v>1</v>
      </c>
      <c r="Y41">
        <f>COUNTIFS('Dataset (all Ps)'!$C$2:$C$381,"&gt;=1/1/2022",'Dataset (all Ps)'!$C$2:$C$381,"&lt;=12/31/2022",'Dataset (all Ps)'!$I$1:$I$380,"*"&amp;'State Analysis (Annual Data)'!$B41&amp;"*")</f>
        <v>0</v>
      </c>
      <c r="Z41">
        <f>COUNTIFS('Dataset (all Ps)'!$C$2:$C$381,"&gt;=1/1/2023",'Dataset (all Ps)'!$C$2:$C$381,"&lt;=12/31/2023",'Dataset (all Ps)'!$I$1:$I$380,"*"&amp;'State Analysis (Annual Data)'!$B41&amp;"*")</f>
        <v>0</v>
      </c>
      <c r="AA41">
        <f>COUNTIFS('Dataset (all Ps)'!$C$2:$C$381,"&gt;=1/1/2001",'Dataset (all Ps)'!$C$2:$C$381,"&lt;=12/31/2001",'Dataset (all Ps)'!$J$1:$J$380,"*"&amp;'State Analysis (Annual Data)'!$B41&amp;"*")</f>
        <v>0</v>
      </c>
      <c r="AB41">
        <f>COUNTIFS('Dataset (all Ps)'!$C$2:$C$381,"&gt;=1/1/2002",'Dataset (all Ps)'!$C$2:$C$381,"&lt;=12/31/2002",'Dataset (all Ps)'!$J$1:$J$380,"*"&amp;'State Analysis (Annual Data)'!$B41&amp;"*")</f>
        <v>2</v>
      </c>
      <c r="AC41">
        <f>COUNTIFS('Dataset (all Ps)'!$C$2:$C$381,"&gt;=1/1/2003",'Dataset (all Ps)'!$C$2:$C$381,"&lt;=12/31/2003",'Dataset (all Ps)'!$J$1:$J$380,"*"&amp;'State Analysis (Annual Data)'!$B41&amp;"*")</f>
        <v>0</v>
      </c>
      <c r="AD41">
        <f>COUNTIFS('Dataset (all Ps)'!$C$2:$C$381,"&gt;=1/1/2004",'Dataset (all Ps)'!$C$2:$C$381,"&lt;=12/31/2004",'Dataset (all Ps)'!$J$1:$J$380,"*"&amp;'State Analysis (Annual Data)'!$B41&amp;"*")</f>
        <v>2</v>
      </c>
      <c r="AE41">
        <f>COUNTIFS('Dataset (all Ps)'!$C$2:$C$381,"&gt;=1/1/2005",'Dataset (all Ps)'!$C$2:$C$381,"&lt;=12/31/2005",'Dataset (all Ps)'!$J$1:$J$380,"*"&amp;'State Analysis (Annual Data)'!$B41&amp;"*")</f>
        <v>1</v>
      </c>
      <c r="AF41">
        <f>COUNTIFS('Dataset (all Ps)'!$C$2:$C$381,"&gt;=1/1/2006",'Dataset (all Ps)'!$C$2:$C$381,"&lt;=12/31/2006",'Dataset (all Ps)'!$J$1:$J$380,"*"&amp;'State Analysis (Annual Data)'!$B41&amp;"*")</f>
        <v>0</v>
      </c>
      <c r="AG41">
        <f>COUNTIFS('Dataset (all Ps)'!$C$2:$C$381,"&gt;=1/1/2007",'Dataset (all Ps)'!$C$2:$C$381,"&lt;=12/31/2007",'Dataset (all Ps)'!$J$1:$J$380,"*"&amp;'State Analysis (Annual Data)'!$B41&amp;"*")</f>
        <v>0</v>
      </c>
      <c r="AH41">
        <f>COUNTIFS('Dataset (all Ps)'!$C$2:$C$381,"&gt;=1/1/2008",'Dataset (all Ps)'!$C$2:$C$381,"&lt;=12/31/2008",'Dataset (all Ps)'!$J$1:$J$380,"*"&amp;'State Analysis (Annual Data)'!$B41&amp;"*")</f>
        <v>2</v>
      </c>
      <c r="AI41">
        <f>COUNTIFS('Dataset (all Ps)'!$C$2:$C$381,"&gt;=1/1/2009",'Dataset (all Ps)'!$C$2:$C$381,"&lt;=12/31/2009",'Dataset (all Ps)'!$J$1:$J$380,"*"&amp;'State Analysis (Annual Data)'!$B41&amp;"*")</f>
        <v>0</v>
      </c>
      <c r="AJ41">
        <f>COUNTIFS('Dataset (all Ps)'!$C$2:$C$381,"&gt;=1/1/2010",'Dataset (all Ps)'!$C$2:$C$381,"&lt;=12/31/2010",'Dataset (all Ps)'!$J$1:$J$380,"*"&amp;'State Analysis (Annual Data)'!$B41&amp;"*")</f>
        <v>2</v>
      </c>
      <c r="AK41">
        <f>COUNTIFS('Dataset (all Ps)'!$C$2:$C$381,"&gt;=1/1/2011",'Dataset (all Ps)'!$C$2:$C$381,"&lt;=12/31/2011",'Dataset (all Ps)'!$J$1:$J$380,"*"&amp;'State Analysis (Annual Data)'!$B41&amp;"*")</f>
        <v>0</v>
      </c>
      <c r="AL41">
        <f>COUNTIFS('Dataset (all Ps)'!$C$2:$C$381,"&gt;=1/1/2012",'Dataset (all Ps)'!$C$2:$C$381,"&lt;=12/31/2012",'Dataset (all Ps)'!$J$1:$J$380,"*"&amp;'State Analysis (Annual Data)'!$B41&amp;"*")</f>
        <v>2</v>
      </c>
      <c r="AM41">
        <f>COUNTIFS('Dataset (all Ps)'!$C$2:$C$381,"&gt;=1/1/2013",'Dataset (all Ps)'!$C$2:$C$381,"&lt;=12/31/2013",'Dataset (all Ps)'!$J$1:$J$380,"*"&amp;'State Analysis (Annual Data)'!$B41&amp;"*")</f>
        <v>0</v>
      </c>
      <c r="AN41">
        <f>COUNTIFS('Dataset (all Ps)'!$C$2:$C$381,"&gt;=1/1/2014",'Dataset (all Ps)'!$C$2:$C$381,"&lt;=12/31/2014",'Dataset (all Ps)'!$J$1:$J$380,"*"&amp;'State Analysis (Annual Data)'!$B41&amp;"*")</f>
        <v>0</v>
      </c>
      <c r="AO41">
        <f>COUNTIFS('Dataset (all Ps)'!$C$2:$C$381,"&gt;=1/1/2015",'Dataset (all Ps)'!$C$2:$C$381,"&lt;=12/31/2015",'Dataset (all Ps)'!$J$1:$J$380,"*"&amp;'State Analysis (Annual Data)'!$B41&amp;"*")</f>
        <v>0</v>
      </c>
      <c r="AP41">
        <f>COUNTIFS('Dataset (all Ps)'!$C$2:$C$381,"&gt;=1/1/2016",'Dataset (all Ps)'!$C$2:$C$381,"&lt;=12/31/2016",'Dataset (all Ps)'!$J$1:$J$380,"*"&amp;'State Analysis (Annual Data)'!$B41&amp;"*")</f>
        <v>0</v>
      </c>
      <c r="AQ41">
        <f>COUNTIFS('Dataset (all Ps)'!$C$2:$C$381,"&gt;=1/1/2017",'Dataset (all Ps)'!$C$2:$C$381,"&lt;=12/31/2017",'Dataset (all Ps)'!$J$1:$J$380,"*"&amp;'State Analysis (Annual Data)'!$B41&amp;"*")</f>
        <v>12</v>
      </c>
      <c r="AR41">
        <f>COUNTIFS('Dataset (all Ps)'!$C$2:$C$381,"&gt;=1/1/2018",'Dataset (all Ps)'!$C$2:$C$381,"&lt;=12/31/2018",'Dataset (all Ps)'!$J$1:$J$380,"*"&amp;'State Analysis (Annual Data)'!$B41&amp;"*")</f>
        <v>8</v>
      </c>
      <c r="AS41">
        <f>COUNTIFS('Dataset (all Ps)'!$C$2:$C$381,"&gt;=1/1/2019",'Dataset (all Ps)'!$C$2:$C$381,"&lt;=12/31/2019",'Dataset (all Ps)'!$J$1:$J$380,"*"&amp;'State Analysis (Annual Data)'!$B41&amp;"*")</f>
        <v>9</v>
      </c>
      <c r="AT41">
        <f>COUNTIFS('Dataset (all Ps)'!$C$2:$C$381,"&gt;=1/1/2020",'Dataset (all Ps)'!$C$2:$C$381,"&lt;=12/31/2020",'Dataset (all Ps)'!$J$1:$J$380,"*"&amp;'State Analysis (Annual Data)'!$B41&amp;"*")</f>
        <v>19</v>
      </c>
      <c r="AU41">
        <f>COUNTIFS('Dataset (all Ps)'!$C$2:$C$381,"&gt;=1/1/2021",'Dataset (all Ps)'!$C$2:$C$381,"&lt;=12/31/2021",'Dataset (all Ps)'!$J$1:$J$380,"*"&amp;'State Analysis (Annual Data)'!$B41&amp;"*")</f>
        <v>16</v>
      </c>
      <c r="AV41">
        <f>COUNTIFS('Dataset (all Ps)'!$C$2:$C$381,"&gt;=1/1/2022",'Dataset (all Ps)'!$C$2:$C$381,"&lt;=12/31/2022",'Dataset (all Ps)'!$J$1:$J$380,"*"&amp;'State Analysis (Annual Data)'!$B41&amp;"*")</f>
        <v>1</v>
      </c>
      <c r="AW41">
        <f>COUNTIFS('Dataset (all Ps)'!$C$2:$C$381,"&gt;=1/1/2023",'Dataset (all Ps)'!$C$2:$C$381,"&lt;=12/31/2023",'Dataset (all Ps)'!$J$1:$J$380,"*"&amp;'State Analysis (Annual Data)'!$B41&amp;"*")</f>
        <v>2</v>
      </c>
    </row>
    <row r="42" spans="1:49" x14ac:dyDescent="0.2">
      <c r="A42" t="s">
        <v>5501</v>
      </c>
      <c r="B42" t="s">
        <v>3760</v>
      </c>
      <c r="C42" t="s">
        <v>5515</v>
      </c>
      <c r="D42">
        <f>COUNTIFS('Dataset (all Ps)'!$C$2:$C$381,"&gt;=1/1/2001",'Dataset (all Ps)'!$C$2:$C$381,"&lt;=12/31/2001",'Dataset (all Ps)'!$I$1:$I$380,"*"&amp;'State Analysis (Annual Data)'!$B42&amp;"*")</f>
        <v>1</v>
      </c>
      <c r="E42">
        <f>COUNTIFS('Dataset (all Ps)'!$C$2:$C$381,"&gt;=1/1/2002",'Dataset (all Ps)'!$C$2:$C$381,"&lt;=12/31/2002",'Dataset (all Ps)'!$I$1:$I$380,"*"&amp;'State Analysis (Annual Data)'!$B42&amp;"*")</f>
        <v>0</v>
      </c>
      <c r="F42">
        <f>COUNTIFS('Dataset (all Ps)'!$C$2:$C$381,"&gt;=1/1/2003",'Dataset (all Ps)'!$C$2:$C$381,"&lt;=12/31/2003",'Dataset (all Ps)'!$I$1:$I$380,"*"&amp;'State Analysis (Annual Data)'!$B42&amp;"*")</f>
        <v>0</v>
      </c>
      <c r="G42">
        <f>COUNTIFS('Dataset (all Ps)'!$C$2:$C$381,"&gt;=1/1/2004",'Dataset (all Ps)'!$C$2:$C$381,"&lt;=12/31/2004",'Dataset (all Ps)'!$I$1:$I$380,"*"&amp;'State Analysis (Annual Data)'!$B42&amp;"*")</f>
        <v>2</v>
      </c>
      <c r="H42">
        <f>COUNTIFS('Dataset (all Ps)'!$C$2:$C$381,"&gt;=1/1/2005",'Dataset (all Ps)'!$C$2:$C$381,"&lt;=12/31/2005",'Dataset (all Ps)'!$I$1:$I$380,"*"&amp;'State Analysis (Annual Data)'!$B42&amp;"*")</f>
        <v>2</v>
      </c>
      <c r="I42">
        <f>COUNTIFS('Dataset (all Ps)'!$C$2:$C$381,"&gt;=1/1/2006",'Dataset (all Ps)'!$C$2:$C$381,"&lt;=12/31/2006",'Dataset (all Ps)'!$I$1:$I$380,"*"&amp;'State Analysis (Annual Data)'!$B42&amp;"*")</f>
        <v>0</v>
      </c>
      <c r="J42">
        <f>COUNTIFS('Dataset (all Ps)'!$C$2:$C$381,"&gt;=1/1/2007",'Dataset (all Ps)'!$C$2:$C$381,"&lt;=12/31/2007",'Dataset (all Ps)'!$I$1:$I$380,"*"&amp;'State Analysis (Annual Data)'!$B42&amp;"*")</f>
        <v>0</v>
      </c>
      <c r="K42">
        <f>COUNTIFS('Dataset (all Ps)'!$C$2:$C$381,"&gt;=1/1/2008",'Dataset (all Ps)'!$C$2:$C$381,"&lt;=12/31/2008",'Dataset (all Ps)'!$I$1:$I$380,"*"&amp;'State Analysis (Annual Data)'!$B42&amp;"*")</f>
        <v>4</v>
      </c>
      <c r="L42">
        <f>COUNTIFS('Dataset (all Ps)'!$C$2:$C$381,"&gt;=1/1/2009",'Dataset (all Ps)'!$C$2:$C$381,"&lt;=12/31/2009",'Dataset (all Ps)'!$I$1:$I$380,"*"&amp;'State Analysis (Annual Data)'!$B42&amp;"*")</f>
        <v>0</v>
      </c>
      <c r="M42">
        <f>COUNTIFS('Dataset (all Ps)'!$C$2:$C$381,"&gt;=1/1/2010",'Dataset (all Ps)'!$C$2:$C$381,"&lt;=12/31/2010",'Dataset (all Ps)'!$I$1:$I$380,"*"&amp;'State Analysis (Annual Data)'!$B42&amp;"*")</f>
        <v>0</v>
      </c>
      <c r="N42">
        <f>COUNTIFS('Dataset (all Ps)'!$C$2:$C$381,"&gt;=1/1/2011",'Dataset (all Ps)'!$C$2:$C$381,"&lt;=12/31/2011",'Dataset (all Ps)'!$I$1:$I$380,"*"&amp;'State Analysis (Annual Data)'!$B42&amp;"*")</f>
        <v>0</v>
      </c>
      <c r="O42">
        <f>COUNTIFS('Dataset (all Ps)'!$C$2:$C$381,"&gt;=1/1/2012",'Dataset (all Ps)'!$C$2:$C$381,"&lt;=12/31/2012",'Dataset (all Ps)'!$I$1:$I$380,"*"&amp;'State Analysis (Annual Data)'!$B42&amp;"*")</f>
        <v>0</v>
      </c>
      <c r="P42">
        <f>COUNTIFS('Dataset (all Ps)'!$C$2:$C$381,"&gt;=1/1/2013",'Dataset (all Ps)'!$C$2:$C$381,"&lt;=12/31/2013",'Dataset (all Ps)'!$I$1:$I$380,"*"&amp;'State Analysis (Annual Data)'!$B42&amp;"*")</f>
        <v>0</v>
      </c>
      <c r="Q42">
        <f>COUNTIFS('Dataset (all Ps)'!$C$2:$C$381,"&gt;=1/1/2014",'Dataset (all Ps)'!$C$2:$C$381,"&lt;=12/31/2014",'Dataset (all Ps)'!$I$1:$I$380,"*"&amp;'State Analysis (Annual Data)'!$B42&amp;"*")</f>
        <v>0</v>
      </c>
      <c r="R42">
        <f>COUNTIFS('Dataset (all Ps)'!$C$2:$C$381,"&gt;=1/1/2015",'Dataset (all Ps)'!$C$2:$C$381,"&lt;=12/31/2015",'Dataset (all Ps)'!$I$1:$I$380,"*"&amp;'State Analysis (Annual Data)'!$B42&amp;"*")</f>
        <v>1</v>
      </c>
      <c r="S42">
        <f>COUNTIFS('Dataset (all Ps)'!$C$2:$C$381,"&gt;=1/1/2016",'Dataset (all Ps)'!$C$2:$C$381,"&lt;=12/31/2016",'Dataset (all Ps)'!$I$1:$I$380,"*"&amp;'State Analysis (Annual Data)'!$B42&amp;"*")</f>
        <v>0</v>
      </c>
      <c r="T42">
        <f>COUNTIFS('Dataset (all Ps)'!$C$2:$C$381,"&gt;=1/1/2017",'Dataset (all Ps)'!$C$2:$C$381,"&lt;=12/31/2017",'Dataset (all Ps)'!$I$1:$I$380,"*"&amp;'State Analysis (Annual Data)'!$B42&amp;"*")</f>
        <v>0</v>
      </c>
      <c r="U42">
        <f>COUNTIFS('Dataset (all Ps)'!$C$2:$C$381,"&gt;=1/1/2018",'Dataset (all Ps)'!$C$2:$C$381,"&lt;=12/31/2018",'Dataset (all Ps)'!$I$1:$I$380,"*"&amp;'State Analysis (Annual Data)'!$B42&amp;"*")</f>
        <v>0</v>
      </c>
      <c r="V42">
        <f>COUNTIFS('Dataset (all Ps)'!$C$2:$C$381,"&gt;=1/1/2019",'Dataset (all Ps)'!$C$2:$C$381,"&lt;=12/31/2019",'Dataset (all Ps)'!$I$1:$I$380,"*"&amp;'State Analysis (Annual Data)'!$B42&amp;"*")</f>
        <v>0</v>
      </c>
      <c r="W42">
        <f>COUNTIFS('Dataset (all Ps)'!$C$2:$C$381,"&gt;=1/1/2020",'Dataset (all Ps)'!$C$2:$C$381,"&lt;=12/31/2020",'Dataset (all Ps)'!$I$1:$I$380,"*"&amp;'State Analysis (Annual Data)'!$B42&amp;"*")</f>
        <v>0</v>
      </c>
      <c r="X42">
        <f>COUNTIFS('Dataset (all Ps)'!$C$2:$C$381,"&gt;=1/1/2021",'Dataset (all Ps)'!$C$2:$C$381,"&lt;=12/31/2021",'Dataset (all Ps)'!$I$1:$I$380,"*"&amp;'State Analysis (Annual Data)'!$B42&amp;"*")</f>
        <v>0</v>
      </c>
      <c r="Y42">
        <f>COUNTIFS('Dataset (all Ps)'!$C$2:$C$381,"&gt;=1/1/2022",'Dataset (all Ps)'!$C$2:$C$381,"&lt;=12/31/2022",'Dataset (all Ps)'!$I$1:$I$380,"*"&amp;'State Analysis (Annual Data)'!$B42&amp;"*")</f>
        <v>0</v>
      </c>
      <c r="Z42">
        <f>COUNTIFS('Dataset (all Ps)'!$C$2:$C$381,"&gt;=1/1/2023",'Dataset (all Ps)'!$C$2:$C$381,"&lt;=12/31/2023",'Dataset (all Ps)'!$I$1:$I$380,"*"&amp;'State Analysis (Annual Data)'!$B42&amp;"*")</f>
        <v>0</v>
      </c>
      <c r="AA42">
        <f>COUNTIFS('Dataset (all Ps)'!$C$2:$C$381,"&gt;=1/1/2001",'Dataset (all Ps)'!$C$2:$C$381,"&lt;=12/31/2001",'Dataset (all Ps)'!$J$1:$J$380,"*"&amp;'State Analysis (Annual Data)'!$B42&amp;"*")</f>
        <v>2</v>
      </c>
      <c r="AB42">
        <f>COUNTIFS('Dataset (all Ps)'!$C$2:$C$381,"&gt;=1/1/2002",'Dataset (all Ps)'!$C$2:$C$381,"&lt;=12/31/2002",'Dataset (all Ps)'!$J$1:$J$380,"*"&amp;'State Analysis (Annual Data)'!$B42&amp;"*")</f>
        <v>2</v>
      </c>
      <c r="AC42">
        <f>COUNTIFS('Dataset (all Ps)'!$C$2:$C$381,"&gt;=1/1/2003",'Dataset (all Ps)'!$C$2:$C$381,"&lt;=12/31/2003",'Dataset (all Ps)'!$J$1:$J$380,"*"&amp;'State Analysis (Annual Data)'!$B42&amp;"*")</f>
        <v>3</v>
      </c>
      <c r="AD42">
        <f>COUNTIFS('Dataset (all Ps)'!$C$2:$C$381,"&gt;=1/1/2004",'Dataset (all Ps)'!$C$2:$C$381,"&lt;=12/31/2004",'Dataset (all Ps)'!$J$1:$J$380,"*"&amp;'State Analysis (Annual Data)'!$B42&amp;"*")</f>
        <v>3</v>
      </c>
      <c r="AE42">
        <f>COUNTIFS('Dataset (all Ps)'!$C$2:$C$381,"&gt;=1/1/2005",'Dataset (all Ps)'!$C$2:$C$381,"&lt;=12/31/2005",'Dataset (all Ps)'!$J$1:$J$380,"*"&amp;'State Analysis (Annual Data)'!$B42&amp;"*")</f>
        <v>5</v>
      </c>
      <c r="AF42">
        <f>COUNTIFS('Dataset (all Ps)'!$C$2:$C$381,"&gt;=1/1/2006",'Dataset (all Ps)'!$C$2:$C$381,"&lt;=12/31/2006",'Dataset (all Ps)'!$J$1:$J$380,"*"&amp;'State Analysis (Annual Data)'!$B42&amp;"*")</f>
        <v>5</v>
      </c>
      <c r="AG42">
        <f>COUNTIFS('Dataset (all Ps)'!$C$2:$C$381,"&gt;=1/1/2007",'Dataset (all Ps)'!$C$2:$C$381,"&lt;=12/31/2007",'Dataset (all Ps)'!$J$1:$J$380,"*"&amp;'State Analysis (Annual Data)'!$B42&amp;"*")</f>
        <v>2</v>
      </c>
      <c r="AH42">
        <f>COUNTIFS('Dataset (all Ps)'!$C$2:$C$381,"&gt;=1/1/2008",'Dataset (all Ps)'!$C$2:$C$381,"&lt;=12/31/2008",'Dataset (all Ps)'!$J$1:$J$380,"*"&amp;'State Analysis (Annual Data)'!$B42&amp;"*")</f>
        <v>9</v>
      </c>
      <c r="AI42">
        <f>COUNTIFS('Dataset (all Ps)'!$C$2:$C$381,"&gt;=1/1/2009",'Dataset (all Ps)'!$C$2:$C$381,"&lt;=12/31/2009",'Dataset (all Ps)'!$J$1:$J$380,"*"&amp;'State Analysis (Annual Data)'!$B42&amp;"*")</f>
        <v>0</v>
      </c>
      <c r="AJ42">
        <f>COUNTIFS('Dataset (all Ps)'!$C$2:$C$381,"&gt;=1/1/2010",'Dataset (all Ps)'!$C$2:$C$381,"&lt;=12/31/2010",'Dataset (all Ps)'!$J$1:$J$380,"*"&amp;'State Analysis (Annual Data)'!$B42&amp;"*")</f>
        <v>0</v>
      </c>
      <c r="AK42">
        <f>COUNTIFS('Dataset (all Ps)'!$C$2:$C$381,"&gt;=1/1/2011",'Dataset (all Ps)'!$C$2:$C$381,"&lt;=12/31/2011",'Dataset (all Ps)'!$J$1:$J$380,"*"&amp;'State Analysis (Annual Data)'!$B42&amp;"*")</f>
        <v>1</v>
      </c>
      <c r="AL42">
        <f>COUNTIFS('Dataset (all Ps)'!$C$2:$C$381,"&gt;=1/1/2012",'Dataset (all Ps)'!$C$2:$C$381,"&lt;=12/31/2012",'Dataset (all Ps)'!$J$1:$J$380,"*"&amp;'State Analysis (Annual Data)'!$B42&amp;"*")</f>
        <v>0</v>
      </c>
      <c r="AM42">
        <f>COUNTIFS('Dataset (all Ps)'!$C$2:$C$381,"&gt;=1/1/2013",'Dataset (all Ps)'!$C$2:$C$381,"&lt;=12/31/2013",'Dataset (all Ps)'!$J$1:$J$380,"*"&amp;'State Analysis (Annual Data)'!$B42&amp;"*")</f>
        <v>1</v>
      </c>
      <c r="AN42">
        <f>COUNTIFS('Dataset (all Ps)'!$C$2:$C$381,"&gt;=1/1/2014",'Dataset (all Ps)'!$C$2:$C$381,"&lt;=12/31/2014",'Dataset (all Ps)'!$J$1:$J$380,"*"&amp;'State Analysis (Annual Data)'!$B42&amp;"*")</f>
        <v>0</v>
      </c>
      <c r="AO42">
        <f>COUNTIFS('Dataset (all Ps)'!$C$2:$C$381,"&gt;=1/1/2015",'Dataset (all Ps)'!$C$2:$C$381,"&lt;=12/31/2015",'Dataset (all Ps)'!$J$1:$J$380,"*"&amp;'State Analysis (Annual Data)'!$B42&amp;"*")</f>
        <v>2</v>
      </c>
      <c r="AP42">
        <f>COUNTIFS('Dataset (all Ps)'!$C$2:$C$381,"&gt;=1/1/2016",'Dataset (all Ps)'!$C$2:$C$381,"&lt;=12/31/2016",'Dataset (all Ps)'!$J$1:$J$380,"*"&amp;'State Analysis (Annual Data)'!$B42&amp;"*")</f>
        <v>1</v>
      </c>
      <c r="AQ42">
        <f>COUNTIFS('Dataset (all Ps)'!$C$2:$C$381,"&gt;=1/1/2017",'Dataset (all Ps)'!$C$2:$C$381,"&lt;=12/31/2017",'Dataset (all Ps)'!$J$1:$J$380,"*"&amp;'State Analysis (Annual Data)'!$B42&amp;"*")</f>
        <v>11</v>
      </c>
      <c r="AR42">
        <f>COUNTIFS('Dataset (all Ps)'!$C$2:$C$381,"&gt;=1/1/2018",'Dataset (all Ps)'!$C$2:$C$381,"&lt;=12/31/2018",'Dataset (all Ps)'!$J$1:$J$380,"*"&amp;'State Analysis (Annual Data)'!$B42&amp;"*")</f>
        <v>9</v>
      </c>
      <c r="AS42">
        <f>COUNTIFS('Dataset (all Ps)'!$C$2:$C$381,"&gt;=1/1/2019",'Dataset (all Ps)'!$C$2:$C$381,"&lt;=12/31/2019",'Dataset (all Ps)'!$J$1:$J$380,"*"&amp;'State Analysis (Annual Data)'!$B42&amp;"*")</f>
        <v>12</v>
      </c>
      <c r="AT42">
        <f>COUNTIFS('Dataset (all Ps)'!$C$2:$C$381,"&gt;=1/1/2020",'Dataset (all Ps)'!$C$2:$C$381,"&lt;=12/31/2020",'Dataset (all Ps)'!$J$1:$J$380,"*"&amp;'State Analysis (Annual Data)'!$B42&amp;"*")</f>
        <v>22</v>
      </c>
      <c r="AU42">
        <f>COUNTIFS('Dataset (all Ps)'!$C$2:$C$381,"&gt;=1/1/2021",'Dataset (all Ps)'!$C$2:$C$381,"&lt;=12/31/2021",'Dataset (all Ps)'!$J$1:$J$380,"*"&amp;'State Analysis (Annual Data)'!$B42&amp;"*")</f>
        <v>8</v>
      </c>
      <c r="AV42">
        <f>COUNTIFS('Dataset (all Ps)'!$C$2:$C$381,"&gt;=1/1/2022",'Dataset (all Ps)'!$C$2:$C$381,"&lt;=12/31/2022",'Dataset (all Ps)'!$J$1:$J$380,"*"&amp;'State Analysis (Annual Data)'!$B42&amp;"*")</f>
        <v>1</v>
      </c>
      <c r="AW42">
        <f>COUNTIFS('Dataset (all Ps)'!$C$2:$C$381,"&gt;=1/1/2023",'Dataset (all Ps)'!$C$2:$C$381,"&lt;=12/31/2023",'Dataset (all Ps)'!$J$1:$J$380,"*"&amp;'State Analysis (Annual Data)'!$B42&amp;"*")</f>
        <v>1</v>
      </c>
    </row>
    <row r="43" spans="1:49" x14ac:dyDescent="0.2">
      <c r="A43" t="s">
        <v>5502</v>
      </c>
      <c r="B43" t="s">
        <v>4108</v>
      </c>
      <c r="C43" t="s">
        <v>5514</v>
      </c>
      <c r="D43">
        <f>COUNTIFS('Dataset (all Ps)'!$C$2:$C$381,"&gt;=1/1/2001",'Dataset (all Ps)'!$C$2:$C$381,"&lt;=12/31/2001",'Dataset (all Ps)'!$I$1:$I$380,"*"&amp;'State Analysis (Annual Data)'!$B43&amp;"*")</f>
        <v>0</v>
      </c>
      <c r="E43">
        <f>COUNTIFS('Dataset (all Ps)'!$C$2:$C$381,"&gt;=1/1/2002",'Dataset (all Ps)'!$C$2:$C$381,"&lt;=12/31/2002",'Dataset (all Ps)'!$I$1:$I$380,"*"&amp;'State Analysis (Annual Data)'!$B43&amp;"*")</f>
        <v>0</v>
      </c>
      <c r="F43">
        <f>COUNTIFS('Dataset (all Ps)'!$C$2:$C$381,"&gt;=1/1/2003",'Dataset (all Ps)'!$C$2:$C$381,"&lt;=12/31/2003",'Dataset (all Ps)'!$I$1:$I$380,"*"&amp;'State Analysis (Annual Data)'!$B43&amp;"*")</f>
        <v>0</v>
      </c>
      <c r="G43">
        <f>COUNTIFS('Dataset (all Ps)'!$C$2:$C$381,"&gt;=1/1/2004",'Dataset (all Ps)'!$C$2:$C$381,"&lt;=12/31/2004",'Dataset (all Ps)'!$I$1:$I$380,"*"&amp;'State Analysis (Annual Data)'!$B43&amp;"*")</f>
        <v>0</v>
      </c>
      <c r="H43">
        <f>COUNTIFS('Dataset (all Ps)'!$C$2:$C$381,"&gt;=1/1/2005",'Dataset (all Ps)'!$C$2:$C$381,"&lt;=12/31/2005",'Dataset (all Ps)'!$I$1:$I$380,"*"&amp;'State Analysis (Annual Data)'!$B43&amp;"*")</f>
        <v>0</v>
      </c>
      <c r="I43">
        <f>COUNTIFS('Dataset (all Ps)'!$C$2:$C$381,"&gt;=1/1/2006",'Dataset (all Ps)'!$C$2:$C$381,"&lt;=12/31/2006",'Dataset (all Ps)'!$I$1:$I$380,"*"&amp;'State Analysis (Annual Data)'!$B43&amp;"*")</f>
        <v>0</v>
      </c>
      <c r="J43">
        <f>COUNTIFS('Dataset (all Ps)'!$C$2:$C$381,"&gt;=1/1/2007",'Dataset (all Ps)'!$C$2:$C$381,"&lt;=12/31/2007",'Dataset (all Ps)'!$I$1:$I$380,"*"&amp;'State Analysis (Annual Data)'!$B43&amp;"*")</f>
        <v>0</v>
      </c>
      <c r="K43">
        <f>COUNTIFS('Dataset (all Ps)'!$C$2:$C$381,"&gt;=1/1/2008",'Dataset (all Ps)'!$C$2:$C$381,"&lt;=12/31/2008",'Dataset (all Ps)'!$I$1:$I$380,"*"&amp;'State Analysis (Annual Data)'!$B43&amp;"*")</f>
        <v>0</v>
      </c>
      <c r="L43">
        <f>COUNTIFS('Dataset (all Ps)'!$C$2:$C$381,"&gt;=1/1/2009",'Dataset (all Ps)'!$C$2:$C$381,"&lt;=12/31/2009",'Dataset (all Ps)'!$I$1:$I$380,"*"&amp;'State Analysis (Annual Data)'!$B43&amp;"*")</f>
        <v>0</v>
      </c>
      <c r="M43">
        <f>COUNTIFS('Dataset (all Ps)'!$C$2:$C$381,"&gt;=1/1/2010",'Dataset (all Ps)'!$C$2:$C$381,"&lt;=12/31/2010",'Dataset (all Ps)'!$I$1:$I$380,"*"&amp;'State Analysis (Annual Data)'!$B43&amp;"*")</f>
        <v>1</v>
      </c>
      <c r="N43">
        <f>COUNTIFS('Dataset (all Ps)'!$C$2:$C$381,"&gt;=1/1/2011",'Dataset (all Ps)'!$C$2:$C$381,"&lt;=12/31/2011",'Dataset (all Ps)'!$I$1:$I$380,"*"&amp;'State Analysis (Annual Data)'!$B43&amp;"*")</f>
        <v>1</v>
      </c>
      <c r="O43">
        <f>COUNTIFS('Dataset (all Ps)'!$C$2:$C$381,"&gt;=1/1/2012",'Dataset (all Ps)'!$C$2:$C$381,"&lt;=12/31/2012",'Dataset (all Ps)'!$I$1:$I$380,"*"&amp;'State Analysis (Annual Data)'!$B43&amp;"*")</f>
        <v>1</v>
      </c>
      <c r="P43">
        <f>COUNTIFS('Dataset (all Ps)'!$C$2:$C$381,"&gt;=1/1/2013",'Dataset (all Ps)'!$C$2:$C$381,"&lt;=12/31/2013",'Dataset (all Ps)'!$I$1:$I$380,"*"&amp;'State Analysis (Annual Data)'!$B43&amp;"*")</f>
        <v>0</v>
      </c>
      <c r="Q43">
        <f>COUNTIFS('Dataset (all Ps)'!$C$2:$C$381,"&gt;=1/1/2014",'Dataset (all Ps)'!$C$2:$C$381,"&lt;=12/31/2014",'Dataset (all Ps)'!$I$1:$I$380,"*"&amp;'State Analysis (Annual Data)'!$B43&amp;"*")</f>
        <v>0</v>
      </c>
      <c r="R43">
        <f>COUNTIFS('Dataset (all Ps)'!$C$2:$C$381,"&gt;=1/1/2015",'Dataset (all Ps)'!$C$2:$C$381,"&lt;=12/31/2015",'Dataset (all Ps)'!$I$1:$I$380,"*"&amp;'State Analysis (Annual Data)'!$B43&amp;"*")</f>
        <v>0</v>
      </c>
      <c r="S43">
        <f>COUNTIFS('Dataset (all Ps)'!$C$2:$C$381,"&gt;=1/1/2016",'Dataset (all Ps)'!$C$2:$C$381,"&lt;=12/31/2016",'Dataset (all Ps)'!$I$1:$I$380,"*"&amp;'State Analysis (Annual Data)'!$B43&amp;"*")</f>
        <v>0</v>
      </c>
      <c r="T43">
        <f>COUNTIFS('Dataset (all Ps)'!$C$2:$C$381,"&gt;=1/1/2017",'Dataset (all Ps)'!$C$2:$C$381,"&lt;=12/31/2017",'Dataset (all Ps)'!$I$1:$I$380,"*"&amp;'State Analysis (Annual Data)'!$B43&amp;"*")</f>
        <v>0</v>
      </c>
      <c r="U43">
        <f>COUNTIFS('Dataset (all Ps)'!$C$2:$C$381,"&gt;=1/1/2018",'Dataset (all Ps)'!$C$2:$C$381,"&lt;=12/31/2018",'Dataset (all Ps)'!$I$1:$I$380,"*"&amp;'State Analysis (Annual Data)'!$B43&amp;"*")</f>
        <v>1</v>
      </c>
      <c r="V43">
        <f>COUNTIFS('Dataset (all Ps)'!$C$2:$C$381,"&gt;=1/1/2019",'Dataset (all Ps)'!$C$2:$C$381,"&lt;=12/31/2019",'Dataset (all Ps)'!$I$1:$I$380,"*"&amp;'State Analysis (Annual Data)'!$B43&amp;"*")</f>
        <v>0</v>
      </c>
      <c r="W43">
        <f>COUNTIFS('Dataset (all Ps)'!$C$2:$C$381,"&gt;=1/1/2020",'Dataset (all Ps)'!$C$2:$C$381,"&lt;=12/31/2020",'Dataset (all Ps)'!$I$1:$I$380,"*"&amp;'State Analysis (Annual Data)'!$B43&amp;"*")</f>
        <v>0</v>
      </c>
      <c r="X43">
        <f>COUNTIFS('Dataset (all Ps)'!$C$2:$C$381,"&gt;=1/1/2021",'Dataset (all Ps)'!$C$2:$C$381,"&lt;=12/31/2021",'Dataset (all Ps)'!$I$1:$I$380,"*"&amp;'State Analysis (Annual Data)'!$B43&amp;"*")</f>
        <v>0</v>
      </c>
      <c r="Y43">
        <f>COUNTIFS('Dataset (all Ps)'!$C$2:$C$381,"&gt;=1/1/2022",'Dataset (all Ps)'!$C$2:$C$381,"&lt;=12/31/2022",'Dataset (all Ps)'!$I$1:$I$380,"*"&amp;'State Analysis (Annual Data)'!$B43&amp;"*")</f>
        <v>0</v>
      </c>
      <c r="Z43">
        <f>COUNTIFS('Dataset (all Ps)'!$C$2:$C$381,"&gt;=1/1/2023",'Dataset (all Ps)'!$C$2:$C$381,"&lt;=12/31/2023",'Dataset (all Ps)'!$I$1:$I$380,"*"&amp;'State Analysis (Annual Data)'!$B43&amp;"*")</f>
        <v>0</v>
      </c>
      <c r="AA43">
        <f>COUNTIFS('Dataset (all Ps)'!$C$2:$C$381,"&gt;=1/1/2001",'Dataset (all Ps)'!$C$2:$C$381,"&lt;=12/31/2001",'Dataset (all Ps)'!$J$1:$J$380,"*"&amp;'State Analysis (Annual Data)'!$B43&amp;"*")</f>
        <v>0</v>
      </c>
      <c r="AB43">
        <f>COUNTIFS('Dataset (all Ps)'!$C$2:$C$381,"&gt;=1/1/2002",'Dataset (all Ps)'!$C$2:$C$381,"&lt;=12/31/2002",'Dataset (all Ps)'!$J$1:$J$380,"*"&amp;'State Analysis (Annual Data)'!$B43&amp;"*")</f>
        <v>0</v>
      </c>
      <c r="AC43">
        <f>COUNTIFS('Dataset (all Ps)'!$C$2:$C$381,"&gt;=1/1/2003",'Dataset (all Ps)'!$C$2:$C$381,"&lt;=12/31/2003",'Dataset (all Ps)'!$J$1:$J$380,"*"&amp;'State Analysis (Annual Data)'!$B43&amp;"*")</f>
        <v>0</v>
      </c>
      <c r="AD43">
        <f>COUNTIFS('Dataset (all Ps)'!$C$2:$C$381,"&gt;=1/1/2004",'Dataset (all Ps)'!$C$2:$C$381,"&lt;=12/31/2004",'Dataset (all Ps)'!$J$1:$J$380,"*"&amp;'State Analysis (Annual Data)'!$B43&amp;"*")</f>
        <v>0</v>
      </c>
      <c r="AE43">
        <f>COUNTIFS('Dataset (all Ps)'!$C$2:$C$381,"&gt;=1/1/2005",'Dataset (all Ps)'!$C$2:$C$381,"&lt;=12/31/2005",'Dataset (all Ps)'!$J$1:$J$380,"*"&amp;'State Analysis (Annual Data)'!$B43&amp;"*")</f>
        <v>0</v>
      </c>
      <c r="AF43">
        <f>COUNTIFS('Dataset (all Ps)'!$C$2:$C$381,"&gt;=1/1/2006",'Dataset (all Ps)'!$C$2:$C$381,"&lt;=12/31/2006",'Dataset (all Ps)'!$J$1:$J$380,"*"&amp;'State Analysis (Annual Data)'!$B43&amp;"*")</f>
        <v>0</v>
      </c>
      <c r="AG43">
        <f>COUNTIFS('Dataset (all Ps)'!$C$2:$C$381,"&gt;=1/1/2007",'Dataset (all Ps)'!$C$2:$C$381,"&lt;=12/31/2007",'Dataset (all Ps)'!$J$1:$J$380,"*"&amp;'State Analysis (Annual Data)'!$B43&amp;"*")</f>
        <v>0</v>
      </c>
      <c r="AH43">
        <f>COUNTIFS('Dataset (all Ps)'!$C$2:$C$381,"&gt;=1/1/2008",'Dataset (all Ps)'!$C$2:$C$381,"&lt;=12/31/2008",'Dataset (all Ps)'!$J$1:$J$380,"*"&amp;'State Analysis (Annual Data)'!$B43&amp;"*")</f>
        <v>0</v>
      </c>
      <c r="AI43">
        <f>COUNTIFS('Dataset (all Ps)'!$C$2:$C$381,"&gt;=1/1/2009",'Dataset (all Ps)'!$C$2:$C$381,"&lt;=12/31/2009",'Dataset (all Ps)'!$J$1:$J$380,"*"&amp;'State Analysis (Annual Data)'!$B43&amp;"*")</f>
        <v>1</v>
      </c>
      <c r="AJ43">
        <f>COUNTIFS('Dataset (all Ps)'!$C$2:$C$381,"&gt;=1/1/2010",'Dataset (all Ps)'!$C$2:$C$381,"&lt;=12/31/2010",'Dataset (all Ps)'!$J$1:$J$380,"*"&amp;'State Analysis (Annual Data)'!$B43&amp;"*")</f>
        <v>5</v>
      </c>
      <c r="AK43">
        <f>COUNTIFS('Dataset (all Ps)'!$C$2:$C$381,"&gt;=1/1/2011",'Dataset (all Ps)'!$C$2:$C$381,"&lt;=12/31/2011",'Dataset (all Ps)'!$J$1:$J$380,"*"&amp;'State Analysis (Annual Data)'!$B43&amp;"*")</f>
        <v>2</v>
      </c>
      <c r="AL43">
        <f>COUNTIFS('Dataset (all Ps)'!$C$2:$C$381,"&gt;=1/1/2012",'Dataset (all Ps)'!$C$2:$C$381,"&lt;=12/31/2012",'Dataset (all Ps)'!$J$1:$J$380,"*"&amp;'State Analysis (Annual Data)'!$B43&amp;"*")</f>
        <v>4</v>
      </c>
      <c r="AM43">
        <f>COUNTIFS('Dataset (all Ps)'!$C$2:$C$381,"&gt;=1/1/2013",'Dataset (all Ps)'!$C$2:$C$381,"&lt;=12/31/2013",'Dataset (all Ps)'!$J$1:$J$380,"*"&amp;'State Analysis (Annual Data)'!$B43&amp;"*")</f>
        <v>1</v>
      </c>
      <c r="AN43">
        <f>COUNTIFS('Dataset (all Ps)'!$C$2:$C$381,"&gt;=1/1/2014",'Dataset (all Ps)'!$C$2:$C$381,"&lt;=12/31/2014",'Dataset (all Ps)'!$J$1:$J$380,"*"&amp;'State Analysis (Annual Data)'!$B43&amp;"*")</f>
        <v>2</v>
      </c>
      <c r="AO43">
        <f>COUNTIFS('Dataset (all Ps)'!$C$2:$C$381,"&gt;=1/1/2015",'Dataset (all Ps)'!$C$2:$C$381,"&lt;=12/31/2015",'Dataset (all Ps)'!$J$1:$J$380,"*"&amp;'State Analysis (Annual Data)'!$B43&amp;"*")</f>
        <v>4</v>
      </c>
      <c r="AP43">
        <f>COUNTIFS('Dataset (all Ps)'!$C$2:$C$381,"&gt;=1/1/2016",'Dataset (all Ps)'!$C$2:$C$381,"&lt;=12/31/2016",'Dataset (all Ps)'!$J$1:$J$380,"*"&amp;'State Analysis (Annual Data)'!$B43&amp;"*")</f>
        <v>6</v>
      </c>
      <c r="AQ43">
        <f>COUNTIFS('Dataset (all Ps)'!$C$2:$C$381,"&gt;=1/1/2017",'Dataset (all Ps)'!$C$2:$C$381,"&lt;=12/31/2017",'Dataset (all Ps)'!$J$1:$J$380,"*"&amp;'State Analysis (Annual Data)'!$B43&amp;"*")</f>
        <v>1</v>
      </c>
      <c r="AR43">
        <f>COUNTIFS('Dataset (all Ps)'!$C$2:$C$381,"&gt;=1/1/2018",'Dataset (all Ps)'!$C$2:$C$381,"&lt;=12/31/2018",'Dataset (all Ps)'!$J$1:$J$380,"*"&amp;'State Analysis (Annual Data)'!$B43&amp;"*")</f>
        <v>3</v>
      </c>
      <c r="AS43">
        <f>COUNTIFS('Dataset (all Ps)'!$C$2:$C$381,"&gt;=1/1/2019",'Dataset (all Ps)'!$C$2:$C$381,"&lt;=12/31/2019",'Dataset (all Ps)'!$J$1:$J$380,"*"&amp;'State Analysis (Annual Data)'!$B43&amp;"*")</f>
        <v>0</v>
      </c>
      <c r="AT43">
        <f>COUNTIFS('Dataset (all Ps)'!$C$2:$C$381,"&gt;=1/1/2020",'Dataset (all Ps)'!$C$2:$C$381,"&lt;=12/31/2020",'Dataset (all Ps)'!$J$1:$J$380,"*"&amp;'State Analysis (Annual Data)'!$B43&amp;"*")</f>
        <v>0</v>
      </c>
      <c r="AU43">
        <f>COUNTIFS('Dataset (all Ps)'!$C$2:$C$381,"&gt;=1/1/2021",'Dataset (all Ps)'!$C$2:$C$381,"&lt;=12/31/2021",'Dataset (all Ps)'!$J$1:$J$380,"*"&amp;'State Analysis (Annual Data)'!$B43&amp;"*")</f>
        <v>10</v>
      </c>
      <c r="AV43">
        <f>COUNTIFS('Dataset (all Ps)'!$C$2:$C$381,"&gt;=1/1/2022",'Dataset (all Ps)'!$C$2:$C$381,"&lt;=12/31/2022",'Dataset (all Ps)'!$J$1:$J$380,"*"&amp;'State Analysis (Annual Data)'!$B43&amp;"*")</f>
        <v>13</v>
      </c>
      <c r="AW43">
        <f>COUNTIFS('Dataset (all Ps)'!$C$2:$C$381,"&gt;=1/1/2023",'Dataset (all Ps)'!$C$2:$C$381,"&lt;=12/31/2023",'Dataset (all Ps)'!$J$1:$J$380,"*"&amp;'State Analysis (Annual Data)'!$B43&amp;"*")</f>
        <v>7</v>
      </c>
    </row>
    <row r="44" spans="1:49" x14ac:dyDescent="0.2">
      <c r="A44" t="s">
        <v>5503</v>
      </c>
      <c r="B44" t="s">
        <v>4759</v>
      </c>
      <c r="C44" t="s">
        <v>5514</v>
      </c>
      <c r="D44">
        <f>COUNTIFS('Dataset (all Ps)'!$C$2:$C$381,"&gt;=1/1/2001",'Dataset (all Ps)'!$C$2:$C$381,"&lt;=12/31/2001",'Dataset (all Ps)'!$I$1:$I$380,"*"&amp;'State Analysis (Annual Data)'!$B44&amp;"*")</f>
        <v>0</v>
      </c>
      <c r="E44">
        <f>COUNTIFS('Dataset (all Ps)'!$C$2:$C$381,"&gt;=1/1/2002",'Dataset (all Ps)'!$C$2:$C$381,"&lt;=12/31/2002",'Dataset (all Ps)'!$I$1:$I$380,"*"&amp;'State Analysis (Annual Data)'!$B44&amp;"*")</f>
        <v>0</v>
      </c>
      <c r="F44">
        <f>COUNTIFS('Dataset (all Ps)'!$C$2:$C$381,"&gt;=1/1/2003",'Dataset (all Ps)'!$C$2:$C$381,"&lt;=12/31/2003",'Dataset (all Ps)'!$I$1:$I$380,"*"&amp;'State Analysis (Annual Data)'!$B44&amp;"*")</f>
        <v>0</v>
      </c>
      <c r="G44">
        <f>COUNTIFS('Dataset (all Ps)'!$C$2:$C$381,"&gt;=1/1/2004",'Dataset (all Ps)'!$C$2:$C$381,"&lt;=12/31/2004",'Dataset (all Ps)'!$I$1:$I$380,"*"&amp;'State Analysis (Annual Data)'!$B44&amp;"*")</f>
        <v>0</v>
      </c>
      <c r="H44">
        <f>COUNTIFS('Dataset (all Ps)'!$C$2:$C$381,"&gt;=1/1/2005",'Dataset (all Ps)'!$C$2:$C$381,"&lt;=12/31/2005",'Dataset (all Ps)'!$I$1:$I$380,"*"&amp;'State Analysis (Annual Data)'!$B44&amp;"*")</f>
        <v>0</v>
      </c>
      <c r="I44">
        <f>COUNTIFS('Dataset (all Ps)'!$C$2:$C$381,"&gt;=1/1/2006",'Dataset (all Ps)'!$C$2:$C$381,"&lt;=12/31/2006",'Dataset (all Ps)'!$I$1:$I$380,"*"&amp;'State Analysis (Annual Data)'!$B44&amp;"*")</f>
        <v>0</v>
      </c>
      <c r="J44">
        <f>COUNTIFS('Dataset (all Ps)'!$C$2:$C$381,"&gt;=1/1/2007",'Dataset (all Ps)'!$C$2:$C$381,"&lt;=12/31/2007",'Dataset (all Ps)'!$I$1:$I$380,"*"&amp;'State Analysis (Annual Data)'!$B44&amp;"*")</f>
        <v>0</v>
      </c>
      <c r="K44">
        <f>COUNTIFS('Dataset (all Ps)'!$C$2:$C$381,"&gt;=1/1/2008",'Dataset (all Ps)'!$C$2:$C$381,"&lt;=12/31/2008",'Dataset (all Ps)'!$I$1:$I$380,"*"&amp;'State Analysis (Annual Data)'!$B44&amp;"*")</f>
        <v>0</v>
      </c>
      <c r="L44">
        <f>COUNTIFS('Dataset (all Ps)'!$C$2:$C$381,"&gt;=1/1/2009",'Dataset (all Ps)'!$C$2:$C$381,"&lt;=12/31/2009",'Dataset (all Ps)'!$I$1:$I$380,"*"&amp;'State Analysis (Annual Data)'!$B44&amp;"*")</f>
        <v>0</v>
      </c>
      <c r="M44">
        <f>COUNTIFS('Dataset (all Ps)'!$C$2:$C$381,"&gt;=1/1/2010",'Dataset (all Ps)'!$C$2:$C$381,"&lt;=12/31/2010",'Dataset (all Ps)'!$I$1:$I$380,"*"&amp;'State Analysis (Annual Data)'!$B44&amp;"*")</f>
        <v>1</v>
      </c>
      <c r="N44">
        <f>COUNTIFS('Dataset (all Ps)'!$C$2:$C$381,"&gt;=1/1/2011",'Dataset (all Ps)'!$C$2:$C$381,"&lt;=12/31/2011",'Dataset (all Ps)'!$I$1:$I$380,"*"&amp;'State Analysis (Annual Data)'!$B44&amp;"*")</f>
        <v>0</v>
      </c>
      <c r="O44">
        <f>COUNTIFS('Dataset (all Ps)'!$C$2:$C$381,"&gt;=1/1/2012",'Dataset (all Ps)'!$C$2:$C$381,"&lt;=12/31/2012",'Dataset (all Ps)'!$I$1:$I$380,"*"&amp;'State Analysis (Annual Data)'!$B44&amp;"*")</f>
        <v>0</v>
      </c>
      <c r="P44">
        <f>COUNTIFS('Dataset (all Ps)'!$C$2:$C$381,"&gt;=1/1/2013",'Dataset (all Ps)'!$C$2:$C$381,"&lt;=12/31/2013",'Dataset (all Ps)'!$I$1:$I$380,"*"&amp;'State Analysis (Annual Data)'!$B44&amp;"*")</f>
        <v>0</v>
      </c>
      <c r="Q44">
        <f>COUNTIFS('Dataset (all Ps)'!$C$2:$C$381,"&gt;=1/1/2014",'Dataset (all Ps)'!$C$2:$C$381,"&lt;=12/31/2014",'Dataset (all Ps)'!$I$1:$I$380,"*"&amp;'State Analysis (Annual Data)'!$B44&amp;"*")</f>
        <v>0</v>
      </c>
      <c r="R44">
        <f>COUNTIFS('Dataset (all Ps)'!$C$2:$C$381,"&gt;=1/1/2015",'Dataset (all Ps)'!$C$2:$C$381,"&lt;=12/31/2015",'Dataset (all Ps)'!$I$1:$I$380,"*"&amp;'State Analysis (Annual Data)'!$B44&amp;"*")</f>
        <v>0</v>
      </c>
      <c r="S44">
        <f>COUNTIFS('Dataset (all Ps)'!$C$2:$C$381,"&gt;=1/1/2016",'Dataset (all Ps)'!$C$2:$C$381,"&lt;=12/31/2016",'Dataset (all Ps)'!$I$1:$I$380,"*"&amp;'State Analysis (Annual Data)'!$B44&amp;"*")</f>
        <v>0</v>
      </c>
      <c r="T44">
        <f>COUNTIFS('Dataset (all Ps)'!$C$2:$C$381,"&gt;=1/1/2017",'Dataset (all Ps)'!$C$2:$C$381,"&lt;=12/31/2017",'Dataset (all Ps)'!$I$1:$I$380,"*"&amp;'State Analysis (Annual Data)'!$B44&amp;"*")</f>
        <v>0</v>
      </c>
      <c r="U44">
        <f>COUNTIFS('Dataset (all Ps)'!$C$2:$C$381,"&gt;=1/1/2018",'Dataset (all Ps)'!$C$2:$C$381,"&lt;=12/31/2018",'Dataset (all Ps)'!$I$1:$I$380,"*"&amp;'State Analysis (Annual Data)'!$B44&amp;"*")</f>
        <v>0</v>
      </c>
      <c r="V44">
        <f>COUNTIFS('Dataset (all Ps)'!$C$2:$C$381,"&gt;=1/1/2019",'Dataset (all Ps)'!$C$2:$C$381,"&lt;=12/31/2019",'Dataset (all Ps)'!$I$1:$I$380,"*"&amp;'State Analysis (Annual Data)'!$B44&amp;"*")</f>
        <v>0</v>
      </c>
      <c r="W44">
        <f>COUNTIFS('Dataset (all Ps)'!$C$2:$C$381,"&gt;=1/1/2020",'Dataset (all Ps)'!$C$2:$C$381,"&lt;=12/31/2020",'Dataset (all Ps)'!$I$1:$I$380,"*"&amp;'State Analysis (Annual Data)'!$B44&amp;"*")</f>
        <v>0</v>
      </c>
      <c r="X44">
        <f>COUNTIFS('Dataset (all Ps)'!$C$2:$C$381,"&gt;=1/1/2021",'Dataset (all Ps)'!$C$2:$C$381,"&lt;=12/31/2021",'Dataset (all Ps)'!$I$1:$I$380,"*"&amp;'State Analysis (Annual Data)'!$B44&amp;"*")</f>
        <v>0</v>
      </c>
      <c r="Y44">
        <f>COUNTIFS('Dataset (all Ps)'!$C$2:$C$381,"&gt;=1/1/2022",'Dataset (all Ps)'!$C$2:$C$381,"&lt;=12/31/2022",'Dataset (all Ps)'!$I$1:$I$380,"*"&amp;'State Analysis (Annual Data)'!$B44&amp;"*")</f>
        <v>0</v>
      </c>
      <c r="Z44">
        <f>COUNTIFS('Dataset (all Ps)'!$C$2:$C$381,"&gt;=1/1/2023",'Dataset (all Ps)'!$C$2:$C$381,"&lt;=12/31/2023",'Dataset (all Ps)'!$I$1:$I$380,"*"&amp;'State Analysis (Annual Data)'!$B44&amp;"*")</f>
        <v>0</v>
      </c>
      <c r="AA44">
        <f>COUNTIFS('Dataset (all Ps)'!$C$2:$C$381,"&gt;=1/1/2001",'Dataset (all Ps)'!$C$2:$C$381,"&lt;=12/31/2001",'Dataset (all Ps)'!$J$1:$J$380,"*"&amp;'State Analysis (Annual Data)'!$B44&amp;"*")</f>
        <v>0</v>
      </c>
      <c r="AB44">
        <f>COUNTIFS('Dataset (all Ps)'!$C$2:$C$381,"&gt;=1/1/2002",'Dataset (all Ps)'!$C$2:$C$381,"&lt;=12/31/2002",'Dataset (all Ps)'!$J$1:$J$380,"*"&amp;'State Analysis (Annual Data)'!$B44&amp;"*")</f>
        <v>0</v>
      </c>
      <c r="AC44">
        <f>COUNTIFS('Dataset (all Ps)'!$C$2:$C$381,"&gt;=1/1/2003",'Dataset (all Ps)'!$C$2:$C$381,"&lt;=12/31/2003",'Dataset (all Ps)'!$J$1:$J$380,"*"&amp;'State Analysis (Annual Data)'!$B44&amp;"*")</f>
        <v>1</v>
      </c>
      <c r="AD44">
        <f>COUNTIFS('Dataset (all Ps)'!$C$2:$C$381,"&gt;=1/1/2004",'Dataset (all Ps)'!$C$2:$C$381,"&lt;=12/31/2004",'Dataset (all Ps)'!$J$1:$J$380,"*"&amp;'State Analysis (Annual Data)'!$B44&amp;"*")</f>
        <v>0</v>
      </c>
      <c r="AE44">
        <f>COUNTIFS('Dataset (all Ps)'!$C$2:$C$381,"&gt;=1/1/2005",'Dataset (all Ps)'!$C$2:$C$381,"&lt;=12/31/2005",'Dataset (all Ps)'!$J$1:$J$380,"*"&amp;'State Analysis (Annual Data)'!$B44&amp;"*")</f>
        <v>0</v>
      </c>
      <c r="AF44">
        <f>COUNTIFS('Dataset (all Ps)'!$C$2:$C$381,"&gt;=1/1/2006",'Dataset (all Ps)'!$C$2:$C$381,"&lt;=12/31/2006",'Dataset (all Ps)'!$J$1:$J$380,"*"&amp;'State Analysis (Annual Data)'!$B44&amp;"*")</f>
        <v>0</v>
      </c>
      <c r="AG44">
        <f>COUNTIFS('Dataset (all Ps)'!$C$2:$C$381,"&gt;=1/1/2007",'Dataset (all Ps)'!$C$2:$C$381,"&lt;=12/31/2007",'Dataset (all Ps)'!$J$1:$J$380,"*"&amp;'State Analysis (Annual Data)'!$B44&amp;"*")</f>
        <v>0</v>
      </c>
      <c r="AH44">
        <f>COUNTIFS('Dataset (all Ps)'!$C$2:$C$381,"&gt;=1/1/2008",'Dataset (all Ps)'!$C$2:$C$381,"&lt;=12/31/2008",'Dataset (all Ps)'!$J$1:$J$380,"*"&amp;'State Analysis (Annual Data)'!$B44&amp;"*")</f>
        <v>0</v>
      </c>
      <c r="AI44">
        <f>COUNTIFS('Dataset (all Ps)'!$C$2:$C$381,"&gt;=1/1/2009",'Dataset (all Ps)'!$C$2:$C$381,"&lt;=12/31/2009",'Dataset (all Ps)'!$J$1:$J$380,"*"&amp;'State Analysis (Annual Data)'!$B44&amp;"*")</f>
        <v>1</v>
      </c>
      <c r="AJ44">
        <f>COUNTIFS('Dataset (all Ps)'!$C$2:$C$381,"&gt;=1/1/2010",'Dataset (all Ps)'!$C$2:$C$381,"&lt;=12/31/2010",'Dataset (all Ps)'!$J$1:$J$380,"*"&amp;'State Analysis (Annual Data)'!$B44&amp;"*")</f>
        <v>5</v>
      </c>
      <c r="AK44">
        <f>COUNTIFS('Dataset (all Ps)'!$C$2:$C$381,"&gt;=1/1/2011",'Dataset (all Ps)'!$C$2:$C$381,"&lt;=12/31/2011",'Dataset (all Ps)'!$J$1:$J$380,"*"&amp;'State Analysis (Annual Data)'!$B44&amp;"*")</f>
        <v>0</v>
      </c>
      <c r="AL44">
        <f>COUNTIFS('Dataset (all Ps)'!$C$2:$C$381,"&gt;=1/1/2012",'Dataset (all Ps)'!$C$2:$C$381,"&lt;=12/31/2012",'Dataset (all Ps)'!$J$1:$J$380,"*"&amp;'State Analysis (Annual Data)'!$B44&amp;"*")</f>
        <v>0</v>
      </c>
      <c r="AM44">
        <f>COUNTIFS('Dataset (all Ps)'!$C$2:$C$381,"&gt;=1/1/2013",'Dataset (all Ps)'!$C$2:$C$381,"&lt;=12/31/2013",'Dataset (all Ps)'!$J$1:$J$380,"*"&amp;'State Analysis (Annual Data)'!$B44&amp;"*")</f>
        <v>1</v>
      </c>
      <c r="AN44">
        <f>COUNTIFS('Dataset (all Ps)'!$C$2:$C$381,"&gt;=1/1/2014",'Dataset (all Ps)'!$C$2:$C$381,"&lt;=12/31/2014",'Dataset (all Ps)'!$J$1:$J$380,"*"&amp;'State Analysis (Annual Data)'!$B44&amp;"*")</f>
        <v>3</v>
      </c>
      <c r="AO44">
        <f>COUNTIFS('Dataset (all Ps)'!$C$2:$C$381,"&gt;=1/1/2015",'Dataset (all Ps)'!$C$2:$C$381,"&lt;=12/31/2015",'Dataset (all Ps)'!$J$1:$J$380,"*"&amp;'State Analysis (Annual Data)'!$B44&amp;"*")</f>
        <v>5</v>
      </c>
      <c r="AP44">
        <f>COUNTIFS('Dataset (all Ps)'!$C$2:$C$381,"&gt;=1/1/2016",'Dataset (all Ps)'!$C$2:$C$381,"&lt;=12/31/2016",'Dataset (all Ps)'!$J$1:$J$380,"*"&amp;'State Analysis (Annual Data)'!$B44&amp;"*")</f>
        <v>2</v>
      </c>
      <c r="AQ44">
        <f>COUNTIFS('Dataset (all Ps)'!$C$2:$C$381,"&gt;=1/1/2017",'Dataset (all Ps)'!$C$2:$C$381,"&lt;=12/31/2017",'Dataset (all Ps)'!$J$1:$J$380,"*"&amp;'State Analysis (Annual Data)'!$B44&amp;"*")</f>
        <v>1</v>
      </c>
      <c r="AR44">
        <f>COUNTIFS('Dataset (all Ps)'!$C$2:$C$381,"&gt;=1/1/2018",'Dataset (all Ps)'!$C$2:$C$381,"&lt;=12/31/2018",'Dataset (all Ps)'!$J$1:$J$380,"*"&amp;'State Analysis (Annual Data)'!$B44&amp;"*")</f>
        <v>1</v>
      </c>
      <c r="AS44">
        <f>COUNTIFS('Dataset (all Ps)'!$C$2:$C$381,"&gt;=1/1/2019",'Dataset (all Ps)'!$C$2:$C$381,"&lt;=12/31/2019",'Dataset (all Ps)'!$J$1:$J$380,"*"&amp;'State Analysis (Annual Data)'!$B44&amp;"*")</f>
        <v>1</v>
      </c>
      <c r="AT44">
        <f>COUNTIFS('Dataset (all Ps)'!$C$2:$C$381,"&gt;=1/1/2020",'Dataset (all Ps)'!$C$2:$C$381,"&lt;=12/31/2020",'Dataset (all Ps)'!$J$1:$J$380,"*"&amp;'State Analysis (Annual Data)'!$B44&amp;"*")</f>
        <v>0</v>
      </c>
      <c r="AU44">
        <f>COUNTIFS('Dataset (all Ps)'!$C$2:$C$381,"&gt;=1/1/2021",'Dataset (all Ps)'!$C$2:$C$381,"&lt;=12/31/2021",'Dataset (all Ps)'!$J$1:$J$380,"*"&amp;'State Analysis (Annual Data)'!$B44&amp;"*")</f>
        <v>8</v>
      </c>
      <c r="AV44">
        <f>COUNTIFS('Dataset (all Ps)'!$C$2:$C$381,"&gt;=1/1/2022",'Dataset (all Ps)'!$C$2:$C$381,"&lt;=12/31/2022",'Dataset (all Ps)'!$J$1:$J$380,"*"&amp;'State Analysis (Annual Data)'!$B44&amp;"*")</f>
        <v>1</v>
      </c>
      <c r="AW44">
        <f>COUNTIFS('Dataset (all Ps)'!$C$2:$C$381,"&gt;=1/1/2023",'Dataset (all Ps)'!$C$2:$C$381,"&lt;=12/31/2023",'Dataset (all Ps)'!$J$1:$J$380,"*"&amp;'State Analysis (Annual Data)'!$B44&amp;"*")</f>
        <v>2</v>
      </c>
    </row>
    <row r="45" spans="1:49" x14ac:dyDescent="0.2">
      <c r="A45" t="s">
        <v>5504</v>
      </c>
      <c r="B45" t="s">
        <v>797</v>
      </c>
      <c r="C45" t="s">
        <v>5514</v>
      </c>
      <c r="D45">
        <f>COUNTIFS('Dataset (all Ps)'!$C$2:$C$381,"&gt;=1/1/2001",'Dataset (all Ps)'!$C$2:$C$381,"&lt;=12/31/2001",'Dataset (all Ps)'!$I$1:$I$380,"*"&amp;'State Analysis (Annual Data)'!$B45&amp;"*")</f>
        <v>0</v>
      </c>
      <c r="E45">
        <f>COUNTIFS('Dataset (all Ps)'!$C$2:$C$381,"&gt;=1/1/2002",'Dataset (all Ps)'!$C$2:$C$381,"&lt;=12/31/2002",'Dataset (all Ps)'!$I$1:$I$380,"*"&amp;'State Analysis (Annual Data)'!$B45&amp;"*")</f>
        <v>0</v>
      </c>
      <c r="F45">
        <f>COUNTIFS('Dataset (all Ps)'!$C$2:$C$381,"&gt;=1/1/2003",'Dataset (all Ps)'!$C$2:$C$381,"&lt;=12/31/2003",'Dataset (all Ps)'!$I$1:$I$380,"*"&amp;'State Analysis (Annual Data)'!$B45&amp;"*")</f>
        <v>0</v>
      </c>
      <c r="G45">
        <f>COUNTIFS('Dataset (all Ps)'!$C$2:$C$381,"&gt;=1/1/2004",'Dataset (all Ps)'!$C$2:$C$381,"&lt;=12/31/2004",'Dataset (all Ps)'!$I$1:$I$380,"*"&amp;'State Analysis (Annual Data)'!$B45&amp;"*")</f>
        <v>0</v>
      </c>
      <c r="H45">
        <f>COUNTIFS('Dataset (all Ps)'!$C$2:$C$381,"&gt;=1/1/2005",'Dataset (all Ps)'!$C$2:$C$381,"&lt;=12/31/2005",'Dataset (all Ps)'!$I$1:$I$380,"*"&amp;'State Analysis (Annual Data)'!$B45&amp;"*")</f>
        <v>0</v>
      </c>
      <c r="I45">
        <f>COUNTIFS('Dataset (all Ps)'!$C$2:$C$381,"&gt;=1/1/2006",'Dataset (all Ps)'!$C$2:$C$381,"&lt;=12/31/2006",'Dataset (all Ps)'!$I$1:$I$380,"*"&amp;'State Analysis (Annual Data)'!$B45&amp;"*")</f>
        <v>0</v>
      </c>
      <c r="J45">
        <f>COUNTIFS('Dataset (all Ps)'!$C$2:$C$381,"&gt;=1/1/2007",'Dataset (all Ps)'!$C$2:$C$381,"&lt;=12/31/2007",'Dataset (all Ps)'!$I$1:$I$380,"*"&amp;'State Analysis (Annual Data)'!$B45&amp;"*")</f>
        <v>0</v>
      </c>
      <c r="K45">
        <f>COUNTIFS('Dataset (all Ps)'!$C$2:$C$381,"&gt;=1/1/2008",'Dataset (all Ps)'!$C$2:$C$381,"&lt;=12/31/2008",'Dataset (all Ps)'!$I$1:$I$380,"*"&amp;'State Analysis (Annual Data)'!$B45&amp;"*")</f>
        <v>0</v>
      </c>
      <c r="L45">
        <f>COUNTIFS('Dataset (all Ps)'!$C$2:$C$381,"&gt;=1/1/2009",'Dataset (all Ps)'!$C$2:$C$381,"&lt;=12/31/2009",'Dataset (all Ps)'!$I$1:$I$380,"*"&amp;'State Analysis (Annual Data)'!$B45&amp;"*")</f>
        <v>0</v>
      </c>
      <c r="M45">
        <f>COUNTIFS('Dataset (all Ps)'!$C$2:$C$381,"&gt;=1/1/2010",'Dataset (all Ps)'!$C$2:$C$381,"&lt;=12/31/2010",'Dataset (all Ps)'!$I$1:$I$380,"*"&amp;'State Analysis (Annual Data)'!$B45&amp;"*")</f>
        <v>0</v>
      </c>
      <c r="N45">
        <f>COUNTIFS('Dataset (all Ps)'!$C$2:$C$381,"&gt;=1/1/2011",'Dataset (all Ps)'!$C$2:$C$381,"&lt;=12/31/2011",'Dataset (all Ps)'!$I$1:$I$380,"*"&amp;'State Analysis (Annual Data)'!$B45&amp;"*")</f>
        <v>0</v>
      </c>
      <c r="O45">
        <f>COUNTIFS('Dataset (all Ps)'!$C$2:$C$381,"&gt;=1/1/2012",'Dataset (all Ps)'!$C$2:$C$381,"&lt;=12/31/2012",'Dataset (all Ps)'!$I$1:$I$380,"*"&amp;'State Analysis (Annual Data)'!$B45&amp;"*")</f>
        <v>1</v>
      </c>
      <c r="P45">
        <f>COUNTIFS('Dataset (all Ps)'!$C$2:$C$381,"&gt;=1/1/2013",'Dataset (all Ps)'!$C$2:$C$381,"&lt;=12/31/2013",'Dataset (all Ps)'!$I$1:$I$380,"*"&amp;'State Analysis (Annual Data)'!$B45&amp;"*")</f>
        <v>0</v>
      </c>
      <c r="Q45">
        <f>COUNTIFS('Dataset (all Ps)'!$C$2:$C$381,"&gt;=1/1/2014",'Dataset (all Ps)'!$C$2:$C$381,"&lt;=12/31/2014",'Dataset (all Ps)'!$I$1:$I$380,"*"&amp;'State Analysis (Annual Data)'!$B45&amp;"*")</f>
        <v>0</v>
      </c>
      <c r="R45">
        <f>COUNTIFS('Dataset (all Ps)'!$C$2:$C$381,"&gt;=1/1/2015",'Dataset (all Ps)'!$C$2:$C$381,"&lt;=12/31/2015",'Dataset (all Ps)'!$I$1:$I$380,"*"&amp;'State Analysis (Annual Data)'!$B45&amp;"*")</f>
        <v>1</v>
      </c>
      <c r="S45">
        <f>COUNTIFS('Dataset (all Ps)'!$C$2:$C$381,"&gt;=1/1/2016",'Dataset (all Ps)'!$C$2:$C$381,"&lt;=12/31/2016",'Dataset (all Ps)'!$I$1:$I$380,"*"&amp;'State Analysis (Annual Data)'!$B45&amp;"*")</f>
        <v>0</v>
      </c>
      <c r="T45">
        <f>COUNTIFS('Dataset (all Ps)'!$C$2:$C$381,"&gt;=1/1/2017",'Dataset (all Ps)'!$C$2:$C$381,"&lt;=12/31/2017",'Dataset (all Ps)'!$I$1:$I$380,"*"&amp;'State Analysis (Annual Data)'!$B45&amp;"*")</f>
        <v>0</v>
      </c>
      <c r="U45">
        <f>COUNTIFS('Dataset (all Ps)'!$C$2:$C$381,"&gt;=1/1/2018",'Dataset (all Ps)'!$C$2:$C$381,"&lt;=12/31/2018",'Dataset (all Ps)'!$I$1:$I$380,"*"&amp;'State Analysis (Annual Data)'!$B45&amp;"*")</f>
        <v>0</v>
      </c>
      <c r="V45">
        <f>COUNTIFS('Dataset (all Ps)'!$C$2:$C$381,"&gt;=1/1/2019",'Dataset (all Ps)'!$C$2:$C$381,"&lt;=12/31/2019",'Dataset (all Ps)'!$I$1:$I$380,"*"&amp;'State Analysis (Annual Data)'!$B45&amp;"*")</f>
        <v>0</v>
      </c>
      <c r="W45">
        <f>COUNTIFS('Dataset (all Ps)'!$C$2:$C$381,"&gt;=1/1/2020",'Dataset (all Ps)'!$C$2:$C$381,"&lt;=12/31/2020",'Dataset (all Ps)'!$I$1:$I$380,"*"&amp;'State Analysis (Annual Data)'!$B45&amp;"*")</f>
        <v>0</v>
      </c>
      <c r="X45">
        <f>COUNTIFS('Dataset (all Ps)'!$C$2:$C$381,"&gt;=1/1/2021",'Dataset (all Ps)'!$C$2:$C$381,"&lt;=12/31/2021",'Dataset (all Ps)'!$I$1:$I$380,"*"&amp;'State Analysis (Annual Data)'!$B45&amp;"*")</f>
        <v>1</v>
      </c>
      <c r="Y45">
        <f>COUNTIFS('Dataset (all Ps)'!$C$2:$C$381,"&gt;=1/1/2022",'Dataset (all Ps)'!$C$2:$C$381,"&lt;=12/31/2022",'Dataset (all Ps)'!$I$1:$I$380,"*"&amp;'State Analysis (Annual Data)'!$B45&amp;"*")</f>
        <v>1</v>
      </c>
      <c r="Z45">
        <f>COUNTIFS('Dataset (all Ps)'!$C$2:$C$381,"&gt;=1/1/2023",'Dataset (all Ps)'!$C$2:$C$381,"&lt;=12/31/2023",'Dataset (all Ps)'!$I$1:$I$380,"*"&amp;'State Analysis (Annual Data)'!$B45&amp;"*")</f>
        <v>0</v>
      </c>
      <c r="AA45">
        <f>COUNTIFS('Dataset (all Ps)'!$C$2:$C$381,"&gt;=1/1/2001",'Dataset (all Ps)'!$C$2:$C$381,"&lt;=12/31/2001",'Dataset (all Ps)'!$J$1:$J$380,"*"&amp;'State Analysis (Annual Data)'!$B45&amp;"*")</f>
        <v>0</v>
      </c>
      <c r="AB45">
        <f>COUNTIFS('Dataset (all Ps)'!$C$2:$C$381,"&gt;=1/1/2002",'Dataset (all Ps)'!$C$2:$C$381,"&lt;=12/31/2002",'Dataset (all Ps)'!$J$1:$J$380,"*"&amp;'State Analysis (Annual Data)'!$B45&amp;"*")</f>
        <v>0</v>
      </c>
      <c r="AC45">
        <f>COUNTIFS('Dataset (all Ps)'!$C$2:$C$381,"&gt;=1/1/2003",'Dataset (all Ps)'!$C$2:$C$381,"&lt;=12/31/2003",'Dataset (all Ps)'!$J$1:$J$380,"*"&amp;'State Analysis (Annual Data)'!$B45&amp;"*")</f>
        <v>0</v>
      </c>
      <c r="AD45">
        <f>COUNTIFS('Dataset (all Ps)'!$C$2:$C$381,"&gt;=1/1/2004",'Dataset (all Ps)'!$C$2:$C$381,"&lt;=12/31/2004",'Dataset (all Ps)'!$J$1:$J$380,"*"&amp;'State Analysis (Annual Data)'!$B45&amp;"*")</f>
        <v>0</v>
      </c>
      <c r="AE45">
        <f>COUNTIFS('Dataset (all Ps)'!$C$2:$C$381,"&gt;=1/1/2005",'Dataset (all Ps)'!$C$2:$C$381,"&lt;=12/31/2005",'Dataset (all Ps)'!$J$1:$J$380,"*"&amp;'State Analysis (Annual Data)'!$B45&amp;"*")</f>
        <v>0</v>
      </c>
      <c r="AF45">
        <f>COUNTIFS('Dataset (all Ps)'!$C$2:$C$381,"&gt;=1/1/2006",'Dataset (all Ps)'!$C$2:$C$381,"&lt;=12/31/2006",'Dataset (all Ps)'!$J$1:$J$380,"*"&amp;'State Analysis (Annual Data)'!$B45&amp;"*")</f>
        <v>0</v>
      </c>
      <c r="AG45">
        <f>COUNTIFS('Dataset (all Ps)'!$C$2:$C$381,"&gt;=1/1/2007",'Dataset (all Ps)'!$C$2:$C$381,"&lt;=12/31/2007",'Dataset (all Ps)'!$J$1:$J$380,"*"&amp;'State Analysis (Annual Data)'!$B45&amp;"*")</f>
        <v>0</v>
      </c>
      <c r="AH45">
        <f>COUNTIFS('Dataset (all Ps)'!$C$2:$C$381,"&gt;=1/1/2008",'Dataset (all Ps)'!$C$2:$C$381,"&lt;=12/31/2008",'Dataset (all Ps)'!$J$1:$J$380,"*"&amp;'State Analysis (Annual Data)'!$B45&amp;"*")</f>
        <v>0</v>
      </c>
      <c r="AI45">
        <f>COUNTIFS('Dataset (all Ps)'!$C$2:$C$381,"&gt;=1/1/2009",'Dataset (all Ps)'!$C$2:$C$381,"&lt;=12/31/2009",'Dataset (all Ps)'!$J$1:$J$380,"*"&amp;'State Analysis (Annual Data)'!$B45&amp;"*")</f>
        <v>0</v>
      </c>
      <c r="AJ45">
        <f>COUNTIFS('Dataset (all Ps)'!$C$2:$C$381,"&gt;=1/1/2010",'Dataset (all Ps)'!$C$2:$C$381,"&lt;=12/31/2010",'Dataset (all Ps)'!$J$1:$J$380,"*"&amp;'State Analysis (Annual Data)'!$B45&amp;"*")</f>
        <v>0</v>
      </c>
      <c r="AK45">
        <f>COUNTIFS('Dataset (all Ps)'!$C$2:$C$381,"&gt;=1/1/2011",'Dataset (all Ps)'!$C$2:$C$381,"&lt;=12/31/2011",'Dataset (all Ps)'!$J$1:$J$380,"*"&amp;'State Analysis (Annual Data)'!$B45&amp;"*")</f>
        <v>0</v>
      </c>
      <c r="AL45">
        <f>COUNTIFS('Dataset (all Ps)'!$C$2:$C$381,"&gt;=1/1/2012",'Dataset (all Ps)'!$C$2:$C$381,"&lt;=12/31/2012",'Dataset (all Ps)'!$J$1:$J$380,"*"&amp;'State Analysis (Annual Data)'!$B45&amp;"*")</f>
        <v>1</v>
      </c>
      <c r="AM45">
        <f>COUNTIFS('Dataset (all Ps)'!$C$2:$C$381,"&gt;=1/1/2013",'Dataset (all Ps)'!$C$2:$C$381,"&lt;=12/31/2013",'Dataset (all Ps)'!$J$1:$J$380,"*"&amp;'State Analysis (Annual Data)'!$B45&amp;"*")</f>
        <v>0</v>
      </c>
      <c r="AN45">
        <f>COUNTIFS('Dataset (all Ps)'!$C$2:$C$381,"&gt;=1/1/2014",'Dataset (all Ps)'!$C$2:$C$381,"&lt;=12/31/2014",'Dataset (all Ps)'!$J$1:$J$380,"*"&amp;'State Analysis (Annual Data)'!$B45&amp;"*")</f>
        <v>1</v>
      </c>
      <c r="AO45">
        <f>COUNTIFS('Dataset (all Ps)'!$C$2:$C$381,"&gt;=1/1/2015",'Dataset (all Ps)'!$C$2:$C$381,"&lt;=12/31/2015",'Dataset (all Ps)'!$J$1:$J$380,"*"&amp;'State Analysis (Annual Data)'!$B45&amp;"*")</f>
        <v>2</v>
      </c>
      <c r="AP45">
        <f>COUNTIFS('Dataset (all Ps)'!$C$2:$C$381,"&gt;=1/1/2016",'Dataset (all Ps)'!$C$2:$C$381,"&lt;=12/31/2016",'Dataset (all Ps)'!$J$1:$J$380,"*"&amp;'State Analysis (Annual Data)'!$B45&amp;"*")</f>
        <v>1</v>
      </c>
      <c r="AQ45">
        <f>COUNTIFS('Dataset (all Ps)'!$C$2:$C$381,"&gt;=1/1/2017",'Dataset (all Ps)'!$C$2:$C$381,"&lt;=12/31/2017",'Dataset (all Ps)'!$J$1:$J$380,"*"&amp;'State Analysis (Annual Data)'!$B45&amp;"*")</f>
        <v>0</v>
      </c>
      <c r="AR45">
        <f>COUNTIFS('Dataset (all Ps)'!$C$2:$C$381,"&gt;=1/1/2018",'Dataset (all Ps)'!$C$2:$C$381,"&lt;=12/31/2018",'Dataset (all Ps)'!$J$1:$J$380,"*"&amp;'State Analysis (Annual Data)'!$B45&amp;"*")</f>
        <v>1</v>
      </c>
      <c r="AS45">
        <f>COUNTIFS('Dataset (all Ps)'!$C$2:$C$381,"&gt;=1/1/2019",'Dataset (all Ps)'!$C$2:$C$381,"&lt;=12/31/2019",'Dataset (all Ps)'!$J$1:$J$380,"*"&amp;'State Analysis (Annual Data)'!$B45&amp;"*")</f>
        <v>0</v>
      </c>
      <c r="AT45">
        <f>COUNTIFS('Dataset (all Ps)'!$C$2:$C$381,"&gt;=1/1/2020",'Dataset (all Ps)'!$C$2:$C$381,"&lt;=12/31/2020",'Dataset (all Ps)'!$J$1:$J$380,"*"&amp;'State Analysis (Annual Data)'!$B45&amp;"*")</f>
        <v>0</v>
      </c>
      <c r="AU45">
        <f>COUNTIFS('Dataset (all Ps)'!$C$2:$C$381,"&gt;=1/1/2021",'Dataset (all Ps)'!$C$2:$C$381,"&lt;=12/31/2021",'Dataset (all Ps)'!$J$1:$J$380,"*"&amp;'State Analysis (Annual Data)'!$B45&amp;"*")</f>
        <v>6</v>
      </c>
      <c r="AV45">
        <f>COUNTIFS('Dataset (all Ps)'!$C$2:$C$381,"&gt;=1/1/2022",'Dataset (all Ps)'!$C$2:$C$381,"&lt;=12/31/2022",'Dataset (all Ps)'!$J$1:$J$380,"*"&amp;'State Analysis (Annual Data)'!$B45&amp;"*")</f>
        <v>4</v>
      </c>
      <c r="AW45">
        <f>COUNTIFS('Dataset (all Ps)'!$C$2:$C$381,"&gt;=1/1/2023",'Dataset (all Ps)'!$C$2:$C$381,"&lt;=12/31/2023",'Dataset (all Ps)'!$J$1:$J$380,"*"&amp;'State Analysis (Annual Data)'!$B45&amp;"*")</f>
        <v>5</v>
      </c>
    </row>
    <row r="46" spans="1:49" x14ac:dyDescent="0.2">
      <c r="A46" t="s">
        <v>5505</v>
      </c>
      <c r="B46" t="s">
        <v>215</v>
      </c>
      <c r="C46" t="s">
        <v>5514</v>
      </c>
      <c r="D46">
        <f>COUNTIFS('Dataset (all Ps)'!$C$2:$C$381,"&gt;=1/1/2001",'Dataset (all Ps)'!$C$2:$C$381,"&lt;=12/31/2001",'Dataset (all Ps)'!$I$1:$I$380,"*"&amp;'State Analysis (Annual Data)'!$B46&amp;"*")</f>
        <v>0</v>
      </c>
      <c r="E46">
        <f>COUNTIFS('Dataset (all Ps)'!$C$2:$C$381,"&gt;=1/1/2002",'Dataset (all Ps)'!$C$2:$C$381,"&lt;=12/31/2002",'Dataset (all Ps)'!$I$1:$I$380,"*"&amp;'State Analysis (Annual Data)'!$B46&amp;"*")</f>
        <v>0</v>
      </c>
      <c r="F46">
        <f>COUNTIFS('Dataset (all Ps)'!$C$2:$C$381,"&gt;=1/1/2003",'Dataset (all Ps)'!$C$2:$C$381,"&lt;=12/31/2003",'Dataset (all Ps)'!$I$1:$I$380,"*"&amp;'State Analysis (Annual Data)'!$B46&amp;"*")</f>
        <v>0</v>
      </c>
      <c r="G46">
        <f>COUNTIFS('Dataset (all Ps)'!$C$2:$C$381,"&gt;=1/1/2004",'Dataset (all Ps)'!$C$2:$C$381,"&lt;=12/31/2004",'Dataset (all Ps)'!$I$1:$I$380,"*"&amp;'State Analysis (Annual Data)'!$B46&amp;"*")</f>
        <v>0</v>
      </c>
      <c r="H46">
        <f>COUNTIFS('Dataset (all Ps)'!$C$2:$C$381,"&gt;=1/1/2005",'Dataset (all Ps)'!$C$2:$C$381,"&lt;=12/31/2005",'Dataset (all Ps)'!$I$1:$I$380,"*"&amp;'State Analysis (Annual Data)'!$B46&amp;"*")</f>
        <v>0</v>
      </c>
      <c r="I46">
        <f>COUNTIFS('Dataset (all Ps)'!$C$2:$C$381,"&gt;=1/1/2006",'Dataset (all Ps)'!$C$2:$C$381,"&lt;=12/31/2006",'Dataset (all Ps)'!$I$1:$I$380,"*"&amp;'State Analysis (Annual Data)'!$B46&amp;"*")</f>
        <v>0</v>
      </c>
      <c r="J46">
        <f>COUNTIFS('Dataset (all Ps)'!$C$2:$C$381,"&gt;=1/1/2007",'Dataset (all Ps)'!$C$2:$C$381,"&lt;=12/31/2007",'Dataset (all Ps)'!$I$1:$I$380,"*"&amp;'State Analysis (Annual Data)'!$B46&amp;"*")</f>
        <v>0</v>
      </c>
      <c r="K46">
        <f>COUNTIFS('Dataset (all Ps)'!$C$2:$C$381,"&gt;=1/1/2008",'Dataset (all Ps)'!$C$2:$C$381,"&lt;=12/31/2008",'Dataset (all Ps)'!$I$1:$I$380,"*"&amp;'State Analysis (Annual Data)'!$B46&amp;"*")</f>
        <v>0</v>
      </c>
      <c r="L46">
        <f>COUNTIFS('Dataset (all Ps)'!$C$2:$C$381,"&gt;=1/1/2009",'Dataset (all Ps)'!$C$2:$C$381,"&lt;=12/31/2009",'Dataset (all Ps)'!$I$1:$I$380,"*"&amp;'State Analysis (Annual Data)'!$B46&amp;"*")</f>
        <v>1</v>
      </c>
      <c r="M46">
        <f>COUNTIFS('Dataset (all Ps)'!$C$2:$C$381,"&gt;=1/1/2010",'Dataset (all Ps)'!$C$2:$C$381,"&lt;=12/31/2010",'Dataset (all Ps)'!$I$1:$I$380,"*"&amp;'State Analysis (Annual Data)'!$B46&amp;"*")</f>
        <v>5</v>
      </c>
      <c r="N46">
        <f>COUNTIFS('Dataset (all Ps)'!$C$2:$C$381,"&gt;=1/1/2011",'Dataset (all Ps)'!$C$2:$C$381,"&lt;=12/31/2011",'Dataset (all Ps)'!$I$1:$I$380,"*"&amp;'State Analysis (Annual Data)'!$B46&amp;"*")</f>
        <v>1</v>
      </c>
      <c r="O46">
        <f>COUNTIFS('Dataset (all Ps)'!$C$2:$C$381,"&gt;=1/1/2012",'Dataset (all Ps)'!$C$2:$C$381,"&lt;=12/31/2012",'Dataset (all Ps)'!$I$1:$I$380,"*"&amp;'State Analysis (Annual Data)'!$B46&amp;"*")</f>
        <v>2</v>
      </c>
      <c r="P46">
        <f>COUNTIFS('Dataset (all Ps)'!$C$2:$C$381,"&gt;=1/1/2013",'Dataset (all Ps)'!$C$2:$C$381,"&lt;=12/31/2013",'Dataset (all Ps)'!$I$1:$I$380,"*"&amp;'State Analysis (Annual Data)'!$B46&amp;"*")</f>
        <v>2</v>
      </c>
      <c r="Q46">
        <f>COUNTIFS('Dataset (all Ps)'!$C$2:$C$381,"&gt;=1/1/2014",'Dataset (all Ps)'!$C$2:$C$381,"&lt;=12/31/2014",'Dataset (all Ps)'!$I$1:$I$380,"*"&amp;'State Analysis (Annual Data)'!$B46&amp;"*")</f>
        <v>1</v>
      </c>
      <c r="R46">
        <f>COUNTIFS('Dataset (all Ps)'!$C$2:$C$381,"&gt;=1/1/2015",'Dataset (all Ps)'!$C$2:$C$381,"&lt;=12/31/2015",'Dataset (all Ps)'!$I$1:$I$380,"*"&amp;'State Analysis (Annual Data)'!$B46&amp;"*")</f>
        <v>5</v>
      </c>
      <c r="S46">
        <f>COUNTIFS('Dataset (all Ps)'!$C$2:$C$381,"&gt;=1/1/2016",'Dataset (all Ps)'!$C$2:$C$381,"&lt;=12/31/2016",'Dataset (all Ps)'!$I$1:$I$380,"*"&amp;'State Analysis (Annual Data)'!$B46&amp;"*")</f>
        <v>6</v>
      </c>
      <c r="T46">
        <f>COUNTIFS('Dataset (all Ps)'!$C$2:$C$381,"&gt;=1/1/2017",'Dataset (all Ps)'!$C$2:$C$381,"&lt;=12/31/2017",'Dataset (all Ps)'!$I$1:$I$380,"*"&amp;'State Analysis (Annual Data)'!$B46&amp;"*")</f>
        <v>2</v>
      </c>
      <c r="U46">
        <f>COUNTIFS('Dataset (all Ps)'!$C$2:$C$381,"&gt;=1/1/2018",'Dataset (all Ps)'!$C$2:$C$381,"&lt;=12/31/2018",'Dataset (all Ps)'!$I$1:$I$380,"*"&amp;'State Analysis (Annual Data)'!$B46&amp;"*")</f>
        <v>3</v>
      </c>
      <c r="V46">
        <f>COUNTIFS('Dataset (all Ps)'!$C$2:$C$381,"&gt;=1/1/2019",'Dataset (all Ps)'!$C$2:$C$381,"&lt;=12/31/2019",'Dataset (all Ps)'!$I$1:$I$380,"*"&amp;'State Analysis (Annual Data)'!$B46&amp;"*")</f>
        <v>0</v>
      </c>
      <c r="W46">
        <f>COUNTIFS('Dataset (all Ps)'!$C$2:$C$381,"&gt;=1/1/2020",'Dataset (all Ps)'!$C$2:$C$381,"&lt;=12/31/2020",'Dataset (all Ps)'!$I$1:$I$380,"*"&amp;'State Analysis (Annual Data)'!$B46&amp;"*")</f>
        <v>0</v>
      </c>
      <c r="X46">
        <f>COUNTIFS('Dataset (all Ps)'!$C$2:$C$381,"&gt;=1/1/2021",'Dataset (all Ps)'!$C$2:$C$381,"&lt;=12/31/2021",'Dataset (all Ps)'!$I$1:$I$380,"*"&amp;'State Analysis (Annual Data)'!$B46&amp;"*")</f>
        <v>8</v>
      </c>
      <c r="Y46">
        <f>COUNTIFS('Dataset (all Ps)'!$C$2:$C$381,"&gt;=1/1/2022",'Dataset (all Ps)'!$C$2:$C$381,"&lt;=12/31/2022",'Dataset (all Ps)'!$I$1:$I$380,"*"&amp;'State Analysis (Annual Data)'!$B46&amp;"*")</f>
        <v>4</v>
      </c>
      <c r="Z46">
        <f>COUNTIFS('Dataset (all Ps)'!$C$2:$C$381,"&gt;=1/1/2023",'Dataset (all Ps)'!$C$2:$C$381,"&lt;=12/31/2023",'Dataset (all Ps)'!$I$1:$I$380,"*"&amp;'State Analysis (Annual Data)'!$B46&amp;"*")</f>
        <v>2</v>
      </c>
      <c r="AA46">
        <f>COUNTIFS('Dataset (all Ps)'!$C$2:$C$381,"&gt;=1/1/2001",'Dataset (all Ps)'!$C$2:$C$381,"&lt;=12/31/2001",'Dataset (all Ps)'!$J$1:$J$380,"*"&amp;'State Analysis (Annual Data)'!$B46&amp;"*")</f>
        <v>0</v>
      </c>
      <c r="AB46">
        <f>COUNTIFS('Dataset (all Ps)'!$C$2:$C$381,"&gt;=1/1/2002",'Dataset (all Ps)'!$C$2:$C$381,"&lt;=12/31/2002",'Dataset (all Ps)'!$J$1:$J$380,"*"&amp;'State Analysis (Annual Data)'!$B46&amp;"*")</f>
        <v>0</v>
      </c>
      <c r="AC46">
        <f>COUNTIFS('Dataset (all Ps)'!$C$2:$C$381,"&gt;=1/1/2003",'Dataset (all Ps)'!$C$2:$C$381,"&lt;=12/31/2003",'Dataset (all Ps)'!$J$1:$J$380,"*"&amp;'State Analysis (Annual Data)'!$B46&amp;"*")</f>
        <v>0</v>
      </c>
      <c r="AD46">
        <f>COUNTIFS('Dataset (all Ps)'!$C$2:$C$381,"&gt;=1/1/2004",'Dataset (all Ps)'!$C$2:$C$381,"&lt;=12/31/2004",'Dataset (all Ps)'!$J$1:$J$380,"*"&amp;'State Analysis (Annual Data)'!$B46&amp;"*")</f>
        <v>0</v>
      </c>
      <c r="AE46">
        <f>COUNTIFS('Dataset (all Ps)'!$C$2:$C$381,"&gt;=1/1/2005",'Dataset (all Ps)'!$C$2:$C$381,"&lt;=12/31/2005",'Dataset (all Ps)'!$J$1:$J$380,"*"&amp;'State Analysis (Annual Data)'!$B46&amp;"*")</f>
        <v>0</v>
      </c>
      <c r="AF46">
        <f>COUNTIFS('Dataset (all Ps)'!$C$2:$C$381,"&gt;=1/1/2006",'Dataset (all Ps)'!$C$2:$C$381,"&lt;=12/31/2006",'Dataset (all Ps)'!$J$1:$J$380,"*"&amp;'State Analysis (Annual Data)'!$B46&amp;"*")</f>
        <v>0</v>
      </c>
      <c r="AG46">
        <f>COUNTIFS('Dataset (all Ps)'!$C$2:$C$381,"&gt;=1/1/2007",'Dataset (all Ps)'!$C$2:$C$381,"&lt;=12/31/2007",'Dataset (all Ps)'!$J$1:$J$380,"*"&amp;'State Analysis (Annual Data)'!$B46&amp;"*")</f>
        <v>0</v>
      </c>
      <c r="AH46">
        <f>COUNTIFS('Dataset (all Ps)'!$C$2:$C$381,"&gt;=1/1/2008",'Dataset (all Ps)'!$C$2:$C$381,"&lt;=12/31/2008",'Dataset (all Ps)'!$J$1:$J$380,"*"&amp;'State Analysis (Annual Data)'!$B46&amp;"*")</f>
        <v>0</v>
      </c>
      <c r="AI46">
        <f>COUNTIFS('Dataset (all Ps)'!$C$2:$C$381,"&gt;=1/1/2009",'Dataset (all Ps)'!$C$2:$C$381,"&lt;=12/31/2009",'Dataset (all Ps)'!$J$1:$J$380,"*"&amp;'State Analysis (Annual Data)'!$B46&amp;"*")</f>
        <v>1</v>
      </c>
      <c r="AJ46">
        <f>COUNTIFS('Dataset (all Ps)'!$C$2:$C$381,"&gt;=1/1/2010",'Dataset (all Ps)'!$C$2:$C$381,"&lt;=12/31/2010",'Dataset (all Ps)'!$J$1:$J$380,"*"&amp;'State Analysis (Annual Data)'!$B46&amp;"*")</f>
        <v>6</v>
      </c>
      <c r="AK46">
        <f>COUNTIFS('Dataset (all Ps)'!$C$2:$C$381,"&gt;=1/1/2011",'Dataset (all Ps)'!$C$2:$C$381,"&lt;=12/31/2011",'Dataset (all Ps)'!$J$1:$J$380,"*"&amp;'State Analysis (Annual Data)'!$B46&amp;"*")</f>
        <v>1</v>
      </c>
      <c r="AL46">
        <f>COUNTIFS('Dataset (all Ps)'!$C$2:$C$381,"&gt;=1/1/2012",'Dataset (all Ps)'!$C$2:$C$381,"&lt;=12/31/2012",'Dataset (all Ps)'!$J$1:$J$380,"*"&amp;'State Analysis (Annual Data)'!$B46&amp;"*")</f>
        <v>5</v>
      </c>
      <c r="AM46">
        <f>COUNTIFS('Dataset (all Ps)'!$C$2:$C$381,"&gt;=1/1/2013",'Dataset (all Ps)'!$C$2:$C$381,"&lt;=12/31/2013",'Dataset (all Ps)'!$J$1:$J$380,"*"&amp;'State Analysis (Annual Data)'!$B46&amp;"*")</f>
        <v>6</v>
      </c>
      <c r="AN46">
        <f>COUNTIFS('Dataset (all Ps)'!$C$2:$C$381,"&gt;=1/1/2014",'Dataset (all Ps)'!$C$2:$C$381,"&lt;=12/31/2014",'Dataset (all Ps)'!$J$1:$J$380,"*"&amp;'State Analysis (Annual Data)'!$B46&amp;"*")</f>
        <v>1</v>
      </c>
      <c r="AO46">
        <f>COUNTIFS('Dataset (all Ps)'!$C$2:$C$381,"&gt;=1/1/2015",'Dataset (all Ps)'!$C$2:$C$381,"&lt;=12/31/2015",'Dataset (all Ps)'!$J$1:$J$380,"*"&amp;'State Analysis (Annual Data)'!$B46&amp;"*")</f>
        <v>6</v>
      </c>
      <c r="AP46">
        <f>COUNTIFS('Dataset (all Ps)'!$C$2:$C$381,"&gt;=1/1/2016",'Dataset (all Ps)'!$C$2:$C$381,"&lt;=12/31/2016",'Dataset (all Ps)'!$J$1:$J$380,"*"&amp;'State Analysis (Annual Data)'!$B46&amp;"*")</f>
        <v>11</v>
      </c>
      <c r="AQ46">
        <f>COUNTIFS('Dataset (all Ps)'!$C$2:$C$381,"&gt;=1/1/2017",'Dataset (all Ps)'!$C$2:$C$381,"&lt;=12/31/2017",'Dataset (all Ps)'!$J$1:$J$380,"*"&amp;'State Analysis (Annual Data)'!$B46&amp;"*")</f>
        <v>2</v>
      </c>
      <c r="AR46">
        <f>COUNTIFS('Dataset (all Ps)'!$C$2:$C$381,"&gt;=1/1/2018",'Dataset (all Ps)'!$C$2:$C$381,"&lt;=12/31/2018",'Dataset (all Ps)'!$J$1:$J$380,"*"&amp;'State Analysis (Annual Data)'!$B46&amp;"*")</f>
        <v>3</v>
      </c>
      <c r="AS46">
        <f>COUNTIFS('Dataset (all Ps)'!$C$2:$C$381,"&gt;=1/1/2019",'Dataset (all Ps)'!$C$2:$C$381,"&lt;=12/31/2019",'Dataset (all Ps)'!$J$1:$J$380,"*"&amp;'State Analysis (Annual Data)'!$B46&amp;"*")</f>
        <v>0</v>
      </c>
      <c r="AT46">
        <f>COUNTIFS('Dataset (all Ps)'!$C$2:$C$381,"&gt;=1/1/2020",'Dataset (all Ps)'!$C$2:$C$381,"&lt;=12/31/2020",'Dataset (all Ps)'!$J$1:$J$380,"*"&amp;'State Analysis (Annual Data)'!$B46&amp;"*")</f>
        <v>0</v>
      </c>
      <c r="AU46">
        <f>COUNTIFS('Dataset (all Ps)'!$C$2:$C$381,"&gt;=1/1/2021",'Dataset (all Ps)'!$C$2:$C$381,"&lt;=12/31/2021",'Dataset (all Ps)'!$J$1:$J$380,"*"&amp;'State Analysis (Annual Data)'!$B46&amp;"*")</f>
        <v>12</v>
      </c>
      <c r="AV46">
        <f>COUNTIFS('Dataset (all Ps)'!$C$2:$C$381,"&gt;=1/1/2022",'Dataset (all Ps)'!$C$2:$C$381,"&lt;=12/31/2022",'Dataset (all Ps)'!$J$1:$J$380,"*"&amp;'State Analysis (Annual Data)'!$B46&amp;"*")</f>
        <v>11</v>
      </c>
      <c r="AW46">
        <f>COUNTIFS('Dataset (all Ps)'!$C$2:$C$381,"&gt;=1/1/2023",'Dataset (all Ps)'!$C$2:$C$381,"&lt;=12/31/2023",'Dataset (all Ps)'!$J$1:$J$380,"*"&amp;'State Analysis (Annual Data)'!$B46&amp;"*")</f>
        <v>3</v>
      </c>
    </row>
    <row r="47" spans="1:49" x14ac:dyDescent="0.2">
      <c r="A47" t="s">
        <v>5506</v>
      </c>
      <c r="B47" t="s">
        <v>3056</v>
      </c>
      <c r="C47" t="s">
        <v>5514</v>
      </c>
      <c r="D47">
        <f>COUNTIFS('Dataset (all Ps)'!$C$2:$C$381,"&gt;=1/1/2001",'Dataset (all Ps)'!$C$2:$C$381,"&lt;=12/31/2001",'Dataset (all Ps)'!$I$1:$I$380,"*"&amp;'State Analysis (Annual Data)'!$B47&amp;"*")</f>
        <v>0</v>
      </c>
      <c r="E47">
        <f>COUNTIFS('Dataset (all Ps)'!$C$2:$C$381,"&gt;=1/1/2002",'Dataset (all Ps)'!$C$2:$C$381,"&lt;=12/31/2002",'Dataset (all Ps)'!$I$1:$I$380,"*"&amp;'State Analysis (Annual Data)'!$B47&amp;"*")</f>
        <v>0</v>
      </c>
      <c r="F47">
        <f>COUNTIFS('Dataset (all Ps)'!$C$2:$C$381,"&gt;=1/1/2003",'Dataset (all Ps)'!$C$2:$C$381,"&lt;=12/31/2003",'Dataset (all Ps)'!$I$1:$I$380,"*"&amp;'State Analysis (Annual Data)'!$B47&amp;"*")</f>
        <v>0</v>
      </c>
      <c r="G47">
        <f>COUNTIFS('Dataset (all Ps)'!$C$2:$C$381,"&gt;=1/1/2004",'Dataset (all Ps)'!$C$2:$C$381,"&lt;=12/31/2004",'Dataset (all Ps)'!$I$1:$I$380,"*"&amp;'State Analysis (Annual Data)'!$B47&amp;"*")</f>
        <v>0</v>
      </c>
      <c r="H47">
        <f>COUNTIFS('Dataset (all Ps)'!$C$2:$C$381,"&gt;=1/1/2005",'Dataset (all Ps)'!$C$2:$C$381,"&lt;=12/31/2005",'Dataset (all Ps)'!$I$1:$I$380,"*"&amp;'State Analysis (Annual Data)'!$B47&amp;"*")</f>
        <v>0</v>
      </c>
      <c r="I47">
        <f>COUNTIFS('Dataset (all Ps)'!$C$2:$C$381,"&gt;=1/1/2006",'Dataset (all Ps)'!$C$2:$C$381,"&lt;=12/31/2006",'Dataset (all Ps)'!$I$1:$I$380,"*"&amp;'State Analysis (Annual Data)'!$B47&amp;"*")</f>
        <v>0</v>
      </c>
      <c r="J47">
        <f>COUNTIFS('Dataset (all Ps)'!$C$2:$C$381,"&gt;=1/1/2007",'Dataset (all Ps)'!$C$2:$C$381,"&lt;=12/31/2007",'Dataset (all Ps)'!$I$1:$I$380,"*"&amp;'State Analysis (Annual Data)'!$B47&amp;"*")</f>
        <v>0</v>
      </c>
      <c r="K47">
        <f>COUNTIFS('Dataset (all Ps)'!$C$2:$C$381,"&gt;=1/1/2008",'Dataset (all Ps)'!$C$2:$C$381,"&lt;=12/31/2008",'Dataset (all Ps)'!$I$1:$I$380,"*"&amp;'State Analysis (Annual Data)'!$B47&amp;"*")</f>
        <v>0</v>
      </c>
      <c r="L47">
        <f>COUNTIFS('Dataset (all Ps)'!$C$2:$C$381,"&gt;=1/1/2009",'Dataset (all Ps)'!$C$2:$C$381,"&lt;=12/31/2009",'Dataset (all Ps)'!$I$1:$I$380,"*"&amp;'State Analysis (Annual Data)'!$B47&amp;"*")</f>
        <v>0</v>
      </c>
      <c r="M47">
        <f>COUNTIFS('Dataset (all Ps)'!$C$2:$C$381,"&gt;=1/1/2010",'Dataset (all Ps)'!$C$2:$C$381,"&lt;=12/31/2010",'Dataset (all Ps)'!$I$1:$I$380,"*"&amp;'State Analysis (Annual Data)'!$B47&amp;"*")</f>
        <v>0</v>
      </c>
      <c r="N47">
        <f>COUNTIFS('Dataset (all Ps)'!$C$2:$C$381,"&gt;=1/1/2011",'Dataset (all Ps)'!$C$2:$C$381,"&lt;=12/31/2011",'Dataset (all Ps)'!$I$1:$I$380,"*"&amp;'State Analysis (Annual Data)'!$B47&amp;"*")</f>
        <v>0</v>
      </c>
      <c r="O47">
        <f>COUNTIFS('Dataset (all Ps)'!$C$2:$C$381,"&gt;=1/1/2012",'Dataset (all Ps)'!$C$2:$C$381,"&lt;=12/31/2012",'Dataset (all Ps)'!$I$1:$I$380,"*"&amp;'State Analysis (Annual Data)'!$B47&amp;"*")</f>
        <v>0</v>
      </c>
      <c r="P47">
        <f>COUNTIFS('Dataset (all Ps)'!$C$2:$C$381,"&gt;=1/1/2013",'Dataset (all Ps)'!$C$2:$C$381,"&lt;=12/31/2013",'Dataset (all Ps)'!$I$1:$I$380,"*"&amp;'State Analysis (Annual Data)'!$B47&amp;"*")</f>
        <v>0</v>
      </c>
      <c r="Q47">
        <f>COUNTIFS('Dataset (all Ps)'!$C$2:$C$381,"&gt;=1/1/2014",'Dataset (all Ps)'!$C$2:$C$381,"&lt;=12/31/2014",'Dataset (all Ps)'!$I$1:$I$380,"*"&amp;'State Analysis (Annual Data)'!$B47&amp;"*")</f>
        <v>0</v>
      </c>
      <c r="R47">
        <f>COUNTIFS('Dataset (all Ps)'!$C$2:$C$381,"&gt;=1/1/2015",'Dataset (all Ps)'!$C$2:$C$381,"&lt;=12/31/2015",'Dataset (all Ps)'!$I$1:$I$380,"*"&amp;'State Analysis (Annual Data)'!$B47&amp;"*")</f>
        <v>0</v>
      </c>
      <c r="S47">
        <f>COUNTIFS('Dataset (all Ps)'!$C$2:$C$381,"&gt;=1/1/2016",'Dataset (all Ps)'!$C$2:$C$381,"&lt;=12/31/2016",'Dataset (all Ps)'!$I$1:$I$380,"*"&amp;'State Analysis (Annual Data)'!$B47&amp;"*")</f>
        <v>0</v>
      </c>
      <c r="T47">
        <f>COUNTIFS('Dataset (all Ps)'!$C$2:$C$381,"&gt;=1/1/2017",'Dataset (all Ps)'!$C$2:$C$381,"&lt;=12/31/2017",'Dataset (all Ps)'!$I$1:$I$380,"*"&amp;'State Analysis (Annual Data)'!$B47&amp;"*")</f>
        <v>0</v>
      </c>
      <c r="U47">
        <f>COUNTIFS('Dataset (all Ps)'!$C$2:$C$381,"&gt;=1/1/2018",'Dataset (all Ps)'!$C$2:$C$381,"&lt;=12/31/2018",'Dataset (all Ps)'!$I$1:$I$380,"*"&amp;'State Analysis (Annual Data)'!$B47&amp;"*")</f>
        <v>0</v>
      </c>
      <c r="V47">
        <f>COUNTIFS('Dataset (all Ps)'!$C$2:$C$381,"&gt;=1/1/2019",'Dataset (all Ps)'!$C$2:$C$381,"&lt;=12/31/2019",'Dataset (all Ps)'!$I$1:$I$380,"*"&amp;'State Analysis (Annual Data)'!$B47&amp;"*")</f>
        <v>0</v>
      </c>
      <c r="W47">
        <f>COUNTIFS('Dataset (all Ps)'!$C$2:$C$381,"&gt;=1/1/2020",'Dataset (all Ps)'!$C$2:$C$381,"&lt;=12/31/2020",'Dataset (all Ps)'!$I$1:$I$380,"*"&amp;'State Analysis (Annual Data)'!$B47&amp;"*")</f>
        <v>0</v>
      </c>
      <c r="X47">
        <f>COUNTIFS('Dataset (all Ps)'!$C$2:$C$381,"&gt;=1/1/2021",'Dataset (all Ps)'!$C$2:$C$381,"&lt;=12/31/2021",'Dataset (all Ps)'!$I$1:$I$380,"*"&amp;'State Analysis (Annual Data)'!$B47&amp;"*")</f>
        <v>0</v>
      </c>
      <c r="Y47">
        <f>COUNTIFS('Dataset (all Ps)'!$C$2:$C$381,"&gt;=1/1/2022",'Dataset (all Ps)'!$C$2:$C$381,"&lt;=12/31/2022",'Dataset (all Ps)'!$I$1:$I$380,"*"&amp;'State Analysis (Annual Data)'!$B47&amp;"*")</f>
        <v>0</v>
      </c>
      <c r="Z47">
        <f>COUNTIFS('Dataset (all Ps)'!$C$2:$C$381,"&gt;=1/1/2023",'Dataset (all Ps)'!$C$2:$C$381,"&lt;=12/31/2023",'Dataset (all Ps)'!$I$1:$I$380,"*"&amp;'State Analysis (Annual Data)'!$B47&amp;"*")</f>
        <v>1</v>
      </c>
      <c r="AA47">
        <f>COUNTIFS('Dataset (all Ps)'!$C$2:$C$381,"&gt;=1/1/2001",'Dataset (all Ps)'!$C$2:$C$381,"&lt;=12/31/2001",'Dataset (all Ps)'!$J$1:$J$380,"*"&amp;'State Analysis (Annual Data)'!$B47&amp;"*")</f>
        <v>0</v>
      </c>
      <c r="AB47">
        <f>COUNTIFS('Dataset (all Ps)'!$C$2:$C$381,"&gt;=1/1/2002",'Dataset (all Ps)'!$C$2:$C$381,"&lt;=12/31/2002",'Dataset (all Ps)'!$J$1:$J$380,"*"&amp;'State Analysis (Annual Data)'!$B47&amp;"*")</f>
        <v>0</v>
      </c>
      <c r="AC47">
        <f>COUNTIFS('Dataset (all Ps)'!$C$2:$C$381,"&gt;=1/1/2003",'Dataset (all Ps)'!$C$2:$C$381,"&lt;=12/31/2003",'Dataset (all Ps)'!$J$1:$J$380,"*"&amp;'State Analysis (Annual Data)'!$B47&amp;"*")</f>
        <v>0</v>
      </c>
      <c r="AD47">
        <f>COUNTIFS('Dataset (all Ps)'!$C$2:$C$381,"&gt;=1/1/2004",'Dataset (all Ps)'!$C$2:$C$381,"&lt;=12/31/2004",'Dataset (all Ps)'!$J$1:$J$380,"*"&amp;'State Analysis (Annual Data)'!$B47&amp;"*")</f>
        <v>0</v>
      </c>
      <c r="AE47">
        <f>COUNTIFS('Dataset (all Ps)'!$C$2:$C$381,"&gt;=1/1/2005",'Dataset (all Ps)'!$C$2:$C$381,"&lt;=12/31/2005",'Dataset (all Ps)'!$J$1:$J$380,"*"&amp;'State Analysis (Annual Data)'!$B47&amp;"*")</f>
        <v>0</v>
      </c>
      <c r="AF47">
        <f>COUNTIFS('Dataset (all Ps)'!$C$2:$C$381,"&gt;=1/1/2006",'Dataset (all Ps)'!$C$2:$C$381,"&lt;=12/31/2006",'Dataset (all Ps)'!$J$1:$J$380,"*"&amp;'State Analysis (Annual Data)'!$B47&amp;"*")</f>
        <v>0</v>
      </c>
      <c r="AG47">
        <f>COUNTIFS('Dataset (all Ps)'!$C$2:$C$381,"&gt;=1/1/2007",'Dataset (all Ps)'!$C$2:$C$381,"&lt;=12/31/2007",'Dataset (all Ps)'!$J$1:$J$380,"*"&amp;'State Analysis (Annual Data)'!$B47&amp;"*")</f>
        <v>0</v>
      </c>
      <c r="AH47">
        <f>COUNTIFS('Dataset (all Ps)'!$C$2:$C$381,"&gt;=1/1/2008",'Dataset (all Ps)'!$C$2:$C$381,"&lt;=12/31/2008",'Dataset (all Ps)'!$J$1:$J$380,"*"&amp;'State Analysis (Annual Data)'!$B47&amp;"*")</f>
        <v>0</v>
      </c>
      <c r="AI47">
        <f>COUNTIFS('Dataset (all Ps)'!$C$2:$C$381,"&gt;=1/1/2009",'Dataset (all Ps)'!$C$2:$C$381,"&lt;=12/31/2009",'Dataset (all Ps)'!$J$1:$J$380,"*"&amp;'State Analysis (Annual Data)'!$B47&amp;"*")</f>
        <v>1</v>
      </c>
      <c r="AJ47">
        <f>COUNTIFS('Dataset (all Ps)'!$C$2:$C$381,"&gt;=1/1/2010",'Dataset (all Ps)'!$C$2:$C$381,"&lt;=12/31/2010",'Dataset (all Ps)'!$J$1:$J$380,"*"&amp;'State Analysis (Annual Data)'!$B47&amp;"*")</f>
        <v>1</v>
      </c>
      <c r="AK47">
        <f>COUNTIFS('Dataset (all Ps)'!$C$2:$C$381,"&gt;=1/1/2011",'Dataset (all Ps)'!$C$2:$C$381,"&lt;=12/31/2011",'Dataset (all Ps)'!$J$1:$J$380,"*"&amp;'State Analysis (Annual Data)'!$B47&amp;"*")</f>
        <v>0</v>
      </c>
      <c r="AL47">
        <f>COUNTIFS('Dataset (all Ps)'!$C$2:$C$381,"&gt;=1/1/2012",'Dataset (all Ps)'!$C$2:$C$381,"&lt;=12/31/2012",'Dataset (all Ps)'!$J$1:$J$380,"*"&amp;'State Analysis (Annual Data)'!$B47&amp;"*")</f>
        <v>2</v>
      </c>
      <c r="AM47">
        <f>COUNTIFS('Dataset (all Ps)'!$C$2:$C$381,"&gt;=1/1/2013",'Dataset (all Ps)'!$C$2:$C$381,"&lt;=12/31/2013",'Dataset (all Ps)'!$J$1:$J$380,"*"&amp;'State Analysis (Annual Data)'!$B47&amp;"*")</f>
        <v>1</v>
      </c>
      <c r="AN47">
        <f>COUNTIFS('Dataset (all Ps)'!$C$2:$C$381,"&gt;=1/1/2014",'Dataset (all Ps)'!$C$2:$C$381,"&lt;=12/31/2014",'Dataset (all Ps)'!$J$1:$J$380,"*"&amp;'State Analysis (Annual Data)'!$B47&amp;"*")</f>
        <v>2</v>
      </c>
      <c r="AO47">
        <f>COUNTIFS('Dataset (all Ps)'!$C$2:$C$381,"&gt;=1/1/2015",'Dataset (all Ps)'!$C$2:$C$381,"&lt;=12/31/2015",'Dataset (all Ps)'!$J$1:$J$380,"*"&amp;'State Analysis (Annual Data)'!$B47&amp;"*")</f>
        <v>6</v>
      </c>
      <c r="AP47">
        <f>COUNTIFS('Dataset (all Ps)'!$C$2:$C$381,"&gt;=1/1/2016",'Dataset (all Ps)'!$C$2:$C$381,"&lt;=12/31/2016",'Dataset (all Ps)'!$J$1:$J$380,"*"&amp;'State Analysis (Annual Data)'!$B47&amp;"*")</f>
        <v>5</v>
      </c>
      <c r="AQ47">
        <f>COUNTIFS('Dataset (all Ps)'!$C$2:$C$381,"&gt;=1/1/2017",'Dataset (all Ps)'!$C$2:$C$381,"&lt;=12/31/2017",'Dataset (all Ps)'!$J$1:$J$380,"*"&amp;'State Analysis (Annual Data)'!$B47&amp;"*")</f>
        <v>1</v>
      </c>
      <c r="AR47">
        <f>COUNTIFS('Dataset (all Ps)'!$C$2:$C$381,"&gt;=1/1/2018",'Dataset (all Ps)'!$C$2:$C$381,"&lt;=12/31/2018",'Dataset (all Ps)'!$J$1:$J$380,"*"&amp;'State Analysis (Annual Data)'!$B47&amp;"*")</f>
        <v>1</v>
      </c>
      <c r="AS47">
        <f>COUNTIFS('Dataset (all Ps)'!$C$2:$C$381,"&gt;=1/1/2019",'Dataset (all Ps)'!$C$2:$C$381,"&lt;=12/31/2019",'Dataset (all Ps)'!$J$1:$J$380,"*"&amp;'State Analysis (Annual Data)'!$B47&amp;"*")</f>
        <v>0</v>
      </c>
      <c r="AT47">
        <f>COUNTIFS('Dataset (all Ps)'!$C$2:$C$381,"&gt;=1/1/2020",'Dataset (all Ps)'!$C$2:$C$381,"&lt;=12/31/2020",'Dataset (all Ps)'!$J$1:$J$380,"*"&amp;'State Analysis (Annual Data)'!$B47&amp;"*")</f>
        <v>0</v>
      </c>
      <c r="AU47">
        <f>COUNTIFS('Dataset (all Ps)'!$C$2:$C$381,"&gt;=1/1/2021",'Dataset (all Ps)'!$C$2:$C$381,"&lt;=12/31/2021",'Dataset (all Ps)'!$J$1:$J$380,"*"&amp;'State Analysis (Annual Data)'!$B47&amp;"*")</f>
        <v>9</v>
      </c>
      <c r="AV47">
        <f>COUNTIFS('Dataset (all Ps)'!$C$2:$C$381,"&gt;=1/1/2022",'Dataset (all Ps)'!$C$2:$C$381,"&lt;=12/31/2022",'Dataset (all Ps)'!$J$1:$J$380,"*"&amp;'State Analysis (Annual Data)'!$B47&amp;"*")</f>
        <v>11</v>
      </c>
      <c r="AW47">
        <f>COUNTIFS('Dataset (all Ps)'!$C$2:$C$381,"&gt;=1/1/2023",'Dataset (all Ps)'!$C$2:$C$381,"&lt;=12/31/2023",'Dataset (all Ps)'!$J$1:$J$380,"*"&amp;'State Analysis (Annual Data)'!$B47&amp;"*")</f>
        <v>6</v>
      </c>
    </row>
    <row r="48" spans="1:49" x14ac:dyDescent="0.2">
      <c r="A48" t="s">
        <v>5507</v>
      </c>
      <c r="B48" t="s">
        <v>2054</v>
      </c>
      <c r="C48" t="s">
        <v>5515</v>
      </c>
      <c r="D48">
        <f>COUNTIFS('Dataset (all Ps)'!$C$2:$C$381,"&gt;=1/1/2001",'Dataset (all Ps)'!$C$2:$C$381,"&lt;=12/31/2001",'Dataset (all Ps)'!$I$1:$I$380,"*"&amp;'State Analysis (Annual Data)'!$B48&amp;"*")</f>
        <v>0</v>
      </c>
      <c r="E48">
        <f>COUNTIFS('Dataset (all Ps)'!$C$2:$C$381,"&gt;=1/1/2002",'Dataset (all Ps)'!$C$2:$C$381,"&lt;=12/31/2002",'Dataset (all Ps)'!$I$1:$I$380,"*"&amp;'State Analysis (Annual Data)'!$B48&amp;"*")</f>
        <v>0</v>
      </c>
      <c r="F48">
        <f>COUNTIFS('Dataset (all Ps)'!$C$2:$C$381,"&gt;=1/1/2003",'Dataset (all Ps)'!$C$2:$C$381,"&lt;=12/31/2003",'Dataset (all Ps)'!$I$1:$I$380,"*"&amp;'State Analysis (Annual Data)'!$B48&amp;"*")</f>
        <v>0</v>
      </c>
      <c r="G48">
        <f>COUNTIFS('Dataset (all Ps)'!$C$2:$C$381,"&gt;=1/1/2004",'Dataset (all Ps)'!$C$2:$C$381,"&lt;=12/31/2004",'Dataset (all Ps)'!$I$1:$I$380,"*"&amp;'State Analysis (Annual Data)'!$B48&amp;"*")</f>
        <v>1</v>
      </c>
      <c r="H48">
        <f>COUNTIFS('Dataset (all Ps)'!$C$2:$C$381,"&gt;=1/1/2005",'Dataset (all Ps)'!$C$2:$C$381,"&lt;=12/31/2005",'Dataset (all Ps)'!$I$1:$I$380,"*"&amp;'State Analysis (Annual Data)'!$B48&amp;"*")</f>
        <v>0</v>
      </c>
      <c r="I48">
        <f>COUNTIFS('Dataset (all Ps)'!$C$2:$C$381,"&gt;=1/1/2006",'Dataset (all Ps)'!$C$2:$C$381,"&lt;=12/31/2006",'Dataset (all Ps)'!$I$1:$I$380,"*"&amp;'State Analysis (Annual Data)'!$B48&amp;"*")</f>
        <v>0</v>
      </c>
      <c r="J48">
        <f>COUNTIFS('Dataset (all Ps)'!$C$2:$C$381,"&gt;=1/1/2007",'Dataset (all Ps)'!$C$2:$C$381,"&lt;=12/31/2007",'Dataset (all Ps)'!$I$1:$I$380,"*"&amp;'State Analysis (Annual Data)'!$B48&amp;"*")</f>
        <v>0</v>
      </c>
      <c r="K48">
        <f>COUNTIFS('Dataset (all Ps)'!$C$2:$C$381,"&gt;=1/1/2008",'Dataset (all Ps)'!$C$2:$C$381,"&lt;=12/31/2008",'Dataset (all Ps)'!$I$1:$I$380,"*"&amp;'State Analysis (Annual Data)'!$B48&amp;"*")</f>
        <v>2</v>
      </c>
      <c r="L48">
        <f>COUNTIFS('Dataset (all Ps)'!$C$2:$C$381,"&gt;=1/1/2009",'Dataset (all Ps)'!$C$2:$C$381,"&lt;=12/31/2009",'Dataset (all Ps)'!$I$1:$I$380,"*"&amp;'State Analysis (Annual Data)'!$B48&amp;"*")</f>
        <v>0</v>
      </c>
      <c r="M48">
        <f>COUNTIFS('Dataset (all Ps)'!$C$2:$C$381,"&gt;=1/1/2010",'Dataset (all Ps)'!$C$2:$C$381,"&lt;=12/31/2010",'Dataset (all Ps)'!$I$1:$I$380,"*"&amp;'State Analysis (Annual Data)'!$B48&amp;"*")</f>
        <v>0</v>
      </c>
      <c r="N48">
        <f>COUNTIFS('Dataset (all Ps)'!$C$2:$C$381,"&gt;=1/1/2011",'Dataset (all Ps)'!$C$2:$C$381,"&lt;=12/31/2011",'Dataset (all Ps)'!$I$1:$I$380,"*"&amp;'State Analysis (Annual Data)'!$B48&amp;"*")</f>
        <v>0</v>
      </c>
      <c r="O48">
        <f>COUNTIFS('Dataset (all Ps)'!$C$2:$C$381,"&gt;=1/1/2012",'Dataset (all Ps)'!$C$2:$C$381,"&lt;=12/31/2012",'Dataset (all Ps)'!$I$1:$I$380,"*"&amp;'State Analysis (Annual Data)'!$B48&amp;"*")</f>
        <v>0</v>
      </c>
      <c r="P48">
        <f>COUNTIFS('Dataset (all Ps)'!$C$2:$C$381,"&gt;=1/1/2013",'Dataset (all Ps)'!$C$2:$C$381,"&lt;=12/31/2013",'Dataset (all Ps)'!$I$1:$I$380,"*"&amp;'State Analysis (Annual Data)'!$B48&amp;"*")</f>
        <v>0</v>
      </c>
      <c r="Q48">
        <f>COUNTIFS('Dataset (all Ps)'!$C$2:$C$381,"&gt;=1/1/2014",'Dataset (all Ps)'!$C$2:$C$381,"&lt;=12/31/2014",'Dataset (all Ps)'!$I$1:$I$380,"*"&amp;'State Analysis (Annual Data)'!$B48&amp;"*")</f>
        <v>0</v>
      </c>
      <c r="R48">
        <f>COUNTIFS('Dataset (all Ps)'!$C$2:$C$381,"&gt;=1/1/2015",'Dataset (all Ps)'!$C$2:$C$381,"&lt;=12/31/2015",'Dataset (all Ps)'!$I$1:$I$380,"*"&amp;'State Analysis (Annual Data)'!$B48&amp;"*")</f>
        <v>0</v>
      </c>
      <c r="S48">
        <f>COUNTIFS('Dataset (all Ps)'!$C$2:$C$381,"&gt;=1/1/2016",'Dataset (all Ps)'!$C$2:$C$381,"&lt;=12/31/2016",'Dataset (all Ps)'!$I$1:$I$380,"*"&amp;'State Analysis (Annual Data)'!$B48&amp;"*")</f>
        <v>0</v>
      </c>
      <c r="T48">
        <f>COUNTIFS('Dataset (all Ps)'!$C$2:$C$381,"&gt;=1/1/2017",'Dataset (all Ps)'!$C$2:$C$381,"&lt;=12/31/2017",'Dataset (all Ps)'!$I$1:$I$380,"*"&amp;'State Analysis (Annual Data)'!$B48&amp;"*")</f>
        <v>0</v>
      </c>
      <c r="U48">
        <f>COUNTIFS('Dataset (all Ps)'!$C$2:$C$381,"&gt;=1/1/2018",'Dataset (all Ps)'!$C$2:$C$381,"&lt;=12/31/2018",'Dataset (all Ps)'!$I$1:$I$380,"*"&amp;'State Analysis (Annual Data)'!$B48&amp;"*")</f>
        <v>1</v>
      </c>
      <c r="V48">
        <f>COUNTIFS('Dataset (all Ps)'!$C$2:$C$381,"&gt;=1/1/2019",'Dataset (all Ps)'!$C$2:$C$381,"&lt;=12/31/2019",'Dataset (all Ps)'!$I$1:$I$380,"*"&amp;'State Analysis (Annual Data)'!$B48&amp;"*")</f>
        <v>0</v>
      </c>
      <c r="W48">
        <f>COUNTIFS('Dataset (all Ps)'!$C$2:$C$381,"&gt;=1/1/2020",'Dataset (all Ps)'!$C$2:$C$381,"&lt;=12/31/2020",'Dataset (all Ps)'!$I$1:$I$380,"*"&amp;'State Analysis (Annual Data)'!$B48&amp;"*")</f>
        <v>0</v>
      </c>
      <c r="X48">
        <f>COUNTIFS('Dataset (all Ps)'!$C$2:$C$381,"&gt;=1/1/2021",'Dataset (all Ps)'!$C$2:$C$381,"&lt;=12/31/2021",'Dataset (all Ps)'!$I$1:$I$380,"*"&amp;'State Analysis (Annual Data)'!$B48&amp;"*")</f>
        <v>0</v>
      </c>
      <c r="Y48">
        <f>COUNTIFS('Dataset (all Ps)'!$C$2:$C$381,"&gt;=1/1/2022",'Dataset (all Ps)'!$C$2:$C$381,"&lt;=12/31/2022",'Dataset (all Ps)'!$I$1:$I$380,"*"&amp;'State Analysis (Annual Data)'!$B48&amp;"*")</f>
        <v>0</v>
      </c>
      <c r="Z48">
        <f>COUNTIFS('Dataset (all Ps)'!$C$2:$C$381,"&gt;=1/1/2023",'Dataset (all Ps)'!$C$2:$C$381,"&lt;=12/31/2023",'Dataset (all Ps)'!$I$1:$I$380,"*"&amp;'State Analysis (Annual Data)'!$B48&amp;"*")</f>
        <v>0</v>
      </c>
      <c r="AA48">
        <f>COUNTIFS('Dataset (all Ps)'!$C$2:$C$381,"&gt;=1/1/2001",'Dataset (all Ps)'!$C$2:$C$381,"&lt;=12/31/2001",'Dataset (all Ps)'!$J$1:$J$380,"*"&amp;'State Analysis (Annual Data)'!$B48&amp;"*")</f>
        <v>1</v>
      </c>
      <c r="AB48">
        <f>COUNTIFS('Dataset (all Ps)'!$C$2:$C$381,"&gt;=1/1/2002",'Dataset (all Ps)'!$C$2:$C$381,"&lt;=12/31/2002",'Dataset (all Ps)'!$J$1:$J$380,"*"&amp;'State Analysis (Annual Data)'!$B48&amp;"*")</f>
        <v>2</v>
      </c>
      <c r="AC48">
        <f>COUNTIFS('Dataset (all Ps)'!$C$2:$C$381,"&gt;=1/1/2003",'Dataset (all Ps)'!$C$2:$C$381,"&lt;=12/31/2003",'Dataset (all Ps)'!$J$1:$J$380,"*"&amp;'State Analysis (Annual Data)'!$B48&amp;"*")</f>
        <v>3</v>
      </c>
      <c r="AD48">
        <f>COUNTIFS('Dataset (all Ps)'!$C$2:$C$381,"&gt;=1/1/2004",'Dataset (all Ps)'!$C$2:$C$381,"&lt;=12/31/2004",'Dataset (all Ps)'!$J$1:$J$380,"*"&amp;'State Analysis (Annual Data)'!$B48&amp;"*")</f>
        <v>2</v>
      </c>
      <c r="AE48">
        <f>COUNTIFS('Dataset (all Ps)'!$C$2:$C$381,"&gt;=1/1/2005",'Dataset (all Ps)'!$C$2:$C$381,"&lt;=12/31/2005",'Dataset (all Ps)'!$J$1:$J$380,"*"&amp;'State Analysis (Annual Data)'!$B48&amp;"*")</f>
        <v>2</v>
      </c>
      <c r="AF48">
        <f>COUNTIFS('Dataset (all Ps)'!$C$2:$C$381,"&gt;=1/1/2006",'Dataset (all Ps)'!$C$2:$C$381,"&lt;=12/31/2006",'Dataset (all Ps)'!$J$1:$J$380,"*"&amp;'State Analysis (Annual Data)'!$B48&amp;"*")</f>
        <v>5</v>
      </c>
      <c r="AG48">
        <f>COUNTIFS('Dataset (all Ps)'!$C$2:$C$381,"&gt;=1/1/2007",'Dataset (all Ps)'!$C$2:$C$381,"&lt;=12/31/2007",'Dataset (all Ps)'!$J$1:$J$380,"*"&amp;'State Analysis (Annual Data)'!$B48&amp;"*")</f>
        <v>3</v>
      </c>
      <c r="AH48">
        <f>COUNTIFS('Dataset (all Ps)'!$C$2:$C$381,"&gt;=1/1/2008",'Dataset (all Ps)'!$C$2:$C$381,"&lt;=12/31/2008",'Dataset (all Ps)'!$J$1:$J$380,"*"&amp;'State Analysis (Annual Data)'!$B48&amp;"*")</f>
        <v>4</v>
      </c>
      <c r="AI48">
        <f>COUNTIFS('Dataset (all Ps)'!$C$2:$C$381,"&gt;=1/1/2009",'Dataset (all Ps)'!$C$2:$C$381,"&lt;=12/31/2009",'Dataset (all Ps)'!$J$1:$J$380,"*"&amp;'State Analysis (Annual Data)'!$B48&amp;"*")</f>
        <v>0</v>
      </c>
      <c r="AJ48">
        <f>COUNTIFS('Dataset (all Ps)'!$C$2:$C$381,"&gt;=1/1/2010",'Dataset (all Ps)'!$C$2:$C$381,"&lt;=12/31/2010",'Dataset (all Ps)'!$J$1:$J$380,"*"&amp;'State Analysis (Annual Data)'!$B48&amp;"*")</f>
        <v>1</v>
      </c>
      <c r="AK48">
        <f>COUNTIFS('Dataset (all Ps)'!$C$2:$C$381,"&gt;=1/1/2011",'Dataset (all Ps)'!$C$2:$C$381,"&lt;=12/31/2011",'Dataset (all Ps)'!$J$1:$J$380,"*"&amp;'State Analysis (Annual Data)'!$B48&amp;"*")</f>
        <v>1</v>
      </c>
      <c r="AL48">
        <f>COUNTIFS('Dataset (all Ps)'!$C$2:$C$381,"&gt;=1/1/2012",'Dataset (all Ps)'!$C$2:$C$381,"&lt;=12/31/2012",'Dataset (all Ps)'!$J$1:$J$380,"*"&amp;'State Analysis (Annual Data)'!$B48&amp;"*")</f>
        <v>0</v>
      </c>
      <c r="AM48">
        <f>COUNTIFS('Dataset (all Ps)'!$C$2:$C$381,"&gt;=1/1/2013",'Dataset (all Ps)'!$C$2:$C$381,"&lt;=12/31/2013",'Dataset (all Ps)'!$J$1:$J$380,"*"&amp;'State Analysis (Annual Data)'!$B48&amp;"*")</f>
        <v>1</v>
      </c>
      <c r="AN48">
        <f>COUNTIFS('Dataset (all Ps)'!$C$2:$C$381,"&gt;=1/1/2014",'Dataset (all Ps)'!$C$2:$C$381,"&lt;=12/31/2014",'Dataset (all Ps)'!$J$1:$J$380,"*"&amp;'State Analysis (Annual Data)'!$B48&amp;"*")</f>
        <v>1</v>
      </c>
      <c r="AO48">
        <f>COUNTIFS('Dataset (all Ps)'!$C$2:$C$381,"&gt;=1/1/2015",'Dataset (all Ps)'!$C$2:$C$381,"&lt;=12/31/2015",'Dataset (all Ps)'!$J$1:$J$380,"*"&amp;'State Analysis (Annual Data)'!$B48&amp;"*")</f>
        <v>0</v>
      </c>
      <c r="AP48">
        <f>COUNTIFS('Dataset (all Ps)'!$C$2:$C$381,"&gt;=1/1/2016",'Dataset (all Ps)'!$C$2:$C$381,"&lt;=12/31/2016",'Dataset (all Ps)'!$J$1:$J$380,"*"&amp;'State Analysis (Annual Data)'!$B48&amp;"*")</f>
        <v>2</v>
      </c>
      <c r="AQ48">
        <f>COUNTIFS('Dataset (all Ps)'!$C$2:$C$381,"&gt;=1/1/2017",'Dataset (all Ps)'!$C$2:$C$381,"&lt;=12/31/2017",'Dataset (all Ps)'!$J$1:$J$380,"*"&amp;'State Analysis (Annual Data)'!$B48&amp;"*")</f>
        <v>16</v>
      </c>
      <c r="AR48">
        <f>COUNTIFS('Dataset (all Ps)'!$C$2:$C$381,"&gt;=1/1/2018",'Dataset (all Ps)'!$C$2:$C$381,"&lt;=12/31/2018",'Dataset (all Ps)'!$J$1:$J$380,"*"&amp;'State Analysis (Annual Data)'!$B48&amp;"*")</f>
        <v>10</v>
      </c>
      <c r="AS48">
        <f>COUNTIFS('Dataset (all Ps)'!$C$2:$C$381,"&gt;=1/1/2019",'Dataset (all Ps)'!$C$2:$C$381,"&lt;=12/31/2019",'Dataset (all Ps)'!$J$1:$J$380,"*"&amp;'State Analysis (Annual Data)'!$B48&amp;"*")</f>
        <v>15</v>
      </c>
      <c r="AT48">
        <f>COUNTIFS('Dataset (all Ps)'!$C$2:$C$381,"&gt;=1/1/2020",'Dataset (all Ps)'!$C$2:$C$381,"&lt;=12/31/2020",'Dataset (all Ps)'!$J$1:$J$380,"*"&amp;'State Analysis (Annual Data)'!$B48&amp;"*")</f>
        <v>29</v>
      </c>
      <c r="AU48">
        <f>COUNTIFS('Dataset (all Ps)'!$C$2:$C$381,"&gt;=1/1/2021",'Dataset (all Ps)'!$C$2:$C$381,"&lt;=12/31/2021",'Dataset (all Ps)'!$J$1:$J$380,"*"&amp;'State Analysis (Annual Data)'!$B48&amp;"*")</f>
        <v>13</v>
      </c>
      <c r="AV48">
        <f>COUNTIFS('Dataset (all Ps)'!$C$2:$C$381,"&gt;=1/1/2022",'Dataset (all Ps)'!$C$2:$C$381,"&lt;=12/31/2022",'Dataset (all Ps)'!$J$1:$J$380,"*"&amp;'State Analysis (Annual Data)'!$B48&amp;"*")</f>
        <v>1</v>
      </c>
      <c r="AW48">
        <f>COUNTIFS('Dataset (all Ps)'!$C$2:$C$381,"&gt;=1/1/2023",'Dataset (all Ps)'!$C$2:$C$381,"&lt;=12/31/2023",'Dataset (all Ps)'!$J$1:$J$380,"*"&amp;'State Analysis (Annual Data)'!$B48&amp;"*")</f>
        <v>2</v>
      </c>
    </row>
    <row r="49" spans="1:49" x14ac:dyDescent="0.2">
      <c r="A49" t="s">
        <v>5508</v>
      </c>
      <c r="B49" t="s">
        <v>1636</v>
      </c>
      <c r="C49" t="s">
        <v>5514</v>
      </c>
      <c r="D49">
        <f>COUNTIFS('Dataset (all Ps)'!$C$2:$C$381,"&gt;=1/1/2001",'Dataset (all Ps)'!$C$2:$C$381,"&lt;=12/31/2001",'Dataset (all Ps)'!$I$1:$I$380,"*"&amp;'State Analysis (Annual Data)'!$B49&amp;"*")</f>
        <v>0</v>
      </c>
      <c r="E49">
        <f>COUNTIFS('Dataset (all Ps)'!$C$2:$C$381,"&gt;=1/1/2002",'Dataset (all Ps)'!$C$2:$C$381,"&lt;=12/31/2002",'Dataset (all Ps)'!$I$1:$I$380,"*"&amp;'State Analysis (Annual Data)'!$B49&amp;"*")</f>
        <v>0</v>
      </c>
      <c r="F49">
        <f>COUNTIFS('Dataset (all Ps)'!$C$2:$C$381,"&gt;=1/1/2003",'Dataset (all Ps)'!$C$2:$C$381,"&lt;=12/31/2003",'Dataset (all Ps)'!$I$1:$I$380,"*"&amp;'State Analysis (Annual Data)'!$B49&amp;"*")</f>
        <v>0</v>
      </c>
      <c r="G49">
        <f>COUNTIFS('Dataset (all Ps)'!$C$2:$C$381,"&gt;=1/1/2004",'Dataset (all Ps)'!$C$2:$C$381,"&lt;=12/31/2004",'Dataset (all Ps)'!$I$1:$I$380,"*"&amp;'State Analysis (Annual Data)'!$B49&amp;"*")</f>
        <v>0</v>
      </c>
      <c r="H49">
        <f>COUNTIFS('Dataset (all Ps)'!$C$2:$C$381,"&gt;=1/1/2005",'Dataset (all Ps)'!$C$2:$C$381,"&lt;=12/31/2005",'Dataset (all Ps)'!$I$1:$I$380,"*"&amp;'State Analysis (Annual Data)'!$B49&amp;"*")</f>
        <v>0</v>
      </c>
      <c r="I49">
        <f>COUNTIFS('Dataset (all Ps)'!$C$2:$C$381,"&gt;=1/1/2006",'Dataset (all Ps)'!$C$2:$C$381,"&lt;=12/31/2006",'Dataset (all Ps)'!$I$1:$I$380,"*"&amp;'State Analysis (Annual Data)'!$B49&amp;"*")</f>
        <v>0</v>
      </c>
      <c r="J49">
        <f>COUNTIFS('Dataset (all Ps)'!$C$2:$C$381,"&gt;=1/1/2007",'Dataset (all Ps)'!$C$2:$C$381,"&lt;=12/31/2007",'Dataset (all Ps)'!$I$1:$I$380,"*"&amp;'State Analysis (Annual Data)'!$B49&amp;"*")</f>
        <v>0</v>
      </c>
      <c r="K49">
        <f>COUNTIFS('Dataset (all Ps)'!$C$2:$C$381,"&gt;=1/1/2008",'Dataset (all Ps)'!$C$2:$C$381,"&lt;=12/31/2008",'Dataset (all Ps)'!$I$1:$I$380,"*"&amp;'State Analysis (Annual Data)'!$B49&amp;"*")</f>
        <v>0</v>
      </c>
      <c r="L49">
        <f>COUNTIFS('Dataset (all Ps)'!$C$2:$C$381,"&gt;=1/1/2009",'Dataset (all Ps)'!$C$2:$C$381,"&lt;=12/31/2009",'Dataset (all Ps)'!$I$1:$I$380,"*"&amp;'State Analysis (Annual Data)'!$B49&amp;"*")</f>
        <v>1</v>
      </c>
      <c r="M49">
        <f>COUNTIFS('Dataset (all Ps)'!$C$2:$C$381,"&gt;=1/1/2010",'Dataset (all Ps)'!$C$2:$C$381,"&lt;=12/31/2010",'Dataset (all Ps)'!$I$1:$I$380,"*"&amp;'State Analysis (Annual Data)'!$B49&amp;"*")</f>
        <v>0</v>
      </c>
      <c r="N49">
        <f>COUNTIFS('Dataset (all Ps)'!$C$2:$C$381,"&gt;=1/1/2011",'Dataset (all Ps)'!$C$2:$C$381,"&lt;=12/31/2011",'Dataset (all Ps)'!$I$1:$I$380,"*"&amp;'State Analysis (Annual Data)'!$B49&amp;"*")</f>
        <v>0</v>
      </c>
      <c r="O49">
        <f>COUNTIFS('Dataset (all Ps)'!$C$2:$C$381,"&gt;=1/1/2012",'Dataset (all Ps)'!$C$2:$C$381,"&lt;=12/31/2012",'Dataset (all Ps)'!$I$1:$I$380,"*"&amp;'State Analysis (Annual Data)'!$B49&amp;"*")</f>
        <v>0</v>
      </c>
      <c r="P49">
        <f>COUNTIFS('Dataset (all Ps)'!$C$2:$C$381,"&gt;=1/1/2013",'Dataset (all Ps)'!$C$2:$C$381,"&lt;=12/31/2013",'Dataset (all Ps)'!$I$1:$I$380,"*"&amp;'State Analysis (Annual Data)'!$B49&amp;"*")</f>
        <v>0</v>
      </c>
      <c r="Q49">
        <f>COUNTIFS('Dataset (all Ps)'!$C$2:$C$381,"&gt;=1/1/2014",'Dataset (all Ps)'!$C$2:$C$381,"&lt;=12/31/2014",'Dataset (all Ps)'!$I$1:$I$380,"*"&amp;'State Analysis (Annual Data)'!$B49&amp;"*")</f>
        <v>0</v>
      </c>
      <c r="R49">
        <f>COUNTIFS('Dataset (all Ps)'!$C$2:$C$381,"&gt;=1/1/2015",'Dataset (all Ps)'!$C$2:$C$381,"&lt;=12/31/2015",'Dataset (all Ps)'!$I$1:$I$380,"*"&amp;'State Analysis (Annual Data)'!$B49&amp;"*")</f>
        <v>0</v>
      </c>
      <c r="S49">
        <f>COUNTIFS('Dataset (all Ps)'!$C$2:$C$381,"&gt;=1/1/2016",'Dataset (all Ps)'!$C$2:$C$381,"&lt;=12/31/2016",'Dataset (all Ps)'!$I$1:$I$380,"*"&amp;'State Analysis (Annual Data)'!$B49&amp;"*")</f>
        <v>0</v>
      </c>
      <c r="T49">
        <f>COUNTIFS('Dataset (all Ps)'!$C$2:$C$381,"&gt;=1/1/2017",'Dataset (all Ps)'!$C$2:$C$381,"&lt;=12/31/2017",'Dataset (all Ps)'!$I$1:$I$380,"*"&amp;'State Analysis (Annual Data)'!$B49&amp;"*")</f>
        <v>0</v>
      </c>
      <c r="U49">
        <f>COUNTIFS('Dataset (all Ps)'!$C$2:$C$381,"&gt;=1/1/2018",'Dataset (all Ps)'!$C$2:$C$381,"&lt;=12/31/2018",'Dataset (all Ps)'!$I$1:$I$380,"*"&amp;'State Analysis (Annual Data)'!$B49&amp;"*")</f>
        <v>0</v>
      </c>
      <c r="V49">
        <f>COUNTIFS('Dataset (all Ps)'!$C$2:$C$381,"&gt;=1/1/2019",'Dataset (all Ps)'!$C$2:$C$381,"&lt;=12/31/2019",'Dataset (all Ps)'!$I$1:$I$380,"*"&amp;'State Analysis (Annual Data)'!$B49&amp;"*")</f>
        <v>1</v>
      </c>
      <c r="W49">
        <f>COUNTIFS('Dataset (all Ps)'!$C$2:$C$381,"&gt;=1/1/2020",'Dataset (all Ps)'!$C$2:$C$381,"&lt;=12/31/2020",'Dataset (all Ps)'!$I$1:$I$380,"*"&amp;'State Analysis (Annual Data)'!$B49&amp;"*")</f>
        <v>1</v>
      </c>
      <c r="X49">
        <f>COUNTIFS('Dataset (all Ps)'!$C$2:$C$381,"&gt;=1/1/2021",'Dataset (all Ps)'!$C$2:$C$381,"&lt;=12/31/2021",'Dataset (all Ps)'!$I$1:$I$380,"*"&amp;'State Analysis (Annual Data)'!$B49&amp;"*")</f>
        <v>0</v>
      </c>
      <c r="Y49">
        <f>COUNTIFS('Dataset (all Ps)'!$C$2:$C$381,"&gt;=1/1/2022",'Dataset (all Ps)'!$C$2:$C$381,"&lt;=12/31/2022",'Dataset (all Ps)'!$I$1:$I$380,"*"&amp;'State Analysis (Annual Data)'!$B49&amp;"*")</f>
        <v>0</v>
      </c>
      <c r="Z49">
        <f>COUNTIFS('Dataset (all Ps)'!$C$2:$C$381,"&gt;=1/1/2023",'Dataset (all Ps)'!$C$2:$C$381,"&lt;=12/31/2023",'Dataset (all Ps)'!$I$1:$I$380,"*"&amp;'State Analysis (Annual Data)'!$B49&amp;"*")</f>
        <v>1</v>
      </c>
      <c r="AA49">
        <f>COUNTIFS('Dataset (all Ps)'!$C$2:$C$381,"&gt;=1/1/2001",'Dataset (all Ps)'!$C$2:$C$381,"&lt;=12/31/2001",'Dataset (all Ps)'!$J$1:$J$380,"*"&amp;'State Analysis (Annual Data)'!$B49&amp;"*")</f>
        <v>0</v>
      </c>
      <c r="AB49">
        <f>COUNTIFS('Dataset (all Ps)'!$C$2:$C$381,"&gt;=1/1/2002",'Dataset (all Ps)'!$C$2:$C$381,"&lt;=12/31/2002",'Dataset (all Ps)'!$J$1:$J$380,"*"&amp;'State Analysis (Annual Data)'!$B49&amp;"*")</f>
        <v>0</v>
      </c>
      <c r="AC49">
        <f>COUNTIFS('Dataset (all Ps)'!$C$2:$C$381,"&gt;=1/1/2003",'Dataset (all Ps)'!$C$2:$C$381,"&lt;=12/31/2003",'Dataset (all Ps)'!$J$1:$J$380,"*"&amp;'State Analysis (Annual Data)'!$B49&amp;"*")</f>
        <v>0</v>
      </c>
      <c r="AD49">
        <f>COUNTIFS('Dataset (all Ps)'!$C$2:$C$381,"&gt;=1/1/2004",'Dataset (all Ps)'!$C$2:$C$381,"&lt;=12/31/2004",'Dataset (all Ps)'!$J$1:$J$380,"*"&amp;'State Analysis (Annual Data)'!$B49&amp;"*")</f>
        <v>0</v>
      </c>
      <c r="AE49">
        <f>COUNTIFS('Dataset (all Ps)'!$C$2:$C$381,"&gt;=1/1/2005",'Dataset (all Ps)'!$C$2:$C$381,"&lt;=12/31/2005",'Dataset (all Ps)'!$J$1:$J$380,"*"&amp;'State Analysis (Annual Data)'!$B49&amp;"*")</f>
        <v>0</v>
      </c>
      <c r="AF49">
        <f>COUNTIFS('Dataset (all Ps)'!$C$2:$C$381,"&gt;=1/1/2006",'Dataset (all Ps)'!$C$2:$C$381,"&lt;=12/31/2006",'Dataset (all Ps)'!$J$1:$J$380,"*"&amp;'State Analysis (Annual Data)'!$B49&amp;"*")</f>
        <v>0</v>
      </c>
      <c r="AG49">
        <f>COUNTIFS('Dataset (all Ps)'!$C$2:$C$381,"&gt;=1/1/2007",'Dataset (all Ps)'!$C$2:$C$381,"&lt;=12/31/2007",'Dataset (all Ps)'!$J$1:$J$380,"*"&amp;'State Analysis (Annual Data)'!$B49&amp;"*")</f>
        <v>0</v>
      </c>
      <c r="AH49">
        <f>COUNTIFS('Dataset (all Ps)'!$C$2:$C$381,"&gt;=1/1/2008",'Dataset (all Ps)'!$C$2:$C$381,"&lt;=12/31/2008",'Dataset (all Ps)'!$J$1:$J$380,"*"&amp;'State Analysis (Annual Data)'!$B49&amp;"*")</f>
        <v>0</v>
      </c>
      <c r="AI49">
        <f>COUNTIFS('Dataset (all Ps)'!$C$2:$C$381,"&gt;=1/1/2009",'Dataset (all Ps)'!$C$2:$C$381,"&lt;=12/31/2009",'Dataset (all Ps)'!$J$1:$J$380,"*"&amp;'State Analysis (Annual Data)'!$B49&amp;"*")</f>
        <v>1</v>
      </c>
      <c r="AJ49">
        <f>COUNTIFS('Dataset (all Ps)'!$C$2:$C$381,"&gt;=1/1/2010",'Dataset (all Ps)'!$C$2:$C$381,"&lt;=12/31/2010",'Dataset (all Ps)'!$J$1:$J$380,"*"&amp;'State Analysis (Annual Data)'!$B49&amp;"*")</f>
        <v>2</v>
      </c>
      <c r="AK49">
        <f>COUNTIFS('Dataset (all Ps)'!$C$2:$C$381,"&gt;=1/1/2011",'Dataset (all Ps)'!$C$2:$C$381,"&lt;=12/31/2011",'Dataset (all Ps)'!$J$1:$J$380,"*"&amp;'State Analysis (Annual Data)'!$B49&amp;"*")</f>
        <v>1</v>
      </c>
      <c r="AL49">
        <f>COUNTIFS('Dataset (all Ps)'!$C$2:$C$381,"&gt;=1/1/2012",'Dataset (all Ps)'!$C$2:$C$381,"&lt;=12/31/2012",'Dataset (all Ps)'!$J$1:$J$380,"*"&amp;'State Analysis (Annual Data)'!$B49&amp;"*")</f>
        <v>2</v>
      </c>
      <c r="AM49">
        <f>COUNTIFS('Dataset (all Ps)'!$C$2:$C$381,"&gt;=1/1/2013",'Dataset (all Ps)'!$C$2:$C$381,"&lt;=12/31/2013",'Dataset (all Ps)'!$J$1:$J$380,"*"&amp;'State Analysis (Annual Data)'!$B49&amp;"*")</f>
        <v>0</v>
      </c>
      <c r="AN49">
        <f>COUNTIFS('Dataset (all Ps)'!$C$2:$C$381,"&gt;=1/1/2014",'Dataset (all Ps)'!$C$2:$C$381,"&lt;=12/31/2014",'Dataset (all Ps)'!$J$1:$J$380,"*"&amp;'State Analysis (Annual Data)'!$B49&amp;"*")</f>
        <v>1</v>
      </c>
      <c r="AO49">
        <f>COUNTIFS('Dataset (all Ps)'!$C$2:$C$381,"&gt;=1/1/2015",'Dataset (all Ps)'!$C$2:$C$381,"&lt;=12/31/2015",'Dataset (all Ps)'!$J$1:$J$380,"*"&amp;'State Analysis (Annual Data)'!$B49&amp;"*")</f>
        <v>0</v>
      </c>
      <c r="AP49">
        <f>COUNTIFS('Dataset (all Ps)'!$C$2:$C$381,"&gt;=1/1/2016",'Dataset (all Ps)'!$C$2:$C$381,"&lt;=12/31/2016",'Dataset (all Ps)'!$J$1:$J$380,"*"&amp;'State Analysis (Annual Data)'!$B49&amp;"*")</f>
        <v>0</v>
      </c>
      <c r="AQ49">
        <f>COUNTIFS('Dataset (all Ps)'!$C$2:$C$381,"&gt;=1/1/2017",'Dataset (all Ps)'!$C$2:$C$381,"&lt;=12/31/2017",'Dataset (all Ps)'!$J$1:$J$380,"*"&amp;'State Analysis (Annual Data)'!$B49&amp;"*")</f>
        <v>6</v>
      </c>
      <c r="AR49">
        <f>COUNTIFS('Dataset (all Ps)'!$C$2:$C$381,"&gt;=1/1/2018",'Dataset (all Ps)'!$C$2:$C$381,"&lt;=12/31/2018",'Dataset (all Ps)'!$J$1:$J$380,"*"&amp;'State Analysis (Annual Data)'!$B49&amp;"*")</f>
        <v>7</v>
      </c>
      <c r="AS49">
        <f>COUNTIFS('Dataset (all Ps)'!$C$2:$C$381,"&gt;=1/1/2019",'Dataset (all Ps)'!$C$2:$C$381,"&lt;=12/31/2019",'Dataset (all Ps)'!$J$1:$J$380,"*"&amp;'State Analysis (Annual Data)'!$B49&amp;"*")</f>
        <v>9</v>
      </c>
      <c r="AT49">
        <f>COUNTIFS('Dataset (all Ps)'!$C$2:$C$381,"&gt;=1/1/2020",'Dataset (all Ps)'!$C$2:$C$381,"&lt;=12/31/2020",'Dataset (all Ps)'!$J$1:$J$380,"*"&amp;'State Analysis (Annual Data)'!$B49&amp;"*")</f>
        <v>21</v>
      </c>
      <c r="AU49">
        <f>COUNTIFS('Dataset (all Ps)'!$C$2:$C$381,"&gt;=1/1/2021",'Dataset (all Ps)'!$C$2:$C$381,"&lt;=12/31/2021",'Dataset (all Ps)'!$J$1:$J$380,"*"&amp;'State Analysis (Annual Data)'!$B49&amp;"*")</f>
        <v>6</v>
      </c>
      <c r="AV49">
        <f>COUNTIFS('Dataset (all Ps)'!$C$2:$C$381,"&gt;=1/1/2022",'Dataset (all Ps)'!$C$2:$C$381,"&lt;=12/31/2022",'Dataset (all Ps)'!$J$1:$J$380,"*"&amp;'State Analysis (Annual Data)'!$B49&amp;"*")</f>
        <v>4</v>
      </c>
      <c r="AW49">
        <f>COUNTIFS('Dataset (all Ps)'!$C$2:$C$381,"&gt;=1/1/2023",'Dataset (all Ps)'!$C$2:$C$381,"&lt;=12/31/2023",'Dataset (all Ps)'!$J$1:$J$380,"*"&amp;'State Analysis (Annual Data)'!$B49&amp;"*")</f>
        <v>5</v>
      </c>
    </row>
    <row r="50" spans="1:49" x14ac:dyDescent="0.2">
      <c r="A50" t="s">
        <v>5509</v>
      </c>
      <c r="B50" t="s">
        <v>165</v>
      </c>
      <c r="C50" t="s">
        <v>5515</v>
      </c>
      <c r="D50">
        <f>COUNTIFS('Dataset (all Ps)'!$C$2:$C$381,"&gt;=1/1/2001",'Dataset (all Ps)'!$C$2:$C$381,"&lt;=12/31/2001",'Dataset (all Ps)'!$I$1:$I$380,"*"&amp;'State Analysis (Annual Data)'!$B50&amp;"*")</f>
        <v>0</v>
      </c>
      <c r="E50">
        <f>COUNTIFS('Dataset (all Ps)'!$C$2:$C$381,"&gt;=1/1/2002",'Dataset (all Ps)'!$C$2:$C$381,"&lt;=12/31/2002",'Dataset (all Ps)'!$I$1:$I$380,"*"&amp;'State Analysis (Annual Data)'!$B50&amp;"*")</f>
        <v>1</v>
      </c>
      <c r="F50">
        <f>COUNTIFS('Dataset (all Ps)'!$C$2:$C$381,"&gt;=1/1/2003",'Dataset (all Ps)'!$C$2:$C$381,"&lt;=12/31/2003",'Dataset (all Ps)'!$I$1:$I$380,"*"&amp;'State Analysis (Annual Data)'!$B50&amp;"*")</f>
        <v>0</v>
      </c>
      <c r="G50">
        <f>COUNTIFS('Dataset (all Ps)'!$C$2:$C$381,"&gt;=1/1/2004",'Dataset (all Ps)'!$C$2:$C$381,"&lt;=12/31/2004",'Dataset (all Ps)'!$I$1:$I$380,"*"&amp;'State Analysis (Annual Data)'!$B50&amp;"*")</f>
        <v>0</v>
      </c>
      <c r="H50">
        <f>COUNTIFS('Dataset (all Ps)'!$C$2:$C$381,"&gt;=1/1/2005",'Dataset (all Ps)'!$C$2:$C$381,"&lt;=12/31/2005",'Dataset (all Ps)'!$I$1:$I$380,"*"&amp;'State Analysis (Annual Data)'!$B50&amp;"*")</f>
        <v>0</v>
      </c>
      <c r="I50">
        <f>COUNTIFS('Dataset (all Ps)'!$C$2:$C$381,"&gt;=1/1/2006",'Dataset (all Ps)'!$C$2:$C$381,"&lt;=12/31/2006",'Dataset (all Ps)'!$I$1:$I$380,"*"&amp;'State Analysis (Annual Data)'!$B50&amp;"*")</f>
        <v>0</v>
      </c>
      <c r="J50">
        <f>COUNTIFS('Dataset (all Ps)'!$C$2:$C$381,"&gt;=1/1/2007",'Dataset (all Ps)'!$C$2:$C$381,"&lt;=12/31/2007",'Dataset (all Ps)'!$I$1:$I$380,"*"&amp;'State Analysis (Annual Data)'!$B50&amp;"*")</f>
        <v>0</v>
      </c>
      <c r="K50">
        <f>COUNTIFS('Dataset (all Ps)'!$C$2:$C$381,"&gt;=1/1/2008",'Dataset (all Ps)'!$C$2:$C$381,"&lt;=12/31/2008",'Dataset (all Ps)'!$I$1:$I$380,"*"&amp;'State Analysis (Annual Data)'!$B50&amp;"*")</f>
        <v>2</v>
      </c>
      <c r="L50">
        <f>COUNTIFS('Dataset (all Ps)'!$C$2:$C$381,"&gt;=1/1/2009",'Dataset (all Ps)'!$C$2:$C$381,"&lt;=12/31/2009",'Dataset (all Ps)'!$I$1:$I$380,"*"&amp;'State Analysis (Annual Data)'!$B50&amp;"*")</f>
        <v>0</v>
      </c>
      <c r="M50">
        <f>COUNTIFS('Dataset (all Ps)'!$C$2:$C$381,"&gt;=1/1/2010",'Dataset (all Ps)'!$C$2:$C$381,"&lt;=12/31/2010",'Dataset (all Ps)'!$I$1:$I$380,"*"&amp;'State Analysis (Annual Data)'!$B50&amp;"*")</f>
        <v>1</v>
      </c>
      <c r="N50">
        <f>COUNTIFS('Dataset (all Ps)'!$C$2:$C$381,"&gt;=1/1/2011",'Dataset (all Ps)'!$C$2:$C$381,"&lt;=12/31/2011",'Dataset (all Ps)'!$I$1:$I$380,"*"&amp;'State Analysis (Annual Data)'!$B50&amp;"*")</f>
        <v>1</v>
      </c>
      <c r="O50">
        <f>COUNTIFS('Dataset (all Ps)'!$C$2:$C$381,"&gt;=1/1/2012",'Dataset (all Ps)'!$C$2:$C$381,"&lt;=12/31/2012",'Dataset (all Ps)'!$I$1:$I$380,"*"&amp;'State Analysis (Annual Data)'!$B50&amp;"*")</f>
        <v>0</v>
      </c>
      <c r="P50">
        <f>COUNTIFS('Dataset (all Ps)'!$C$2:$C$381,"&gt;=1/1/2013",'Dataset (all Ps)'!$C$2:$C$381,"&lt;=12/31/2013",'Dataset (all Ps)'!$I$1:$I$380,"*"&amp;'State Analysis (Annual Data)'!$B50&amp;"*")</f>
        <v>0</v>
      </c>
      <c r="Q50">
        <f>COUNTIFS('Dataset (all Ps)'!$C$2:$C$381,"&gt;=1/1/2014",'Dataset (all Ps)'!$C$2:$C$381,"&lt;=12/31/2014",'Dataset (all Ps)'!$I$1:$I$380,"*"&amp;'State Analysis (Annual Data)'!$B50&amp;"*")</f>
        <v>0</v>
      </c>
      <c r="R50">
        <f>COUNTIFS('Dataset (all Ps)'!$C$2:$C$381,"&gt;=1/1/2015",'Dataset (all Ps)'!$C$2:$C$381,"&lt;=12/31/2015",'Dataset (all Ps)'!$I$1:$I$380,"*"&amp;'State Analysis (Annual Data)'!$B50&amp;"*")</f>
        <v>0</v>
      </c>
      <c r="S50">
        <f>COUNTIFS('Dataset (all Ps)'!$C$2:$C$381,"&gt;=1/1/2016",'Dataset (all Ps)'!$C$2:$C$381,"&lt;=12/31/2016",'Dataset (all Ps)'!$I$1:$I$380,"*"&amp;'State Analysis (Annual Data)'!$B50&amp;"*")</f>
        <v>0</v>
      </c>
      <c r="T50">
        <f>COUNTIFS('Dataset (all Ps)'!$C$2:$C$381,"&gt;=1/1/2017",'Dataset (all Ps)'!$C$2:$C$381,"&lt;=12/31/2017",'Dataset (all Ps)'!$I$1:$I$380,"*"&amp;'State Analysis (Annual Data)'!$B50&amp;"*")</f>
        <v>2</v>
      </c>
      <c r="U50">
        <f>COUNTIFS('Dataset (all Ps)'!$C$2:$C$381,"&gt;=1/1/2018",'Dataset (all Ps)'!$C$2:$C$381,"&lt;=12/31/2018",'Dataset (all Ps)'!$I$1:$I$380,"*"&amp;'State Analysis (Annual Data)'!$B50&amp;"*")</f>
        <v>2</v>
      </c>
      <c r="V50">
        <f>COUNTIFS('Dataset (all Ps)'!$C$2:$C$381,"&gt;=1/1/2019",'Dataset (all Ps)'!$C$2:$C$381,"&lt;=12/31/2019",'Dataset (all Ps)'!$I$1:$I$380,"*"&amp;'State Analysis (Annual Data)'!$B50&amp;"*")</f>
        <v>1</v>
      </c>
      <c r="W50">
        <f>COUNTIFS('Dataset (all Ps)'!$C$2:$C$381,"&gt;=1/1/2020",'Dataset (all Ps)'!$C$2:$C$381,"&lt;=12/31/2020",'Dataset (all Ps)'!$I$1:$I$380,"*"&amp;'State Analysis (Annual Data)'!$B50&amp;"*")</f>
        <v>5</v>
      </c>
      <c r="X50">
        <f>COUNTIFS('Dataset (all Ps)'!$C$2:$C$381,"&gt;=1/1/2021",'Dataset (all Ps)'!$C$2:$C$381,"&lt;=12/31/2021",'Dataset (all Ps)'!$I$1:$I$380,"*"&amp;'State Analysis (Annual Data)'!$B50&amp;"*")</f>
        <v>0</v>
      </c>
      <c r="Y50">
        <f>COUNTIFS('Dataset (all Ps)'!$C$2:$C$381,"&gt;=1/1/2022",'Dataset (all Ps)'!$C$2:$C$381,"&lt;=12/31/2022",'Dataset (all Ps)'!$I$1:$I$380,"*"&amp;'State Analysis (Annual Data)'!$B50&amp;"*")</f>
        <v>0</v>
      </c>
      <c r="Z50">
        <f>COUNTIFS('Dataset (all Ps)'!$C$2:$C$381,"&gt;=1/1/2023",'Dataset (all Ps)'!$C$2:$C$381,"&lt;=12/31/2023",'Dataset (all Ps)'!$I$1:$I$380,"*"&amp;'State Analysis (Annual Data)'!$B50&amp;"*")</f>
        <v>1</v>
      </c>
      <c r="AA50">
        <f>COUNTIFS('Dataset (all Ps)'!$C$2:$C$381,"&gt;=1/1/2001",'Dataset (all Ps)'!$C$2:$C$381,"&lt;=12/31/2001",'Dataset (all Ps)'!$J$1:$J$380,"*"&amp;'State Analysis (Annual Data)'!$B50&amp;"*")</f>
        <v>0</v>
      </c>
      <c r="AB50">
        <f>COUNTIFS('Dataset (all Ps)'!$C$2:$C$381,"&gt;=1/1/2002",'Dataset (all Ps)'!$C$2:$C$381,"&lt;=12/31/2002",'Dataset (all Ps)'!$J$1:$J$380,"*"&amp;'State Analysis (Annual Data)'!$B50&amp;"*")</f>
        <v>1</v>
      </c>
      <c r="AC50">
        <f>COUNTIFS('Dataset (all Ps)'!$C$2:$C$381,"&gt;=1/1/2003",'Dataset (all Ps)'!$C$2:$C$381,"&lt;=12/31/2003",'Dataset (all Ps)'!$J$1:$J$380,"*"&amp;'State Analysis (Annual Data)'!$B50&amp;"*")</f>
        <v>1</v>
      </c>
      <c r="AD50">
        <f>COUNTIFS('Dataset (all Ps)'!$C$2:$C$381,"&gt;=1/1/2004",'Dataset (all Ps)'!$C$2:$C$381,"&lt;=12/31/2004",'Dataset (all Ps)'!$J$1:$J$380,"*"&amp;'State Analysis (Annual Data)'!$B50&amp;"*")</f>
        <v>0</v>
      </c>
      <c r="AE50">
        <f>COUNTIFS('Dataset (all Ps)'!$C$2:$C$381,"&gt;=1/1/2005",'Dataset (all Ps)'!$C$2:$C$381,"&lt;=12/31/2005",'Dataset (all Ps)'!$J$1:$J$380,"*"&amp;'State Analysis (Annual Data)'!$B50&amp;"*")</f>
        <v>1</v>
      </c>
      <c r="AF50">
        <f>COUNTIFS('Dataset (all Ps)'!$C$2:$C$381,"&gt;=1/1/2006",'Dataset (all Ps)'!$C$2:$C$381,"&lt;=12/31/2006",'Dataset (all Ps)'!$J$1:$J$380,"*"&amp;'State Analysis (Annual Data)'!$B50&amp;"*")</f>
        <v>3</v>
      </c>
      <c r="AG50">
        <f>COUNTIFS('Dataset (all Ps)'!$C$2:$C$381,"&gt;=1/1/2007",'Dataset (all Ps)'!$C$2:$C$381,"&lt;=12/31/2007",'Dataset (all Ps)'!$J$1:$J$380,"*"&amp;'State Analysis (Annual Data)'!$B50&amp;"*")</f>
        <v>3</v>
      </c>
      <c r="AH50">
        <f>COUNTIFS('Dataset (all Ps)'!$C$2:$C$381,"&gt;=1/1/2008",'Dataset (all Ps)'!$C$2:$C$381,"&lt;=12/31/2008",'Dataset (all Ps)'!$J$1:$J$380,"*"&amp;'State Analysis (Annual Data)'!$B50&amp;"*")</f>
        <v>5</v>
      </c>
      <c r="AI50">
        <f>COUNTIFS('Dataset (all Ps)'!$C$2:$C$381,"&gt;=1/1/2009",'Dataset (all Ps)'!$C$2:$C$381,"&lt;=12/31/2009",'Dataset (all Ps)'!$J$1:$J$380,"*"&amp;'State Analysis (Annual Data)'!$B50&amp;"*")</f>
        <v>0</v>
      </c>
      <c r="AJ50">
        <f>COUNTIFS('Dataset (all Ps)'!$C$2:$C$381,"&gt;=1/1/2010",'Dataset (all Ps)'!$C$2:$C$381,"&lt;=12/31/2010",'Dataset (all Ps)'!$J$1:$J$380,"*"&amp;'State Analysis (Annual Data)'!$B50&amp;"*")</f>
        <v>3</v>
      </c>
      <c r="AK50">
        <f>COUNTIFS('Dataset (all Ps)'!$C$2:$C$381,"&gt;=1/1/2011",'Dataset (all Ps)'!$C$2:$C$381,"&lt;=12/31/2011",'Dataset (all Ps)'!$J$1:$J$380,"*"&amp;'State Analysis (Annual Data)'!$B50&amp;"*")</f>
        <v>2</v>
      </c>
      <c r="AL50">
        <f>COUNTIFS('Dataset (all Ps)'!$C$2:$C$381,"&gt;=1/1/2012",'Dataset (all Ps)'!$C$2:$C$381,"&lt;=12/31/2012",'Dataset (all Ps)'!$J$1:$J$380,"*"&amp;'State Analysis (Annual Data)'!$B50&amp;"*")</f>
        <v>0</v>
      </c>
      <c r="AM50">
        <f>COUNTIFS('Dataset (all Ps)'!$C$2:$C$381,"&gt;=1/1/2013",'Dataset (all Ps)'!$C$2:$C$381,"&lt;=12/31/2013",'Dataset (all Ps)'!$J$1:$J$380,"*"&amp;'State Analysis (Annual Data)'!$B50&amp;"*")</f>
        <v>0</v>
      </c>
      <c r="AN50">
        <f>COUNTIFS('Dataset (all Ps)'!$C$2:$C$381,"&gt;=1/1/2014",'Dataset (all Ps)'!$C$2:$C$381,"&lt;=12/31/2014",'Dataset (all Ps)'!$J$1:$J$380,"*"&amp;'State Analysis (Annual Data)'!$B50&amp;"*")</f>
        <v>0</v>
      </c>
      <c r="AO50">
        <f>COUNTIFS('Dataset (all Ps)'!$C$2:$C$381,"&gt;=1/1/2015",'Dataset (all Ps)'!$C$2:$C$381,"&lt;=12/31/2015",'Dataset (all Ps)'!$J$1:$J$380,"*"&amp;'State Analysis (Annual Data)'!$B50&amp;"*")</f>
        <v>0</v>
      </c>
      <c r="AP50">
        <f>COUNTIFS('Dataset (all Ps)'!$C$2:$C$381,"&gt;=1/1/2016",'Dataset (all Ps)'!$C$2:$C$381,"&lt;=12/31/2016",'Dataset (all Ps)'!$J$1:$J$380,"*"&amp;'State Analysis (Annual Data)'!$B50&amp;"*")</f>
        <v>0</v>
      </c>
      <c r="AQ50">
        <f>COUNTIFS('Dataset (all Ps)'!$C$2:$C$381,"&gt;=1/1/2017",'Dataset (all Ps)'!$C$2:$C$381,"&lt;=12/31/2017",'Dataset (all Ps)'!$J$1:$J$380,"*"&amp;'State Analysis (Annual Data)'!$B50&amp;"*")</f>
        <v>18</v>
      </c>
      <c r="AR50">
        <f>COUNTIFS('Dataset (all Ps)'!$C$2:$C$381,"&gt;=1/1/2018",'Dataset (all Ps)'!$C$2:$C$381,"&lt;=12/31/2018",'Dataset (all Ps)'!$J$1:$J$380,"*"&amp;'State Analysis (Annual Data)'!$B50&amp;"*")</f>
        <v>10</v>
      </c>
      <c r="AS50">
        <f>COUNTIFS('Dataset (all Ps)'!$C$2:$C$381,"&gt;=1/1/2019",'Dataset (all Ps)'!$C$2:$C$381,"&lt;=12/31/2019",'Dataset (all Ps)'!$J$1:$J$380,"*"&amp;'State Analysis (Annual Data)'!$B50&amp;"*")</f>
        <v>12</v>
      </c>
      <c r="AT50">
        <f>COUNTIFS('Dataset (all Ps)'!$C$2:$C$381,"&gt;=1/1/2020",'Dataset (all Ps)'!$C$2:$C$381,"&lt;=12/31/2020",'Dataset (all Ps)'!$J$1:$J$380,"*"&amp;'State Analysis (Annual Data)'!$B50&amp;"*")</f>
        <v>21</v>
      </c>
      <c r="AU50">
        <f>COUNTIFS('Dataset (all Ps)'!$C$2:$C$381,"&gt;=1/1/2021",'Dataset (all Ps)'!$C$2:$C$381,"&lt;=12/31/2021",'Dataset (all Ps)'!$J$1:$J$380,"*"&amp;'State Analysis (Annual Data)'!$B50&amp;"*")</f>
        <v>15</v>
      </c>
      <c r="AV50">
        <f>COUNTIFS('Dataset (all Ps)'!$C$2:$C$381,"&gt;=1/1/2022",'Dataset (all Ps)'!$C$2:$C$381,"&lt;=12/31/2022",'Dataset (all Ps)'!$J$1:$J$380,"*"&amp;'State Analysis (Annual Data)'!$B50&amp;"*")</f>
        <v>1</v>
      </c>
      <c r="AW50">
        <f>COUNTIFS('Dataset (all Ps)'!$C$2:$C$381,"&gt;=1/1/2023",'Dataset (all Ps)'!$C$2:$C$381,"&lt;=12/31/2023",'Dataset (all Ps)'!$J$1:$J$380,"*"&amp;'State Analysis (Annual Data)'!$B50&amp;"*")</f>
        <v>2</v>
      </c>
    </row>
    <row r="51" spans="1:49" x14ac:dyDescent="0.2">
      <c r="A51" t="s">
        <v>5510</v>
      </c>
      <c r="B51" t="s">
        <v>2928</v>
      </c>
      <c r="C51" t="s">
        <v>5514</v>
      </c>
      <c r="D51">
        <f>COUNTIFS('Dataset (all Ps)'!$C$2:$C$381,"&gt;=1/1/2001",'Dataset (all Ps)'!$C$2:$C$381,"&lt;=12/31/2001",'Dataset (all Ps)'!$I$1:$I$380,"*"&amp;'State Analysis (Annual Data)'!$B51&amp;"*")</f>
        <v>0</v>
      </c>
      <c r="E51">
        <f>COUNTIFS('Dataset (all Ps)'!$C$2:$C$381,"&gt;=1/1/2002",'Dataset (all Ps)'!$C$2:$C$381,"&lt;=12/31/2002",'Dataset (all Ps)'!$I$1:$I$380,"*"&amp;'State Analysis (Annual Data)'!$B51&amp;"*")</f>
        <v>1</v>
      </c>
      <c r="F51">
        <f>COUNTIFS('Dataset (all Ps)'!$C$2:$C$381,"&gt;=1/1/2003",'Dataset (all Ps)'!$C$2:$C$381,"&lt;=12/31/2003",'Dataset (all Ps)'!$I$1:$I$380,"*"&amp;'State Analysis (Annual Data)'!$B51&amp;"*")</f>
        <v>0</v>
      </c>
      <c r="G51">
        <f>COUNTIFS('Dataset (all Ps)'!$C$2:$C$381,"&gt;=1/1/2004",'Dataset (all Ps)'!$C$2:$C$381,"&lt;=12/31/2004",'Dataset (all Ps)'!$I$1:$I$380,"*"&amp;'State Analysis (Annual Data)'!$B51&amp;"*")</f>
        <v>0</v>
      </c>
      <c r="H51">
        <f>COUNTIFS('Dataset (all Ps)'!$C$2:$C$381,"&gt;=1/1/2005",'Dataset (all Ps)'!$C$2:$C$381,"&lt;=12/31/2005",'Dataset (all Ps)'!$I$1:$I$380,"*"&amp;'State Analysis (Annual Data)'!$B51&amp;"*")</f>
        <v>1</v>
      </c>
      <c r="I51">
        <f>COUNTIFS('Dataset (all Ps)'!$C$2:$C$381,"&gt;=1/1/2006",'Dataset (all Ps)'!$C$2:$C$381,"&lt;=12/31/2006",'Dataset (all Ps)'!$I$1:$I$380,"*"&amp;'State Analysis (Annual Data)'!$B51&amp;"*")</f>
        <v>0</v>
      </c>
      <c r="J51">
        <f>COUNTIFS('Dataset (all Ps)'!$C$2:$C$381,"&gt;=1/1/2007",'Dataset (all Ps)'!$C$2:$C$381,"&lt;=12/31/2007",'Dataset (all Ps)'!$I$1:$I$380,"*"&amp;'State Analysis (Annual Data)'!$B51&amp;"*")</f>
        <v>0</v>
      </c>
      <c r="K51">
        <f>COUNTIFS('Dataset (all Ps)'!$C$2:$C$381,"&gt;=1/1/2008",'Dataset (all Ps)'!$C$2:$C$381,"&lt;=12/31/2008",'Dataset (all Ps)'!$I$1:$I$380,"*"&amp;'State Analysis (Annual Data)'!$B51&amp;"*")</f>
        <v>0</v>
      </c>
      <c r="L51">
        <f>COUNTIFS('Dataset (all Ps)'!$C$2:$C$381,"&gt;=1/1/2009",'Dataset (all Ps)'!$C$2:$C$381,"&lt;=12/31/2009",'Dataset (all Ps)'!$I$1:$I$380,"*"&amp;'State Analysis (Annual Data)'!$B51&amp;"*")</f>
        <v>0</v>
      </c>
      <c r="M51">
        <f>COUNTIFS('Dataset (all Ps)'!$C$2:$C$381,"&gt;=1/1/2010",'Dataset (all Ps)'!$C$2:$C$381,"&lt;=12/31/2010",'Dataset (all Ps)'!$I$1:$I$380,"*"&amp;'State Analysis (Annual Data)'!$B51&amp;"*")</f>
        <v>1</v>
      </c>
      <c r="N51">
        <f>COUNTIFS('Dataset (all Ps)'!$C$2:$C$381,"&gt;=1/1/2011",'Dataset (all Ps)'!$C$2:$C$381,"&lt;=12/31/2011",'Dataset (all Ps)'!$I$1:$I$380,"*"&amp;'State Analysis (Annual Data)'!$B51&amp;"*")</f>
        <v>0</v>
      </c>
      <c r="O51">
        <f>COUNTIFS('Dataset (all Ps)'!$C$2:$C$381,"&gt;=1/1/2012",'Dataset (all Ps)'!$C$2:$C$381,"&lt;=12/31/2012",'Dataset (all Ps)'!$I$1:$I$380,"*"&amp;'State Analysis (Annual Data)'!$B51&amp;"*")</f>
        <v>0</v>
      </c>
      <c r="P51">
        <f>COUNTIFS('Dataset (all Ps)'!$C$2:$C$381,"&gt;=1/1/2013",'Dataset (all Ps)'!$C$2:$C$381,"&lt;=12/31/2013",'Dataset (all Ps)'!$I$1:$I$380,"*"&amp;'State Analysis (Annual Data)'!$B51&amp;"*")</f>
        <v>0</v>
      </c>
      <c r="Q51">
        <f>COUNTIFS('Dataset (all Ps)'!$C$2:$C$381,"&gt;=1/1/2014",'Dataset (all Ps)'!$C$2:$C$381,"&lt;=12/31/2014",'Dataset (all Ps)'!$I$1:$I$380,"*"&amp;'State Analysis (Annual Data)'!$B51&amp;"*")</f>
        <v>2</v>
      </c>
      <c r="R51">
        <f>COUNTIFS('Dataset (all Ps)'!$C$2:$C$381,"&gt;=1/1/2015",'Dataset (all Ps)'!$C$2:$C$381,"&lt;=12/31/2015",'Dataset (all Ps)'!$I$1:$I$380,"*"&amp;'State Analysis (Annual Data)'!$B51&amp;"*")</f>
        <v>3</v>
      </c>
      <c r="S51">
        <f>COUNTIFS('Dataset (all Ps)'!$C$2:$C$381,"&gt;=1/1/2016",'Dataset (all Ps)'!$C$2:$C$381,"&lt;=12/31/2016",'Dataset (all Ps)'!$I$1:$I$380,"*"&amp;'State Analysis (Annual Data)'!$B51&amp;"*")</f>
        <v>2</v>
      </c>
      <c r="T51">
        <f>COUNTIFS('Dataset (all Ps)'!$C$2:$C$381,"&gt;=1/1/2017",'Dataset (all Ps)'!$C$2:$C$381,"&lt;=12/31/2017",'Dataset (all Ps)'!$I$1:$I$380,"*"&amp;'State Analysis (Annual Data)'!$B51&amp;"*")</f>
        <v>1</v>
      </c>
      <c r="U51">
        <f>COUNTIFS('Dataset (all Ps)'!$C$2:$C$381,"&gt;=1/1/2018",'Dataset (all Ps)'!$C$2:$C$381,"&lt;=12/31/2018",'Dataset (all Ps)'!$I$1:$I$380,"*"&amp;'State Analysis (Annual Data)'!$B51&amp;"*")</f>
        <v>0</v>
      </c>
      <c r="V51">
        <f>COUNTIFS('Dataset (all Ps)'!$C$2:$C$381,"&gt;=1/1/2019",'Dataset (all Ps)'!$C$2:$C$381,"&lt;=12/31/2019",'Dataset (all Ps)'!$I$1:$I$380,"*"&amp;'State Analysis (Annual Data)'!$B51&amp;"*")</f>
        <v>0</v>
      </c>
      <c r="W51">
        <f>COUNTIFS('Dataset (all Ps)'!$C$2:$C$381,"&gt;=1/1/2020",'Dataset (all Ps)'!$C$2:$C$381,"&lt;=12/31/2020",'Dataset (all Ps)'!$I$1:$I$380,"*"&amp;'State Analysis (Annual Data)'!$B51&amp;"*")</f>
        <v>0</v>
      </c>
      <c r="X51">
        <f>COUNTIFS('Dataset (all Ps)'!$C$2:$C$381,"&gt;=1/1/2021",'Dataset (all Ps)'!$C$2:$C$381,"&lt;=12/31/2021",'Dataset (all Ps)'!$I$1:$I$380,"*"&amp;'State Analysis (Annual Data)'!$B51&amp;"*")</f>
        <v>2</v>
      </c>
      <c r="Y51">
        <f>COUNTIFS('Dataset (all Ps)'!$C$2:$C$381,"&gt;=1/1/2022",'Dataset (all Ps)'!$C$2:$C$381,"&lt;=12/31/2022",'Dataset (all Ps)'!$I$1:$I$380,"*"&amp;'State Analysis (Annual Data)'!$B51&amp;"*")</f>
        <v>2</v>
      </c>
      <c r="Z51">
        <f>COUNTIFS('Dataset (all Ps)'!$C$2:$C$381,"&gt;=1/1/2023",'Dataset (all Ps)'!$C$2:$C$381,"&lt;=12/31/2023",'Dataset (all Ps)'!$I$1:$I$380,"*"&amp;'State Analysis (Annual Data)'!$B51&amp;"*")</f>
        <v>2</v>
      </c>
      <c r="AA51">
        <f>COUNTIFS('Dataset (all Ps)'!$C$2:$C$381,"&gt;=1/1/2001",'Dataset (all Ps)'!$C$2:$C$381,"&lt;=12/31/2001",'Dataset (all Ps)'!$J$1:$J$380,"*"&amp;'State Analysis (Annual Data)'!$B51&amp;"*")</f>
        <v>0</v>
      </c>
      <c r="AB51">
        <f>COUNTIFS('Dataset (all Ps)'!$C$2:$C$381,"&gt;=1/1/2002",'Dataset (all Ps)'!$C$2:$C$381,"&lt;=12/31/2002",'Dataset (all Ps)'!$J$1:$J$380,"*"&amp;'State Analysis (Annual Data)'!$B51&amp;"*")</f>
        <v>1</v>
      </c>
      <c r="AC51">
        <f>COUNTIFS('Dataset (all Ps)'!$C$2:$C$381,"&gt;=1/1/2003",'Dataset (all Ps)'!$C$2:$C$381,"&lt;=12/31/2003",'Dataset (all Ps)'!$J$1:$J$380,"*"&amp;'State Analysis (Annual Data)'!$B51&amp;"*")</f>
        <v>0</v>
      </c>
      <c r="AD51">
        <f>COUNTIFS('Dataset (all Ps)'!$C$2:$C$381,"&gt;=1/1/2004",'Dataset (all Ps)'!$C$2:$C$381,"&lt;=12/31/2004",'Dataset (all Ps)'!$J$1:$J$380,"*"&amp;'State Analysis (Annual Data)'!$B51&amp;"*")</f>
        <v>0</v>
      </c>
      <c r="AE51">
        <f>COUNTIFS('Dataset (all Ps)'!$C$2:$C$381,"&gt;=1/1/2005",'Dataset (all Ps)'!$C$2:$C$381,"&lt;=12/31/2005",'Dataset (all Ps)'!$J$1:$J$380,"*"&amp;'State Analysis (Annual Data)'!$B51&amp;"*")</f>
        <v>1</v>
      </c>
      <c r="AF51">
        <f>COUNTIFS('Dataset (all Ps)'!$C$2:$C$381,"&gt;=1/1/2006",'Dataset (all Ps)'!$C$2:$C$381,"&lt;=12/31/2006",'Dataset (all Ps)'!$J$1:$J$380,"*"&amp;'State Analysis (Annual Data)'!$B51&amp;"*")</f>
        <v>0</v>
      </c>
      <c r="AG51">
        <f>COUNTIFS('Dataset (all Ps)'!$C$2:$C$381,"&gt;=1/1/2007",'Dataset (all Ps)'!$C$2:$C$381,"&lt;=12/31/2007",'Dataset (all Ps)'!$J$1:$J$380,"*"&amp;'State Analysis (Annual Data)'!$B51&amp;"*")</f>
        <v>0</v>
      </c>
      <c r="AH51">
        <f>COUNTIFS('Dataset (all Ps)'!$C$2:$C$381,"&gt;=1/1/2008",'Dataset (all Ps)'!$C$2:$C$381,"&lt;=12/31/2008",'Dataset (all Ps)'!$J$1:$J$380,"*"&amp;'State Analysis (Annual Data)'!$B51&amp;"*")</f>
        <v>0</v>
      </c>
      <c r="AI51">
        <f>COUNTIFS('Dataset (all Ps)'!$C$2:$C$381,"&gt;=1/1/2009",'Dataset (all Ps)'!$C$2:$C$381,"&lt;=12/31/2009",'Dataset (all Ps)'!$J$1:$J$380,"*"&amp;'State Analysis (Annual Data)'!$B51&amp;"*")</f>
        <v>0</v>
      </c>
      <c r="AJ51">
        <f>COUNTIFS('Dataset (all Ps)'!$C$2:$C$381,"&gt;=1/1/2010",'Dataset (all Ps)'!$C$2:$C$381,"&lt;=12/31/2010",'Dataset (all Ps)'!$J$1:$J$380,"*"&amp;'State Analysis (Annual Data)'!$B51&amp;"*")</f>
        <v>1</v>
      </c>
      <c r="AK51">
        <f>COUNTIFS('Dataset (all Ps)'!$C$2:$C$381,"&gt;=1/1/2011",'Dataset (all Ps)'!$C$2:$C$381,"&lt;=12/31/2011",'Dataset (all Ps)'!$J$1:$J$380,"*"&amp;'State Analysis (Annual Data)'!$B51&amp;"*")</f>
        <v>0</v>
      </c>
      <c r="AL51">
        <f>COUNTIFS('Dataset (all Ps)'!$C$2:$C$381,"&gt;=1/1/2012",'Dataset (all Ps)'!$C$2:$C$381,"&lt;=12/31/2012",'Dataset (all Ps)'!$J$1:$J$380,"*"&amp;'State Analysis (Annual Data)'!$B51&amp;"*")</f>
        <v>3</v>
      </c>
      <c r="AM51">
        <f>COUNTIFS('Dataset (all Ps)'!$C$2:$C$381,"&gt;=1/1/2013",'Dataset (all Ps)'!$C$2:$C$381,"&lt;=12/31/2013",'Dataset (all Ps)'!$J$1:$J$380,"*"&amp;'State Analysis (Annual Data)'!$B51&amp;"*")</f>
        <v>0</v>
      </c>
      <c r="AN51">
        <f>COUNTIFS('Dataset (all Ps)'!$C$2:$C$381,"&gt;=1/1/2014",'Dataset (all Ps)'!$C$2:$C$381,"&lt;=12/31/2014",'Dataset (all Ps)'!$J$1:$J$380,"*"&amp;'State Analysis (Annual Data)'!$B51&amp;"*")</f>
        <v>3</v>
      </c>
      <c r="AO51">
        <f>COUNTIFS('Dataset (all Ps)'!$C$2:$C$381,"&gt;=1/1/2015",'Dataset (all Ps)'!$C$2:$C$381,"&lt;=12/31/2015",'Dataset (all Ps)'!$J$1:$J$380,"*"&amp;'State Analysis (Annual Data)'!$B51&amp;"*")</f>
        <v>5</v>
      </c>
      <c r="AP51">
        <f>COUNTIFS('Dataset (all Ps)'!$C$2:$C$381,"&gt;=1/1/2016",'Dataset (all Ps)'!$C$2:$C$381,"&lt;=12/31/2016",'Dataset (all Ps)'!$J$1:$J$380,"*"&amp;'State Analysis (Annual Data)'!$B51&amp;"*")</f>
        <v>6</v>
      </c>
      <c r="AQ51">
        <f>COUNTIFS('Dataset (all Ps)'!$C$2:$C$381,"&gt;=1/1/2017",'Dataset (all Ps)'!$C$2:$C$381,"&lt;=12/31/2017",'Dataset (all Ps)'!$J$1:$J$380,"*"&amp;'State Analysis (Annual Data)'!$B51&amp;"*")</f>
        <v>1</v>
      </c>
      <c r="AR51">
        <f>COUNTIFS('Dataset (all Ps)'!$C$2:$C$381,"&gt;=1/1/2018",'Dataset (all Ps)'!$C$2:$C$381,"&lt;=12/31/2018",'Dataset (all Ps)'!$J$1:$J$380,"*"&amp;'State Analysis (Annual Data)'!$B51&amp;"*")</f>
        <v>2</v>
      </c>
      <c r="AS51">
        <f>COUNTIFS('Dataset (all Ps)'!$C$2:$C$381,"&gt;=1/1/2019",'Dataset (all Ps)'!$C$2:$C$381,"&lt;=12/31/2019",'Dataset (all Ps)'!$J$1:$J$380,"*"&amp;'State Analysis (Annual Data)'!$B51&amp;"*")</f>
        <v>0</v>
      </c>
      <c r="AT51">
        <f>COUNTIFS('Dataset (all Ps)'!$C$2:$C$381,"&gt;=1/1/2020",'Dataset (all Ps)'!$C$2:$C$381,"&lt;=12/31/2020",'Dataset (all Ps)'!$J$1:$J$380,"*"&amp;'State Analysis (Annual Data)'!$B51&amp;"*")</f>
        <v>0</v>
      </c>
      <c r="AU51">
        <f>COUNTIFS('Dataset (all Ps)'!$C$2:$C$381,"&gt;=1/1/2021",'Dataset (all Ps)'!$C$2:$C$381,"&lt;=12/31/2021",'Dataset (all Ps)'!$J$1:$J$380,"*"&amp;'State Analysis (Annual Data)'!$B51&amp;"*")</f>
        <v>11</v>
      </c>
      <c r="AV51">
        <f>COUNTIFS('Dataset (all Ps)'!$C$2:$C$381,"&gt;=1/1/2022",'Dataset (all Ps)'!$C$2:$C$381,"&lt;=12/31/2022",'Dataset (all Ps)'!$J$1:$J$380,"*"&amp;'State Analysis (Annual Data)'!$B51&amp;"*")</f>
        <v>8</v>
      </c>
      <c r="AW51">
        <f>COUNTIFS('Dataset (all Ps)'!$C$2:$C$381,"&gt;=1/1/2023",'Dataset (all Ps)'!$C$2:$C$381,"&lt;=12/31/2023",'Dataset (all Ps)'!$J$1:$J$380,"*"&amp;'State Analysis (Annual Data)'!$B51&amp;"*")</f>
        <v>6</v>
      </c>
    </row>
    <row r="52" spans="1:49" x14ac:dyDescent="0.2">
      <c r="A52" t="s">
        <v>5511</v>
      </c>
      <c r="B52" t="s">
        <v>2834</v>
      </c>
      <c r="C52" t="s">
        <v>5515</v>
      </c>
      <c r="D52">
        <f>COUNTIFS('Dataset (all Ps)'!$C$2:$C$381,"&gt;=1/1/2001",'Dataset (all Ps)'!$C$2:$C$381,"&lt;=12/31/2001",'Dataset (all Ps)'!$I$1:$I$380,"*"&amp;'State Analysis (Annual Data)'!$B52&amp;"*")</f>
        <v>0</v>
      </c>
      <c r="E52">
        <f>COUNTIFS('Dataset (all Ps)'!$C$2:$C$381,"&gt;=1/1/2002",'Dataset (all Ps)'!$C$2:$C$381,"&lt;=12/31/2002",'Dataset (all Ps)'!$I$1:$I$380,"*"&amp;'State Analysis (Annual Data)'!$B52&amp;"*")</f>
        <v>0</v>
      </c>
      <c r="F52">
        <f>COUNTIFS('Dataset (all Ps)'!$C$2:$C$381,"&gt;=1/1/2003",'Dataset (all Ps)'!$C$2:$C$381,"&lt;=12/31/2003",'Dataset (all Ps)'!$I$1:$I$380,"*"&amp;'State Analysis (Annual Data)'!$B52&amp;"*")</f>
        <v>1</v>
      </c>
      <c r="G52">
        <f>COUNTIFS('Dataset (all Ps)'!$C$2:$C$381,"&gt;=1/1/2004",'Dataset (all Ps)'!$C$2:$C$381,"&lt;=12/31/2004",'Dataset (all Ps)'!$I$1:$I$380,"*"&amp;'State Analysis (Annual Data)'!$B52&amp;"*")</f>
        <v>0</v>
      </c>
      <c r="H52">
        <f>COUNTIFS('Dataset (all Ps)'!$C$2:$C$381,"&gt;=1/1/2005",'Dataset (all Ps)'!$C$2:$C$381,"&lt;=12/31/2005",'Dataset (all Ps)'!$I$1:$I$380,"*"&amp;'State Analysis (Annual Data)'!$B52&amp;"*")</f>
        <v>0</v>
      </c>
      <c r="I52">
        <f>COUNTIFS('Dataset (all Ps)'!$C$2:$C$381,"&gt;=1/1/2006",'Dataset (all Ps)'!$C$2:$C$381,"&lt;=12/31/2006",'Dataset (all Ps)'!$I$1:$I$380,"*"&amp;'State Analysis (Annual Data)'!$B52&amp;"*")</f>
        <v>0</v>
      </c>
      <c r="J52">
        <f>COUNTIFS('Dataset (all Ps)'!$C$2:$C$381,"&gt;=1/1/2007",'Dataset (all Ps)'!$C$2:$C$381,"&lt;=12/31/2007",'Dataset (all Ps)'!$I$1:$I$380,"*"&amp;'State Analysis (Annual Data)'!$B52&amp;"*")</f>
        <v>0</v>
      </c>
      <c r="K52">
        <f>COUNTIFS('Dataset (all Ps)'!$C$2:$C$381,"&gt;=1/1/2008",'Dataset (all Ps)'!$C$2:$C$381,"&lt;=12/31/2008",'Dataset (all Ps)'!$I$1:$I$380,"*"&amp;'State Analysis (Annual Data)'!$B52&amp;"*")</f>
        <v>0</v>
      </c>
      <c r="L52">
        <f>COUNTIFS('Dataset (all Ps)'!$C$2:$C$381,"&gt;=1/1/2009",'Dataset (all Ps)'!$C$2:$C$381,"&lt;=12/31/2009",'Dataset (all Ps)'!$I$1:$I$380,"*"&amp;'State Analysis (Annual Data)'!$B52&amp;"*")</f>
        <v>0</v>
      </c>
      <c r="M52">
        <f>COUNTIFS('Dataset (all Ps)'!$C$2:$C$381,"&gt;=1/1/2010",'Dataset (all Ps)'!$C$2:$C$381,"&lt;=12/31/2010",'Dataset (all Ps)'!$I$1:$I$380,"*"&amp;'State Analysis (Annual Data)'!$B52&amp;"*")</f>
        <v>0</v>
      </c>
      <c r="N52">
        <f>COUNTIFS('Dataset (all Ps)'!$C$2:$C$381,"&gt;=1/1/2011",'Dataset (all Ps)'!$C$2:$C$381,"&lt;=12/31/2011",'Dataset (all Ps)'!$I$1:$I$380,"*"&amp;'State Analysis (Annual Data)'!$B52&amp;"*")</f>
        <v>1</v>
      </c>
      <c r="O52">
        <f>COUNTIFS('Dataset (all Ps)'!$C$2:$C$381,"&gt;=1/1/2012",'Dataset (all Ps)'!$C$2:$C$381,"&lt;=12/31/2012",'Dataset (all Ps)'!$I$1:$I$380,"*"&amp;'State Analysis (Annual Data)'!$B52&amp;"*")</f>
        <v>0</v>
      </c>
      <c r="P52">
        <f>COUNTIFS('Dataset (all Ps)'!$C$2:$C$381,"&gt;=1/1/2013",'Dataset (all Ps)'!$C$2:$C$381,"&lt;=12/31/2013",'Dataset (all Ps)'!$I$1:$I$380,"*"&amp;'State Analysis (Annual Data)'!$B52&amp;"*")</f>
        <v>0</v>
      </c>
      <c r="Q52">
        <f>COUNTIFS('Dataset (all Ps)'!$C$2:$C$381,"&gt;=1/1/2014",'Dataset (all Ps)'!$C$2:$C$381,"&lt;=12/31/2014",'Dataset (all Ps)'!$I$1:$I$380,"*"&amp;'State Analysis (Annual Data)'!$B52&amp;"*")</f>
        <v>0</v>
      </c>
      <c r="R52">
        <f>COUNTIFS('Dataset (all Ps)'!$C$2:$C$381,"&gt;=1/1/2015",'Dataset (all Ps)'!$C$2:$C$381,"&lt;=12/31/2015",'Dataset (all Ps)'!$I$1:$I$380,"*"&amp;'State Analysis (Annual Data)'!$B52&amp;"*")</f>
        <v>1</v>
      </c>
      <c r="S52">
        <f>COUNTIFS('Dataset (all Ps)'!$C$2:$C$381,"&gt;=1/1/2016",'Dataset (all Ps)'!$C$2:$C$381,"&lt;=12/31/2016",'Dataset (all Ps)'!$I$1:$I$380,"*"&amp;'State Analysis (Annual Data)'!$B52&amp;"*")</f>
        <v>2</v>
      </c>
      <c r="T52">
        <f>COUNTIFS('Dataset (all Ps)'!$C$2:$C$381,"&gt;=1/1/2017",'Dataset (all Ps)'!$C$2:$C$381,"&lt;=12/31/2017",'Dataset (all Ps)'!$I$1:$I$380,"*"&amp;'State Analysis (Annual Data)'!$B52&amp;"*")</f>
        <v>0</v>
      </c>
      <c r="U52">
        <f>COUNTIFS('Dataset (all Ps)'!$C$2:$C$381,"&gt;=1/1/2018",'Dataset (all Ps)'!$C$2:$C$381,"&lt;=12/31/2018",'Dataset (all Ps)'!$I$1:$I$380,"*"&amp;'State Analysis (Annual Data)'!$B52&amp;"*")</f>
        <v>1</v>
      </c>
      <c r="V52">
        <f>COUNTIFS('Dataset (all Ps)'!$C$2:$C$381,"&gt;=1/1/2019",'Dataset (all Ps)'!$C$2:$C$381,"&lt;=12/31/2019",'Dataset (all Ps)'!$I$1:$I$380,"*"&amp;'State Analysis (Annual Data)'!$B52&amp;"*")</f>
        <v>0</v>
      </c>
      <c r="W52">
        <f>COUNTIFS('Dataset (all Ps)'!$C$2:$C$381,"&gt;=1/1/2020",'Dataset (all Ps)'!$C$2:$C$381,"&lt;=12/31/2020",'Dataset (all Ps)'!$I$1:$I$380,"*"&amp;'State Analysis (Annual Data)'!$B52&amp;"*")</f>
        <v>0</v>
      </c>
      <c r="X52">
        <f>COUNTIFS('Dataset (all Ps)'!$C$2:$C$381,"&gt;=1/1/2021",'Dataset (all Ps)'!$C$2:$C$381,"&lt;=12/31/2021",'Dataset (all Ps)'!$I$1:$I$380,"*"&amp;'State Analysis (Annual Data)'!$B52&amp;"*")</f>
        <v>0</v>
      </c>
      <c r="Y52">
        <f>COUNTIFS('Dataset (all Ps)'!$C$2:$C$381,"&gt;=1/1/2022",'Dataset (all Ps)'!$C$2:$C$381,"&lt;=12/31/2022",'Dataset (all Ps)'!$I$1:$I$380,"*"&amp;'State Analysis (Annual Data)'!$B52&amp;"*")</f>
        <v>0</v>
      </c>
      <c r="Z52">
        <f>COUNTIFS('Dataset (all Ps)'!$C$2:$C$381,"&gt;=1/1/2023",'Dataset (all Ps)'!$C$2:$C$381,"&lt;=12/31/2023",'Dataset (all Ps)'!$I$1:$I$380,"*"&amp;'State Analysis (Annual Data)'!$B52&amp;"*")</f>
        <v>0</v>
      </c>
      <c r="AA52">
        <f>COUNTIFS('Dataset (all Ps)'!$C$2:$C$381,"&gt;=1/1/2001",'Dataset (all Ps)'!$C$2:$C$381,"&lt;=12/31/2001",'Dataset (all Ps)'!$J$1:$J$380,"*"&amp;'State Analysis (Annual Data)'!$B52&amp;"*")</f>
        <v>0</v>
      </c>
      <c r="AB52">
        <f>COUNTIFS('Dataset (all Ps)'!$C$2:$C$381,"&gt;=1/1/2002",'Dataset (all Ps)'!$C$2:$C$381,"&lt;=12/31/2002",'Dataset (all Ps)'!$J$1:$J$380,"*"&amp;'State Analysis (Annual Data)'!$B52&amp;"*")</f>
        <v>1</v>
      </c>
      <c r="AC52">
        <f>COUNTIFS('Dataset (all Ps)'!$C$2:$C$381,"&gt;=1/1/2003",'Dataset (all Ps)'!$C$2:$C$381,"&lt;=12/31/2003",'Dataset (all Ps)'!$J$1:$J$380,"*"&amp;'State Analysis (Annual Data)'!$B52&amp;"*")</f>
        <v>3</v>
      </c>
      <c r="AD52">
        <f>COUNTIFS('Dataset (all Ps)'!$C$2:$C$381,"&gt;=1/1/2004",'Dataset (all Ps)'!$C$2:$C$381,"&lt;=12/31/2004",'Dataset (all Ps)'!$J$1:$J$380,"*"&amp;'State Analysis (Annual Data)'!$B52&amp;"*")</f>
        <v>2</v>
      </c>
      <c r="AE52">
        <f>COUNTIFS('Dataset (all Ps)'!$C$2:$C$381,"&gt;=1/1/2005",'Dataset (all Ps)'!$C$2:$C$381,"&lt;=12/31/2005",'Dataset (all Ps)'!$J$1:$J$380,"*"&amp;'State Analysis (Annual Data)'!$B52&amp;"*")</f>
        <v>2</v>
      </c>
      <c r="AF52">
        <f>COUNTIFS('Dataset (all Ps)'!$C$2:$C$381,"&gt;=1/1/2006",'Dataset (all Ps)'!$C$2:$C$381,"&lt;=12/31/2006",'Dataset (all Ps)'!$J$1:$J$380,"*"&amp;'State Analysis (Annual Data)'!$B52&amp;"*")</f>
        <v>2</v>
      </c>
      <c r="AG52">
        <f>COUNTIFS('Dataset (all Ps)'!$C$2:$C$381,"&gt;=1/1/2007",'Dataset (all Ps)'!$C$2:$C$381,"&lt;=12/31/2007",'Dataset (all Ps)'!$J$1:$J$380,"*"&amp;'State Analysis (Annual Data)'!$B52&amp;"*")</f>
        <v>0</v>
      </c>
      <c r="AH52">
        <f>COUNTIFS('Dataset (all Ps)'!$C$2:$C$381,"&gt;=1/1/2008",'Dataset (all Ps)'!$C$2:$C$381,"&lt;=12/31/2008",'Dataset (all Ps)'!$J$1:$J$380,"*"&amp;'State Analysis (Annual Data)'!$B52&amp;"*")</f>
        <v>0</v>
      </c>
      <c r="AI52">
        <f>COUNTIFS('Dataset (all Ps)'!$C$2:$C$381,"&gt;=1/1/2009",'Dataset (all Ps)'!$C$2:$C$381,"&lt;=12/31/2009",'Dataset (all Ps)'!$J$1:$J$380,"*"&amp;'State Analysis (Annual Data)'!$B52&amp;"*")</f>
        <v>0</v>
      </c>
      <c r="AJ52">
        <f>COUNTIFS('Dataset (all Ps)'!$C$2:$C$381,"&gt;=1/1/2010",'Dataset (all Ps)'!$C$2:$C$381,"&lt;=12/31/2010",'Dataset (all Ps)'!$J$1:$J$380,"*"&amp;'State Analysis (Annual Data)'!$B52&amp;"*")</f>
        <v>2</v>
      </c>
      <c r="AK52">
        <f>COUNTIFS('Dataset (all Ps)'!$C$2:$C$381,"&gt;=1/1/2011",'Dataset (all Ps)'!$C$2:$C$381,"&lt;=12/31/2011",'Dataset (all Ps)'!$J$1:$J$380,"*"&amp;'State Analysis (Annual Data)'!$B52&amp;"*")</f>
        <v>1</v>
      </c>
      <c r="AL52">
        <f>COUNTIFS('Dataset (all Ps)'!$C$2:$C$381,"&gt;=1/1/2012",'Dataset (all Ps)'!$C$2:$C$381,"&lt;=12/31/2012",'Dataset (all Ps)'!$J$1:$J$380,"*"&amp;'State Analysis (Annual Data)'!$B52&amp;"*")</f>
        <v>0</v>
      </c>
      <c r="AM52">
        <f>COUNTIFS('Dataset (all Ps)'!$C$2:$C$381,"&gt;=1/1/2013",'Dataset (all Ps)'!$C$2:$C$381,"&lt;=12/31/2013",'Dataset (all Ps)'!$J$1:$J$380,"*"&amp;'State Analysis (Annual Data)'!$B52&amp;"*")</f>
        <v>0</v>
      </c>
      <c r="AN52">
        <f>COUNTIFS('Dataset (all Ps)'!$C$2:$C$381,"&gt;=1/1/2014",'Dataset (all Ps)'!$C$2:$C$381,"&lt;=12/31/2014",'Dataset (all Ps)'!$J$1:$J$380,"*"&amp;'State Analysis (Annual Data)'!$B52&amp;"*")</f>
        <v>2</v>
      </c>
      <c r="AO52">
        <f>COUNTIFS('Dataset (all Ps)'!$C$2:$C$381,"&gt;=1/1/2015",'Dataset (all Ps)'!$C$2:$C$381,"&lt;=12/31/2015",'Dataset (all Ps)'!$J$1:$J$380,"*"&amp;'State Analysis (Annual Data)'!$B52&amp;"*")</f>
        <v>7</v>
      </c>
      <c r="AP52">
        <f>COUNTIFS('Dataset (all Ps)'!$C$2:$C$381,"&gt;=1/1/2016",'Dataset (all Ps)'!$C$2:$C$381,"&lt;=12/31/2016",'Dataset (all Ps)'!$J$1:$J$380,"*"&amp;'State Analysis (Annual Data)'!$B52&amp;"*")</f>
        <v>10</v>
      </c>
      <c r="AQ52">
        <f>COUNTIFS('Dataset (all Ps)'!$C$2:$C$381,"&gt;=1/1/2017",'Dataset (all Ps)'!$C$2:$C$381,"&lt;=12/31/2017",'Dataset (all Ps)'!$J$1:$J$380,"*"&amp;'State Analysis (Annual Data)'!$B52&amp;"*")</f>
        <v>1</v>
      </c>
      <c r="AR52">
        <f>COUNTIFS('Dataset (all Ps)'!$C$2:$C$381,"&gt;=1/1/2018",'Dataset (all Ps)'!$C$2:$C$381,"&lt;=12/31/2018",'Dataset (all Ps)'!$J$1:$J$380,"*"&amp;'State Analysis (Annual Data)'!$B52&amp;"*")</f>
        <v>2</v>
      </c>
      <c r="AS52">
        <f>COUNTIFS('Dataset (all Ps)'!$C$2:$C$381,"&gt;=1/1/2019",'Dataset (all Ps)'!$C$2:$C$381,"&lt;=12/31/2019",'Dataset (all Ps)'!$J$1:$J$380,"*"&amp;'State Analysis (Annual Data)'!$B52&amp;"*")</f>
        <v>7</v>
      </c>
      <c r="AT52">
        <f>COUNTIFS('Dataset (all Ps)'!$C$2:$C$381,"&gt;=1/1/2020",'Dataset (all Ps)'!$C$2:$C$381,"&lt;=12/31/2020",'Dataset (all Ps)'!$J$1:$J$380,"*"&amp;'State Analysis (Annual Data)'!$B52&amp;"*")</f>
        <v>16</v>
      </c>
      <c r="AU52">
        <f>COUNTIFS('Dataset (all Ps)'!$C$2:$C$381,"&gt;=1/1/2021",'Dataset (all Ps)'!$C$2:$C$381,"&lt;=12/31/2021",'Dataset (all Ps)'!$J$1:$J$380,"*"&amp;'State Analysis (Annual Data)'!$B52&amp;"*")</f>
        <v>8</v>
      </c>
      <c r="AV52">
        <f>COUNTIFS('Dataset (all Ps)'!$C$2:$C$381,"&gt;=1/1/2022",'Dataset (all Ps)'!$C$2:$C$381,"&lt;=12/31/2022",'Dataset (all Ps)'!$J$1:$J$380,"*"&amp;'State Analysis (Annual Data)'!$B52&amp;"*")</f>
        <v>0</v>
      </c>
      <c r="AW52">
        <f>COUNTIFS('Dataset (all Ps)'!$C$2:$C$381,"&gt;=1/1/2023",'Dataset (all Ps)'!$C$2:$C$381,"&lt;=12/31/2023",'Dataset (all Ps)'!$J$1:$J$380,"*"&amp;'State Analysis (Annual Data)'!$B52&amp;"*")</f>
        <v>0</v>
      </c>
    </row>
    <row r="53" spans="1:49" x14ac:dyDescent="0.2">
      <c r="A53" t="s">
        <v>5512</v>
      </c>
      <c r="B53" t="s">
        <v>2033</v>
      </c>
      <c r="C53" t="s">
        <v>5514</v>
      </c>
      <c r="D53">
        <f>COUNTIFS('Dataset (all Ps)'!$C$2:$C$381,"&gt;=1/1/2001",'Dataset (all Ps)'!$C$2:$C$381,"&lt;=12/31/2001",'Dataset (all Ps)'!$I$1:$I$380,"*"&amp;'State Analysis (Annual Data)'!$B53&amp;"*")</f>
        <v>0</v>
      </c>
      <c r="E53">
        <f>COUNTIFS('Dataset (all Ps)'!$C$2:$C$381,"&gt;=1/1/2002",'Dataset (all Ps)'!$C$2:$C$381,"&lt;=12/31/2002",'Dataset (all Ps)'!$I$1:$I$380,"*"&amp;'State Analysis (Annual Data)'!$B53&amp;"*")</f>
        <v>0</v>
      </c>
      <c r="F53">
        <f>COUNTIFS('Dataset (all Ps)'!$C$2:$C$381,"&gt;=1/1/2003",'Dataset (all Ps)'!$C$2:$C$381,"&lt;=12/31/2003",'Dataset (all Ps)'!$I$1:$I$380,"*"&amp;'State Analysis (Annual Data)'!$B53&amp;"*")</f>
        <v>0</v>
      </c>
      <c r="G53">
        <f>COUNTIFS('Dataset (all Ps)'!$C$2:$C$381,"&gt;=1/1/2004",'Dataset (all Ps)'!$C$2:$C$381,"&lt;=12/31/2004",'Dataset (all Ps)'!$I$1:$I$380,"*"&amp;'State Analysis (Annual Data)'!$B53&amp;"*")</f>
        <v>0</v>
      </c>
      <c r="H53">
        <f>COUNTIFS('Dataset (all Ps)'!$C$2:$C$381,"&gt;=1/1/2005",'Dataset (all Ps)'!$C$2:$C$381,"&lt;=12/31/2005",'Dataset (all Ps)'!$I$1:$I$380,"*"&amp;'State Analysis (Annual Data)'!$B53&amp;"*")</f>
        <v>0</v>
      </c>
      <c r="I53">
        <f>COUNTIFS('Dataset (all Ps)'!$C$2:$C$381,"&gt;=1/1/2006",'Dataset (all Ps)'!$C$2:$C$381,"&lt;=12/31/2006",'Dataset (all Ps)'!$I$1:$I$380,"*"&amp;'State Analysis (Annual Data)'!$B53&amp;"*")</f>
        <v>0</v>
      </c>
      <c r="J53">
        <f>COUNTIFS('Dataset (all Ps)'!$C$2:$C$381,"&gt;=1/1/2007",'Dataset (all Ps)'!$C$2:$C$381,"&lt;=12/31/2007",'Dataset (all Ps)'!$I$1:$I$380,"*"&amp;'State Analysis (Annual Data)'!$B53&amp;"*")</f>
        <v>1</v>
      </c>
      <c r="K53">
        <f>COUNTIFS('Dataset (all Ps)'!$C$2:$C$381,"&gt;=1/1/2008",'Dataset (all Ps)'!$C$2:$C$381,"&lt;=12/31/2008",'Dataset (all Ps)'!$I$1:$I$380,"*"&amp;'State Analysis (Annual Data)'!$B53&amp;"*")</f>
        <v>0</v>
      </c>
      <c r="L53">
        <f>COUNTIFS('Dataset (all Ps)'!$C$2:$C$381,"&gt;=1/1/2009",'Dataset (all Ps)'!$C$2:$C$381,"&lt;=12/31/2009",'Dataset (all Ps)'!$I$1:$I$380,"*"&amp;'State Analysis (Annual Data)'!$B53&amp;"*")</f>
        <v>0</v>
      </c>
      <c r="M53">
        <f>COUNTIFS('Dataset (all Ps)'!$C$2:$C$381,"&gt;=1/1/2010",'Dataset (all Ps)'!$C$2:$C$381,"&lt;=12/31/2010",'Dataset (all Ps)'!$I$1:$I$380,"*"&amp;'State Analysis (Annual Data)'!$B53&amp;"*")</f>
        <v>1</v>
      </c>
      <c r="N53">
        <f>COUNTIFS('Dataset (all Ps)'!$C$2:$C$381,"&gt;=1/1/2011",'Dataset (all Ps)'!$C$2:$C$381,"&lt;=12/31/2011",'Dataset (all Ps)'!$I$1:$I$380,"*"&amp;'State Analysis (Annual Data)'!$B53&amp;"*")</f>
        <v>0</v>
      </c>
      <c r="O53">
        <f>COUNTIFS('Dataset (all Ps)'!$C$2:$C$381,"&gt;=1/1/2012",'Dataset (all Ps)'!$C$2:$C$381,"&lt;=12/31/2012",'Dataset (all Ps)'!$I$1:$I$380,"*"&amp;'State Analysis (Annual Data)'!$B53&amp;"*")</f>
        <v>0</v>
      </c>
      <c r="P53">
        <f>COUNTIFS('Dataset (all Ps)'!$C$2:$C$381,"&gt;=1/1/2013",'Dataset (all Ps)'!$C$2:$C$381,"&lt;=12/31/2013",'Dataset (all Ps)'!$I$1:$I$380,"*"&amp;'State Analysis (Annual Data)'!$B53&amp;"*")</f>
        <v>1</v>
      </c>
      <c r="Q53">
        <f>COUNTIFS('Dataset (all Ps)'!$C$2:$C$381,"&gt;=1/1/2014",'Dataset (all Ps)'!$C$2:$C$381,"&lt;=12/31/2014",'Dataset (all Ps)'!$I$1:$I$380,"*"&amp;'State Analysis (Annual Data)'!$B53&amp;"*")</f>
        <v>0</v>
      </c>
      <c r="R53">
        <f>COUNTIFS('Dataset (all Ps)'!$C$2:$C$381,"&gt;=1/1/2015",'Dataset (all Ps)'!$C$2:$C$381,"&lt;=12/31/2015",'Dataset (all Ps)'!$I$1:$I$380,"*"&amp;'State Analysis (Annual Data)'!$B53&amp;"*")</f>
        <v>1</v>
      </c>
      <c r="S53">
        <f>COUNTIFS('Dataset (all Ps)'!$C$2:$C$381,"&gt;=1/1/2016",'Dataset (all Ps)'!$C$2:$C$381,"&lt;=12/31/2016",'Dataset (all Ps)'!$I$1:$I$380,"*"&amp;'State Analysis (Annual Data)'!$B53&amp;"*")</f>
        <v>1</v>
      </c>
      <c r="T53">
        <f>COUNTIFS('Dataset (all Ps)'!$C$2:$C$381,"&gt;=1/1/2017",'Dataset (all Ps)'!$C$2:$C$381,"&lt;=12/31/2017",'Dataset (all Ps)'!$I$1:$I$380,"*"&amp;'State Analysis (Annual Data)'!$B53&amp;"*")</f>
        <v>0</v>
      </c>
      <c r="U53">
        <f>COUNTIFS('Dataset (all Ps)'!$C$2:$C$381,"&gt;=1/1/2018",'Dataset (all Ps)'!$C$2:$C$381,"&lt;=12/31/2018",'Dataset (all Ps)'!$I$1:$I$380,"*"&amp;'State Analysis (Annual Data)'!$B53&amp;"*")</f>
        <v>0</v>
      </c>
      <c r="V53">
        <f>COUNTIFS('Dataset (all Ps)'!$C$2:$C$381,"&gt;=1/1/2019",'Dataset (all Ps)'!$C$2:$C$381,"&lt;=12/31/2019",'Dataset (all Ps)'!$I$1:$I$380,"*"&amp;'State Analysis (Annual Data)'!$B53&amp;"*")</f>
        <v>0</v>
      </c>
      <c r="W53">
        <f>COUNTIFS('Dataset (all Ps)'!$C$2:$C$381,"&gt;=1/1/2020",'Dataset (all Ps)'!$C$2:$C$381,"&lt;=12/31/2020",'Dataset (all Ps)'!$I$1:$I$380,"*"&amp;'State Analysis (Annual Data)'!$B53&amp;"*")</f>
        <v>0</v>
      </c>
      <c r="X53">
        <f>COUNTIFS('Dataset (all Ps)'!$C$2:$C$381,"&gt;=1/1/2021",'Dataset (all Ps)'!$C$2:$C$381,"&lt;=12/31/2021",'Dataset (all Ps)'!$I$1:$I$380,"*"&amp;'State Analysis (Annual Data)'!$B53&amp;"*")</f>
        <v>0</v>
      </c>
      <c r="Y53">
        <f>COUNTIFS('Dataset (all Ps)'!$C$2:$C$381,"&gt;=1/1/2022",'Dataset (all Ps)'!$C$2:$C$381,"&lt;=12/31/2022",'Dataset (all Ps)'!$I$1:$I$380,"*"&amp;'State Analysis (Annual Data)'!$B53&amp;"*")</f>
        <v>0</v>
      </c>
      <c r="Z53">
        <f>COUNTIFS('Dataset (all Ps)'!$C$2:$C$381,"&gt;=1/1/2023",'Dataset (all Ps)'!$C$2:$C$381,"&lt;=12/31/2023",'Dataset (all Ps)'!$I$1:$I$380,"*"&amp;'State Analysis (Annual Data)'!$B53&amp;"*")</f>
        <v>0</v>
      </c>
      <c r="AA53">
        <f>COUNTIFS('Dataset (all Ps)'!$C$2:$C$381,"&gt;=1/1/2001",'Dataset (all Ps)'!$C$2:$C$381,"&lt;=12/31/2001",'Dataset (all Ps)'!$J$1:$J$380,"*"&amp;'State Analysis (Annual Data)'!$B53&amp;"*")</f>
        <v>0</v>
      </c>
      <c r="AB53">
        <f>COUNTIFS('Dataset (all Ps)'!$C$2:$C$381,"&gt;=1/1/2002",'Dataset (all Ps)'!$C$2:$C$381,"&lt;=12/31/2002",'Dataset (all Ps)'!$J$1:$J$380,"*"&amp;'State Analysis (Annual Data)'!$B53&amp;"*")</f>
        <v>0</v>
      </c>
      <c r="AC53">
        <f>COUNTIFS('Dataset (all Ps)'!$C$2:$C$381,"&gt;=1/1/2003",'Dataset (all Ps)'!$C$2:$C$381,"&lt;=12/31/2003",'Dataset (all Ps)'!$J$1:$J$380,"*"&amp;'State Analysis (Annual Data)'!$B53&amp;"*")</f>
        <v>0</v>
      </c>
      <c r="AD53">
        <f>COUNTIFS('Dataset (all Ps)'!$C$2:$C$381,"&gt;=1/1/2004",'Dataset (all Ps)'!$C$2:$C$381,"&lt;=12/31/2004",'Dataset (all Ps)'!$J$1:$J$380,"*"&amp;'State Analysis (Annual Data)'!$B53&amp;"*")</f>
        <v>0</v>
      </c>
      <c r="AE53">
        <f>COUNTIFS('Dataset (all Ps)'!$C$2:$C$381,"&gt;=1/1/2005",'Dataset (all Ps)'!$C$2:$C$381,"&lt;=12/31/2005",'Dataset (all Ps)'!$J$1:$J$380,"*"&amp;'State Analysis (Annual Data)'!$B53&amp;"*")</f>
        <v>1</v>
      </c>
      <c r="AF53">
        <f>COUNTIFS('Dataset (all Ps)'!$C$2:$C$381,"&gt;=1/1/2006",'Dataset (all Ps)'!$C$2:$C$381,"&lt;=12/31/2006",'Dataset (all Ps)'!$J$1:$J$380,"*"&amp;'State Analysis (Annual Data)'!$B53&amp;"*")</f>
        <v>0</v>
      </c>
      <c r="AG53">
        <f>COUNTIFS('Dataset (all Ps)'!$C$2:$C$381,"&gt;=1/1/2007",'Dataset (all Ps)'!$C$2:$C$381,"&lt;=12/31/2007",'Dataset (all Ps)'!$J$1:$J$380,"*"&amp;'State Analysis (Annual Data)'!$B53&amp;"*")</f>
        <v>1</v>
      </c>
      <c r="AH53">
        <f>COUNTIFS('Dataset (all Ps)'!$C$2:$C$381,"&gt;=1/1/2008",'Dataset (all Ps)'!$C$2:$C$381,"&lt;=12/31/2008",'Dataset (all Ps)'!$J$1:$J$380,"*"&amp;'State Analysis (Annual Data)'!$B53&amp;"*")</f>
        <v>0</v>
      </c>
      <c r="AI53">
        <f>COUNTIFS('Dataset (all Ps)'!$C$2:$C$381,"&gt;=1/1/2009",'Dataset (all Ps)'!$C$2:$C$381,"&lt;=12/31/2009",'Dataset (all Ps)'!$J$1:$J$380,"*"&amp;'State Analysis (Annual Data)'!$B53&amp;"*")</f>
        <v>0</v>
      </c>
      <c r="AJ53">
        <f>COUNTIFS('Dataset (all Ps)'!$C$2:$C$381,"&gt;=1/1/2010",'Dataset (all Ps)'!$C$2:$C$381,"&lt;=12/31/2010",'Dataset (all Ps)'!$J$1:$J$380,"*"&amp;'State Analysis (Annual Data)'!$B53&amp;"*")</f>
        <v>1</v>
      </c>
      <c r="AK53">
        <f>COUNTIFS('Dataset (all Ps)'!$C$2:$C$381,"&gt;=1/1/2011",'Dataset (all Ps)'!$C$2:$C$381,"&lt;=12/31/2011",'Dataset (all Ps)'!$J$1:$J$380,"*"&amp;'State Analysis (Annual Data)'!$B53&amp;"*")</f>
        <v>0</v>
      </c>
      <c r="AL53">
        <f>COUNTIFS('Dataset (all Ps)'!$C$2:$C$381,"&gt;=1/1/2012",'Dataset (all Ps)'!$C$2:$C$381,"&lt;=12/31/2012",'Dataset (all Ps)'!$J$1:$J$380,"*"&amp;'State Analysis (Annual Data)'!$B53&amp;"*")</f>
        <v>2</v>
      </c>
      <c r="AM53">
        <f>COUNTIFS('Dataset (all Ps)'!$C$2:$C$381,"&gt;=1/1/2013",'Dataset (all Ps)'!$C$2:$C$381,"&lt;=12/31/2013",'Dataset (all Ps)'!$J$1:$J$380,"*"&amp;'State Analysis (Annual Data)'!$B53&amp;"*")</f>
        <v>2</v>
      </c>
      <c r="AN53">
        <f>COUNTIFS('Dataset (all Ps)'!$C$2:$C$381,"&gt;=1/1/2014",'Dataset (all Ps)'!$C$2:$C$381,"&lt;=12/31/2014",'Dataset (all Ps)'!$J$1:$J$380,"*"&amp;'State Analysis (Annual Data)'!$B53&amp;"*")</f>
        <v>2</v>
      </c>
      <c r="AO53">
        <f>COUNTIFS('Dataset (all Ps)'!$C$2:$C$381,"&gt;=1/1/2015",'Dataset (all Ps)'!$C$2:$C$381,"&lt;=12/31/2015",'Dataset (all Ps)'!$J$1:$J$380,"*"&amp;'State Analysis (Annual Data)'!$B53&amp;"*")</f>
        <v>5</v>
      </c>
      <c r="AP53">
        <f>COUNTIFS('Dataset (all Ps)'!$C$2:$C$381,"&gt;=1/1/2016",'Dataset (all Ps)'!$C$2:$C$381,"&lt;=12/31/2016",'Dataset (all Ps)'!$J$1:$J$380,"*"&amp;'State Analysis (Annual Data)'!$B53&amp;"*")</f>
        <v>6</v>
      </c>
      <c r="AQ53">
        <f>COUNTIFS('Dataset (all Ps)'!$C$2:$C$381,"&gt;=1/1/2017",'Dataset (all Ps)'!$C$2:$C$381,"&lt;=12/31/2017",'Dataset (all Ps)'!$J$1:$J$380,"*"&amp;'State Analysis (Annual Data)'!$B53&amp;"*")</f>
        <v>1</v>
      </c>
      <c r="AR53">
        <f>COUNTIFS('Dataset (all Ps)'!$C$2:$C$381,"&gt;=1/1/2018",'Dataset (all Ps)'!$C$2:$C$381,"&lt;=12/31/2018",'Dataset (all Ps)'!$J$1:$J$380,"*"&amp;'State Analysis (Annual Data)'!$B53&amp;"*")</f>
        <v>0</v>
      </c>
      <c r="AS53">
        <f>COUNTIFS('Dataset (all Ps)'!$C$2:$C$381,"&gt;=1/1/2019",'Dataset (all Ps)'!$C$2:$C$381,"&lt;=12/31/2019",'Dataset (all Ps)'!$J$1:$J$380,"*"&amp;'State Analysis (Annual Data)'!$B53&amp;"*")</f>
        <v>0</v>
      </c>
      <c r="AT53">
        <f>COUNTIFS('Dataset (all Ps)'!$C$2:$C$381,"&gt;=1/1/2020",'Dataset (all Ps)'!$C$2:$C$381,"&lt;=12/31/2020",'Dataset (all Ps)'!$J$1:$J$380,"*"&amp;'State Analysis (Annual Data)'!$B53&amp;"*")</f>
        <v>0</v>
      </c>
      <c r="AU53">
        <f>COUNTIFS('Dataset (all Ps)'!$C$2:$C$381,"&gt;=1/1/2021",'Dataset (all Ps)'!$C$2:$C$381,"&lt;=12/31/2021",'Dataset (all Ps)'!$J$1:$J$380,"*"&amp;'State Analysis (Annual Data)'!$B53&amp;"*")</f>
        <v>6</v>
      </c>
      <c r="AV53">
        <f>COUNTIFS('Dataset (all Ps)'!$C$2:$C$381,"&gt;=1/1/2022",'Dataset (all Ps)'!$C$2:$C$381,"&lt;=12/31/2022",'Dataset (all Ps)'!$J$1:$J$380,"*"&amp;'State Analysis (Annual Data)'!$B53&amp;"*")</f>
        <v>4</v>
      </c>
      <c r="AW53">
        <f>COUNTIFS('Dataset (all Ps)'!$C$2:$C$381,"&gt;=1/1/2023",'Dataset (all Ps)'!$C$2:$C$381,"&lt;=12/31/2023",'Dataset (all Ps)'!$J$1:$J$380,"*"&amp;'State Analysis (Annual Data)'!$B53&amp;"*")</f>
        <v>6</v>
      </c>
    </row>
    <row r="55" spans="1:49" x14ac:dyDescent="0.2">
      <c r="A55" t="s">
        <v>6516</v>
      </c>
      <c r="D55">
        <f>SUM(D3:D53)</f>
        <v>13</v>
      </c>
      <c r="E55">
        <f t="shared" ref="E55:AW55" si="0">SUM(E3:E53)</f>
        <v>7</v>
      </c>
      <c r="F55">
        <f t="shared" si="0"/>
        <v>25</v>
      </c>
      <c r="G55">
        <f t="shared" si="0"/>
        <v>22</v>
      </c>
      <c r="H55">
        <f t="shared" si="0"/>
        <v>13</v>
      </c>
      <c r="I55">
        <f t="shared" si="0"/>
        <v>10</v>
      </c>
      <c r="J55">
        <f t="shared" si="0"/>
        <v>14</v>
      </c>
      <c r="K55">
        <f t="shared" si="0"/>
        <v>54</v>
      </c>
      <c r="L55">
        <f t="shared" si="0"/>
        <v>10</v>
      </c>
      <c r="M55">
        <f t="shared" si="0"/>
        <v>16</v>
      </c>
      <c r="N55">
        <f t="shared" si="0"/>
        <v>16</v>
      </c>
      <c r="O55">
        <f t="shared" si="0"/>
        <v>14</v>
      </c>
      <c r="P55">
        <f t="shared" si="0"/>
        <v>15</v>
      </c>
      <c r="Q55">
        <f t="shared" si="0"/>
        <v>8</v>
      </c>
      <c r="R55">
        <f t="shared" si="0"/>
        <v>26</v>
      </c>
      <c r="S55">
        <f t="shared" si="0"/>
        <v>21</v>
      </c>
      <c r="T55">
        <f t="shared" si="0"/>
        <v>41</v>
      </c>
      <c r="U55">
        <f t="shared" si="0"/>
        <v>35</v>
      </c>
      <c r="V55">
        <f t="shared" si="0"/>
        <v>33</v>
      </c>
      <c r="W55">
        <f t="shared" si="0"/>
        <v>55</v>
      </c>
      <c r="X55">
        <f t="shared" si="0"/>
        <v>68</v>
      </c>
      <c r="Y55">
        <f t="shared" si="0"/>
        <v>28</v>
      </c>
      <c r="Z55">
        <f t="shared" si="0"/>
        <v>19</v>
      </c>
      <c r="AA55">
        <f t="shared" si="0"/>
        <v>25</v>
      </c>
      <c r="AB55">
        <f t="shared" si="0"/>
        <v>31</v>
      </c>
      <c r="AC55">
        <f t="shared" si="0"/>
        <v>68</v>
      </c>
      <c r="AD55">
        <f t="shared" si="0"/>
        <v>53</v>
      </c>
      <c r="AE55">
        <f t="shared" si="0"/>
        <v>62</v>
      </c>
      <c r="AF55">
        <f t="shared" si="0"/>
        <v>71</v>
      </c>
      <c r="AG55">
        <f t="shared" si="0"/>
        <v>54</v>
      </c>
      <c r="AH55">
        <f t="shared" si="0"/>
        <v>128</v>
      </c>
      <c r="AI55">
        <f t="shared" si="0"/>
        <v>24</v>
      </c>
      <c r="AJ55">
        <f t="shared" si="0"/>
        <v>71</v>
      </c>
      <c r="AK55">
        <f t="shared" si="0"/>
        <v>34</v>
      </c>
      <c r="AL55">
        <f t="shared" si="0"/>
        <v>74</v>
      </c>
      <c r="AM55">
        <f t="shared" si="0"/>
        <v>46</v>
      </c>
      <c r="AN55">
        <f t="shared" si="0"/>
        <v>64</v>
      </c>
      <c r="AO55">
        <f t="shared" si="0"/>
        <v>148</v>
      </c>
      <c r="AP55">
        <f t="shared" si="0"/>
        <v>150</v>
      </c>
      <c r="AQ55">
        <f t="shared" si="0"/>
        <v>287</v>
      </c>
      <c r="AR55">
        <f t="shared" si="0"/>
        <v>237</v>
      </c>
      <c r="AS55">
        <f t="shared" si="0"/>
        <v>310</v>
      </c>
      <c r="AT55">
        <f t="shared" si="0"/>
        <v>567</v>
      </c>
      <c r="AU55">
        <f t="shared" si="0"/>
        <v>528</v>
      </c>
      <c r="AV55">
        <f t="shared" si="0"/>
        <v>241</v>
      </c>
      <c r="AW55">
        <f t="shared" si="0"/>
        <v>181</v>
      </c>
    </row>
  </sheetData>
  <mergeCells count="3">
    <mergeCell ref="D1:Z1"/>
    <mergeCell ref="AA1:AW1"/>
    <mergeCell ref="A1:C1"/>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EA2BC7-BDA1-FB46-A97D-859FA0C2E268}">
  <dimension ref="A1:AK58"/>
  <sheetViews>
    <sheetView workbookViewId="0">
      <pane xSplit="2" ySplit="1" topLeftCell="R31" activePane="bottomRight" state="frozen"/>
      <selection pane="topRight" activeCell="C1" sqref="C1"/>
      <selection pane="bottomLeft" activeCell="A2" sqref="A2"/>
      <selection pane="bottomRight" activeCell="Y46" sqref="Y46"/>
    </sheetView>
  </sheetViews>
  <sheetFormatPr baseColWidth="10" defaultRowHeight="16" x14ac:dyDescent="0.2"/>
  <cols>
    <col min="2" max="2" width="11.5" bestFit="1" customWidth="1"/>
    <col min="9" max="9" width="16.33203125" bestFit="1" customWidth="1"/>
    <col min="15" max="15" width="16.33203125" bestFit="1" customWidth="1"/>
    <col min="16" max="16" width="16.6640625" bestFit="1" customWidth="1"/>
    <col min="17" max="17" width="10.83203125" style="24"/>
    <col min="18" max="18" width="14.6640625" bestFit="1" customWidth="1"/>
    <col min="20" max="20" width="10.83203125" style="24"/>
    <col min="23" max="23" width="14.5" bestFit="1" customWidth="1"/>
    <col min="24" max="24" width="22" bestFit="1" customWidth="1"/>
    <col min="25" max="25" width="16.5" bestFit="1" customWidth="1"/>
    <col min="26" max="26" width="14.6640625" style="23" customWidth="1"/>
    <col min="27" max="27" width="13.83203125" style="23" bestFit="1" customWidth="1"/>
    <col min="28" max="28" width="13.83203125" style="23" customWidth="1"/>
    <col min="29" max="29" width="12.33203125" style="23" bestFit="1" customWidth="1"/>
    <col min="30" max="30" width="12" bestFit="1" customWidth="1"/>
    <col min="36" max="36" width="10.83203125" style="42"/>
  </cols>
  <sheetData>
    <row r="1" spans="1:37" x14ac:dyDescent="0.2">
      <c r="A1" s="46" t="s">
        <v>5892</v>
      </c>
      <c r="B1" s="46"/>
      <c r="C1" s="46"/>
      <c r="D1" s="46" t="s">
        <v>5890</v>
      </c>
      <c r="E1" s="46"/>
      <c r="F1" s="46"/>
      <c r="G1" s="46"/>
      <c r="H1" s="46"/>
      <c r="I1" s="46"/>
      <c r="J1" s="46" t="s">
        <v>5889</v>
      </c>
      <c r="K1" s="46"/>
      <c r="L1" s="46"/>
      <c r="M1" s="46"/>
      <c r="N1" s="46"/>
      <c r="O1" s="46"/>
      <c r="P1" s="46" t="s">
        <v>5886</v>
      </c>
      <c r="Q1" s="46"/>
      <c r="R1" s="46"/>
      <c r="S1" s="46"/>
      <c r="T1" s="46"/>
      <c r="U1" s="46" t="s">
        <v>5887</v>
      </c>
      <c r="V1" s="46"/>
      <c r="W1" s="46" t="s">
        <v>5888</v>
      </c>
      <c r="X1" s="46"/>
      <c r="Y1" s="46" t="s">
        <v>6477</v>
      </c>
      <c r="Z1" s="46"/>
      <c r="AA1" s="46"/>
      <c r="AB1" s="46"/>
      <c r="AC1" s="46"/>
      <c r="AD1" s="46"/>
      <c r="AE1" s="46" t="s">
        <v>6492</v>
      </c>
      <c r="AF1" s="46"/>
      <c r="AG1" s="46"/>
      <c r="AH1" s="46"/>
      <c r="AI1" s="46"/>
      <c r="AJ1" s="46"/>
    </row>
    <row r="2" spans="1:37" x14ac:dyDescent="0.2">
      <c r="A2" t="s">
        <v>5467</v>
      </c>
      <c r="B2" t="s">
        <v>5516</v>
      </c>
      <c r="C2" t="s">
        <v>5513</v>
      </c>
      <c r="D2" t="s">
        <v>5445</v>
      </c>
      <c r="E2" t="s">
        <v>5446</v>
      </c>
      <c r="F2" t="s">
        <v>5459</v>
      </c>
      <c r="G2" t="s">
        <v>5460</v>
      </c>
      <c r="H2" t="s">
        <v>5593</v>
      </c>
      <c r="I2" t="s">
        <v>5891</v>
      </c>
      <c r="J2" t="s">
        <v>5445</v>
      </c>
      <c r="K2" t="s">
        <v>5446</v>
      </c>
      <c r="L2" t="s">
        <v>5459</v>
      </c>
      <c r="M2" t="s">
        <v>5460</v>
      </c>
      <c r="N2" t="s">
        <v>5593</v>
      </c>
      <c r="O2" t="s">
        <v>5891</v>
      </c>
      <c r="P2" t="s">
        <v>5873</v>
      </c>
      <c r="Q2" s="24" t="s">
        <v>5874</v>
      </c>
      <c r="R2" t="s">
        <v>5872</v>
      </c>
      <c r="S2" t="s">
        <v>5876</v>
      </c>
      <c r="T2" s="24" t="s">
        <v>5875</v>
      </c>
      <c r="U2" t="s">
        <v>5579</v>
      </c>
      <c r="V2" t="s">
        <v>5586</v>
      </c>
      <c r="W2" t="s">
        <v>5877</v>
      </c>
      <c r="X2" t="s">
        <v>5884</v>
      </c>
      <c r="Y2" s="18" t="s">
        <v>5825</v>
      </c>
      <c r="Z2" s="37" t="s">
        <v>6476</v>
      </c>
      <c r="AA2" s="40" t="s">
        <v>5823</v>
      </c>
      <c r="AB2" s="40" t="s">
        <v>6517</v>
      </c>
      <c r="AC2" s="40" t="s">
        <v>5824</v>
      </c>
      <c r="AD2" t="s">
        <v>6478</v>
      </c>
      <c r="AE2" t="s">
        <v>6493</v>
      </c>
      <c r="AF2" t="s">
        <v>6494</v>
      </c>
      <c r="AG2" t="s">
        <v>6495</v>
      </c>
      <c r="AH2" t="s">
        <v>6498</v>
      </c>
      <c r="AI2" t="s">
        <v>6496</v>
      </c>
      <c r="AJ2" s="42" t="s">
        <v>6497</v>
      </c>
    </row>
    <row r="3" spans="1:37" x14ac:dyDescent="0.2">
      <c r="A3" t="s">
        <v>5461</v>
      </c>
      <c r="B3" t="s">
        <v>453</v>
      </c>
      <c r="C3" t="s">
        <v>5514</v>
      </c>
      <c r="D3">
        <f>COUNTIFS('Dataset (all Ps)'!$D$2:$D$381,"*"&amp;D$2&amp;"*",'Dataset (all Ps)'!$I$1:$I$380,"*"&amp;'State Analysis'!$B3&amp;"*")</f>
        <v>3</v>
      </c>
      <c r="E3">
        <f>COUNTIFS('Dataset (all Ps)'!$D$2:$D$381,"*"&amp;E$2&amp;"*",'Dataset (all Ps)'!$I$1:$I$380,"*"&amp;'State Analysis'!$B3&amp;"*")</f>
        <v>1</v>
      </c>
      <c r="F3">
        <f>COUNTIFS('Dataset (all Ps)'!$D$2:$D$381,"*"&amp;F$2&amp;"*",'Dataset (all Ps)'!$I$1:$I$380,"*"&amp;'State Analysis'!$B3&amp;"*")</f>
        <v>4</v>
      </c>
      <c r="G3">
        <f>COUNTIFS('Dataset (all Ps)'!$D$2:$D$381,"*"&amp;G$2&amp;"*",'Dataset (all Ps)'!$I$1:$I$380,"*"&amp;'State Analysis'!$B3&amp;"*")</f>
        <v>2</v>
      </c>
      <c r="H3">
        <f t="shared" ref="H3:H34" si="0">SUM(D3:G3)</f>
        <v>10</v>
      </c>
      <c r="I3">
        <f t="shared" ref="I3:I34" si="1">RANK(H3,H$3:H$53)</f>
        <v>16</v>
      </c>
      <c r="J3">
        <f>COUNTIFS('Dataset (all Ps)'!$D$2:$D$381,"*"&amp;J$2&amp;"*",'Dataset (all Ps)'!$J$1:$J$380,"*"&amp;'State Analysis'!$B3&amp;"*")</f>
        <v>28</v>
      </c>
      <c r="K3">
        <f>COUNTIFS('Dataset (all Ps)'!$D$2:$D$381,"*"&amp;K$2&amp;"*",'Dataset (all Ps)'!$J$1:$J$380,"*"&amp;'State Analysis'!$B3&amp;"*")</f>
        <v>4</v>
      </c>
      <c r="L3">
        <f>COUNTIFS('Dataset (all Ps)'!$D$2:$D$381,"*"&amp;L$2&amp;"*",'Dataset (all Ps)'!$J$1:$J$380,"*"&amp;'State Analysis'!$B3&amp;"*")</f>
        <v>28</v>
      </c>
      <c r="M3">
        <f>COUNTIFS('Dataset (all Ps)'!$D$2:$D$381,"*"&amp;M$2&amp;"*",'Dataset (all Ps)'!$J$1:$J$380,"*"&amp;'State Analysis'!$B3&amp;"*")</f>
        <v>2</v>
      </c>
      <c r="N3">
        <f t="shared" ref="N3:N34" si="2">SUM(J3:M3)</f>
        <v>62</v>
      </c>
      <c r="O3">
        <f t="shared" ref="O3:O34" si="3">RANK(N3,N$3:N$53)</f>
        <v>23</v>
      </c>
      <c r="P3" s="10">
        <v>29992029</v>
      </c>
      <c r="Q3" s="24">
        <f t="shared" ref="Q3:Q34" si="4">LN(P3)</f>
        <v>17.216442204321933</v>
      </c>
      <c r="R3" s="9">
        <v>5108468</v>
      </c>
      <c r="S3" s="12">
        <f t="shared" ref="S3:S34" si="5">P3/R3</f>
        <v>5.8710417682953091</v>
      </c>
      <c r="T3" s="24">
        <f t="shared" ref="T3:T34" si="6">LN(S3)</f>
        <v>1.7700320913976224</v>
      </c>
      <c r="U3">
        <f>15</f>
        <v>15</v>
      </c>
      <c r="V3">
        <f t="shared" ref="V3:V34" si="7">ABS(U3)</f>
        <v>15</v>
      </c>
      <c r="W3">
        <v>11</v>
      </c>
      <c r="X3">
        <f>LOOKUP(W3,'Circuit Court Partisanship'!$A$2:$A$13,'Circuit Court Partisanship'!$B$2:$B$13)</f>
        <v>0.58000000000000007</v>
      </c>
      <c r="Y3">
        <f>COUNTIFS('State SG Dataset'!A:A,'State Analysis'!A3)</f>
        <v>6</v>
      </c>
      <c r="Z3" s="39">
        <f>IF(ISNUMBER(AVERAGEIFS('State SG Dataset'!J:J,'State SG Dataset'!A:A,'State Analysis'!A3)),AVERAGEIFS('State SG Dataset'!J:J,'State SG Dataset'!A:A,'State Analysis'!A3),"N/A")</f>
        <v>7.833333333333333</v>
      </c>
      <c r="AA3" s="41">
        <f>IF(Y3&gt;0,COUNTIFS('State SG Dataset'!A:A,'State Analysis'!A3,'State SG Dataset'!H:H,"&lt;=14")/Y3,"N/A")</f>
        <v>0.83333333333333337</v>
      </c>
      <c r="AB3" s="41"/>
      <c r="AC3" s="41">
        <f>IF(Y3&gt;0,COUNTIFS('State SG Dataset'!$A:$A,'State Analysis'!A3,'State SG Dataset'!$L:$L,"*"&amp;"Supreme Court"&amp;"*")/'State Analysis'!$Y3,"N/A")</f>
        <v>0.5</v>
      </c>
      <c r="AD3" s="41">
        <f>IF(Y3&gt;0,COUNTIFS('State SG Dataset'!$A:$A,'State Analysis'!A3,'State SG Dataset'!$L:$L,"*"&amp;"D.C. Cir."&amp;"*")/'State Analysis'!$Y3,"N/A")</f>
        <v>0</v>
      </c>
      <c r="AE3">
        <v>4</v>
      </c>
      <c r="AF3">
        <v>0</v>
      </c>
      <c r="AG3">
        <v>1</v>
      </c>
      <c r="AH3">
        <v>0</v>
      </c>
      <c r="AI3">
        <f>SUM(AF3:AH3)</f>
        <v>1</v>
      </c>
      <c r="AJ3" s="42">
        <f>AI3/(AE3-1)</f>
        <v>0.33333333333333331</v>
      </c>
    </row>
    <row r="4" spans="1:37" x14ac:dyDescent="0.2">
      <c r="A4" t="s">
        <v>5462</v>
      </c>
      <c r="B4" t="s">
        <v>1348</v>
      </c>
      <c r="C4" t="s">
        <v>5514</v>
      </c>
      <c r="D4">
        <f>COUNTIFS('Dataset (all Ps)'!$D$2:$D$381,"*"&amp;D$2&amp;"*",'Dataset (all Ps)'!$I$1:$I$380,"*"&amp;'State Analysis'!$B4&amp;"*")</f>
        <v>0</v>
      </c>
      <c r="E4">
        <f>COUNTIFS('Dataset (all Ps)'!$D$2:$D$381,"*"&amp;E$2&amp;"*",'Dataset (all Ps)'!$I$1:$I$380,"*"&amp;'State Analysis'!$B4&amp;"*")</f>
        <v>0</v>
      </c>
      <c r="F4">
        <f>COUNTIFS('Dataset (all Ps)'!$D$2:$D$381,"*"&amp;F$2&amp;"*",'Dataset (all Ps)'!$I$1:$I$380,"*"&amp;'State Analysis'!$B4&amp;"*")</f>
        <v>1</v>
      </c>
      <c r="G4">
        <f>COUNTIFS('Dataset (all Ps)'!$D$2:$D$381,"*"&amp;G$2&amp;"*",'Dataset (all Ps)'!$I$1:$I$380,"*"&amp;'State Analysis'!$B4&amp;"*")</f>
        <v>1</v>
      </c>
      <c r="H4">
        <f t="shared" si="0"/>
        <v>2</v>
      </c>
      <c r="I4">
        <f t="shared" si="1"/>
        <v>41</v>
      </c>
      <c r="J4">
        <f>COUNTIFS('Dataset (all Ps)'!$D$2:$D$381,"*"&amp;J$2&amp;"*",'Dataset (all Ps)'!$J$1:$J$380,"*"&amp;'State Analysis'!$B4&amp;"*")</f>
        <v>22</v>
      </c>
      <c r="K4">
        <f>COUNTIFS('Dataset (all Ps)'!$D$2:$D$381,"*"&amp;K$2&amp;"*",'Dataset (all Ps)'!$J$1:$J$380,"*"&amp;'State Analysis'!$B4&amp;"*")</f>
        <v>1</v>
      </c>
      <c r="L4">
        <f>COUNTIFS('Dataset (all Ps)'!$D$2:$D$381,"*"&amp;L$2&amp;"*",'Dataset (all Ps)'!$J$1:$J$380,"*"&amp;'State Analysis'!$B4&amp;"*")</f>
        <v>9</v>
      </c>
      <c r="M4">
        <f>COUNTIFS('Dataset (all Ps)'!$D$2:$D$381,"*"&amp;M$2&amp;"*",'Dataset (all Ps)'!$J$1:$J$380,"*"&amp;'State Analysis'!$B4&amp;"*")</f>
        <v>3</v>
      </c>
      <c r="N4">
        <f t="shared" si="2"/>
        <v>35</v>
      </c>
      <c r="O4">
        <f t="shared" si="3"/>
        <v>43</v>
      </c>
      <c r="P4" s="10">
        <v>112616900</v>
      </c>
      <c r="Q4" s="24">
        <f t="shared" si="4"/>
        <v>18.539502351217614</v>
      </c>
      <c r="R4" s="9">
        <v>733406</v>
      </c>
      <c r="S4" s="12">
        <f t="shared" si="5"/>
        <v>153.55328426546825</v>
      </c>
      <c r="T4" s="24">
        <f t="shared" si="6"/>
        <v>5.0340476355572665</v>
      </c>
      <c r="U4">
        <v>8</v>
      </c>
      <c r="V4">
        <f t="shared" si="7"/>
        <v>8</v>
      </c>
      <c r="W4">
        <v>9</v>
      </c>
      <c r="X4">
        <f>LOOKUP(W4,'Circuit Court Partisanship'!$A$2:$A$13,'Circuit Court Partisanship'!$B$2:$B$13)</f>
        <v>0.43000000000000005</v>
      </c>
      <c r="Y4">
        <f>COUNTIFS('State SG Dataset'!A:A,'State Analysis'!A4)</f>
        <v>2</v>
      </c>
      <c r="Z4" s="39">
        <f>IF(ISNUMBER(AVERAGEIFS('State SG Dataset'!J:J,'State SG Dataset'!A:A,'State Analysis'!A4)),AVERAGEIFS('State SG Dataset'!J:J,'State SG Dataset'!A:A,'State Analysis'!A4),"N/A")</f>
        <v>17</v>
      </c>
      <c r="AA4" s="41">
        <f>IF(Y4&gt;0,COUNTIFS('State SG Dataset'!A:A,'State Analysis'!A4,'State SG Dataset'!H:H,"&lt;=14")/Y4,"N/A")</f>
        <v>0</v>
      </c>
      <c r="AB4" s="41"/>
      <c r="AC4" s="41">
        <f>IF(Y4&gt;0,COUNTIFS('State SG Dataset'!A:A,'State Analysis'!A4,'State SG Dataset'!L:L,"*"&amp;"Supreme Court"&amp;"*")/'State Analysis'!Y4,"N/A")</f>
        <v>0</v>
      </c>
      <c r="AD4" s="41">
        <f>IF(Y4&gt;0,COUNTIFS('State SG Dataset'!$A:$A,'State Analysis'!A4,'State SG Dataset'!$L:$L,"*"&amp;"D.C. Cir."&amp;"*")/'State Analysis'!$Y4,"N/A")</f>
        <v>0</v>
      </c>
      <c r="AE4">
        <v>12</v>
      </c>
      <c r="AF4">
        <v>0</v>
      </c>
      <c r="AG4">
        <v>1</v>
      </c>
      <c r="AH4">
        <v>0</v>
      </c>
      <c r="AI4">
        <f t="shared" ref="AI4:AI53" si="8">SUM(AF4:AH4)</f>
        <v>1</v>
      </c>
      <c r="AJ4" s="42">
        <f t="shared" ref="AJ4:AJ53" si="9">AI4/(AE4-1)</f>
        <v>9.0909090909090912E-2</v>
      </c>
      <c r="AK4" t="s">
        <v>6510</v>
      </c>
    </row>
    <row r="5" spans="1:37" x14ac:dyDescent="0.2">
      <c r="A5" t="s">
        <v>5463</v>
      </c>
      <c r="B5" t="s">
        <v>417</v>
      </c>
      <c r="C5" t="s">
        <v>5515</v>
      </c>
      <c r="D5">
        <f>COUNTIFS('Dataset (all Ps)'!$D$2:$D$381,"*"&amp;D$2&amp;"*",'Dataset (all Ps)'!$I$1:$I$380,"*"&amp;'State Analysis'!$B5&amp;"*")</f>
        <v>9</v>
      </c>
      <c r="E5">
        <f>COUNTIFS('Dataset (all Ps)'!$D$2:$D$381,"*"&amp;E$2&amp;"*",'Dataset (all Ps)'!$I$1:$I$380,"*"&amp;'State Analysis'!$B5&amp;"*")</f>
        <v>0</v>
      </c>
      <c r="F5">
        <f>COUNTIFS('Dataset (all Ps)'!$D$2:$D$381,"*"&amp;F$2&amp;"*",'Dataset (all Ps)'!$I$1:$I$380,"*"&amp;'State Analysis'!$B5&amp;"*")</f>
        <v>4</v>
      </c>
      <c r="G5">
        <f>COUNTIFS('Dataset (all Ps)'!$D$2:$D$381,"*"&amp;G$2&amp;"*",'Dataset (all Ps)'!$I$1:$I$380,"*"&amp;'State Analysis'!$B5&amp;"*")</f>
        <v>1</v>
      </c>
      <c r="H5">
        <f t="shared" si="0"/>
        <v>14</v>
      </c>
      <c r="I5">
        <f t="shared" si="1"/>
        <v>9</v>
      </c>
      <c r="J5">
        <f>COUNTIFS('Dataset (all Ps)'!$D$2:$D$381,"*"&amp;J$2&amp;"*",'Dataset (all Ps)'!$J$1:$J$380,"*"&amp;'State Analysis'!$B5&amp;"*")</f>
        <v>22</v>
      </c>
      <c r="K5">
        <f>COUNTIFS('Dataset (all Ps)'!$D$2:$D$381,"*"&amp;K$2&amp;"*",'Dataset (all Ps)'!$J$1:$J$380,"*"&amp;'State Analysis'!$B5&amp;"*")</f>
        <v>3</v>
      </c>
      <c r="L5">
        <f>COUNTIFS('Dataset (all Ps)'!$D$2:$D$381,"*"&amp;L$2&amp;"*",'Dataset (all Ps)'!$J$1:$J$380,"*"&amp;'State Analysis'!$B5&amp;"*")</f>
        <v>19</v>
      </c>
      <c r="M5">
        <f>COUNTIFS('Dataset (all Ps)'!$D$2:$D$381,"*"&amp;M$2&amp;"*",'Dataset (all Ps)'!$J$1:$J$380,"*"&amp;'State Analysis'!$B5&amp;"*")</f>
        <v>6</v>
      </c>
      <c r="N5">
        <f t="shared" si="2"/>
        <v>50</v>
      </c>
      <c r="O5">
        <f t="shared" si="3"/>
        <v>30</v>
      </c>
      <c r="P5" s="10">
        <v>103760600</v>
      </c>
      <c r="Q5" s="24">
        <f t="shared" si="4"/>
        <v>18.457596880530918</v>
      </c>
      <c r="R5" s="9">
        <v>7431344</v>
      </c>
      <c r="S5" s="12">
        <f t="shared" si="5"/>
        <v>13.962561819234852</v>
      </c>
      <c r="T5" s="24">
        <f t="shared" si="6"/>
        <v>2.6363795919045758</v>
      </c>
      <c r="U5">
        <v>2</v>
      </c>
      <c r="V5">
        <f t="shared" si="7"/>
        <v>2</v>
      </c>
      <c r="W5">
        <v>9</v>
      </c>
      <c r="X5">
        <f>LOOKUP(W5,'Circuit Court Partisanship'!$A$2:$A$13,'Circuit Court Partisanship'!$B$2:$B$13)</f>
        <v>0.43000000000000005</v>
      </c>
      <c r="Y5">
        <f>COUNTIFS('State SG Dataset'!A:A,'State Analysis'!A5)</f>
        <v>5</v>
      </c>
      <c r="Z5" s="39">
        <f>IF(ISNUMBER(AVERAGEIFS('State SG Dataset'!J:J,'State SG Dataset'!A:A,'State Analysis'!A5)),AVERAGEIFS('State SG Dataset'!J:J,'State SG Dataset'!A:A,'State Analysis'!A5),"N/A")</f>
        <v>8.6</v>
      </c>
      <c r="AA5" s="41">
        <f>IF(Y5&gt;0,COUNTIFS('State SG Dataset'!A:A,'State Analysis'!A5,'State SG Dataset'!H:H,"&lt;=14")/Y5,"N/A")</f>
        <v>0.6</v>
      </c>
      <c r="AB5" s="41"/>
      <c r="AC5" s="41">
        <f>IF(Y5&gt;0,COUNTIFS('State SG Dataset'!A:A,'State Analysis'!A5,'State SG Dataset'!L:L,"*"&amp;"Supreme Court"&amp;"*")/'State Analysis'!Y5,"N/A")</f>
        <v>0</v>
      </c>
      <c r="AD5" s="41">
        <f>IF(Y5&gt;0,COUNTIFS('State SG Dataset'!$A:$A,'State Analysis'!A5,'State SG Dataset'!$L:$L,"*"&amp;"D.C. Cir."&amp;"*")/'State Analysis'!$Y5,"N/A")</f>
        <v>0</v>
      </c>
      <c r="AE5">
        <v>5</v>
      </c>
      <c r="AF5">
        <v>2</v>
      </c>
      <c r="AG5">
        <v>1</v>
      </c>
      <c r="AH5">
        <v>0</v>
      </c>
      <c r="AI5">
        <f t="shared" si="8"/>
        <v>3</v>
      </c>
      <c r="AJ5" s="42">
        <f t="shared" si="9"/>
        <v>0.75</v>
      </c>
    </row>
    <row r="6" spans="1:37" x14ac:dyDescent="0.2">
      <c r="A6" t="s">
        <v>5464</v>
      </c>
      <c r="B6" t="s">
        <v>3412</v>
      </c>
      <c r="C6" t="s">
        <v>5514</v>
      </c>
      <c r="D6">
        <f>COUNTIFS('Dataset (all Ps)'!$D$2:$D$381,"*"&amp;D$2&amp;"*",'Dataset (all Ps)'!$I$1:$I$380,"*"&amp;'State Analysis'!$B6&amp;"*")</f>
        <v>0</v>
      </c>
      <c r="E6">
        <f>COUNTIFS('Dataset (all Ps)'!$D$2:$D$381,"*"&amp;E$2&amp;"*",'Dataset (all Ps)'!$I$1:$I$380,"*"&amp;'State Analysis'!$B6&amp;"*")</f>
        <v>0</v>
      </c>
      <c r="F6">
        <f>COUNTIFS('Dataset (all Ps)'!$D$2:$D$381,"*"&amp;F$2&amp;"*",'Dataset (all Ps)'!$I$1:$I$380,"*"&amp;'State Analysis'!$B6&amp;"*")</f>
        <v>2</v>
      </c>
      <c r="G6">
        <f>COUNTIFS('Dataset (all Ps)'!$D$2:$D$381,"*"&amp;G$2&amp;"*",'Dataset (all Ps)'!$I$1:$I$380,"*"&amp;'State Analysis'!$B6&amp;"*")</f>
        <v>0</v>
      </c>
      <c r="H6">
        <f t="shared" si="0"/>
        <v>2</v>
      </c>
      <c r="I6">
        <f t="shared" si="1"/>
        <v>41</v>
      </c>
      <c r="J6">
        <f>COUNTIFS('Dataset (all Ps)'!$D$2:$D$381,"*"&amp;J$2&amp;"*",'Dataset (all Ps)'!$J$1:$J$380,"*"&amp;'State Analysis'!$B6&amp;"*")</f>
        <v>29</v>
      </c>
      <c r="K6">
        <f>COUNTIFS('Dataset (all Ps)'!$D$2:$D$381,"*"&amp;K$2&amp;"*",'Dataset (all Ps)'!$J$1:$J$380,"*"&amp;'State Analysis'!$B6&amp;"*")</f>
        <v>4</v>
      </c>
      <c r="L6">
        <f>COUNTIFS('Dataset (all Ps)'!$D$2:$D$381,"*"&amp;L$2&amp;"*",'Dataset (all Ps)'!$J$1:$J$380,"*"&amp;'State Analysis'!$B6&amp;"*")</f>
        <v>22</v>
      </c>
      <c r="M6">
        <f>COUNTIFS('Dataset (all Ps)'!$D$2:$D$381,"*"&amp;M$2&amp;"*",'Dataset (all Ps)'!$J$1:$J$380,"*"&amp;'State Analysis'!$B6&amp;"*")</f>
        <v>0</v>
      </c>
      <c r="N6">
        <f t="shared" si="2"/>
        <v>55</v>
      </c>
      <c r="O6">
        <f t="shared" si="3"/>
        <v>27</v>
      </c>
      <c r="P6" s="10">
        <v>39230662</v>
      </c>
      <c r="Q6" s="24">
        <f t="shared" si="4"/>
        <v>17.484969192884041</v>
      </c>
      <c r="R6" s="9">
        <v>3067732</v>
      </c>
      <c r="S6" s="12">
        <f t="shared" si="5"/>
        <v>12.788164676705788</v>
      </c>
      <c r="T6" s="24">
        <f t="shared" si="6"/>
        <v>2.5485201085549214</v>
      </c>
      <c r="U6">
        <v>16</v>
      </c>
      <c r="V6">
        <f t="shared" si="7"/>
        <v>16</v>
      </c>
      <c r="W6">
        <v>8</v>
      </c>
      <c r="X6">
        <f>LOOKUP(W6,'Circuit Court Partisanship'!$A$2:$A$13,'Circuit Court Partisanship'!$B$2:$B$13)</f>
        <v>0.91</v>
      </c>
      <c r="Y6">
        <f>COUNTIFS('State SG Dataset'!A:A,'State Analysis'!A6)</f>
        <v>2</v>
      </c>
      <c r="Z6" s="39">
        <f>IF(ISNUMBER(AVERAGEIFS('State SG Dataset'!J:J,'State SG Dataset'!A:A,'State Analysis'!A6)),AVERAGEIFS('State SG Dataset'!J:J,'State SG Dataset'!A:A,'State Analysis'!A6),"N/A")</f>
        <v>11.5</v>
      </c>
      <c r="AA6" s="41">
        <f>IF(Y6&gt;0,COUNTIFS('State SG Dataset'!A:A,'State Analysis'!A6,'State SG Dataset'!H:H,"&lt;=14")/Y6,"N/A")</f>
        <v>1</v>
      </c>
      <c r="AB6" s="41"/>
      <c r="AC6" s="41">
        <f>IF(Y6&gt;0,COUNTIFS('State SG Dataset'!A:A,'State Analysis'!A6,'State SG Dataset'!L:L,"*"&amp;"Supreme Court"&amp;"*")/'State Analysis'!Y6,"N/A")</f>
        <v>0</v>
      </c>
      <c r="AD6" s="41">
        <f>IF(Y6&gt;0,COUNTIFS('State SG Dataset'!$A:$A,'State Analysis'!A6,'State SG Dataset'!$L:$L,"*"&amp;"D.C. Cir."&amp;"*")/'State Analysis'!$Y6,"N/A")</f>
        <v>0</v>
      </c>
      <c r="AE6">
        <v>6</v>
      </c>
      <c r="AF6">
        <v>3</v>
      </c>
      <c r="AG6">
        <v>1</v>
      </c>
      <c r="AH6">
        <v>0</v>
      </c>
      <c r="AI6">
        <f t="shared" si="8"/>
        <v>4</v>
      </c>
      <c r="AJ6" s="42">
        <f t="shared" si="9"/>
        <v>0.8</v>
      </c>
    </row>
    <row r="7" spans="1:37" x14ac:dyDescent="0.2">
      <c r="A7" t="s">
        <v>5465</v>
      </c>
      <c r="B7" t="s">
        <v>230</v>
      </c>
      <c r="C7" t="s">
        <v>5515</v>
      </c>
      <c r="D7">
        <f>COUNTIFS('Dataset (all Ps)'!$D$2:$D$381,"*"&amp;D$2&amp;"*",'Dataset (all Ps)'!$I$1:$I$380,"*"&amp;'State Analysis'!$B7&amp;"*")</f>
        <v>2</v>
      </c>
      <c r="E7">
        <f>COUNTIFS('Dataset (all Ps)'!$D$2:$D$381,"*"&amp;E$2&amp;"*",'Dataset (all Ps)'!$I$1:$I$380,"*"&amp;'State Analysis'!$B7&amp;"*")</f>
        <v>52</v>
      </c>
      <c r="F7">
        <f>COUNTIFS('Dataset (all Ps)'!$D$2:$D$381,"*"&amp;F$2&amp;"*",'Dataset (all Ps)'!$I$1:$I$380,"*"&amp;'State Analysis'!$B7&amp;"*")</f>
        <v>1</v>
      </c>
      <c r="G7">
        <f>COUNTIFS('Dataset (all Ps)'!$D$2:$D$381,"*"&amp;G$2&amp;"*",'Dataset (all Ps)'!$I$1:$I$380,"*"&amp;'State Analysis'!$B7&amp;"*")</f>
        <v>8</v>
      </c>
      <c r="H7">
        <f t="shared" si="0"/>
        <v>63</v>
      </c>
      <c r="I7">
        <f t="shared" si="1"/>
        <v>2</v>
      </c>
      <c r="J7">
        <f>COUNTIFS('Dataset (all Ps)'!$D$2:$D$381,"*"&amp;J$2&amp;"*",'Dataset (all Ps)'!$J$1:$J$380,"*"&amp;'State Analysis'!$B7&amp;"*")</f>
        <v>3</v>
      </c>
      <c r="K7">
        <f>COUNTIFS('Dataset (all Ps)'!$D$2:$D$381,"*"&amp;K$2&amp;"*",'Dataset (all Ps)'!$J$1:$J$380,"*"&amp;'State Analysis'!$B7&amp;"*")</f>
        <v>95</v>
      </c>
      <c r="L7">
        <f>COUNTIFS('Dataset (all Ps)'!$D$2:$D$381,"*"&amp;L$2&amp;"*",'Dataset (all Ps)'!$J$1:$J$380,"*"&amp;'State Analysis'!$B7&amp;"*")</f>
        <v>2</v>
      </c>
      <c r="M7">
        <f>COUNTIFS('Dataset (all Ps)'!$D$2:$D$381,"*"&amp;M$2&amp;"*",'Dataset (all Ps)'!$J$1:$J$380,"*"&amp;'State Analysis'!$B7&amp;"*")</f>
        <v>28</v>
      </c>
      <c r="N7">
        <f t="shared" si="2"/>
        <v>128</v>
      </c>
      <c r="O7">
        <f t="shared" si="3"/>
        <v>4</v>
      </c>
      <c r="P7" s="10">
        <v>1274974000</v>
      </c>
      <c r="Q7" s="24">
        <f t="shared" si="4"/>
        <v>20.966191623192014</v>
      </c>
      <c r="R7" s="9">
        <v>38965193</v>
      </c>
      <c r="S7" s="12">
        <f t="shared" si="5"/>
        <v>32.720843959376772</v>
      </c>
      <c r="T7" s="24">
        <f t="shared" si="6"/>
        <v>3.4880123047813885</v>
      </c>
      <c r="U7">
        <v>-13</v>
      </c>
      <c r="V7">
        <f t="shared" si="7"/>
        <v>13</v>
      </c>
      <c r="W7">
        <v>9</v>
      </c>
      <c r="X7">
        <f>LOOKUP(W7,'Circuit Court Partisanship'!$A$2:$A$13,'Circuit Court Partisanship'!$B$2:$B$13)</f>
        <v>0.43000000000000005</v>
      </c>
      <c r="Y7">
        <f>COUNTIFS('State SG Dataset'!A:A,'State Analysis'!A7)</f>
        <v>2</v>
      </c>
      <c r="Z7" s="39">
        <f>IF(ISNUMBER(AVERAGEIFS('State SG Dataset'!J:J,'State SG Dataset'!A:A,'State Analysis'!A7)),AVERAGEIFS('State SG Dataset'!J:J,'State SG Dataset'!A:A,'State Analysis'!A7),"N/A")</f>
        <v>20.5</v>
      </c>
      <c r="AA7" s="41">
        <f>IF(Y7&gt;0,COUNTIFS('State SG Dataset'!A:A,'State Analysis'!A7,'State SG Dataset'!H:H,"&lt;=14")/Y7,"N/A")</f>
        <v>1</v>
      </c>
      <c r="AB7" s="41"/>
      <c r="AC7" s="41">
        <f>IF(Y7&gt;0,COUNTIFS('State SG Dataset'!A:A,'State Analysis'!A7,'State SG Dataset'!L:L,"*"&amp;"Supreme Court"&amp;"*")/'State Analysis'!Y7,"N/A")</f>
        <v>0.5</v>
      </c>
      <c r="AD7" s="41">
        <f>IF(Y7&gt;0,COUNTIFS('State SG Dataset'!$A:$A,'State Analysis'!A7,'State SG Dataset'!$L:$L,"*"&amp;"D.C. Cir."&amp;"*")/'State Analysis'!$Y7,"N/A")</f>
        <v>0</v>
      </c>
      <c r="AE7">
        <v>5</v>
      </c>
      <c r="AF7">
        <v>2</v>
      </c>
      <c r="AG7">
        <v>1</v>
      </c>
      <c r="AH7">
        <v>0</v>
      </c>
      <c r="AI7">
        <f t="shared" si="8"/>
        <v>3</v>
      </c>
      <c r="AJ7" s="42">
        <f t="shared" si="9"/>
        <v>0.75</v>
      </c>
    </row>
    <row r="8" spans="1:37" x14ac:dyDescent="0.2">
      <c r="A8" t="s">
        <v>5469</v>
      </c>
      <c r="B8" t="s">
        <v>1591</v>
      </c>
      <c r="C8" t="s">
        <v>5515</v>
      </c>
      <c r="D8">
        <f>COUNTIFS('Dataset (all Ps)'!$D$2:$D$381,"*"&amp;D$2&amp;"*",'Dataset (all Ps)'!$I$1:$I$380,"*"&amp;'State Analysis'!$B8&amp;"*")</f>
        <v>0</v>
      </c>
      <c r="E8">
        <f>COUNTIFS('Dataset (all Ps)'!$D$2:$D$381,"*"&amp;E$2&amp;"*",'Dataset (all Ps)'!$I$1:$I$380,"*"&amp;'State Analysis'!$B8&amp;"*")</f>
        <v>0</v>
      </c>
      <c r="F8">
        <f>COUNTIFS('Dataset (all Ps)'!$D$2:$D$381,"*"&amp;F$2&amp;"*",'Dataset (all Ps)'!$I$1:$I$380,"*"&amp;'State Analysis'!$B8&amp;"*")</f>
        <v>1</v>
      </c>
      <c r="G8">
        <f>COUNTIFS('Dataset (all Ps)'!$D$2:$D$381,"*"&amp;G$2&amp;"*",'Dataset (all Ps)'!$I$1:$I$380,"*"&amp;'State Analysis'!$B8&amp;"*")</f>
        <v>1</v>
      </c>
      <c r="H8">
        <f t="shared" si="0"/>
        <v>2</v>
      </c>
      <c r="I8">
        <f t="shared" si="1"/>
        <v>41</v>
      </c>
      <c r="J8">
        <f>COUNTIFS('Dataset (all Ps)'!$D$2:$D$381,"*"&amp;J$2&amp;"*",'Dataset (all Ps)'!$J$1:$J$380,"*"&amp;'State Analysis'!$B8&amp;"*")</f>
        <v>2</v>
      </c>
      <c r="K8">
        <f>COUNTIFS('Dataset (all Ps)'!$D$2:$D$381,"*"&amp;K$2&amp;"*",'Dataset (all Ps)'!$J$1:$J$380,"*"&amp;'State Analysis'!$B8&amp;"*")</f>
        <v>32</v>
      </c>
      <c r="L8">
        <f>COUNTIFS('Dataset (all Ps)'!$D$2:$D$381,"*"&amp;L$2&amp;"*",'Dataset (all Ps)'!$J$1:$J$380,"*"&amp;'State Analysis'!$B8&amp;"*")</f>
        <v>8</v>
      </c>
      <c r="M8">
        <f>COUNTIFS('Dataset (all Ps)'!$D$2:$D$381,"*"&amp;M$2&amp;"*",'Dataset (all Ps)'!$J$1:$J$380,"*"&amp;'State Analysis'!$B8&amp;"*")</f>
        <v>1</v>
      </c>
      <c r="N8">
        <f t="shared" si="2"/>
        <v>43</v>
      </c>
      <c r="O8">
        <f t="shared" si="3"/>
        <v>38</v>
      </c>
      <c r="P8" s="10">
        <v>133002028</v>
      </c>
      <c r="Q8" s="24">
        <f t="shared" si="4"/>
        <v>18.705874934190078</v>
      </c>
      <c r="R8" s="9">
        <v>5877610</v>
      </c>
      <c r="S8" s="12">
        <f t="shared" si="5"/>
        <v>22.628590192272029</v>
      </c>
      <c r="T8" s="24">
        <f t="shared" si="6"/>
        <v>3.1192141595286089</v>
      </c>
      <c r="U8">
        <v>-4</v>
      </c>
      <c r="V8">
        <f t="shared" si="7"/>
        <v>4</v>
      </c>
      <c r="W8">
        <v>10</v>
      </c>
      <c r="X8">
        <f>LOOKUP(W8,'Circuit Court Partisanship'!$A$2:$A$13,'Circuit Court Partisanship'!$B$2:$B$13)</f>
        <v>0.42000000000000004</v>
      </c>
      <c r="Y8">
        <f>COUNTIFS('State SG Dataset'!A:A,'State Analysis'!A8)</f>
        <v>3</v>
      </c>
      <c r="Z8" s="39">
        <f>IF(ISNUMBER(AVERAGEIFS('State SG Dataset'!J:J,'State SG Dataset'!A:A,'State Analysis'!A8)),AVERAGEIFS('State SG Dataset'!J:J,'State SG Dataset'!A:A,'State Analysis'!A8),"N/A")</f>
        <v>16</v>
      </c>
      <c r="AA8" s="41">
        <f>IF(Y8&gt;0,COUNTIFS('State SG Dataset'!A:A,'State Analysis'!A8,'State SG Dataset'!H:H,"&lt;=14")/Y8,"N/A")</f>
        <v>1</v>
      </c>
      <c r="AB8" s="41"/>
      <c r="AC8" s="41">
        <f>IF(Y8&gt;0,COUNTIFS('State SG Dataset'!A:A,'State Analysis'!A8,'State SG Dataset'!L:L,"*"&amp;"Supreme Court"&amp;"*")/'State Analysis'!Y8,"N/A")</f>
        <v>0.33333333333333331</v>
      </c>
      <c r="AD8" s="41">
        <f>IF(Y8&gt;0,COUNTIFS('State SG Dataset'!$A:$A,'State Analysis'!A8,'State SG Dataset'!$L:$L,"*"&amp;"D.C. Cir."&amp;"*")/'State Analysis'!$Y8,"N/A")</f>
        <v>0.33333333333333331</v>
      </c>
      <c r="AE8">
        <v>4</v>
      </c>
      <c r="AF8">
        <v>1</v>
      </c>
      <c r="AG8">
        <v>1</v>
      </c>
      <c r="AH8">
        <v>0</v>
      </c>
      <c r="AI8">
        <f t="shared" si="8"/>
        <v>2</v>
      </c>
      <c r="AJ8" s="42">
        <f t="shared" si="9"/>
        <v>0.66666666666666663</v>
      </c>
    </row>
    <row r="9" spans="1:37" x14ac:dyDescent="0.2">
      <c r="A9" t="s">
        <v>5470</v>
      </c>
      <c r="B9" t="s">
        <v>3236</v>
      </c>
      <c r="C9" t="s">
        <v>5515</v>
      </c>
      <c r="D9">
        <f>COUNTIFS('Dataset (all Ps)'!$D$2:$D$381,"*"&amp;D$2&amp;"*",'Dataset (all Ps)'!$I$1:$I$380,"*"&amp;'State Analysis'!$B9&amp;"*")</f>
        <v>1</v>
      </c>
      <c r="E9">
        <f>COUNTIFS('Dataset (all Ps)'!$D$2:$D$381,"*"&amp;E$2&amp;"*",'Dataset (all Ps)'!$I$1:$I$380,"*"&amp;'State Analysis'!$B9&amp;"*")</f>
        <v>1</v>
      </c>
      <c r="F9">
        <f>COUNTIFS('Dataset (all Ps)'!$D$2:$D$381,"*"&amp;F$2&amp;"*",'Dataset (all Ps)'!$I$1:$I$380,"*"&amp;'State Analysis'!$B9&amp;"*")</f>
        <v>4</v>
      </c>
      <c r="G9">
        <f>COUNTIFS('Dataset (all Ps)'!$D$2:$D$381,"*"&amp;G$2&amp;"*",'Dataset (all Ps)'!$I$1:$I$380,"*"&amp;'State Analysis'!$B9&amp;"*")</f>
        <v>15</v>
      </c>
      <c r="H9">
        <f t="shared" si="0"/>
        <v>21</v>
      </c>
      <c r="I9">
        <f t="shared" si="1"/>
        <v>5</v>
      </c>
      <c r="J9">
        <f>COUNTIFS('Dataset (all Ps)'!$D$2:$D$381,"*"&amp;J$2&amp;"*",'Dataset (all Ps)'!$J$1:$J$380,"*"&amp;'State Analysis'!$B9&amp;"*")</f>
        <v>4</v>
      </c>
      <c r="K9">
        <f>COUNTIFS('Dataset (all Ps)'!$D$2:$D$381,"*"&amp;K$2&amp;"*",'Dataset (all Ps)'!$J$1:$J$380,"*"&amp;'State Analysis'!$B9&amp;"*")</f>
        <v>74</v>
      </c>
      <c r="L9">
        <f>COUNTIFS('Dataset (all Ps)'!$D$2:$D$381,"*"&amp;L$2&amp;"*",'Dataset (all Ps)'!$J$1:$J$380,"*"&amp;'State Analysis'!$B9&amp;"*")</f>
        <v>14</v>
      </c>
      <c r="M9">
        <f>COUNTIFS('Dataset (all Ps)'!$D$2:$D$381,"*"&amp;M$2&amp;"*",'Dataset (all Ps)'!$J$1:$J$380,"*"&amp;'State Analysis'!$B9&amp;"*")</f>
        <v>46</v>
      </c>
      <c r="N9">
        <f t="shared" si="2"/>
        <v>138</v>
      </c>
      <c r="O9">
        <f t="shared" si="3"/>
        <v>3</v>
      </c>
      <c r="P9" s="10">
        <v>38721560</v>
      </c>
      <c r="Q9" s="24">
        <f t="shared" si="4"/>
        <v>17.471907108817259</v>
      </c>
      <c r="R9" s="9">
        <v>3617176</v>
      </c>
      <c r="S9" s="12">
        <f t="shared" si="5"/>
        <v>10.704914552125746</v>
      </c>
      <c r="T9" s="24">
        <f t="shared" si="6"/>
        <v>2.3707029399570798</v>
      </c>
      <c r="U9">
        <v>-7</v>
      </c>
      <c r="V9">
        <f t="shared" si="7"/>
        <v>7</v>
      </c>
      <c r="W9">
        <v>2</v>
      </c>
      <c r="X9">
        <f>LOOKUP(W9,'Circuit Court Partisanship'!$A$2:$A$13,'Circuit Court Partisanship'!$B$2:$B$13)</f>
        <v>0.43000000000000005</v>
      </c>
      <c r="Y9">
        <f>COUNTIFS('State SG Dataset'!A:A,'State Analysis'!A9)</f>
        <v>2</v>
      </c>
      <c r="Z9" s="39">
        <f>IF(ISNUMBER(AVERAGEIFS('State SG Dataset'!J:J,'State SG Dataset'!A:A,'State Analysis'!A9)),AVERAGEIFS('State SG Dataset'!J:J,'State SG Dataset'!A:A,'State Analysis'!A9),"N/A")</f>
        <v>23</v>
      </c>
      <c r="AA9" s="41">
        <f>IF(Y9&gt;0,COUNTIFS('State SG Dataset'!A:A,'State Analysis'!A9,'State SG Dataset'!H:H,"&lt;=14")/Y9,"N/A")</f>
        <v>1</v>
      </c>
      <c r="AB9" s="41"/>
      <c r="AC9" s="41">
        <f>IF(Y9&gt;0,COUNTIFS('State SG Dataset'!A:A,'State Analysis'!A9,'State SG Dataset'!L:L,"*"&amp;"Supreme Court"&amp;"*")/'State Analysis'!Y9,"N/A")</f>
        <v>0</v>
      </c>
      <c r="AD9" s="41">
        <f>IF(Y9&gt;0,COUNTIFS('State SG Dataset'!$A:$A,'State Analysis'!A9,'State SG Dataset'!$L:$L,"*"&amp;"D.C. Cir."&amp;"*")/'State Analysis'!$Y9,"N/A")</f>
        <v>0</v>
      </c>
      <c r="AE9">
        <v>3</v>
      </c>
      <c r="AF9">
        <v>0</v>
      </c>
      <c r="AG9">
        <v>1</v>
      </c>
      <c r="AH9">
        <v>0</v>
      </c>
      <c r="AI9">
        <f t="shared" si="8"/>
        <v>1</v>
      </c>
      <c r="AJ9" s="42">
        <f t="shared" si="9"/>
        <v>0.5</v>
      </c>
    </row>
    <row r="10" spans="1:37" x14ac:dyDescent="0.2">
      <c r="A10" t="s">
        <v>5499</v>
      </c>
      <c r="B10" t="s">
        <v>3576</v>
      </c>
      <c r="C10" t="s">
        <v>5515</v>
      </c>
      <c r="D10">
        <f>COUNTIFS('Dataset (all Ps)'!$D$2:$D$381,"*"&amp;D$2&amp;"*",'Dataset (all Ps)'!$I$1:$I$380,"*"&amp;'State Analysis'!$B10&amp;"*")</f>
        <v>2</v>
      </c>
      <c r="E10">
        <f>COUNTIFS('Dataset (all Ps)'!$D$2:$D$381,"*"&amp;E$2&amp;"*",'Dataset (all Ps)'!$I$1:$I$380,"*"&amp;'State Analysis'!$B10&amp;"*")</f>
        <v>0</v>
      </c>
      <c r="F10">
        <f>COUNTIFS('Dataset (all Ps)'!$D$2:$D$381,"*"&amp;F$2&amp;"*",'Dataset (all Ps)'!$I$1:$I$380,"*"&amp;'State Analysis'!$B10&amp;"*")</f>
        <v>1</v>
      </c>
      <c r="G10">
        <f>COUNTIFS('Dataset (all Ps)'!$D$2:$D$381,"*"&amp;G$2&amp;"*",'Dataset (all Ps)'!$I$1:$I$380,"*"&amp;'State Analysis'!$B10&amp;"*")</f>
        <v>7</v>
      </c>
      <c r="H10">
        <f t="shared" si="0"/>
        <v>10</v>
      </c>
      <c r="I10">
        <f t="shared" si="1"/>
        <v>16</v>
      </c>
      <c r="J10">
        <f>COUNTIFS('Dataset (all Ps)'!$D$2:$D$381,"*"&amp;J$2&amp;"*",'Dataset (all Ps)'!$J$1:$J$380,"*"&amp;'State Analysis'!$B10&amp;"*")</f>
        <v>4</v>
      </c>
      <c r="K10">
        <f>COUNTIFS('Dataset (all Ps)'!$D$2:$D$381,"*"&amp;K$2&amp;"*",'Dataset (all Ps)'!$J$1:$J$380,"*"&amp;'State Analysis'!$B10&amp;"*")</f>
        <v>54</v>
      </c>
      <c r="L10">
        <f>COUNTIFS('Dataset (all Ps)'!$D$2:$D$381,"*"&amp;L$2&amp;"*",'Dataset (all Ps)'!$J$1:$J$380,"*"&amp;'State Analysis'!$B10&amp;"*")</f>
        <v>6</v>
      </c>
      <c r="M10">
        <f>COUNTIFS('Dataset (all Ps)'!$D$2:$D$381,"*"&amp;M$2&amp;"*",'Dataset (all Ps)'!$J$1:$J$380,"*"&amp;'State Analysis'!$B10&amp;"*")</f>
        <v>21</v>
      </c>
      <c r="N10">
        <f t="shared" si="2"/>
        <v>85</v>
      </c>
      <c r="O10">
        <f t="shared" si="3"/>
        <v>15</v>
      </c>
      <c r="P10" s="10">
        <v>63327300</v>
      </c>
      <c r="Q10" s="24">
        <f t="shared" si="4"/>
        <v>17.963827073760932</v>
      </c>
      <c r="R10" s="9">
        <v>1031890</v>
      </c>
      <c r="S10" s="12">
        <f t="shared" si="5"/>
        <v>61.370204188430939</v>
      </c>
      <c r="T10" s="24">
        <f t="shared" si="6"/>
        <v>4.1169244435656021</v>
      </c>
      <c r="U10">
        <v>-7</v>
      </c>
      <c r="V10">
        <f t="shared" si="7"/>
        <v>7</v>
      </c>
      <c r="W10">
        <v>3</v>
      </c>
      <c r="X10">
        <f>LOOKUP(W10,'Circuit Court Partisanship'!$A$2:$A$13,'Circuit Court Partisanship'!$B$2:$B$13)</f>
        <v>0.54</v>
      </c>
      <c r="Y10">
        <f>COUNTIFS('State SG Dataset'!A:A,'State Analysis'!A10)</f>
        <v>3</v>
      </c>
      <c r="Z10" s="39">
        <f>IF(ISNUMBER(AVERAGEIFS('State SG Dataset'!J:J,'State SG Dataset'!A:A,'State Analysis'!A10)),AVERAGEIFS('State SG Dataset'!J:J,'State SG Dataset'!A:A,'State Analysis'!A10),"N/A")</f>
        <v>9</v>
      </c>
      <c r="AA10" s="41">
        <f>IF(Y10&gt;0,COUNTIFS('State SG Dataset'!A:A,'State Analysis'!A10,'State SG Dataset'!H:H,"&lt;=14")/Y10,"N/A")</f>
        <v>0</v>
      </c>
      <c r="AB10" s="41"/>
      <c r="AC10" s="41">
        <f>IF(Y10&gt;0,COUNTIFS('State SG Dataset'!A:A,'State Analysis'!A10,'State SG Dataset'!L:L,"*"&amp;"Supreme Court"&amp;"*")/'State Analysis'!Y10,"N/A")</f>
        <v>0</v>
      </c>
      <c r="AD10" s="41">
        <f>IF(Y10&gt;0,COUNTIFS('State SG Dataset'!$A:$A,'State Analysis'!A10,'State SG Dataset'!$L:$L,"*"&amp;"D.C. Cir."&amp;"*")/'State Analysis'!$Y10,"N/A")</f>
        <v>0</v>
      </c>
      <c r="AE10">
        <v>5</v>
      </c>
      <c r="AF10">
        <v>0</v>
      </c>
      <c r="AG10">
        <v>0</v>
      </c>
      <c r="AH10">
        <v>0</v>
      </c>
      <c r="AI10">
        <f t="shared" si="8"/>
        <v>0</v>
      </c>
      <c r="AJ10" s="42">
        <f t="shared" si="9"/>
        <v>0</v>
      </c>
    </row>
    <row r="11" spans="1:37" x14ac:dyDescent="0.2">
      <c r="A11" t="s">
        <v>253</v>
      </c>
      <c r="B11" t="s">
        <v>1671</v>
      </c>
      <c r="C11" t="s">
        <v>5515</v>
      </c>
      <c r="D11">
        <f>COUNTIFS('Dataset (all Ps)'!$D$2:$D$381,"*"&amp;D$2&amp;"*",'Dataset (all Ps)'!$I$1:$I$380,"*"&amp;'State Analysis'!$B11&amp;"*")</f>
        <v>0</v>
      </c>
      <c r="E11">
        <f>COUNTIFS('Dataset (all Ps)'!$D$2:$D$381,"*"&amp;E$2&amp;"*",'Dataset (all Ps)'!$I$1:$I$380,"*"&amp;'State Analysis'!$B11&amp;"*")</f>
        <v>2</v>
      </c>
      <c r="F11">
        <f>COUNTIFS('Dataset (all Ps)'!$D$2:$D$381,"*"&amp;F$2&amp;"*",'Dataset (all Ps)'!$I$1:$I$380,"*"&amp;'State Analysis'!$B11&amp;"*")</f>
        <v>0</v>
      </c>
      <c r="G11">
        <f>COUNTIFS('Dataset (all Ps)'!$D$2:$D$381,"*"&amp;G$2&amp;"*",'Dataset (all Ps)'!$I$1:$I$380,"*"&amp;'State Analysis'!$B11&amp;"*")</f>
        <v>4</v>
      </c>
      <c r="H11">
        <f t="shared" si="0"/>
        <v>6</v>
      </c>
      <c r="I11">
        <f t="shared" si="1"/>
        <v>24</v>
      </c>
      <c r="J11">
        <f>COUNTIFS('Dataset (all Ps)'!$D$2:$D$381,"*"&amp;J$2&amp;"*",'Dataset (all Ps)'!$J$1:$J$380,"*"&amp;'State Analysis'!$B11&amp;"*")</f>
        <v>4</v>
      </c>
      <c r="K11">
        <f>COUNTIFS('Dataset (all Ps)'!$D$2:$D$381,"*"&amp;K$2&amp;"*",'Dataset (all Ps)'!$J$1:$J$380,"*"&amp;'State Analysis'!$B11&amp;"*")</f>
        <v>75</v>
      </c>
      <c r="L11">
        <f>COUNTIFS('Dataset (all Ps)'!$D$2:$D$381,"*"&amp;L$2&amp;"*",'Dataset (all Ps)'!$J$1:$J$380,"*"&amp;'State Analysis'!$B11&amp;"*")</f>
        <v>1</v>
      </c>
      <c r="M11">
        <f>COUNTIFS('Dataset (all Ps)'!$D$2:$D$381,"*"&amp;M$2&amp;"*",'Dataset (all Ps)'!$J$1:$J$380,"*"&amp;'State Analysis'!$B11&amp;"*")</f>
        <v>17</v>
      </c>
      <c r="N11">
        <f t="shared" si="2"/>
        <v>97</v>
      </c>
      <c r="O11">
        <f t="shared" si="3"/>
        <v>12</v>
      </c>
      <c r="P11" s="10">
        <v>153738499</v>
      </c>
      <c r="Q11" s="24">
        <f t="shared" si="4"/>
        <v>18.850763658600965</v>
      </c>
      <c r="R11" s="9">
        <v>678972</v>
      </c>
      <c r="S11" s="12">
        <f t="shared" si="5"/>
        <v>226.4283343053911</v>
      </c>
      <c r="T11" s="24">
        <f t="shared" si="6"/>
        <v>5.4224284900238082</v>
      </c>
      <c r="U11">
        <v>-43</v>
      </c>
      <c r="V11">
        <f t="shared" si="7"/>
        <v>43</v>
      </c>
      <c r="W11" s="23" t="s">
        <v>1671</v>
      </c>
      <c r="X11">
        <f>LOOKUP(W11,'Circuit Court Partisanship'!$A$2:$A$13,'Circuit Court Partisanship'!$B$2:$B$13)</f>
        <v>0.36</v>
      </c>
      <c r="Y11">
        <f>COUNTIFS('State SG Dataset'!A:A,'State Analysis'!A11)</f>
        <v>3</v>
      </c>
      <c r="Z11" s="39">
        <f>IF(ISNUMBER(AVERAGEIFS('State SG Dataset'!J:J,'State SG Dataset'!A:A,'State Analysis'!A11)),AVERAGEIFS('State SG Dataset'!J:J,'State SG Dataset'!A:A,'State Analysis'!A11),"N/A")</f>
        <v>10.333333333333334</v>
      </c>
      <c r="AA11" s="41">
        <f>IF(Y11&gt;0,COUNTIFS('State SG Dataset'!A:A,'State Analysis'!A11,'State SG Dataset'!H:H,"&lt;=14")/Y11,"N/A")</f>
        <v>0.66666666666666663</v>
      </c>
      <c r="AB11" s="41"/>
      <c r="AC11" s="41">
        <f>IF(Y11&gt;0,COUNTIFS('State SG Dataset'!A:A,'State Analysis'!A11,'State SG Dataset'!L:L,"*"&amp;"Supreme Court"&amp;"*")/'State Analysis'!Y11,"N/A")</f>
        <v>0.33333333333333331</v>
      </c>
      <c r="AD11" s="41">
        <f>IF(Y11&gt;0,COUNTIFS('State SG Dataset'!$A:$A,'State Analysis'!A11,'State SG Dataset'!$L:$L,"*"&amp;"D.C. Cir."&amp;"*")/'State Analysis'!$Y11,"N/A")</f>
        <v>0.66666666666666663</v>
      </c>
      <c r="AE11">
        <v>9</v>
      </c>
      <c r="AF11" s="23" t="s">
        <v>75</v>
      </c>
      <c r="AG11" s="23" t="s">
        <v>75</v>
      </c>
      <c r="AH11" s="23" t="s">
        <v>75</v>
      </c>
      <c r="AI11">
        <f t="shared" si="8"/>
        <v>0</v>
      </c>
      <c r="AJ11" s="42">
        <f t="shared" si="9"/>
        <v>0</v>
      </c>
    </row>
    <row r="12" spans="1:37" x14ac:dyDescent="0.2">
      <c r="A12" t="s">
        <v>5471</v>
      </c>
      <c r="B12" t="s">
        <v>484</v>
      </c>
      <c r="C12" t="s">
        <v>5514</v>
      </c>
      <c r="D12">
        <f>COUNTIFS('Dataset (all Ps)'!$D$2:$D$381,"*"&amp;D$2&amp;"*",'Dataset (all Ps)'!$I$1:$I$380,"*"&amp;'State Analysis'!$B12&amp;"*")</f>
        <v>3</v>
      </c>
      <c r="E12">
        <f>COUNTIFS('Dataset (all Ps)'!$D$2:$D$381,"*"&amp;E$2&amp;"*",'Dataset (all Ps)'!$I$1:$I$380,"*"&amp;'State Analysis'!$B12&amp;"*")</f>
        <v>0</v>
      </c>
      <c r="F12">
        <f>COUNTIFS('Dataset (all Ps)'!$D$2:$D$381,"*"&amp;F$2&amp;"*",'Dataset (all Ps)'!$I$1:$I$380,"*"&amp;'State Analysis'!$B12&amp;"*")</f>
        <v>2</v>
      </c>
      <c r="G12">
        <f>COUNTIFS('Dataset (all Ps)'!$D$2:$D$381,"*"&amp;G$2&amp;"*",'Dataset (all Ps)'!$I$1:$I$380,"*"&amp;'State Analysis'!$B12&amp;"*")</f>
        <v>1</v>
      </c>
      <c r="H12">
        <f t="shared" si="0"/>
        <v>6</v>
      </c>
      <c r="I12">
        <f t="shared" si="1"/>
        <v>24</v>
      </c>
      <c r="J12">
        <f>COUNTIFS('Dataset (all Ps)'!$D$2:$D$381,"*"&amp;J$2&amp;"*",'Dataset (all Ps)'!$J$1:$J$380,"*"&amp;'State Analysis'!$B12&amp;"*")</f>
        <v>18</v>
      </c>
      <c r="K12">
        <f>COUNTIFS('Dataset (all Ps)'!$D$2:$D$381,"*"&amp;K$2&amp;"*",'Dataset (all Ps)'!$J$1:$J$380,"*"&amp;'State Analysis'!$B12&amp;"*")</f>
        <v>1</v>
      </c>
      <c r="L12">
        <f>COUNTIFS('Dataset (all Ps)'!$D$2:$D$381,"*"&amp;L$2&amp;"*",'Dataset (all Ps)'!$J$1:$J$380,"*"&amp;'State Analysis'!$B12&amp;"*")</f>
        <v>13</v>
      </c>
      <c r="M12">
        <f>COUNTIFS('Dataset (all Ps)'!$D$2:$D$381,"*"&amp;M$2&amp;"*",'Dataset (all Ps)'!$J$1:$J$380,"*"&amp;'State Analysis'!$B12&amp;"*")</f>
        <v>2</v>
      </c>
      <c r="N12">
        <f t="shared" si="2"/>
        <v>34</v>
      </c>
      <c r="O12">
        <f t="shared" si="3"/>
        <v>45</v>
      </c>
      <c r="P12" s="10">
        <v>390698422</v>
      </c>
      <c r="Q12" s="24">
        <f t="shared" si="4"/>
        <v>19.783446521112612</v>
      </c>
      <c r="R12" s="9">
        <v>22610726</v>
      </c>
      <c r="S12" s="12">
        <f t="shared" si="5"/>
        <v>17.279339991117489</v>
      </c>
      <c r="T12" s="24">
        <f t="shared" si="6"/>
        <v>2.8495115676879847</v>
      </c>
      <c r="U12">
        <v>3</v>
      </c>
      <c r="V12">
        <f t="shared" si="7"/>
        <v>3</v>
      </c>
      <c r="W12">
        <v>11</v>
      </c>
      <c r="X12">
        <f>LOOKUP(W12,'Circuit Court Partisanship'!$A$2:$A$13,'Circuit Court Partisanship'!$B$2:$B$13)</f>
        <v>0.58000000000000007</v>
      </c>
      <c r="Y12">
        <f>COUNTIFS('State SG Dataset'!A:A,'State Analysis'!A12)</f>
        <v>7</v>
      </c>
      <c r="Z12" s="39">
        <f>IF(ISNUMBER(AVERAGEIFS('State SG Dataset'!J:J,'State SG Dataset'!A:A,'State Analysis'!A12)),AVERAGEIFS('State SG Dataset'!J:J,'State SG Dataset'!A:A,'State Analysis'!A12),"N/A")</f>
        <v>16.428571428571427</v>
      </c>
      <c r="AA12" s="41">
        <f>IF(Y12&gt;0,COUNTIFS('State SG Dataset'!A:A,'State Analysis'!A12,'State SG Dataset'!H:H,"&lt;=14")/Y12,"N/A")</f>
        <v>0.14285714285714285</v>
      </c>
      <c r="AB12" s="41"/>
      <c r="AC12" s="41">
        <f>IF(Y12&gt;0,COUNTIFS('State SG Dataset'!A:A,'State Analysis'!A12,'State SG Dataset'!L:L,"*"&amp;"Supreme Court"&amp;"*")/'State Analysis'!Y12,"N/A")</f>
        <v>0.2857142857142857</v>
      </c>
      <c r="AD12" s="41">
        <f>IF(Y12&gt;0,COUNTIFS('State SG Dataset'!$A:$A,'State Analysis'!A12,'State SG Dataset'!$L:$L,"*"&amp;"D.C. Cir."&amp;"*")/'State Analysis'!$Y12,"N/A")</f>
        <v>0.2857142857142857</v>
      </c>
      <c r="AE12">
        <v>6</v>
      </c>
      <c r="AF12">
        <v>2</v>
      </c>
      <c r="AG12">
        <v>0</v>
      </c>
      <c r="AH12">
        <v>0</v>
      </c>
      <c r="AI12">
        <f t="shared" si="8"/>
        <v>2</v>
      </c>
      <c r="AJ12" s="42">
        <f t="shared" si="9"/>
        <v>0.4</v>
      </c>
    </row>
    <row r="13" spans="1:37" x14ac:dyDescent="0.2">
      <c r="A13" t="s">
        <v>5472</v>
      </c>
      <c r="B13" t="s">
        <v>741</v>
      </c>
      <c r="C13" t="s">
        <v>5514</v>
      </c>
      <c r="D13">
        <f>COUNTIFS('Dataset (all Ps)'!$D$2:$D$381,"*"&amp;D$2&amp;"*",'Dataset (all Ps)'!$I$1:$I$380,"*"&amp;'State Analysis'!$B13&amp;"*")</f>
        <v>1</v>
      </c>
      <c r="E13">
        <f>COUNTIFS('Dataset (all Ps)'!$D$2:$D$381,"*"&amp;E$2&amp;"*",'Dataset (all Ps)'!$I$1:$I$380,"*"&amp;'State Analysis'!$B13&amp;"*")</f>
        <v>0</v>
      </c>
      <c r="F13">
        <f>COUNTIFS('Dataset (all Ps)'!$D$2:$D$381,"*"&amp;F$2&amp;"*",'Dataset (all Ps)'!$I$1:$I$380,"*"&amp;'State Analysis'!$B13&amp;"*")</f>
        <v>2</v>
      </c>
      <c r="G13">
        <f>COUNTIFS('Dataset (all Ps)'!$D$2:$D$381,"*"&amp;G$2&amp;"*",'Dataset (all Ps)'!$I$1:$I$380,"*"&amp;'State Analysis'!$B13&amp;"*")</f>
        <v>0</v>
      </c>
      <c r="H13">
        <f t="shared" si="0"/>
        <v>3</v>
      </c>
      <c r="I13">
        <f t="shared" si="1"/>
        <v>36</v>
      </c>
      <c r="J13">
        <f>COUNTIFS('Dataset (all Ps)'!$D$2:$D$381,"*"&amp;J$2&amp;"*",'Dataset (all Ps)'!$J$1:$J$380,"*"&amp;'State Analysis'!$B13&amp;"*")</f>
        <v>19</v>
      </c>
      <c r="K13">
        <f>COUNTIFS('Dataset (all Ps)'!$D$2:$D$381,"*"&amp;K$2&amp;"*",'Dataset (all Ps)'!$J$1:$J$380,"*"&amp;'State Analysis'!$B13&amp;"*")</f>
        <v>2</v>
      </c>
      <c r="L13">
        <f>COUNTIFS('Dataset (all Ps)'!$D$2:$D$381,"*"&amp;L$2&amp;"*",'Dataset (all Ps)'!$J$1:$J$380,"*"&amp;'State Analysis'!$B13&amp;"*")</f>
        <v>14</v>
      </c>
      <c r="M13">
        <f>COUNTIFS('Dataset (all Ps)'!$D$2:$D$381,"*"&amp;M$2&amp;"*",'Dataset (all Ps)'!$J$1:$J$380,"*"&amp;'State Analysis'!$B13&amp;"*")</f>
        <v>0</v>
      </c>
      <c r="N13">
        <f t="shared" si="2"/>
        <v>35</v>
      </c>
      <c r="O13">
        <f t="shared" si="3"/>
        <v>43</v>
      </c>
      <c r="P13" s="10">
        <v>102998518</v>
      </c>
      <c r="Q13" s="24">
        <f t="shared" si="4"/>
        <v>18.450225157740881</v>
      </c>
      <c r="R13" s="9">
        <v>11029227</v>
      </c>
      <c r="S13" s="12">
        <f t="shared" si="5"/>
        <v>9.3386887403804462</v>
      </c>
      <c r="T13" s="24">
        <f t="shared" si="6"/>
        <v>2.2341658505626749</v>
      </c>
      <c r="U13">
        <v>3</v>
      </c>
      <c r="V13">
        <f t="shared" si="7"/>
        <v>3</v>
      </c>
      <c r="W13">
        <v>11</v>
      </c>
      <c r="X13">
        <f>LOOKUP(W13,'Circuit Court Partisanship'!$A$2:$A$13,'Circuit Court Partisanship'!$B$2:$B$13)</f>
        <v>0.58000000000000007</v>
      </c>
      <c r="Y13">
        <f>COUNTIFS('State SG Dataset'!A:A,'State Analysis'!A13)</f>
        <v>5</v>
      </c>
      <c r="Z13" s="39">
        <f>IF(ISNUMBER(AVERAGEIFS('State SG Dataset'!J:J,'State SG Dataset'!A:A,'State Analysis'!A13)),AVERAGEIFS('State SG Dataset'!J:J,'State SG Dataset'!A:A,'State Analysis'!A13),"N/A")</f>
        <v>7.8</v>
      </c>
      <c r="AA13" s="41">
        <f>IF(Y13&gt;0,COUNTIFS('State SG Dataset'!A:A,'State Analysis'!A13,'State SG Dataset'!H:H,"&lt;=14")/Y13,"N/A")</f>
        <v>0.8</v>
      </c>
      <c r="AB13" s="41"/>
      <c r="AC13" s="41">
        <f>IF(Y13&gt;0,COUNTIFS('State SG Dataset'!A:A,'State Analysis'!A13,'State SG Dataset'!L:L,"*"&amp;"Supreme Court"&amp;"*")/'State Analysis'!Y13,"N/A")</f>
        <v>0.4</v>
      </c>
      <c r="AD13" s="41">
        <f>IF(Y13&gt;0,COUNTIFS('State SG Dataset'!$A:$A,'State Analysis'!A13,'State SG Dataset'!$L:$L,"*"&amp;"D.C. Cir."&amp;"*")/'State Analysis'!$Y13,"N/A")</f>
        <v>0.6</v>
      </c>
      <c r="AE13">
        <v>3</v>
      </c>
      <c r="AF13">
        <v>1</v>
      </c>
      <c r="AG13">
        <v>0</v>
      </c>
      <c r="AH13">
        <v>0</v>
      </c>
      <c r="AI13">
        <f t="shared" si="8"/>
        <v>1</v>
      </c>
      <c r="AJ13" s="42">
        <f t="shared" si="9"/>
        <v>0.5</v>
      </c>
    </row>
    <row r="14" spans="1:37" x14ac:dyDescent="0.2">
      <c r="A14" t="s">
        <v>5500</v>
      </c>
      <c r="B14" t="s">
        <v>2632</v>
      </c>
      <c r="C14" t="s">
        <v>5515</v>
      </c>
      <c r="D14">
        <f>COUNTIFS('Dataset (all Ps)'!$D$2:$D$381,"*"&amp;D$2&amp;"*",'Dataset (all Ps)'!$I$1:$I$380,"*"&amp;'State Analysis'!$B14&amp;"*")</f>
        <v>0</v>
      </c>
      <c r="E14">
        <f>COUNTIFS('Dataset (all Ps)'!$D$2:$D$381,"*"&amp;E$2&amp;"*",'Dataset (all Ps)'!$I$1:$I$380,"*"&amp;'State Analysis'!$B14&amp;"*")</f>
        <v>1</v>
      </c>
      <c r="F14">
        <f>COUNTIFS('Dataset (all Ps)'!$D$2:$D$381,"*"&amp;F$2&amp;"*",'Dataset (all Ps)'!$I$1:$I$380,"*"&amp;'State Analysis'!$B14&amp;"*")</f>
        <v>0</v>
      </c>
      <c r="G14">
        <f>COUNTIFS('Dataset (all Ps)'!$D$2:$D$381,"*"&amp;G$2&amp;"*",'Dataset (all Ps)'!$I$1:$I$380,"*"&amp;'State Analysis'!$B14&amp;"*")</f>
        <v>0</v>
      </c>
      <c r="H14">
        <f t="shared" si="0"/>
        <v>1</v>
      </c>
      <c r="I14">
        <f t="shared" si="1"/>
        <v>47</v>
      </c>
      <c r="J14">
        <f>COUNTIFS('Dataset (all Ps)'!$D$2:$D$381,"*"&amp;J$2&amp;"*",'Dataset (all Ps)'!$J$1:$J$380,"*"&amp;'State Analysis'!$B14&amp;"*")</f>
        <v>2</v>
      </c>
      <c r="K14">
        <f>COUNTIFS('Dataset (all Ps)'!$D$2:$D$381,"*"&amp;K$2&amp;"*",'Dataset (all Ps)'!$J$1:$J$380,"*"&amp;'State Analysis'!$B14&amp;"*")</f>
        <v>27</v>
      </c>
      <c r="L14">
        <f>COUNTIFS('Dataset (all Ps)'!$D$2:$D$381,"*"&amp;L$2&amp;"*",'Dataset (all Ps)'!$J$1:$J$380,"*"&amp;'State Analysis'!$B14&amp;"*")</f>
        <v>1</v>
      </c>
      <c r="M14">
        <f>COUNTIFS('Dataset (all Ps)'!$D$2:$D$381,"*"&amp;M$2&amp;"*",'Dataset (all Ps)'!$J$1:$J$380,"*"&amp;'State Analysis'!$B14&amp;"*")</f>
        <v>0</v>
      </c>
      <c r="N14">
        <f t="shared" si="2"/>
        <v>30</v>
      </c>
      <c r="O14">
        <f t="shared" si="3"/>
        <v>47</v>
      </c>
      <c r="P14" s="10">
        <v>121487940</v>
      </c>
      <c r="Q14" s="24">
        <f t="shared" si="4"/>
        <v>18.615325556559092</v>
      </c>
      <c r="R14" s="9">
        <v>1435138</v>
      </c>
      <c r="S14" s="12">
        <f t="shared" si="5"/>
        <v>84.652444573274479</v>
      </c>
      <c r="T14" s="24">
        <f t="shared" si="6"/>
        <v>4.4385539867596195</v>
      </c>
      <c r="U14">
        <v>-14</v>
      </c>
      <c r="V14">
        <f t="shared" si="7"/>
        <v>14</v>
      </c>
      <c r="W14">
        <v>9</v>
      </c>
      <c r="X14">
        <f>LOOKUP(W14,'Circuit Court Partisanship'!$A$2:$A$13,'Circuit Court Partisanship'!$B$2:$B$13)</f>
        <v>0.43000000000000005</v>
      </c>
      <c r="Y14">
        <f>COUNTIFS('State SG Dataset'!A:A,'State Analysis'!A14)</f>
        <v>5</v>
      </c>
      <c r="Z14" s="39">
        <f>IF(ISNUMBER(AVERAGEIFS('State SG Dataset'!J:J,'State SG Dataset'!A:A,'State Analysis'!A14)),AVERAGEIFS('State SG Dataset'!J:J,'State SG Dataset'!A:A,'State Analysis'!A14),"N/A")</f>
        <v>29.25</v>
      </c>
      <c r="AA14" s="41">
        <f>IF(Y14&gt;0,COUNTIFS('State SG Dataset'!A:A,'State Analysis'!A14,'State SG Dataset'!H:H,"&lt;=14")/Y14,"N/A")</f>
        <v>0.4</v>
      </c>
      <c r="AB14" s="41"/>
      <c r="AC14" s="41">
        <f>IF(Y14&gt;0,COUNTIFS('State SG Dataset'!A:A,'State Analysis'!A14,'State SG Dataset'!L:L,"*"&amp;"Supreme Court"&amp;"*")/'State Analysis'!Y14,"N/A")</f>
        <v>0</v>
      </c>
      <c r="AD14" s="41">
        <f>IF(Y14&gt;0,COUNTIFS('State SG Dataset'!$A:$A,'State Analysis'!A14,'State SG Dataset'!$L:$L,"*"&amp;"D.C. Cir."&amp;"*")/'State Analysis'!$Y14,"N/A")</f>
        <v>0</v>
      </c>
      <c r="AE14">
        <v>8</v>
      </c>
      <c r="AF14">
        <v>0</v>
      </c>
      <c r="AG14">
        <v>0</v>
      </c>
      <c r="AH14">
        <v>1</v>
      </c>
      <c r="AI14">
        <f t="shared" si="8"/>
        <v>1</v>
      </c>
      <c r="AJ14" s="42">
        <f t="shared" si="9"/>
        <v>0.14285714285714285</v>
      </c>
    </row>
    <row r="15" spans="1:37" x14ac:dyDescent="0.2">
      <c r="A15" t="s">
        <v>5473</v>
      </c>
      <c r="B15" t="s">
        <v>4095</v>
      </c>
      <c r="C15" t="s">
        <v>5514</v>
      </c>
      <c r="D15">
        <f>COUNTIFS('Dataset (all Ps)'!$D$2:$D$381,"*"&amp;D$2&amp;"*",'Dataset (all Ps)'!$I$1:$I$380,"*"&amp;'State Analysis'!$B15&amp;"*")</f>
        <v>0</v>
      </c>
      <c r="E15">
        <f>COUNTIFS('Dataset (all Ps)'!$D$2:$D$381,"*"&amp;E$2&amp;"*",'Dataset (all Ps)'!$I$1:$I$380,"*"&amp;'State Analysis'!$B15&amp;"*")</f>
        <v>0</v>
      </c>
      <c r="F15">
        <f>COUNTIFS('Dataset (all Ps)'!$D$2:$D$381,"*"&amp;F$2&amp;"*",'Dataset (all Ps)'!$I$1:$I$380,"*"&amp;'State Analysis'!$B15&amp;"*")</f>
        <v>0</v>
      </c>
      <c r="G15">
        <f>COUNTIFS('Dataset (all Ps)'!$D$2:$D$381,"*"&amp;G$2&amp;"*",'Dataset (all Ps)'!$I$1:$I$380,"*"&amp;'State Analysis'!$B15&amp;"*")</f>
        <v>0</v>
      </c>
      <c r="H15">
        <f t="shared" si="0"/>
        <v>0</v>
      </c>
      <c r="I15">
        <f t="shared" si="1"/>
        <v>51</v>
      </c>
      <c r="J15">
        <f>COUNTIFS('Dataset (all Ps)'!$D$2:$D$381,"*"&amp;J$2&amp;"*",'Dataset (all Ps)'!$J$1:$J$380,"*"&amp;'State Analysis'!$B15&amp;"*")</f>
        <v>15</v>
      </c>
      <c r="K15">
        <f>COUNTIFS('Dataset (all Ps)'!$D$2:$D$381,"*"&amp;K$2&amp;"*",'Dataset (all Ps)'!$J$1:$J$380,"*"&amp;'State Analysis'!$B15&amp;"*")</f>
        <v>0</v>
      </c>
      <c r="L15">
        <f>COUNTIFS('Dataset (all Ps)'!$D$2:$D$381,"*"&amp;L$2&amp;"*",'Dataset (all Ps)'!$J$1:$J$380,"*"&amp;'State Analysis'!$B15&amp;"*")</f>
        <v>6</v>
      </c>
      <c r="M15">
        <f>COUNTIFS('Dataset (all Ps)'!$D$2:$D$381,"*"&amp;M$2&amp;"*",'Dataset (all Ps)'!$J$1:$J$380,"*"&amp;'State Analysis'!$B15&amp;"*")</f>
        <v>0</v>
      </c>
      <c r="N15">
        <f t="shared" si="2"/>
        <v>21</v>
      </c>
      <c r="O15">
        <f t="shared" si="3"/>
        <v>50</v>
      </c>
      <c r="P15" s="10">
        <v>30690000</v>
      </c>
      <c r="Q15" s="24">
        <f t="shared" si="4"/>
        <v>17.23944742659592</v>
      </c>
      <c r="R15" s="9">
        <v>1964726</v>
      </c>
      <c r="S15" s="12">
        <f t="shared" si="5"/>
        <v>15.620498736210545</v>
      </c>
      <c r="T15" s="24">
        <f t="shared" si="6"/>
        <v>2.7485840732366715</v>
      </c>
      <c r="U15">
        <v>18</v>
      </c>
      <c r="V15">
        <f t="shared" si="7"/>
        <v>18</v>
      </c>
      <c r="W15">
        <v>9</v>
      </c>
      <c r="X15">
        <f>LOOKUP(W15,'Circuit Court Partisanship'!$A$2:$A$13,'Circuit Court Partisanship'!$B$2:$B$13)</f>
        <v>0.43000000000000005</v>
      </c>
      <c r="Y15">
        <f>COUNTIFS('State SG Dataset'!A:A,'State Analysis'!A15)</f>
        <v>2</v>
      </c>
      <c r="Z15" s="39">
        <f>IF(ISNUMBER(AVERAGEIFS('State SG Dataset'!J:J,'State SG Dataset'!A:A,'State Analysis'!A15)),AVERAGEIFS('State SG Dataset'!J:J,'State SG Dataset'!A:A,'State Analysis'!A15),"N/A")</f>
        <v>13</v>
      </c>
      <c r="AA15" s="41">
        <f>IF(Y15&gt;0,COUNTIFS('State SG Dataset'!A:A,'State Analysis'!A15,'State SG Dataset'!H:H,"&lt;=14")/Y15,"N/A")</f>
        <v>0.5</v>
      </c>
      <c r="AB15" s="41"/>
      <c r="AC15" s="41">
        <f>IF(Y15&gt;0,COUNTIFS('State SG Dataset'!A:A,'State Analysis'!A15,'State SG Dataset'!L:L,"*"&amp;"Supreme Court"&amp;"*")/'State Analysis'!Y15,"N/A")</f>
        <v>0</v>
      </c>
      <c r="AD15" s="41">
        <f>IF(Y15&gt;0,COUNTIFS('State SG Dataset'!$A:$A,'State Analysis'!A15,'State SG Dataset'!$L:$L,"*"&amp;"D.C. Cir."&amp;"*")/'State Analysis'!$Y15,"N/A")</f>
        <v>0.5</v>
      </c>
      <c r="AE15">
        <v>3</v>
      </c>
      <c r="AF15">
        <v>0</v>
      </c>
      <c r="AG15">
        <v>0</v>
      </c>
      <c r="AH15">
        <v>0</v>
      </c>
      <c r="AI15">
        <f t="shared" si="8"/>
        <v>0</v>
      </c>
      <c r="AJ15" s="42">
        <f t="shared" si="9"/>
        <v>0</v>
      </c>
    </row>
    <row r="16" spans="1:37" x14ac:dyDescent="0.2">
      <c r="A16" t="s">
        <v>5474</v>
      </c>
      <c r="B16" t="s">
        <v>2078</v>
      </c>
      <c r="C16" t="s">
        <v>5515</v>
      </c>
      <c r="D16">
        <f>COUNTIFS('Dataset (all Ps)'!$D$2:$D$381,"*"&amp;D$2&amp;"*",'Dataset (all Ps)'!$I$1:$I$380,"*"&amp;'State Analysis'!$B16&amp;"*")</f>
        <v>0</v>
      </c>
      <c r="E16">
        <f>COUNTIFS('Dataset (all Ps)'!$D$2:$D$381,"*"&amp;E$2&amp;"*",'Dataset (all Ps)'!$I$1:$I$380,"*"&amp;'State Analysis'!$B16&amp;"*")</f>
        <v>1</v>
      </c>
      <c r="F16">
        <f>COUNTIFS('Dataset (all Ps)'!$D$2:$D$381,"*"&amp;F$2&amp;"*",'Dataset (all Ps)'!$I$1:$I$380,"*"&amp;'State Analysis'!$B16&amp;"*")</f>
        <v>0</v>
      </c>
      <c r="G16">
        <f>COUNTIFS('Dataset (all Ps)'!$D$2:$D$381,"*"&amp;G$2&amp;"*",'Dataset (all Ps)'!$I$1:$I$380,"*"&amp;'State Analysis'!$B16&amp;"*")</f>
        <v>8</v>
      </c>
      <c r="H16">
        <f t="shared" si="0"/>
        <v>9</v>
      </c>
      <c r="I16">
        <f t="shared" si="1"/>
        <v>19</v>
      </c>
      <c r="J16">
        <f>COUNTIFS('Dataset (all Ps)'!$D$2:$D$381,"*"&amp;J$2&amp;"*",'Dataset (all Ps)'!$J$1:$J$380,"*"&amp;'State Analysis'!$B16&amp;"*")</f>
        <v>5</v>
      </c>
      <c r="K16">
        <f>COUNTIFS('Dataset (all Ps)'!$D$2:$D$381,"*"&amp;K$2&amp;"*",'Dataset (all Ps)'!$J$1:$J$380,"*"&amp;'State Analysis'!$B16&amp;"*")</f>
        <v>87</v>
      </c>
      <c r="L16">
        <f>COUNTIFS('Dataset (all Ps)'!$D$2:$D$381,"*"&amp;L$2&amp;"*",'Dataset (all Ps)'!$J$1:$J$380,"*"&amp;'State Analysis'!$B16&amp;"*")</f>
        <v>0</v>
      </c>
      <c r="M16">
        <f>COUNTIFS('Dataset (all Ps)'!$D$2:$D$381,"*"&amp;M$2&amp;"*",'Dataset (all Ps)'!$J$1:$J$380,"*"&amp;'State Analysis'!$B16&amp;"*")</f>
        <v>28</v>
      </c>
      <c r="N16">
        <f t="shared" si="2"/>
        <v>120</v>
      </c>
      <c r="O16">
        <f t="shared" si="3"/>
        <v>6</v>
      </c>
      <c r="P16" s="10">
        <v>183765000</v>
      </c>
      <c r="Q16" s="24">
        <f t="shared" si="4"/>
        <v>19.029168325378517</v>
      </c>
      <c r="R16" s="9">
        <v>12549689</v>
      </c>
      <c r="S16" s="12">
        <f t="shared" si="5"/>
        <v>14.642992348256598</v>
      </c>
      <c r="T16" s="24">
        <f t="shared" si="6"/>
        <v>2.6839618830199958</v>
      </c>
      <c r="U16">
        <v>-7</v>
      </c>
      <c r="V16">
        <f t="shared" si="7"/>
        <v>7</v>
      </c>
      <c r="W16">
        <v>7</v>
      </c>
      <c r="X16">
        <f>LOOKUP(W16,'Circuit Court Partisanship'!$A$2:$A$13,'Circuit Court Partisanship'!$B$2:$B$13)</f>
        <v>0.7</v>
      </c>
      <c r="Y16">
        <f>COUNTIFS('State SG Dataset'!A:A,'State Analysis'!A16)</f>
        <v>4</v>
      </c>
      <c r="Z16" s="39">
        <f>IF(ISNUMBER(AVERAGEIFS('State SG Dataset'!J:J,'State SG Dataset'!A:A,'State Analysis'!A16)),AVERAGEIFS('State SG Dataset'!J:J,'State SG Dataset'!A:A,'State Analysis'!A16),"N/A")</f>
        <v>17.5</v>
      </c>
      <c r="AA16" s="41">
        <f>IF(Y16&gt;0,COUNTIFS('State SG Dataset'!A:A,'State Analysis'!A16,'State SG Dataset'!H:H,"&lt;=14")/Y16,"N/A")</f>
        <v>1</v>
      </c>
      <c r="AB16" s="41"/>
      <c r="AC16" s="41">
        <f>IF(Y16&gt;0,COUNTIFS('State SG Dataset'!A:A,'State Analysis'!A16,'State SG Dataset'!L:L,"*"&amp;"Supreme Court"&amp;"*")/'State Analysis'!Y16,"N/A")</f>
        <v>0.75</v>
      </c>
      <c r="AD16" s="41">
        <f>IF(Y16&gt;0,COUNTIFS('State SG Dataset'!$A:$A,'State Analysis'!A16,'State SG Dataset'!$L:$L,"*"&amp;"D.C. Cir."&amp;"*")/'State Analysis'!$Y16,"N/A")</f>
        <v>0.25</v>
      </c>
      <c r="AE16">
        <v>3</v>
      </c>
      <c r="AF16">
        <v>1</v>
      </c>
      <c r="AG16">
        <v>0</v>
      </c>
      <c r="AH16">
        <v>0</v>
      </c>
      <c r="AI16">
        <f t="shared" si="8"/>
        <v>1</v>
      </c>
      <c r="AJ16" s="42">
        <f t="shared" si="9"/>
        <v>0.5</v>
      </c>
    </row>
    <row r="17" spans="1:37" x14ac:dyDescent="0.2">
      <c r="A17" t="s">
        <v>5475</v>
      </c>
      <c r="B17" t="s">
        <v>515</v>
      </c>
      <c r="C17" t="s">
        <v>5514</v>
      </c>
      <c r="D17">
        <f>COUNTIFS('Dataset (all Ps)'!$D$2:$D$381,"*"&amp;D$2&amp;"*",'Dataset (all Ps)'!$I$1:$I$380,"*"&amp;'State Analysis'!$B17&amp;"*")</f>
        <v>4</v>
      </c>
      <c r="E17">
        <f>COUNTIFS('Dataset (all Ps)'!$D$2:$D$381,"*"&amp;E$2&amp;"*",'Dataset (all Ps)'!$I$1:$I$380,"*"&amp;'State Analysis'!$B17&amp;"*")</f>
        <v>0</v>
      </c>
      <c r="F17">
        <f>COUNTIFS('Dataset (all Ps)'!$D$2:$D$381,"*"&amp;F$2&amp;"*",'Dataset (all Ps)'!$I$1:$I$380,"*"&amp;'State Analysis'!$B17&amp;"*")</f>
        <v>2</v>
      </c>
      <c r="G17">
        <f>COUNTIFS('Dataset (all Ps)'!$D$2:$D$381,"*"&amp;G$2&amp;"*",'Dataset (all Ps)'!$I$1:$I$380,"*"&amp;'State Analysis'!$B17&amp;"*")</f>
        <v>1</v>
      </c>
      <c r="H17">
        <f t="shared" si="0"/>
        <v>7</v>
      </c>
      <c r="I17">
        <f t="shared" si="1"/>
        <v>23</v>
      </c>
      <c r="J17">
        <f>COUNTIFS('Dataset (all Ps)'!$D$2:$D$381,"*"&amp;J$2&amp;"*",'Dataset (all Ps)'!$J$1:$J$380,"*"&amp;'State Analysis'!$B17&amp;"*")</f>
        <v>22</v>
      </c>
      <c r="K17">
        <f>COUNTIFS('Dataset (all Ps)'!$D$2:$D$381,"*"&amp;K$2&amp;"*",'Dataset (all Ps)'!$J$1:$J$380,"*"&amp;'State Analysis'!$B17&amp;"*")</f>
        <v>5</v>
      </c>
      <c r="L17">
        <f>COUNTIFS('Dataset (all Ps)'!$D$2:$D$381,"*"&amp;L$2&amp;"*",'Dataset (all Ps)'!$J$1:$J$380,"*"&amp;'State Analysis'!$B17&amp;"*")</f>
        <v>21</v>
      </c>
      <c r="M17">
        <f>COUNTIFS('Dataset (all Ps)'!$D$2:$D$381,"*"&amp;M$2&amp;"*",'Dataset (all Ps)'!$J$1:$J$380,"*"&amp;'State Analysis'!$B17&amp;"*")</f>
        <v>1</v>
      </c>
      <c r="N17">
        <f t="shared" si="2"/>
        <v>49</v>
      </c>
      <c r="O17">
        <f t="shared" si="3"/>
        <v>31</v>
      </c>
      <c r="P17" s="10">
        <v>57100015</v>
      </c>
      <c r="Q17" s="24">
        <f t="shared" si="4"/>
        <v>17.860314937323228</v>
      </c>
      <c r="R17" s="9">
        <v>6862199</v>
      </c>
      <c r="S17" s="12">
        <f t="shared" si="5"/>
        <v>8.320950033655393</v>
      </c>
      <c r="T17" s="24">
        <f t="shared" si="6"/>
        <v>2.1187764350517351</v>
      </c>
      <c r="U17">
        <v>11</v>
      </c>
      <c r="V17">
        <f t="shared" si="7"/>
        <v>11</v>
      </c>
      <c r="W17">
        <v>7</v>
      </c>
      <c r="X17">
        <f>LOOKUP(W17,'Circuit Court Partisanship'!$A$2:$A$13,'Circuit Court Partisanship'!$B$2:$B$13)</f>
        <v>0.7</v>
      </c>
      <c r="Y17">
        <f>COUNTIFS('State SG Dataset'!A:A,'State Analysis'!A17)</f>
        <v>2</v>
      </c>
      <c r="Z17" s="39">
        <f>IF(ISNUMBER(AVERAGEIFS('State SG Dataset'!J:J,'State SG Dataset'!A:A,'State Analysis'!A17)),AVERAGEIFS('State SG Dataset'!J:J,'State SG Dataset'!A:A,'State Analysis'!A17),"N/A")</f>
        <v>10.5</v>
      </c>
      <c r="AA17" s="41">
        <f>IF(Y17&gt;0,COUNTIFS('State SG Dataset'!A:A,'State Analysis'!A17,'State SG Dataset'!H:H,"&lt;=14")/Y17,"N/A")</f>
        <v>0.5</v>
      </c>
      <c r="AB17" s="41"/>
      <c r="AC17" s="41">
        <f>IF(Y17&gt;0,COUNTIFS('State SG Dataset'!A:A,'State Analysis'!A17,'State SG Dataset'!L:L,"*"&amp;"Supreme Court"&amp;"*")/'State Analysis'!Y17,"N/A")</f>
        <v>0</v>
      </c>
      <c r="AD17" s="41">
        <f>IF(Y17&gt;0,COUNTIFS('State SG Dataset'!$A:$A,'State Analysis'!A17,'State SG Dataset'!$L:$L,"*"&amp;"D.C. Cir."&amp;"*")/'State Analysis'!$Y17,"N/A")</f>
        <v>0</v>
      </c>
      <c r="AE17">
        <v>5</v>
      </c>
      <c r="AF17">
        <v>0</v>
      </c>
      <c r="AG17">
        <v>0</v>
      </c>
      <c r="AH17">
        <v>2</v>
      </c>
      <c r="AI17">
        <f t="shared" si="8"/>
        <v>2</v>
      </c>
      <c r="AJ17" s="42">
        <f t="shared" si="9"/>
        <v>0.5</v>
      </c>
    </row>
    <row r="18" spans="1:37" x14ac:dyDescent="0.2">
      <c r="A18" t="s">
        <v>5476</v>
      </c>
      <c r="B18" t="s">
        <v>107</v>
      </c>
      <c r="C18" t="s">
        <v>5514</v>
      </c>
      <c r="D18">
        <f>COUNTIFS('Dataset (all Ps)'!$D$2:$D$381,"*"&amp;D$2&amp;"*",'Dataset (all Ps)'!$I$1:$I$380,"*"&amp;'State Analysis'!$B18&amp;"*")</f>
        <v>1</v>
      </c>
      <c r="E18">
        <f>COUNTIFS('Dataset (all Ps)'!$D$2:$D$381,"*"&amp;E$2&amp;"*",'Dataset (all Ps)'!$I$1:$I$380,"*"&amp;'State Analysis'!$B18&amp;"*")</f>
        <v>1</v>
      </c>
      <c r="F18">
        <f>COUNTIFS('Dataset (all Ps)'!$D$2:$D$381,"*"&amp;F$2&amp;"*",'Dataset (all Ps)'!$I$1:$I$380,"*"&amp;'State Analysis'!$B18&amp;"*")</f>
        <v>0</v>
      </c>
      <c r="G18">
        <f>COUNTIFS('Dataset (all Ps)'!$D$2:$D$381,"*"&amp;G$2&amp;"*",'Dataset (all Ps)'!$I$1:$I$380,"*"&amp;'State Analysis'!$B18&amp;"*")</f>
        <v>3</v>
      </c>
      <c r="H18">
        <f t="shared" si="0"/>
        <v>5</v>
      </c>
      <c r="I18">
        <f t="shared" si="1"/>
        <v>29</v>
      </c>
      <c r="J18">
        <f>COUNTIFS('Dataset (all Ps)'!$D$2:$D$381,"*"&amp;J$2&amp;"*",'Dataset (all Ps)'!$J$1:$J$380,"*"&amp;'State Analysis'!$B18&amp;"*")</f>
        <v>14</v>
      </c>
      <c r="K18">
        <f>COUNTIFS('Dataset (all Ps)'!$D$2:$D$381,"*"&amp;K$2&amp;"*",'Dataset (all Ps)'!$J$1:$J$380,"*"&amp;'State Analysis'!$B18&amp;"*")</f>
        <v>17</v>
      </c>
      <c r="L18">
        <f>COUNTIFS('Dataset (all Ps)'!$D$2:$D$381,"*"&amp;L$2&amp;"*",'Dataset (all Ps)'!$J$1:$J$380,"*"&amp;'State Analysis'!$B18&amp;"*")</f>
        <v>0</v>
      </c>
      <c r="M18">
        <f>COUNTIFS('Dataset (all Ps)'!$D$2:$D$381,"*"&amp;M$2&amp;"*",'Dataset (all Ps)'!$J$1:$J$380,"*"&amp;'State Analysis'!$B18&amp;"*")</f>
        <v>6</v>
      </c>
      <c r="N18">
        <f t="shared" si="2"/>
        <v>37</v>
      </c>
      <c r="O18">
        <f t="shared" si="3"/>
        <v>41</v>
      </c>
      <c r="P18" s="10">
        <v>103908349</v>
      </c>
      <c r="Q18" s="24">
        <f t="shared" si="4"/>
        <v>18.459019808952721</v>
      </c>
      <c r="R18" s="9">
        <v>3207004</v>
      </c>
      <c r="S18" s="12">
        <f t="shared" si="5"/>
        <v>32.40044259377288</v>
      </c>
      <c r="T18" s="24">
        <f t="shared" si="6"/>
        <v>3.4781720830066147</v>
      </c>
      <c r="U18">
        <v>6</v>
      </c>
      <c r="V18">
        <f t="shared" si="7"/>
        <v>6</v>
      </c>
      <c r="W18">
        <v>8</v>
      </c>
      <c r="X18">
        <f>LOOKUP(W18,'Circuit Court Partisanship'!$A$2:$A$13,'Circuit Court Partisanship'!$B$2:$B$13)</f>
        <v>0.91</v>
      </c>
      <c r="Y18">
        <f>COUNTIFS('State SG Dataset'!A:A,'State Analysis'!A18)</f>
        <v>2</v>
      </c>
      <c r="Z18" s="39">
        <f>IF(ISNUMBER(AVERAGEIFS('State SG Dataset'!J:J,'State SG Dataset'!A:A,'State Analysis'!A18)),AVERAGEIFS('State SG Dataset'!J:J,'State SG Dataset'!A:A,'State Analysis'!A18),"N/A")</f>
        <v>4</v>
      </c>
      <c r="AA18" s="41">
        <f>IF(Y18&gt;0,COUNTIFS('State SG Dataset'!A:A,'State Analysis'!A18,'State SG Dataset'!H:H,"&lt;=14")/Y18,"N/A")</f>
        <v>0.5</v>
      </c>
      <c r="AB18" s="41"/>
      <c r="AC18" s="41">
        <f>IF(Y18&gt;0,COUNTIFS('State SG Dataset'!A:A,'State Analysis'!A18,'State SG Dataset'!L:L,"*"&amp;"Supreme Court"&amp;"*")/'State Analysis'!Y18,"N/A")</f>
        <v>0</v>
      </c>
      <c r="AD18" s="41">
        <f>IF(Y18&gt;0,COUNTIFS('State SG Dataset'!$A:$A,'State Analysis'!A18,'State SG Dataset'!$L:$L,"*"&amp;"D.C. Cir."&amp;"*")/'State Analysis'!$Y18,"N/A")</f>
        <v>0</v>
      </c>
      <c r="AE18">
        <v>2</v>
      </c>
      <c r="AF18">
        <v>0</v>
      </c>
      <c r="AG18">
        <v>0</v>
      </c>
      <c r="AH18">
        <v>0</v>
      </c>
      <c r="AI18">
        <f t="shared" si="8"/>
        <v>0</v>
      </c>
      <c r="AJ18" s="42">
        <f t="shared" si="9"/>
        <v>0</v>
      </c>
    </row>
    <row r="19" spans="1:37" x14ac:dyDescent="0.2">
      <c r="A19" t="s">
        <v>5477</v>
      </c>
      <c r="B19" t="s">
        <v>3067</v>
      </c>
      <c r="C19" t="s">
        <v>95</v>
      </c>
      <c r="D19">
        <f>COUNTIFS('Dataset (all Ps)'!$D$2:$D$381,"*"&amp;D$2&amp;"*",'Dataset (all Ps)'!$I$1:$I$380,"*"&amp;'State Analysis'!$B19&amp;"*")</f>
        <v>0</v>
      </c>
      <c r="E19">
        <f>COUNTIFS('Dataset (all Ps)'!$D$2:$D$381,"*"&amp;E$2&amp;"*",'Dataset (all Ps)'!$I$1:$I$380,"*"&amp;'State Analysis'!$B19&amp;"*")</f>
        <v>0</v>
      </c>
      <c r="F19">
        <f>COUNTIFS('Dataset (all Ps)'!$D$2:$D$381,"*"&amp;F$2&amp;"*",'Dataset (all Ps)'!$I$1:$I$380,"*"&amp;'State Analysis'!$B19&amp;"*")</f>
        <v>3</v>
      </c>
      <c r="G19">
        <f>COUNTIFS('Dataset (all Ps)'!$D$2:$D$381,"*"&amp;G$2&amp;"*",'Dataset (all Ps)'!$I$1:$I$380,"*"&amp;'State Analysis'!$B19&amp;"*")</f>
        <v>0</v>
      </c>
      <c r="H19">
        <f t="shared" si="0"/>
        <v>3</v>
      </c>
      <c r="I19">
        <f t="shared" si="1"/>
        <v>36</v>
      </c>
      <c r="J19">
        <f>COUNTIFS('Dataset (all Ps)'!$D$2:$D$381,"*"&amp;J$2&amp;"*",'Dataset (all Ps)'!$J$1:$J$380,"*"&amp;'State Analysis'!$B19&amp;"*")</f>
        <v>22</v>
      </c>
      <c r="K19">
        <f>COUNTIFS('Dataset (all Ps)'!$D$2:$D$381,"*"&amp;K$2&amp;"*",'Dataset (all Ps)'!$J$1:$J$380,"*"&amp;'State Analysis'!$B19&amp;"*")</f>
        <v>5</v>
      </c>
      <c r="L19">
        <f>COUNTIFS('Dataset (all Ps)'!$D$2:$D$381,"*"&amp;L$2&amp;"*",'Dataset (all Ps)'!$J$1:$J$380,"*"&amp;'State Analysis'!$B19&amp;"*")</f>
        <v>26</v>
      </c>
      <c r="M19">
        <f>COUNTIFS('Dataset (all Ps)'!$D$2:$D$381,"*"&amp;M$2&amp;"*",'Dataset (all Ps)'!$J$1:$J$380,"*"&amp;'State Analysis'!$B19&amp;"*")</f>
        <v>0</v>
      </c>
      <c r="N19">
        <f t="shared" si="2"/>
        <v>53</v>
      </c>
      <c r="O19">
        <f t="shared" si="3"/>
        <v>28</v>
      </c>
      <c r="P19" s="10">
        <v>38539120</v>
      </c>
      <c r="Q19" s="24">
        <f t="shared" si="4"/>
        <v>17.467184387269985</v>
      </c>
      <c r="R19" s="9">
        <v>2940546</v>
      </c>
      <c r="S19" s="12">
        <f t="shared" si="5"/>
        <v>13.106110225787999</v>
      </c>
      <c r="T19" s="24">
        <f t="shared" si="6"/>
        <v>2.573078550912169</v>
      </c>
      <c r="U19">
        <v>10</v>
      </c>
      <c r="V19">
        <f t="shared" si="7"/>
        <v>10</v>
      </c>
      <c r="W19">
        <v>10</v>
      </c>
      <c r="X19">
        <f>LOOKUP(W19,'Circuit Court Partisanship'!$A$2:$A$13,'Circuit Court Partisanship'!$B$2:$B$13)</f>
        <v>0.42000000000000004</v>
      </c>
      <c r="Y19">
        <f>COUNTIFS('State SG Dataset'!A:A,'State Analysis'!A19)</f>
        <v>4</v>
      </c>
      <c r="Z19" s="39">
        <f>IF(ISNUMBER(AVERAGEIFS('State SG Dataset'!J:J,'State SG Dataset'!A:A,'State Analysis'!A19)),AVERAGEIFS('State SG Dataset'!J:J,'State SG Dataset'!A:A,'State Analysis'!A19),"N/A")</f>
        <v>25.75</v>
      </c>
      <c r="AA19" s="41">
        <f>IF(Y19&gt;0,COUNTIFS('State SG Dataset'!A:A,'State Analysis'!A19,'State SG Dataset'!H:H,"&lt;=14")/Y19,"N/A")</f>
        <v>0.25</v>
      </c>
      <c r="AB19" s="41"/>
      <c r="AC19" s="41">
        <f>IF(Y19&gt;0,COUNTIFS('State SG Dataset'!A:A,'State Analysis'!A19,'State SG Dataset'!L:L,"*"&amp;"Supreme Court"&amp;"*")/'State Analysis'!Y19,"N/A")</f>
        <v>0.25</v>
      </c>
      <c r="AD19" s="41">
        <f>IF(Y19&gt;0,COUNTIFS('State SG Dataset'!$A:$A,'State Analysis'!A19,'State SG Dataset'!$L:$L,"*"&amp;"D.C. Cir."&amp;"*")/'State Analysis'!$Y19,"N/A")</f>
        <v>0</v>
      </c>
      <c r="AE19">
        <v>6</v>
      </c>
      <c r="AF19">
        <v>2</v>
      </c>
      <c r="AG19">
        <v>0</v>
      </c>
      <c r="AH19">
        <v>0</v>
      </c>
      <c r="AI19">
        <f t="shared" si="8"/>
        <v>2</v>
      </c>
      <c r="AJ19" s="42">
        <f t="shared" si="9"/>
        <v>0.4</v>
      </c>
    </row>
    <row r="20" spans="1:37" x14ac:dyDescent="0.2">
      <c r="A20" t="s">
        <v>5478</v>
      </c>
      <c r="B20" t="s">
        <v>687</v>
      </c>
      <c r="C20" t="s">
        <v>5515</v>
      </c>
      <c r="D20">
        <f>COUNTIFS('Dataset (all Ps)'!$D$2:$D$381,"*"&amp;D$2&amp;"*",'Dataset (all Ps)'!$I$1:$I$380,"*"&amp;'State Analysis'!$B20&amp;"*")</f>
        <v>3</v>
      </c>
      <c r="E20">
        <f>COUNTIFS('Dataset (all Ps)'!$D$2:$D$381,"*"&amp;E$2&amp;"*",'Dataset (all Ps)'!$I$1:$I$380,"*"&amp;'State Analysis'!$B20&amp;"*")</f>
        <v>0</v>
      </c>
      <c r="F20">
        <f>COUNTIFS('Dataset (all Ps)'!$D$2:$D$381,"*"&amp;F$2&amp;"*",'Dataset (all Ps)'!$I$1:$I$380,"*"&amp;'State Analysis'!$B20&amp;"*")</f>
        <v>0</v>
      </c>
      <c r="G20">
        <f>COUNTIFS('Dataset (all Ps)'!$D$2:$D$381,"*"&amp;G$2&amp;"*",'Dataset (all Ps)'!$I$1:$I$380,"*"&amp;'State Analysis'!$B20&amp;"*")</f>
        <v>0</v>
      </c>
      <c r="H20">
        <f t="shared" si="0"/>
        <v>3</v>
      </c>
      <c r="I20">
        <f t="shared" si="1"/>
        <v>36</v>
      </c>
      <c r="J20">
        <f>COUNTIFS('Dataset (all Ps)'!$D$2:$D$381,"*"&amp;J$2&amp;"*",'Dataset (all Ps)'!$J$1:$J$380,"*"&amp;'State Analysis'!$B20&amp;"*")</f>
        <v>28</v>
      </c>
      <c r="K20">
        <f>COUNTIFS('Dataset (all Ps)'!$D$2:$D$381,"*"&amp;K$2&amp;"*",'Dataset (all Ps)'!$J$1:$J$380,"*"&amp;'State Analysis'!$B20&amp;"*")</f>
        <v>3</v>
      </c>
      <c r="L20">
        <f>COUNTIFS('Dataset (all Ps)'!$D$2:$D$381,"*"&amp;L$2&amp;"*",'Dataset (all Ps)'!$J$1:$J$380,"*"&amp;'State Analysis'!$B20&amp;"*")</f>
        <v>14</v>
      </c>
      <c r="M20">
        <f>COUNTIFS('Dataset (all Ps)'!$D$2:$D$381,"*"&amp;M$2&amp;"*",'Dataset (all Ps)'!$J$1:$J$380,"*"&amp;'State Analysis'!$B20&amp;"*")</f>
        <v>0</v>
      </c>
      <c r="N20">
        <f t="shared" si="2"/>
        <v>45</v>
      </c>
      <c r="O20">
        <f t="shared" si="3"/>
        <v>36</v>
      </c>
      <c r="P20" s="10">
        <v>44470100</v>
      </c>
      <c r="Q20" s="24">
        <f t="shared" si="4"/>
        <v>17.610327611191344</v>
      </c>
      <c r="R20" s="9">
        <v>4526154</v>
      </c>
      <c r="S20" s="12">
        <f t="shared" si="5"/>
        <v>9.8251407265417843</v>
      </c>
      <c r="T20" s="24">
        <f t="shared" si="6"/>
        <v>2.2849444809648882</v>
      </c>
      <c r="U20">
        <v>16</v>
      </c>
      <c r="V20">
        <f t="shared" si="7"/>
        <v>16</v>
      </c>
      <c r="W20">
        <v>6</v>
      </c>
      <c r="X20">
        <f>LOOKUP(W20,'Circuit Court Partisanship'!$A$2:$A$13,'Circuit Court Partisanship'!$B$2:$B$13)</f>
        <v>0.62</v>
      </c>
      <c r="Y20">
        <f>COUNTIFS('State SG Dataset'!A:A,'State Analysis'!A20)</f>
        <v>2</v>
      </c>
      <c r="Z20" s="39">
        <f>IF(ISNUMBER(AVERAGEIFS('State SG Dataset'!J:J,'State SG Dataset'!A:A,'State Analysis'!A20)),AVERAGEIFS('State SG Dataset'!J:J,'State SG Dataset'!A:A,'State Analysis'!A20),"N/A")</f>
        <v>11</v>
      </c>
      <c r="AA20" s="41">
        <f>IF(Y20&gt;0,COUNTIFS('State SG Dataset'!A:A,'State Analysis'!A20,'State SG Dataset'!H:H,"&lt;=14")/Y20,"N/A")</f>
        <v>0.5</v>
      </c>
      <c r="AB20" s="41"/>
      <c r="AC20" s="41">
        <f>IF(Y20&gt;0,COUNTIFS('State SG Dataset'!A:A,'State Analysis'!A20,'State SG Dataset'!L:L,"*"&amp;"Supreme Court"&amp;"*")/'State Analysis'!Y20,"N/A")</f>
        <v>0</v>
      </c>
      <c r="AD20" s="41">
        <f>IF(Y20&gt;0,COUNTIFS('State SG Dataset'!$A:$A,'State Analysis'!A20,'State SG Dataset'!$L:$L,"*"&amp;"D.C. Cir."&amp;"*")/'State Analysis'!$Y20,"N/A")</f>
        <v>0</v>
      </c>
      <c r="AE20">
        <v>6</v>
      </c>
      <c r="AF20">
        <v>3.5</v>
      </c>
      <c r="AG20">
        <v>0</v>
      </c>
      <c r="AH20">
        <v>0.5</v>
      </c>
      <c r="AI20">
        <f t="shared" si="8"/>
        <v>4</v>
      </c>
      <c r="AJ20" s="42">
        <f t="shared" si="9"/>
        <v>0.8</v>
      </c>
      <c r="AK20" t="s">
        <v>6499</v>
      </c>
    </row>
    <row r="21" spans="1:37" x14ac:dyDescent="0.2">
      <c r="A21" t="s">
        <v>5466</v>
      </c>
      <c r="B21" t="s">
        <v>124</v>
      </c>
      <c r="C21" t="s">
        <v>95</v>
      </c>
      <c r="D21">
        <f>COUNTIFS('Dataset (all Ps)'!$D$2:$D$381,"*"&amp;D$2&amp;"*",'Dataset (all Ps)'!$I$1:$I$380,"*"&amp;'State Analysis'!$B21&amp;"*")</f>
        <v>12</v>
      </c>
      <c r="E21">
        <f>COUNTIFS('Dataset (all Ps)'!$D$2:$D$381,"*"&amp;E$2&amp;"*",'Dataset (all Ps)'!$I$1:$I$380,"*"&amp;'State Analysis'!$B21&amp;"*")</f>
        <v>0</v>
      </c>
      <c r="F21">
        <f>COUNTIFS('Dataset (all Ps)'!$D$2:$D$381,"*"&amp;F$2&amp;"*",'Dataset (all Ps)'!$I$1:$I$380,"*"&amp;'State Analysis'!$B21&amp;"*")</f>
        <v>2</v>
      </c>
      <c r="G21">
        <f>COUNTIFS('Dataset (all Ps)'!$D$2:$D$381,"*"&amp;G$2&amp;"*",'Dataset (all Ps)'!$I$1:$I$380,"*"&amp;'State Analysis'!$B21&amp;"*")</f>
        <v>0</v>
      </c>
      <c r="H21">
        <f t="shared" si="0"/>
        <v>14</v>
      </c>
      <c r="I21">
        <f t="shared" si="1"/>
        <v>9</v>
      </c>
      <c r="J21">
        <f>COUNTIFS('Dataset (all Ps)'!$D$2:$D$381,"*"&amp;J$2&amp;"*",'Dataset (all Ps)'!$J$1:$J$380,"*"&amp;'State Analysis'!$B21&amp;"*")</f>
        <v>34</v>
      </c>
      <c r="K21">
        <f>COUNTIFS('Dataset (all Ps)'!$D$2:$D$381,"*"&amp;K$2&amp;"*",'Dataset (all Ps)'!$J$1:$J$380,"*"&amp;'State Analysis'!$B21&amp;"*")</f>
        <v>6</v>
      </c>
      <c r="L21">
        <f>COUNTIFS('Dataset (all Ps)'!$D$2:$D$381,"*"&amp;L$2&amp;"*",'Dataset (all Ps)'!$J$1:$J$380,"*"&amp;'State Analysis'!$B21&amp;"*")</f>
        <v>25</v>
      </c>
      <c r="M21">
        <f>COUNTIFS('Dataset (all Ps)'!$D$2:$D$381,"*"&amp;M$2&amp;"*",'Dataset (all Ps)'!$J$1:$J$380,"*"&amp;'State Analysis'!$B21&amp;"*")</f>
        <v>0</v>
      </c>
      <c r="N21">
        <f t="shared" si="2"/>
        <v>65</v>
      </c>
      <c r="O21">
        <f t="shared" si="3"/>
        <v>21</v>
      </c>
      <c r="P21" s="10">
        <v>94565094</v>
      </c>
      <c r="Q21" s="24">
        <f t="shared" si="4"/>
        <v>18.364798980729471</v>
      </c>
      <c r="R21" s="9">
        <v>4573749</v>
      </c>
      <c r="S21" s="12">
        <f t="shared" si="5"/>
        <v>20.67561949726581</v>
      </c>
      <c r="T21" s="24">
        <f t="shared" si="6"/>
        <v>3.028955204052914</v>
      </c>
      <c r="U21">
        <v>12</v>
      </c>
      <c r="V21">
        <f t="shared" si="7"/>
        <v>12</v>
      </c>
      <c r="W21">
        <v>5</v>
      </c>
      <c r="X21">
        <f>LOOKUP(W21,'Circuit Court Partisanship'!$A$2:$A$13,'Circuit Court Partisanship'!$B$2:$B$13)</f>
        <v>0.71</v>
      </c>
      <c r="Y21">
        <f>COUNTIFS('State SG Dataset'!A:A,'State Analysis'!A21)</f>
        <v>2</v>
      </c>
      <c r="Z21" s="39">
        <f>IF(ISNUMBER(AVERAGEIFS('State SG Dataset'!J:J,'State SG Dataset'!A:A,'State Analysis'!A21)),AVERAGEIFS('State SG Dataset'!J:J,'State SG Dataset'!A:A,'State Analysis'!A21),"N/A")</f>
        <v>17.5</v>
      </c>
      <c r="AA21" s="41">
        <f>IF(Y21&gt;0,COUNTIFS('State SG Dataset'!A:A,'State Analysis'!A21,'State SG Dataset'!H:H,"&lt;=14")/Y21,"N/A")</f>
        <v>0</v>
      </c>
      <c r="AB21" s="41"/>
      <c r="AC21" s="41">
        <f>IF(Y21&gt;0,COUNTIFS('State SG Dataset'!A:A,'State Analysis'!A21,'State SG Dataset'!L:L,"*"&amp;"Supreme Court"&amp;"*")/'State Analysis'!Y21,"N/A")</f>
        <v>1</v>
      </c>
      <c r="AD21" s="41">
        <f>IF(Y21&gt;0,COUNTIFS('State SG Dataset'!$A:$A,'State Analysis'!A21,'State SG Dataset'!$L:$L,"*"&amp;"D.C. Cir."&amp;"*")/'State Analysis'!$Y21,"N/A")</f>
        <v>0</v>
      </c>
      <c r="AE21">
        <v>5</v>
      </c>
      <c r="AF21">
        <v>2</v>
      </c>
      <c r="AG21">
        <v>0</v>
      </c>
      <c r="AH21">
        <v>0</v>
      </c>
      <c r="AI21">
        <f t="shared" si="8"/>
        <v>2</v>
      </c>
      <c r="AJ21" s="42">
        <f t="shared" si="9"/>
        <v>0.5</v>
      </c>
    </row>
    <row r="22" spans="1:37" x14ac:dyDescent="0.2">
      <c r="A22" t="s">
        <v>5479</v>
      </c>
      <c r="B22" t="s">
        <v>3630</v>
      </c>
      <c r="C22" t="s">
        <v>5515</v>
      </c>
      <c r="D22">
        <f>COUNTIFS('Dataset (all Ps)'!$D$2:$D$381,"*"&amp;D$2&amp;"*",'Dataset (all Ps)'!$I$1:$I$380,"*"&amp;'State Analysis'!$B22&amp;"*")</f>
        <v>0</v>
      </c>
      <c r="E22">
        <f>COUNTIFS('Dataset (all Ps)'!$D$2:$D$381,"*"&amp;E$2&amp;"*",'Dataset (all Ps)'!$I$1:$I$380,"*"&amp;'State Analysis'!$B22&amp;"*")</f>
        <v>0</v>
      </c>
      <c r="F22">
        <f>COUNTIFS('Dataset (all Ps)'!$D$2:$D$381,"*"&amp;F$2&amp;"*",'Dataset (all Ps)'!$I$1:$I$380,"*"&amp;'State Analysis'!$B22&amp;"*")</f>
        <v>0</v>
      </c>
      <c r="G22">
        <f>COUNTIFS('Dataset (all Ps)'!$D$2:$D$381,"*"&amp;G$2&amp;"*",'Dataset (all Ps)'!$I$1:$I$380,"*"&amp;'State Analysis'!$B22&amp;"*")</f>
        <v>5</v>
      </c>
      <c r="H22">
        <f t="shared" si="0"/>
        <v>5</v>
      </c>
      <c r="I22">
        <f t="shared" si="1"/>
        <v>29</v>
      </c>
      <c r="J22">
        <f>COUNTIFS('Dataset (all Ps)'!$D$2:$D$381,"*"&amp;J$2&amp;"*",'Dataset (all Ps)'!$J$1:$J$380,"*"&amp;'State Analysis'!$B22&amp;"*")</f>
        <v>4</v>
      </c>
      <c r="K22">
        <f>COUNTIFS('Dataset (all Ps)'!$D$2:$D$381,"*"&amp;K$2&amp;"*",'Dataset (all Ps)'!$J$1:$J$380,"*"&amp;'State Analysis'!$B22&amp;"*")</f>
        <v>52</v>
      </c>
      <c r="L22">
        <f>COUNTIFS('Dataset (all Ps)'!$D$2:$D$381,"*"&amp;L$2&amp;"*",'Dataset (all Ps)'!$J$1:$J$380,"*"&amp;'State Analysis'!$B22&amp;"*")</f>
        <v>1</v>
      </c>
      <c r="M22">
        <f>COUNTIFS('Dataset (all Ps)'!$D$2:$D$381,"*"&amp;M$2&amp;"*",'Dataset (all Ps)'!$J$1:$J$380,"*"&amp;'State Analysis'!$B22&amp;"*")</f>
        <v>27</v>
      </c>
      <c r="N22">
        <f t="shared" si="2"/>
        <v>84</v>
      </c>
      <c r="O22">
        <f t="shared" si="3"/>
        <v>16</v>
      </c>
      <c r="P22" s="10">
        <v>49809206</v>
      </c>
      <c r="Q22" s="24">
        <f t="shared" si="4"/>
        <v>17.72371038434823</v>
      </c>
      <c r="R22" s="9">
        <v>1395722</v>
      </c>
      <c r="S22" s="12">
        <f t="shared" si="5"/>
        <v>35.687053725598652</v>
      </c>
      <c r="T22" s="24">
        <f t="shared" si="6"/>
        <v>3.5747879822760056</v>
      </c>
      <c r="U22">
        <v>-2</v>
      </c>
      <c r="V22">
        <f t="shared" si="7"/>
        <v>2</v>
      </c>
      <c r="W22">
        <v>1</v>
      </c>
      <c r="X22">
        <f>LOOKUP(W22,'Circuit Court Partisanship'!$A$2:$A$13,'Circuit Court Partisanship'!$B$2:$B$13)</f>
        <v>0</v>
      </c>
      <c r="Y22">
        <f>COUNTIFS('State SG Dataset'!A:A,'State Analysis'!A22)</f>
        <v>0</v>
      </c>
      <c r="Z22" s="39" t="str">
        <f>IF(ISNUMBER(AVERAGEIFS('State SG Dataset'!J:J,'State SG Dataset'!A:A,'State Analysis'!A22)),AVERAGEIFS('State SG Dataset'!J:J,'State SG Dataset'!A:A,'State Analysis'!A22),"N/A")</f>
        <v>N/A</v>
      </c>
      <c r="AA22" s="41" t="str">
        <f>IF(Y22&gt;0,COUNTIFS('State SG Dataset'!A:A,'State Analysis'!A22,'State SG Dataset'!H:H,"&lt;=14")/Y22,"N/A")</f>
        <v>N/A</v>
      </c>
      <c r="AB22" s="41"/>
      <c r="AC22" s="41" t="str">
        <f>IF(Y22&gt;0,COUNTIFS('State SG Dataset'!A:A,'State Analysis'!A22,'State SG Dataset'!L:L,"*"&amp;"Supreme Court"&amp;"*")/'State Analysis'!Y22,"N/A")</f>
        <v>N/A</v>
      </c>
      <c r="AD22" s="41" t="str">
        <f>IF(Y22&gt;0,COUNTIFS('State SG Dataset'!$A:$A,'State Analysis'!A22,'State SG Dataset'!$L:$L,"*"&amp;"D.C. Cir."&amp;"*")/'State Analysis'!$Y22,"N/A")</f>
        <v>N/A</v>
      </c>
      <c r="AE22">
        <v>5</v>
      </c>
      <c r="AF22">
        <v>1</v>
      </c>
      <c r="AG22">
        <v>0</v>
      </c>
      <c r="AH22">
        <v>0</v>
      </c>
      <c r="AI22">
        <f t="shared" si="8"/>
        <v>1</v>
      </c>
      <c r="AJ22" s="42">
        <f t="shared" si="9"/>
        <v>0.25</v>
      </c>
    </row>
    <row r="23" spans="1:37" x14ac:dyDescent="0.2">
      <c r="A23" t="s">
        <v>5480</v>
      </c>
      <c r="B23" t="s">
        <v>1335</v>
      </c>
      <c r="C23" t="s">
        <v>5515</v>
      </c>
      <c r="D23">
        <f>COUNTIFS('Dataset (all Ps)'!$D$2:$D$381,"*"&amp;D$2&amp;"*",'Dataset (all Ps)'!$I$1:$I$380,"*"&amp;'State Analysis'!$B23&amp;"*")</f>
        <v>0</v>
      </c>
      <c r="E23">
        <f>COUNTIFS('Dataset (all Ps)'!$D$2:$D$381,"*"&amp;E$2&amp;"*",'Dataset (all Ps)'!$I$1:$I$380,"*"&amp;'State Analysis'!$B23&amp;"*")</f>
        <v>7</v>
      </c>
      <c r="F23">
        <f>COUNTIFS('Dataset (all Ps)'!$D$2:$D$381,"*"&amp;F$2&amp;"*",'Dataset (all Ps)'!$I$1:$I$380,"*"&amp;'State Analysis'!$B23&amp;"*")</f>
        <v>2</v>
      </c>
      <c r="G23">
        <f>COUNTIFS('Dataset (all Ps)'!$D$2:$D$381,"*"&amp;G$2&amp;"*",'Dataset (all Ps)'!$I$1:$I$380,"*"&amp;'State Analysis'!$B23&amp;"*")</f>
        <v>4</v>
      </c>
      <c r="H23">
        <f t="shared" si="0"/>
        <v>13</v>
      </c>
      <c r="I23">
        <f t="shared" si="1"/>
        <v>12</v>
      </c>
      <c r="J23">
        <f>COUNTIFS('Dataset (all Ps)'!$D$2:$D$381,"*"&amp;J$2&amp;"*",'Dataset (all Ps)'!$J$1:$J$380,"*"&amp;'State Analysis'!$B23&amp;"*")</f>
        <v>4</v>
      </c>
      <c r="K23">
        <f>COUNTIFS('Dataset (all Ps)'!$D$2:$D$381,"*"&amp;K$2&amp;"*",'Dataset (all Ps)'!$J$1:$J$380,"*"&amp;'State Analysis'!$B23&amp;"*")</f>
        <v>94</v>
      </c>
      <c r="L23">
        <f>COUNTIFS('Dataset (all Ps)'!$D$2:$D$381,"*"&amp;L$2&amp;"*",'Dataset (all Ps)'!$J$1:$J$380,"*"&amp;'State Analysis'!$B23&amp;"*")</f>
        <v>7</v>
      </c>
      <c r="M23">
        <f>COUNTIFS('Dataset (all Ps)'!$D$2:$D$381,"*"&amp;M$2&amp;"*",'Dataset (all Ps)'!$J$1:$J$380,"*"&amp;'State Analysis'!$B23&amp;"*")</f>
        <v>20</v>
      </c>
      <c r="N23">
        <f t="shared" si="2"/>
        <v>125</v>
      </c>
      <c r="O23">
        <f t="shared" si="3"/>
        <v>5</v>
      </c>
      <c r="P23" s="10">
        <v>70498856</v>
      </c>
      <c r="Q23" s="24">
        <f t="shared" si="4"/>
        <v>18.071107040700483</v>
      </c>
      <c r="R23" s="9">
        <v>6180253</v>
      </c>
      <c r="S23" s="12">
        <f t="shared" si="5"/>
        <v>11.407114886720658</v>
      </c>
      <c r="T23" s="24">
        <f t="shared" si="6"/>
        <v>2.4342372735932418</v>
      </c>
      <c r="U23">
        <v>14</v>
      </c>
      <c r="V23">
        <f t="shared" si="7"/>
        <v>14</v>
      </c>
      <c r="W23">
        <v>4</v>
      </c>
      <c r="X23">
        <f>LOOKUP(W23,'Circuit Court Partisanship'!$A$2:$A$13,'Circuit Court Partisanship'!$B$2:$B$13)</f>
        <v>0.4</v>
      </c>
      <c r="Y23">
        <f>COUNTIFS('State SG Dataset'!A:A,'State Analysis'!A23)</f>
        <v>0</v>
      </c>
      <c r="Z23" s="39" t="str">
        <f>IF(ISNUMBER(AVERAGEIFS('State SG Dataset'!J:J,'State SG Dataset'!A:A,'State Analysis'!A23)),AVERAGEIFS('State SG Dataset'!J:J,'State SG Dataset'!A:A,'State Analysis'!A23),"N/A")</f>
        <v>N/A</v>
      </c>
      <c r="AA23" s="41" t="str">
        <f>IF(Y23&gt;0,COUNTIFS('State SG Dataset'!A:A,'State Analysis'!A23,'State SG Dataset'!H:H,"&lt;=14")/Y23,"N/A")</f>
        <v>N/A</v>
      </c>
      <c r="AB23" s="41"/>
      <c r="AC23" s="41" t="str">
        <f>IF(Y23&gt;0,COUNTIFS('State SG Dataset'!A:A,'State Analysis'!A23,'State SG Dataset'!L:L,"*"&amp;"Supreme Court"&amp;"*")/'State Analysis'!Y23,"N/A")</f>
        <v>N/A</v>
      </c>
      <c r="AD23" s="41" t="str">
        <f>IF(Y23&gt;0,COUNTIFS('State SG Dataset'!$A:$A,'State Analysis'!A23,'State SG Dataset'!$L:$L,"*"&amp;"D.C. Cir."&amp;"*")/'State Analysis'!$Y23,"N/A")</f>
        <v>N/A</v>
      </c>
      <c r="AE23">
        <v>4</v>
      </c>
      <c r="AF23">
        <v>1</v>
      </c>
      <c r="AG23">
        <v>0</v>
      </c>
      <c r="AH23">
        <v>0</v>
      </c>
      <c r="AI23">
        <f t="shared" si="8"/>
        <v>1</v>
      </c>
      <c r="AJ23" s="42">
        <f t="shared" si="9"/>
        <v>0.33333333333333331</v>
      </c>
    </row>
    <row r="24" spans="1:37" x14ac:dyDescent="0.2">
      <c r="A24" t="s">
        <v>5481</v>
      </c>
      <c r="B24" t="s">
        <v>1443</v>
      </c>
      <c r="C24" t="s">
        <v>5515</v>
      </c>
      <c r="D24">
        <f>COUNTIFS('Dataset (all Ps)'!$D$2:$D$381,"*"&amp;D$2&amp;"*",'Dataset (all Ps)'!$I$1:$I$380,"*"&amp;'State Analysis'!$B24&amp;"*")</f>
        <v>1</v>
      </c>
      <c r="E24">
        <f>COUNTIFS('Dataset (all Ps)'!$D$2:$D$381,"*"&amp;E$2&amp;"*",'Dataset (all Ps)'!$I$1:$I$380,"*"&amp;'State Analysis'!$B24&amp;"*")</f>
        <v>11</v>
      </c>
      <c r="F24">
        <f>COUNTIFS('Dataset (all Ps)'!$D$2:$D$381,"*"&amp;F$2&amp;"*",'Dataset (all Ps)'!$I$1:$I$380,"*"&amp;'State Analysis'!$B24&amp;"*")</f>
        <v>3</v>
      </c>
      <c r="G24">
        <f>COUNTIFS('Dataset (all Ps)'!$D$2:$D$381,"*"&amp;G$2&amp;"*",'Dataset (all Ps)'!$I$1:$I$380,"*"&amp;'State Analysis'!$B24&amp;"*")</f>
        <v>14</v>
      </c>
      <c r="H24">
        <f t="shared" si="0"/>
        <v>29</v>
      </c>
      <c r="I24">
        <f t="shared" si="1"/>
        <v>4</v>
      </c>
      <c r="J24">
        <f>COUNTIFS('Dataset (all Ps)'!$D$2:$D$381,"*"&amp;J$2&amp;"*",'Dataset (all Ps)'!$J$1:$J$380,"*"&amp;'State Analysis'!$B24&amp;"*")</f>
        <v>4</v>
      </c>
      <c r="K24">
        <f>COUNTIFS('Dataset (all Ps)'!$D$2:$D$381,"*"&amp;K$2&amp;"*",'Dataset (all Ps)'!$J$1:$J$380,"*"&amp;'State Analysis'!$B24&amp;"*")</f>
        <v>90</v>
      </c>
      <c r="L24">
        <f>COUNTIFS('Dataset (all Ps)'!$D$2:$D$381,"*"&amp;L$2&amp;"*",'Dataset (all Ps)'!$J$1:$J$380,"*"&amp;'State Analysis'!$B24&amp;"*")</f>
        <v>8</v>
      </c>
      <c r="M24">
        <f>COUNTIFS('Dataset (all Ps)'!$D$2:$D$381,"*"&amp;M$2&amp;"*",'Dataset (all Ps)'!$J$1:$J$380,"*"&amp;'State Analysis'!$B24&amp;"*")</f>
        <v>38</v>
      </c>
      <c r="N24">
        <f t="shared" si="2"/>
        <v>140</v>
      </c>
      <c r="O24">
        <f t="shared" si="3"/>
        <v>2</v>
      </c>
      <c r="P24" s="10">
        <v>74683451</v>
      </c>
      <c r="Q24" s="24">
        <f t="shared" si="4"/>
        <v>18.12876908606825</v>
      </c>
      <c r="R24" s="9">
        <v>7001399</v>
      </c>
      <c r="S24" s="12">
        <f t="shared" si="5"/>
        <v>10.666932565905757</v>
      </c>
      <c r="T24" s="24">
        <f t="shared" si="6"/>
        <v>2.3671485418745828</v>
      </c>
      <c r="U24">
        <v>15</v>
      </c>
      <c r="V24">
        <f t="shared" si="7"/>
        <v>15</v>
      </c>
      <c r="W24">
        <v>1</v>
      </c>
      <c r="X24">
        <f>LOOKUP(W24,'Circuit Court Partisanship'!$A$2:$A$13,'Circuit Court Partisanship'!$B$2:$B$13)</f>
        <v>0</v>
      </c>
      <c r="Y24">
        <f>COUNTIFS('State SG Dataset'!A:A,'State Analysis'!A24)</f>
        <v>2</v>
      </c>
      <c r="Z24" s="39">
        <f>IF(ISNUMBER(AVERAGEIFS('State SG Dataset'!J:J,'State SG Dataset'!A:A,'State Analysis'!A24)),AVERAGEIFS('State SG Dataset'!J:J,'State SG Dataset'!A:A,'State Analysis'!A24),"N/A")</f>
        <v>18.5</v>
      </c>
      <c r="AA24" s="41">
        <f>IF(Y24&gt;0,COUNTIFS('State SG Dataset'!A:A,'State Analysis'!A24,'State SG Dataset'!H:H,"&lt;=14")/Y24,"N/A")</f>
        <v>1</v>
      </c>
      <c r="AB24" s="41"/>
      <c r="AC24" s="41">
        <f>IF(Y24&gt;0,COUNTIFS('State SG Dataset'!A:A,'State Analysis'!A24,'State SG Dataset'!L:L,"*"&amp;"Supreme Court"&amp;"*")/'State Analysis'!Y24,"N/A")</f>
        <v>0.5</v>
      </c>
      <c r="AD24" s="41">
        <f>IF(Y24&gt;0,COUNTIFS('State SG Dataset'!$A:$A,'State Analysis'!A24,'State SG Dataset'!$L:$L,"*"&amp;"D.C. Cir."&amp;"*")/'State Analysis'!$Y24,"N/A")</f>
        <v>0</v>
      </c>
      <c r="AE24">
        <v>6</v>
      </c>
      <c r="AF24">
        <v>3</v>
      </c>
      <c r="AG24">
        <v>0</v>
      </c>
      <c r="AH24">
        <v>0</v>
      </c>
      <c r="AI24">
        <f t="shared" si="8"/>
        <v>3</v>
      </c>
      <c r="AJ24" s="42">
        <f t="shared" si="9"/>
        <v>0.6</v>
      </c>
      <c r="AK24" t="s">
        <v>6500</v>
      </c>
    </row>
    <row r="25" spans="1:37" x14ac:dyDescent="0.2">
      <c r="A25" t="s">
        <v>5483</v>
      </c>
      <c r="B25" t="s">
        <v>3301</v>
      </c>
      <c r="C25" t="s">
        <v>5515</v>
      </c>
      <c r="D25">
        <f>COUNTIFS('Dataset (all Ps)'!$D$2:$D$381,"*"&amp;D$2&amp;"*",'Dataset (all Ps)'!$I$1:$I$380,"*"&amp;'State Analysis'!$B25&amp;"*")</f>
        <v>0</v>
      </c>
      <c r="E25">
        <f>COUNTIFS('Dataset (all Ps)'!$D$2:$D$381,"*"&amp;E$2&amp;"*",'Dataset (all Ps)'!$I$1:$I$380,"*"&amp;'State Analysis'!$B25&amp;"*")</f>
        <v>2</v>
      </c>
      <c r="F25">
        <f>COUNTIFS('Dataset (all Ps)'!$D$2:$D$381,"*"&amp;F$2&amp;"*",'Dataset (all Ps)'!$I$1:$I$380,"*"&amp;'State Analysis'!$B25&amp;"*")</f>
        <v>6</v>
      </c>
      <c r="G25">
        <f>COUNTIFS('Dataset (all Ps)'!$D$2:$D$381,"*"&amp;G$2&amp;"*",'Dataset (all Ps)'!$I$1:$I$380,"*"&amp;'State Analysis'!$B25&amp;"*")</f>
        <v>1</v>
      </c>
      <c r="H25">
        <f t="shared" si="0"/>
        <v>9</v>
      </c>
      <c r="I25">
        <f t="shared" si="1"/>
        <v>19</v>
      </c>
      <c r="J25">
        <f>COUNTIFS('Dataset (all Ps)'!$D$2:$D$381,"*"&amp;J$2&amp;"*",'Dataset (all Ps)'!$J$1:$J$380,"*"&amp;'State Analysis'!$B25&amp;"*")</f>
        <v>2</v>
      </c>
      <c r="K25">
        <f>COUNTIFS('Dataset (all Ps)'!$D$2:$D$381,"*"&amp;K$2&amp;"*",'Dataset (all Ps)'!$J$1:$J$380,"*"&amp;'State Analysis'!$B25&amp;"*")</f>
        <v>48</v>
      </c>
      <c r="L25">
        <f>COUNTIFS('Dataset (all Ps)'!$D$2:$D$381,"*"&amp;L$2&amp;"*",'Dataset (all Ps)'!$J$1:$J$380,"*"&amp;'State Analysis'!$B25&amp;"*")</f>
        <v>22</v>
      </c>
      <c r="M25">
        <f>COUNTIFS('Dataset (all Ps)'!$D$2:$D$381,"*"&amp;M$2&amp;"*",'Dataset (all Ps)'!$J$1:$J$380,"*"&amp;'State Analysis'!$B25&amp;"*")</f>
        <v>4</v>
      </c>
      <c r="N25">
        <f t="shared" si="2"/>
        <v>76</v>
      </c>
      <c r="O25">
        <f t="shared" si="3"/>
        <v>18</v>
      </c>
      <c r="P25" s="10">
        <v>142798400</v>
      </c>
      <c r="Q25" s="24">
        <f t="shared" si="4"/>
        <v>18.776944403325196</v>
      </c>
      <c r="R25" s="9">
        <v>10037261</v>
      </c>
      <c r="S25" s="12">
        <f t="shared" si="5"/>
        <v>14.226829410931927</v>
      </c>
      <c r="T25" s="24">
        <f t="shared" si="6"/>
        <v>2.6551295770813583</v>
      </c>
      <c r="U25">
        <v>1</v>
      </c>
      <c r="V25">
        <f t="shared" si="7"/>
        <v>1</v>
      </c>
      <c r="W25">
        <v>6</v>
      </c>
      <c r="X25">
        <f>LOOKUP(W25,'Circuit Court Partisanship'!$A$2:$A$13,'Circuit Court Partisanship'!$B$2:$B$13)</f>
        <v>0.62</v>
      </c>
      <c r="Y25">
        <f>COUNTIFS('State SG Dataset'!A:A,'State Analysis'!A25)</f>
        <v>6</v>
      </c>
      <c r="Z25" s="39">
        <f>IF(ISNUMBER(AVERAGEIFS('State SG Dataset'!J:J,'State SG Dataset'!A:A,'State Analysis'!A25)),AVERAGEIFS('State SG Dataset'!J:J,'State SG Dataset'!A:A,'State Analysis'!A25),"N/A")</f>
        <v>14</v>
      </c>
      <c r="AA25" s="41">
        <f>IF(Y25&gt;0,COUNTIFS('State SG Dataset'!A:A,'State Analysis'!A25,'State SG Dataset'!H:H,"&lt;=14")/Y25,"N/A")</f>
        <v>0.5</v>
      </c>
      <c r="AB25" s="41"/>
      <c r="AC25" s="41">
        <f>IF(Y25&gt;0,COUNTIFS('State SG Dataset'!A:A,'State Analysis'!A25,'State SG Dataset'!L:L,"*"&amp;"Supreme Court"&amp;"*")/'State Analysis'!Y25,"N/A")</f>
        <v>0</v>
      </c>
      <c r="AD25" s="41">
        <f>IF(Y25&gt;0,COUNTIFS('State SG Dataset'!$A:$A,'State Analysis'!A25,'State SG Dataset'!$L:$L,"*"&amp;"D.C. Cir."&amp;"*")/'State Analysis'!$Y25,"N/A")</f>
        <v>0</v>
      </c>
      <c r="AE25">
        <v>4</v>
      </c>
      <c r="AF25">
        <v>3</v>
      </c>
      <c r="AG25">
        <v>0</v>
      </c>
      <c r="AH25">
        <v>0</v>
      </c>
      <c r="AI25">
        <f t="shared" si="8"/>
        <v>3</v>
      </c>
      <c r="AJ25" s="42">
        <f t="shared" si="9"/>
        <v>1</v>
      </c>
    </row>
    <row r="26" spans="1:37" x14ac:dyDescent="0.2">
      <c r="A26" t="s">
        <v>5482</v>
      </c>
      <c r="B26" t="s">
        <v>4737</v>
      </c>
      <c r="C26" t="s">
        <v>5515</v>
      </c>
      <c r="D26">
        <f>COUNTIFS('Dataset (all Ps)'!$D$2:$D$381,"*"&amp;D$2&amp;"*",'Dataset (all Ps)'!$I$1:$I$380,"*"&amp;'State Analysis'!$B26&amp;"*")</f>
        <v>0</v>
      </c>
      <c r="E26">
        <f>COUNTIFS('Dataset (all Ps)'!$D$2:$D$381,"*"&amp;E$2&amp;"*",'Dataset (all Ps)'!$I$1:$I$380,"*"&amp;'State Analysis'!$B26&amp;"*")</f>
        <v>1</v>
      </c>
      <c r="F26">
        <f>COUNTIFS('Dataset (all Ps)'!$D$2:$D$381,"*"&amp;F$2&amp;"*",'Dataset (all Ps)'!$I$1:$I$380,"*"&amp;'State Analysis'!$B26&amp;"*")</f>
        <v>0</v>
      </c>
      <c r="G26">
        <f>COUNTIFS('Dataset (all Ps)'!$D$2:$D$381,"*"&amp;G$2&amp;"*",'Dataset (all Ps)'!$I$1:$I$380,"*"&amp;'State Analysis'!$B26&amp;"*")</f>
        <v>2</v>
      </c>
      <c r="H26">
        <f t="shared" si="0"/>
        <v>3</v>
      </c>
      <c r="I26">
        <f t="shared" si="1"/>
        <v>36</v>
      </c>
      <c r="J26">
        <f>COUNTIFS('Dataset (all Ps)'!$D$2:$D$381,"*"&amp;J$2&amp;"*",'Dataset (all Ps)'!$J$1:$J$380,"*"&amp;'State Analysis'!$B26&amp;"*")</f>
        <v>3</v>
      </c>
      <c r="K26">
        <f>COUNTIFS('Dataset (all Ps)'!$D$2:$D$381,"*"&amp;K$2&amp;"*",'Dataset (all Ps)'!$J$1:$J$380,"*"&amp;'State Analysis'!$B26&amp;"*")</f>
        <v>77</v>
      </c>
      <c r="L26">
        <f>COUNTIFS('Dataset (all Ps)'!$D$2:$D$381,"*"&amp;L$2&amp;"*",'Dataset (all Ps)'!$J$1:$J$380,"*"&amp;'State Analysis'!$B26&amp;"*")</f>
        <v>1</v>
      </c>
      <c r="M26">
        <f>COUNTIFS('Dataset (all Ps)'!$D$2:$D$381,"*"&amp;M$2&amp;"*",'Dataset (all Ps)'!$J$1:$J$380,"*"&amp;'State Analysis'!$B26&amp;"*")</f>
        <v>8</v>
      </c>
      <c r="N26">
        <f t="shared" si="2"/>
        <v>89</v>
      </c>
      <c r="O26">
        <f t="shared" si="3"/>
        <v>13</v>
      </c>
      <c r="P26" s="10">
        <v>137198000</v>
      </c>
      <c r="Q26" s="24">
        <f t="shared" si="4"/>
        <v>18.736935695890335</v>
      </c>
      <c r="R26" s="9">
        <v>5737915</v>
      </c>
      <c r="S26" s="12">
        <f t="shared" si="5"/>
        <v>23.910775952589049</v>
      </c>
      <c r="T26" s="24">
        <f t="shared" si="6"/>
        <v>3.1743292340004845</v>
      </c>
      <c r="U26">
        <v>-1</v>
      </c>
      <c r="V26">
        <f t="shared" si="7"/>
        <v>1</v>
      </c>
      <c r="W26">
        <v>8</v>
      </c>
      <c r="X26">
        <f>LOOKUP(W26,'Circuit Court Partisanship'!$A$2:$A$13,'Circuit Court Partisanship'!$B$2:$B$13)</f>
        <v>0.91</v>
      </c>
      <c r="Y26">
        <f>COUNTIFS('State SG Dataset'!A:A,'State Analysis'!A26)</f>
        <v>3</v>
      </c>
      <c r="Z26" s="39">
        <f>IF(ISNUMBER(AVERAGEIFS('State SG Dataset'!J:J,'State SG Dataset'!A:A,'State Analysis'!A26)),AVERAGEIFS('State SG Dataset'!J:J,'State SG Dataset'!A:A,'State Analysis'!A26),"N/A")</f>
        <v>17</v>
      </c>
      <c r="AA26" s="41">
        <f>IF(Y26&gt;0,COUNTIFS('State SG Dataset'!A:A,'State Analysis'!A26,'State SG Dataset'!H:H,"&lt;=14")/Y26,"N/A")</f>
        <v>0.33333333333333331</v>
      </c>
      <c r="AB26" s="41"/>
      <c r="AC26" s="41">
        <f>IF(Y26&gt;0,COUNTIFS('State SG Dataset'!A:A,'State Analysis'!A26,'State SG Dataset'!L:L,"*"&amp;"Supreme Court"&amp;"*")/'State Analysis'!Y26,"N/A")</f>
        <v>0</v>
      </c>
      <c r="AD26" s="41">
        <f>IF(Y26&gt;0,COUNTIFS('State SG Dataset'!$A:$A,'State Analysis'!A26,'State SG Dataset'!$L:$L,"*"&amp;"D.C. Cir."&amp;"*")/'State Analysis'!$Y26,"N/A")</f>
        <v>0</v>
      </c>
      <c r="AE26">
        <v>3</v>
      </c>
      <c r="AF26">
        <v>2</v>
      </c>
      <c r="AG26">
        <v>0</v>
      </c>
      <c r="AH26">
        <v>0</v>
      </c>
      <c r="AI26">
        <f t="shared" si="8"/>
        <v>2</v>
      </c>
      <c r="AJ26" s="42">
        <f t="shared" si="9"/>
        <v>1</v>
      </c>
    </row>
    <row r="27" spans="1:37" x14ac:dyDescent="0.2">
      <c r="A27" t="s">
        <v>5484</v>
      </c>
      <c r="B27" t="s">
        <v>384</v>
      </c>
      <c r="C27" t="s">
        <v>5514</v>
      </c>
      <c r="D27">
        <f>COUNTIFS('Dataset (all Ps)'!$D$2:$D$381,"*"&amp;D$2&amp;"*",'Dataset (all Ps)'!$I$1:$I$380,"*"&amp;'State Analysis'!$B27&amp;"*")</f>
        <v>1</v>
      </c>
      <c r="E27">
        <f>COUNTIFS('Dataset (all Ps)'!$D$2:$D$381,"*"&amp;E$2&amp;"*",'Dataset (all Ps)'!$I$1:$I$380,"*"&amp;'State Analysis'!$B27&amp;"*")</f>
        <v>0</v>
      </c>
      <c r="F27">
        <f>COUNTIFS('Dataset (all Ps)'!$D$2:$D$381,"*"&amp;F$2&amp;"*",'Dataset (all Ps)'!$I$1:$I$380,"*"&amp;'State Analysis'!$B27&amp;"*")</f>
        <v>0</v>
      </c>
      <c r="G27">
        <f>COUNTIFS('Dataset (all Ps)'!$D$2:$D$381,"*"&amp;G$2&amp;"*",'Dataset (all Ps)'!$I$1:$I$380,"*"&amp;'State Analysis'!$B27&amp;"*")</f>
        <v>0</v>
      </c>
      <c r="H27">
        <f t="shared" si="0"/>
        <v>1</v>
      </c>
      <c r="I27">
        <f t="shared" si="1"/>
        <v>47</v>
      </c>
      <c r="J27">
        <f>COUNTIFS('Dataset (all Ps)'!$D$2:$D$381,"*"&amp;J$2&amp;"*",'Dataset (all Ps)'!$J$1:$J$380,"*"&amp;'State Analysis'!$B27&amp;"*")</f>
        <v>26</v>
      </c>
      <c r="K27">
        <f>COUNTIFS('Dataset (all Ps)'!$D$2:$D$381,"*"&amp;K$2&amp;"*",'Dataset (all Ps)'!$J$1:$J$380,"*"&amp;'State Analysis'!$B27&amp;"*")</f>
        <v>1</v>
      </c>
      <c r="L27">
        <f>COUNTIFS('Dataset (all Ps)'!$D$2:$D$381,"*"&amp;L$2&amp;"*",'Dataset (all Ps)'!$J$1:$J$380,"*"&amp;'State Analysis'!$B27&amp;"*")</f>
        <v>3</v>
      </c>
      <c r="M27">
        <f>COUNTIFS('Dataset (all Ps)'!$D$2:$D$381,"*"&amp;M$2&amp;"*",'Dataset (all Ps)'!$J$1:$J$380,"*"&amp;'State Analysis'!$B27&amp;"*")</f>
        <v>0</v>
      </c>
      <c r="N27">
        <f t="shared" si="2"/>
        <v>30</v>
      </c>
      <c r="O27">
        <f t="shared" si="3"/>
        <v>47</v>
      </c>
      <c r="P27" s="10">
        <v>40222055</v>
      </c>
      <c r="Q27" s="24">
        <f t="shared" si="4"/>
        <v>17.50992603498662</v>
      </c>
      <c r="R27" s="9">
        <v>2939690</v>
      </c>
      <c r="S27" s="12">
        <f t="shared" si="5"/>
        <v>13.682413791930442</v>
      </c>
      <c r="T27" s="24">
        <f t="shared" si="6"/>
        <v>2.6161113434080434</v>
      </c>
      <c r="U27">
        <v>11</v>
      </c>
      <c r="V27">
        <f t="shared" si="7"/>
        <v>11</v>
      </c>
      <c r="W27">
        <v>5</v>
      </c>
      <c r="X27">
        <f>LOOKUP(W27,'Circuit Court Partisanship'!$A$2:$A$13,'Circuit Court Partisanship'!$B$2:$B$13)</f>
        <v>0.71</v>
      </c>
      <c r="Y27">
        <f>COUNTIFS('State SG Dataset'!A:A,'State Analysis'!A27)</f>
        <v>2</v>
      </c>
      <c r="Z27" s="39">
        <f>IF(ISNUMBER(AVERAGEIFS('State SG Dataset'!J:J,'State SG Dataset'!A:A,'State Analysis'!A27)),AVERAGEIFS('State SG Dataset'!J:J,'State SG Dataset'!A:A,'State Analysis'!A27),"N/A")</f>
        <v>12.5</v>
      </c>
      <c r="AA27" s="41">
        <f>IF(Y27&gt;0,COUNTIFS('State SG Dataset'!A:A,'State Analysis'!A27,'State SG Dataset'!H:H,"&lt;=14")/Y27,"N/A")</f>
        <v>0.5</v>
      </c>
      <c r="AB27" s="41"/>
      <c r="AC27" s="41">
        <f>IF(Y27&gt;0,COUNTIFS('State SG Dataset'!A:A,'State Analysis'!A27,'State SG Dataset'!L:L,"*"&amp;"Supreme Court"&amp;"*")/'State Analysis'!Y27,"N/A")</f>
        <v>0.5</v>
      </c>
      <c r="AD27" s="41">
        <f>IF(Y27&gt;0,COUNTIFS('State SG Dataset'!$A:$A,'State Analysis'!A27,'State SG Dataset'!$L:$L,"*"&amp;"D.C. Cir."&amp;"*")/'State Analysis'!$Y27,"N/A")</f>
        <v>0</v>
      </c>
      <c r="AE27">
        <v>3</v>
      </c>
      <c r="AF27">
        <v>1</v>
      </c>
      <c r="AG27">
        <v>0</v>
      </c>
      <c r="AH27">
        <v>0</v>
      </c>
      <c r="AI27">
        <f t="shared" si="8"/>
        <v>1</v>
      </c>
      <c r="AJ27" s="42">
        <f t="shared" si="9"/>
        <v>0.5</v>
      </c>
    </row>
    <row r="28" spans="1:37" x14ac:dyDescent="0.2">
      <c r="A28" t="s">
        <v>5485</v>
      </c>
      <c r="B28" t="s">
        <v>147</v>
      </c>
      <c r="C28" t="s">
        <v>5514</v>
      </c>
      <c r="D28">
        <f>COUNTIFS('Dataset (all Ps)'!$D$2:$D$381,"*"&amp;D$2&amp;"*",'Dataset (all Ps)'!$I$1:$I$380,"*"&amp;'State Analysis'!$B28&amp;"*")</f>
        <v>10</v>
      </c>
      <c r="E28">
        <f>COUNTIFS('Dataset (all Ps)'!$D$2:$D$381,"*"&amp;E$2&amp;"*",'Dataset (all Ps)'!$I$1:$I$380,"*"&amp;'State Analysis'!$B28&amp;"*")</f>
        <v>1</v>
      </c>
      <c r="F28">
        <f>COUNTIFS('Dataset (all Ps)'!$D$2:$D$381,"*"&amp;F$2&amp;"*",'Dataset (all Ps)'!$I$1:$I$380,"*"&amp;'State Analysis'!$B28&amp;"*")</f>
        <v>0</v>
      </c>
      <c r="G28">
        <f>COUNTIFS('Dataset (all Ps)'!$D$2:$D$381,"*"&amp;G$2&amp;"*",'Dataset (all Ps)'!$I$1:$I$380,"*"&amp;'State Analysis'!$B28&amp;"*")</f>
        <v>2</v>
      </c>
      <c r="H28">
        <f t="shared" si="0"/>
        <v>13</v>
      </c>
      <c r="I28">
        <f t="shared" si="1"/>
        <v>12</v>
      </c>
      <c r="J28">
        <f>COUNTIFS('Dataset (all Ps)'!$D$2:$D$381,"*"&amp;J$2&amp;"*",'Dataset (all Ps)'!$J$1:$J$380,"*"&amp;'State Analysis'!$B28&amp;"*")</f>
        <v>32</v>
      </c>
      <c r="K28">
        <f>COUNTIFS('Dataset (all Ps)'!$D$2:$D$381,"*"&amp;K$2&amp;"*",'Dataset (all Ps)'!$J$1:$J$380,"*"&amp;'State Analysis'!$B28&amp;"*")</f>
        <v>2</v>
      </c>
      <c r="L28">
        <f>COUNTIFS('Dataset (all Ps)'!$D$2:$D$381,"*"&amp;L$2&amp;"*",'Dataset (all Ps)'!$J$1:$J$380,"*"&amp;'State Analysis'!$B28&amp;"*")</f>
        <v>9</v>
      </c>
      <c r="M28">
        <f>COUNTIFS('Dataset (all Ps)'!$D$2:$D$381,"*"&amp;M$2&amp;"*",'Dataset (all Ps)'!$J$1:$J$380,"*"&amp;'State Analysis'!$B28&amp;"*")</f>
        <v>4</v>
      </c>
      <c r="N28">
        <f t="shared" si="2"/>
        <v>47</v>
      </c>
      <c r="O28">
        <f t="shared" si="3"/>
        <v>33</v>
      </c>
      <c r="P28" s="10">
        <v>42390873</v>
      </c>
      <c r="Q28" s="24">
        <f t="shared" si="4"/>
        <v>17.562443637596587</v>
      </c>
      <c r="R28" s="9">
        <v>6196156</v>
      </c>
      <c r="S28" s="12">
        <f t="shared" si="5"/>
        <v>6.8414792978098031</v>
      </c>
      <c r="T28" s="24">
        <f t="shared" si="6"/>
        <v>1.9230039798607463</v>
      </c>
      <c r="U28">
        <v>10</v>
      </c>
      <c r="V28">
        <f t="shared" si="7"/>
        <v>10</v>
      </c>
      <c r="W28">
        <v>8</v>
      </c>
      <c r="X28">
        <f>LOOKUP(W28,'Circuit Court Partisanship'!$A$2:$A$13,'Circuit Court Partisanship'!$B$2:$B$13)</f>
        <v>0.91</v>
      </c>
      <c r="Y28">
        <f>COUNTIFS('State SG Dataset'!A:A,'State Analysis'!A28)</f>
        <v>3</v>
      </c>
      <c r="Z28" s="39">
        <f>IF(ISNUMBER(AVERAGEIFS('State SG Dataset'!J:J,'State SG Dataset'!A:A,'State Analysis'!A28)),AVERAGEIFS('State SG Dataset'!J:J,'State SG Dataset'!A:A,'State Analysis'!A28),"N/A")</f>
        <v>12.666666666666666</v>
      </c>
      <c r="AA28" s="41">
        <f>IF(Y28&gt;0,COUNTIFS('State SG Dataset'!A:A,'State Analysis'!A28,'State SG Dataset'!H:H,"&lt;=14")/Y28,"N/A")</f>
        <v>0.66666666666666663</v>
      </c>
      <c r="AB28" s="41"/>
      <c r="AC28" s="41">
        <f>IF(Y28&gt;0,COUNTIFS('State SG Dataset'!A:A,'State Analysis'!A28,'State SG Dataset'!L:L,"*"&amp;"Supreme Court"&amp;"*")/'State Analysis'!Y28,"N/A")</f>
        <v>0.66666666666666663</v>
      </c>
      <c r="AD28" s="41">
        <f>IF(Y28&gt;0,COUNTIFS('State SG Dataset'!$A:$A,'State Analysis'!A28,'State SG Dataset'!$L:$L,"*"&amp;"D.C. Cir."&amp;"*")/'State Analysis'!$Y28,"N/A")</f>
        <v>0</v>
      </c>
      <c r="AE28">
        <v>5</v>
      </c>
      <c r="AF28">
        <v>2</v>
      </c>
      <c r="AG28">
        <v>2</v>
      </c>
      <c r="AH28">
        <v>0</v>
      </c>
      <c r="AI28">
        <f t="shared" si="8"/>
        <v>4</v>
      </c>
      <c r="AJ28" s="42">
        <f t="shared" si="9"/>
        <v>1</v>
      </c>
    </row>
    <row r="29" spans="1:37" x14ac:dyDescent="0.2">
      <c r="A29" t="s">
        <v>5486</v>
      </c>
      <c r="B29" t="s">
        <v>4758</v>
      </c>
      <c r="C29" t="s">
        <v>5514</v>
      </c>
      <c r="D29">
        <f>COUNTIFS('Dataset (all Ps)'!$D$2:$D$381,"*"&amp;D$2&amp;"*",'Dataset (all Ps)'!$I$1:$I$380,"*"&amp;'State Analysis'!$B29&amp;"*")</f>
        <v>1</v>
      </c>
      <c r="E29">
        <f>COUNTIFS('Dataset (all Ps)'!$D$2:$D$381,"*"&amp;E$2&amp;"*",'Dataset (all Ps)'!$I$1:$I$380,"*"&amp;'State Analysis'!$B29&amp;"*")</f>
        <v>0</v>
      </c>
      <c r="F29">
        <f>COUNTIFS('Dataset (all Ps)'!$D$2:$D$381,"*"&amp;F$2&amp;"*",'Dataset (all Ps)'!$I$1:$I$380,"*"&amp;'State Analysis'!$B29&amp;"*")</f>
        <v>1</v>
      </c>
      <c r="G29">
        <f>COUNTIFS('Dataset (all Ps)'!$D$2:$D$381,"*"&amp;G$2&amp;"*",'Dataset (all Ps)'!$I$1:$I$380,"*"&amp;'State Analysis'!$B29&amp;"*")</f>
        <v>0</v>
      </c>
      <c r="H29">
        <f t="shared" si="0"/>
        <v>2</v>
      </c>
      <c r="I29">
        <f t="shared" si="1"/>
        <v>41</v>
      </c>
      <c r="J29">
        <f>COUNTIFS('Dataset (all Ps)'!$D$2:$D$381,"*"&amp;J$2&amp;"*",'Dataset (all Ps)'!$J$1:$J$380,"*"&amp;'State Analysis'!$B29&amp;"*")</f>
        <v>30</v>
      </c>
      <c r="K29">
        <f>COUNTIFS('Dataset (all Ps)'!$D$2:$D$381,"*"&amp;K$2&amp;"*",'Dataset (all Ps)'!$J$1:$J$380,"*"&amp;'State Analysis'!$B29&amp;"*")</f>
        <v>2</v>
      </c>
      <c r="L29">
        <f>COUNTIFS('Dataset (all Ps)'!$D$2:$D$381,"*"&amp;L$2&amp;"*",'Dataset (all Ps)'!$J$1:$J$380,"*"&amp;'State Analysis'!$B29&amp;"*")</f>
        <v>11</v>
      </c>
      <c r="M29">
        <f>COUNTIFS('Dataset (all Ps)'!$D$2:$D$381,"*"&amp;M$2&amp;"*",'Dataset (all Ps)'!$J$1:$J$380,"*"&amp;'State Analysis'!$B29&amp;"*")</f>
        <v>2</v>
      </c>
      <c r="N29">
        <f t="shared" si="2"/>
        <v>45</v>
      </c>
      <c r="O29">
        <f t="shared" si="3"/>
        <v>36</v>
      </c>
      <c r="P29" s="10">
        <v>148014876</v>
      </c>
      <c r="Q29" s="24">
        <f t="shared" si="4"/>
        <v>18.812823340190757</v>
      </c>
      <c r="R29" s="9">
        <v>1132812</v>
      </c>
      <c r="S29" s="12">
        <f t="shared" si="5"/>
        <v>130.66146545057785</v>
      </c>
      <c r="T29" s="24">
        <f t="shared" si="6"/>
        <v>4.8726097451049339</v>
      </c>
      <c r="U29">
        <v>11</v>
      </c>
      <c r="V29">
        <f t="shared" si="7"/>
        <v>11</v>
      </c>
      <c r="W29">
        <v>9</v>
      </c>
      <c r="X29">
        <f>LOOKUP(W29,'Circuit Court Partisanship'!$A$2:$A$13,'Circuit Court Partisanship'!$B$2:$B$13)</f>
        <v>0.43000000000000005</v>
      </c>
      <c r="Y29">
        <f>COUNTIFS('State SG Dataset'!A:A,'State Analysis'!A29)</f>
        <v>5</v>
      </c>
      <c r="Z29" s="39">
        <f>IF(ISNUMBER(AVERAGEIFS('State SG Dataset'!J:J,'State SG Dataset'!A:A,'State Analysis'!A29)),AVERAGEIFS('State SG Dataset'!J:J,'State SG Dataset'!A:A,'State Analysis'!A29),"N/A")</f>
        <v>10</v>
      </c>
      <c r="AA29" s="41">
        <f>IF(Y29&gt;0,COUNTIFS('State SG Dataset'!A:A,'State Analysis'!A29,'State SG Dataset'!H:H,"&lt;=14")/Y29,"N/A")</f>
        <v>0.2</v>
      </c>
      <c r="AB29" s="41"/>
      <c r="AC29" s="41">
        <f>IF(Y29&gt;0,COUNTIFS('State SG Dataset'!A:A,'State Analysis'!A29,'State SG Dataset'!L:L,"*"&amp;"Supreme Court"&amp;"*")/'State Analysis'!Y29,"N/A")</f>
        <v>0</v>
      </c>
      <c r="AD29" s="41">
        <f>IF(Y29&gt;0,COUNTIFS('State SG Dataset'!$A:$A,'State Analysis'!A29,'State SG Dataset'!$L:$L,"*"&amp;"D.C. Cir."&amp;"*")/'State Analysis'!$Y29,"N/A")</f>
        <v>0.2</v>
      </c>
      <c r="AE29">
        <v>5</v>
      </c>
      <c r="AF29">
        <v>2.5</v>
      </c>
      <c r="AG29">
        <v>0.5</v>
      </c>
      <c r="AH29">
        <v>0</v>
      </c>
      <c r="AI29">
        <f t="shared" si="8"/>
        <v>3</v>
      </c>
      <c r="AJ29" s="42">
        <f t="shared" si="9"/>
        <v>0.75</v>
      </c>
      <c r="AK29" t="s">
        <v>6501</v>
      </c>
    </row>
    <row r="30" spans="1:37" x14ac:dyDescent="0.2">
      <c r="A30" t="s">
        <v>5487</v>
      </c>
      <c r="B30" t="s">
        <v>2824</v>
      </c>
      <c r="C30" t="s">
        <v>5514</v>
      </c>
      <c r="D30">
        <f>COUNTIFS('Dataset (all Ps)'!$D$2:$D$381,"*"&amp;D$2&amp;"*",'Dataset (all Ps)'!$I$1:$I$380,"*"&amp;'State Analysis'!$B30&amp;"*")</f>
        <v>1</v>
      </c>
      <c r="E30">
        <f>COUNTIFS('Dataset (all Ps)'!$D$2:$D$381,"*"&amp;E$2&amp;"*",'Dataset (all Ps)'!$I$1:$I$380,"*"&amp;'State Analysis'!$B30&amp;"*")</f>
        <v>1</v>
      </c>
      <c r="F30">
        <f>COUNTIFS('Dataset (all Ps)'!$D$2:$D$381,"*"&amp;F$2&amp;"*",'Dataset (all Ps)'!$I$1:$I$380,"*"&amp;'State Analysis'!$B30&amp;"*")</f>
        <v>3</v>
      </c>
      <c r="G30">
        <f>COUNTIFS('Dataset (all Ps)'!$D$2:$D$381,"*"&amp;G$2&amp;"*",'Dataset (all Ps)'!$I$1:$I$380,"*"&amp;'State Analysis'!$B30&amp;"*")</f>
        <v>4</v>
      </c>
      <c r="H30">
        <f t="shared" si="0"/>
        <v>9</v>
      </c>
      <c r="I30">
        <f t="shared" si="1"/>
        <v>19</v>
      </c>
      <c r="J30">
        <f>COUNTIFS('Dataset (all Ps)'!$D$2:$D$381,"*"&amp;J$2&amp;"*",'Dataset (all Ps)'!$J$1:$J$380,"*"&amp;'State Analysis'!$B30&amp;"*")</f>
        <v>24</v>
      </c>
      <c r="K30">
        <f>COUNTIFS('Dataset (all Ps)'!$D$2:$D$381,"*"&amp;K$2&amp;"*",'Dataset (all Ps)'!$J$1:$J$380,"*"&amp;'State Analysis'!$B30&amp;"*")</f>
        <v>6</v>
      </c>
      <c r="L30">
        <f>COUNTIFS('Dataset (all Ps)'!$D$2:$D$381,"*"&amp;L$2&amp;"*",'Dataset (all Ps)'!$J$1:$J$380,"*"&amp;'State Analysis'!$B30&amp;"*")</f>
        <v>28</v>
      </c>
      <c r="M30">
        <f>COUNTIFS('Dataset (all Ps)'!$D$2:$D$381,"*"&amp;M$2&amp;"*",'Dataset (all Ps)'!$J$1:$J$380,"*"&amp;'State Analysis'!$B30&amp;"*")</f>
        <v>4</v>
      </c>
      <c r="N30">
        <f t="shared" si="2"/>
        <v>62</v>
      </c>
      <c r="O30">
        <f t="shared" si="3"/>
        <v>23</v>
      </c>
      <c r="P30" s="10">
        <v>17688114</v>
      </c>
      <c r="Q30" s="24">
        <f t="shared" si="4"/>
        <v>16.68840344654614</v>
      </c>
      <c r="R30" s="9">
        <v>1978379</v>
      </c>
      <c r="S30" s="12">
        <f t="shared" si="5"/>
        <v>8.9407105514160836</v>
      </c>
      <c r="T30" s="24">
        <f t="shared" si="6"/>
        <v>2.1906150660512234</v>
      </c>
      <c r="U30">
        <v>13</v>
      </c>
      <c r="V30">
        <f t="shared" si="7"/>
        <v>13</v>
      </c>
      <c r="W30">
        <v>8</v>
      </c>
      <c r="X30">
        <f>LOOKUP(W30,'Circuit Court Partisanship'!$A$2:$A$13,'Circuit Court Partisanship'!$B$2:$B$13)</f>
        <v>0.91</v>
      </c>
      <c r="Y30">
        <f>COUNTIFS('State SG Dataset'!A:A,'State Analysis'!A30)</f>
        <v>3</v>
      </c>
      <c r="Z30" s="39">
        <f>IF(ISNUMBER(AVERAGEIFS('State SG Dataset'!J:J,'State SG Dataset'!A:A,'State Analysis'!A30)),AVERAGEIFS('State SG Dataset'!J:J,'State SG Dataset'!A:A,'State Analysis'!A30),"N/A")</f>
        <v>12</v>
      </c>
      <c r="AA30" s="41">
        <f>IF(Y30&gt;0,COUNTIFS('State SG Dataset'!A:A,'State Analysis'!A30,'State SG Dataset'!H:H,"&lt;=14")/Y30,"N/A")</f>
        <v>0.33333333333333331</v>
      </c>
      <c r="AB30" s="41"/>
      <c r="AC30" s="41">
        <f>IF(Y30&gt;0,COUNTIFS('State SG Dataset'!A:A,'State Analysis'!A30,'State SG Dataset'!L:L,"*"&amp;"Supreme Court"&amp;"*")/'State Analysis'!Y30,"N/A")</f>
        <v>0</v>
      </c>
      <c r="AD30" s="41">
        <f>IF(Y30&gt;0,COUNTIFS('State SG Dataset'!$A:$A,'State Analysis'!A30,'State SG Dataset'!$L:$L,"*"&amp;"D.C. Cir."&amp;"*")/'State Analysis'!$Y30,"N/A")</f>
        <v>0</v>
      </c>
      <c r="AE30">
        <v>4</v>
      </c>
      <c r="AF30">
        <v>0.5</v>
      </c>
      <c r="AG30">
        <v>1.5</v>
      </c>
      <c r="AH30">
        <v>0</v>
      </c>
      <c r="AI30">
        <f t="shared" si="8"/>
        <v>2</v>
      </c>
      <c r="AJ30" s="42">
        <f t="shared" si="9"/>
        <v>0.66666666666666663</v>
      </c>
      <c r="AK30" t="s">
        <v>6502</v>
      </c>
    </row>
    <row r="31" spans="1:37" x14ac:dyDescent="0.2">
      <c r="A31" t="s">
        <v>5488</v>
      </c>
      <c r="B31" t="s">
        <v>1831</v>
      </c>
      <c r="C31" t="s">
        <v>5514</v>
      </c>
      <c r="D31">
        <f>COUNTIFS('Dataset (all Ps)'!$D$2:$D$381,"*"&amp;D$2&amp;"*",'Dataset (all Ps)'!$I$1:$I$380,"*"&amp;'State Analysis'!$B31&amp;"*")</f>
        <v>0</v>
      </c>
      <c r="E31">
        <f>COUNTIFS('Dataset (all Ps)'!$D$2:$D$381,"*"&amp;E$2&amp;"*",'Dataset (all Ps)'!$I$1:$I$380,"*"&amp;'State Analysis'!$B31&amp;"*")</f>
        <v>0</v>
      </c>
      <c r="F31">
        <f>COUNTIFS('Dataset (all Ps)'!$D$2:$D$381,"*"&amp;F$2&amp;"*",'Dataset (all Ps)'!$I$1:$I$380,"*"&amp;'State Analysis'!$B31&amp;"*")</f>
        <v>1</v>
      </c>
      <c r="G31">
        <f>COUNTIFS('Dataset (all Ps)'!$D$2:$D$381,"*"&amp;G$2&amp;"*",'Dataset (all Ps)'!$I$1:$I$380,"*"&amp;'State Analysis'!$B31&amp;"*")</f>
        <v>1</v>
      </c>
      <c r="H31">
        <f t="shared" si="0"/>
        <v>2</v>
      </c>
      <c r="I31">
        <f t="shared" si="1"/>
        <v>41</v>
      </c>
      <c r="J31">
        <f>COUNTIFS('Dataset (all Ps)'!$D$2:$D$381,"*"&amp;J$2&amp;"*",'Dataset (all Ps)'!$J$1:$J$380,"*"&amp;'State Analysis'!$B31&amp;"*")</f>
        <v>2</v>
      </c>
      <c r="K31">
        <f>COUNTIFS('Dataset (all Ps)'!$D$2:$D$381,"*"&amp;K$2&amp;"*",'Dataset (all Ps)'!$J$1:$J$380,"*"&amp;'State Analysis'!$B31&amp;"*")</f>
        <v>32</v>
      </c>
      <c r="L31">
        <f>COUNTIFS('Dataset (all Ps)'!$D$2:$D$381,"*"&amp;L$2&amp;"*",'Dataset (all Ps)'!$J$1:$J$380,"*"&amp;'State Analysis'!$B31&amp;"*")</f>
        <v>10</v>
      </c>
      <c r="M31">
        <f>COUNTIFS('Dataset (all Ps)'!$D$2:$D$381,"*"&amp;M$2&amp;"*",'Dataset (all Ps)'!$J$1:$J$380,"*"&amp;'State Analysis'!$B31&amp;"*")</f>
        <v>2</v>
      </c>
      <c r="N31">
        <f t="shared" si="2"/>
        <v>46</v>
      </c>
      <c r="O31">
        <f t="shared" si="3"/>
        <v>34</v>
      </c>
      <c r="P31" s="10">
        <v>82264413</v>
      </c>
      <c r="Q31" s="24">
        <f t="shared" si="4"/>
        <v>18.225449166300617</v>
      </c>
      <c r="R31" s="9">
        <v>3194176</v>
      </c>
      <c r="S31" s="12">
        <f t="shared" si="5"/>
        <v>25.754502256607026</v>
      </c>
      <c r="T31" s="24">
        <f t="shared" si="6"/>
        <v>3.248609456742932</v>
      </c>
      <c r="U31">
        <v>1</v>
      </c>
      <c r="V31">
        <f t="shared" si="7"/>
        <v>1</v>
      </c>
      <c r="W31">
        <v>9</v>
      </c>
      <c r="X31">
        <f>LOOKUP(W31,'Circuit Court Partisanship'!$A$2:$A$13,'Circuit Court Partisanship'!$B$2:$B$13)</f>
        <v>0.43000000000000005</v>
      </c>
      <c r="Y31">
        <f>COUNTIFS('State SG Dataset'!A:A,'State Analysis'!A31)</f>
        <v>2</v>
      </c>
      <c r="Z31" s="39">
        <f>IF(ISNUMBER(AVERAGEIFS('State SG Dataset'!J:J,'State SG Dataset'!A:A,'State Analysis'!A31)),AVERAGEIFS('State SG Dataset'!J:J,'State SG Dataset'!A:A,'State Analysis'!A31),"N/A")</f>
        <v>10</v>
      </c>
      <c r="AA31" s="41">
        <f>IF(Y31&gt;0,COUNTIFS('State SG Dataset'!A:A,'State Analysis'!A31,'State SG Dataset'!H:H,"&lt;=14")/Y31,"N/A")</f>
        <v>1</v>
      </c>
      <c r="AB31" s="41"/>
      <c r="AC31" s="41">
        <f>IF(Y31&gt;0,COUNTIFS('State SG Dataset'!A:A,'State Analysis'!A31,'State SG Dataset'!L:L,"*"&amp;"Supreme Court"&amp;"*")/'State Analysis'!Y31,"N/A")</f>
        <v>0</v>
      </c>
      <c r="AD31" s="41">
        <f>IF(Y31&gt;0,COUNTIFS('State SG Dataset'!$A:$A,'State Analysis'!A31,'State SG Dataset'!$L:$L,"*"&amp;"D.C. Cir."&amp;"*")/'State Analysis'!$Y31,"N/A")</f>
        <v>0.5</v>
      </c>
      <c r="AE31">
        <v>6</v>
      </c>
      <c r="AF31">
        <v>1.5</v>
      </c>
      <c r="AG31">
        <v>2.5</v>
      </c>
      <c r="AH31">
        <v>0</v>
      </c>
      <c r="AI31">
        <f t="shared" si="8"/>
        <v>4</v>
      </c>
      <c r="AJ31" s="42">
        <f t="shared" si="9"/>
        <v>0.8</v>
      </c>
      <c r="AK31" t="s">
        <v>6503</v>
      </c>
    </row>
    <row r="32" spans="1:37" x14ac:dyDescent="0.2">
      <c r="A32" t="s">
        <v>5489</v>
      </c>
      <c r="B32" t="s">
        <v>3227</v>
      </c>
      <c r="C32" t="s">
        <v>5514</v>
      </c>
      <c r="D32">
        <f>COUNTIFS('Dataset (all Ps)'!$D$2:$D$381,"*"&amp;D$2&amp;"*",'Dataset (all Ps)'!$I$1:$I$380,"*"&amp;'State Analysis'!$B32&amp;"*")</f>
        <v>0</v>
      </c>
      <c r="E32">
        <f>COUNTIFS('Dataset (all Ps)'!$D$2:$D$381,"*"&amp;E$2&amp;"*",'Dataset (all Ps)'!$I$1:$I$380,"*"&amp;'State Analysis'!$B32&amp;"*")</f>
        <v>0</v>
      </c>
      <c r="F32">
        <f>COUNTIFS('Dataset (all Ps)'!$D$2:$D$381,"*"&amp;F$2&amp;"*",'Dataset (all Ps)'!$I$1:$I$380,"*"&amp;'State Analysis'!$B32&amp;"*")</f>
        <v>0</v>
      </c>
      <c r="G32">
        <f>COUNTIFS('Dataset (all Ps)'!$D$2:$D$381,"*"&amp;G$2&amp;"*",'Dataset (all Ps)'!$I$1:$I$380,"*"&amp;'State Analysis'!$B32&amp;"*")</f>
        <v>2</v>
      </c>
      <c r="H32">
        <f t="shared" si="0"/>
        <v>2</v>
      </c>
      <c r="I32">
        <f t="shared" si="1"/>
        <v>41</v>
      </c>
      <c r="J32">
        <f>COUNTIFS('Dataset (all Ps)'!$D$2:$D$381,"*"&amp;J$2&amp;"*",'Dataset (all Ps)'!$J$1:$J$380,"*"&amp;'State Analysis'!$B32&amp;"*")</f>
        <v>8</v>
      </c>
      <c r="K32">
        <f>COUNTIFS('Dataset (all Ps)'!$D$2:$D$381,"*"&amp;K$2&amp;"*",'Dataset (all Ps)'!$J$1:$J$380,"*"&amp;'State Analysis'!$B32&amp;"*")</f>
        <v>0</v>
      </c>
      <c r="L32">
        <f>COUNTIFS('Dataset (all Ps)'!$D$2:$D$381,"*"&amp;L$2&amp;"*",'Dataset (all Ps)'!$J$1:$J$380,"*"&amp;'State Analysis'!$B32&amp;"*")</f>
        <v>2</v>
      </c>
      <c r="M32">
        <f>COUNTIFS('Dataset (all Ps)'!$D$2:$D$381,"*"&amp;M$2&amp;"*",'Dataset (all Ps)'!$J$1:$J$380,"*"&amp;'State Analysis'!$B32&amp;"*")</f>
        <v>15</v>
      </c>
      <c r="N32">
        <f t="shared" si="2"/>
        <v>25</v>
      </c>
      <c r="O32">
        <f t="shared" si="3"/>
        <v>49</v>
      </c>
      <c r="P32" s="10">
        <v>45738863</v>
      </c>
      <c r="Q32" s="24">
        <f t="shared" si="4"/>
        <v>17.638458888357512</v>
      </c>
      <c r="R32" s="9">
        <v>1402054</v>
      </c>
      <c r="S32" s="12">
        <f t="shared" si="5"/>
        <v>32.622754187784494</v>
      </c>
      <c r="T32" s="24">
        <f t="shared" si="6"/>
        <v>3.485010026117441</v>
      </c>
      <c r="U32">
        <v>-1</v>
      </c>
      <c r="V32">
        <f t="shared" si="7"/>
        <v>1</v>
      </c>
      <c r="W32">
        <v>1</v>
      </c>
      <c r="X32">
        <f>LOOKUP(W32,'Circuit Court Partisanship'!$A$2:$A$13,'Circuit Court Partisanship'!$B$2:$B$13)</f>
        <v>0</v>
      </c>
      <c r="Y32">
        <f>COUNTIFS('State SG Dataset'!A:A,'State Analysis'!A32)</f>
        <v>2</v>
      </c>
      <c r="Z32" s="39">
        <f>IF(ISNUMBER(AVERAGEIFS('State SG Dataset'!J:J,'State SG Dataset'!A:A,'State Analysis'!A32)),AVERAGEIFS('State SG Dataset'!J:J,'State SG Dataset'!A:A,'State Analysis'!A32),"N/A")</f>
        <v>18</v>
      </c>
      <c r="AA32" s="41">
        <f>IF(Y32&gt;0,COUNTIFS('State SG Dataset'!A:A,'State Analysis'!A32,'State SG Dataset'!H:H,"&lt;=14")/Y32,"N/A")</f>
        <v>0</v>
      </c>
      <c r="AB32" s="41"/>
      <c r="AC32" s="41">
        <f>IF(Y32&gt;0,COUNTIFS('State SG Dataset'!A:A,'State Analysis'!A32,'State SG Dataset'!L:L,"*"&amp;"Supreme Court"&amp;"*")/'State Analysis'!Y32,"N/A")</f>
        <v>0</v>
      </c>
      <c r="AD32" s="41">
        <f>IF(Y32&gt;0,COUNTIFS('State SG Dataset'!$A:$A,'State Analysis'!A32,'State SG Dataset'!$L:$L,"*"&amp;"D.C. Cir."&amp;"*")/'State Analysis'!$Y32,"N/A")</f>
        <v>0</v>
      </c>
      <c r="AE32">
        <v>7</v>
      </c>
      <c r="AF32">
        <v>0.5</v>
      </c>
      <c r="AG32">
        <v>0.5</v>
      </c>
      <c r="AH32">
        <v>0</v>
      </c>
      <c r="AI32">
        <f t="shared" si="8"/>
        <v>1</v>
      </c>
      <c r="AJ32" s="42">
        <f t="shared" si="9"/>
        <v>0.16666666666666666</v>
      </c>
      <c r="AK32" t="s">
        <v>6504</v>
      </c>
    </row>
    <row r="33" spans="1:37" x14ac:dyDescent="0.2">
      <c r="A33" t="s">
        <v>5490</v>
      </c>
      <c r="B33" t="s">
        <v>1143</v>
      </c>
      <c r="C33" t="s">
        <v>5515</v>
      </c>
      <c r="D33">
        <f>COUNTIFS('Dataset (all Ps)'!$D$2:$D$381,"*"&amp;D$2&amp;"*",'Dataset (all Ps)'!$I$1:$I$380,"*"&amp;'State Analysis'!$B33&amp;"*")</f>
        <v>1</v>
      </c>
      <c r="E33">
        <f>COUNTIFS('Dataset (all Ps)'!$D$2:$D$381,"*"&amp;E$2&amp;"*",'Dataset (all Ps)'!$I$1:$I$380,"*"&amp;'State Analysis'!$B33&amp;"*")</f>
        <v>6</v>
      </c>
      <c r="F33">
        <f>COUNTIFS('Dataset (all Ps)'!$D$2:$D$381,"*"&amp;F$2&amp;"*",'Dataset (all Ps)'!$I$1:$I$380,"*"&amp;'State Analysis'!$B33&amp;"*")</f>
        <v>0</v>
      </c>
      <c r="G33">
        <f>COUNTIFS('Dataset (all Ps)'!$D$2:$D$381,"*"&amp;G$2&amp;"*",'Dataset (all Ps)'!$I$1:$I$380,"*"&amp;'State Analysis'!$B33&amp;"*")</f>
        <v>8</v>
      </c>
      <c r="H33">
        <f t="shared" si="0"/>
        <v>15</v>
      </c>
      <c r="I33">
        <f t="shared" si="1"/>
        <v>8</v>
      </c>
      <c r="J33">
        <f>COUNTIFS('Dataset (all Ps)'!$D$2:$D$381,"*"&amp;J$2&amp;"*",'Dataset (all Ps)'!$J$1:$J$380,"*"&amp;'State Analysis'!$B33&amp;"*")</f>
        <v>4</v>
      </c>
      <c r="K33">
        <f>COUNTIFS('Dataset (all Ps)'!$D$2:$D$381,"*"&amp;K$2&amp;"*",'Dataset (all Ps)'!$J$1:$J$380,"*"&amp;'State Analysis'!$B33&amp;"*")</f>
        <v>82</v>
      </c>
      <c r="L33">
        <f>COUNTIFS('Dataset (all Ps)'!$D$2:$D$381,"*"&amp;L$2&amp;"*",'Dataset (all Ps)'!$J$1:$J$380,"*"&amp;'State Analysis'!$B33&amp;"*")</f>
        <v>2</v>
      </c>
      <c r="M33">
        <f>COUNTIFS('Dataset (all Ps)'!$D$2:$D$381,"*"&amp;M$2&amp;"*",'Dataset (all Ps)'!$J$1:$J$380,"*"&amp;'State Analysis'!$B33&amp;"*")</f>
        <v>32</v>
      </c>
      <c r="N33">
        <f t="shared" si="2"/>
        <v>120</v>
      </c>
      <c r="O33">
        <f t="shared" si="3"/>
        <v>6</v>
      </c>
      <c r="P33" s="10">
        <v>41626000</v>
      </c>
      <c r="Q33" s="24">
        <f t="shared" si="4"/>
        <v>17.544235530000332</v>
      </c>
      <c r="R33" s="9">
        <v>9290841</v>
      </c>
      <c r="S33" s="12">
        <f t="shared" si="5"/>
        <v>4.4803263773430198</v>
      </c>
      <c r="T33" s="24">
        <f t="shared" si="6"/>
        <v>1.4996958958588049</v>
      </c>
      <c r="U33">
        <v>-6</v>
      </c>
      <c r="V33">
        <f t="shared" si="7"/>
        <v>6</v>
      </c>
      <c r="W33">
        <v>3</v>
      </c>
      <c r="X33">
        <f>LOOKUP(W33,'Circuit Court Partisanship'!$A$2:$A$13,'Circuit Court Partisanship'!$B$2:$B$13)</f>
        <v>0.54</v>
      </c>
      <c r="Y33">
        <f>COUNTIFS('State SG Dataset'!A:A,'State Analysis'!A33)</f>
        <v>1</v>
      </c>
      <c r="Z33" s="39">
        <f>IF(ISNUMBER(AVERAGEIFS('State SG Dataset'!J:J,'State SG Dataset'!A:A,'State Analysis'!A33)),AVERAGEIFS('State SG Dataset'!J:J,'State SG Dataset'!A:A,'State Analysis'!A33),"N/A")</f>
        <v>6</v>
      </c>
      <c r="AA33" s="41">
        <f>IF(Y33&gt;0,COUNTIFS('State SG Dataset'!A:A,'State Analysis'!A33,'State SG Dataset'!H:H,"&lt;=14")/Y33,"N/A")</f>
        <v>1</v>
      </c>
      <c r="AB33" s="41"/>
      <c r="AC33" s="41">
        <f>IF(Y33&gt;0,COUNTIFS('State SG Dataset'!A:A,'State Analysis'!A33,'State SG Dataset'!L:L,"*"&amp;"Supreme Court"&amp;"*")/'State Analysis'!Y33,"N/A")</f>
        <v>1</v>
      </c>
      <c r="AD33" s="41">
        <f>IF(Y33&gt;0,COUNTIFS('State SG Dataset'!$A:$A,'State Analysis'!A33,'State SG Dataset'!$L:$L,"*"&amp;"D.C. Cir."&amp;"*")/'State Analysis'!$Y33,"N/A")</f>
        <v>0</v>
      </c>
      <c r="AE33">
        <v>14</v>
      </c>
      <c r="AF33">
        <v>0</v>
      </c>
      <c r="AG33">
        <v>0</v>
      </c>
      <c r="AH33">
        <v>0</v>
      </c>
      <c r="AI33">
        <f t="shared" si="8"/>
        <v>0</v>
      </c>
      <c r="AJ33" s="42">
        <f t="shared" si="9"/>
        <v>0</v>
      </c>
      <c r="AK33" t="s">
        <v>6505</v>
      </c>
    </row>
    <row r="34" spans="1:37" x14ac:dyDescent="0.2">
      <c r="A34" t="s">
        <v>5491</v>
      </c>
      <c r="B34" t="s">
        <v>4119</v>
      </c>
      <c r="C34" t="s">
        <v>5515</v>
      </c>
      <c r="D34">
        <f>COUNTIFS('Dataset (all Ps)'!$D$2:$D$381,"*"&amp;D$2&amp;"*",'Dataset (all Ps)'!$I$1:$I$380,"*"&amp;'State Analysis'!$B34&amp;"*")</f>
        <v>0</v>
      </c>
      <c r="E34">
        <f>COUNTIFS('Dataset (all Ps)'!$D$2:$D$381,"*"&amp;E$2&amp;"*",'Dataset (all Ps)'!$I$1:$I$380,"*"&amp;'State Analysis'!$B34&amp;"*")</f>
        <v>3</v>
      </c>
      <c r="F34">
        <f>COUNTIFS('Dataset (all Ps)'!$D$2:$D$381,"*"&amp;F$2&amp;"*",'Dataset (all Ps)'!$I$1:$I$380,"*"&amp;'State Analysis'!$B34&amp;"*")</f>
        <v>0</v>
      </c>
      <c r="G34">
        <f>COUNTIFS('Dataset (all Ps)'!$D$2:$D$381,"*"&amp;G$2&amp;"*",'Dataset (all Ps)'!$I$1:$I$380,"*"&amp;'State Analysis'!$B34&amp;"*")</f>
        <v>3</v>
      </c>
      <c r="H34">
        <f t="shared" si="0"/>
        <v>6</v>
      </c>
      <c r="I34">
        <f t="shared" si="1"/>
        <v>24</v>
      </c>
      <c r="J34">
        <f>COUNTIFS('Dataset (all Ps)'!$D$2:$D$381,"*"&amp;J$2&amp;"*",'Dataset (all Ps)'!$J$1:$J$380,"*"&amp;'State Analysis'!$B34&amp;"*")</f>
        <v>3</v>
      </c>
      <c r="K34">
        <f>COUNTIFS('Dataset (all Ps)'!$D$2:$D$381,"*"&amp;K$2&amp;"*",'Dataset (all Ps)'!$J$1:$J$380,"*"&amp;'State Analysis'!$B34&amp;"*")</f>
        <v>61</v>
      </c>
      <c r="L34">
        <f>COUNTIFS('Dataset (all Ps)'!$D$2:$D$381,"*"&amp;L$2&amp;"*",'Dataset (all Ps)'!$J$1:$J$380,"*"&amp;'State Analysis'!$B34&amp;"*")</f>
        <v>1</v>
      </c>
      <c r="M34">
        <f>COUNTIFS('Dataset (all Ps)'!$D$2:$D$381,"*"&amp;M$2&amp;"*",'Dataset (all Ps)'!$J$1:$J$380,"*"&amp;'State Analysis'!$B34&amp;"*")</f>
        <v>21</v>
      </c>
      <c r="N34">
        <f t="shared" si="2"/>
        <v>86</v>
      </c>
      <c r="O34">
        <f t="shared" si="3"/>
        <v>14</v>
      </c>
      <c r="P34" s="10">
        <v>35019000</v>
      </c>
      <c r="Q34" s="24">
        <f t="shared" si="4"/>
        <v>17.371401329302909</v>
      </c>
      <c r="R34" s="9">
        <v>2114371</v>
      </c>
      <c r="S34" s="12">
        <f t="shared" si="5"/>
        <v>16.562372450246432</v>
      </c>
      <c r="T34" s="24">
        <f t="shared" si="6"/>
        <v>2.8071334025995909</v>
      </c>
      <c r="U34">
        <v>-3</v>
      </c>
      <c r="V34">
        <f t="shared" si="7"/>
        <v>3</v>
      </c>
      <c r="W34">
        <v>10</v>
      </c>
      <c r="X34">
        <f>LOOKUP(W34,'Circuit Court Partisanship'!$A$2:$A$13,'Circuit Court Partisanship'!$B$2:$B$13)</f>
        <v>0.42000000000000004</v>
      </c>
      <c r="Y34">
        <f>COUNTIFS('State SG Dataset'!A:A,'State Analysis'!A34)</f>
        <v>2</v>
      </c>
      <c r="Z34" s="39">
        <f>IF(ISNUMBER(AVERAGEIFS('State SG Dataset'!J:J,'State SG Dataset'!A:A,'State Analysis'!A34)),AVERAGEIFS('State SG Dataset'!J:J,'State SG Dataset'!A:A,'State Analysis'!A34),"N/A")</f>
        <v>15.5</v>
      </c>
      <c r="AA34" s="41">
        <f>IF(Y34&gt;0,COUNTIFS('State SG Dataset'!A:A,'State Analysis'!A34,'State SG Dataset'!H:H,"&lt;=14")/Y34,"N/A")</f>
        <v>0.5</v>
      </c>
      <c r="AB34" s="41"/>
      <c r="AC34" s="41">
        <f>IF(Y34&gt;0,COUNTIFS('State SG Dataset'!A:A,'State Analysis'!A34,'State SG Dataset'!L:L,"*"&amp;"Supreme Court"&amp;"*")/'State Analysis'!Y34,"N/A")</f>
        <v>0</v>
      </c>
      <c r="AD34" s="41">
        <f>IF(Y34&gt;0,COUNTIFS('State SG Dataset'!$A:$A,'State Analysis'!A34,'State SG Dataset'!$L:$L,"*"&amp;"D.C. Cir."&amp;"*")/'State Analysis'!$Y34,"N/A")</f>
        <v>0</v>
      </c>
      <c r="AE34">
        <v>4</v>
      </c>
      <c r="AF34">
        <v>1</v>
      </c>
      <c r="AG34">
        <v>1</v>
      </c>
      <c r="AH34">
        <v>1</v>
      </c>
      <c r="AI34">
        <f t="shared" si="8"/>
        <v>3</v>
      </c>
      <c r="AJ34" s="42">
        <f t="shared" si="9"/>
        <v>1</v>
      </c>
      <c r="AK34" t="s">
        <v>6506</v>
      </c>
    </row>
    <row r="35" spans="1:37" x14ac:dyDescent="0.2">
      <c r="A35" t="s">
        <v>5492</v>
      </c>
      <c r="B35" t="s">
        <v>975</v>
      </c>
      <c r="C35" t="s">
        <v>5515</v>
      </c>
      <c r="D35">
        <f>COUNTIFS('Dataset (all Ps)'!$D$2:$D$381,"*"&amp;D$2&amp;"*",'Dataset (all Ps)'!$I$1:$I$380,"*"&amp;'State Analysis'!$B35&amp;"*")</f>
        <v>3</v>
      </c>
      <c r="E35">
        <f>COUNTIFS('Dataset (all Ps)'!$D$2:$D$381,"*"&amp;E$2&amp;"*",'Dataset (all Ps)'!$I$1:$I$380,"*"&amp;'State Analysis'!$B35&amp;"*")</f>
        <v>62</v>
      </c>
      <c r="F35">
        <f>COUNTIFS('Dataset (all Ps)'!$D$2:$D$381,"*"&amp;F$2&amp;"*",'Dataset (all Ps)'!$I$1:$I$380,"*"&amp;'State Analysis'!$B35&amp;"*")</f>
        <v>5</v>
      </c>
      <c r="G35">
        <f>COUNTIFS('Dataset (all Ps)'!$D$2:$D$381,"*"&amp;G$2&amp;"*",'Dataset (all Ps)'!$I$1:$I$380,"*"&amp;'State Analysis'!$B35&amp;"*")</f>
        <v>35</v>
      </c>
      <c r="H35">
        <f t="shared" ref="H35:H53" si="10">SUM(D35:G35)</f>
        <v>105</v>
      </c>
      <c r="I35">
        <f t="shared" ref="I35:I53" si="11">RANK(H35,H$3:H$53)</f>
        <v>1</v>
      </c>
      <c r="J35">
        <f>COUNTIFS('Dataset (all Ps)'!$D$2:$D$381,"*"&amp;J$2&amp;"*",'Dataset (all Ps)'!$J$1:$J$380,"*"&amp;'State Analysis'!$B35&amp;"*")</f>
        <v>4</v>
      </c>
      <c r="K35">
        <f>COUNTIFS('Dataset (all Ps)'!$D$2:$D$381,"*"&amp;K$2&amp;"*",'Dataset (all Ps)'!$J$1:$J$380,"*"&amp;'State Analysis'!$B35&amp;"*")</f>
        <v>107</v>
      </c>
      <c r="L35">
        <f>COUNTIFS('Dataset (all Ps)'!$D$2:$D$381,"*"&amp;L$2&amp;"*",'Dataset (all Ps)'!$J$1:$J$380,"*"&amp;'State Analysis'!$B35&amp;"*")</f>
        <v>5</v>
      </c>
      <c r="M35">
        <f>COUNTIFS('Dataset (all Ps)'!$D$2:$D$381,"*"&amp;M$2&amp;"*",'Dataset (all Ps)'!$J$1:$J$380,"*"&amp;'State Analysis'!$B35&amp;"*")</f>
        <v>46</v>
      </c>
      <c r="N35">
        <f t="shared" ref="N35:N53" si="12">SUM(J35:M35)</f>
        <v>162</v>
      </c>
      <c r="O35">
        <f t="shared" ref="O35:O53" si="13">RANK(N35,N$3:N$53)</f>
        <v>1</v>
      </c>
      <c r="P35" s="10">
        <v>325277000</v>
      </c>
      <c r="Q35" s="24">
        <f t="shared" ref="Q35:Q53" si="14">LN(P35)</f>
        <v>19.600187684978366</v>
      </c>
      <c r="R35" s="9">
        <v>19571216</v>
      </c>
      <c r="S35" s="12">
        <f t="shared" ref="S35:S53" si="15">P35/R35</f>
        <v>16.620173217647796</v>
      </c>
      <c r="T35" s="24">
        <f t="shared" ref="T35:T53" si="16">LN(S35)</f>
        <v>2.8106172116141339</v>
      </c>
      <c r="U35">
        <v>-10</v>
      </c>
      <c r="V35">
        <f t="shared" ref="V35:V53" si="17">ABS(U35)</f>
        <v>10</v>
      </c>
      <c r="W35">
        <v>2</v>
      </c>
      <c r="X35">
        <f>LOOKUP(W35,'Circuit Court Partisanship'!$A$2:$A$13,'Circuit Court Partisanship'!$B$2:$B$13)</f>
        <v>0.43000000000000005</v>
      </c>
      <c r="Y35">
        <f>COUNTIFS('State SG Dataset'!A:A,'State Analysis'!A35)</f>
        <v>2</v>
      </c>
      <c r="Z35" s="39">
        <f>IF(ISNUMBER(AVERAGEIFS('State SG Dataset'!J:J,'State SG Dataset'!A:A,'State Analysis'!A35)),AVERAGEIFS('State SG Dataset'!J:J,'State SG Dataset'!A:A,'State Analysis'!A35),"N/A")</f>
        <v>22</v>
      </c>
      <c r="AA35" s="41">
        <f>IF(Y35&gt;0,COUNTIFS('State SG Dataset'!A:A,'State Analysis'!A35,'State SG Dataset'!H:H,"&lt;=14")/Y35,"N/A")</f>
        <v>0</v>
      </c>
      <c r="AB35" s="41"/>
      <c r="AC35" s="41">
        <f>IF(Y35&gt;0,COUNTIFS('State SG Dataset'!A:A,'State Analysis'!A35,'State SG Dataset'!L:L,"*"&amp;"Supreme Court"&amp;"*")/'State Analysis'!Y35,"N/A")</f>
        <v>1</v>
      </c>
      <c r="AD35" s="41">
        <f>IF(Y35&gt;0,COUNTIFS('State SG Dataset'!$A:$A,'State Analysis'!A35,'State SG Dataset'!$L:$L,"*"&amp;"D.C. Cir."&amp;"*")/'State Analysis'!$Y35,"N/A")</f>
        <v>0</v>
      </c>
      <c r="AE35">
        <v>5</v>
      </c>
      <c r="AF35">
        <v>2</v>
      </c>
      <c r="AG35">
        <v>0</v>
      </c>
      <c r="AH35">
        <v>0</v>
      </c>
      <c r="AI35">
        <f t="shared" si="8"/>
        <v>2</v>
      </c>
      <c r="AJ35" s="42">
        <f t="shared" si="9"/>
        <v>0.5</v>
      </c>
    </row>
    <row r="36" spans="1:37" x14ac:dyDescent="0.2">
      <c r="A36" t="s">
        <v>5493</v>
      </c>
      <c r="B36" t="s">
        <v>3708</v>
      </c>
      <c r="C36" t="s">
        <v>5515</v>
      </c>
      <c r="D36">
        <f>COUNTIFS('Dataset (all Ps)'!$D$2:$D$381,"*"&amp;D$2&amp;"*",'Dataset (all Ps)'!$I$1:$I$380,"*"&amp;'State Analysis'!$B36&amp;"*")</f>
        <v>0</v>
      </c>
      <c r="E36">
        <f>COUNTIFS('Dataset (all Ps)'!$D$2:$D$381,"*"&amp;E$2&amp;"*",'Dataset (all Ps)'!$I$1:$I$380,"*"&amp;'State Analysis'!$B36&amp;"*")</f>
        <v>0</v>
      </c>
      <c r="F36">
        <f>COUNTIFS('Dataset (all Ps)'!$D$2:$D$381,"*"&amp;F$2&amp;"*",'Dataset (all Ps)'!$I$1:$I$380,"*"&amp;'State Analysis'!$B36&amp;"*")</f>
        <v>2</v>
      </c>
      <c r="G36">
        <f>COUNTIFS('Dataset (all Ps)'!$D$2:$D$381,"*"&amp;G$2&amp;"*",'Dataset (all Ps)'!$I$1:$I$380,"*"&amp;'State Analysis'!$B36&amp;"*")</f>
        <v>1</v>
      </c>
      <c r="H36">
        <f t="shared" si="10"/>
        <v>3</v>
      </c>
      <c r="I36">
        <f t="shared" si="11"/>
        <v>36</v>
      </c>
      <c r="J36">
        <f>COUNTIFS('Dataset (all Ps)'!$D$2:$D$381,"*"&amp;J$2&amp;"*",'Dataset (all Ps)'!$J$1:$J$380,"*"&amp;'State Analysis'!$B36&amp;"*")</f>
        <v>1</v>
      </c>
      <c r="K36">
        <f>COUNTIFS('Dataset (all Ps)'!$D$2:$D$381,"*"&amp;K$2&amp;"*",'Dataset (all Ps)'!$J$1:$J$380,"*"&amp;'State Analysis'!$B36&amp;"*")</f>
        <v>35</v>
      </c>
      <c r="L36">
        <f>COUNTIFS('Dataset (all Ps)'!$D$2:$D$381,"*"&amp;L$2&amp;"*",'Dataset (all Ps)'!$J$1:$J$380,"*"&amp;'State Analysis'!$B36&amp;"*")</f>
        <v>2</v>
      </c>
      <c r="M36">
        <f>COUNTIFS('Dataset (all Ps)'!$D$2:$D$381,"*"&amp;M$2&amp;"*",'Dataset (all Ps)'!$J$1:$J$380,"*"&amp;'State Analysis'!$B36&amp;"*")</f>
        <v>2</v>
      </c>
      <c r="N36">
        <f t="shared" si="12"/>
        <v>40</v>
      </c>
      <c r="O36">
        <f t="shared" si="13"/>
        <v>39</v>
      </c>
      <c r="P36" s="10">
        <v>65696328</v>
      </c>
      <c r="Q36" s="24">
        <f t="shared" si="14"/>
        <v>18.000553591481953</v>
      </c>
      <c r="R36" s="9">
        <v>10835491</v>
      </c>
      <c r="S36" s="12">
        <f t="shared" si="15"/>
        <v>6.0630688540094768</v>
      </c>
      <c r="T36" s="24">
        <f t="shared" si="16"/>
        <v>1.8022160834508854</v>
      </c>
      <c r="U36">
        <v>3</v>
      </c>
      <c r="V36">
        <f t="shared" si="17"/>
        <v>3</v>
      </c>
      <c r="W36">
        <v>4</v>
      </c>
      <c r="X36">
        <f>LOOKUP(W36,'Circuit Court Partisanship'!$A$2:$A$13,'Circuit Court Partisanship'!$B$2:$B$13)</f>
        <v>0.4</v>
      </c>
      <c r="Y36">
        <f>COUNTIFS('State SG Dataset'!A:A,'State Analysis'!A36)</f>
        <v>2</v>
      </c>
      <c r="Z36" s="39">
        <f>IF(ISNUMBER(AVERAGEIFS('State SG Dataset'!J:J,'State SG Dataset'!A:A,'State Analysis'!A36)),AVERAGEIFS('State SG Dataset'!J:J,'State SG Dataset'!A:A,'State Analysis'!A36),"N/A")</f>
        <v>19</v>
      </c>
      <c r="AA36" s="41">
        <f>IF(Y36&gt;0,COUNTIFS('State SG Dataset'!A:A,'State Analysis'!A36,'State SG Dataset'!H:H,"&lt;=14")/Y36,"N/A")</f>
        <v>1</v>
      </c>
      <c r="AB36" s="41"/>
      <c r="AC36" s="41">
        <f>IF(Y36&gt;0,COUNTIFS('State SG Dataset'!A:A,'State Analysis'!A36,'State SG Dataset'!L:L,"*"&amp;"Supreme Court"&amp;"*")/'State Analysis'!Y36,"N/A")</f>
        <v>0.5</v>
      </c>
      <c r="AD36" s="41">
        <f>IF(Y36&gt;0,COUNTIFS('State SG Dataset'!$A:$A,'State Analysis'!A36,'State SG Dataset'!$L:$L,"*"&amp;"D.C. Cir."&amp;"*")/'State Analysis'!$Y36,"N/A")</f>
        <v>0.5</v>
      </c>
      <c r="AE36">
        <v>3</v>
      </c>
      <c r="AF36">
        <v>3</v>
      </c>
      <c r="AG36">
        <v>0</v>
      </c>
      <c r="AH36">
        <v>0</v>
      </c>
      <c r="AI36">
        <f t="shared" si="8"/>
        <v>3</v>
      </c>
      <c r="AJ36" s="42">
        <f t="shared" si="9"/>
        <v>1.5</v>
      </c>
      <c r="AK36" t="s">
        <v>6507</v>
      </c>
    </row>
    <row r="37" spans="1:37" x14ac:dyDescent="0.2">
      <c r="A37" t="s">
        <v>5494</v>
      </c>
      <c r="B37" t="s">
        <v>1324</v>
      </c>
      <c r="C37" t="s">
        <v>5514</v>
      </c>
      <c r="D37">
        <f>COUNTIFS('Dataset (all Ps)'!$D$2:$D$381,"*"&amp;D$2&amp;"*",'Dataset (all Ps)'!$I$1:$I$380,"*"&amp;'State Analysis'!$B37&amp;"*")</f>
        <v>3</v>
      </c>
      <c r="E37">
        <f>COUNTIFS('Dataset (all Ps)'!$D$2:$D$381,"*"&amp;E$2&amp;"*",'Dataset (all Ps)'!$I$1:$I$380,"*"&amp;'State Analysis'!$B37&amp;"*")</f>
        <v>1</v>
      </c>
      <c r="F37">
        <f>COUNTIFS('Dataset (all Ps)'!$D$2:$D$381,"*"&amp;F$2&amp;"*",'Dataset (all Ps)'!$I$1:$I$380,"*"&amp;'State Analysis'!$B37&amp;"*")</f>
        <v>7</v>
      </c>
      <c r="G37">
        <f>COUNTIFS('Dataset (all Ps)'!$D$2:$D$381,"*"&amp;G$2&amp;"*",'Dataset (all Ps)'!$I$1:$I$380,"*"&amp;'State Analysis'!$B37&amp;"*")</f>
        <v>3</v>
      </c>
      <c r="H37">
        <f t="shared" si="10"/>
        <v>14</v>
      </c>
      <c r="I37">
        <f t="shared" si="11"/>
        <v>9</v>
      </c>
      <c r="J37">
        <f>COUNTIFS('Dataset (all Ps)'!$D$2:$D$381,"*"&amp;J$2&amp;"*",'Dataset (all Ps)'!$J$1:$J$380,"*"&amp;'State Analysis'!$B37&amp;"*")</f>
        <v>12</v>
      </c>
      <c r="K37">
        <f>COUNTIFS('Dataset (all Ps)'!$D$2:$D$381,"*"&amp;K$2&amp;"*",'Dataset (all Ps)'!$J$1:$J$380,"*"&amp;'State Analysis'!$B37&amp;"*")</f>
        <v>2</v>
      </c>
      <c r="L37">
        <f>COUNTIFS('Dataset (all Ps)'!$D$2:$D$381,"*"&amp;L$2&amp;"*",'Dataset (all Ps)'!$J$1:$J$380,"*"&amp;'State Analysis'!$B37&amp;"*")</f>
        <v>24</v>
      </c>
      <c r="M37">
        <f>COUNTIFS('Dataset (all Ps)'!$D$2:$D$381,"*"&amp;M$2&amp;"*",'Dataset (all Ps)'!$J$1:$J$380,"*"&amp;'State Analysis'!$B37&amp;"*")</f>
        <v>2</v>
      </c>
      <c r="N37">
        <f t="shared" si="12"/>
        <v>40</v>
      </c>
      <c r="O37">
        <f t="shared" si="13"/>
        <v>39</v>
      </c>
      <c r="P37" s="10">
        <v>51501508.5</v>
      </c>
      <c r="Q37" s="24">
        <f t="shared" si="14"/>
        <v>17.75712165646712</v>
      </c>
      <c r="R37" s="9">
        <v>783926</v>
      </c>
      <c r="S37" s="12">
        <f t="shared" si="15"/>
        <v>65.696900600311764</v>
      </c>
      <c r="T37" s="24">
        <f t="shared" si="16"/>
        <v>4.1850517493444812</v>
      </c>
      <c r="U37">
        <v>20</v>
      </c>
      <c r="V37">
        <f t="shared" si="17"/>
        <v>20</v>
      </c>
      <c r="W37">
        <v>8</v>
      </c>
      <c r="X37">
        <f>LOOKUP(W37,'Circuit Court Partisanship'!$A$2:$A$13,'Circuit Court Partisanship'!$B$2:$B$13)</f>
        <v>0.91</v>
      </c>
      <c r="Y37">
        <f>COUNTIFS('State SG Dataset'!A:A,'State Analysis'!A37)</f>
        <v>2</v>
      </c>
      <c r="Z37" s="39">
        <f>IF(ISNUMBER(AVERAGEIFS('State SG Dataset'!J:J,'State SG Dataset'!A:A,'State Analysis'!A37)),AVERAGEIFS('State SG Dataset'!J:J,'State SG Dataset'!A:A,'State Analysis'!A37),"N/A")</f>
        <v>11</v>
      </c>
      <c r="AA37" s="41">
        <f>IF(Y37&gt;0,COUNTIFS('State SG Dataset'!A:A,'State Analysis'!A37,'State SG Dataset'!H:H,"&lt;=14")/Y37,"N/A")</f>
        <v>0.5</v>
      </c>
      <c r="AB37" s="41"/>
      <c r="AC37" s="41">
        <f>IF(Y37&gt;0,COUNTIFS('State SG Dataset'!A:A,'State Analysis'!A37,'State SG Dataset'!L:L,"*"&amp;"Supreme Court"&amp;"*")/'State Analysis'!Y37,"N/A")</f>
        <v>0</v>
      </c>
      <c r="AD37" s="41">
        <f>IF(Y37&gt;0,COUNTIFS('State SG Dataset'!$A:$A,'State Analysis'!A37,'State SG Dataset'!$L:$L,"*"&amp;"D.C. Cir."&amp;"*")/'State Analysis'!$Y37,"N/A")</f>
        <v>0</v>
      </c>
      <c r="AE37">
        <v>3</v>
      </c>
      <c r="AF37">
        <v>1</v>
      </c>
      <c r="AG37">
        <v>1</v>
      </c>
      <c r="AH37">
        <v>0</v>
      </c>
      <c r="AI37">
        <f t="shared" si="8"/>
        <v>2</v>
      </c>
      <c r="AJ37" s="42">
        <f t="shared" si="9"/>
        <v>1</v>
      </c>
    </row>
    <row r="38" spans="1:37" x14ac:dyDescent="0.2">
      <c r="A38" t="s">
        <v>5495</v>
      </c>
      <c r="B38" t="s">
        <v>93</v>
      </c>
      <c r="C38" t="s">
        <v>5514</v>
      </c>
      <c r="D38">
        <f>COUNTIFS('Dataset (all Ps)'!$D$2:$D$381,"*"&amp;D$2&amp;"*",'Dataset (all Ps)'!$I$1:$I$380,"*"&amp;'State Analysis'!$B38&amp;"*")</f>
        <v>6</v>
      </c>
      <c r="E38">
        <f>COUNTIFS('Dataset (all Ps)'!$D$2:$D$381,"*"&amp;E$2&amp;"*",'Dataset (all Ps)'!$I$1:$I$380,"*"&amp;'State Analysis'!$B38&amp;"*")</f>
        <v>0</v>
      </c>
      <c r="F38">
        <f>COUNTIFS('Dataset (all Ps)'!$D$2:$D$381,"*"&amp;F$2&amp;"*",'Dataset (all Ps)'!$I$1:$I$380,"*"&amp;'State Analysis'!$B38&amp;"*")</f>
        <v>4</v>
      </c>
      <c r="G38">
        <f>COUNTIFS('Dataset (all Ps)'!$D$2:$D$381,"*"&amp;G$2&amp;"*",'Dataset (all Ps)'!$I$1:$I$380,"*"&amp;'State Analysis'!$B38&amp;"*")</f>
        <v>1</v>
      </c>
      <c r="H38">
        <f t="shared" si="10"/>
        <v>11</v>
      </c>
      <c r="I38">
        <f t="shared" si="11"/>
        <v>14</v>
      </c>
      <c r="J38">
        <f>COUNTIFS('Dataset (all Ps)'!$D$2:$D$381,"*"&amp;J$2&amp;"*",'Dataset (all Ps)'!$J$1:$J$380,"*"&amp;'State Analysis'!$B38&amp;"*")</f>
        <v>25</v>
      </c>
      <c r="K38">
        <f>COUNTIFS('Dataset (all Ps)'!$D$2:$D$381,"*"&amp;K$2&amp;"*",'Dataset (all Ps)'!$J$1:$J$380,"*"&amp;'State Analysis'!$B38&amp;"*")</f>
        <v>2</v>
      </c>
      <c r="L38">
        <f>COUNTIFS('Dataset (all Ps)'!$D$2:$D$381,"*"&amp;L$2&amp;"*",'Dataset (all Ps)'!$J$1:$J$380,"*"&amp;'State Analysis'!$B38&amp;"*")</f>
        <v>22</v>
      </c>
      <c r="M38">
        <f>COUNTIFS('Dataset (all Ps)'!$D$2:$D$381,"*"&amp;M$2&amp;"*",'Dataset (all Ps)'!$J$1:$J$380,"*"&amp;'State Analysis'!$B38&amp;"*")</f>
        <v>2</v>
      </c>
      <c r="N38">
        <f t="shared" si="12"/>
        <v>51</v>
      </c>
      <c r="O38">
        <f t="shared" si="13"/>
        <v>29</v>
      </c>
      <c r="P38" s="10">
        <v>437233201</v>
      </c>
      <c r="Q38" s="24">
        <f t="shared" si="14"/>
        <v>19.89597725145655</v>
      </c>
      <c r="R38" s="9">
        <v>11785935</v>
      </c>
      <c r="S38" s="12">
        <f t="shared" si="15"/>
        <v>37.097879888188757</v>
      </c>
      <c r="T38" s="24">
        <f t="shared" si="16"/>
        <v>3.613559822109579</v>
      </c>
      <c r="U38">
        <v>6</v>
      </c>
      <c r="V38">
        <f t="shared" si="17"/>
        <v>6</v>
      </c>
      <c r="W38">
        <v>6</v>
      </c>
      <c r="X38">
        <f>LOOKUP(W38,'Circuit Court Partisanship'!$A$2:$A$13,'Circuit Court Partisanship'!$B$2:$B$13)</f>
        <v>0.62</v>
      </c>
      <c r="Y38">
        <f>COUNTIFS('State SG Dataset'!A:A,'State Analysis'!A38)</f>
        <v>8</v>
      </c>
      <c r="Z38" s="39">
        <f>IF(ISNUMBER(AVERAGEIFS('State SG Dataset'!J:J,'State SG Dataset'!A:A,'State Analysis'!A38)),AVERAGEIFS('State SG Dataset'!J:J,'State SG Dataset'!A:A,'State Analysis'!A38),"N/A")</f>
        <v>10.75</v>
      </c>
      <c r="AA38" s="41">
        <f>IF(Y38&gt;0,COUNTIFS('State SG Dataset'!A:A,'State Analysis'!A38,'State SG Dataset'!H:H,"&lt;=14")/Y38,"N/A")</f>
        <v>1</v>
      </c>
      <c r="AB38" s="41"/>
      <c r="AC38" s="41">
        <f>IF(Y38&gt;0,COUNTIFS('State SG Dataset'!A:A,'State Analysis'!A38,'State SG Dataset'!L:L,"*"&amp;"Supreme Court"&amp;"*")/'State Analysis'!Y38,"N/A")</f>
        <v>0.5</v>
      </c>
      <c r="AD38" s="41">
        <f>IF(Y38&gt;0,COUNTIFS('State SG Dataset'!$A:$A,'State Analysis'!A38,'State SG Dataset'!$L:$L,"*"&amp;"D.C. Cir."&amp;"*")/'State Analysis'!$Y38,"N/A")</f>
        <v>0.25</v>
      </c>
      <c r="AE38">
        <v>7</v>
      </c>
      <c r="AF38">
        <v>3</v>
      </c>
      <c r="AG38">
        <v>1</v>
      </c>
      <c r="AH38">
        <v>0</v>
      </c>
      <c r="AI38">
        <f t="shared" si="8"/>
        <v>4</v>
      </c>
      <c r="AJ38" s="42">
        <f t="shared" si="9"/>
        <v>0.66666666666666663</v>
      </c>
      <c r="AK38" t="s">
        <v>6508</v>
      </c>
    </row>
    <row r="39" spans="1:37" x14ac:dyDescent="0.2">
      <c r="A39" t="s">
        <v>5496</v>
      </c>
      <c r="B39" t="s">
        <v>2772</v>
      </c>
      <c r="C39" t="s">
        <v>5514</v>
      </c>
      <c r="D39">
        <f>COUNTIFS('Dataset (all Ps)'!$D$2:$D$381,"*"&amp;D$2&amp;"*",'Dataset (all Ps)'!$I$1:$I$380,"*"&amp;'State Analysis'!$B39&amp;"*")</f>
        <v>1</v>
      </c>
      <c r="E39">
        <f>COUNTIFS('Dataset (all Ps)'!$D$2:$D$381,"*"&amp;E$2&amp;"*",'Dataset (all Ps)'!$I$1:$I$380,"*"&amp;'State Analysis'!$B39&amp;"*")</f>
        <v>0</v>
      </c>
      <c r="F39">
        <f>COUNTIFS('Dataset (all Ps)'!$D$2:$D$381,"*"&amp;F$2&amp;"*",'Dataset (all Ps)'!$I$1:$I$380,"*"&amp;'State Analysis'!$B39&amp;"*")</f>
        <v>7</v>
      </c>
      <c r="G39">
        <f>COUNTIFS('Dataset (all Ps)'!$D$2:$D$381,"*"&amp;G$2&amp;"*",'Dataset (all Ps)'!$I$1:$I$380,"*"&amp;'State Analysis'!$B39&amp;"*")</f>
        <v>1</v>
      </c>
      <c r="H39">
        <f t="shared" si="10"/>
        <v>9</v>
      </c>
      <c r="I39">
        <f t="shared" si="11"/>
        <v>19</v>
      </c>
      <c r="J39">
        <f>COUNTIFS('Dataset (all Ps)'!$D$2:$D$381,"*"&amp;J$2&amp;"*",'Dataset (all Ps)'!$J$1:$J$380,"*"&amp;'State Analysis'!$B39&amp;"*")</f>
        <v>27</v>
      </c>
      <c r="K39">
        <f>COUNTIFS('Dataset (all Ps)'!$D$2:$D$381,"*"&amp;K$2&amp;"*",'Dataset (all Ps)'!$J$1:$J$380,"*"&amp;'State Analysis'!$B39&amp;"*")</f>
        <v>1</v>
      </c>
      <c r="L39">
        <f>COUNTIFS('Dataset (all Ps)'!$D$2:$D$381,"*"&amp;L$2&amp;"*",'Dataset (all Ps)'!$J$1:$J$380,"*"&amp;'State Analysis'!$B39&amp;"*")</f>
        <v>26</v>
      </c>
      <c r="M39">
        <f>COUNTIFS('Dataset (all Ps)'!$D$2:$D$381,"*"&amp;M$2&amp;"*",'Dataset (all Ps)'!$J$1:$J$380,"*"&amp;'State Analysis'!$B39&amp;"*")</f>
        <v>3</v>
      </c>
      <c r="N39">
        <f t="shared" si="12"/>
        <v>57</v>
      </c>
      <c r="O39">
        <f t="shared" si="13"/>
        <v>26</v>
      </c>
      <c r="P39" s="10">
        <v>38965055</v>
      </c>
      <c r="Q39" s="24">
        <f t="shared" si="14"/>
        <v>17.478175776781963</v>
      </c>
      <c r="R39" s="9">
        <v>4053824</v>
      </c>
      <c r="S39" s="12">
        <f t="shared" si="15"/>
        <v>9.6119256780758118</v>
      </c>
      <c r="T39" s="24">
        <f t="shared" si="16"/>
        <v>2.2630045856424781</v>
      </c>
      <c r="U39">
        <v>20</v>
      </c>
      <c r="V39">
        <f t="shared" si="17"/>
        <v>20</v>
      </c>
      <c r="W39">
        <v>10</v>
      </c>
      <c r="X39">
        <f>LOOKUP(W39,'Circuit Court Partisanship'!$A$2:$A$13,'Circuit Court Partisanship'!$B$2:$B$13)</f>
        <v>0.42000000000000004</v>
      </c>
      <c r="Y39">
        <f>COUNTIFS('State SG Dataset'!A:A,'State Analysis'!A39)</f>
        <v>3</v>
      </c>
      <c r="Z39" s="39">
        <f>IF(ISNUMBER(AVERAGEIFS('State SG Dataset'!J:J,'State SG Dataset'!A:A,'State Analysis'!A39)),AVERAGEIFS('State SG Dataset'!J:J,'State SG Dataset'!A:A,'State Analysis'!A39),"N/A")</f>
        <v>9.6666666666666661</v>
      </c>
      <c r="AA39" s="41">
        <f>IF(Y39&gt;0,COUNTIFS('State SG Dataset'!A:A,'State Analysis'!A39,'State SG Dataset'!H:H,"&lt;=14")/Y39,"N/A")</f>
        <v>0.33333333333333331</v>
      </c>
      <c r="AB39" s="41"/>
      <c r="AC39" s="41">
        <f>IF(Y39&gt;0,COUNTIFS('State SG Dataset'!A:A,'State Analysis'!A39,'State SG Dataset'!L:L,"*"&amp;"Supreme Court"&amp;"*")/'State Analysis'!Y39,"N/A")</f>
        <v>0</v>
      </c>
      <c r="AD39" s="41">
        <f>IF(Y39&gt;0,COUNTIFS('State SG Dataset'!$A:$A,'State Analysis'!A39,'State SG Dataset'!$L:$L,"*"&amp;"D.C. Cir."&amp;"*")/'State Analysis'!$Y39,"N/A")</f>
        <v>0</v>
      </c>
      <c r="AE39">
        <v>7</v>
      </c>
      <c r="AF39">
        <v>1</v>
      </c>
      <c r="AG39">
        <v>1</v>
      </c>
      <c r="AH39">
        <v>0</v>
      </c>
      <c r="AI39">
        <f t="shared" si="8"/>
        <v>2</v>
      </c>
      <c r="AJ39" s="42">
        <f t="shared" si="9"/>
        <v>0.33333333333333331</v>
      </c>
      <c r="AK39" t="s">
        <v>6500</v>
      </c>
    </row>
    <row r="40" spans="1:37" x14ac:dyDescent="0.2">
      <c r="A40" t="s">
        <v>5497</v>
      </c>
      <c r="B40" t="s">
        <v>1961</v>
      </c>
      <c r="C40" t="s">
        <v>5515</v>
      </c>
      <c r="D40">
        <f>COUNTIFS('Dataset (all Ps)'!$D$2:$D$381,"*"&amp;D$2&amp;"*",'Dataset (all Ps)'!$I$1:$I$380,"*"&amp;'State Analysis'!$B40&amp;"*")</f>
        <v>0</v>
      </c>
      <c r="E40">
        <f>COUNTIFS('Dataset (all Ps)'!$D$2:$D$381,"*"&amp;E$2&amp;"*",'Dataset (all Ps)'!$I$1:$I$380,"*"&amp;'State Analysis'!$B40&amp;"*")</f>
        <v>3</v>
      </c>
      <c r="F40">
        <f>COUNTIFS('Dataset (all Ps)'!$D$2:$D$381,"*"&amp;F$2&amp;"*",'Dataset (all Ps)'!$I$1:$I$380,"*"&amp;'State Analysis'!$B40&amp;"*")</f>
        <v>0</v>
      </c>
      <c r="G40">
        <f>COUNTIFS('Dataset (all Ps)'!$D$2:$D$381,"*"&amp;G$2&amp;"*",'Dataset (all Ps)'!$I$1:$I$380,"*"&amp;'State Analysis'!$B40&amp;"*")</f>
        <v>3</v>
      </c>
      <c r="H40">
        <f t="shared" si="10"/>
        <v>6</v>
      </c>
      <c r="I40">
        <f t="shared" si="11"/>
        <v>24</v>
      </c>
      <c r="J40">
        <f>COUNTIFS('Dataset (all Ps)'!$D$2:$D$381,"*"&amp;J$2&amp;"*",'Dataset (all Ps)'!$J$1:$J$380,"*"&amp;'State Analysis'!$B40&amp;"*")</f>
        <v>6</v>
      </c>
      <c r="K40">
        <f>COUNTIFS('Dataset (all Ps)'!$D$2:$D$381,"*"&amp;K$2&amp;"*",'Dataset (all Ps)'!$J$1:$J$380,"*"&amp;'State Analysis'!$B40&amp;"*")</f>
        <v>88</v>
      </c>
      <c r="L40">
        <f>COUNTIFS('Dataset (all Ps)'!$D$2:$D$381,"*"&amp;L$2&amp;"*",'Dataset (all Ps)'!$J$1:$J$380,"*"&amp;'State Analysis'!$B40&amp;"*")</f>
        <v>3</v>
      </c>
      <c r="M40">
        <f>COUNTIFS('Dataset (all Ps)'!$D$2:$D$381,"*"&amp;M$2&amp;"*",'Dataset (all Ps)'!$J$1:$J$380,"*"&amp;'State Analysis'!$B40&amp;"*")</f>
        <v>18</v>
      </c>
      <c r="N40">
        <f t="shared" si="12"/>
        <v>115</v>
      </c>
      <c r="O40">
        <f t="shared" si="13"/>
        <v>8</v>
      </c>
      <c r="P40" s="10">
        <v>444286122.5</v>
      </c>
      <c r="Q40" s="24">
        <f t="shared" si="14"/>
        <v>19.911979332892109</v>
      </c>
      <c r="R40" s="9">
        <v>4233358</v>
      </c>
      <c r="S40" s="12">
        <f t="shared" si="15"/>
        <v>104.94886624282661</v>
      </c>
      <c r="T40" s="24">
        <f t="shared" si="16"/>
        <v>4.6534732433767196</v>
      </c>
      <c r="U40">
        <v>-6</v>
      </c>
      <c r="V40">
        <f t="shared" si="17"/>
        <v>6</v>
      </c>
      <c r="W40">
        <v>9</v>
      </c>
      <c r="X40">
        <f>LOOKUP(W40,'Circuit Court Partisanship'!$A$2:$A$13,'Circuit Court Partisanship'!$B$2:$B$13)</f>
        <v>0.43000000000000005</v>
      </c>
      <c r="Y40">
        <f>COUNTIFS('State SG Dataset'!A:A,'State Analysis'!A40)</f>
        <v>2</v>
      </c>
      <c r="Z40" s="39">
        <f>IF(ISNUMBER(AVERAGEIFS('State SG Dataset'!J:J,'State SG Dataset'!A:A,'State Analysis'!A40)),AVERAGEIFS('State SG Dataset'!J:J,'State SG Dataset'!A:A,'State Analysis'!A40),"N/A")</f>
        <v>24.5</v>
      </c>
      <c r="AA40" s="41">
        <f>IF(Y40&gt;0,COUNTIFS('State SG Dataset'!A:A,'State Analysis'!A40,'State SG Dataset'!H:H,"&lt;=14")/Y40,"N/A")</f>
        <v>0.5</v>
      </c>
      <c r="AB40" s="41"/>
      <c r="AC40" s="41">
        <f>IF(Y40&gt;0,COUNTIFS('State SG Dataset'!A:A,'State Analysis'!A40,'State SG Dataset'!L:L,"*"&amp;"Supreme Court"&amp;"*")/'State Analysis'!Y40,"N/A")</f>
        <v>0</v>
      </c>
      <c r="AD40" s="41">
        <f>IF(Y40&gt;0,COUNTIFS('State SG Dataset'!$A:$A,'State Analysis'!A40,'State SG Dataset'!$L:$L,"*"&amp;"D.C. Cir."&amp;"*")/'State Analysis'!$Y40,"N/A")</f>
        <v>0</v>
      </c>
      <c r="AE40">
        <v>3</v>
      </c>
      <c r="AF40">
        <v>0</v>
      </c>
      <c r="AG40">
        <v>0</v>
      </c>
      <c r="AH40">
        <v>0</v>
      </c>
      <c r="AI40">
        <f t="shared" si="8"/>
        <v>0</v>
      </c>
      <c r="AJ40" s="42">
        <f t="shared" si="9"/>
        <v>0</v>
      </c>
    </row>
    <row r="41" spans="1:37" x14ac:dyDescent="0.2">
      <c r="A41" t="s">
        <v>5498</v>
      </c>
      <c r="B41" t="s">
        <v>1175</v>
      </c>
      <c r="C41" t="s">
        <v>5515</v>
      </c>
      <c r="D41">
        <f>COUNTIFS('Dataset (all Ps)'!$D$2:$D$381,"*"&amp;D$2&amp;"*",'Dataset (all Ps)'!$I$1:$I$380,"*"&amp;'State Analysis'!$B41&amp;"*")</f>
        <v>0</v>
      </c>
      <c r="E41">
        <f>COUNTIFS('Dataset (all Ps)'!$D$2:$D$381,"*"&amp;E$2&amp;"*",'Dataset (all Ps)'!$I$1:$I$380,"*"&amp;'State Analysis'!$B41&amp;"*")</f>
        <v>7</v>
      </c>
      <c r="F41">
        <f>COUNTIFS('Dataset (all Ps)'!$D$2:$D$381,"*"&amp;F$2&amp;"*",'Dataset (all Ps)'!$I$1:$I$380,"*"&amp;'State Analysis'!$B41&amp;"*")</f>
        <v>0</v>
      </c>
      <c r="G41">
        <f>COUNTIFS('Dataset (all Ps)'!$D$2:$D$381,"*"&amp;G$2&amp;"*",'Dataset (all Ps)'!$I$1:$I$380,"*"&amp;'State Analysis'!$B41&amp;"*")</f>
        <v>4</v>
      </c>
      <c r="H41">
        <f t="shared" si="10"/>
        <v>11</v>
      </c>
      <c r="I41">
        <f t="shared" si="11"/>
        <v>14</v>
      </c>
      <c r="J41">
        <f>COUNTIFS('Dataset (all Ps)'!$D$2:$D$381,"*"&amp;J$2&amp;"*",'Dataset (all Ps)'!$J$1:$J$380,"*"&amp;'State Analysis'!$B41&amp;"*")</f>
        <v>4</v>
      </c>
      <c r="K41">
        <f>COUNTIFS('Dataset (all Ps)'!$D$2:$D$381,"*"&amp;K$2&amp;"*",'Dataset (all Ps)'!$J$1:$J$380,"*"&amp;'State Analysis'!$B41&amp;"*")</f>
        <v>63</v>
      </c>
      <c r="L41">
        <f>COUNTIFS('Dataset (all Ps)'!$D$2:$D$381,"*"&amp;L$2&amp;"*",'Dataset (all Ps)'!$J$1:$J$380,"*"&amp;'State Analysis'!$B41&amp;"*")</f>
        <v>4</v>
      </c>
      <c r="M41">
        <f>COUNTIFS('Dataset (all Ps)'!$D$2:$D$381,"*"&amp;M$2&amp;"*",'Dataset (all Ps)'!$J$1:$J$380,"*"&amp;'State Analysis'!$B41&amp;"*")</f>
        <v>7</v>
      </c>
      <c r="N41">
        <f t="shared" si="12"/>
        <v>78</v>
      </c>
      <c r="O41">
        <f t="shared" si="13"/>
        <v>17</v>
      </c>
      <c r="P41" s="10">
        <v>138816000</v>
      </c>
      <c r="Q41" s="24">
        <f t="shared" si="14"/>
        <v>18.748659873168684</v>
      </c>
      <c r="R41" s="9">
        <v>12961683</v>
      </c>
      <c r="S41" s="12">
        <f t="shared" si="15"/>
        <v>10.709720334928727</v>
      </c>
      <c r="T41" s="24">
        <f t="shared" si="16"/>
        <v>2.3711517716003936</v>
      </c>
      <c r="U41">
        <v>2</v>
      </c>
      <c r="V41">
        <f t="shared" si="17"/>
        <v>2</v>
      </c>
      <c r="W41">
        <v>3</v>
      </c>
      <c r="X41">
        <f>LOOKUP(W41,'Circuit Court Partisanship'!$A$2:$A$13,'Circuit Court Partisanship'!$B$2:$B$13)</f>
        <v>0.54</v>
      </c>
      <c r="Y41">
        <f>COUNTIFS('State SG Dataset'!A:A,'State Analysis'!A41)</f>
        <v>0</v>
      </c>
      <c r="Z41" s="39" t="str">
        <f>IF(ISNUMBER(AVERAGEIFS('State SG Dataset'!J:J,'State SG Dataset'!A:A,'State Analysis'!A41)),AVERAGEIFS('State SG Dataset'!J:J,'State SG Dataset'!A:A,'State Analysis'!A41),"N/A")</f>
        <v>N/A</v>
      </c>
      <c r="AA41" s="41" t="str">
        <f>IF(Y41&gt;0,COUNTIFS('State SG Dataset'!A:A,'State Analysis'!A41,'State SG Dataset'!H:H,"&lt;=14")/Y41,"N/A")</f>
        <v>N/A</v>
      </c>
      <c r="AB41" s="41"/>
      <c r="AC41" s="41" t="str">
        <f>IF(Y41&gt;0,COUNTIFS('State SG Dataset'!A:A,'State Analysis'!A41,'State SG Dataset'!L:L,"*"&amp;"Supreme Court"&amp;"*")/'State Analysis'!Y41,"N/A")</f>
        <v>N/A</v>
      </c>
      <c r="AD41" s="41" t="str">
        <f>IF(Y41&gt;0,COUNTIFS('State SG Dataset'!$A:$A,'State Analysis'!A41,'State SG Dataset'!$L:$L,"*"&amp;"D.C. Cir."&amp;"*")/'State Analysis'!$Y41,"N/A")</f>
        <v>N/A</v>
      </c>
      <c r="AE41">
        <v>10</v>
      </c>
      <c r="AF41">
        <v>3</v>
      </c>
      <c r="AG41">
        <v>0</v>
      </c>
      <c r="AH41">
        <v>0</v>
      </c>
      <c r="AI41">
        <f t="shared" si="8"/>
        <v>3</v>
      </c>
      <c r="AJ41" s="42">
        <f t="shared" si="9"/>
        <v>0.33333333333333331</v>
      </c>
      <c r="AK41" t="s">
        <v>6500</v>
      </c>
    </row>
    <row r="42" spans="1:37" x14ac:dyDescent="0.2">
      <c r="A42" t="s">
        <v>5501</v>
      </c>
      <c r="B42" t="s">
        <v>3760</v>
      </c>
      <c r="C42" t="s">
        <v>5515</v>
      </c>
      <c r="D42">
        <f>COUNTIFS('Dataset (all Ps)'!$D$2:$D$381,"*"&amp;D$2&amp;"*",'Dataset (all Ps)'!$I$1:$I$380,"*"&amp;'State Analysis'!$B42&amp;"*")</f>
        <v>0</v>
      </c>
      <c r="E42">
        <f>COUNTIFS('Dataset (all Ps)'!$D$2:$D$381,"*"&amp;E$2&amp;"*",'Dataset (all Ps)'!$I$1:$I$380,"*"&amp;'State Analysis'!$B42&amp;"*")</f>
        <v>0</v>
      </c>
      <c r="F42">
        <f>COUNTIFS('Dataset (all Ps)'!$D$2:$D$381,"*"&amp;F$2&amp;"*",'Dataset (all Ps)'!$I$1:$I$380,"*"&amp;'State Analysis'!$B42&amp;"*")</f>
        <v>1</v>
      </c>
      <c r="G42">
        <f>COUNTIFS('Dataset (all Ps)'!$D$2:$D$381,"*"&amp;G$2&amp;"*",'Dataset (all Ps)'!$I$1:$I$380,"*"&amp;'State Analysis'!$B42&amp;"*")</f>
        <v>9</v>
      </c>
      <c r="H42">
        <f t="shared" si="10"/>
        <v>10</v>
      </c>
      <c r="I42">
        <f t="shared" si="11"/>
        <v>16</v>
      </c>
      <c r="J42">
        <f>COUNTIFS('Dataset (all Ps)'!$D$2:$D$381,"*"&amp;J$2&amp;"*",'Dataset (all Ps)'!$J$1:$J$380,"*"&amp;'State Analysis'!$B42&amp;"*")</f>
        <v>3</v>
      </c>
      <c r="K42">
        <f>COUNTIFS('Dataset (all Ps)'!$D$2:$D$381,"*"&amp;K$2&amp;"*",'Dataset (all Ps)'!$J$1:$J$380,"*"&amp;'State Analysis'!$B42&amp;"*")</f>
        <v>61</v>
      </c>
      <c r="L42">
        <f>COUNTIFS('Dataset (all Ps)'!$D$2:$D$381,"*"&amp;L$2&amp;"*",'Dataset (all Ps)'!$J$1:$J$380,"*"&amp;'State Analysis'!$B42&amp;"*")</f>
        <v>5</v>
      </c>
      <c r="M42">
        <f>COUNTIFS('Dataset (all Ps)'!$D$2:$D$381,"*"&amp;M$2&amp;"*",'Dataset (all Ps)'!$J$1:$J$380,"*"&amp;'State Analysis'!$B42&amp;"*")</f>
        <v>31</v>
      </c>
      <c r="N42">
        <f t="shared" si="12"/>
        <v>100</v>
      </c>
      <c r="O42">
        <f t="shared" si="13"/>
        <v>10</v>
      </c>
      <c r="P42" s="10">
        <v>43227795</v>
      </c>
      <c r="Q42" s="24">
        <f t="shared" si="14"/>
        <v>17.581994249097288</v>
      </c>
      <c r="R42" s="9">
        <v>1095962</v>
      </c>
      <c r="S42" s="12">
        <f t="shared" si="15"/>
        <v>39.442786337482502</v>
      </c>
      <c r="T42" s="24">
        <f t="shared" si="16"/>
        <v>3.6748511747411094</v>
      </c>
      <c r="U42">
        <v>-8</v>
      </c>
      <c r="V42">
        <f t="shared" si="17"/>
        <v>8</v>
      </c>
      <c r="W42">
        <v>1</v>
      </c>
      <c r="X42">
        <f>LOOKUP(W42,'Circuit Court Partisanship'!$A$2:$A$13,'Circuit Court Partisanship'!$B$2:$B$13)</f>
        <v>0</v>
      </c>
      <c r="Y42">
        <f>COUNTIFS('State SG Dataset'!A:A,'State Analysis'!A42)</f>
        <v>1</v>
      </c>
      <c r="Z42" s="39">
        <f>IF(ISNUMBER(AVERAGEIFS('State SG Dataset'!J:J,'State SG Dataset'!A:A,'State Analysis'!A42)),AVERAGEIFS('State SG Dataset'!J:J,'State SG Dataset'!A:A,'State Analysis'!A42),"N/A")</f>
        <v>12</v>
      </c>
      <c r="AA42" s="41">
        <f>IF(Y42&gt;0,COUNTIFS('State SG Dataset'!A:A,'State Analysis'!A42,'State SG Dataset'!H:H,"&lt;=14")/Y42,"N/A")</f>
        <v>0</v>
      </c>
      <c r="AB42" s="41"/>
      <c r="AC42" s="41">
        <f>IF(Y42&gt;0,COUNTIFS('State SG Dataset'!A:A,'State Analysis'!A42,'State SG Dataset'!L:L,"*"&amp;"Supreme Court"&amp;"*")/'State Analysis'!Y42,"N/A")</f>
        <v>0</v>
      </c>
      <c r="AD42" s="41">
        <f>IF(Y42&gt;0,COUNTIFS('State SG Dataset'!$A:$A,'State Analysis'!A42,'State SG Dataset'!$L:$L,"*"&amp;"D.C. Cir."&amp;"*")/'State Analysis'!$Y42,"N/A")</f>
        <v>0</v>
      </c>
      <c r="AE42">
        <v>4</v>
      </c>
      <c r="AF42">
        <v>1</v>
      </c>
      <c r="AG42">
        <v>1</v>
      </c>
      <c r="AH42">
        <v>0</v>
      </c>
      <c r="AI42">
        <f t="shared" si="8"/>
        <v>2</v>
      </c>
      <c r="AJ42" s="42">
        <f t="shared" si="9"/>
        <v>0.66666666666666663</v>
      </c>
    </row>
    <row r="43" spans="1:37" x14ac:dyDescent="0.2">
      <c r="A43" t="s">
        <v>5502</v>
      </c>
      <c r="B43" t="s">
        <v>4108</v>
      </c>
      <c r="C43" t="s">
        <v>5514</v>
      </c>
      <c r="D43">
        <f>COUNTIFS('Dataset (all Ps)'!$D$2:$D$381,"*"&amp;D$2&amp;"*",'Dataset (all Ps)'!$I$1:$I$380,"*"&amp;'State Analysis'!$B43&amp;"*")</f>
        <v>0</v>
      </c>
      <c r="E43">
        <f>COUNTIFS('Dataset (all Ps)'!$D$2:$D$381,"*"&amp;E$2&amp;"*",'Dataset (all Ps)'!$I$1:$I$380,"*"&amp;'State Analysis'!$B43&amp;"*")</f>
        <v>1</v>
      </c>
      <c r="F43">
        <f>COUNTIFS('Dataset (all Ps)'!$D$2:$D$381,"*"&amp;F$2&amp;"*",'Dataset (all Ps)'!$I$1:$I$380,"*"&amp;'State Analysis'!$B43&amp;"*")</f>
        <v>3</v>
      </c>
      <c r="G43">
        <f>COUNTIFS('Dataset (all Ps)'!$D$2:$D$381,"*"&amp;G$2&amp;"*",'Dataset (all Ps)'!$I$1:$I$380,"*"&amp;'State Analysis'!$B43&amp;"*")</f>
        <v>0</v>
      </c>
      <c r="H43">
        <f t="shared" si="10"/>
        <v>4</v>
      </c>
      <c r="I43">
        <f t="shared" si="11"/>
        <v>32</v>
      </c>
      <c r="J43">
        <f>COUNTIFS('Dataset (all Ps)'!$D$2:$D$381,"*"&amp;J$2&amp;"*",'Dataset (all Ps)'!$J$1:$J$380,"*"&amp;'State Analysis'!$B43&amp;"*")</f>
        <v>29</v>
      </c>
      <c r="K43">
        <f>COUNTIFS('Dataset (all Ps)'!$D$2:$D$381,"*"&amp;K$2&amp;"*",'Dataset (all Ps)'!$J$1:$J$380,"*"&amp;'State Analysis'!$B43&amp;"*")</f>
        <v>5</v>
      </c>
      <c r="L43">
        <f>COUNTIFS('Dataset (all Ps)'!$D$2:$D$381,"*"&amp;L$2&amp;"*",'Dataset (all Ps)'!$J$1:$J$380,"*"&amp;'State Analysis'!$B43&amp;"*")</f>
        <v>25</v>
      </c>
      <c r="M43">
        <f>COUNTIFS('Dataset (all Ps)'!$D$2:$D$381,"*"&amp;M$2&amp;"*",'Dataset (all Ps)'!$J$1:$J$380,"*"&amp;'State Analysis'!$B43&amp;"*")</f>
        <v>0</v>
      </c>
      <c r="N43">
        <f t="shared" si="12"/>
        <v>59</v>
      </c>
      <c r="O43">
        <f t="shared" si="13"/>
        <v>25</v>
      </c>
      <c r="P43" s="10">
        <v>112933767</v>
      </c>
      <c r="Q43" s="24">
        <f t="shared" si="14"/>
        <v>18.542312072090304</v>
      </c>
      <c r="R43" s="9">
        <v>5373555</v>
      </c>
      <c r="S43" s="12">
        <f t="shared" si="15"/>
        <v>21.016583434988569</v>
      </c>
      <c r="T43" s="24">
        <f t="shared" si="16"/>
        <v>3.0453118134648056</v>
      </c>
      <c r="U43">
        <v>8</v>
      </c>
      <c r="V43">
        <f t="shared" si="17"/>
        <v>8</v>
      </c>
      <c r="W43">
        <v>4</v>
      </c>
      <c r="X43">
        <f>LOOKUP(W43,'Circuit Court Partisanship'!$A$2:$A$13,'Circuit Court Partisanship'!$B$2:$B$13)</f>
        <v>0.4</v>
      </c>
      <c r="Y43">
        <f>COUNTIFS('State SG Dataset'!A:A,'State Analysis'!A43)</f>
        <v>1</v>
      </c>
      <c r="Z43" s="39">
        <f>IF(ISNUMBER(AVERAGEIFS('State SG Dataset'!J:J,'State SG Dataset'!A:A,'State Analysis'!A43)),AVERAGEIFS('State SG Dataset'!J:J,'State SG Dataset'!A:A,'State Analysis'!A43),"N/A")</f>
        <v>36</v>
      </c>
      <c r="AA43" s="41">
        <f>IF(Y43&gt;0,COUNTIFS('State SG Dataset'!A:A,'State Analysis'!A43,'State SG Dataset'!H:H,"&lt;=14")/Y43,"N/A")</f>
        <v>0</v>
      </c>
      <c r="AB43" s="41"/>
      <c r="AC43" s="41">
        <f>IF(Y43&gt;0,COUNTIFS('State SG Dataset'!A:A,'State Analysis'!A43,'State SG Dataset'!L:L,"*"&amp;"Supreme Court"&amp;"*")/'State Analysis'!Y43,"N/A")</f>
        <v>0</v>
      </c>
      <c r="AD43" s="41">
        <f>IF(Y43&gt;0,COUNTIFS('State SG Dataset'!$A:$A,'State Analysis'!A43,'State SG Dataset'!$L:$L,"*"&amp;"D.C. Cir."&amp;"*")/'State Analysis'!$Y43,"N/A")</f>
        <v>0</v>
      </c>
      <c r="AE43">
        <v>3</v>
      </c>
      <c r="AF43">
        <v>1</v>
      </c>
      <c r="AG43">
        <v>0</v>
      </c>
      <c r="AH43">
        <v>0</v>
      </c>
      <c r="AI43">
        <f t="shared" si="8"/>
        <v>1</v>
      </c>
      <c r="AJ43" s="42">
        <f t="shared" si="9"/>
        <v>0.5</v>
      </c>
    </row>
    <row r="44" spans="1:37" x14ac:dyDescent="0.2">
      <c r="A44" t="s">
        <v>5503</v>
      </c>
      <c r="B44" t="s">
        <v>4759</v>
      </c>
      <c r="C44" t="s">
        <v>5514</v>
      </c>
      <c r="D44">
        <f>COUNTIFS('Dataset (all Ps)'!$D$2:$D$381,"*"&amp;D$2&amp;"*",'Dataset (all Ps)'!$I$1:$I$380,"*"&amp;'State Analysis'!$B44&amp;"*")</f>
        <v>0</v>
      </c>
      <c r="E44">
        <f>COUNTIFS('Dataset (all Ps)'!$D$2:$D$381,"*"&amp;E$2&amp;"*",'Dataset (all Ps)'!$I$1:$I$380,"*"&amp;'State Analysis'!$B44&amp;"*")</f>
        <v>0</v>
      </c>
      <c r="F44">
        <f>COUNTIFS('Dataset (all Ps)'!$D$2:$D$381,"*"&amp;F$2&amp;"*",'Dataset (all Ps)'!$I$1:$I$380,"*"&amp;'State Analysis'!$B44&amp;"*")</f>
        <v>1</v>
      </c>
      <c r="G44">
        <f>COUNTIFS('Dataset (all Ps)'!$D$2:$D$381,"*"&amp;G$2&amp;"*",'Dataset (all Ps)'!$I$1:$I$380,"*"&amp;'State Analysis'!$B44&amp;"*")</f>
        <v>0</v>
      </c>
      <c r="H44">
        <f t="shared" si="10"/>
        <v>1</v>
      </c>
      <c r="I44">
        <f t="shared" si="11"/>
        <v>47</v>
      </c>
      <c r="J44">
        <f>COUNTIFS('Dataset (all Ps)'!$D$2:$D$381,"*"&amp;J$2&amp;"*",'Dataset (all Ps)'!$J$1:$J$380,"*"&amp;'State Analysis'!$B44&amp;"*")</f>
        <v>11</v>
      </c>
      <c r="K44">
        <f>COUNTIFS('Dataset (all Ps)'!$D$2:$D$381,"*"&amp;K$2&amp;"*",'Dataset (all Ps)'!$J$1:$J$380,"*"&amp;'State Analysis'!$B44&amp;"*")</f>
        <v>3</v>
      </c>
      <c r="L44">
        <f>COUNTIFS('Dataset (all Ps)'!$D$2:$D$381,"*"&amp;L$2&amp;"*",'Dataset (all Ps)'!$J$1:$J$380,"*"&amp;'State Analysis'!$B44&amp;"*")</f>
        <v>17</v>
      </c>
      <c r="M44">
        <f>COUNTIFS('Dataset (all Ps)'!$D$2:$D$381,"*"&amp;M$2&amp;"*",'Dataset (all Ps)'!$J$1:$J$380,"*"&amp;'State Analysis'!$B44&amp;"*")</f>
        <v>1</v>
      </c>
      <c r="N44">
        <f t="shared" si="12"/>
        <v>32</v>
      </c>
      <c r="O44">
        <f t="shared" si="13"/>
        <v>46</v>
      </c>
      <c r="P44" s="10">
        <v>36906193</v>
      </c>
      <c r="Q44" s="24">
        <f t="shared" si="14"/>
        <v>17.423889926906863</v>
      </c>
      <c r="R44" s="9">
        <v>919318</v>
      </c>
      <c r="S44" s="12">
        <f t="shared" si="15"/>
        <v>40.145186975562318</v>
      </c>
      <c r="T44" s="24">
        <f t="shared" si="16"/>
        <v>3.6925025571314012</v>
      </c>
      <c r="U44">
        <v>16</v>
      </c>
      <c r="V44">
        <f t="shared" si="17"/>
        <v>16</v>
      </c>
      <c r="W44">
        <v>8</v>
      </c>
      <c r="X44">
        <f>LOOKUP(W44,'Circuit Court Partisanship'!$A$2:$A$13,'Circuit Court Partisanship'!$B$2:$B$13)</f>
        <v>0.91</v>
      </c>
      <c r="Y44">
        <f>COUNTIFS('State SG Dataset'!A:A,'State Analysis'!A44)</f>
        <v>2</v>
      </c>
      <c r="Z44" s="39">
        <f>IF(ISNUMBER(AVERAGEIFS('State SG Dataset'!J:J,'State SG Dataset'!A:A,'State Analysis'!A44)),AVERAGEIFS('State SG Dataset'!J:J,'State SG Dataset'!A:A,'State Analysis'!A44),"N/A")</f>
        <v>26.5</v>
      </c>
      <c r="AA44" s="41">
        <f>IF(Y44&gt;0,COUNTIFS('State SG Dataset'!A:A,'State Analysis'!A44,'State SG Dataset'!H:H,"&lt;=14")/Y44,"N/A")</f>
        <v>0</v>
      </c>
      <c r="AB44" s="41"/>
      <c r="AC44" s="41">
        <f>IF(Y44&gt;0,COUNTIFS('State SG Dataset'!A:A,'State Analysis'!A44,'State SG Dataset'!L:L,"*"&amp;"Supreme Court"&amp;"*")/'State Analysis'!Y44,"N/A")</f>
        <v>0</v>
      </c>
      <c r="AD44" s="41">
        <f>IF(Y44&gt;0,COUNTIFS('State SG Dataset'!$A:$A,'State Analysis'!A44,'State SG Dataset'!$L:$L,"*"&amp;"D.C. Cir."&amp;"*")/'State Analysis'!$Y44,"N/A")</f>
        <v>0</v>
      </c>
      <c r="AE44">
        <v>6</v>
      </c>
      <c r="AF44">
        <v>1</v>
      </c>
      <c r="AG44">
        <v>1</v>
      </c>
      <c r="AH44">
        <v>0</v>
      </c>
      <c r="AI44">
        <f t="shared" si="8"/>
        <v>2</v>
      </c>
      <c r="AJ44" s="42">
        <f t="shared" si="9"/>
        <v>0.4</v>
      </c>
      <c r="AK44" t="s">
        <v>6509</v>
      </c>
    </row>
    <row r="45" spans="1:37" x14ac:dyDescent="0.2">
      <c r="A45" t="s">
        <v>5504</v>
      </c>
      <c r="B45" t="s">
        <v>797</v>
      </c>
      <c r="C45" t="s">
        <v>5514</v>
      </c>
      <c r="D45">
        <f>COUNTIFS('Dataset (all Ps)'!$D$2:$D$381,"*"&amp;D$2&amp;"*",'Dataset (all Ps)'!$I$1:$I$380,"*"&amp;'State Analysis'!$B45&amp;"*")</f>
        <v>2</v>
      </c>
      <c r="E45">
        <f>COUNTIFS('Dataset (all Ps)'!$D$2:$D$381,"*"&amp;E$2&amp;"*",'Dataset (all Ps)'!$I$1:$I$380,"*"&amp;'State Analysis'!$B45&amp;"*")</f>
        <v>0</v>
      </c>
      <c r="F45">
        <f>COUNTIFS('Dataset (all Ps)'!$D$2:$D$381,"*"&amp;F$2&amp;"*",'Dataset (all Ps)'!$I$1:$I$380,"*"&amp;'State Analysis'!$B45&amp;"*")</f>
        <v>2</v>
      </c>
      <c r="G45">
        <f>COUNTIFS('Dataset (all Ps)'!$D$2:$D$381,"*"&amp;G$2&amp;"*",'Dataset (all Ps)'!$I$1:$I$380,"*"&amp;'State Analysis'!$B45&amp;"*")</f>
        <v>0</v>
      </c>
      <c r="H45">
        <f t="shared" si="10"/>
        <v>4</v>
      </c>
      <c r="I45">
        <f t="shared" si="11"/>
        <v>32</v>
      </c>
      <c r="J45">
        <f>COUNTIFS('Dataset (all Ps)'!$D$2:$D$381,"*"&amp;J$2&amp;"*",'Dataset (all Ps)'!$J$1:$J$380,"*"&amp;'State Analysis'!$B45&amp;"*")</f>
        <v>14</v>
      </c>
      <c r="K45">
        <f>COUNTIFS('Dataset (all Ps)'!$D$2:$D$381,"*"&amp;K$2&amp;"*",'Dataset (all Ps)'!$J$1:$J$380,"*"&amp;'State Analysis'!$B45&amp;"*")</f>
        <v>2</v>
      </c>
      <c r="L45">
        <f>COUNTIFS('Dataset (all Ps)'!$D$2:$D$381,"*"&amp;L$2&amp;"*",'Dataset (all Ps)'!$J$1:$J$380,"*"&amp;'State Analysis'!$B45&amp;"*")</f>
        <v>5</v>
      </c>
      <c r="M45">
        <f>COUNTIFS('Dataset (all Ps)'!$D$2:$D$381,"*"&amp;M$2&amp;"*",'Dataset (all Ps)'!$J$1:$J$380,"*"&amp;'State Analysis'!$B45&amp;"*")</f>
        <v>0</v>
      </c>
      <c r="N45">
        <f t="shared" si="12"/>
        <v>21</v>
      </c>
      <c r="O45">
        <f t="shared" si="13"/>
        <v>50</v>
      </c>
      <c r="P45" s="10">
        <v>51961200</v>
      </c>
      <c r="Q45" s="24">
        <f t="shared" si="14"/>
        <v>17.766007844188216</v>
      </c>
      <c r="R45" s="9">
        <v>7126489</v>
      </c>
      <c r="S45" s="12">
        <f t="shared" si="15"/>
        <v>7.2912762511806308</v>
      </c>
      <c r="T45" s="24">
        <f t="shared" si="16"/>
        <v>1.9866785994468794</v>
      </c>
      <c r="U45">
        <v>14</v>
      </c>
      <c r="V45">
        <f t="shared" si="17"/>
        <v>14</v>
      </c>
      <c r="W45">
        <v>6</v>
      </c>
      <c r="X45">
        <f>LOOKUP(W45,'Circuit Court Partisanship'!$A$2:$A$13,'Circuit Court Partisanship'!$B$2:$B$13)</f>
        <v>0.62</v>
      </c>
      <c r="Y45">
        <f>COUNTIFS('State SG Dataset'!A:A,'State Analysis'!A45)</f>
        <v>2</v>
      </c>
      <c r="Z45" s="39">
        <f>IF(ISNUMBER(AVERAGEIFS('State SG Dataset'!J:J,'State SG Dataset'!A:A,'State Analysis'!A45)),AVERAGEIFS('State SG Dataset'!J:J,'State SG Dataset'!A:A,'State Analysis'!A45),"N/A")</f>
        <v>31</v>
      </c>
      <c r="AA45" s="41">
        <f>IF(Y45&gt;0,COUNTIFS('State SG Dataset'!A:A,'State Analysis'!A45,'State SG Dataset'!H:H,"&lt;=14")/Y45,"N/A")</f>
        <v>0</v>
      </c>
      <c r="AB45" s="41"/>
      <c r="AC45" s="41">
        <f>IF(Y45&gt;0,COUNTIFS('State SG Dataset'!A:A,'State Analysis'!A45,'State SG Dataset'!L:L,"*"&amp;"Supreme Court"&amp;"*")/'State Analysis'!Y45,"N/A")</f>
        <v>0</v>
      </c>
      <c r="AD45" s="41">
        <f>IF(Y45&gt;0,COUNTIFS('State SG Dataset'!$A:$A,'State Analysis'!A45,'State SG Dataset'!$L:$L,"*"&amp;"D.C. Cir."&amp;"*")/'State Analysis'!$Y45,"N/A")</f>
        <v>0</v>
      </c>
      <c r="AE45">
        <v>4</v>
      </c>
      <c r="AF45">
        <v>0</v>
      </c>
      <c r="AG45">
        <v>0</v>
      </c>
      <c r="AH45">
        <v>0</v>
      </c>
      <c r="AI45">
        <f t="shared" si="8"/>
        <v>0</v>
      </c>
      <c r="AJ45" s="42">
        <f t="shared" si="9"/>
        <v>0</v>
      </c>
    </row>
    <row r="46" spans="1:37" x14ac:dyDescent="0.2">
      <c r="A46" t="s">
        <v>5505</v>
      </c>
      <c r="B46" t="s">
        <v>215</v>
      </c>
      <c r="C46" t="s">
        <v>5514</v>
      </c>
      <c r="D46">
        <f>COUNTIFS('Dataset (all Ps)'!$D$2:$D$381,"*"&amp;D$2&amp;"*",'Dataset (all Ps)'!$I$1:$I$380,"*"&amp;'State Analysis'!$B46&amp;"*")</f>
        <v>14</v>
      </c>
      <c r="E46">
        <f>COUNTIFS('Dataset (all Ps)'!$D$2:$D$381,"*"&amp;E$2&amp;"*",'Dataset (all Ps)'!$I$1:$I$380,"*"&amp;'State Analysis'!$B46&amp;"*")</f>
        <v>5</v>
      </c>
      <c r="F46">
        <f>COUNTIFS('Dataset (all Ps)'!$D$2:$D$381,"*"&amp;F$2&amp;"*",'Dataset (all Ps)'!$I$1:$I$380,"*"&amp;'State Analysis'!$B46&amp;"*")</f>
        <v>23</v>
      </c>
      <c r="G46">
        <f>COUNTIFS('Dataset (all Ps)'!$D$2:$D$381,"*"&amp;G$2&amp;"*",'Dataset (all Ps)'!$I$1:$I$380,"*"&amp;'State Analysis'!$B46&amp;"*")</f>
        <v>0</v>
      </c>
      <c r="H46">
        <f t="shared" si="10"/>
        <v>42</v>
      </c>
      <c r="I46">
        <f t="shared" si="11"/>
        <v>3</v>
      </c>
      <c r="J46">
        <f>COUNTIFS('Dataset (all Ps)'!$D$2:$D$381,"*"&amp;J$2&amp;"*",'Dataset (all Ps)'!$J$1:$J$380,"*"&amp;'State Analysis'!$B46&amp;"*")</f>
        <v>26</v>
      </c>
      <c r="K46">
        <f>COUNTIFS('Dataset (all Ps)'!$D$2:$D$381,"*"&amp;K$2&amp;"*",'Dataset (all Ps)'!$J$1:$J$380,"*"&amp;'State Analysis'!$B46&amp;"*")</f>
        <v>5</v>
      </c>
      <c r="L46">
        <f>COUNTIFS('Dataset (all Ps)'!$D$2:$D$381,"*"&amp;L$2&amp;"*",'Dataset (all Ps)'!$J$1:$J$380,"*"&amp;'State Analysis'!$B46&amp;"*")</f>
        <v>37</v>
      </c>
      <c r="M46">
        <f>COUNTIFS('Dataset (all Ps)'!$D$2:$D$381,"*"&amp;M$2&amp;"*",'Dataset (all Ps)'!$J$1:$J$380,"*"&amp;'State Analysis'!$B46&amp;"*")</f>
        <v>0</v>
      </c>
      <c r="N46">
        <f t="shared" si="12"/>
        <v>68</v>
      </c>
      <c r="O46">
        <f t="shared" si="13"/>
        <v>19</v>
      </c>
      <c r="P46" s="10">
        <v>757031511</v>
      </c>
      <c r="Q46" s="24">
        <f t="shared" si="14"/>
        <v>20.444915436691257</v>
      </c>
      <c r="R46" s="9">
        <v>30503301</v>
      </c>
      <c r="S46" s="12">
        <f t="shared" si="15"/>
        <v>24.818019236672122</v>
      </c>
      <c r="T46" s="24">
        <f t="shared" si="16"/>
        <v>3.2115699714618109</v>
      </c>
      <c r="U46">
        <v>5</v>
      </c>
      <c r="V46">
        <f t="shared" si="17"/>
        <v>5</v>
      </c>
      <c r="W46">
        <v>5</v>
      </c>
      <c r="X46">
        <f>LOOKUP(W46,'Circuit Court Partisanship'!$A$2:$A$13,'Circuit Court Partisanship'!$B$2:$B$13)</f>
        <v>0.71</v>
      </c>
      <c r="Y46">
        <f>COUNTIFS('State SG Dataset'!A:A,'State Analysis'!A46)</f>
        <v>9</v>
      </c>
      <c r="Z46" s="39">
        <f>IF(ISNUMBER(AVERAGEIFS('State SG Dataset'!J:J,'State SG Dataset'!A:A,'State Analysis'!A46)),AVERAGEIFS('State SG Dataset'!J:J,'State SG Dataset'!A:A,'State Analysis'!A46),"N/A")</f>
        <v>9.6666666666666661</v>
      </c>
      <c r="AA46" s="41">
        <f>IF(Y46&gt;0,COUNTIFS('State SG Dataset'!A:A,'State Analysis'!A46,'State SG Dataset'!H:H,"&lt;=14")/Y46,"N/A")</f>
        <v>0.55555555555555558</v>
      </c>
      <c r="AB46" s="41"/>
      <c r="AC46" s="41">
        <f>IF(Y46&gt;0,COUNTIFS('State SG Dataset'!A:A,'State Analysis'!A46,'State SG Dataset'!L:L,"*"&amp;"Supreme Court"&amp;"*")/'State Analysis'!Y46,"N/A")</f>
        <v>0.88888888888888884</v>
      </c>
      <c r="AD46" s="41">
        <f>IF(Y46&gt;0,COUNTIFS('State SG Dataset'!$A:$A,'State Analysis'!A46,'State SG Dataset'!$L:$L,"*"&amp;"D.C. Cir."&amp;"*")/'State Analysis'!$Y46,"N/A")</f>
        <v>0.1111111111111111</v>
      </c>
      <c r="AE46">
        <v>3</v>
      </c>
      <c r="AF46">
        <v>1</v>
      </c>
      <c r="AG46">
        <v>1</v>
      </c>
      <c r="AH46">
        <v>0</v>
      </c>
      <c r="AI46">
        <f t="shared" si="8"/>
        <v>2</v>
      </c>
      <c r="AJ46" s="42">
        <f t="shared" si="9"/>
        <v>1</v>
      </c>
    </row>
    <row r="47" spans="1:37" x14ac:dyDescent="0.2">
      <c r="A47" t="s">
        <v>5506</v>
      </c>
      <c r="B47" t="s">
        <v>3056</v>
      </c>
      <c r="C47" t="s">
        <v>5514</v>
      </c>
      <c r="D47">
        <f>COUNTIFS('Dataset (all Ps)'!$D$2:$D$381,"*"&amp;D$2&amp;"*",'Dataset (all Ps)'!$I$1:$I$380,"*"&amp;'State Analysis'!$B47&amp;"*")</f>
        <v>1</v>
      </c>
      <c r="E47">
        <f>COUNTIFS('Dataset (all Ps)'!$D$2:$D$381,"*"&amp;E$2&amp;"*",'Dataset (all Ps)'!$I$1:$I$380,"*"&amp;'State Analysis'!$B47&amp;"*")</f>
        <v>0</v>
      </c>
      <c r="F47">
        <f>COUNTIFS('Dataset (all Ps)'!$D$2:$D$381,"*"&amp;F$2&amp;"*",'Dataset (all Ps)'!$I$1:$I$380,"*"&amp;'State Analysis'!$B47&amp;"*")</f>
        <v>0</v>
      </c>
      <c r="G47">
        <f>COUNTIFS('Dataset (all Ps)'!$D$2:$D$381,"*"&amp;G$2&amp;"*",'Dataset (all Ps)'!$I$1:$I$380,"*"&amp;'State Analysis'!$B47&amp;"*")</f>
        <v>0</v>
      </c>
      <c r="H47">
        <f t="shared" si="10"/>
        <v>1</v>
      </c>
      <c r="I47">
        <f t="shared" si="11"/>
        <v>47</v>
      </c>
      <c r="J47">
        <f>COUNTIFS('Dataset (all Ps)'!$D$2:$D$381,"*"&amp;J$2&amp;"*",'Dataset (all Ps)'!$J$1:$J$380,"*"&amp;'State Analysis'!$B47&amp;"*")</f>
        <v>25</v>
      </c>
      <c r="K47">
        <f>COUNTIFS('Dataset (all Ps)'!$D$2:$D$381,"*"&amp;K$2&amp;"*",'Dataset (all Ps)'!$J$1:$J$380,"*"&amp;'State Analysis'!$B47&amp;"*")</f>
        <v>3</v>
      </c>
      <c r="L47">
        <f>COUNTIFS('Dataset (all Ps)'!$D$2:$D$381,"*"&amp;L$2&amp;"*",'Dataset (all Ps)'!$J$1:$J$380,"*"&amp;'State Analysis'!$B47&amp;"*")</f>
        <v>18</v>
      </c>
      <c r="M47">
        <f>COUNTIFS('Dataset (all Ps)'!$D$2:$D$381,"*"&amp;M$2&amp;"*",'Dataset (all Ps)'!$J$1:$J$380,"*"&amp;'State Analysis'!$B47&amp;"*")</f>
        <v>0</v>
      </c>
      <c r="N47">
        <f t="shared" si="12"/>
        <v>46</v>
      </c>
      <c r="O47">
        <f t="shared" si="13"/>
        <v>34</v>
      </c>
      <c r="P47" s="10">
        <v>66011400</v>
      </c>
      <c r="Q47" s="24">
        <f t="shared" si="14"/>
        <v>18.005338012347789</v>
      </c>
      <c r="R47" s="9">
        <v>3417734</v>
      </c>
      <c r="S47" s="12">
        <f t="shared" si="15"/>
        <v>19.314376133426418</v>
      </c>
      <c r="T47" s="24">
        <f t="shared" si="16"/>
        <v>2.9608496960069779</v>
      </c>
      <c r="U47">
        <v>13</v>
      </c>
      <c r="V47">
        <f t="shared" si="17"/>
        <v>13</v>
      </c>
      <c r="W47">
        <v>10</v>
      </c>
      <c r="X47">
        <f>LOOKUP(W47,'Circuit Court Partisanship'!$A$2:$A$13,'Circuit Court Partisanship'!$B$2:$B$13)</f>
        <v>0.42000000000000004</v>
      </c>
      <c r="Y47">
        <f>COUNTIFS('State SG Dataset'!A:A,'State Analysis'!A47)</f>
        <v>3</v>
      </c>
      <c r="Z47" s="39">
        <f>IF(ISNUMBER(AVERAGEIFS('State SG Dataset'!J:J,'State SG Dataset'!A:A,'State Analysis'!A47)),AVERAGEIFS('State SG Dataset'!J:J,'State SG Dataset'!A:A,'State Analysis'!A47),"N/A")</f>
        <v>14.666666666666666</v>
      </c>
      <c r="AA47" s="41">
        <f>IF(Y47&gt;0,COUNTIFS('State SG Dataset'!A:A,'State Analysis'!A47,'State SG Dataset'!H:H,"&lt;=14")/Y47,"N/A")</f>
        <v>0</v>
      </c>
      <c r="AB47" s="41"/>
      <c r="AC47" s="41">
        <f>IF(Y47&gt;0,COUNTIFS('State SG Dataset'!A:A,'State Analysis'!A47,'State SG Dataset'!L:L,"*"&amp;"Supreme Court"&amp;"*")/'State Analysis'!Y47,"N/A")</f>
        <v>0.33333333333333331</v>
      </c>
      <c r="AD47" s="41">
        <f>IF(Y47&gt;0,COUNTIFS('State SG Dataset'!$A:$A,'State Analysis'!A47,'State SG Dataset'!$L:$L,"*"&amp;"D.C. Cir."&amp;"*")/'State Analysis'!$Y47,"N/A")</f>
        <v>0</v>
      </c>
      <c r="AE47">
        <v>4</v>
      </c>
      <c r="AF47">
        <v>0</v>
      </c>
      <c r="AG47">
        <v>0</v>
      </c>
      <c r="AH47">
        <v>0</v>
      </c>
      <c r="AI47">
        <f t="shared" si="8"/>
        <v>0</v>
      </c>
      <c r="AJ47" s="42">
        <f t="shared" si="9"/>
        <v>0</v>
      </c>
    </row>
    <row r="48" spans="1:37" x14ac:dyDescent="0.2">
      <c r="A48" t="s">
        <v>5507</v>
      </c>
      <c r="B48" t="s">
        <v>2054</v>
      </c>
      <c r="C48" t="s">
        <v>5515</v>
      </c>
      <c r="D48">
        <f>COUNTIFS('Dataset (all Ps)'!$D$2:$D$381,"*"&amp;D$2&amp;"*",'Dataset (all Ps)'!$I$1:$I$380,"*"&amp;'State Analysis'!$B48&amp;"*")</f>
        <v>0</v>
      </c>
      <c r="E48">
        <f>COUNTIFS('Dataset (all Ps)'!$D$2:$D$381,"*"&amp;E$2&amp;"*",'Dataset (all Ps)'!$I$1:$I$380,"*"&amp;'State Analysis'!$B48&amp;"*")</f>
        <v>1</v>
      </c>
      <c r="F48">
        <f>COUNTIFS('Dataset (all Ps)'!$D$2:$D$381,"*"&amp;F$2&amp;"*",'Dataset (all Ps)'!$I$1:$I$380,"*"&amp;'State Analysis'!$B48&amp;"*")</f>
        <v>0</v>
      </c>
      <c r="G48">
        <f>COUNTIFS('Dataset (all Ps)'!$D$2:$D$381,"*"&amp;G$2&amp;"*",'Dataset (all Ps)'!$I$1:$I$380,"*"&amp;'State Analysis'!$B48&amp;"*")</f>
        <v>3</v>
      </c>
      <c r="H48">
        <f t="shared" si="10"/>
        <v>4</v>
      </c>
      <c r="I48">
        <f t="shared" si="11"/>
        <v>32</v>
      </c>
      <c r="J48">
        <f>COUNTIFS('Dataset (all Ps)'!$D$2:$D$381,"*"&amp;J$2&amp;"*",'Dataset (all Ps)'!$J$1:$J$380,"*"&amp;'State Analysis'!$B48&amp;"*")</f>
        <v>5</v>
      </c>
      <c r="K48">
        <f>COUNTIFS('Dataset (all Ps)'!$D$2:$D$381,"*"&amp;K$2&amp;"*",'Dataset (all Ps)'!$J$1:$J$380,"*"&amp;'State Analysis'!$B48&amp;"*")</f>
        <v>81</v>
      </c>
      <c r="L48">
        <f>COUNTIFS('Dataset (all Ps)'!$D$2:$D$381,"*"&amp;L$2&amp;"*",'Dataset (all Ps)'!$J$1:$J$380,"*"&amp;'State Analysis'!$B48&amp;"*")</f>
        <v>6</v>
      </c>
      <c r="M48">
        <f>COUNTIFS('Dataset (all Ps)'!$D$2:$D$381,"*"&amp;M$2&amp;"*",'Dataset (all Ps)'!$J$1:$J$380,"*"&amp;'State Analysis'!$B48&amp;"*")</f>
        <v>22</v>
      </c>
      <c r="N48">
        <f t="shared" si="12"/>
        <v>114</v>
      </c>
      <c r="O48">
        <f t="shared" si="13"/>
        <v>9</v>
      </c>
      <c r="P48" s="10">
        <v>14673570</v>
      </c>
      <c r="Q48" s="24">
        <f t="shared" si="14"/>
        <v>16.501558474296665</v>
      </c>
      <c r="R48" s="9">
        <v>647464</v>
      </c>
      <c r="S48" s="12">
        <f t="shared" si="15"/>
        <v>22.663144205701013</v>
      </c>
      <c r="T48" s="24">
        <f t="shared" si="16"/>
        <v>3.1207400017420865</v>
      </c>
      <c r="U48">
        <v>-16</v>
      </c>
      <c r="V48">
        <f t="shared" si="17"/>
        <v>16</v>
      </c>
      <c r="W48">
        <v>2</v>
      </c>
      <c r="X48">
        <f>LOOKUP(W48,'Circuit Court Partisanship'!$A$2:$A$13,'Circuit Court Partisanship'!$B$2:$B$13)</f>
        <v>0.43000000000000005</v>
      </c>
      <c r="Y48">
        <f>COUNTIFS('State SG Dataset'!A:A,'State Analysis'!A48)</f>
        <v>3</v>
      </c>
      <c r="Z48" s="39">
        <f>IF(ISNUMBER(AVERAGEIFS('State SG Dataset'!J:J,'State SG Dataset'!A:A,'State Analysis'!A48)),AVERAGEIFS('State SG Dataset'!J:J,'State SG Dataset'!A:A,'State Analysis'!A48),"N/A")</f>
        <v>13</v>
      </c>
      <c r="AA48" s="41">
        <f>IF(Y48&gt;0,COUNTIFS('State SG Dataset'!A:A,'State Analysis'!A48,'State SG Dataset'!H:H,"&lt;=14")/Y48,"N/A")</f>
        <v>0.66666666666666663</v>
      </c>
      <c r="AB48" s="41"/>
      <c r="AC48" s="41">
        <f>IF(Y48&gt;0,COUNTIFS('State SG Dataset'!A:A,'State Analysis'!A48,'State SG Dataset'!L:L,"*"&amp;"Supreme Court"&amp;"*")/'State Analysis'!Y48,"N/A")</f>
        <v>0</v>
      </c>
      <c r="AD48" s="41">
        <f>IF(Y48&gt;0,COUNTIFS('State SG Dataset'!$A:$A,'State Analysis'!A48,'State SG Dataset'!$L:$L,"*"&amp;"D.C. Cir."&amp;"*")/'State Analysis'!$Y48,"N/A")</f>
        <v>0</v>
      </c>
      <c r="AE48">
        <v>5</v>
      </c>
      <c r="AF48">
        <v>0</v>
      </c>
      <c r="AG48">
        <v>0</v>
      </c>
      <c r="AH48">
        <v>0</v>
      </c>
      <c r="AI48">
        <f t="shared" si="8"/>
        <v>0</v>
      </c>
      <c r="AJ48" s="42">
        <f t="shared" si="9"/>
        <v>0</v>
      </c>
      <c r="AK48" t="s">
        <v>6510</v>
      </c>
    </row>
    <row r="49" spans="1:37" x14ac:dyDescent="0.2">
      <c r="A49" t="s">
        <v>5508</v>
      </c>
      <c r="B49" t="s">
        <v>1636</v>
      </c>
      <c r="C49" t="s">
        <v>5514</v>
      </c>
      <c r="D49">
        <f>COUNTIFS('Dataset (all Ps)'!$D$2:$D$381,"*"&amp;D$2&amp;"*",'Dataset (all Ps)'!$I$1:$I$380,"*"&amp;'State Analysis'!$B49&amp;"*")</f>
        <v>1</v>
      </c>
      <c r="E49">
        <f>COUNTIFS('Dataset (all Ps)'!$D$2:$D$381,"*"&amp;E$2&amp;"*",'Dataset (all Ps)'!$I$1:$I$380,"*"&amp;'State Analysis'!$B49&amp;"*")</f>
        <v>2</v>
      </c>
      <c r="F49">
        <f>COUNTIFS('Dataset (all Ps)'!$D$2:$D$381,"*"&amp;F$2&amp;"*",'Dataset (all Ps)'!$I$1:$I$380,"*"&amp;'State Analysis'!$B49&amp;"*")</f>
        <v>1</v>
      </c>
      <c r="G49">
        <f>COUNTIFS('Dataset (all Ps)'!$D$2:$D$381,"*"&amp;G$2&amp;"*",'Dataset (all Ps)'!$I$1:$I$380,"*"&amp;'State Analysis'!$B49&amp;"*")</f>
        <v>0</v>
      </c>
      <c r="H49">
        <f t="shared" si="10"/>
        <v>4</v>
      </c>
      <c r="I49">
        <f t="shared" si="11"/>
        <v>32</v>
      </c>
      <c r="J49">
        <f>COUNTIFS('Dataset (all Ps)'!$D$2:$D$381,"*"&amp;J$2&amp;"*",'Dataset (all Ps)'!$J$1:$J$380,"*"&amp;'State Analysis'!$B49&amp;"*")</f>
        <v>10</v>
      </c>
      <c r="K49">
        <f>COUNTIFS('Dataset (all Ps)'!$D$2:$D$381,"*"&amp;K$2&amp;"*",'Dataset (all Ps)'!$J$1:$J$380,"*"&amp;'State Analysis'!$B49&amp;"*")</f>
        <v>48</v>
      </c>
      <c r="L49">
        <f>COUNTIFS('Dataset (all Ps)'!$D$2:$D$381,"*"&amp;L$2&amp;"*",'Dataset (all Ps)'!$J$1:$J$380,"*"&amp;'State Analysis'!$B49&amp;"*")</f>
        <v>7</v>
      </c>
      <c r="M49">
        <f>COUNTIFS('Dataset (all Ps)'!$D$2:$D$381,"*"&amp;M$2&amp;"*",'Dataset (all Ps)'!$J$1:$J$380,"*"&amp;'State Analysis'!$B49&amp;"*")</f>
        <v>0</v>
      </c>
      <c r="N49">
        <f t="shared" si="12"/>
        <v>65</v>
      </c>
      <c r="O49">
        <f t="shared" si="13"/>
        <v>21</v>
      </c>
      <c r="P49" s="10">
        <v>69777290</v>
      </c>
      <c r="Q49" s="24">
        <f t="shared" si="14"/>
        <v>18.060819156625961</v>
      </c>
      <c r="R49" s="9">
        <v>8715698</v>
      </c>
      <c r="S49" s="12">
        <f t="shared" si="15"/>
        <v>8.0059325139535584</v>
      </c>
      <c r="T49" s="24">
        <f t="shared" si="16"/>
        <v>2.0801828311011241</v>
      </c>
      <c r="U49">
        <v>-3</v>
      </c>
      <c r="V49">
        <f t="shared" si="17"/>
        <v>3</v>
      </c>
      <c r="W49">
        <v>4</v>
      </c>
      <c r="X49">
        <f>LOOKUP(W49,'Circuit Court Partisanship'!$A$2:$A$13,'Circuit Court Partisanship'!$B$2:$B$13)</f>
        <v>0.4</v>
      </c>
      <c r="Y49">
        <f>COUNTIFS('State SG Dataset'!A:A,'State Analysis'!A49)</f>
        <v>8</v>
      </c>
      <c r="Z49" s="39">
        <f>IF(ISNUMBER(AVERAGEIFS('State SG Dataset'!J:J,'State SG Dataset'!A:A,'State Analysis'!A49)),AVERAGEIFS('State SG Dataset'!J:J,'State SG Dataset'!A:A,'State Analysis'!A49),"N/A")</f>
        <v>16.625</v>
      </c>
      <c r="AA49" s="41">
        <f>IF(Y49&gt;0,COUNTIFS('State SG Dataset'!A:A,'State Analysis'!A49,'State SG Dataset'!H:H,"&lt;=14")/Y49,"N/A")</f>
        <v>0.75</v>
      </c>
      <c r="AB49" s="41"/>
      <c r="AC49" s="41">
        <f>IF(Y49&gt;0,COUNTIFS('State SG Dataset'!A:A,'State Analysis'!A49,'State SG Dataset'!L:L,"*"&amp;"Supreme Court"&amp;"*")/'State Analysis'!Y49,"N/A")</f>
        <v>0.25</v>
      </c>
      <c r="AD49" s="41">
        <f>IF(Y49&gt;0,COUNTIFS('State SG Dataset'!$A:$A,'State Analysis'!A49,'State SG Dataset'!$L:$L,"*"&amp;"D.C. Cir."&amp;"*")/'State Analysis'!$Y49,"N/A")</f>
        <v>0.125</v>
      </c>
      <c r="AE49">
        <v>9</v>
      </c>
      <c r="AF49">
        <v>4</v>
      </c>
      <c r="AG49">
        <v>0</v>
      </c>
      <c r="AH49">
        <v>0</v>
      </c>
      <c r="AI49">
        <f t="shared" si="8"/>
        <v>4</v>
      </c>
      <c r="AJ49" s="42">
        <f t="shared" si="9"/>
        <v>0.5</v>
      </c>
    </row>
    <row r="50" spans="1:37" x14ac:dyDescent="0.2">
      <c r="A50" t="s">
        <v>5509</v>
      </c>
      <c r="B50" t="s">
        <v>165</v>
      </c>
      <c r="C50" t="s">
        <v>5515</v>
      </c>
      <c r="D50">
        <f>COUNTIFS('Dataset (all Ps)'!$D$2:$D$381,"*"&amp;D$2&amp;"*",'Dataset (all Ps)'!$I$1:$I$380,"*"&amp;'State Analysis'!$B50&amp;"*")</f>
        <v>1</v>
      </c>
      <c r="E50">
        <f>COUNTIFS('Dataset (all Ps)'!$D$2:$D$381,"*"&amp;E$2&amp;"*",'Dataset (all Ps)'!$I$1:$I$380,"*"&amp;'State Analysis'!$B50&amp;"*")</f>
        <v>10</v>
      </c>
      <c r="F50">
        <f>COUNTIFS('Dataset (all Ps)'!$D$2:$D$381,"*"&amp;F$2&amp;"*",'Dataset (all Ps)'!$I$1:$I$380,"*"&amp;'State Analysis'!$B50&amp;"*")</f>
        <v>2</v>
      </c>
      <c r="G50">
        <f>COUNTIFS('Dataset (all Ps)'!$D$2:$D$381,"*"&amp;G$2&amp;"*",'Dataset (all Ps)'!$I$1:$I$380,"*"&amp;'State Analysis'!$B50&amp;"*")</f>
        <v>3</v>
      </c>
      <c r="H50">
        <f t="shared" si="10"/>
        <v>16</v>
      </c>
      <c r="I50">
        <f t="shared" si="11"/>
        <v>7</v>
      </c>
      <c r="J50">
        <f>COUNTIFS('Dataset (all Ps)'!$D$2:$D$381,"*"&amp;J$2&amp;"*",'Dataset (all Ps)'!$J$1:$J$380,"*"&amp;'State Analysis'!$B50&amp;"*")</f>
        <v>5</v>
      </c>
      <c r="K50">
        <f>COUNTIFS('Dataset (all Ps)'!$D$2:$D$381,"*"&amp;K$2&amp;"*",'Dataset (all Ps)'!$J$1:$J$380,"*"&amp;'State Analysis'!$B50&amp;"*")</f>
        <v>74</v>
      </c>
      <c r="L50">
        <f>COUNTIFS('Dataset (all Ps)'!$D$2:$D$381,"*"&amp;L$2&amp;"*",'Dataset (all Ps)'!$J$1:$J$380,"*"&amp;'State Analysis'!$B50&amp;"*")</f>
        <v>5</v>
      </c>
      <c r="M50">
        <f>COUNTIFS('Dataset (all Ps)'!$D$2:$D$381,"*"&amp;M$2&amp;"*",'Dataset (all Ps)'!$J$1:$J$380,"*"&amp;'State Analysis'!$B50&amp;"*")</f>
        <v>14</v>
      </c>
      <c r="N50">
        <f t="shared" si="12"/>
        <v>98</v>
      </c>
      <c r="O50">
        <f t="shared" si="13"/>
        <v>11</v>
      </c>
      <c r="P50" s="10">
        <v>258040000</v>
      </c>
      <c r="Q50" s="24">
        <f t="shared" si="14"/>
        <v>19.368625169628316</v>
      </c>
      <c r="R50" s="9">
        <v>7812880</v>
      </c>
      <c r="S50" s="12">
        <f t="shared" si="15"/>
        <v>33.027513541741328</v>
      </c>
      <c r="T50" s="24">
        <f t="shared" si="16"/>
        <v>3.4973409577844072</v>
      </c>
      <c r="U50">
        <v>-8</v>
      </c>
      <c r="V50">
        <f t="shared" si="17"/>
        <v>8</v>
      </c>
      <c r="W50">
        <v>9</v>
      </c>
      <c r="X50">
        <f>LOOKUP(W50,'Circuit Court Partisanship'!$A$2:$A$13,'Circuit Court Partisanship'!$B$2:$B$13)</f>
        <v>0.43000000000000005</v>
      </c>
      <c r="Y50">
        <f>COUNTIFS('State SG Dataset'!A:A,'State Analysis'!A50)</f>
        <v>2</v>
      </c>
      <c r="Z50" s="39">
        <f>IF(ISNUMBER(AVERAGEIFS('State SG Dataset'!J:J,'State SG Dataset'!A:A,'State Analysis'!A50)),AVERAGEIFS('State SG Dataset'!J:J,'State SG Dataset'!A:A,'State Analysis'!A50),"N/A")</f>
        <v>16.5</v>
      </c>
      <c r="AA50" s="41">
        <f>IF(Y50&gt;0,COUNTIFS('State SG Dataset'!A:A,'State Analysis'!A50,'State SG Dataset'!H:H,"&lt;=14")/Y50,"N/A")</f>
        <v>0.5</v>
      </c>
      <c r="AB50" s="41"/>
      <c r="AC50" s="41">
        <f>IF(Y50&gt;0,COUNTIFS('State SG Dataset'!A:A,'State Analysis'!A50,'State SG Dataset'!L:L,"*"&amp;"Supreme Court"&amp;"*")/'State Analysis'!Y50,"N/A")</f>
        <v>0.5</v>
      </c>
      <c r="AD50" s="41">
        <f>IF(Y50&gt;0,COUNTIFS('State SG Dataset'!$A:$A,'State Analysis'!A50,'State SG Dataset'!$L:$L,"*"&amp;"D.C. Cir."&amp;"*")/'State Analysis'!$Y50,"N/A")</f>
        <v>0</v>
      </c>
      <c r="AE50">
        <v>3</v>
      </c>
      <c r="AF50">
        <v>2</v>
      </c>
      <c r="AG50">
        <v>0</v>
      </c>
      <c r="AH50">
        <v>0</v>
      </c>
      <c r="AI50">
        <f t="shared" si="8"/>
        <v>2</v>
      </c>
      <c r="AJ50" s="42">
        <f t="shared" si="9"/>
        <v>1</v>
      </c>
    </row>
    <row r="51" spans="1:37" x14ac:dyDescent="0.2">
      <c r="A51" t="s">
        <v>5510</v>
      </c>
      <c r="B51" t="s">
        <v>2928</v>
      </c>
      <c r="C51" t="s">
        <v>5514</v>
      </c>
      <c r="D51">
        <f>COUNTIFS('Dataset (all Ps)'!$D$2:$D$381,"*"&amp;D$2&amp;"*",'Dataset (all Ps)'!$I$1:$I$380,"*"&amp;'State Analysis'!$B51&amp;"*")</f>
        <v>6</v>
      </c>
      <c r="E51">
        <f>COUNTIFS('Dataset (all Ps)'!$D$2:$D$381,"*"&amp;E$2&amp;"*",'Dataset (all Ps)'!$I$1:$I$380,"*"&amp;'State Analysis'!$B51&amp;"*")</f>
        <v>1</v>
      </c>
      <c r="F51">
        <f>COUNTIFS('Dataset (all Ps)'!$D$2:$D$381,"*"&amp;F$2&amp;"*",'Dataset (all Ps)'!$I$1:$I$380,"*"&amp;'State Analysis'!$B51&amp;"*")</f>
        <v>8</v>
      </c>
      <c r="G51">
        <f>COUNTIFS('Dataset (all Ps)'!$D$2:$D$381,"*"&amp;G$2&amp;"*",'Dataset (all Ps)'!$I$1:$I$380,"*"&amp;'State Analysis'!$B51&amp;"*")</f>
        <v>2</v>
      </c>
      <c r="H51">
        <f t="shared" si="10"/>
        <v>17</v>
      </c>
      <c r="I51">
        <f t="shared" si="11"/>
        <v>6</v>
      </c>
      <c r="J51">
        <f>COUNTIFS('Dataset (all Ps)'!$D$2:$D$381,"*"&amp;J$2&amp;"*",'Dataset (all Ps)'!$J$1:$J$380,"*"&amp;'State Analysis'!$B51&amp;"*")</f>
        <v>25</v>
      </c>
      <c r="K51">
        <f>COUNTIFS('Dataset (all Ps)'!$D$2:$D$381,"*"&amp;K$2&amp;"*",'Dataset (all Ps)'!$J$1:$J$380,"*"&amp;'State Analysis'!$B51&amp;"*")</f>
        <v>3</v>
      </c>
      <c r="L51">
        <f>COUNTIFS('Dataset (all Ps)'!$D$2:$D$381,"*"&amp;L$2&amp;"*",'Dataset (all Ps)'!$J$1:$J$380,"*"&amp;'State Analysis'!$B51&amp;"*")</f>
        <v>18</v>
      </c>
      <c r="M51">
        <f>COUNTIFS('Dataset (all Ps)'!$D$2:$D$381,"*"&amp;M$2&amp;"*",'Dataset (all Ps)'!$J$1:$J$380,"*"&amp;'State Analysis'!$B51&amp;"*")</f>
        <v>2</v>
      </c>
      <c r="N51">
        <f t="shared" si="12"/>
        <v>48</v>
      </c>
      <c r="O51">
        <f t="shared" si="13"/>
        <v>32</v>
      </c>
      <c r="P51" s="10">
        <v>9550974</v>
      </c>
      <c r="Q51" s="24">
        <f t="shared" si="14"/>
        <v>16.072153696785129</v>
      </c>
      <c r="R51" s="9">
        <v>1770071</v>
      </c>
      <c r="S51" s="12">
        <f t="shared" si="15"/>
        <v>5.395814066215423</v>
      </c>
      <c r="T51" s="24">
        <f t="shared" si="16"/>
        <v>1.685623480045273</v>
      </c>
      <c r="U51">
        <v>22</v>
      </c>
      <c r="V51">
        <f t="shared" si="17"/>
        <v>22</v>
      </c>
      <c r="W51">
        <v>4</v>
      </c>
      <c r="X51">
        <f>LOOKUP(W51,'Circuit Court Partisanship'!$A$2:$A$13,'Circuit Court Partisanship'!$B$2:$B$13)</f>
        <v>0.4</v>
      </c>
      <c r="Y51">
        <f>COUNTIFS('State SG Dataset'!A:A,'State Analysis'!A51)</f>
        <v>2</v>
      </c>
      <c r="Z51" s="39">
        <f>IF(ISNUMBER(AVERAGEIFS('State SG Dataset'!J:J,'State SG Dataset'!A:A,'State Analysis'!A51)),AVERAGEIFS('State SG Dataset'!J:J,'State SG Dataset'!A:A,'State Analysis'!A51),"N/A")</f>
        <v>8</v>
      </c>
      <c r="AA51" s="41">
        <f>IF(Y51&gt;0,COUNTIFS('State SG Dataset'!A:A,'State Analysis'!A51,'State SG Dataset'!H:H,"&lt;=14")/Y51,"N/A")</f>
        <v>1</v>
      </c>
      <c r="AB51" s="41"/>
      <c r="AC51" s="41">
        <f>IF(Y51&gt;0,COUNTIFS('State SG Dataset'!A:A,'State Analysis'!A51,'State SG Dataset'!L:L,"*"&amp;"Supreme Court"&amp;"*")/'State Analysis'!Y51,"N/A")</f>
        <v>0.5</v>
      </c>
      <c r="AD51" s="41">
        <f>IF(Y51&gt;0,COUNTIFS('State SG Dataset'!$A:$A,'State Analysis'!A51,'State SG Dataset'!$L:$L,"*"&amp;"D.C. Cir."&amp;"*")/'State Analysis'!$Y51,"N/A")</f>
        <v>0.5</v>
      </c>
      <c r="AE51">
        <v>2</v>
      </c>
      <c r="AF51">
        <v>0.5</v>
      </c>
      <c r="AG51">
        <v>0.5</v>
      </c>
      <c r="AH51">
        <v>0</v>
      </c>
      <c r="AI51">
        <f t="shared" si="8"/>
        <v>1</v>
      </c>
      <c r="AJ51" s="42">
        <f t="shared" si="9"/>
        <v>1</v>
      </c>
      <c r="AK51" t="s">
        <v>6511</v>
      </c>
    </row>
    <row r="52" spans="1:37" x14ac:dyDescent="0.2">
      <c r="A52" t="s">
        <v>5511</v>
      </c>
      <c r="B52" t="s">
        <v>2834</v>
      </c>
      <c r="C52" t="s">
        <v>5515</v>
      </c>
      <c r="D52">
        <f>COUNTIFS('Dataset (all Ps)'!$D$2:$D$381,"*"&amp;D$2&amp;"*",'Dataset (all Ps)'!$I$1:$I$380,"*"&amp;'State Analysis'!$B52&amp;"*")</f>
        <v>0</v>
      </c>
      <c r="E52">
        <f>COUNTIFS('Dataset (all Ps)'!$D$2:$D$381,"*"&amp;E$2&amp;"*",'Dataset (all Ps)'!$I$1:$I$380,"*"&amp;'State Analysis'!$B52&amp;"*")</f>
        <v>1</v>
      </c>
      <c r="F52">
        <f>COUNTIFS('Dataset (all Ps)'!$D$2:$D$381,"*"&amp;F$2&amp;"*",'Dataset (all Ps)'!$I$1:$I$380,"*"&amp;'State Analysis'!$B52&amp;"*")</f>
        <v>4</v>
      </c>
      <c r="G52">
        <f>COUNTIFS('Dataset (all Ps)'!$D$2:$D$381,"*"&amp;G$2&amp;"*",'Dataset (all Ps)'!$I$1:$I$380,"*"&amp;'State Analysis'!$B52&amp;"*")</f>
        <v>1</v>
      </c>
      <c r="H52">
        <f t="shared" si="10"/>
        <v>6</v>
      </c>
      <c r="I52">
        <f t="shared" si="11"/>
        <v>24</v>
      </c>
      <c r="J52">
        <f>COUNTIFS('Dataset (all Ps)'!$D$2:$D$381,"*"&amp;J$2&amp;"*",'Dataset (all Ps)'!$J$1:$J$380,"*"&amp;'State Analysis'!$B52&amp;"*")</f>
        <v>0</v>
      </c>
      <c r="K52">
        <f>COUNTIFS('Dataset (all Ps)'!$D$2:$D$381,"*"&amp;K$2&amp;"*",'Dataset (all Ps)'!$J$1:$J$380,"*"&amp;'State Analysis'!$B52&amp;"*")</f>
        <v>34</v>
      </c>
      <c r="L52">
        <f>COUNTIFS('Dataset (all Ps)'!$D$2:$D$381,"*"&amp;L$2&amp;"*",'Dataset (all Ps)'!$J$1:$J$380,"*"&amp;'State Analysis'!$B52&amp;"*")</f>
        <v>22</v>
      </c>
      <c r="M52">
        <f>COUNTIFS('Dataset (all Ps)'!$D$2:$D$381,"*"&amp;M$2&amp;"*",'Dataset (all Ps)'!$J$1:$J$380,"*"&amp;'State Analysis'!$B52&amp;"*")</f>
        <v>10</v>
      </c>
      <c r="N52">
        <f t="shared" si="12"/>
        <v>66</v>
      </c>
      <c r="O52">
        <f t="shared" si="13"/>
        <v>20</v>
      </c>
      <c r="P52" s="10">
        <v>167484600</v>
      </c>
      <c r="Q52" s="24">
        <f t="shared" si="14"/>
        <v>18.936401964704121</v>
      </c>
      <c r="R52" s="9">
        <v>5910955</v>
      </c>
      <c r="S52" s="12">
        <f t="shared" si="15"/>
        <v>28.334609212893685</v>
      </c>
      <c r="T52" s="24">
        <f t="shared" si="16"/>
        <v>3.3440839978516461</v>
      </c>
      <c r="U52">
        <v>2</v>
      </c>
      <c r="V52">
        <f t="shared" si="17"/>
        <v>2</v>
      </c>
      <c r="W52">
        <v>7</v>
      </c>
      <c r="X52">
        <f>LOOKUP(W52,'Circuit Court Partisanship'!$A$2:$A$13,'Circuit Court Partisanship'!$B$2:$B$13)</f>
        <v>0.7</v>
      </c>
      <c r="Y52">
        <f>COUNTIFS('State SG Dataset'!A:A,'State Analysis'!A52)</f>
        <v>1</v>
      </c>
      <c r="Z52" s="39">
        <f>IF(ISNUMBER(AVERAGEIFS('State SG Dataset'!J:J,'State SG Dataset'!A:A,'State Analysis'!A52)),AVERAGEIFS('State SG Dataset'!J:J,'State SG Dataset'!A:A,'State Analysis'!A52),"N/A")</f>
        <v>9</v>
      </c>
      <c r="AA52" s="41">
        <f>IF(Y52&gt;0,COUNTIFS('State SG Dataset'!A:A,'State Analysis'!A52,'State SG Dataset'!H:H,"&lt;=14")/Y52,"N/A")</f>
        <v>0</v>
      </c>
      <c r="AB52" s="41"/>
      <c r="AC52" s="41">
        <f>IF(Y52&gt;0,COUNTIFS('State SG Dataset'!A:A,'State Analysis'!A52,'State SG Dataset'!L:L,"*"&amp;"Supreme Court"&amp;"*")/'State Analysis'!Y52,"N/A")</f>
        <v>1</v>
      </c>
      <c r="AD52" s="41">
        <f>IF(Y52&gt;0,COUNTIFS('State SG Dataset'!$A:$A,'State Analysis'!A52,'State SG Dataset'!$L:$L,"*"&amp;"D.C. Cir."&amp;"*")/'State Analysis'!$Y52,"N/A")</f>
        <v>1</v>
      </c>
      <c r="AE52">
        <v>5</v>
      </c>
      <c r="AF52">
        <v>1</v>
      </c>
      <c r="AG52">
        <v>0</v>
      </c>
      <c r="AH52">
        <v>0</v>
      </c>
      <c r="AI52">
        <f t="shared" si="8"/>
        <v>1</v>
      </c>
      <c r="AJ52" s="42">
        <f t="shared" si="9"/>
        <v>0.25</v>
      </c>
    </row>
    <row r="53" spans="1:37" x14ac:dyDescent="0.2">
      <c r="A53" t="s">
        <v>5512</v>
      </c>
      <c r="B53" t="s">
        <v>2033</v>
      </c>
      <c r="C53" t="s">
        <v>5514</v>
      </c>
      <c r="D53">
        <f>COUNTIFS('Dataset (all Ps)'!$D$2:$D$381,"*"&amp;D$2&amp;"*",'Dataset (all Ps)'!$I$1:$I$380,"*"&amp;'State Analysis'!$B53&amp;"*")</f>
        <v>0</v>
      </c>
      <c r="E53">
        <f>COUNTIFS('Dataset (all Ps)'!$D$2:$D$381,"*"&amp;E$2&amp;"*",'Dataset (all Ps)'!$I$1:$I$380,"*"&amp;'State Analysis'!$B53&amp;"*")</f>
        <v>0</v>
      </c>
      <c r="F53">
        <f>COUNTIFS('Dataset (all Ps)'!$D$2:$D$381,"*"&amp;F$2&amp;"*",'Dataset (all Ps)'!$I$1:$I$380,"*"&amp;'State Analysis'!$B53&amp;"*")</f>
        <v>4</v>
      </c>
      <c r="G53">
        <f>COUNTIFS('Dataset (all Ps)'!$D$2:$D$381,"*"&amp;G$2&amp;"*",'Dataset (all Ps)'!$I$1:$I$380,"*"&amp;'State Analysis'!$B53&amp;"*")</f>
        <v>1</v>
      </c>
      <c r="H53">
        <f t="shared" si="10"/>
        <v>5</v>
      </c>
      <c r="I53">
        <f t="shared" si="11"/>
        <v>29</v>
      </c>
      <c r="J53">
        <f>COUNTIFS('Dataset (all Ps)'!$D$2:$D$381,"*"&amp;J$2&amp;"*",'Dataset (all Ps)'!$J$1:$J$380,"*"&amp;'State Analysis'!$B53&amp;"*")</f>
        <v>16</v>
      </c>
      <c r="K53">
        <f>COUNTIFS('Dataset (all Ps)'!$D$2:$D$381,"*"&amp;K$2&amp;"*",'Dataset (all Ps)'!$J$1:$J$380,"*"&amp;'State Analysis'!$B53&amp;"*")</f>
        <v>1</v>
      </c>
      <c r="L53">
        <f>COUNTIFS('Dataset (all Ps)'!$D$2:$D$381,"*"&amp;L$2&amp;"*",'Dataset (all Ps)'!$J$1:$J$380,"*"&amp;'State Analysis'!$B53&amp;"*")</f>
        <v>18</v>
      </c>
      <c r="M53">
        <f>COUNTIFS('Dataset (all Ps)'!$D$2:$D$381,"*"&amp;M$2&amp;"*",'Dataset (all Ps)'!$J$1:$J$380,"*"&amp;'State Analysis'!$B53&amp;"*")</f>
        <v>2</v>
      </c>
      <c r="N53">
        <f t="shared" si="12"/>
        <v>37</v>
      </c>
      <c r="O53">
        <f t="shared" si="13"/>
        <v>41</v>
      </c>
      <c r="P53" s="10">
        <v>49238155</v>
      </c>
      <c r="Q53" s="24">
        <f t="shared" si="14"/>
        <v>17.712179389041566</v>
      </c>
      <c r="R53" s="9">
        <v>584057</v>
      </c>
      <c r="S53" s="12">
        <f t="shared" si="15"/>
        <v>84.30368097634306</v>
      </c>
      <c r="T53" s="24">
        <f t="shared" si="16"/>
        <v>4.4344255292543115</v>
      </c>
      <c r="U53">
        <v>25</v>
      </c>
      <c r="V53">
        <f t="shared" si="17"/>
        <v>25</v>
      </c>
      <c r="W53">
        <v>10</v>
      </c>
      <c r="X53">
        <f>LOOKUP(W53,'Circuit Court Partisanship'!$A$2:$A$13,'Circuit Court Partisanship'!$B$2:$B$13)</f>
        <v>0.42000000000000004</v>
      </c>
      <c r="Y53">
        <f>COUNTIFS('State SG Dataset'!A:A,'State Analysis'!A53)</f>
        <v>0</v>
      </c>
      <c r="Z53" s="39" t="str">
        <f>IF(ISNUMBER(AVERAGEIFS('State SG Dataset'!J:J,'State SG Dataset'!A:A,'State Analysis'!A53)),AVERAGEIFS('State SG Dataset'!J:J,'State SG Dataset'!A:A,'State Analysis'!A53),"N/A")</f>
        <v>N/A</v>
      </c>
      <c r="AA53" s="41" t="str">
        <f>IF(Y53&gt;0,COUNTIFS('State SG Dataset'!A:A,'State Analysis'!A53,'State SG Dataset'!H:H,"&lt;=14")/Y53,"N/A")</f>
        <v>N/A</v>
      </c>
      <c r="AB53" s="41"/>
      <c r="AC53" s="41" t="str">
        <f>IF(Y53&gt;0,COUNTIFS('State SG Dataset'!A:A,'State Analysis'!A53,'State SG Dataset'!L:L,"*"&amp;"Supreme Court"&amp;"*")/'State Analysis'!Y53,"N/A")</f>
        <v>N/A</v>
      </c>
      <c r="AD53" s="41" t="str">
        <f>IF(Y53&gt;0,COUNTIFS('State SG Dataset'!$A:$A,'State Analysis'!A53,'State SG Dataset'!$L:$L,"*"&amp;"D.C. Cir."&amp;"*")/'State Analysis'!$Y53,"N/A")</f>
        <v>N/A</v>
      </c>
      <c r="AE53">
        <v>7</v>
      </c>
      <c r="AF53">
        <v>0</v>
      </c>
      <c r="AG53">
        <v>0</v>
      </c>
      <c r="AH53">
        <v>0</v>
      </c>
      <c r="AI53">
        <f t="shared" si="8"/>
        <v>0</v>
      </c>
      <c r="AJ53" s="42">
        <f t="shared" si="9"/>
        <v>0</v>
      </c>
    </row>
    <row r="55" spans="1:37" x14ac:dyDescent="0.2">
      <c r="A55" t="s">
        <v>6218</v>
      </c>
    </row>
    <row r="56" spans="1:37" x14ac:dyDescent="0.2">
      <c r="A56" t="s">
        <v>6513</v>
      </c>
    </row>
    <row r="57" spans="1:37" x14ac:dyDescent="0.2">
      <c r="A57" t="s">
        <v>6219</v>
      </c>
    </row>
    <row r="58" spans="1:37" x14ac:dyDescent="0.2">
      <c r="A58" t="s">
        <v>6512</v>
      </c>
    </row>
  </sheetData>
  <mergeCells count="8">
    <mergeCell ref="AE1:AJ1"/>
    <mergeCell ref="Y1:AD1"/>
    <mergeCell ref="A1:C1"/>
    <mergeCell ref="P1:T1"/>
    <mergeCell ref="U1:V1"/>
    <mergeCell ref="W1:X1"/>
    <mergeCell ref="D1:I1"/>
    <mergeCell ref="J1:O1"/>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0D3A3A-67A4-C945-A4D0-5F3ECD5C749A}">
  <dimension ref="A1:P156"/>
  <sheetViews>
    <sheetView workbookViewId="0">
      <selection activeCell="H20" sqref="H20"/>
    </sheetView>
  </sheetViews>
  <sheetFormatPr baseColWidth="10" defaultRowHeight="16" x14ac:dyDescent="0.2"/>
  <cols>
    <col min="1" max="1" width="13.33203125" bestFit="1" customWidth="1"/>
    <col min="2" max="2" width="11.5" bestFit="1" customWidth="1"/>
    <col min="3" max="3" width="16" style="18" customWidth="1"/>
    <col min="4" max="4" width="16.33203125" style="19" bestFit="1" customWidth="1"/>
    <col min="5" max="5" width="15.83203125" style="13" customWidth="1"/>
    <col min="6" max="6" width="22.83203125" style="11" bestFit="1" customWidth="1"/>
    <col min="7" max="7" width="32" style="13" bestFit="1" customWidth="1"/>
    <col min="8" max="8" width="23.6640625" style="13" customWidth="1"/>
    <col min="9" max="9" width="22.6640625" bestFit="1" customWidth="1"/>
    <col min="10" max="10" width="19.83203125" bestFit="1" customWidth="1"/>
    <col min="11" max="11" width="18.83203125" bestFit="1" customWidth="1"/>
    <col min="12" max="12" width="10.83203125" bestFit="1" customWidth="1"/>
    <col min="13" max="13" width="22" customWidth="1"/>
    <col min="14" max="14" width="17" bestFit="1" customWidth="1"/>
    <col min="16" max="16" width="13" bestFit="1" customWidth="1"/>
  </cols>
  <sheetData>
    <row r="1" spans="1:16" x14ac:dyDescent="0.2">
      <c r="A1" t="s">
        <v>5467</v>
      </c>
      <c r="B1" t="s">
        <v>5516</v>
      </c>
      <c r="C1" t="s">
        <v>5513</v>
      </c>
      <c r="D1" t="s">
        <v>5898</v>
      </c>
      <c r="E1" t="s">
        <v>5899</v>
      </c>
      <c r="F1" t="s">
        <v>5900</v>
      </c>
      <c r="G1" t="s">
        <v>5901</v>
      </c>
      <c r="I1" s="13"/>
      <c r="J1" t="s">
        <v>5904</v>
      </c>
      <c r="K1" t="s">
        <v>5905</v>
      </c>
      <c r="M1" t="s">
        <v>5461</v>
      </c>
      <c r="N1" t="s">
        <v>5907</v>
      </c>
      <c r="P1" t="str">
        <f>"To Go: "&amp;COUNTBLANK(N1:N34)</f>
        <v>To Go: 0</v>
      </c>
    </row>
    <row r="2" spans="1:16" x14ac:dyDescent="0.2">
      <c r="A2" s="34" t="s">
        <v>5492</v>
      </c>
      <c r="B2" t="s">
        <v>975</v>
      </c>
      <c r="C2" t="s">
        <v>168</v>
      </c>
      <c r="D2">
        <f>'State Analysis'!H35</f>
        <v>105</v>
      </c>
      <c r="E2" s="13">
        <f t="shared" ref="E2:E33" si="0">IF(C2="Republican",D2,D2*-1)</f>
        <v>-105</v>
      </c>
      <c r="F2">
        <f>'State Analysis'!N35</f>
        <v>162</v>
      </c>
      <c r="G2" s="13">
        <f t="shared" ref="G2:G33" si="1">IF(C2="Republican",F2,F2*-1)</f>
        <v>-162</v>
      </c>
      <c r="I2" s="13" t="s">
        <v>5902</v>
      </c>
      <c r="J2" t="s">
        <v>5492</v>
      </c>
      <c r="K2" t="s">
        <v>5478</v>
      </c>
      <c r="M2" t="s">
        <v>5462</v>
      </c>
      <c r="N2" t="s">
        <v>5915</v>
      </c>
      <c r="P2" t="str">
        <f>"Completed: "&amp;COUNTA(N1:N34)</f>
        <v>Completed: 34</v>
      </c>
    </row>
    <row r="3" spans="1:16" x14ac:dyDescent="0.2">
      <c r="A3" s="34" t="s">
        <v>5465</v>
      </c>
      <c r="B3" t="s">
        <v>230</v>
      </c>
      <c r="C3" t="s">
        <v>168</v>
      </c>
      <c r="D3">
        <f>'State Analysis'!H7</f>
        <v>63</v>
      </c>
      <c r="E3" s="13">
        <f t="shared" si="0"/>
        <v>-63</v>
      </c>
      <c r="F3">
        <f>'State Analysis'!N7</f>
        <v>128</v>
      </c>
      <c r="G3" s="13">
        <f t="shared" si="1"/>
        <v>-128</v>
      </c>
      <c r="I3" s="13"/>
      <c r="J3" t="s">
        <v>5465</v>
      </c>
      <c r="K3" t="s">
        <v>5482</v>
      </c>
      <c r="M3" t="s">
        <v>5463</v>
      </c>
      <c r="N3" t="s">
        <v>5907</v>
      </c>
      <c r="P3" s="25" t="str">
        <f>"Percent remaining: "&amp;ROUND(100*(COUNTBLANK(N1:N34)/(COUNTBLANK(N1:N34)+(COUNTA(N1:N34)))),1)&amp;"%"</f>
        <v>Percent remaining: 0%</v>
      </c>
    </row>
    <row r="4" spans="1:16" x14ac:dyDescent="0.2">
      <c r="A4" s="34" t="s">
        <v>5481</v>
      </c>
      <c r="B4" t="s">
        <v>1443</v>
      </c>
      <c r="C4" t="s">
        <v>168</v>
      </c>
      <c r="D4">
        <f>'State Analysis'!H24</f>
        <v>29</v>
      </c>
      <c r="E4" s="13">
        <f t="shared" si="0"/>
        <v>-29</v>
      </c>
      <c r="F4">
        <f>'State Analysis'!N24</f>
        <v>140</v>
      </c>
      <c r="G4" s="13">
        <f t="shared" si="1"/>
        <v>-140</v>
      </c>
      <c r="I4" s="13"/>
      <c r="J4" t="s">
        <v>5481</v>
      </c>
      <c r="K4" t="s">
        <v>5493</v>
      </c>
      <c r="M4" t="s">
        <v>5464</v>
      </c>
      <c r="N4" t="s">
        <v>5907</v>
      </c>
      <c r="P4" s="25"/>
    </row>
    <row r="5" spans="1:16" x14ac:dyDescent="0.2">
      <c r="A5" s="34" t="s">
        <v>5470</v>
      </c>
      <c r="B5" t="s">
        <v>3236</v>
      </c>
      <c r="C5" t="s">
        <v>168</v>
      </c>
      <c r="D5">
        <f>'State Analysis'!H9</f>
        <v>21</v>
      </c>
      <c r="E5" s="13">
        <f t="shared" si="0"/>
        <v>-21</v>
      </c>
      <c r="F5">
        <f>'State Analysis'!N9</f>
        <v>138</v>
      </c>
      <c r="G5" s="13">
        <f t="shared" si="1"/>
        <v>-138</v>
      </c>
      <c r="I5" s="13"/>
      <c r="J5" t="s">
        <v>5470</v>
      </c>
      <c r="K5" t="s">
        <v>5469</v>
      </c>
      <c r="M5" t="s">
        <v>5465</v>
      </c>
      <c r="N5" t="s">
        <v>5907</v>
      </c>
    </row>
    <row r="6" spans="1:16" x14ac:dyDescent="0.2">
      <c r="A6" s="34" t="s">
        <v>5509</v>
      </c>
      <c r="B6" t="s">
        <v>165</v>
      </c>
      <c r="C6" t="s">
        <v>168</v>
      </c>
      <c r="D6">
        <f>'State Analysis'!H50</f>
        <v>16</v>
      </c>
      <c r="E6" s="13">
        <f t="shared" si="0"/>
        <v>-16</v>
      </c>
      <c r="F6">
        <f>'State Analysis'!N50</f>
        <v>98</v>
      </c>
      <c r="G6" s="13">
        <f t="shared" si="1"/>
        <v>-98</v>
      </c>
      <c r="I6" s="13"/>
      <c r="J6" t="s">
        <v>5509</v>
      </c>
      <c r="K6" t="s">
        <v>5500</v>
      </c>
      <c r="M6" t="s">
        <v>5469</v>
      </c>
      <c r="N6" t="s">
        <v>5907</v>
      </c>
    </row>
    <row r="7" spans="1:16" x14ac:dyDescent="0.2">
      <c r="A7" s="34" t="s">
        <v>5490</v>
      </c>
      <c r="B7" t="s">
        <v>1143</v>
      </c>
      <c r="C7" t="s">
        <v>168</v>
      </c>
      <c r="D7">
        <f>'State Analysis'!H33</f>
        <v>15</v>
      </c>
      <c r="E7" s="13">
        <f t="shared" si="0"/>
        <v>-15</v>
      </c>
      <c r="F7">
        <f>'State Analysis'!N33</f>
        <v>120</v>
      </c>
      <c r="G7" s="13">
        <f t="shared" si="1"/>
        <v>-120</v>
      </c>
      <c r="I7" s="13"/>
      <c r="J7" t="s">
        <v>5490</v>
      </c>
      <c r="M7" t="s">
        <v>5470</v>
      </c>
      <c r="N7" t="s">
        <v>5915</v>
      </c>
    </row>
    <row r="8" spans="1:16" x14ac:dyDescent="0.2">
      <c r="A8" s="34" t="s">
        <v>5463</v>
      </c>
      <c r="B8" t="s">
        <v>417</v>
      </c>
      <c r="C8" t="s">
        <v>168</v>
      </c>
      <c r="D8">
        <f>'State Analysis'!H5</f>
        <v>14</v>
      </c>
      <c r="E8" s="13">
        <f t="shared" si="0"/>
        <v>-14</v>
      </c>
      <c r="F8">
        <f>'State Analysis'!N5</f>
        <v>50</v>
      </c>
      <c r="G8" s="13">
        <f t="shared" si="1"/>
        <v>-50</v>
      </c>
      <c r="I8" s="13"/>
      <c r="J8" t="s">
        <v>5463</v>
      </c>
      <c r="M8" t="s">
        <v>5499</v>
      </c>
      <c r="N8" t="s">
        <v>5915</v>
      </c>
    </row>
    <row r="9" spans="1:16" x14ac:dyDescent="0.2">
      <c r="A9" s="34" t="s">
        <v>5480</v>
      </c>
      <c r="B9" t="s">
        <v>1335</v>
      </c>
      <c r="C9" t="s">
        <v>168</v>
      </c>
      <c r="D9">
        <f>'State Analysis'!H23</f>
        <v>13</v>
      </c>
      <c r="E9" s="13">
        <f t="shared" si="0"/>
        <v>-13</v>
      </c>
      <c r="F9">
        <f>'State Analysis'!N23</f>
        <v>125</v>
      </c>
      <c r="G9" s="13">
        <f t="shared" si="1"/>
        <v>-125</v>
      </c>
      <c r="I9" s="13"/>
      <c r="J9" t="s">
        <v>5480</v>
      </c>
      <c r="M9" t="s">
        <v>5472</v>
      </c>
      <c r="N9" t="s">
        <v>5907</v>
      </c>
    </row>
    <row r="10" spans="1:16" x14ac:dyDescent="0.2">
      <c r="A10" s="34" t="s">
        <v>5498</v>
      </c>
      <c r="B10" t="s">
        <v>1175</v>
      </c>
      <c r="C10" t="s">
        <v>168</v>
      </c>
      <c r="D10">
        <f>'State Analysis'!H41</f>
        <v>11</v>
      </c>
      <c r="E10" s="13">
        <f t="shared" si="0"/>
        <v>-11</v>
      </c>
      <c r="F10">
        <f>'State Analysis'!N41</f>
        <v>78</v>
      </c>
      <c r="G10" s="13">
        <f t="shared" si="1"/>
        <v>-78</v>
      </c>
      <c r="J10" t="s">
        <v>5498</v>
      </c>
      <c r="M10" t="s">
        <v>5500</v>
      </c>
      <c r="N10" t="s">
        <v>5907</v>
      </c>
    </row>
    <row r="11" spans="1:16" x14ac:dyDescent="0.2">
      <c r="A11" s="34" t="s">
        <v>5499</v>
      </c>
      <c r="B11" t="s">
        <v>3576</v>
      </c>
      <c r="C11" t="s">
        <v>168</v>
      </c>
      <c r="D11">
        <f>'State Analysis'!H10</f>
        <v>10</v>
      </c>
      <c r="E11" s="13">
        <f t="shared" si="0"/>
        <v>-10</v>
      </c>
      <c r="F11">
        <f>'State Analysis'!N10</f>
        <v>85</v>
      </c>
      <c r="G11" s="13">
        <f t="shared" si="1"/>
        <v>-85</v>
      </c>
      <c r="J11" t="s">
        <v>5499</v>
      </c>
      <c r="M11" t="s">
        <v>5473</v>
      </c>
      <c r="N11" t="s">
        <v>5907</v>
      </c>
    </row>
    <row r="12" spans="1:16" x14ac:dyDescent="0.2">
      <c r="A12" s="34" t="s">
        <v>5501</v>
      </c>
      <c r="B12" t="s">
        <v>3760</v>
      </c>
      <c r="C12" t="s">
        <v>168</v>
      </c>
      <c r="D12">
        <f>'State Analysis'!H42</f>
        <v>10</v>
      </c>
      <c r="E12" s="13">
        <f t="shared" si="0"/>
        <v>-10</v>
      </c>
      <c r="F12">
        <f>'State Analysis'!N42</f>
        <v>100</v>
      </c>
      <c r="G12" s="13">
        <f t="shared" si="1"/>
        <v>-100</v>
      </c>
      <c r="J12" t="s">
        <v>5501</v>
      </c>
      <c r="M12" t="s">
        <v>5477</v>
      </c>
      <c r="N12" t="s">
        <v>5907</v>
      </c>
    </row>
    <row r="13" spans="1:16" x14ac:dyDescent="0.2">
      <c r="A13" s="34" t="s">
        <v>5474</v>
      </c>
      <c r="B13" t="s">
        <v>2078</v>
      </c>
      <c r="C13" t="s">
        <v>168</v>
      </c>
      <c r="D13">
        <f>'State Analysis'!H16</f>
        <v>9</v>
      </c>
      <c r="E13" s="13">
        <f t="shared" si="0"/>
        <v>-9</v>
      </c>
      <c r="F13">
        <f>'State Analysis'!N16</f>
        <v>120</v>
      </c>
      <c r="G13" s="13">
        <f t="shared" si="1"/>
        <v>-120</v>
      </c>
      <c r="M13" t="s">
        <v>5478</v>
      </c>
      <c r="N13" t="s">
        <v>5907</v>
      </c>
    </row>
    <row r="14" spans="1:16" x14ac:dyDescent="0.2">
      <c r="A14" s="34" t="s">
        <v>5483</v>
      </c>
      <c r="B14" t="s">
        <v>3301</v>
      </c>
      <c r="C14" t="s">
        <v>168</v>
      </c>
      <c r="D14">
        <f>'State Analysis'!H25</f>
        <v>9</v>
      </c>
      <c r="E14" s="13">
        <f t="shared" si="0"/>
        <v>-9</v>
      </c>
      <c r="F14">
        <f>'State Analysis'!N25</f>
        <v>76</v>
      </c>
      <c r="G14" s="13">
        <f t="shared" si="1"/>
        <v>-76</v>
      </c>
      <c r="I14" t="s">
        <v>95</v>
      </c>
      <c r="J14" t="s">
        <v>5461</v>
      </c>
      <c r="K14" t="s">
        <v>5473</v>
      </c>
      <c r="M14" t="s">
        <v>5466</v>
      </c>
      <c r="N14" t="s">
        <v>5907</v>
      </c>
    </row>
    <row r="15" spans="1:16" x14ac:dyDescent="0.2">
      <c r="A15" s="34" t="s">
        <v>253</v>
      </c>
      <c r="B15" t="s">
        <v>1671</v>
      </c>
      <c r="C15" t="s">
        <v>168</v>
      </c>
      <c r="D15">
        <f>'State Analysis'!H11</f>
        <v>6</v>
      </c>
      <c r="E15" s="13">
        <f t="shared" si="0"/>
        <v>-6</v>
      </c>
      <c r="F15">
        <f>'State Analysis'!N11</f>
        <v>97</v>
      </c>
      <c r="G15" s="13">
        <f t="shared" si="1"/>
        <v>-97</v>
      </c>
      <c r="J15" t="s">
        <v>5495</v>
      </c>
      <c r="K15" t="s">
        <v>5484</v>
      </c>
      <c r="M15" t="s">
        <v>5480</v>
      </c>
      <c r="N15" t="s">
        <v>5960</v>
      </c>
    </row>
    <row r="16" spans="1:16" x14ac:dyDescent="0.2">
      <c r="A16" s="34" t="s">
        <v>5491</v>
      </c>
      <c r="B16" t="s">
        <v>4119</v>
      </c>
      <c r="C16" t="s">
        <v>168</v>
      </c>
      <c r="D16">
        <f>'State Analysis'!H34</f>
        <v>6</v>
      </c>
      <c r="E16" s="13">
        <f t="shared" si="0"/>
        <v>-6</v>
      </c>
      <c r="F16">
        <f>'State Analysis'!N34</f>
        <v>86</v>
      </c>
      <c r="G16" s="13">
        <f t="shared" si="1"/>
        <v>-86</v>
      </c>
      <c r="J16" t="s">
        <v>5485</v>
      </c>
      <c r="K16" t="s">
        <v>5503</v>
      </c>
      <c r="M16" t="s">
        <v>5481</v>
      </c>
      <c r="N16" t="s">
        <v>5907</v>
      </c>
    </row>
    <row r="17" spans="1:14" x14ac:dyDescent="0.2">
      <c r="A17" s="34" t="s">
        <v>5497</v>
      </c>
      <c r="B17" t="s">
        <v>1961</v>
      </c>
      <c r="C17" t="s">
        <v>168</v>
      </c>
      <c r="D17">
        <f>'State Analysis'!H40</f>
        <v>6</v>
      </c>
      <c r="E17" s="13">
        <f t="shared" si="0"/>
        <v>-6</v>
      </c>
      <c r="F17">
        <f>'State Analysis'!N40</f>
        <v>115</v>
      </c>
      <c r="G17" s="13">
        <f t="shared" si="1"/>
        <v>-115</v>
      </c>
      <c r="J17" t="s">
        <v>5466</v>
      </c>
      <c r="K17" t="s">
        <v>5506</v>
      </c>
      <c r="M17" t="s">
        <v>5482</v>
      </c>
      <c r="N17" t="s">
        <v>5907</v>
      </c>
    </row>
    <row r="18" spans="1:14" x14ac:dyDescent="0.2">
      <c r="A18" s="34" t="s">
        <v>5511</v>
      </c>
      <c r="B18" t="s">
        <v>2834</v>
      </c>
      <c r="C18" t="s">
        <v>168</v>
      </c>
      <c r="D18">
        <f>'State Analysis'!H52</f>
        <v>6</v>
      </c>
      <c r="E18" s="13">
        <f t="shared" si="0"/>
        <v>-6</v>
      </c>
      <c r="F18">
        <f>'State Analysis'!N52</f>
        <v>66</v>
      </c>
      <c r="G18" s="13">
        <f t="shared" si="1"/>
        <v>-66</v>
      </c>
      <c r="H18"/>
      <c r="J18" t="s">
        <v>5494</v>
      </c>
      <c r="K18" t="s">
        <v>5462</v>
      </c>
      <c r="M18" t="s">
        <v>5484</v>
      </c>
      <c r="N18" t="s">
        <v>5907</v>
      </c>
    </row>
    <row r="19" spans="1:14" x14ac:dyDescent="0.2">
      <c r="A19" s="34" t="s">
        <v>5479</v>
      </c>
      <c r="B19" t="s">
        <v>3630</v>
      </c>
      <c r="C19" t="s">
        <v>168</v>
      </c>
      <c r="D19">
        <f>'State Analysis'!H22</f>
        <v>5</v>
      </c>
      <c r="E19" s="13">
        <f t="shared" si="0"/>
        <v>-5</v>
      </c>
      <c r="F19">
        <f>'State Analysis'!N22</f>
        <v>84</v>
      </c>
      <c r="G19" s="13">
        <f t="shared" si="1"/>
        <v>-84</v>
      </c>
      <c r="H19"/>
      <c r="J19" t="s">
        <v>5510</v>
      </c>
      <c r="K19" t="s">
        <v>5464</v>
      </c>
      <c r="M19" t="s">
        <v>5485</v>
      </c>
      <c r="N19" t="s">
        <v>5907</v>
      </c>
    </row>
    <row r="20" spans="1:14" x14ac:dyDescent="0.2">
      <c r="A20" s="34" t="s">
        <v>5507</v>
      </c>
      <c r="B20" t="s">
        <v>2054</v>
      </c>
      <c r="C20" t="s">
        <v>168</v>
      </c>
      <c r="D20">
        <f>'State Analysis'!H48</f>
        <v>4</v>
      </c>
      <c r="E20" s="13">
        <f t="shared" si="0"/>
        <v>-4</v>
      </c>
      <c r="F20">
        <f>'State Analysis'!N48</f>
        <v>114</v>
      </c>
      <c r="G20" s="13">
        <f t="shared" si="1"/>
        <v>-114</v>
      </c>
      <c r="H20"/>
      <c r="J20" t="s">
        <v>5505</v>
      </c>
      <c r="K20" t="s">
        <v>5486</v>
      </c>
      <c r="M20" t="s">
        <v>5486</v>
      </c>
      <c r="N20" t="s">
        <v>5915</v>
      </c>
    </row>
    <row r="21" spans="1:14" x14ac:dyDescent="0.2">
      <c r="A21" s="34" t="s">
        <v>5478</v>
      </c>
      <c r="B21" t="s">
        <v>687</v>
      </c>
      <c r="C21" t="s">
        <v>168</v>
      </c>
      <c r="D21">
        <f>'State Analysis'!H20</f>
        <v>3</v>
      </c>
      <c r="E21" s="13">
        <f t="shared" si="0"/>
        <v>-3</v>
      </c>
      <c r="F21">
        <f>'State Analysis'!N20</f>
        <v>45</v>
      </c>
      <c r="G21" s="13">
        <f t="shared" si="1"/>
        <v>-45</v>
      </c>
      <c r="H21"/>
      <c r="K21" t="s">
        <v>5488</v>
      </c>
      <c r="M21" t="s">
        <v>5488</v>
      </c>
      <c r="N21" t="s">
        <v>5915</v>
      </c>
    </row>
    <row r="22" spans="1:14" x14ac:dyDescent="0.2">
      <c r="A22" s="34" t="s">
        <v>5482</v>
      </c>
      <c r="B22" t="s">
        <v>4737</v>
      </c>
      <c r="C22" t="s">
        <v>168</v>
      </c>
      <c r="D22">
        <f>'State Analysis'!H26</f>
        <v>3</v>
      </c>
      <c r="E22" s="13">
        <f t="shared" si="0"/>
        <v>-3</v>
      </c>
      <c r="F22">
        <f>'State Analysis'!N26</f>
        <v>89</v>
      </c>
      <c r="G22" s="13">
        <f t="shared" si="1"/>
        <v>-89</v>
      </c>
      <c r="H22"/>
      <c r="K22" t="s">
        <v>5489</v>
      </c>
      <c r="M22" t="s">
        <v>5489</v>
      </c>
      <c r="N22" t="s">
        <v>5907</v>
      </c>
    </row>
    <row r="23" spans="1:14" x14ac:dyDescent="0.2">
      <c r="A23" s="34" t="s">
        <v>5493</v>
      </c>
      <c r="B23" t="s">
        <v>3708</v>
      </c>
      <c r="C23" t="s">
        <v>168</v>
      </c>
      <c r="D23">
        <f>'State Analysis'!H36</f>
        <v>3</v>
      </c>
      <c r="E23" s="13">
        <f t="shared" si="0"/>
        <v>-3</v>
      </c>
      <c r="F23">
        <f>'State Analysis'!N36</f>
        <v>40</v>
      </c>
      <c r="G23" s="13">
        <f t="shared" si="1"/>
        <v>-40</v>
      </c>
      <c r="H23" s="1"/>
      <c r="K23" t="s">
        <v>5472</v>
      </c>
      <c r="M23" t="s">
        <v>5490</v>
      </c>
      <c r="N23" t="s">
        <v>5915</v>
      </c>
    </row>
    <row r="24" spans="1:14" x14ac:dyDescent="0.2">
      <c r="A24" s="34" t="s">
        <v>5469</v>
      </c>
      <c r="B24" t="s">
        <v>1591</v>
      </c>
      <c r="C24" t="s">
        <v>168</v>
      </c>
      <c r="D24">
        <f>'State Analysis'!H8</f>
        <v>2</v>
      </c>
      <c r="E24" s="13">
        <f t="shared" si="0"/>
        <v>-2</v>
      </c>
      <c r="F24">
        <f>'State Analysis'!N8</f>
        <v>43</v>
      </c>
      <c r="G24" s="13">
        <f t="shared" si="1"/>
        <v>-43</v>
      </c>
      <c r="H24"/>
      <c r="K24" t="s">
        <v>5477</v>
      </c>
      <c r="M24" t="s">
        <v>5492</v>
      </c>
      <c r="N24" t="s">
        <v>5907</v>
      </c>
    </row>
    <row r="25" spans="1:14" x14ac:dyDescent="0.2">
      <c r="A25" s="34" t="s">
        <v>5500</v>
      </c>
      <c r="B25" t="s">
        <v>2632</v>
      </c>
      <c r="C25" t="s">
        <v>168</v>
      </c>
      <c r="D25">
        <f>'State Analysis'!H14</f>
        <v>1</v>
      </c>
      <c r="E25" s="13">
        <f t="shared" si="0"/>
        <v>-1</v>
      </c>
      <c r="F25">
        <f>'State Analysis'!N14</f>
        <v>30</v>
      </c>
      <c r="G25" s="13">
        <f t="shared" si="1"/>
        <v>-30</v>
      </c>
      <c r="H25"/>
      <c r="M25" t="s">
        <v>5493</v>
      </c>
      <c r="N25" t="s">
        <v>5907</v>
      </c>
    </row>
    <row r="26" spans="1:14" x14ac:dyDescent="0.2">
      <c r="A26" s="34" t="s">
        <v>5473</v>
      </c>
      <c r="B26" t="s">
        <v>4095</v>
      </c>
      <c r="C26" t="s">
        <v>95</v>
      </c>
      <c r="D26">
        <f>'State Analysis'!H15</f>
        <v>0</v>
      </c>
      <c r="E26" s="13">
        <f t="shared" si="0"/>
        <v>0</v>
      </c>
      <c r="F26">
        <f>'State Analysis'!N15</f>
        <v>21</v>
      </c>
      <c r="G26" s="13">
        <f t="shared" si="1"/>
        <v>21</v>
      </c>
      <c r="H26"/>
      <c r="M26" t="s">
        <v>5494</v>
      </c>
      <c r="N26" t="s">
        <v>5915</v>
      </c>
    </row>
    <row r="27" spans="1:14" x14ac:dyDescent="0.2">
      <c r="A27" s="34" t="s">
        <v>5484</v>
      </c>
      <c r="B27" t="s">
        <v>384</v>
      </c>
      <c r="C27" t="s">
        <v>95</v>
      </c>
      <c r="D27">
        <f>'State Analysis'!H27</f>
        <v>1</v>
      </c>
      <c r="E27" s="13">
        <f t="shared" si="0"/>
        <v>1</v>
      </c>
      <c r="F27">
        <f>'State Analysis'!N27</f>
        <v>30</v>
      </c>
      <c r="G27" s="13">
        <f t="shared" si="1"/>
        <v>30</v>
      </c>
      <c r="H27"/>
      <c r="M27" t="s">
        <v>5495</v>
      </c>
      <c r="N27" t="s">
        <v>5907</v>
      </c>
    </row>
    <row r="28" spans="1:14" x14ac:dyDescent="0.2">
      <c r="A28" s="34" t="s">
        <v>5503</v>
      </c>
      <c r="B28" t="s">
        <v>4759</v>
      </c>
      <c r="C28" t="s">
        <v>95</v>
      </c>
      <c r="D28">
        <f>'State Analysis'!H44</f>
        <v>1</v>
      </c>
      <c r="E28" s="13">
        <f t="shared" si="0"/>
        <v>1</v>
      </c>
      <c r="F28">
        <f>'State Analysis'!N44</f>
        <v>32</v>
      </c>
      <c r="G28" s="13">
        <f t="shared" si="1"/>
        <v>32</v>
      </c>
      <c r="H28"/>
      <c r="M28" t="s">
        <v>5498</v>
      </c>
      <c r="N28" t="s">
        <v>5960</v>
      </c>
    </row>
    <row r="29" spans="1:14" x14ac:dyDescent="0.2">
      <c r="A29" s="34" t="s">
        <v>5506</v>
      </c>
      <c r="B29" t="s">
        <v>3056</v>
      </c>
      <c r="C29" t="s">
        <v>95</v>
      </c>
      <c r="D29">
        <f>'State Analysis'!H47</f>
        <v>1</v>
      </c>
      <c r="E29" s="13">
        <f t="shared" si="0"/>
        <v>1</v>
      </c>
      <c r="F29">
        <f>'State Analysis'!N47</f>
        <v>46</v>
      </c>
      <c r="G29" s="13">
        <f t="shared" si="1"/>
        <v>46</v>
      </c>
      <c r="H29" s="1"/>
      <c r="M29" t="s">
        <v>5501</v>
      </c>
      <c r="N29" t="s">
        <v>5915</v>
      </c>
    </row>
    <row r="30" spans="1:14" x14ac:dyDescent="0.2">
      <c r="A30" s="34" t="s">
        <v>5462</v>
      </c>
      <c r="B30" t="s">
        <v>1348</v>
      </c>
      <c r="C30" t="s">
        <v>95</v>
      </c>
      <c r="D30">
        <f>'State Analysis'!H4</f>
        <v>2</v>
      </c>
      <c r="E30" s="13">
        <f t="shared" si="0"/>
        <v>2</v>
      </c>
      <c r="F30">
        <f>'State Analysis'!N4</f>
        <v>35</v>
      </c>
      <c r="G30" s="13">
        <f t="shared" si="1"/>
        <v>35</v>
      </c>
      <c r="H30"/>
      <c r="M30" t="s">
        <v>5503</v>
      </c>
      <c r="N30" t="s">
        <v>5915</v>
      </c>
    </row>
    <row r="31" spans="1:14" x14ac:dyDescent="0.2">
      <c r="A31" s="34" t="s">
        <v>5464</v>
      </c>
      <c r="B31" t="s">
        <v>3412</v>
      </c>
      <c r="C31" t="s">
        <v>95</v>
      </c>
      <c r="D31">
        <f>'State Analysis'!H6</f>
        <v>2</v>
      </c>
      <c r="E31" s="13">
        <f t="shared" si="0"/>
        <v>2</v>
      </c>
      <c r="F31">
        <f>'State Analysis'!N6</f>
        <v>55</v>
      </c>
      <c r="G31" s="13">
        <f t="shared" si="1"/>
        <v>55</v>
      </c>
      <c r="H31" s="1"/>
      <c r="M31" t="s">
        <v>5505</v>
      </c>
      <c r="N31" t="s">
        <v>5907</v>
      </c>
    </row>
    <row r="32" spans="1:14" x14ac:dyDescent="0.2">
      <c r="A32" s="34" t="s">
        <v>5486</v>
      </c>
      <c r="B32" t="s">
        <v>4758</v>
      </c>
      <c r="C32" t="s">
        <v>95</v>
      </c>
      <c r="D32">
        <f>'State Analysis'!H29</f>
        <v>2</v>
      </c>
      <c r="E32" s="13">
        <f t="shared" si="0"/>
        <v>2</v>
      </c>
      <c r="F32">
        <f>'State Analysis'!N29</f>
        <v>45</v>
      </c>
      <c r="G32" s="13">
        <f t="shared" si="1"/>
        <v>45</v>
      </c>
      <c r="H32"/>
      <c r="M32" t="s">
        <v>5506</v>
      </c>
      <c r="N32" t="s">
        <v>5915</v>
      </c>
    </row>
    <row r="33" spans="1:14" x14ac:dyDescent="0.2">
      <c r="A33" s="34" t="s">
        <v>5488</v>
      </c>
      <c r="B33" t="s">
        <v>1831</v>
      </c>
      <c r="C33" t="s">
        <v>95</v>
      </c>
      <c r="D33">
        <f>'State Analysis'!H31</f>
        <v>2</v>
      </c>
      <c r="E33" s="13">
        <f t="shared" si="0"/>
        <v>2</v>
      </c>
      <c r="F33">
        <f>'State Analysis'!N31</f>
        <v>46</v>
      </c>
      <c r="G33" s="13">
        <f t="shared" si="1"/>
        <v>46</v>
      </c>
      <c r="H33"/>
      <c r="M33" t="s">
        <v>5509</v>
      </c>
      <c r="N33" t="s">
        <v>5915</v>
      </c>
    </row>
    <row r="34" spans="1:14" x14ac:dyDescent="0.2">
      <c r="A34" s="34" t="s">
        <v>5489</v>
      </c>
      <c r="B34" t="s">
        <v>3227</v>
      </c>
      <c r="C34" t="s">
        <v>95</v>
      </c>
      <c r="D34">
        <f>'State Analysis'!H32</f>
        <v>2</v>
      </c>
      <c r="E34" s="13">
        <f t="shared" ref="E34:E52" si="2">IF(C34="Republican",D34,D34*-1)</f>
        <v>2</v>
      </c>
      <c r="F34">
        <f>'State Analysis'!N32</f>
        <v>25</v>
      </c>
      <c r="G34" s="13">
        <f t="shared" ref="G34:G52" si="3">IF(C34="Republican",F34,F34*-1)</f>
        <v>25</v>
      </c>
      <c r="H34"/>
      <c r="M34" t="s">
        <v>5510</v>
      </c>
      <c r="N34" t="s">
        <v>5907</v>
      </c>
    </row>
    <row r="35" spans="1:14" x14ac:dyDescent="0.2">
      <c r="A35" s="34" t="s">
        <v>5477</v>
      </c>
      <c r="B35" t="s">
        <v>3067</v>
      </c>
      <c r="C35" t="s">
        <v>95</v>
      </c>
      <c r="D35">
        <f>'State Analysis'!H19</f>
        <v>3</v>
      </c>
      <c r="E35" s="13">
        <f t="shared" si="2"/>
        <v>3</v>
      </c>
      <c r="F35">
        <f>'State Analysis'!N19</f>
        <v>53</v>
      </c>
      <c r="G35" s="13">
        <f t="shared" si="3"/>
        <v>53</v>
      </c>
      <c r="H35"/>
      <c r="M35" t="s">
        <v>5479</v>
      </c>
      <c r="N35" t="s">
        <v>5960</v>
      </c>
    </row>
    <row r="36" spans="1:14" x14ac:dyDescent="0.2">
      <c r="A36" s="34" t="s">
        <v>5472</v>
      </c>
      <c r="B36" t="s">
        <v>741</v>
      </c>
      <c r="C36" t="s">
        <v>95</v>
      </c>
      <c r="D36">
        <f>'State Analysis'!H13</f>
        <v>3</v>
      </c>
      <c r="E36" s="13">
        <f t="shared" si="2"/>
        <v>3</v>
      </c>
      <c r="F36">
        <f>'State Analysis'!N13</f>
        <v>35</v>
      </c>
      <c r="G36" s="13">
        <f t="shared" si="3"/>
        <v>35</v>
      </c>
      <c r="H36"/>
      <c r="M36" t="s">
        <v>5512</v>
      </c>
      <c r="N36" t="s">
        <v>5960</v>
      </c>
    </row>
    <row r="37" spans="1:14" x14ac:dyDescent="0.2">
      <c r="A37" s="34" t="s">
        <v>5502</v>
      </c>
      <c r="B37" t="s">
        <v>4108</v>
      </c>
      <c r="C37" t="s">
        <v>95</v>
      </c>
      <c r="D37">
        <f>'State Analysis'!H43</f>
        <v>4</v>
      </c>
      <c r="E37" s="13">
        <f t="shared" si="2"/>
        <v>4</v>
      </c>
      <c r="F37">
        <f>'State Analysis'!N43</f>
        <v>59</v>
      </c>
      <c r="G37" s="13">
        <f t="shared" si="3"/>
        <v>59</v>
      </c>
      <c r="H37"/>
    </row>
    <row r="38" spans="1:14" x14ac:dyDescent="0.2">
      <c r="A38" s="34" t="s">
        <v>5504</v>
      </c>
      <c r="B38" t="s">
        <v>797</v>
      </c>
      <c r="C38" t="s">
        <v>95</v>
      </c>
      <c r="D38">
        <f>'State Analysis'!H45</f>
        <v>4</v>
      </c>
      <c r="E38" s="13">
        <f t="shared" si="2"/>
        <v>4</v>
      </c>
      <c r="F38">
        <f>'State Analysis'!N45</f>
        <v>21</v>
      </c>
      <c r="G38" s="13">
        <f t="shared" si="3"/>
        <v>21</v>
      </c>
      <c r="H38" s="1"/>
      <c r="I38" s="1"/>
      <c r="J38" s="1"/>
      <c r="K38" s="1"/>
      <c r="L38" s="1"/>
      <c r="M38" s="1"/>
      <c r="N38" s="1"/>
    </row>
    <row r="39" spans="1:14" x14ac:dyDescent="0.2">
      <c r="A39" s="34" t="s">
        <v>5508</v>
      </c>
      <c r="B39" t="s">
        <v>1636</v>
      </c>
      <c r="C39" t="s">
        <v>95</v>
      </c>
      <c r="D39">
        <f>'State Analysis'!H49</f>
        <v>4</v>
      </c>
      <c r="E39" s="13">
        <f t="shared" si="2"/>
        <v>4</v>
      </c>
      <c r="F39">
        <f>'State Analysis'!N49</f>
        <v>65</v>
      </c>
      <c r="G39" s="13">
        <f t="shared" si="3"/>
        <v>65</v>
      </c>
      <c r="H39"/>
      <c r="I39" s="1"/>
      <c r="J39" s="1"/>
      <c r="K39" s="1"/>
      <c r="M39" s="1"/>
    </row>
    <row r="40" spans="1:14" x14ac:dyDescent="0.2">
      <c r="A40" s="34" t="s">
        <v>5476</v>
      </c>
      <c r="B40" t="s">
        <v>107</v>
      </c>
      <c r="C40" t="s">
        <v>95</v>
      </c>
      <c r="D40">
        <f>'State Analysis'!H18</f>
        <v>5</v>
      </c>
      <c r="E40" s="13">
        <f t="shared" si="2"/>
        <v>5</v>
      </c>
      <c r="F40">
        <f>'State Analysis'!N18</f>
        <v>37</v>
      </c>
      <c r="G40" s="13">
        <f t="shared" si="3"/>
        <v>37</v>
      </c>
      <c r="H40" s="1"/>
      <c r="I40" s="1"/>
      <c r="J40" s="1"/>
      <c r="K40" s="1"/>
      <c r="L40" s="1"/>
      <c r="N40" s="1"/>
    </row>
    <row r="41" spans="1:14" x14ac:dyDescent="0.2">
      <c r="A41" s="34" t="s">
        <v>5512</v>
      </c>
      <c r="B41" t="s">
        <v>2033</v>
      </c>
      <c r="C41" t="s">
        <v>95</v>
      </c>
      <c r="D41">
        <f>'State Analysis'!H53</f>
        <v>5</v>
      </c>
      <c r="E41" s="13">
        <f t="shared" si="2"/>
        <v>5</v>
      </c>
      <c r="F41">
        <f>'State Analysis'!N53</f>
        <v>37</v>
      </c>
      <c r="G41" s="13">
        <f t="shared" si="3"/>
        <v>37</v>
      </c>
      <c r="H41"/>
      <c r="I41" s="1"/>
      <c r="J41" s="1"/>
      <c r="K41" s="1"/>
    </row>
    <row r="42" spans="1:14" x14ac:dyDescent="0.2">
      <c r="A42" s="34" t="s">
        <v>5471</v>
      </c>
      <c r="B42" t="s">
        <v>484</v>
      </c>
      <c r="C42" t="s">
        <v>95</v>
      </c>
      <c r="D42">
        <f>'State Analysis'!H12</f>
        <v>6</v>
      </c>
      <c r="E42" s="13">
        <f t="shared" si="2"/>
        <v>6</v>
      </c>
      <c r="F42">
        <f>'State Analysis'!N12</f>
        <v>34</v>
      </c>
      <c r="G42" s="13">
        <f t="shared" si="3"/>
        <v>34</v>
      </c>
      <c r="H42" s="1"/>
      <c r="I42" s="1"/>
      <c r="J42" s="1"/>
      <c r="K42" s="1"/>
    </row>
    <row r="43" spans="1:14" x14ac:dyDescent="0.2">
      <c r="A43" s="34" t="s">
        <v>5475</v>
      </c>
      <c r="B43" t="s">
        <v>515</v>
      </c>
      <c r="C43" t="s">
        <v>95</v>
      </c>
      <c r="D43">
        <f>'State Analysis'!H17</f>
        <v>7</v>
      </c>
      <c r="E43" s="13">
        <f t="shared" si="2"/>
        <v>7</v>
      </c>
      <c r="F43">
        <f>'State Analysis'!N17</f>
        <v>49</v>
      </c>
      <c r="G43" s="13">
        <f t="shared" si="3"/>
        <v>49</v>
      </c>
      <c r="H43"/>
      <c r="I43" s="1"/>
      <c r="J43" s="1"/>
      <c r="K43" s="1"/>
    </row>
    <row r="44" spans="1:14" x14ac:dyDescent="0.2">
      <c r="A44" s="34" t="s">
        <v>5487</v>
      </c>
      <c r="B44" t="s">
        <v>2824</v>
      </c>
      <c r="C44" t="s">
        <v>95</v>
      </c>
      <c r="D44">
        <f>'State Analysis'!H30</f>
        <v>9</v>
      </c>
      <c r="E44" s="13">
        <f t="shared" si="2"/>
        <v>9</v>
      </c>
      <c r="F44">
        <f>'State Analysis'!N30</f>
        <v>62</v>
      </c>
      <c r="G44" s="13">
        <f t="shared" si="3"/>
        <v>62</v>
      </c>
      <c r="H44"/>
      <c r="I44" s="1"/>
      <c r="J44" s="1"/>
      <c r="K44" s="1"/>
    </row>
    <row r="45" spans="1:14" x14ac:dyDescent="0.2">
      <c r="A45" s="34" t="s">
        <v>5496</v>
      </c>
      <c r="B45" t="s">
        <v>2772</v>
      </c>
      <c r="C45" t="s">
        <v>95</v>
      </c>
      <c r="D45">
        <f>'State Analysis'!H39</f>
        <v>9</v>
      </c>
      <c r="E45" s="13">
        <f t="shared" si="2"/>
        <v>9</v>
      </c>
      <c r="F45">
        <f>'State Analysis'!N39</f>
        <v>57</v>
      </c>
      <c r="G45" s="13">
        <f t="shared" si="3"/>
        <v>57</v>
      </c>
      <c r="H45"/>
      <c r="I45" s="1"/>
      <c r="J45" s="1"/>
      <c r="K45" s="1"/>
      <c r="L45" s="1"/>
      <c r="M45" s="1"/>
    </row>
    <row r="46" spans="1:14" x14ac:dyDescent="0.2">
      <c r="A46" s="34" t="s">
        <v>5461</v>
      </c>
      <c r="B46" t="s">
        <v>453</v>
      </c>
      <c r="C46" t="s">
        <v>95</v>
      </c>
      <c r="D46">
        <f>'State Analysis'!H3</f>
        <v>10</v>
      </c>
      <c r="E46" s="13">
        <f t="shared" si="2"/>
        <v>10</v>
      </c>
      <c r="F46">
        <f>'State Analysis'!N3</f>
        <v>62</v>
      </c>
      <c r="G46" s="13">
        <f t="shared" si="3"/>
        <v>62</v>
      </c>
      <c r="H46"/>
      <c r="I46" s="1"/>
      <c r="J46" s="1"/>
      <c r="K46" s="1"/>
      <c r="L46" s="1"/>
    </row>
    <row r="47" spans="1:14" x14ac:dyDescent="0.2">
      <c r="A47" s="34" t="s">
        <v>5495</v>
      </c>
      <c r="B47" t="s">
        <v>93</v>
      </c>
      <c r="C47" t="s">
        <v>95</v>
      </c>
      <c r="D47">
        <f>'State Analysis'!H38</f>
        <v>11</v>
      </c>
      <c r="E47" s="13">
        <f t="shared" si="2"/>
        <v>11</v>
      </c>
      <c r="F47">
        <f>'State Analysis'!N38</f>
        <v>51</v>
      </c>
      <c r="G47" s="13">
        <f t="shared" si="3"/>
        <v>51</v>
      </c>
      <c r="H47"/>
      <c r="I47" s="1"/>
      <c r="J47" s="1"/>
      <c r="K47" s="1"/>
    </row>
    <row r="48" spans="1:14" x14ac:dyDescent="0.2">
      <c r="A48" s="34" t="s">
        <v>5485</v>
      </c>
      <c r="B48" t="s">
        <v>147</v>
      </c>
      <c r="C48" t="s">
        <v>95</v>
      </c>
      <c r="D48">
        <f>'State Analysis'!H28</f>
        <v>13</v>
      </c>
      <c r="E48" s="13">
        <f t="shared" si="2"/>
        <v>13</v>
      </c>
      <c r="F48">
        <f>'State Analysis'!N28</f>
        <v>47</v>
      </c>
      <c r="G48" s="13">
        <f t="shared" si="3"/>
        <v>47</v>
      </c>
      <c r="H48"/>
      <c r="I48" s="1"/>
      <c r="J48" s="1"/>
      <c r="K48" s="1"/>
      <c r="L48" s="1"/>
    </row>
    <row r="49" spans="1:14" x14ac:dyDescent="0.2">
      <c r="A49" s="34" t="s">
        <v>5466</v>
      </c>
      <c r="B49" t="s">
        <v>124</v>
      </c>
      <c r="C49" t="s">
        <v>95</v>
      </c>
      <c r="D49">
        <f>'State Analysis'!H21</f>
        <v>14</v>
      </c>
      <c r="E49" s="13">
        <f t="shared" si="2"/>
        <v>14</v>
      </c>
      <c r="F49">
        <f>'State Analysis'!N21</f>
        <v>65</v>
      </c>
      <c r="G49" s="13">
        <f t="shared" si="3"/>
        <v>65</v>
      </c>
      <c r="H49"/>
      <c r="I49" s="1"/>
      <c r="J49" s="1"/>
      <c r="K49" s="1"/>
      <c r="L49" s="1"/>
    </row>
    <row r="50" spans="1:14" x14ac:dyDescent="0.2">
      <c r="A50" s="34" t="s">
        <v>5494</v>
      </c>
      <c r="B50" t="s">
        <v>1324</v>
      </c>
      <c r="C50" t="s">
        <v>95</v>
      </c>
      <c r="D50">
        <f>'State Analysis'!H37</f>
        <v>14</v>
      </c>
      <c r="E50" s="13">
        <f t="shared" si="2"/>
        <v>14</v>
      </c>
      <c r="F50">
        <f>'State Analysis'!N37</f>
        <v>40</v>
      </c>
      <c r="G50" s="13">
        <f t="shared" si="3"/>
        <v>40</v>
      </c>
      <c r="H50"/>
      <c r="I50" s="1"/>
      <c r="J50" s="1"/>
      <c r="K50" s="1"/>
    </row>
    <row r="51" spans="1:14" x14ac:dyDescent="0.2">
      <c r="A51" s="34" t="s">
        <v>5510</v>
      </c>
      <c r="B51" t="s">
        <v>2928</v>
      </c>
      <c r="C51" t="s">
        <v>95</v>
      </c>
      <c r="D51">
        <f>'State Analysis'!H51</f>
        <v>17</v>
      </c>
      <c r="E51" s="13">
        <f t="shared" si="2"/>
        <v>17</v>
      </c>
      <c r="F51">
        <f>'State Analysis'!N51</f>
        <v>48</v>
      </c>
      <c r="G51" s="13">
        <f t="shared" si="3"/>
        <v>48</v>
      </c>
      <c r="H51"/>
      <c r="I51" s="1"/>
      <c r="J51" s="1"/>
      <c r="K51" s="1"/>
      <c r="L51" s="1"/>
      <c r="N51" s="1"/>
    </row>
    <row r="52" spans="1:14" x14ac:dyDescent="0.2">
      <c r="A52" s="34" t="s">
        <v>5505</v>
      </c>
      <c r="B52" t="s">
        <v>215</v>
      </c>
      <c r="C52" t="s">
        <v>95</v>
      </c>
      <c r="D52">
        <f>'State Analysis'!H46</f>
        <v>42</v>
      </c>
      <c r="E52" s="13">
        <f t="shared" si="2"/>
        <v>42</v>
      </c>
      <c r="F52">
        <f>'State Analysis'!N46</f>
        <v>68</v>
      </c>
      <c r="G52" s="13">
        <f t="shared" si="3"/>
        <v>68</v>
      </c>
      <c r="H52"/>
      <c r="I52" s="1"/>
      <c r="J52" s="1"/>
      <c r="K52" s="1"/>
      <c r="L52" s="1"/>
    </row>
    <row r="53" spans="1:14" x14ac:dyDescent="0.2">
      <c r="C53" s="20"/>
      <c r="D53" s="20"/>
      <c r="E53"/>
      <c r="F53"/>
      <c r="G53"/>
      <c r="H53"/>
      <c r="I53" s="1"/>
      <c r="J53" s="1"/>
      <c r="K53" s="1"/>
    </row>
    <row r="54" spans="1:14" x14ac:dyDescent="0.2">
      <c r="C54" s="20"/>
      <c r="D54" s="20"/>
      <c r="E54"/>
      <c r="F54"/>
      <c r="G54"/>
      <c r="H54"/>
      <c r="I54" s="1"/>
      <c r="J54" s="1"/>
      <c r="K54" s="1"/>
      <c r="N54" s="21"/>
    </row>
    <row r="55" spans="1:14" x14ac:dyDescent="0.2">
      <c r="C55" s="20"/>
      <c r="D55" s="20"/>
      <c r="E55"/>
      <c r="F55"/>
      <c r="G55"/>
      <c r="H55"/>
      <c r="I55" s="1"/>
      <c r="J55" s="1"/>
      <c r="K55" s="1"/>
    </row>
    <row r="56" spans="1:14" x14ac:dyDescent="0.2">
      <c r="C56" s="20"/>
      <c r="D56" s="20"/>
      <c r="E56"/>
      <c r="F56"/>
      <c r="G56"/>
      <c r="H56" s="1"/>
      <c r="I56" s="1"/>
      <c r="J56" s="1"/>
      <c r="K56" s="1"/>
    </row>
    <row r="57" spans="1:14" x14ac:dyDescent="0.2">
      <c r="C57" s="20"/>
      <c r="D57" s="20"/>
      <c r="E57"/>
      <c r="F57"/>
      <c r="G57"/>
      <c r="H57"/>
      <c r="I57" s="1"/>
      <c r="J57" s="1"/>
      <c r="K57" s="1"/>
      <c r="L57" s="1"/>
    </row>
    <row r="58" spans="1:14" x14ac:dyDescent="0.2">
      <c r="C58" s="20"/>
      <c r="D58" s="20"/>
      <c r="E58"/>
      <c r="F58"/>
      <c r="G58"/>
      <c r="H58"/>
      <c r="I58" s="1"/>
      <c r="J58" s="1"/>
      <c r="K58" s="1"/>
      <c r="N58" s="1"/>
    </row>
    <row r="59" spans="1:14" x14ac:dyDescent="0.2">
      <c r="C59" s="20"/>
      <c r="D59" s="20"/>
      <c r="E59"/>
      <c r="F59"/>
      <c r="G59"/>
      <c r="H59"/>
      <c r="I59" s="1"/>
      <c r="J59" s="1"/>
    </row>
    <row r="60" spans="1:14" x14ac:dyDescent="0.2">
      <c r="C60" s="20"/>
      <c r="D60" s="20"/>
      <c r="E60"/>
      <c r="F60"/>
      <c r="G60"/>
      <c r="H60"/>
      <c r="J60" s="1"/>
    </row>
    <row r="61" spans="1:14" x14ac:dyDescent="0.2">
      <c r="C61" s="20"/>
      <c r="D61" s="20"/>
      <c r="E61"/>
      <c r="F61"/>
      <c r="G61"/>
      <c r="H61"/>
      <c r="I61" s="1"/>
      <c r="J61" s="1"/>
      <c r="K61" s="1"/>
    </row>
    <row r="62" spans="1:14" x14ac:dyDescent="0.2">
      <c r="C62" s="20"/>
      <c r="D62" s="20"/>
      <c r="E62"/>
      <c r="F62"/>
      <c r="G62"/>
      <c r="H62"/>
    </row>
    <row r="63" spans="1:14" x14ac:dyDescent="0.2">
      <c r="D63" s="20"/>
      <c r="E63"/>
      <c r="F63" s="20"/>
      <c r="G63"/>
      <c r="H63"/>
    </row>
    <row r="64" spans="1:14" x14ac:dyDescent="0.2">
      <c r="C64" s="20"/>
      <c r="D64" s="20"/>
      <c r="E64"/>
      <c r="F64" s="20"/>
      <c r="G64"/>
      <c r="H64"/>
    </row>
    <row r="65" spans="3:8" x14ac:dyDescent="0.2">
      <c r="C65" s="20"/>
      <c r="D65" s="20"/>
      <c r="E65"/>
      <c r="F65" s="20"/>
      <c r="G65"/>
      <c r="H65"/>
    </row>
    <row r="66" spans="3:8" x14ac:dyDescent="0.2">
      <c r="C66" s="20"/>
      <c r="D66" s="20"/>
      <c r="E66"/>
      <c r="F66"/>
      <c r="G66"/>
      <c r="H66"/>
    </row>
    <row r="67" spans="3:8" x14ac:dyDescent="0.2">
      <c r="C67" s="20"/>
      <c r="D67" s="20"/>
      <c r="E67"/>
      <c r="F67"/>
      <c r="G67"/>
      <c r="H67"/>
    </row>
    <row r="68" spans="3:8" x14ac:dyDescent="0.2">
      <c r="C68" s="20"/>
      <c r="D68" s="20"/>
      <c r="E68"/>
      <c r="F68"/>
      <c r="G68"/>
      <c r="H68"/>
    </row>
    <row r="69" spans="3:8" x14ac:dyDescent="0.2">
      <c r="C69" s="20"/>
      <c r="D69" s="20"/>
      <c r="E69"/>
      <c r="F69"/>
      <c r="G69"/>
      <c r="H69"/>
    </row>
    <row r="70" spans="3:8" x14ac:dyDescent="0.2">
      <c r="C70" s="20"/>
      <c r="D70" s="20"/>
      <c r="E70"/>
      <c r="F70"/>
      <c r="G70"/>
      <c r="H70"/>
    </row>
    <row r="71" spans="3:8" x14ac:dyDescent="0.2">
      <c r="C71" s="20"/>
      <c r="D71" s="20"/>
      <c r="E71"/>
      <c r="F71"/>
      <c r="G71"/>
      <c r="H71"/>
    </row>
    <row r="72" spans="3:8" x14ac:dyDescent="0.2">
      <c r="C72" s="20"/>
      <c r="D72" s="20"/>
      <c r="E72"/>
      <c r="F72"/>
      <c r="G72"/>
      <c r="H72"/>
    </row>
    <row r="73" spans="3:8" x14ac:dyDescent="0.2">
      <c r="C73" s="20"/>
      <c r="D73" s="20"/>
      <c r="E73"/>
      <c r="F73"/>
      <c r="G73"/>
      <c r="H73"/>
    </row>
    <row r="74" spans="3:8" x14ac:dyDescent="0.2">
      <c r="C74" s="20"/>
      <c r="D74" s="20"/>
      <c r="E74"/>
      <c r="F74"/>
      <c r="G74"/>
      <c r="H74"/>
    </row>
    <row r="75" spans="3:8" x14ac:dyDescent="0.2">
      <c r="C75" s="20"/>
      <c r="D75" s="20"/>
      <c r="E75"/>
      <c r="F75"/>
      <c r="G75"/>
      <c r="H75"/>
    </row>
    <row r="76" spans="3:8" x14ac:dyDescent="0.2">
      <c r="C76" s="20"/>
      <c r="D76" s="20"/>
      <c r="E76"/>
      <c r="F76"/>
      <c r="G76"/>
      <c r="H76"/>
    </row>
    <row r="77" spans="3:8" x14ac:dyDescent="0.2">
      <c r="C77" s="20"/>
      <c r="D77" s="20"/>
      <c r="E77"/>
      <c r="F77"/>
      <c r="G77"/>
      <c r="H77"/>
    </row>
    <row r="78" spans="3:8" x14ac:dyDescent="0.2">
      <c r="C78" s="20"/>
      <c r="D78" s="20"/>
      <c r="E78"/>
      <c r="F78"/>
      <c r="G78"/>
      <c r="H78"/>
    </row>
    <row r="79" spans="3:8" x14ac:dyDescent="0.2">
      <c r="C79" s="20"/>
      <c r="D79" s="20"/>
      <c r="E79"/>
      <c r="F79"/>
      <c r="G79"/>
      <c r="H79"/>
    </row>
    <row r="80" spans="3:8" x14ac:dyDescent="0.2">
      <c r="C80" s="20"/>
      <c r="D80" s="20"/>
      <c r="E80"/>
      <c r="F80"/>
      <c r="G80"/>
      <c r="H80"/>
    </row>
    <row r="81" spans="3:8" x14ac:dyDescent="0.2">
      <c r="C81" s="20"/>
      <c r="D81" s="20"/>
      <c r="E81"/>
      <c r="F81"/>
      <c r="G81"/>
      <c r="H81"/>
    </row>
    <row r="82" spans="3:8" x14ac:dyDescent="0.2">
      <c r="C82" s="20"/>
      <c r="D82" s="20"/>
      <c r="E82"/>
      <c r="F82"/>
      <c r="G82"/>
      <c r="H82"/>
    </row>
    <row r="83" spans="3:8" x14ac:dyDescent="0.2">
      <c r="C83" s="20"/>
      <c r="D83" s="20"/>
      <c r="E83"/>
      <c r="F83"/>
      <c r="G83"/>
      <c r="H83"/>
    </row>
    <row r="84" spans="3:8" x14ac:dyDescent="0.2">
      <c r="C84" s="20"/>
      <c r="D84" s="20"/>
      <c r="E84"/>
      <c r="F84"/>
      <c r="G84"/>
      <c r="H84"/>
    </row>
    <row r="85" spans="3:8" x14ac:dyDescent="0.2">
      <c r="C85" s="20"/>
      <c r="D85" s="20"/>
      <c r="E85"/>
      <c r="F85"/>
      <c r="G85"/>
      <c r="H85"/>
    </row>
    <row r="86" spans="3:8" x14ac:dyDescent="0.2">
      <c r="C86" s="20"/>
      <c r="D86" s="20"/>
      <c r="E86"/>
      <c r="F86"/>
      <c r="G86"/>
      <c r="H86"/>
    </row>
    <row r="87" spans="3:8" x14ac:dyDescent="0.2">
      <c r="C87" s="20"/>
      <c r="D87" s="20"/>
      <c r="E87"/>
      <c r="F87"/>
      <c r="G87"/>
      <c r="H87"/>
    </row>
    <row r="88" spans="3:8" x14ac:dyDescent="0.2">
      <c r="C88" s="20"/>
      <c r="D88" s="20"/>
      <c r="E88"/>
      <c r="F88"/>
      <c r="G88"/>
      <c r="H88"/>
    </row>
    <row r="89" spans="3:8" x14ac:dyDescent="0.2">
      <c r="C89" s="20"/>
      <c r="D89" s="20"/>
      <c r="E89"/>
      <c r="F89"/>
      <c r="G89"/>
      <c r="H89"/>
    </row>
    <row r="90" spans="3:8" x14ac:dyDescent="0.2">
      <c r="C90" s="20"/>
      <c r="D90" s="20"/>
      <c r="E90"/>
      <c r="F90"/>
      <c r="G90"/>
      <c r="H90"/>
    </row>
    <row r="91" spans="3:8" x14ac:dyDescent="0.2">
      <c r="C91" s="20"/>
      <c r="D91" s="20"/>
      <c r="E91"/>
      <c r="F91"/>
      <c r="G91"/>
      <c r="H91"/>
    </row>
    <row r="92" spans="3:8" x14ac:dyDescent="0.2">
      <c r="C92" s="20"/>
      <c r="D92" s="20"/>
      <c r="E92"/>
      <c r="F92"/>
      <c r="G92"/>
      <c r="H92"/>
    </row>
    <row r="93" spans="3:8" x14ac:dyDescent="0.2">
      <c r="C93" s="20"/>
      <c r="D93" s="20"/>
      <c r="E93"/>
      <c r="F93"/>
      <c r="G93"/>
      <c r="H93"/>
    </row>
    <row r="94" spans="3:8" x14ac:dyDescent="0.2">
      <c r="C94" s="20"/>
      <c r="D94" s="20"/>
      <c r="E94"/>
      <c r="F94"/>
      <c r="G94"/>
      <c r="H94"/>
    </row>
    <row r="95" spans="3:8" x14ac:dyDescent="0.2">
      <c r="C95" s="20"/>
      <c r="D95" s="20"/>
      <c r="E95"/>
      <c r="F95"/>
      <c r="G95"/>
      <c r="H95"/>
    </row>
    <row r="96" spans="3:8" x14ac:dyDescent="0.2">
      <c r="C96" s="20"/>
      <c r="D96" s="20"/>
      <c r="E96"/>
      <c r="F96"/>
      <c r="G96"/>
      <c r="H96"/>
    </row>
    <row r="97" spans="3:8" x14ac:dyDescent="0.2">
      <c r="C97" s="20"/>
      <c r="D97" s="20"/>
      <c r="E97"/>
      <c r="F97"/>
      <c r="G97"/>
      <c r="H97"/>
    </row>
    <row r="98" spans="3:8" x14ac:dyDescent="0.2">
      <c r="C98" s="20"/>
      <c r="D98" s="20"/>
      <c r="E98"/>
      <c r="F98"/>
      <c r="G98"/>
      <c r="H98"/>
    </row>
    <row r="99" spans="3:8" x14ac:dyDescent="0.2">
      <c r="C99" s="20"/>
      <c r="D99" s="20"/>
      <c r="E99"/>
      <c r="F99"/>
      <c r="G99"/>
      <c r="H99"/>
    </row>
    <row r="100" spans="3:8" x14ac:dyDescent="0.2">
      <c r="C100" s="20"/>
      <c r="D100" s="20"/>
      <c r="E100"/>
      <c r="F100"/>
      <c r="G100"/>
      <c r="H100"/>
    </row>
    <row r="101" spans="3:8" x14ac:dyDescent="0.2">
      <c r="C101" s="20"/>
      <c r="D101" s="20"/>
      <c r="E101"/>
      <c r="F101"/>
      <c r="G101"/>
      <c r="H101"/>
    </row>
    <row r="102" spans="3:8" x14ac:dyDescent="0.2">
      <c r="C102" s="20"/>
      <c r="D102" s="20"/>
      <c r="E102"/>
      <c r="F102"/>
      <c r="G102"/>
      <c r="H102"/>
    </row>
    <row r="103" spans="3:8" x14ac:dyDescent="0.2">
      <c r="C103" s="20"/>
      <c r="D103" s="20"/>
      <c r="E103"/>
      <c r="F103"/>
      <c r="G103"/>
      <c r="H103"/>
    </row>
    <row r="104" spans="3:8" x14ac:dyDescent="0.2">
      <c r="C104" s="20"/>
      <c r="D104" s="20"/>
      <c r="E104"/>
      <c r="F104"/>
      <c r="G104"/>
      <c r="H104"/>
    </row>
    <row r="105" spans="3:8" x14ac:dyDescent="0.2">
      <c r="C105" s="20"/>
      <c r="D105" s="20"/>
      <c r="E105"/>
      <c r="F105"/>
      <c r="G105"/>
      <c r="H105"/>
    </row>
    <row r="106" spans="3:8" x14ac:dyDescent="0.2">
      <c r="C106" s="20"/>
      <c r="D106" s="20"/>
      <c r="E106"/>
      <c r="F106"/>
      <c r="G106"/>
      <c r="H106"/>
    </row>
    <row r="107" spans="3:8" x14ac:dyDescent="0.2">
      <c r="C107" s="20"/>
      <c r="D107" s="20"/>
      <c r="E107"/>
      <c r="F107"/>
      <c r="G107"/>
      <c r="H107"/>
    </row>
    <row r="108" spans="3:8" x14ac:dyDescent="0.2">
      <c r="C108" s="20"/>
      <c r="D108" s="20"/>
      <c r="E108"/>
      <c r="F108"/>
      <c r="G108"/>
      <c r="H108"/>
    </row>
    <row r="109" spans="3:8" x14ac:dyDescent="0.2">
      <c r="C109" s="20"/>
      <c r="D109" s="20"/>
      <c r="E109"/>
      <c r="F109"/>
      <c r="G109"/>
      <c r="H109"/>
    </row>
    <row r="110" spans="3:8" x14ac:dyDescent="0.2">
      <c r="C110" s="20"/>
      <c r="D110" s="20"/>
      <c r="E110"/>
      <c r="F110"/>
      <c r="G110"/>
      <c r="H110"/>
    </row>
    <row r="111" spans="3:8" x14ac:dyDescent="0.2">
      <c r="C111" s="20"/>
      <c r="D111" s="20"/>
      <c r="E111"/>
      <c r="F111"/>
      <c r="G111"/>
      <c r="H111"/>
    </row>
    <row r="112" spans="3:8" x14ac:dyDescent="0.2">
      <c r="C112" s="20"/>
      <c r="D112" s="20"/>
      <c r="E112"/>
      <c r="F112"/>
      <c r="G112"/>
      <c r="H112"/>
    </row>
    <row r="113" spans="3:8" x14ac:dyDescent="0.2">
      <c r="C113" s="20"/>
      <c r="D113" s="20"/>
      <c r="E113"/>
      <c r="F113"/>
      <c r="G113"/>
      <c r="H113"/>
    </row>
    <row r="114" spans="3:8" x14ac:dyDescent="0.2">
      <c r="C114" s="20"/>
      <c r="D114" s="20"/>
      <c r="E114"/>
      <c r="F114"/>
      <c r="G114"/>
      <c r="H114"/>
    </row>
    <row r="115" spans="3:8" x14ac:dyDescent="0.2">
      <c r="C115" s="20"/>
      <c r="D115" s="20"/>
      <c r="E115"/>
      <c r="F115"/>
      <c r="G115"/>
      <c r="H115"/>
    </row>
    <row r="116" spans="3:8" x14ac:dyDescent="0.2">
      <c r="C116" s="20"/>
      <c r="D116" s="20"/>
      <c r="E116"/>
      <c r="F116"/>
      <c r="G116"/>
      <c r="H116"/>
    </row>
    <row r="117" spans="3:8" x14ac:dyDescent="0.2">
      <c r="C117" s="20"/>
      <c r="D117" s="20"/>
      <c r="E117"/>
      <c r="F117"/>
      <c r="G117"/>
      <c r="H117"/>
    </row>
    <row r="118" spans="3:8" x14ac:dyDescent="0.2">
      <c r="C118" s="20"/>
      <c r="D118" s="20"/>
      <c r="E118"/>
      <c r="F118"/>
      <c r="G118"/>
      <c r="H118"/>
    </row>
    <row r="119" spans="3:8" x14ac:dyDescent="0.2">
      <c r="C119" s="20"/>
      <c r="D119" s="20"/>
      <c r="E119"/>
      <c r="F119"/>
      <c r="G119"/>
      <c r="H119"/>
    </row>
    <row r="120" spans="3:8" x14ac:dyDescent="0.2">
      <c r="C120" s="20"/>
      <c r="D120" s="20"/>
      <c r="E120"/>
      <c r="F120"/>
      <c r="G120"/>
      <c r="H120"/>
    </row>
    <row r="121" spans="3:8" x14ac:dyDescent="0.2">
      <c r="C121" s="20"/>
      <c r="D121" s="20"/>
      <c r="E121"/>
      <c r="F121"/>
      <c r="G121"/>
      <c r="H121"/>
    </row>
    <row r="122" spans="3:8" x14ac:dyDescent="0.2">
      <c r="C122" s="20"/>
      <c r="D122" s="20"/>
      <c r="E122"/>
      <c r="F122"/>
      <c r="G122"/>
      <c r="H122"/>
    </row>
    <row r="123" spans="3:8" x14ac:dyDescent="0.2">
      <c r="C123" s="20"/>
      <c r="D123" s="20"/>
      <c r="E123"/>
      <c r="F123"/>
      <c r="G123"/>
      <c r="H123"/>
    </row>
    <row r="124" spans="3:8" x14ac:dyDescent="0.2">
      <c r="C124" s="20"/>
      <c r="D124" s="20"/>
      <c r="E124"/>
      <c r="F124"/>
      <c r="G124"/>
      <c r="H124"/>
    </row>
    <row r="125" spans="3:8" x14ac:dyDescent="0.2">
      <c r="C125" s="20"/>
      <c r="D125" s="20"/>
      <c r="E125"/>
      <c r="F125"/>
      <c r="G125"/>
      <c r="H125"/>
    </row>
    <row r="126" spans="3:8" x14ac:dyDescent="0.2">
      <c r="C126" s="20"/>
      <c r="D126" s="20"/>
      <c r="E126"/>
      <c r="F126"/>
      <c r="G126"/>
      <c r="H126"/>
    </row>
    <row r="127" spans="3:8" x14ac:dyDescent="0.2">
      <c r="C127" s="20"/>
      <c r="D127" s="20"/>
      <c r="E127"/>
      <c r="F127"/>
      <c r="G127"/>
      <c r="H127"/>
    </row>
    <row r="128" spans="3:8" x14ac:dyDescent="0.2">
      <c r="C128" s="20"/>
      <c r="D128" s="20"/>
      <c r="E128"/>
      <c r="F128"/>
      <c r="G128"/>
      <c r="H128"/>
    </row>
    <row r="129" spans="3:8" x14ac:dyDescent="0.2">
      <c r="C129" s="20"/>
      <c r="D129" s="20"/>
      <c r="E129"/>
      <c r="F129"/>
      <c r="G129"/>
      <c r="H129"/>
    </row>
    <row r="130" spans="3:8" x14ac:dyDescent="0.2">
      <c r="C130" s="20"/>
      <c r="D130" s="20"/>
      <c r="E130"/>
      <c r="F130"/>
      <c r="G130"/>
      <c r="H130"/>
    </row>
    <row r="131" spans="3:8" x14ac:dyDescent="0.2">
      <c r="C131" s="20"/>
      <c r="D131" s="20"/>
      <c r="E131"/>
      <c r="F131"/>
      <c r="G131"/>
      <c r="H131"/>
    </row>
    <row r="132" spans="3:8" x14ac:dyDescent="0.2">
      <c r="C132" s="20"/>
      <c r="D132" s="20"/>
      <c r="E132"/>
      <c r="F132"/>
      <c r="G132"/>
      <c r="H132"/>
    </row>
    <row r="133" spans="3:8" x14ac:dyDescent="0.2">
      <c r="C133" s="20"/>
      <c r="D133" s="20"/>
      <c r="E133"/>
      <c r="F133"/>
      <c r="G133"/>
      <c r="H133"/>
    </row>
    <row r="134" spans="3:8" x14ac:dyDescent="0.2">
      <c r="C134" s="20"/>
      <c r="D134" s="20"/>
      <c r="E134"/>
      <c r="F134"/>
      <c r="G134"/>
      <c r="H134"/>
    </row>
    <row r="135" spans="3:8" x14ac:dyDescent="0.2">
      <c r="C135" s="20"/>
      <c r="D135" s="20"/>
      <c r="E135"/>
      <c r="F135"/>
      <c r="G135"/>
      <c r="H135"/>
    </row>
    <row r="136" spans="3:8" x14ac:dyDescent="0.2">
      <c r="C136" s="20"/>
      <c r="D136" s="20"/>
      <c r="E136"/>
      <c r="F136"/>
      <c r="G136"/>
      <c r="H136"/>
    </row>
    <row r="137" spans="3:8" x14ac:dyDescent="0.2">
      <c r="C137" s="20"/>
      <c r="D137" s="20"/>
      <c r="E137"/>
      <c r="F137"/>
      <c r="G137"/>
      <c r="H137"/>
    </row>
    <row r="138" spans="3:8" x14ac:dyDescent="0.2">
      <c r="C138" s="20"/>
      <c r="D138" s="20"/>
      <c r="E138"/>
      <c r="F138"/>
      <c r="G138"/>
      <c r="H138"/>
    </row>
    <row r="139" spans="3:8" x14ac:dyDescent="0.2">
      <c r="C139" s="20"/>
      <c r="D139" s="20"/>
      <c r="E139"/>
      <c r="F139"/>
      <c r="G139"/>
      <c r="H139"/>
    </row>
    <row r="140" spans="3:8" x14ac:dyDescent="0.2">
      <c r="C140" s="20"/>
      <c r="D140" s="20"/>
      <c r="E140"/>
      <c r="F140"/>
      <c r="G140"/>
      <c r="H140"/>
    </row>
    <row r="141" spans="3:8" x14ac:dyDescent="0.2">
      <c r="C141" s="20"/>
      <c r="D141" s="20"/>
      <c r="E141"/>
      <c r="F141"/>
      <c r="G141"/>
      <c r="H141"/>
    </row>
    <row r="142" spans="3:8" x14ac:dyDescent="0.2">
      <c r="C142" s="20"/>
      <c r="D142" s="20"/>
      <c r="E142"/>
      <c r="F142"/>
      <c r="G142"/>
      <c r="H142"/>
    </row>
    <row r="143" spans="3:8" x14ac:dyDescent="0.2">
      <c r="C143" s="20"/>
      <c r="D143" s="20"/>
      <c r="E143"/>
      <c r="F143"/>
      <c r="G143"/>
      <c r="H143"/>
    </row>
    <row r="144" spans="3:8" x14ac:dyDescent="0.2">
      <c r="C144" s="20"/>
      <c r="D144" s="20"/>
      <c r="E144"/>
      <c r="F144"/>
      <c r="G144"/>
      <c r="H144"/>
    </row>
    <row r="145" spans="3:8" x14ac:dyDescent="0.2">
      <c r="C145" s="20"/>
      <c r="D145" s="20"/>
      <c r="E145"/>
      <c r="F145"/>
      <c r="G145"/>
      <c r="H145"/>
    </row>
    <row r="146" spans="3:8" x14ac:dyDescent="0.2">
      <c r="C146" s="20"/>
      <c r="D146" s="20"/>
      <c r="E146"/>
      <c r="F146"/>
      <c r="G146"/>
      <c r="H146"/>
    </row>
    <row r="147" spans="3:8" x14ac:dyDescent="0.2">
      <c r="C147" s="20"/>
      <c r="D147" s="20"/>
      <c r="E147"/>
      <c r="F147"/>
      <c r="G147"/>
      <c r="H147"/>
    </row>
    <row r="148" spans="3:8" x14ac:dyDescent="0.2">
      <c r="C148" s="20"/>
      <c r="D148" s="20"/>
      <c r="E148"/>
      <c r="F148"/>
      <c r="G148"/>
      <c r="H148"/>
    </row>
    <row r="149" spans="3:8" x14ac:dyDescent="0.2">
      <c r="C149" s="20"/>
      <c r="D149" s="20"/>
      <c r="E149"/>
      <c r="F149"/>
      <c r="G149"/>
      <c r="H149"/>
    </row>
    <row r="150" spans="3:8" x14ac:dyDescent="0.2">
      <c r="C150" s="20"/>
      <c r="D150" s="20"/>
      <c r="E150"/>
      <c r="F150"/>
      <c r="G150"/>
      <c r="H150"/>
    </row>
    <row r="151" spans="3:8" x14ac:dyDescent="0.2">
      <c r="C151" s="20"/>
      <c r="D151" s="20"/>
      <c r="E151"/>
      <c r="F151"/>
      <c r="G151"/>
      <c r="H151"/>
    </row>
    <row r="152" spans="3:8" x14ac:dyDescent="0.2">
      <c r="C152" s="20"/>
      <c r="D152" s="20"/>
      <c r="E152"/>
      <c r="F152"/>
      <c r="G152"/>
      <c r="H152"/>
    </row>
    <row r="153" spans="3:8" x14ac:dyDescent="0.2">
      <c r="C153" s="20"/>
      <c r="D153" s="20"/>
      <c r="E153"/>
      <c r="F153"/>
      <c r="G153"/>
      <c r="H153"/>
    </row>
    <row r="154" spans="3:8" x14ac:dyDescent="0.2">
      <c r="C154" s="20"/>
      <c r="D154" s="20"/>
      <c r="E154"/>
      <c r="F154"/>
      <c r="G154"/>
      <c r="H154"/>
    </row>
    <row r="155" spans="3:8" x14ac:dyDescent="0.2">
      <c r="C155" s="20"/>
      <c r="D155" s="20"/>
      <c r="E155"/>
      <c r="F155"/>
      <c r="G155"/>
      <c r="H155"/>
    </row>
    <row r="156" spans="3:8" x14ac:dyDescent="0.2">
      <c r="C156" s="20"/>
      <c r="D156" s="20"/>
      <c r="E156"/>
      <c r="F156"/>
      <c r="G156"/>
      <c r="H156"/>
    </row>
  </sheetData>
  <sortState xmlns:xlrd2="http://schemas.microsoft.com/office/spreadsheetml/2017/richdata2" ref="M1:N34">
    <sortCondition ref="M1:M34"/>
  </sortState>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D2E60D-CFAD-9F47-A4C7-674B34E18AFB}">
  <dimension ref="A1:Q148"/>
  <sheetViews>
    <sheetView tabSelected="1" topLeftCell="A118" workbookViewId="0">
      <selection activeCell="C127" sqref="C121:C127"/>
    </sheetView>
  </sheetViews>
  <sheetFormatPr baseColWidth="10" defaultRowHeight="16" x14ac:dyDescent="0.2"/>
  <cols>
    <col min="1" max="2" width="10.83203125" style="20"/>
    <col min="3" max="3" width="24" style="20" bestFit="1" customWidth="1"/>
    <col min="4" max="6" width="10.83203125" style="20"/>
    <col min="7" max="7" width="33" style="20" customWidth="1"/>
    <col min="8" max="10" width="10.83203125" style="20"/>
    <col min="11" max="11" width="17" style="20" customWidth="1"/>
    <col min="12" max="12" width="22.33203125" style="20" bestFit="1" customWidth="1"/>
    <col min="13" max="13" width="53" style="20" customWidth="1"/>
    <col min="14" max="14" width="50.33203125" style="20" bestFit="1" customWidth="1"/>
    <col min="15" max="15" width="10.83203125" style="20"/>
    <col min="16" max="16" width="14" style="20" bestFit="1" customWidth="1"/>
    <col min="17" max="17" width="196.33203125" style="20" bestFit="1" customWidth="1"/>
    <col min="18" max="16384" width="10.83203125" style="20"/>
  </cols>
  <sheetData>
    <row r="1" spans="1:17" x14ac:dyDescent="0.2">
      <c r="A1" s="20" t="s">
        <v>5467</v>
      </c>
      <c r="B1" s="20" t="s">
        <v>6473</v>
      </c>
      <c r="C1" s="20" t="s">
        <v>5601</v>
      </c>
      <c r="D1" s="20" t="s">
        <v>5603</v>
      </c>
      <c r="E1" s="20" t="s">
        <v>5602</v>
      </c>
      <c r="F1" s="20" t="s">
        <v>6490</v>
      </c>
      <c r="G1" s="20" t="s">
        <v>5604</v>
      </c>
      <c r="H1" s="20" t="s">
        <v>6472</v>
      </c>
      <c r="I1" s="20" t="s">
        <v>5605</v>
      </c>
      <c r="J1" s="20" t="s">
        <v>5802</v>
      </c>
      <c r="K1" s="20" t="s">
        <v>5637</v>
      </c>
      <c r="L1" s="20" t="s">
        <v>5608</v>
      </c>
      <c r="M1" s="20" t="s">
        <v>5606</v>
      </c>
      <c r="N1" s="20" t="s">
        <v>5609</v>
      </c>
      <c r="O1" s="20" t="s">
        <v>5625</v>
      </c>
      <c r="P1" s="20" t="s">
        <v>5517</v>
      </c>
      <c r="Q1" s="20" t="s">
        <v>5607</v>
      </c>
    </row>
    <row r="2" spans="1:17" ht="85" x14ac:dyDescent="0.2">
      <c r="A2" s="20" t="s">
        <v>5461</v>
      </c>
      <c r="B2" s="20">
        <f>VLOOKUP(A2,'State Analysis'!$A$1:$O$53,8,FALSE)</f>
        <v>10</v>
      </c>
      <c r="C2" s="20" t="s">
        <v>5704</v>
      </c>
      <c r="D2" s="20">
        <v>2019</v>
      </c>
      <c r="E2" s="20" t="s">
        <v>5610</v>
      </c>
      <c r="F2" s="20">
        <f>IF(E2="Present",2024-D2,E2-D2)</f>
        <v>5</v>
      </c>
      <c r="G2" s="20" t="s">
        <v>6427</v>
      </c>
      <c r="H2" s="20">
        <f>VLOOKUP("*"&amp;G2&amp;"*",'Law School Rankings'!$A$1:$B$55,2,FALSE)</f>
        <v>1</v>
      </c>
      <c r="I2" s="20">
        <v>2011</v>
      </c>
      <c r="J2" s="20">
        <f>IF(ISNUMBER(I2),D2-I2,"N/A")</f>
        <v>8</v>
      </c>
      <c r="K2" s="29" t="s">
        <v>5700</v>
      </c>
      <c r="L2" s="29" t="s">
        <v>5701</v>
      </c>
      <c r="M2" s="29" t="s">
        <v>5703</v>
      </c>
      <c r="N2" s="29" t="s">
        <v>75</v>
      </c>
      <c r="O2" s="29" t="s">
        <v>453</v>
      </c>
      <c r="Q2" s="29" t="s">
        <v>5702</v>
      </c>
    </row>
    <row r="3" spans="1:17" ht="34" x14ac:dyDescent="0.2">
      <c r="A3" s="20" t="s">
        <v>5461</v>
      </c>
      <c r="B3" s="20">
        <f>VLOOKUP(A3,'State Analysis'!$A$1:$O$53,8,FALSE)</f>
        <v>10</v>
      </c>
      <c r="C3" s="20" t="s">
        <v>5705</v>
      </c>
      <c r="D3" s="20">
        <v>2014</v>
      </c>
      <c r="E3" s="20">
        <v>2019</v>
      </c>
      <c r="F3" s="20">
        <f t="shared" ref="F3:F66" si="0">IF(E3="Present",2024-D3,E3-D3)</f>
        <v>5</v>
      </c>
      <c r="G3" s="20" t="s">
        <v>6428</v>
      </c>
      <c r="H3" s="20">
        <f>VLOOKUP("*"&amp;G3&amp;"*",'Law School Rankings'!$A$1:$B$55,2,FALSE)</f>
        <v>5</v>
      </c>
      <c r="I3" s="20">
        <v>2006</v>
      </c>
      <c r="J3" s="20">
        <f>IF(ISNUMBER(I3),D3-I3,"N/A")</f>
        <v>8</v>
      </c>
      <c r="K3" s="20" t="s">
        <v>5707</v>
      </c>
      <c r="L3" s="29" t="s">
        <v>5701</v>
      </c>
      <c r="M3" s="29" t="s">
        <v>5708</v>
      </c>
      <c r="N3" s="29" t="s">
        <v>5709</v>
      </c>
      <c r="Q3" s="20" t="s">
        <v>5710</v>
      </c>
    </row>
    <row r="4" spans="1:17" ht="34" x14ac:dyDescent="0.2">
      <c r="A4" s="20" t="s">
        <v>5461</v>
      </c>
      <c r="B4" s="20">
        <f>VLOOKUP(A4,'State Analysis'!$A$1:$O$53,8,FALSE)</f>
        <v>10</v>
      </c>
      <c r="C4" s="20" t="s">
        <v>5706</v>
      </c>
      <c r="D4" s="20">
        <v>2011</v>
      </c>
      <c r="E4" s="20">
        <v>2014</v>
      </c>
      <c r="F4" s="20">
        <f t="shared" si="0"/>
        <v>3</v>
      </c>
      <c r="G4" s="20" t="s">
        <v>6428</v>
      </c>
      <c r="H4" s="20">
        <f>VLOOKUP("*"&amp;G4&amp;"*",'Law School Rankings'!$A$1:$B$55,2,FALSE)</f>
        <v>5</v>
      </c>
      <c r="I4" s="20">
        <v>2000</v>
      </c>
      <c r="J4" s="20">
        <f>IF(ISNUMBER(I4),D4-I4,"N/A")</f>
        <v>11</v>
      </c>
      <c r="K4" s="29" t="s">
        <v>5716</v>
      </c>
      <c r="L4" s="29" t="s">
        <v>5717</v>
      </c>
      <c r="M4" s="29" t="s">
        <v>5718</v>
      </c>
      <c r="N4" s="29" t="s">
        <v>5719</v>
      </c>
      <c r="Q4" s="20" t="s">
        <v>5720</v>
      </c>
    </row>
    <row r="5" spans="1:17" ht="34" x14ac:dyDescent="0.2">
      <c r="A5" s="20" t="s">
        <v>5461</v>
      </c>
      <c r="B5" s="20">
        <f>VLOOKUP(A5,'State Analysis'!$A$1:$O$53,8,FALSE)</f>
        <v>10</v>
      </c>
      <c r="C5" s="20" t="s">
        <v>451</v>
      </c>
      <c r="D5" s="20">
        <v>2008</v>
      </c>
      <c r="E5" s="20">
        <v>2011</v>
      </c>
      <c r="F5" s="20">
        <f t="shared" si="0"/>
        <v>3</v>
      </c>
      <c r="G5" s="20" t="s">
        <v>6425</v>
      </c>
      <c r="H5" s="20">
        <f>VLOOKUP("*"&amp;G5&amp;"*",'Law School Rankings'!$A$1:$B$55,2,FALSE)</f>
        <v>15</v>
      </c>
      <c r="I5" s="20">
        <v>2003</v>
      </c>
      <c r="J5" s="20">
        <f>IF(ISNUMBER(I5),D5-I5,"N/A")</f>
        <v>5</v>
      </c>
      <c r="K5" s="20" t="s">
        <v>5722</v>
      </c>
      <c r="L5" s="29" t="s">
        <v>75</v>
      </c>
      <c r="M5" s="29" t="s">
        <v>5723</v>
      </c>
      <c r="N5" s="29" t="s">
        <v>5724</v>
      </c>
      <c r="Q5" s="20" t="s">
        <v>5725</v>
      </c>
    </row>
    <row r="6" spans="1:17" ht="34" x14ac:dyDescent="0.2">
      <c r="A6" s="20" t="s">
        <v>5461</v>
      </c>
      <c r="B6" s="20">
        <f>VLOOKUP(A6,'State Analysis'!$A$1:$O$53,8,FALSE)</f>
        <v>10</v>
      </c>
      <c r="C6" s="20" t="s">
        <v>5711</v>
      </c>
      <c r="D6" s="20">
        <v>2003</v>
      </c>
      <c r="E6" s="20">
        <v>2007</v>
      </c>
      <c r="F6" s="20">
        <f t="shared" si="0"/>
        <v>4</v>
      </c>
      <c r="G6" s="20" t="s">
        <v>6428</v>
      </c>
      <c r="H6" s="20">
        <f>VLOOKUP("*"&amp;G6&amp;"*",'Law School Rankings'!$A$1:$B$55,2,FALSE)</f>
        <v>5</v>
      </c>
      <c r="I6" s="20">
        <v>1997</v>
      </c>
      <c r="J6" s="20">
        <f>IF(ISNUMBER(I6),D6-I6,"N/A")</f>
        <v>6</v>
      </c>
      <c r="K6" s="20" t="s">
        <v>5707</v>
      </c>
      <c r="L6" s="29" t="s">
        <v>5713</v>
      </c>
      <c r="M6" s="29" t="s">
        <v>5714</v>
      </c>
      <c r="N6" s="29" t="s">
        <v>5715</v>
      </c>
    </row>
    <row r="7" spans="1:17" ht="51" x14ac:dyDescent="0.2">
      <c r="A7" s="20" t="s">
        <v>5461</v>
      </c>
      <c r="B7" s="20">
        <f>VLOOKUP(A7,'State Analysis'!$A$1:$O$53,8,FALSE)</f>
        <v>10</v>
      </c>
      <c r="C7" s="20" t="s">
        <v>5712</v>
      </c>
      <c r="D7" s="20">
        <v>2001</v>
      </c>
      <c r="E7" s="20">
        <v>2003</v>
      </c>
      <c r="F7" s="20">
        <f t="shared" si="0"/>
        <v>2</v>
      </c>
      <c r="G7" s="20" t="s">
        <v>6429</v>
      </c>
      <c r="H7" s="20">
        <f>VLOOKUP("*"&amp;G7&amp;"*",'Law School Rankings'!$A$1:$B$55,2,FALSE)</f>
        <v>3</v>
      </c>
      <c r="I7" s="20">
        <v>1992</v>
      </c>
      <c r="J7" s="20">
        <f>IF(ISNUMBER(I7),D7-I7,"N/A")</f>
        <v>9</v>
      </c>
      <c r="K7" s="20" t="s">
        <v>5728</v>
      </c>
      <c r="L7" s="29" t="s">
        <v>5726</v>
      </c>
      <c r="M7" s="29" t="s">
        <v>5729</v>
      </c>
      <c r="N7" s="29" t="s">
        <v>5727</v>
      </c>
      <c r="O7" s="29" t="s">
        <v>484</v>
      </c>
      <c r="P7" s="29" t="s">
        <v>5807</v>
      </c>
      <c r="Q7" s="20" t="s">
        <v>5730</v>
      </c>
    </row>
    <row r="8" spans="1:17" ht="34" x14ac:dyDescent="0.2">
      <c r="A8" s="20" t="s">
        <v>5462</v>
      </c>
      <c r="B8" s="20">
        <f>VLOOKUP(A8,'State Analysis'!$A$1:$O$53,8,FALSE)</f>
        <v>2</v>
      </c>
      <c r="C8" s="20" t="s">
        <v>6001</v>
      </c>
      <c r="D8" s="20">
        <v>2021</v>
      </c>
      <c r="E8" s="20" t="s">
        <v>5610</v>
      </c>
      <c r="F8" s="20">
        <f t="shared" si="0"/>
        <v>3</v>
      </c>
      <c r="G8" s="20" t="s">
        <v>6452</v>
      </c>
      <c r="H8" s="20">
        <f>VLOOKUP("*"&amp;G8&amp;"*",'Law School Rankings'!$A$1:$B$55,2,FALSE)</f>
        <v>96</v>
      </c>
      <c r="I8" s="20">
        <v>2005</v>
      </c>
      <c r="J8" s="20">
        <f>IF(ISNUMBER(I8),D8-I8,"N/A")</f>
        <v>16</v>
      </c>
      <c r="K8" s="20" t="s">
        <v>6002</v>
      </c>
      <c r="L8" s="20" t="s">
        <v>6003</v>
      </c>
      <c r="M8" s="29" t="s">
        <v>6004</v>
      </c>
      <c r="N8" s="20" t="s">
        <v>75</v>
      </c>
      <c r="Q8" s="20" t="s">
        <v>6005</v>
      </c>
    </row>
    <row r="9" spans="1:17" x14ac:dyDescent="0.2">
      <c r="A9" s="20" t="s">
        <v>5462</v>
      </c>
      <c r="B9" s="20">
        <f>VLOOKUP(A9,'State Analysis'!$A$1:$O$53,8,FALSE)</f>
        <v>2</v>
      </c>
      <c r="C9" s="20" t="s">
        <v>6006</v>
      </c>
      <c r="D9" s="20">
        <v>2020</v>
      </c>
      <c r="E9" s="20">
        <v>2021</v>
      </c>
      <c r="F9" s="20">
        <f t="shared" si="0"/>
        <v>1</v>
      </c>
      <c r="G9" s="20" t="s">
        <v>6007</v>
      </c>
      <c r="H9" s="20">
        <f>VLOOKUP("*"&amp;G9&amp;"*",'Law School Rankings'!$A$1:$B$55,2,FALSE)</f>
        <v>111</v>
      </c>
      <c r="I9" s="20">
        <v>2002</v>
      </c>
      <c r="J9" s="20">
        <f>IF(ISNUMBER(I9),D9-I9,"N/A")</f>
        <v>18</v>
      </c>
      <c r="K9" s="20" t="s">
        <v>6008</v>
      </c>
      <c r="L9" s="20" t="s">
        <v>6009</v>
      </c>
      <c r="M9" s="20" t="s">
        <v>6010</v>
      </c>
      <c r="N9" s="20" t="s">
        <v>6011</v>
      </c>
      <c r="Q9" s="20" t="s">
        <v>6012</v>
      </c>
    </row>
    <row r="10" spans="1:17" ht="34" x14ac:dyDescent="0.2">
      <c r="A10" s="20" t="s">
        <v>5463</v>
      </c>
      <c r="B10" s="20">
        <f>VLOOKUP(A10,'State Analysis'!$A$1:$O$53,8,FALSE)</f>
        <v>14</v>
      </c>
      <c r="C10" s="20" t="s">
        <v>5929</v>
      </c>
      <c r="D10" s="20">
        <v>2023</v>
      </c>
      <c r="E10" s="20" t="s">
        <v>5610</v>
      </c>
      <c r="F10" s="20">
        <f t="shared" si="0"/>
        <v>1</v>
      </c>
      <c r="G10" s="20" t="s">
        <v>6427</v>
      </c>
      <c r="H10" s="20">
        <f>VLOOKUP("*"&amp;G10&amp;"*",'Law School Rankings'!$A$1:$B$55,2,FALSE)</f>
        <v>1</v>
      </c>
      <c r="I10" s="20">
        <v>2013</v>
      </c>
      <c r="J10" s="20">
        <f>IF(ISNUMBER(I10),D10-I10,"N/A")</f>
        <v>10</v>
      </c>
      <c r="K10" s="20" t="s">
        <v>5632</v>
      </c>
      <c r="L10" s="29" t="s">
        <v>5930</v>
      </c>
      <c r="M10" s="29" t="s">
        <v>5931</v>
      </c>
      <c r="N10" s="20" t="s">
        <v>75</v>
      </c>
      <c r="Q10" s="20" t="s">
        <v>5932</v>
      </c>
    </row>
    <row r="11" spans="1:17" ht="34" x14ac:dyDescent="0.2">
      <c r="A11" s="20" t="s">
        <v>5463</v>
      </c>
      <c r="B11" s="20">
        <f>VLOOKUP(A11,'State Analysis'!$A$1:$O$53,8,FALSE)</f>
        <v>14</v>
      </c>
      <c r="C11" s="29" t="s">
        <v>5952</v>
      </c>
      <c r="D11" s="20">
        <v>2019</v>
      </c>
      <c r="E11" s="20">
        <v>2020</v>
      </c>
      <c r="F11" s="20">
        <f t="shared" si="0"/>
        <v>1</v>
      </c>
      <c r="G11" s="20" t="s">
        <v>6428</v>
      </c>
      <c r="H11" s="20">
        <f>VLOOKUP("*"&amp;G11&amp;"*",'Law School Rankings'!$A$1:$B$55,2,FALSE)</f>
        <v>5</v>
      </c>
      <c r="I11" s="20">
        <v>2010</v>
      </c>
      <c r="J11" s="20">
        <f>IF(ISNUMBER(I11),D11-I11,"N/A")</f>
        <v>9</v>
      </c>
      <c r="K11" s="20" t="s">
        <v>5797</v>
      </c>
      <c r="L11" s="20" t="s">
        <v>5948</v>
      </c>
      <c r="M11" s="29" t="s">
        <v>5949</v>
      </c>
      <c r="N11" s="20" t="s">
        <v>5950</v>
      </c>
      <c r="Q11" s="20" t="s">
        <v>5951</v>
      </c>
    </row>
    <row r="12" spans="1:17" ht="34" x14ac:dyDescent="0.2">
      <c r="A12" s="20" t="s">
        <v>5463</v>
      </c>
      <c r="B12" s="20">
        <f>VLOOKUP(A12,'State Analysis'!$A$1:$O$53,8,FALSE)</f>
        <v>14</v>
      </c>
      <c r="C12" s="29" t="s">
        <v>5933</v>
      </c>
      <c r="D12" s="20">
        <v>2017</v>
      </c>
      <c r="E12" s="20">
        <v>2019</v>
      </c>
      <c r="F12" s="20">
        <f t="shared" si="0"/>
        <v>2</v>
      </c>
      <c r="G12" s="20" t="s">
        <v>6447</v>
      </c>
      <c r="H12" s="20">
        <f>VLOOKUP("*"&amp;G12&amp;"*",'Law School Rankings'!$A$1:$B$55,2,FALSE)</f>
        <v>4</v>
      </c>
      <c r="I12" s="20">
        <v>2009</v>
      </c>
      <c r="J12" s="20">
        <f>IF(ISNUMBER(I12),D12-I12,"N/A")</f>
        <v>8</v>
      </c>
      <c r="K12" s="29" t="s">
        <v>5937</v>
      </c>
      <c r="L12" s="20" t="s">
        <v>5936</v>
      </c>
      <c r="M12" s="20" t="s">
        <v>5934</v>
      </c>
      <c r="N12" s="20" t="s">
        <v>5935</v>
      </c>
    </row>
    <row r="13" spans="1:17" ht="51" x14ac:dyDescent="0.2">
      <c r="A13" s="20" t="s">
        <v>5463</v>
      </c>
      <c r="B13" s="20">
        <f>VLOOKUP(A13,'State Analysis'!$A$1:$O$53,8,FALSE)</f>
        <v>14</v>
      </c>
      <c r="C13" s="20" t="s">
        <v>5938</v>
      </c>
      <c r="D13" s="20">
        <v>2011</v>
      </c>
      <c r="E13" s="20">
        <v>2017</v>
      </c>
      <c r="F13" s="20">
        <f t="shared" si="0"/>
        <v>6</v>
      </c>
      <c r="G13" s="20" t="s">
        <v>6448</v>
      </c>
      <c r="H13" s="20">
        <f>VLOOKUP("*"&amp;G13&amp;"*",'Law School Rankings'!$A$1:$B$55,2,FALSE)</f>
        <v>32</v>
      </c>
      <c r="I13" s="20">
        <v>1998</v>
      </c>
      <c r="J13" s="20">
        <f>IF(ISNUMBER(I13),D13-I13,"N/A")</f>
        <v>13</v>
      </c>
      <c r="K13" s="20" t="s">
        <v>5944</v>
      </c>
      <c r="L13" s="20" t="s">
        <v>75</v>
      </c>
      <c r="M13" s="29" t="s">
        <v>5945</v>
      </c>
      <c r="N13" s="20" t="s">
        <v>5946</v>
      </c>
      <c r="Q13" s="20" t="s">
        <v>5947</v>
      </c>
    </row>
    <row r="14" spans="1:17" ht="34" x14ac:dyDescent="0.2">
      <c r="A14" s="20" t="s">
        <v>5463</v>
      </c>
      <c r="B14" s="20">
        <f>VLOOKUP(A14,'State Analysis'!$A$1:$O$53,8,FALSE)</f>
        <v>14</v>
      </c>
      <c r="C14" s="20" t="s">
        <v>5939</v>
      </c>
      <c r="D14" s="20">
        <v>2002</v>
      </c>
      <c r="E14" s="20">
        <v>2011</v>
      </c>
      <c r="F14" s="20">
        <f t="shared" si="0"/>
        <v>9</v>
      </c>
      <c r="G14" s="20" t="s">
        <v>6448</v>
      </c>
      <c r="H14" s="20">
        <f>VLOOKUP("*"&amp;G14&amp;"*",'Law School Rankings'!$A$1:$B$55,2,FALSE)</f>
        <v>32</v>
      </c>
      <c r="I14" s="20">
        <v>1999</v>
      </c>
      <c r="J14" s="20">
        <f>IF(ISNUMBER(I14),D14-I14,"N/A")</f>
        <v>3</v>
      </c>
      <c r="K14" s="29" t="s">
        <v>5940</v>
      </c>
      <c r="L14" s="20" t="s">
        <v>75</v>
      </c>
      <c r="M14" s="20" t="s">
        <v>5941</v>
      </c>
      <c r="N14" s="20" t="s">
        <v>5942</v>
      </c>
      <c r="Q14" s="20" t="s">
        <v>5943</v>
      </c>
    </row>
    <row r="15" spans="1:17" ht="51" x14ac:dyDescent="0.2">
      <c r="A15" s="20" t="s">
        <v>5464</v>
      </c>
      <c r="B15" s="20">
        <f>VLOOKUP(A15,'State Analysis'!$A$1:$O$53,8,FALSE)</f>
        <v>2</v>
      </c>
      <c r="C15" s="20" t="s">
        <v>6013</v>
      </c>
      <c r="D15" s="20">
        <v>2018</v>
      </c>
      <c r="E15" s="20" t="s">
        <v>5610</v>
      </c>
      <c r="F15" s="20">
        <f t="shared" si="0"/>
        <v>6</v>
      </c>
      <c r="G15" s="20" t="s">
        <v>6439</v>
      </c>
      <c r="H15" s="20">
        <f>VLOOKUP("*"&amp;G15&amp;"*",'Law School Rankings'!$A$1:$B$55,2,FALSE)</f>
        <v>10</v>
      </c>
      <c r="I15" s="20">
        <v>2005</v>
      </c>
      <c r="J15" s="20">
        <f>IF(ISNUMBER(I15),D15-I15,"N/A")</f>
        <v>13</v>
      </c>
      <c r="K15" s="20" t="s">
        <v>5983</v>
      </c>
      <c r="L15" s="20" t="s">
        <v>6014</v>
      </c>
      <c r="M15" s="29" t="s">
        <v>6015</v>
      </c>
      <c r="N15" s="20" t="s">
        <v>75</v>
      </c>
      <c r="Q15" s="20" t="s">
        <v>6016</v>
      </c>
    </row>
    <row r="16" spans="1:17" ht="68" x14ac:dyDescent="0.2">
      <c r="A16" s="20" t="s">
        <v>5464</v>
      </c>
      <c r="B16" s="20">
        <f>VLOOKUP(A16,'State Analysis'!$A$1:$O$53,8,FALSE)</f>
        <v>2</v>
      </c>
      <c r="C16" s="20" t="s">
        <v>6017</v>
      </c>
      <c r="D16" s="20">
        <v>2015</v>
      </c>
      <c r="E16" s="20">
        <v>2018</v>
      </c>
      <c r="F16" s="20">
        <f t="shared" si="0"/>
        <v>3</v>
      </c>
      <c r="G16" s="20" t="s">
        <v>6428</v>
      </c>
      <c r="H16" s="20">
        <f>VLOOKUP("*"&amp;G16&amp;"*",'Law School Rankings'!$A$1:$B$55,2,FALSE)</f>
        <v>5</v>
      </c>
      <c r="I16" s="20">
        <v>2005</v>
      </c>
      <c r="J16" s="20">
        <f>IF(ISNUMBER(I16),D16-I16,"N/A")</f>
        <v>10</v>
      </c>
      <c r="K16" s="20" t="s">
        <v>5988</v>
      </c>
      <c r="L16" s="29" t="s">
        <v>6018</v>
      </c>
      <c r="M16" s="29" t="s">
        <v>6019</v>
      </c>
      <c r="N16" s="20" t="s">
        <v>6020</v>
      </c>
      <c r="O16" s="20" t="s">
        <v>975</v>
      </c>
      <c r="P16" s="20" t="s">
        <v>6022</v>
      </c>
      <c r="Q16" s="20" t="s">
        <v>6021</v>
      </c>
    </row>
    <row r="17" spans="1:17" ht="51" x14ac:dyDescent="0.2">
      <c r="A17" s="20" t="s">
        <v>5465</v>
      </c>
      <c r="B17" s="20">
        <f>VLOOKUP(A17,'State Analysis'!$A$1:$O$53,8,FALSE)</f>
        <v>63</v>
      </c>
      <c r="C17" s="20" t="s">
        <v>5620</v>
      </c>
      <c r="D17" s="20">
        <v>2019</v>
      </c>
      <c r="E17" s="20" t="s">
        <v>5610</v>
      </c>
      <c r="F17" s="20">
        <f t="shared" si="0"/>
        <v>5</v>
      </c>
      <c r="G17" s="20" t="s">
        <v>6426</v>
      </c>
      <c r="H17" s="20">
        <f>VLOOKUP("*"&amp;G17&amp;"*",'Law School Rankings'!$A$1:$B$55,2,FALSE)</f>
        <v>1</v>
      </c>
      <c r="I17" s="20">
        <v>2006</v>
      </c>
      <c r="J17" s="20">
        <f>IF(ISNUMBER(I17),D17-I17,"N/A")</f>
        <v>13</v>
      </c>
      <c r="K17" s="20" t="s">
        <v>5721</v>
      </c>
      <c r="L17" s="29" t="s">
        <v>5623</v>
      </c>
      <c r="M17" s="29" t="s">
        <v>5624</v>
      </c>
      <c r="N17" s="20" t="s">
        <v>75</v>
      </c>
      <c r="O17" s="20" t="s">
        <v>230</v>
      </c>
      <c r="Q17" s="20" t="s">
        <v>5621</v>
      </c>
    </row>
    <row r="18" spans="1:17" ht="68" x14ac:dyDescent="0.2">
      <c r="A18" s="20" t="s">
        <v>5465</v>
      </c>
      <c r="B18" s="20">
        <f>VLOOKUP(A18,'State Analysis'!$A$1:$O$53,8,FALSE)</f>
        <v>63</v>
      </c>
      <c r="C18" s="20" t="s">
        <v>5626</v>
      </c>
      <c r="D18" s="20">
        <v>2014</v>
      </c>
      <c r="E18" s="20">
        <v>2019</v>
      </c>
      <c r="F18" s="20">
        <f t="shared" si="0"/>
        <v>5</v>
      </c>
      <c r="G18" s="20" t="s">
        <v>6426</v>
      </c>
      <c r="H18" s="20">
        <f>VLOOKUP("*"&amp;G18&amp;"*",'Law School Rankings'!$A$1:$B$55,2,FALSE)</f>
        <v>1</v>
      </c>
      <c r="I18" s="20">
        <v>1986</v>
      </c>
      <c r="J18" s="20">
        <f>IF(ISNUMBER(I18),D18-I18,"N/A")</f>
        <v>28</v>
      </c>
      <c r="L18" s="29" t="s">
        <v>5627</v>
      </c>
      <c r="M18" s="29" t="s">
        <v>5630</v>
      </c>
      <c r="N18" s="20" t="s">
        <v>5628</v>
      </c>
      <c r="O18" s="20" t="s">
        <v>230</v>
      </c>
      <c r="P18" s="20" t="s">
        <v>5806</v>
      </c>
      <c r="Q18" s="20" t="s">
        <v>5629</v>
      </c>
    </row>
    <row r="19" spans="1:17" ht="17" x14ac:dyDescent="0.2">
      <c r="A19" s="20" t="s">
        <v>5469</v>
      </c>
      <c r="B19" s="20">
        <f>VLOOKUP(A19,'State Analysis'!$A$1:$O$53,8,FALSE)</f>
        <v>2</v>
      </c>
      <c r="C19" s="20" t="s">
        <v>5762</v>
      </c>
      <c r="D19" s="20">
        <v>2023</v>
      </c>
      <c r="E19" s="20" t="s">
        <v>5610</v>
      </c>
      <c r="F19" s="20">
        <f t="shared" si="0"/>
        <v>1</v>
      </c>
      <c r="G19" s="20" t="s">
        <v>6438</v>
      </c>
      <c r="H19" s="20">
        <f>VLOOKUP("*"&amp;G19&amp;"*",'Law School Rankings'!$A$1:$B$55,2,FALSE)</f>
        <v>5</v>
      </c>
      <c r="I19" s="20">
        <v>2002</v>
      </c>
      <c r="J19" s="20">
        <f>IF(ISNUMBER(I19),D19-I19,"N/A")</f>
        <v>21</v>
      </c>
      <c r="K19" s="20" t="s">
        <v>5757</v>
      </c>
      <c r="L19" s="29" t="s">
        <v>5763</v>
      </c>
      <c r="M19" s="29" t="s">
        <v>5764</v>
      </c>
      <c r="N19" s="29" t="s">
        <v>75</v>
      </c>
      <c r="Q19" s="20" t="s">
        <v>5765</v>
      </c>
    </row>
    <row r="20" spans="1:17" ht="51" x14ac:dyDescent="0.2">
      <c r="A20" s="20" t="s">
        <v>5469</v>
      </c>
      <c r="B20" s="20">
        <f>VLOOKUP(A20,'State Analysis'!$A$1:$O$53,8,FALSE)</f>
        <v>2</v>
      </c>
      <c r="C20" s="20" t="s">
        <v>5766</v>
      </c>
      <c r="D20" s="20">
        <v>2019</v>
      </c>
      <c r="E20" s="20">
        <v>2023</v>
      </c>
      <c r="F20" s="20">
        <f t="shared" si="0"/>
        <v>4</v>
      </c>
      <c r="G20" s="20" t="s">
        <v>6439</v>
      </c>
      <c r="H20" s="20">
        <f>VLOOKUP("*"&amp;G20&amp;"*",'Law School Rankings'!$A$1:$B$55,2,FALSE)</f>
        <v>10</v>
      </c>
      <c r="I20" s="20">
        <v>2000</v>
      </c>
      <c r="J20" s="20">
        <f>IF(ISNUMBER(I20),D20-I20,"N/A")</f>
        <v>19</v>
      </c>
      <c r="K20" s="20" t="s">
        <v>5767</v>
      </c>
      <c r="L20" s="29" t="s">
        <v>5768</v>
      </c>
      <c r="M20" s="29" t="s">
        <v>5769</v>
      </c>
      <c r="N20" s="29" t="s">
        <v>5770</v>
      </c>
      <c r="Q20" s="30" t="s">
        <v>5771</v>
      </c>
    </row>
    <row r="21" spans="1:17" ht="34" x14ac:dyDescent="0.2">
      <c r="A21" s="20" t="s">
        <v>5469</v>
      </c>
      <c r="B21" s="20">
        <f>VLOOKUP(A21,'State Analysis'!$A$1:$O$53,8,FALSE)</f>
        <v>2</v>
      </c>
      <c r="C21" s="20" t="s">
        <v>5772</v>
      </c>
      <c r="D21" s="20">
        <v>2015</v>
      </c>
      <c r="E21" s="20">
        <v>2018</v>
      </c>
      <c r="F21" s="20">
        <f t="shared" si="0"/>
        <v>3</v>
      </c>
      <c r="G21" s="20" t="s">
        <v>6429</v>
      </c>
      <c r="H21" s="20">
        <f>VLOOKUP("*"&amp;G21&amp;"*",'Law School Rankings'!$A$1:$B$55,2,FALSE)</f>
        <v>3</v>
      </c>
      <c r="I21" s="20">
        <v>2007</v>
      </c>
      <c r="J21" s="20">
        <f>IF(ISNUMBER(I21),D21-I21,"N/A")</f>
        <v>8</v>
      </c>
      <c r="K21" s="20" t="s">
        <v>5773</v>
      </c>
      <c r="L21" s="29" t="s">
        <v>5774</v>
      </c>
      <c r="M21" s="29" t="s">
        <v>5775</v>
      </c>
      <c r="N21" s="29" t="s">
        <v>5776</v>
      </c>
      <c r="Q21" s="20" t="s">
        <v>5777</v>
      </c>
    </row>
    <row r="22" spans="1:17" ht="119" x14ac:dyDescent="0.2">
      <c r="A22" s="20" t="s">
        <v>5470</v>
      </c>
      <c r="B22" s="20">
        <f>VLOOKUP(A22,'State Analysis'!$A$1:$O$53,8,FALSE)</f>
        <v>21</v>
      </c>
      <c r="C22" s="20" t="s">
        <v>5908</v>
      </c>
      <c r="D22" s="20">
        <v>2022</v>
      </c>
      <c r="E22" s="20" t="s">
        <v>5610</v>
      </c>
      <c r="F22" s="20">
        <f t="shared" si="0"/>
        <v>2</v>
      </c>
      <c r="G22" s="20" t="s">
        <v>6444</v>
      </c>
      <c r="H22" s="20">
        <f>VLOOKUP("*"&amp;G22&amp;"*",'Law School Rankings'!$A$1:$B$55,2,FALSE)</f>
        <v>5</v>
      </c>
      <c r="I22" s="20">
        <v>2006</v>
      </c>
      <c r="J22" s="20">
        <f>IF(ISNUMBER(I22),D22-I22,"N/A")</f>
        <v>16</v>
      </c>
      <c r="K22" s="20" t="s">
        <v>5638</v>
      </c>
      <c r="L22" s="20" t="s">
        <v>75</v>
      </c>
      <c r="M22" s="29" t="s">
        <v>5910</v>
      </c>
      <c r="N22" s="20" t="s">
        <v>75</v>
      </c>
      <c r="Q22" s="20" t="s">
        <v>5909</v>
      </c>
    </row>
    <row r="23" spans="1:17" ht="51" x14ac:dyDescent="0.2">
      <c r="A23" s="20" t="s">
        <v>5470</v>
      </c>
      <c r="B23" s="20">
        <f>VLOOKUP(A23,'State Analysis'!$A$1:$O$53,8,FALSE)</f>
        <v>21</v>
      </c>
      <c r="C23" s="20" t="s">
        <v>5911</v>
      </c>
      <c r="D23" s="20">
        <v>2019</v>
      </c>
      <c r="E23" s="20">
        <v>2022</v>
      </c>
      <c r="F23" s="20">
        <f t="shared" si="0"/>
        <v>3</v>
      </c>
      <c r="G23" s="20" t="s">
        <v>6445</v>
      </c>
      <c r="H23" s="20">
        <f>VLOOKUP("*"&amp;G23&amp;"*",'Law School Rankings'!$A$1:$B$55,2,FALSE)</f>
        <v>8</v>
      </c>
      <c r="I23" s="20">
        <v>1989</v>
      </c>
      <c r="J23" s="20">
        <f>IF(ISNUMBER(I23),D23-I23,"N/A")</f>
        <v>30</v>
      </c>
      <c r="K23" s="20" t="s">
        <v>5912</v>
      </c>
      <c r="L23" s="20" t="s">
        <v>75</v>
      </c>
      <c r="M23" s="29" t="s">
        <v>5953</v>
      </c>
      <c r="N23" s="20" t="s">
        <v>5913</v>
      </c>
      <c r="Q23" s="20" t="s">
        <v>5914</v>
      </c>
    </row>
    <row r="24" spans="1:17" x14ac:dyDescent="0.2">
      <c r="A24" s="20" t="s">
        <v>5499</v>
      </c>
      <c r="B24" s="20">
        <f>VLOOKUP(A24,'State Analysis'!$A$1:$O$53,8,FALSE)</f>
        <v>10</v>
      </c>
      <c r="C24" s="20" t="s">
        <v>5962</v>
      </c>
      <c r="D24" s="20">
        <v>2018</v>
      </c>
      <c r="E24" s="20">
        <v>2019</v>
      </c>
      <c r="F24" s="20">
        <f t="shared" si="0"/>
        <v>1</v>
      </c>
      <c r="G24" s="20" t="s">
        <v>6448</v>
      </c>
      <c r="H24" s="20">
        <f>VLOOKUP("*"&amp;G24&amp;"*",'Law School Rankings'!$A$1:$B$55,2,FALSE)</f>
        <v>32</v>
      </c>
      <c r="I24" s="20" t="s">
        <v>5721</v>
      </c>
      <c r="J24" s="20" t="str">
        <f>IF(ISNUMBER(I24),D24-I24,"N/A")</f>
        <v>N/A</v>
      </c>
      <c r="K24" s="20" t="s">
        <v>5964</v>
      </c>
      <c r="L24" s="20" t="s">
        <v>75</v>
      </c>
      <c r="P24" s="20" t="s">
        <v>5973</v>
      </c>
      <c r="Q24" s="20" t="s">
        <v>5969</v>
      </c>
    </row>
    <row r="25" spans="1:17" x14ac:dyDescent="0.2">
      <c r="A25" s="20" t="s">
        <v>5499</v>
      </c>
      <c r="B25" s="20">
        <f>VLOOKUP(A25,'State Analysis'!$A$1:$O$53,8,FALSE)</f>
        <v>10</v>
      </c>
      <c r="C25" s="20" t="s">
        <v>5961</v>
      </c>
      <c r="D25" s="20">
        <v>2015</v>
      </c>
      <c r="E25" s="20">
        <v>2018</v>
      </c>
      <c r="F25" s="20">
        <f t="shared" si="0"/>
        <v>3</v>
      </c>
      <c r="G25" s="20" t="s">
        <v>5963</v>
      </c>
      <c r="H25" s="20">
        <f>VLOOKUP("*"&amp;G25&amp;"*",'Law School Rankings'!$A$1:$B$55,2,FALSE)</f>
        <v>175</v>
      </c>
      <c r="I25" s="20" t="s">
        <v>5803</v>
      </c>
      <c r="J25" s="20" t="str">
        <f>IF(ISNUMBER(I25),D25-I25,"N/A")</f>
        <v>N/A</v>
      </c>
      <c r="K25" s="20" t="s">
        <v>5964</v>
      </c>
      <c r="L25" s="20" t="s">
        <v>75</v>
      </c>
      <c r="Q25" s="20" t="s">
        <v>5970</v>
      </c>
    </row>
    <row r="26" spans="1:17" x14ac:dyDescent="0.2">
      <c r="A26" s="20" t="s">
        <v>5499</v>
      </c>
      <c r="B26" s="20">
        <f>VLOOKUP(A26,'State Analysis'!$A$1:$O$53,8,FALSE)</f>
        <v>10</v>
      </c>
      <c r="C26" s="20" t="s">
        <v>5972</v>
      </c>
      <c r="D26" s="20">
        <v>2015</v>
      </c>
      <c r="E26" s="20">
        <v>2015</v>
      </c>
      <c r="F26" s="20">
        <f t="shared" si="0"/>
        <v>0</v>
      </c>
      <c r="G26" s="20" t="s">
        <v>5965</v>
      </c>
      <c r="H26" s="20">
        <f>VLOOKUP("*"&amp;G26&amp;"*",'Law School Rankings'!$A$1:$B$55,2,FALSE)</f>
        <v>35</v>
      </c>
      <c r="I26" s="20">
        <v>2006</v>
      </c>
      <c r="J26" s="20">
        <f>IF(ISNUMBER(I26),D26-I26,"N/A")</f>
        <v>9</v>
      </c>
      <c r="K26" s="20" t="s">
        <v>5966</v>
      </c>
      <c r="L26" s="20" t="s">
        <v>75</v>
      </c>
      <c r="M26" s="20" t="s">
        <v>5967</v>
      </c>
      <c r="N26" s="20" t="s">
        <v>5968</v>
      </c>
      <c r="Q26" s="20" t="s">
        <v>5971</v>
      </c>
    </row>
    <row r="27" spans="1:17" ht="51" x14ac:dyDescent="0.2">
      <c r="A27" t="s">
        <v>253</v>
      </c>
      <c r="B27" s="20">
        <f>VLOOKUP(A27,'State Analysis'!$A$1:$O$53,8,FALSE)</f>
        <v>6</v>
      </c>
      <c r="C27" s="20" t="s">
        <v>6250</v>
      </c>
      <c r="D27" s="20">
        <v>2022</v>
      </c>
      <c r="E27" s="20" t="s">
        <v>5610</v>
      </c>
      <c r="F27" s="20">
        <f t="shared" si="0"/>
        <v>2</v>
      </c>
      <c r="G27" s="20" t="s">
        <v>6427</v>
      </c>
      <c r="H27" s="20">
        <f>VLOOKUP("*"&amp;G27&amp;"*",'Law School Rankings'!$A$1:$B$55,2,FALSE)</f>
        <v>1</v>
      </c>
      <c r="I27" s="20">
        <v>2012</v>
      </c>
      <c r="J27" s="20">
        <f>IF(ISNUMBER(I27),D27-I27,"N/A")</f>
        <v>10</v>
      </c>
      <c r="K27" s="29" t="s">
        <v>6253</v>
      </c>
      <c r="L27" s="29" t="s">
        <v>6254</v>
      </c>
      <c r="M27" s="29" t="s">
        <v>6255</v>
      </c>
      <c r="N27" s="20" t="s">
        <v>75</v>
      </c>
      <c r="O27" s="20" t="s">
        <v>76</v>
      </c>
      <c r="Q27" s="20" t="s">
        <v>6256</v>
      </c>
    </row>
    <row r="28" spans="1:17" ht="51" x14ac:dyDescent="0.2">
      <c r="A28" t="s">
        <v>253</v>
      </c>
      <c r="B28" s="20">
        <f>VLOOKUP(A28,'State Analysis'!$A$1:$O$53,8,FALSE)</f>
        <v>6</v>
      </c>
      <c r="C28" s="20" t="s">
        <v>6251</v>
      </c>
      <c r="D28" s="20">
        <v>2018</v>
      </c>
      <c r="E28" s="20">
        <v>2022</v>
      </c>
      <c r="F28" s="20">
        <f t="shared" si="0"/>
        <v>4</v>
      </c>
      <c r="G28" s="20" t="s">
        <v>6425</v>
      </c>
      <c r="H28" s="20">
        <f>VLOOKUP("*"&amp;G28&amp;"*",'Law School Rankings'!$A$1:$B$55,2,FALSE)</f>
        <v>15</v>
      </c>
      <c r="I28" s="20">
        <v>2006</v>
      </c>
      <c r="J28" s="20">
        <f>IF(ISNUMBER(I28),D28-I28,"N/A")</f>
        <v>12</v>
      </c>
      <c r="K28" s="20" t="s">
        <v>6257</v>
      </c>
      <c r="L28" s="29" t="s">
        <v>6258</v>
      </c>
      <c r="M28" s="29" t="s">
        <v>6259</v>
      </c>
      <c r="N28" s="20" t="s">
        <v>6260</v>
      </c>
      <c r="O28" s="20" t="s">
        <v>6481</v>
      </c>
      <c r="Q28" s="20" t="s">
        <v>6261</v>
      </c>
    </row>
    <row r="29" spans="1:17" ht="68" x14ac:dyDescent="0.2">
      <c r="A29" t="s">
        <v>253</v>
      </c>
      <c r="B29" s="20">
        <f>VLOOKUP(A29,'State Analysis'!$A$1:$O$53,8,FALSE)</f>
        <v>6</v>
      </c>
      <c r="C29" s="20" t="s">
        <v>6252</v>
      </c>
      <c r="D29" s="20">
        <v>2006</v>
      </c>
      <c r="E29" s="20">
        <v>2017</v>
      </c>
      <c r="F29" s="20">
        <f t="shared" si="0"/>
        <v>11</v>
      </c>
      <c r="G29" s="20" t="s">
        <v>6428</v>
      </c>
      <c r="H29" s="20">
        <f>VLOOKUP("*"&amp;G29&amp;"*",'Law School Rankings'!$A$1:$B$55,2,FALSE)</f>
        <v>5</v>
      </c>
      <c r="I29" s="20">
        <v>1997</v>
      </c>
      <c r="J29" s="20">
        <f>IF(ISNUMBER(I29),D29-I29,"N/A")</f>
        <v>9</v>
      </c>
      <c r="K29" s="20" t="s">
        <v>5638</v>
      </c>
      <c r="L29" s="20" t="s">
        <v>6262</v>
      </c>
      <c r="M29" s="20" t="s">
        <v>6263</v>
      </c>
      <c r="N29" s="29" t="s">
        <v>6264</v>
      </c>
      <c r="O29" s="20" t="s">
        <v>5490</v>
      </c>
      <c r="P29" s="20" t="s">
        <v>6480</v>
      </c>
      <c r="Q29" s="20" t="s">
        <v>6265</v>
      </c>
    </row>
    <row r="30" spans="1:17" ht="51" x14ac:dyDescent="0.2">
      <c r="A30" s="20" t="s">
        <v>5471</v>
      </c>
      <c r="B30" s="20">
        <f>VLOOKUP(A30,'State Analysis'!$A$1:$O$53,8,FALSE)</f>
        <v>6</v>
      </c>
      <c r="C30" s="20" t="s">
        <v>6351</v>
      </c>
      <c r="D30" s="20">
        <v>2021</v>
      </c>
      <c r="E30" s="20" t="s">
        <v>5610</v>
      </c>
      <c r="F30" s="20">
        <f t="shared" si="0"/>
        <v>3</v>
      </c>
      <c r="G30" s="20" t="s">
        <v>6428</v>
      </c>
      <c r="H30" s="20">
        <f>VLOOKUP("*"&amp;G30&amp;"*",'Law School Rankings'!$A$1:$B$55,2,FALSE)</f>
        <v>5</v>
      </c>
      <c r="I30" s="20">
        <v>2003</v>
      </c>
      <c r="J30" s="20">
        <f>IF(ISNUMBER(I30),D30-I30,"N/A")</f>
        <v>18</v>
      </c>
      <c r="K30" s="20" t="s">
        <v>5632</v>
      </c>
      <c r="L30" s="29" t="s">
        <v>6029</v>
      </c>
      <c r="M30" s="29" t="s">
        <v>6358</v>
      </c>
      <c r="N30" s="20" t="s">
        <v>75</v>
      </c>
      <c r="Q30" s="20" t="s">
        <v>6359</v>
      </c>
    </row>
    <row r="31" spans="1:17" ht="51" x14ac:dyDescent="0.2">
      <c r="A31" s="20" t="s">
        <v>5471</v>
      </c>
      <c r="B31" s="20">
        <f>VLOOKUP(A31,'State Analysis'!$A$1:$O$53,8,FALSE)</f>
        <v>6</v>
      </c>
      <c r="C31" s="20" t="s">
        <v>6352</v>
      </c>
      <c r="D31" s="20">
        <v>2016</v>
      </c>
      <c r="E31" s="20">
        <v>2021</v>
      </c>
      <c r="F31" s="20">
        <f t="shared" si="0"/>
        <v>5</v>
      </c>
      <c r="G31" s="20" t="s">
        <v>6425</v>
      </c>
      <c r="H31" s="20">
        <f>VLOOKUP("*"&amp;G31&amp;"*",'Law School Rankings'!$A$1:$B$55,2,FALSE)</f>
        <v>15</v>
      </c>
      <c r="I31" s="20">
        <v>2004</v>
      </c>
      <c r="J31" s="20">
        <f>IF(ISNUMBER(I31),D31-I31,"N/A")</f>
        <v>12</v>
      </c>
      <c r="K31" s="20" t="s">
        <v>5757</v>
      </c>
      <c r="L31" s="29" t="s">
        <v>6360</v>
      </c>
      <c r="M31" s="29" t="s">
        <v>6361</v>
      </c>
      <c r="N31" s="20" t="s">
        <v>6362</v>
      </c>
      <c r="Q31" s="20" t="s">
        <v>6363</v>
      </c>
    </row>
    <row r="32" spans="1:17" ht="34" x14ac:dyDescent="0.2">
      <c r="A32" s="20" t="s">
        <v>5471</v>
      </c>
      <c r="B32" s="20">
        <f>VLOOKUP(A32,'State Analysis'!$A$1:$O$53,8,FALSE)</f>
        <v>6</v>
      </c>
      <c r="C32" s="20" t="s">
        <v>6353</v>
      </c>
      <c r="D32" s="20">
        <v>2013</v>
      </c>
      <c r="E32" s="20">
        <v>2016</v>
      </c>
      <c r="F32" s="20">
        <f t="shared" si="0"/>
        <v>3</v>
      </c>
      <c r="G32" s="20" t="s">
        <v>6465</v>
      </c>
      <c r="H32" s="20">
        <f>VLOOKUP("*"&amp;G32&amp;"*",'Law School Rankings'!$A$1:$B$55,2,FALSE)</f>
        <v>22</v>
      </c>
      <c r="I32" s="20">
        <v>2002</v>
      </c>
      <c r="J32" s="20">
        <f>IF(ISNUMBER(I32),D32-I32,"N/A")</f>
        <v>11</v>
      </c>
      <c r="K32" s="20" t="s">
        <v>5722</v>
      </c>
      <c r="L32" s="20" t="s">
        <v>6364</v>
      </c>
      <c r="M32" s="29" t="s">
        <v>6365</v>
      </c>
      <c r="N32" s="29" t="s">
        <v>6366</v>
      </c>
      <c r="Q32" s="20" t="s">
        <v>6367</v>
      </c>
    </row>
    <row r="33" spans="1:17" ht="51" x14ac:dyDescent="0.2">
      <c r="A33" s="20" t="s">
        <v>5471</v>
      </c>
      <c r="B33" s="20">
        <f>VLOOKUP(A33,'State Analysis'!$A$1:$O$53,8,FALSE)</f>
        <v>6</v>
      </c>
      <c r="C33" s="20" t="s">
        <v>6354</v>
      </c>
      <c r="D33" s="20">
        <v>2012</v>
      </c>
      <c r="E33" s="20">
        <v>2013</v>
      </c>
      <c r="F33" s="20">
        <f t="shared" si="0"/>
        <v>1</v>
      </c>
      <c r="G33" s="20" t="s">
        <v>6465</v>
      </c>
      <c r="H33" s="20">
        <f>VLOOKUP("*"&amp;G33&amp;"*",'Law School Rankings'!$A$1:$B$55,2,FALSE)</f>
        <v>22</v>
      </c>
      <c r="I33" s="20">
        <v>1997</v>
      </c>
      <c r="J33" s="20">
        <f>IF(ISNUMBER(I33),D33-I33,"N/A")</f>
        <v>15</v>
      </c>
      <c r="K33" s="20" t="s">
        <v>6368</v>
      </c>
      <c r="L33" s="20" t="s">
        <v>6369</v>
      </c>
      <c r="M33" s="29" t="s">
        <v>6370</v>
      </c>
      <c r="N33" s="20" t="s">
        <v>6371</v>
      </c>
      <c r="Q33" s="20" t="s">
        <v>6372</v>
      </c>
    </row>
    <row r="34" spans="1:17" ht="34" x14ac:dyDescent="0.2">
      <c r="A34" s="20" t="s">
        <v>5471</v>
      </c>
      <c r="B34" s="20">
        <f>VLOOKUP(A34,'State Analysis'!$A$1:$O$53,8,FALSE)</f>
        <v>6</v>
      </c>
      <c r="C34" s="20" t="s">
        <v>6355</v>
      </c>
      <c r="D34" s="20">
        <v>2007</v>
      </c>
      <c r="E34" s="20">
        <v>2012</v>
      </c>
      <c r="F34" s="20">
        <f t="shared" si="0"/>
        <v>5</v>
      </c>
      <c r="G34" s="20" t="s">
        <v>6465</v>
      </c>
      <c r="H34" s="20">
        <f>VLOOKUP("*"&amp;G34&amp;"*",'Law School Rankings'!$A$1:$B$55,2,FALSE)</f>
        <v>22</v>
      </c>
      <c r="I34" s="20">
        <v>1987</v>
      </c>
      <c r="J34" s="20">
        <f>IF(ISNUMBER(I34),D34-I34,"N/A")</f>
        <v>20</v>
      </c>
      <c r="K34" s="29" t="s">
        <v>6373</v>
      </c>
      <c r="L34" s="20" t="s">
        <v>6374</v>
      </c>
      <c r="M34" s="29" t="s">
        <v>6375</v>
      </c>
      <c r="N34" s="29" t="s">
        <v>6376</v>
      </c>
      <c r="Q34" s="20" t="s">
        <v>6377</v>
      </c>
    </row>
    <row r="35" spans="1:17" x14ac:dyDescent="0.2">
      <c r="A35" s="20" t="s">
        <v>5471</v>
      </c>
      <c r="B35" s="20">
        <f>VLOOKUP(A35,'State Analysis'!$A$1:$O$53,8,FALSE)</f>
        <v>6</v>
      </c>
      <c r="C35" s="20" t="s">
        <v>6356</v>
      </c>
      <c r="D35" s="20">
        <v>2003</v>
      </c>
      <c r="E35" s="20">
        <v>2006</v>
      </c>
      <c r="F35" s="20">
        <f t="shared" si="0"/>
        <v>3</v>
      </c>
      <c r="G35" s="20" t="s">
        <v>6378</v>
      </c>
      <c r="H35" s="20">
        <f>VLOOKUP("*"&amp;G35&amp;"*",'Law School Rankings'!$A$1:$B$55,2,FALSE)</f>
        <v>56</v>
      </c>
      <c r="I35" s="20">
        <v>1990</v>
      </c>
      <c r="J35" s="20">
        <f>IF(ISNUMBER(I35),D35-I35,"N/A")</f>
        <v>13</v>
      </c>
      <c r="K35" s="20" t="s">
        <v>6379</v>
      </c>
      <c r="L35" s="20" t="s">
        <v>75</v>
      </c>
      <c r="M35" s="20" t="s">
        <v>6380</v>
      </c>
      <c r="N35" s="20" t="s">
        <v>6381</v>
      </c>
      <c r="Q35" s="20" t="s">
        <v>6382</v>
      </c>
    </row>
    <row r="36" spans="1:17" ht="34" x14ac:dyDescent="0.2">
      <c r="A36" s="20" t="s">
        <v>5471</v>
      </c>
      <c r="B36" s="20">
        <f>VLOOKUP(A36,'State Analysis'!$A$1:$O$53,8,FALSE)</f>
        <v>6</v>
      </c>
      <c r="C36" s="20" t="s">
        <v>6357</v>
      </c>
      <c r="D36" s="20">
        <v>1999</v>
      </c>
      <c r="E36" s="20">
        <v>2002</v>
      </c>
      <c r="F36" s="20">
        <f t="shared" si="0"/>
        <v>3</v>
      </c>
      <c r="G36" s="20" t="s">
        <v>6465</v>
      </c>
      <c r="H36" s="20">
        <f>VLOOKUP("*"&amp;G36&amp;"*",'Law School Rankings'!$A$1:$B$55,2,FALSE)</f>
        <v>22</v>
      </c>
      <c r="I36" s="20">
        <v>1973</v>
      </c>
      <c r="J36" s="20">
        <f>IF(ISNUMBER(I36),D36-I36,"N/A")</f>
        <v>26</v>
      </c>
      <c r="K36" s="20" t="s">
        <v>6383</v>
      </c>
      <c r="L36" s="20" t="s">
        <v>75</v>
      </c>
      <c r="M36" s="29" t="s">
        <v>6385</v>
      </c>
      <c r="N36" s="20" t="s">
        <v>6384</v>
      </c>
      <c r="P36" s="20" t="s">
        <v>6387</v>
      </c>
      <c r="Q36" s="20" t="s">
        <v>6386</v>
      </c>
    </row>
    <row r="37" spans="1:17" ht="34" x14ac:dyDescent="0.2">
      <c r="A37" s="20" t="s">
        <v>5472</v>
      </c>
      <c r="B37" s="20">
        <f>VLOOKUP(A37,'State Analysis'!$A$1:$O$53,8,FALSE)</f>
        <v>3</v>
      </c>
      <c r="C37" s="20" t="s">
        <v>6023</v>
      </c>
      <c r="D37" s="20">
        <v>2021</v>
      </c>
      <c r="E37" s="20" t="s">
        <v>5610</v>
      </c>
      <c r="F37" s="20">
        <f t="shared" si="0"/>
        <v>3</v>
      </c>
      <c r="G37" s="20" t="s">
        <v>6427</v>
      </c>
      <c r="H37" s="20">
        <f>VLOOKUP("*"&amp;G37&amp;"*",'Law School Rankings'!$A$1:$B$55,2,FALSE)</f>
        <v>1</v>
      </c>
      <c r="I37" s="20">
        <v>2014</v>
      </c>
      <c r="J37" s="20">
        <f>IF(ISNUMBER(I37),D37-I37,"N/A")</f>
        <v>7</v>
      </c>
      <c r="K37" s="20" t="s">
        <v>6024</v>
      </c>
      <c r="L37" s="29" t="s">
        <v>6025</v>
      </c>
      <c r="M37" s="20" t="s">
        <v>6026</v>
      </c>
      <c r="N37" s="20" t="s">
        <v>75</v>
      </c>
      <c r="Q37" s="20" t="s">
        <v>6027</v>
      </c>
    </row>
    <row r="38" spans="1:17" ht="34" x14ac:dyDescent="0.2">
      <c r="A38" s="20" t="s">
        <v>5472</v>
      </c>
      <c r="B38" s="20">
        <f>VLOOKUP(A38,'State Analysis'!$A$1:$O$53,8,FALSE)</f>
        <v>3</v>
      </c>
      <c r="C38" s="20" t="s">
        <v>6028</v>
      </c>
      <c r="D38" s="20">
        <v>2018</v>
      </c>
      <c r="E38" s="20">
        <v>2021</v>
      </c>
      <c r="F38" s="20">
        <f t="shared" si="0"/>
        <v>3</v>
      </c>
      <c r="G38" s="20" t="s">
        <v>6453</v>
      </c>
      <c r="H38" s="20">
        <f>VLOOKUP("*"&amp;G38&amp;"*",'Law School Rankings'!$A$1:$B$55,2,FALSE)</f>
        <v>20</v>
      </c>
      <c r="I38" s="20">
        <v>2011</v>
      </c>
      <c r="J38" s="20">
        <f>IF(ISNUMBER(I38),D38-I38,"N/A")</f>
        <v>7</v>
      </c>
      <c r="K38" s="20" t="s">
        <v>5472</v>
      </c>
      <c r="L38" s="29" t="s">
        <v>6029</v>
      </c>
      <c r="M38" s="29" t="s">
        <v>6030</v>
      </c>
      <c r="N38" s="29" t="s">
        <v>6031</v>
      </c>
      <c r="Q38" s="20" t="s">
        <v>6032</v>
      </c>
    </row>
    <row r="39" spans="1:17" ht="34" x14ac:dyDescent="0.2">
      <c r="A39" s="20" t="s">
        <v>5472</v>
      </c>
      <c r="B39" s="20">
        <f>VLOOKUP(A39,'State Analysis'!$A$1:$O$53,8,FALSE)</f>
        <v>3</v>
      </c>
      <c r="C39" s="20" t="s">
        <v>6033</v>
      </c>
      <c r="D39" s="20">
        <v>2017</v>
      </c>
      <c r="E39" s="20">
        <v>2018</v>
      </c>
      <c r="F39" s="20">
        <f t="shared" si="0"/>
        <v>1</v>
      </c>
      <c r="G39" s="20" t="s">
        <v>6438</v>
      </c>
      <c r="H39" s="20">
        <f>VLOOKUP("*"&amp;G39&amp;"*",'Law School Rankings'!$A$1:$B$55,2,FALSE)</f>
        <v>5</v>
      </c>
      <c r="I39" s="20">
        <v>2008</v>
      </c>
      <c r="J39" s="20">
        <f>IF(ISNUMBER(I39),D39-I39,"N/A")</f>
        <v>9</v>
      </c>
      <c r="K39" s="20" t="s">
        <v>5757</v>
      </c>
      <c r="L39" s="29" t="s">
        <v>6034</v>
      </c>
      <c r="M39" s="29" t="s">
        <v>6035</v>
      </c>
      <c r="N39" s="20" t="s">
        <v>6036</v>
      </c>
      <c r="Q39" s="20" t="s">
        <v>6037</v>
      </c>
    </row>
    <row r="40" spans="1:17" ht="34" x14ac:dyDescent="0.2">
      <c r="A40" s="20" t="s">
        <v>5472</v>
      </c>
      <c r="B40" s="20">
        <f>VLOOKUP(A40,'State Analysis'!$A$1:$O$53,8,FALSE)</f>
        <v>3</v>
      </c>
      <c r="C40" s="20" t="s">
        <v>6038</v>
      </c>
      <c r="D40" s="20">
        <v>2015</v>
      </c>
      <c r="E40" s="20">
        <v>2017</v>
      </c>
      <c r="F40" s="20">
        <f t="shared" si="0"/>
        <v>2</v>
      </c>
      <c r="G40" s="20" t="s">
        <v>6426</v>
      </c>
      <c r="H40" s="20">
        <f>VLOOKUP("*"&amp;G40&amp;"*",'Law School Rankings'!$A$1:$B$55,2,FALSE)</f>
        <v>1</v>
      </c>
      <c r="I40" s="20">
        <v>2007</v>
      </c>
      <c r="J40" s="20">
        <f>IF(ISNUMBER(I40),D40-I40,"N/A")</f>
        <v>8</v>
      </c>
      <c r="K40" s="20" t="s">
        <v>6039</v>
      </c>
      <c r="L40" s="20" t="s">
        <v>6040</v>
      </c>
      <c r="M40" s="29" t="s">
        <v>6041</v>
      </c>
      <c r="N40" s="29" t="s">
        <v>6042</v>
      </c>
      <c r="Q40" s="20" t="s">
        <v>6043</v>
      </c>
    </row>
    <row r="41" spans="1:17" ht="34" x14ac:dyDescent="0.2">
      <c r="A41" s="20" t="s">
        <v>5472</v>
      </c>
      <c r="B41" s="20">
        <f>VLOOKUP(A41,'State Analysis'!$A$1:$O$53,8,FALSE)</f>
        <v>3</v>
      </c>
      <c r="C41" s="20" t="s">
        <v>6044</v>
      </c>
      <c r="D41" s="20">
        <v>2012</v>
      </c>
      <c r="E41" s="20">
        <v>2015</v>
      </c>
      <c r="F41" s="20">
        <f t="shared" si="0"/>
        <v>3</v>
      </c>
      <c r="G41" s="20" t="s">
        <v>6428</v>
      </c>
      <c r="H41" s="20">
        <f>VLOOKUP("*"&amp;G41&amp;"*",'Law School Rankings'!$A$1:$B$55,2,FALSE)</f>
        <v>5</v>
      </c>
      <c r="I41" s="20">
        <v>2004</v>
      </c>
      <c r="J41" s="20">
        <f>IF(ISNUMBER(I41),D41-I41,"N/A")</f>
        <v>8</v>
      </c>
      <c r="K41" s="20" t="s">
        <v>6045</v>
      </c>
      <c r="L41" s="20" t="s">
        <v>5701</v>
      </c>
      <c r="M41" s="20" t="s">
        <v>6046</v>
      </c>
      <c r="N41" s="29" t="s">
        <v>6031</v>
      </c>
      <c r="Q41" s="20" t="s">
        <v>6047</v>
      </c>
    </row>
    <row r="42" spans="1:17" ht="34" x14ac:dyDescent="0.2">
      <c r="A42" s="20" t="s">
        <v>5500</v>
      </c>
      <c r="B42" s="20">
        <f>VLOOKUP(A42,'State Analysis'!$A$1:$O$53,8,FALSE)</f>
        <v>1</v>
      </c>
      <c r="C42" s="20" t="s">
        <v>5733</v>
      </c>
      <c r="D42" s="20">
        <v>2023</v>
      </c>
      <c r="E42" s="20" t="s">
        <v>5610</v>
      </c>
      <c r="F42" s="20">
        <f t="shared" si="0"/>
        <v>1</v>
      </c>
      <c r="G42" s="20" t="s">
        <v>6425</v>
      </c>
      <c r="H42" s="20">
        <f>VLOOKUP("*"&amp;G42&amp;"*",'Law School Rankings'!$A$1:$B$55,2,FALSE)</f>
        <v>15</v>
      </c>
      <c r="I42" s="20" t="s">
        <v>5803</v>
      </c>
      <c r="J42" s="20" t="str">
        <f>IF(ISNUMBER(I42),D42-I42,"N/A")</f>
        <v>N/A</v>
      </c>
      <c r="K42" s="20" t="s">
        <v>5735</v>
      </c>
      <c r="L42" s="29" t="s">
        <v>5736</v>
      </c>
      <c r="M42" s="29" t="s">
        <v>5734</v>
      </c>
      <c r="N42" s="29" t="s">
        <v>75</v>
      </c>
      <c r="O42" s="29" t="s">
        <v>2632</v>
      </c>
      <c r="Q42" s="20" t="s">
        <v>5739</v>
      </c>
    </row>
    <row r="43" spans="1:17" ht="34" x14ac:dyDescent="0.2">
      <c r="A43" s="20" t="s">
        <v>5500</v>
      </c>
      <c r="B43" s="20">
        <f>VLOOKUP(A43,'State Analysis'!$A$1:$O$53,8,FALSE)</f>
        <v>1</v>
      </c>
      <c r="C43" s="20" t="s">
        <v>5737</v>
      </c>
      <c r="D43" s="20">
        <v>2019</v>
      </c>
      <c r="E43" s="20">
        <v>2023</v>
      </c>
      <c r="F43" s="20">
        <f t="shared" si="0"/>
        <v>4</v>
      </c>
      <c r="G43" s="20" t="s">
        <v>6436</v>
      </c>
      <c r="H43" s="20">
        <f>VLOOKUP("*"&amp;G43&amp;"*",'Law School Rankings'!$A$1:$B$55,2,FALSE)</f>
        <v>135</v>
      </c>
      <c r="I43" s="20">
        <v>2002</v>
      </c>
      <c r="J43" s="20">
        <f>IF(ISNUMBER(I43),D43-I43,"N/A")</f>
        <v>17</v>
      </c>
      <c r="K43" s="20" t="s">
        <v>5741</v>
      </c>
      <c r="L43" s="29" t="s">
        <v>75</v>
      </c>
      <c r="M43" s="29" t="s">
        <v>5740</v>
      </c>
      <c r="N43" s="29" t="s">
        <v>5738</v>
      </c>
      <c r="O43" s="20" t="s">
        <v>2632</v>
      </c>
      <c r="Q43" s="20" t="s">
        <v>5742</v>
      </c>
    </row>
    <row r="44" spans="1:17" ht="17" x14ac:dyDescent="0.2">
      <c r="A44" s="20" t="s">
        <v>5500</v>
      </c>
      <c r="B44" s="20">
        <f>VLOOKUP(A44,'State Analysis'!$A$1:$O$53,8,FALSE)</f>
        <v>1</v>
      </c>
      <c r="C44" s="20" t="s">
        <v>5743</v>
      </c>
      <c r="D44" s="20">
        <v>2017</v>
      </c>
      <c r="E44" s="20">
        <v>2019</v>
      </c>
      <c r="F44" s="20">
        <f t="shared" si="0"/>
        <v>2</v>
      </c>
      <c r="G44" s="20" t="s">
        <v>6437</v>
      </c>
      <c r="H44" s="20">
        <f>VLOOKUP("*"&amp;G44&amp;"*",'Law School Rankings'!$A$1:$B$55,2,FALSE)</f>
        <v>14</v>
      </c>
      <c r="I44" s="20">
        <v>1985</v>
      </c>
      <c r="J44" s="20">
        <f>IF(ISNUMBER(I44),D44-I44,"N/A")</f>
        <v>32</v>
      </c>
      <c r="K44" s="20" t="s">
        <v>5679</v>
      </c>
      <c r="L44" s="29" t="s">
        <v>75</v>
      </c>
      <c r="M44" s="29" t="s">
        <v>5745</v>
      </c>
      <c r="N44" s="29" t="s">
        <v>5744</v>
      </c>
      <c r="O44" s="29" t="s">
        <v>4119</v>
      </c>
    </row>
    <row r="45" spans="1:17" ht="34" x14ac:dyDescent="0.2">
      <c r="A45" s="20" t="s">
        <v>5500</v>
      </c>
      <c r="B45" s="20">
        <f>VLOOKUP(A45,'State Analysis'!$A$1:$O$53,8,FALSE)</f>
        <v>1</v>
      </c>
      <c r="C45" s="20" t="s">
        <v>5746</v>
      </c>
      <c r="D45" s="20">
        <v>2011</v>
      </c>
      <c r="E45" s="20">
        <v>2016</v>
      </c>
      <c r="F45" s="20">
        <f t="shared" si="0"/>
        <v>5</v>
      </c>
      <c r="G45" s="20" t="s">
        <v>6428</v>
      </c>
      <c r="H45" s="20">
        <f>VLOOKUP("*"&amp;G45&amp;"*",'Law School Rankings'!$A$1:$B$55,2,FALSE)</f>
        <v>5</v>
      </c>
      <c r="I45" s="20">
        <v>1984</v>
      </c>
      <c r="J45" s="20">
        <f>IF(ISNUMBER(I45),D45-I45,"N/A")</f>
        <v>27</v>
      </c>
      <c r="K45" s="20" t="s">
        <v>5677</v>
      </c>
      <c r="L45" s="29" t="s">
        <v>5749</v>
      </c>
      <c r="M45" s="29" t="s">
        <v>5750</v>
      </c>
      <c r="N45" s="29" t="s">
        <v>75</v>
      </c>
      <c r="O45" s="29" t="s">
        <v>2632</v>
      </c>
    </row>
    <row r="46" spans="1:17" ht="51" x14ac:dyDescent="0.2">
      <c r="A46" s="20" t="s">
        <v>5500</v>
      </c>
      <c r="B46" s="20">
        <f>VLOOKUP(A46,'State Analysis'!$A$1:$O$53,8,FALSE)</f>
        <v>1</v>
      </c>
      <c r="C46" s="20" t="s">
        <v>5747</v>
      </c>
      <c r="D46" s="20">
        <v>2007</v>
      </c>
      <c r="E46" s="20">
        <v>2010</v>
      </c>
      <c r="F46" s="20">
        <f t="shared" si="0"/>
        <v>3</v>
      </c>
      <c r="G46" s="20" t="s">
        <v>6108</v>
      </c>
      <c r="H46" s="20">
        <f>VLOOKUP("*"&amp;G46&amp;"*",'Law School Rankings'!$A$1:$B$55,2,FALSE)</f>
        <v>35</v>
      </c>
      <c r="I46" s="20">
        <v>1966</v>
      </c>
      <c r="J46" s="20">
        <f>IF(ISNUMBER(I46),D46-I46,"N/A")</f>
        <v>41</v>
      </c>
      <c r="K46" s="20" t="s">
        <v>5677</v>
      </c>
      <c r="L46" s="29" t="s">
        <v>75</v>
      </c>
      <c r="M46" s="29" t="s">
        <v>6489</v>
      </c>
      <c r="N46" s="29" t="s">
        <v>5748</v>
      </c>
      <c r="P46" s="20" t="s">
        <v>5990</v>
      </c>
    </row>
    <row r="47" spans="1:17" ht="51" x14ac:dyDescent="0.2">
      <c r="A47" s="20" t="s">
        <v>5473</v>
      </c>
      <c r="B47" s="20">
        <f>VLOOKUP(A47,'State Analysis'!$A$1:$O$53,8,FALSE)</f>
        <v>0</v>
      </c>
      <c r="C47" s="20" t="s">
        <v>5787</v>
      </c>
      <c r="D47" s="20">
        <v>2024</v>
      </c>
      <c r="E47" s="20" t="s">
        <v>5610</v>
      </c>
      <c r="F47" s="20">
        <f t="shared" si="0"/>
        <v>0</v>
      </c>
      <c r="G47" s="20" t="s">
        <v>6427</v>
      </c>
      <c r="H47" s="20">
        <f>VLOOKUP("*"&amp;G47&amp;"*",'Law School Rankings'!$A$1:$B$55,2,FALSE)</f>
        <v>1</v>
      </c>
      <c r="I47" s="20">
        <v>2010</v>
      </c>
      <c r="J47" s="20">
        <f>IF(ISNUMBER(I47),D47-I47,"N/A")</f>
        <v>14</v>
      </c>
      <c r="K47" s="20" t="s">
        <v>5788</v>
      </c>
      <c r="L47" s="29" t="s">
        <v>5789</v>
      </c>
      <c r="M47" s="29" t="s">
        <v>5790</v>
      </c>
      <c r="N47" s="29" t="s">
        <v>75</v>
      </c>
      <c r="Q47" s="29" t="s">
        <v>5791</v>
      </c>
    </row>
    <row r="48" spans="1:17" ht="51" x14ac:dyDescent="0.2">
      <c r="A48" s="20" t="s">
        <v>5473</v>
      </c>
      <c r="B48" s="20">
        <f>VLOOKUP(A48,'State Analysis'!$A$1:$O$53,8,FALSE)</f>
        <v>0</v>
      </c>
      <c r="C48" s="20" t="s">
        <v>5792</v>
      </c>
      <c r="D48" s="20">
        <v>2023</v>
      </c>
      <c r="E48" s="20">
        <v>2023</v>
      </c>
      <c r="F48" s="20">
        <f t="shared" si="0"/>
        <v>0</v>
      </c>
      <c r="G48" s="20" t="s">
        <v>6441</v>
      </c>
      <c r="H48" s="20">
        <f>VLOOKUP("*"&amp;G48&amp;"*",'Law School Rankings'!$A$1:$B$55,2,FALSE)</f>
        <v>27</v>
      </c>
      <c r="I48" s="20">
        <v>2011</v>
      </c>
      <c r="J48" s="20">
        <f>IF(ISNUMBER(I48),D48-I48,"N/A")</f>
        <v>12</v>
      </c>
      <c r="K48" s="20" t="s">
        <v>5613</v>
      </c>
      <c r="L48" s="29" t="s">
        <v>5794</v>
      </c>
      <c r="M48" s="29" t="s">
        <v>5793</v>
      </c>
    </row>
    <row r="49" spans="1:17" ht="17" x14ac:dyDescent="0.2">
      <c r="A49" s="20" t="s">
        <v>5474</v>
      </c>
      <c r="B49" s="20">
        <f>VLOOKUP(A49,'State Analysis'!$A$1:$O$53,8,FALSE)</f>
        <v>9</v>
      </c>
      <c r="C49" s="20" t="s">
        <v>5820</v>
      </c>
      <c r="D49" s="20">
        <v>2019</v>
      </c>
      <c r="E49" s="20" t="s">
        <v>5610</v>
      </c>
      <c r="F49" s="20">
        <f t="shared" si="0"/>
        <v>5</v>
      </c>
      <c r="G49" s="20" t="s">
        <v>6429</v>
      </c>
      <c r="H49" s="20">
        <f>VLOOKUP("*"&amp;G49&amp;"*",'Law School Rankings'!$A$1:$B$55,2,FALSE)</f>
        <v>3</v>
      </c>
      <c r="I49" s="20">
        <v>1998</v>
      </c>
      <c r="J49" s="20">
        <f>IF(ISNUMBER(I49),D49-I49,"N/A")</f>
        <v>21</v>
      </c>
      <c r="K49" s="20" t="s">
        <v>5821</v>
      </c>
      <c r="L49" s="29" t="s">
        <v>5721</v>
      </c>
      <c r="M49" s="29" t="s">
        <v>5822</v>
      </c>
      <c r="N49" s="20" t="s">
        <v>5721</v>
      </c>
      <c r="Q49" s="29"/>
    </row>
    <row r="50" spans="1:17" ht="51" x14ac:dyDescent="0.2">
      <c r="A50" s="20" t="s">
        <v>5474</v>
      </c>
      <c r="B50" s="20">
        <f>VLOOKUP(A50,'State Analysis'!$A$1:$O$53,8,FALSE)</f>
        <v>9</v>
      </c>
      <c r="C50" s="20" t="s">
        <v>5816</v>
      </c>
      <c r="D50" s="20">
        <v>2016</v>
      </c>
      <c r="E50" s="20">
        <v>2019</v>
      </c>
      <c r="F50" s="20">
        <f t="shared" si="0"/>
        <v>3</v>
      </c>
      <c r="G50" s="20" t="s">
        <v>6429</v>
      </c>
      <c r="H50" s="20">
        <f>VLOOKUP("*"&amp;G50&amp;"*",'Law School Rankings'!$A$1:$B$55,2,FALSE)</f>
        <v>3</v>
      </c>
      <c r="I50" s="20">
        <v>1997</v>
      </c>
      <c r="J50" s="20">
        <f>IF(ISNUMBER(I50),D50-I50,"N/A")</f>
        <v>19</v>
      </c>
      <c r="K50" s="20" t="s">
        <v>5632</v>
      </c>
      <c r="L50" s="29" t="s">
        <v>5817</v>
      </c>
      <c r="M50" s="29" t="s">
        <v>5819</v>
      </c>
      <c r="N50" s="29" t="s">
        <v>5818</v>
      </c>
      <c r="Q50" s="29"/>
    </row>
    <row r="51" spans="1:17" ht="51" x14ac:dyDescent="0.2">
      <c r="A51" s="20" t="s">
        <v>5474</v>
      </c>
      <c r="B51" s="20">
        <f>VLOOKUP(A51,'State Analysis'!$A$1:$O$53,8,FALSE)</f>
        <v>9</v>
      </c>
      <c r="C51" s="20" t="s">
        <v>5812</v>
      </c>
      <c r="D51" s="20">
        <v>2014</v>
      </c>
      <c r="E51" s="20">
        <v>2016</v>
      </c>
      <c r="F51" s="20">
        <f t="shared" si="0"/>
        <v>2</v>
      </c>
      <c r="G51" s="20" t="s">
        <v>6429</v>
      </c>
      <c r="H51" s="20">
        <f>VLOOKUP("*"&amp;G51&amp;"*",'Law School Rankings'!$A$1:$B$55,2,FALSE)</f>
        <v>3</v>
      </c>
      <c r="I51" s="20">
        <v>1995</v>
      </c>
      <c r="J51" s="20">
        <f>IF(ISNUMBER(I51),D51-I51,"N/A")</f>
        <v>19</v>
      </c>
      <c r="K51" s="20" t="s">
        <v>5669</v>
      </c>
      <c r="L51" s="29" t="s">
        <v>5813</v>
      </c>
      <c r="M51" s="29" t="s">
        <v>5814</v>
      </c>
      <c r="N51" s="20" t="s">
        <v>5815</v>
      </c>
      <c r="Q51" s="29"/>
    </row>
    <row r="52" spans="1:17" ht="51" x14ac:dyDescent="0.2">
      <c r="A52" s="20" t="s">
        <v>5474</v>
      </c>
      <c r="B52" s="20">
        <f>VLOOKUP(A52,'State Analysis'!$A$1:$O$53,8,FALSE)</f>
        <v>9</v>
      </c>
      <c r="C52" s="20" t="s">
        <v>5808</v>
      </c>
      <c r="D52" s="20">
        <v>2007</v>
      </c>
      <c r="E52" s="20">
        <v>2014</v>
      </c>
      <c r="F52" s="20">
        <f t="shared" si="0"/>
        <v>7</v>
      </c>
      <c r="G52" s="20" t="s">
        <v>6427</v>
      </c>
      <c r="H52" s="20">
        <f>VLOOKUP("*"&amp;G52&amp;"*",'Law School Rankings'!$A$1:$B$55,2,FALSE)</f>
        <v>1</v>
      </c>
      <c r="I52" s="20">
        <v>1996</v>
      </c>
      <c r="J52" s="20">
        <f>IF(ISNUMBER(I52),D52-I52,"N/A")</f>
        <v>11</v>
      </c>
      <c r="K52" s="20" t="s">
        <v>5773</v>
      </c>
      <c r="L52" s="29" t="s">
        <v>5809</v>
      </c>
      <c r="M52" s="29" t="s">
        <v>5811</v>
      </c>
      <c r="N52" s="29" t="s">
        <v>5810</v>
      </c>
      <c r="Q52" s="29"/>
    </row>
    <row r="53" spans="1:17" ht="51" x14ac:dyDescent="0.2">
      <c r="A53" s="20" t="s">
        <v>5475</v>
      </c>
      <c r="B53" s="20">
        <f>VLOOKUP(A53,'State Analysis'!$A$1:$O$53,8,FALSE)</f>
        <v>7</v>
      </c>
      <c r="C53" s="20" t="s">
        <v>6388</v>
      </c>
      <c r="D53" s="20">
        <v>2023</v>
      </c>
      <c r="E53" s="20" t="s">
        <v>5610</v>
      </c>
      <c r="F53" s="20">
        <f t="shared" si="0"/>
        <v>1</v>
      </c>
      <c r="G53" s="20" t="s">
        <v>6425</v>
      </c>
      <c r="H53" s="20">
        <f>VLOOKUP("*"&amp;G53&amp;"*",'Law School Rankings'!$A$1:$B$55,2,FALSE)</f>
        <v>15</v>
      </c>
      <c r="I53" s="20">
        <v>2013</v>
      </c>
      <c r="J53" s="20">
        <f>IF(ISNUMBER(I53),D53-I53,"N/A")</f>
        <v>10</v>
      </c>
      <c r="K53" s="20" t="s">
        <v>6209</v>
      </c>
      <c r="L53" s="29" t="s">
        <v>6389</v>
      </c>
      <c r="M53" s="29" t="s">
        <v>6392</v>
      </c>
      <c r="N53" s="20" t="s">
        <v>75</v>
      </c>
      <c r="Q53" s="20" t="s">
        <v>6393</v>
      </c>
    </row>
    <row r="54" spans="1:17" ht="34" x14ac:dyDescent="0.2">
      <c r="A54" s="20" t="s">
        <v>5475</v>
      </c>
      <c r="B54" s="20">
        <f>VLOOKUP(A54,'State Analysis'!$A$1:$O$53,8,FALSE)</f>
        <v>7</v>
      </c>
      <c r="C54" s="20" t="s">
        <v>6390</v>
      </c>
      <c r="D54" s="20">
        <v>2005</v>
      </c>
      <c r="E54" s="20">
        <v>2023</v>
      </c>
      <c r="F54" s="20">
        <f t="shared" si="0"/>
        <v>18</v>
      </c>
      <c r="G54" s="20" t="s">
        <v>6466</v>
      </c>
      <c r="H54" s="20">
        <f>VLOOKUP("*"&amp;G54&amp;"*",'Law School Rankings'!$A$1:$B$55,2,FALSE)</f>
        <v>5</v>
      </c>
      <c r="I54" s="20">
        <v>1994</v>
      </c>
      <c r="J54" s="20">
        <f>IF(ISNUMBER(I54),D54-I54,"N/A")</f>
        <v>11</v>
      </c>
      <c r="K54" s="20" t="s">
        <v>6395</v>
      </c>
      <c r="L54" s="20" t="s">
        <v>6397</v>
      </c>
      <c r="M54" s="29" t="s">
        <v>6394</v>
      </c>
      <c r="N54" s="20" t="s">
        <v>6391</v>
      </c>
      <c r="Q54" s="20" t="s">
        <v>6396</v>
      </c>
    </row>
    <row r="55" spans="1:17" ht="34" x14ac:dyDescent="0.2">
      <c r="A55" s="20" t="s">
        <v>5476</v>
      </c>
      <c r="B55" s="20">
        <f>VLOOKUP(A55,'State Analysis'!$A$1:$O$53,8,FALSE)</f>
        <v>5</v>
      </c>
      <c r="C55" s="20" t="s">
        <v>6345</v>
      </c>
      <c r="D55" s="20">
        <v>2023</v>
      </c>
      <c r="E55" s="20" t="s">
        <v>5610</v>
      </c>
      <c r="F55" s="20">
        <f t="shared" si="0"/>
        <v>1</v>
      </c>
      <c r="G55" s="20" t="s">
        <v>6429</v>
      </c>
      <c r="H55" s="20">
        <f>VLOOKUP("*"&amp;G55&amp;"*",'Law School Rankings'!$A$1:$B$55,2,FALSE)</f>
        <v>3</v>
      </c>
      <c r="I55" s="20">
        <v>2019</v>
      </c>
      <c r="J55" s="20">
        <f>IF(ISNUMBER(I55),D55-I55,"N/A")</f>
        <v>4</v>
      </c>
      <c r="K55" s="20" t="s">
        <v>5669</v>
      </c>
      <c r="L55" s="29" t="s">
        <v>6346</v>
      </c>
      <c r="M55" s="29" t="s">
        <v>6348</v>
      </c>
      <c r="N55" s="20" t="s">
        <v>75</v>
      </c>
      <c r="Q55" s="20" t="s">
        <v>6347</v>
      </c>
    </row>
    <row r="56" spans="1:17" x14ac:dyDescent="0.2">
      <c r="A56" s="20" t="s">
        <v>5476</v>
      </c>
      <c r="B56" s="20">
        <f>VLOOKUP(A56,'State Analysis'!$A$1:$O$53,8,FALSE)</f>
        <v>5</v>
      </c>
      <c r="C56" s="20" t="s">
        <v>6349</v>
      </c>
      <c r="D56" s="20">
        <v>2015</v>
      </c>
      <c r="E56" s="20">
        <v>2023</v>
      </c>
      <c r="F56" s="20">
        <f t="shared" si="0"/>
        <v>8</v>
      </c>
      <c r="G56" s="20" t="s">
        <v>5721</v>
      </c>
      <c r="H56" s="20" t="str">
        <f>VLOOKUP("*"&amp;G56&amp;"*",'Law School Rankings'!$A$1:$B$55,2,FALSE)</f>
        <v>N/A</v>
      </c>
      <c r="I56" s="20" t="s">
        <v>5721</v>
      </c>
      <c r="J56" s="20" t="str">
        <f>IF(ISNUMBER(I56),D56-I56,"N/A")</f>
        <v>N/A</v>
      </c>
      <c r="K56" s="20" t="s">
        <v>6350</v>
      </c>
      <c r="L56" s="20" t="s">
        <v>5721</v>
      </c>
      <c r="M56" s="20" t="s">
        <v>5721</v>
      </c>
      <c r="N56" s="20" t="s">
        <v>5721</v>
      </c>
    </row>
    <row r="57" spans="1:17" ht="68" x14ac:dyDescent="0.2">
      <c r="A57" s="20" t="s">
        <v>5477</v>
      </c>
      <c r="B57" s="20">
        <f>VLOOKUP(A57,'State Analysis'!$A$1:$O$53,8,FALSE)</f>
        <v>3</v>
      </c>
      <c r="C57" s="20" t="s">
        <v>5980</v>
      </c>
      <c r="D57" s="20">
        <v>2023</v>
      </c>
      <c r="E57" s="20" t="s">
        <v>5610</v>
      </c>
      <c r="F57" s="20">
        <f t="shared" si="0"/>
        <v>1</v>
      </c>
      <c r="G57" s="20" t="s">
        <v>6449</v>
      </c>
      <c r="H57" s="20">
        <f>VLOOKUP("*"&amp;G57&amp;"*",'Law School Rankings'!$A$1:$B$55,2,FALSE)</f>
        <v>111</v>
      </c>
      <c r="I57" s="20">
        <v>1991</v>
      </c>
      <c r="J57" s="20">
        <f>IF(ISNUMBER(I57),D57-I57,"N/A")</f>
        <v>32</v>
      </c>
      <c r="K57" s="20" t="s">
        <v>5983</v>
      </c>
      <c r="L57" s="20" t="s">
        <v>75</v>
      </c>
      <c r="M57" s="29" t="s">
        <v>5984</v>
      </c>
      <c r="N57" s="20" t="s">
        <v>75</v>
      </c>
      <c r="P57" s="20" t="s">
        <v>5990</v>
      </c>
      <c r="Q57" s="20" t="s">
        <v>5981</v>
      </c>
    </row>
    <row r="58" spans="1:17" ht="68" x14ac:dyDescent="0.2">
      <c r="A58" s="20" t="s">
        <v>5477</v>
      </c>
      <c r="B58" s="20">
        <f>VLOOKUP(A58,'State Analysis'!$A$1:$O$53,8,FALSE)</f>
        <v>3</v>
      </c>
      <c r="C58" s="20" t="s">
        <v>5982</v>
      </c>
      <c r="D58" s="20">
        <v>2020</v>
      </c>
      <c r="E58" s="20">
        <v>2023</v>
      </c>
      <c r="F58" s="20">
        <f t="shared" si="0"/>
        <v>3</v>
      </c>
      <c r="G58" s="20" t="s">
        <v>6450</v>
      </c>
      <c r="H58" s="20">
        <f>VLOOKUP("*"&amp;G58&amp;"*",'Law School Rankings'!$A$1:$B$55,2,FALSE)</f>
        <v>13</v>
      </c>
      <c r="I58" s="20">
        <v>1986</v>
      </c>
      <c r="J58" s="20">
        <f>IF(ISNUMBER(I58),D58-I58,"N/A")</f>
        <v>34</v>
      </c>
      <c r="L58" s="20" t="s">
        <v>5987</v>
      </c>
      <c r="M58" s="29" t="s">
        <v>5989</v>
      </c>
    </row>
    <row r="59" spans="1:17" ht="34" x14ac:dyDescent="0.2">
      <c r="A59" s="20" t="s">
        <v>5477</v>
      </c>
      <c r="B59" s="20">
        <f>VLOOKUP(A59,'State Analysis'!$A$1:$O$53,8,FALSE)</f>
        <v>3</v>
      </c>
      <c r="C59" s="20" t="s">
        <v>5985</v>
      </c>
      <c r="D59" s="20">
        <v>2018</v>
      </c>
      <c r="E59" s="20">
        <v>2020</v>
      </c>
      <c r="F59" s="20">
        <f t="shared" si="0"/>
        <v>2</v>
      </c>
      <c r="G59" s="20" t="s">
        <v>6451</v>
      </c>
      <c r="H59" s="20">
        <f>VLOOKUP("*"&amp;G59&amp;"*",'Law School Rankings'!$A$1:$B$55,2,FALSE)</f>
        <v>40</v>
      </c>
      <c r="I59" s="20">
        <v>2000</v>
      </c>
      <c r="J59" s="20">
        <f>IF(ISNUMBER(I59),D59-I59,"N/A")</f>
        <v>18</v>
      </c>
      <c r="K59" s="20" t="s">
        <v>5992</v>
      </c>
      <c r="L59" s="29" t="s">
        <v>5993</v>
      </c>
      <c r="M59" s="20" t="s">
        <v>5994</v>
      </c>
      <c r="N59" s="20" t="s">
        <v>5986</v>
      </c>
      <c r="Q59" s="20" t="s">
        <v>5995</v>
      </c>
    </row>
    <row r="60" spans="1:17" ht="51" x14ac:dyDescent="0.2">
      <c r="A60" s="20" t="s">
        <v>5477</v>
      </c>
      <c r="B60" s="20">
        <f>VLOOKUP(A60,'State Analysis'!$A$1:$O$53,8,FALSE)</f>
        <v>3</v>
      </c>
      <c r="C60" s="20" t="s">
        <v>5996</v>
      </c>
      <c r="D60" s="20">
        <v>2007</v>
      </c>
      <c r="E60" s="20">
        <v>2018</v>
      </c>
      <c r="F60" s="20">
        <f t="shared" si="0"/>
        <v>11</v>
      </c>
      <c r="G60" s="20" t="s">
        <v>6451</v>
      </c>
      <c r="H60" s="20">
        <f>VLOOKUP("*"&amp;G60&amp;"*",'Law School Rankings'!$A$1:$B$55,2,FALSE)</f>
        <v>40</v>
      </c>
      <c r="I60" s="20">
        <v>1988</v>
      </c>
      <c r="J60" s="20">
        <f>IF(ISNUMBER(I60),D60-I60,"N/A")</f>
        <v>19</v>
      </c>
      <c r="K60" s="20" t="s">
        <v>5991</v>
      </c>
      <c r="L60" s="29" t="s">
        <v>5997</v>
      </c>
      <c r="M60" s="29" t="s">
        <v>5998</v>
      </c>
      <c r="N60" s="20" t="s">
        <v>5999</v>
      </c>
      <c r="Q60" s="20" t="s">
        <v>6000</v>
      </c>
    </row>
    <row r="61" spans="1:17" ht="34" x14ac:dyDescent="0.2">
      <c r="A61" s="20" t="s">
        <v>5478</v>
      </c>
      <c r="B61" s="20">
        <f>VLOOKUP(A61,'State Analysis'!$A$1:$O$53,8,FALSE)</f>
        <v>3</v>
      </c>
      <c r="C61" s="20" t="s">
        <v>6049</v>
      </c>
      <c r="D61" s="20">
        <v>2021</v>
      </c>
      <c r="E61" s="20" t="s">
        <v>5610</v>
      </c>
      <c r="F61" s="20">
        <f t="shared" si="0"/>
        <v>3</v>
      </c>
      <c r="G61" s="20" t="s">
        <v>6454</v>
      </c>
      <c r="H61" s="20">
        <f>VLOOKUP("*"&amp;G61&amp;"*",'Law School Rankings'!$A$1:$B$55,2,FALSE)</f>
        <v>8</v>
      </c>
      <c r="I61" s="20">
        <v>2011</v>
      </c>
      <c r="J61" s="20">
        <f>IF(ISNUMBER(I61),D61-I61,"N/A")</f>
        <v>10</v>
      </c>
      <c r="K61" s="20" t="s">
        <v>6050</v>
      </c>
      <c r="L61" s="20" t="s">
        <v>6051</v>
      </c>
      <c r="M61" s="29" t="s">
        <v>6052</v>
      </c>
      <c r="N61" s="29" t="s">
        <v>75</v>
      </c>
      <c r="P61" s="20" t="s">
        <v>6048</v>
      </c>
      <c r="Q61" s="20" t="s">
        <v>6053</v>
      </c>
    </row>
    <row r="62" spans="1:17" ht="51" x14ac:dyDescent="0.2">
      <c r="A62" s="20" t="s">
        <v>5478</v>
      </c>
      <c r="B62" s="20">
        <f>VLOOKUP(A62,'State Analysis'!$A$1:$O$53,8,FALSE)</f>
        <v>3</v>
      </c>
      <c r="C62" s="20" t="s">
        <v>6054</v>
      </c>
      <c r="D62" s="20">
        <v>2019</v>
      </c>
      <c r="E62" s="20">
        <v>2021</v>
      </c>
      <c r="F62" s="20">
        <f t="shared" si="0"/>
        <v>2</v>
      </c>
      <c r="G62" s="20" t="s">
        <v>6455</v>
      </c>
      <c r="H62" s="20">
        <f>VLOOKUP("*"&amp;G62&amp;"*",'Law School Rankings'!$A$1:$B$55,2,FALSE)</f>
        <v>60</v>
      </c>
      <c r="I62" s="20">
        <v>2007</v>
      </c>
      <c r="J62" s="20">
        <f>IF(ISNUMBER(I62),D62-I62,"N/A")</f>
        <v>12</v>
      </c>
      <c r="K62" s="20" t="s">
        <v>6055</v>
      </c>
      <c r="L62" s="29" t="s">
        <v>6056</v>
      </c>
      <c r="M62" s="29" t="s">
        <v>6057</v>
      </c>
      <c r="N62" s="20" t="s">
        <v>6058</v>
      </c>
      <c r="Q62" s="20" t="s">
        <v>6059</v>
      </c>
    </row>
    <row r="63" spans="1:17" ht="51" x14ac:dyDescent="0.2">
      <c r="A63" s="20" t="s">
        <v>5466</v>
      </c>
      <c r="B63" s="20">
        <f>VLOOKUP(A63,'State Analysis'!$A$1:$O$53,8,FALSE)</f>
        <v>14</v>
      </c>
      <c r="C63" s="20" t="s">
        <v>5692</v>
      </c>
      <c r="D63" s="20">
        <v>2024</v>
      </c>
      <c r="E63" s="20" t="s">
        <v>5610</v>
      </c>
      <c r="F63" s="20">
        <f t="shared" si="0"/>
        <v>0</v>
      </c>
      <c r="G63" s="20" t="s">
        <v>6434</v>
      </c>
      <c r="H63" s="20">
        <f>VLOOKUP("*"&amp;G63&amp;"*",'Law School Rankings'!$A$1:$B$55,2,FALSE)</f>
        <v>99</v>
      </c>
      <c r="I63" s="20">
        <v>2015</v>
      </c>
      <c r="J63" s="20">
        <f>IF(ISNUMBER(I63),D63-I63,"N/A")</f>
        <v>9</v>
      </c>
      <c r="K63" s="20" t="s">
        <v>5693</v>
      </c>
      <c r="L63" s="29" t="s">
        <v>5694</v>
      </c>
      <c r="M63" s="29" t="s">
        <v>5695</v>
      </c>
      <c r="N63" s="29" t="s">
        <v>75</v>
      </c>
      <c r="O63" s="29" t="s">
        <v>215</v>
      </c>
      <c r="Q63" s="20" t="s">
        <v>5696</v>
      </c>
    </row>
    <row r="64" spans="1:17" ht="85" x14ac:dyDescent="0.2">
      <c r="A64" s="20" t="s">
        <v>5466</v>
      </c>
      <c r="B64" s="20">
        <f>VLOOKUP(A64,'State Analysis'!$A$1:$O$53,8,FALSE)</f>
        <v>14</v>
      </c>
      <c r="C64" s="20" t="s">
        <v>5687</v>
      </c>
      <c r="D64" s="20">
        <v>2017</v>
      </c>
      <c r="E64" s="20">
        <v>2023</v>
      </c>
      <c r="F64" s="20">
        <f t="shared" si="0"/>
        <v>6</v>
      </c>
      <c r="G64" s="20" t="s">
        <v>6434</v>
      </c>
      <c r="H64" s="20">
        <f>VLOOKUP("*"&amp;G64&amp;"*",'Law School Rankings'!$A$1:$B$55,2,FALSE)</f>
        <v>99</v>
      </c>
      <c r="I64" s="20">
        <v>1991</v>
      </c>
      <c r="J64" s="20">
        <f>IF(ISNUMBER(I64),D64-I64,"N/A")</f>
        <v>26</v>
      </c>
      <c r="K64" s="29" t="s">
        <v>5688</v>
      </c>
      <c r="L64" s="29" t="s">
        <v>5689</v>
      </c>
      <c r="M64" s="29" t="s">
        <v>5690</v>
      </c>
      <c r="N64" s="29" t="s">
        <v>75</v>
      </c>
      <c r="O64" s="29" t="s">
        <v>124</v>
      </c>
      <c r="P64" s="29" t="s">
        <v>5804</v>
      </c>
      <c r="Q64" s="29" t="s">
        <v>5691</v>
      </c>
    </row>
    <row r="65" spans="1:17" ht="68" x14ac:dyDescent="0.2">
      <c r="A65" s="20" t="s">
        <v>5481</v>
      </c>
      <c r="B65" s="20">
        <f>VLOOKUP(A65,'State Analysis'!$A$1:$O$53,8,FALSE)</f>
        <v>29</v>
      </c>
      <c r="C65" s="20" t="s">
        <v>5631</v>
      </c>
      <c r="D65" s="20">
        <v>2016</v>
      </c>
      <c r="E65" s="20">
        <v>2023</v>
      </c>
      <c r="F65" s="20">
        <f t="shared" si="0"/>
        <v>7</v>
      </c>
      <c r="G65" s="20" t="s">
        <v>6427</v>
      </c>
      <c r="H65" s="20">
        <f>VLOOKUP("*"&amp;G65&amp;"*",'Law School Rankings'!$A$1:$B$55,2,FALSE)</f>
        <v>1</v>
      </c>
      <c r="I65" s="20">
        <v>2006</v>
      </c>
      <c r="J65" s="20">
        <f>IF(ISNUMBER(I65),D65-I65,"N/A")</f>
        <v>10</v>
      </c>
      <c r="K65" s="29" t="s">
        <v>5641</v>
      </c>
      <c r="L65" s="29" t="s">
        <v>5633</v>
      </c>
      <c r="M65" s="29" t="s">
        <v>5635</v>
      </c>
      <c r="N65" s="29" t="s">
        <v>5634</v>
      </c>
      <c r="Q65" s="20" t="s">
        <v>5642</v>
      </c>
    </row>
    <row r="66" spans="1:17" ht="34" x14ac:dyDescent="0.2">
      <c r="A66" s="20" t="s">
        <v>5481</v>
      </c>
      <c r="B66" s="20">
        <f>VLOOKUP(A66,'State Analysis'!$A$1:$O$53,8,FALSE)</f>
        <v>29</v>
      </c>
      <c r="C66" s="20" t="s">
        <v>5636</v>
      </c>
      <c r="D66" s="20">
        <v>2013</v>
      </c>
      <c r="E66" s="20">
        <v>2016</v>
      </c>
      <c r="F66" s="20">
        <f t="shared" si="0"/>
        <v>3</v>
      </c>
      <c r="G66" s="20" t="s">
        <v>6428</v>
      </c>
      <c r="H66" s="20">
        <f>VLOOKUP("*"&amp;G66&amp;"*",'Law School Rankings'!$A$1:$B$55,2,FALSE)</f>
        <v>5</v>
      </c>
      <c r="I66" s="20">
        <v>1986</v>
      </c>
      <c r="J66" s="20">
        <f>IF(ISNUMBER(I66),D66-I66,"N/A")</f>
        <v>27</v>
      </c>
      <c r="K66" s="20" t="s">
        <v>5638</v>
      </c>
      <c r="L66" s="29" t="s">
        <v>5640</v>
      </c>
      <c r="M66" s="29" t="s">
        <v>5639</v>
      </c>
      <c r="N66" s="20" t="s">
        <v>5654</v>
      </c>
      <c r="P66" s="20" t="s">
        <v>5805</v>
      </c>
      <c r="Q66" s="29" t="s">
        <v>5655</v>
      </c>
    </row>
    <row r="67" spans="1:17" ht="51" x14ac:dyDescent="0.2">
      <c r="A67" s="20" t="s">
        <v>5483</v>
      </c>
      <c r="B67" s="20">
        <f>VLOOKUP(A67,'State Analysis'!$A$1:$O$53,8,FALSE)</f>
        <v>9</v>
      </c>
      <c r="C67" s="20" t="s">
        <v>6220</v>
      </c>
      <c r="D67" s="20">
        <v>2023</v>
      </c>
      <c r="E67" s="20" t="s">
        <v>6225</v>
      </c>
      <c r="F67" s="20">
        <f t="shared" ref="F67:F130" si="1">IF(E67="Present",2024-D67,E67-D67)</f>
        <v>1</v>
      </c>
      <c r="G67" s="20" t="s">
        <v>6460</v>
      </c>
      <c r="H67" s="20">
        <f>VLOOKUP("*"&amp;G67&amp;"*",'Law School Rankings'!$A$1:$B$55,2,FALSE)</f>
        <v>111</v>
      </c>
      <c r="I67" s="20">
        <v>2004</v>
      </c>
      <c r="J67" s="20">
        <f>IF(ISNUMBER(I67),D67-I67,"N/A")</f>
        <v>19</v>
      </c>
      <c r="K67" s="29" t="s">
        <v>6226</v>
      </c>
      <c r="L67" s="20" t="s">
        <v>6227</v>
      </c>
      <c r="M67" s="29" t="s">
        <v>6228</v>
      </c>
      <c r="N67" s="20" t="s">
        <v>75</v>
      </c>
      <c r="Q67" s="20" t="s">
        <v>6229</v>
      </c>
    </row>
    <row r="68" spans="1:17" x14ac:dyDescent="0.2">
      <c r="A68" s="20" t="s">
        <v>5483</v>
      </c>
      <c r="B68" s="20">
        <f>VLOOKUP(A68,'State Analysis'!$A$1:$O$53,8,FALSE)</f>
        <v>9</v>
      </c>
      <c r="C68" s="20" t="s">
        <v>6221</v>
      </c>
      <c r="D68" s="20">
        <v>2019</v>
      </c>
      <c r="E68" s="20">
        <v>2023</v>
      </c>
      <c r="F68" s="20">
        <f t="shared" si="1"/>
        <v>4</v>
      </c>
      <c r="G68" s="20" t="s">
        <v>6461</v>
      </c>
      <c r="H68" s="20">
        <f>VLOOKUP("*"&amp;G68&amp;"*",'Law School Rankings'!$A$1:$B$55,2,FALSE)</f>
        <v>56</v>
      </c>
      <c r="I68" s="20">
        <v>2010</v>
      </c>
      <c r="J68" s="20">
        <f>IF(ISNUMBER(I68),D68-I68,"N/A")</f>
        <v>9</v>
      </c>
      <c r="K68" s="20" t="s">
        <v>6231</v>
      </c>
      <c r="L68" s="20" t="s">
        <v>6230</v>
      </c>
      <c r="M68" s="20" t="s">
        <v>6232</v>
      </c>
      <c r="N68" s="20" t="s">
        <v>6233</v>
      </c>
      <c r="Q68" s="20" t="s">
        <v>6234</v>
      </c>
    </row>
    <row r="69" spans="1:17" ht="51" x14ac:dyDescent="0.2">
      <c r="A69" s="20" t="s">
        <v>5483</v>
      </c>
      <c r="B69" s="20">
        <f>VLOOKUP(A69,'State Analysis'!$A$1:$O$53,8,FALSE)</f>
        <v>9</v>
      </c>
      <c r="C69" s="20" t="s">
        <v>6222</v>
      </c>
      <c r="D69" s="20">
        <v>2013</v>
      </c>
      <c r="E69" s="20">
        <v>2019</v>
      </c>
      <c r="F69" s="20">
        <f t="shared" si="1"/>
        <v>6</v>
      </c>
      <c r="G69" s="20" t="s">
        <v>6429</v>
      </c>
      <c r="H69" s="20">
        <f>VLOOKUP("*"&amp;G69&amp;"*",'Law School Rankings'!$A$1:$B$55,2,FALSE)</f>
        <v>3</v>
      </c>
      <c r="I69" s="20">
        <v>2004</v>
      </c>
      <c r="J69" s="20">
        <f>IF(ISNUMBER(I69),D69-I69,"N/A")</f>
        <v>9</v>
      </c>
      <c r="K69" s="20" t="s">
        <v>6135</v>
      </c>
      <c r="L69" s="20" t="s">
        <v>6235</v>
      </c>
      <c r="M69" s="29" t="s">
        <v>6236</v>
      </c>
      <c r="N69" s="20" t="s">
        <v>6237</v>
      </c>
      <c r="Q69" s="20" t="s">
        <v>6238</v>
      </c>
    </row>
    <row r="70" spans="1:17" ht="51" x14ac:dyDescent="0.2">
      <c r="A70" s="20" t="s">
        <v>5483</v>
      </c>
      <c r="B70" s="20">
        <f>VLOOKUP(A70,'State Analysis'!$A$1:$O$53,8,FALSE)</f>
        <v>9</v>
      </c>
      <c r="C70" s="20" t="s">
        <v>6223</v>
      </c>
      <c r="D70" s="20">
        <v>2011</v>
      </c>
      <c r="E70" s="20">
        <v>2013</v>
      </c>
      <c r="F70" s="20">
        <f t="shared" si="1"/>
        <v>2</v>
      </c>
      <c r="G70" s="20" t="s">
        <v>6431</v>
      </c>
      <c r="H70" s="20">
        <f>VLOOKUP("*"&amp;G70&amp;"*",'Law School Rankings'!$A$1:$B$55,2,FALSE)</f>
        <v>16</v>
      </c>
      <c r="I70" s="20">
        <v>1997</v>
      </c>
      <c r="J70" s="20">
        <f>IF(ISNUMBER(I70),D70-I70,"N/A")</f>
        <v>14</v>
      </c>
      <c r="K70" s="20" t="s">
        <v>6239</v>
      </c>
      <c r="L70" s="20" t="s">
        <v>6240</v>
      </c>
      <c r="M70" s="20" t="s">
        <v>6241</v>
      </c>
      <c r="N70" s="29" t="s">
        <v>6242</v>
      </c>
      <c r="Q70" s="20" t="s">
        <v>6243</v>
      </c>
    </row>
    <row r="71" spans="1:17" ht="34" x14ac:dyDescent="0.2">
      <c r="A71" s="20" t="s">
        <v>5483</v>
      </c>
      <c r="B71" s="20">
        <f>VLOOKUP(A71,'State Analysis'!$A$1:$O$53,8,FALSE)</f>
        <v>9</v>
      </c>
      <c r="C71" s="20" t="s">
        <v>6244</v>
      </c>
      <c r="D71" s="20">
        <v>2008</v>
      </c>
      <c r="E71" s="20">
        <v>2011</v>
      </c>
      <c r="F71" s="20">
        <f t="shared" si="1"/>
        <v>3</v>
      </c>
      <c r="G71" s="20" t="s">
        <v>6439</v>
      </c>
      <c r="H71" s="20">
        <f>VLOOKUP("*"&amp;G71&amp;"*",'Law School Rankings'!$A$1:$B$55,2,FALSE)</f>
        <v>10</v>
      </c>
      <c r="I71" s="20">
        <v>1993</v>
      </c>
      <c r="J71" s="20">
        <f>IF(ISNUMBER(I71),D71-I71,"N/A")</f>
        <v>15</v>
      </c>
      <c r="K71" s="20" t="s">
        <v>5721</v>
      </c>
      <c r="L71" s="20" t="s">
        <v>6246</v>
      </c>
      <c r="M71" s="29" t="s">
        <v>6247</v>
      </c>
      <c r="N71" s="20" t="s">
        <v>6245</v>
      </c>
      <c r="Q71" s="20" t="s">
        <v>6248</v>
      </c>
    </row>
    <row r="72" spans="1:17" x14ac:dyDescent="0.2">
      <c r="A72" s="20" t="s">
        <v>5483</v>
      </c>
      <c r="B72" s="20">
        <f>VLOOKUP(A72,'State Analysis'!$A$1:$O$53,8,FALSE)</f>
        <v>9</v>
      </c>
      <c r="C72" s="20" t="s">
        <v>6224</v>
      </c>
      <c r="D72" s="20">
        <v>1992</v>
      </c>
      <c r="E72" s="20">
        <v>2008</v>
      </c>
      <c r="F72" s="20">
        <f t="shared" si="1"/>
        <v>16</v>
      </c>
      <c r="G72" s="20" t="s">
        <v>6439</v>
      </c>
      <c r="H72" s="20">
        <f>VLOOKUP("*"&amp;G72&amp;"*",'Law School Rankings'!$A$1:$B$55,2,FALSE)</f>
        <v>10</v>
      </c>
      <c r="I72" s="20">
        <v>1974</v>
      </c>
      <c r="J72" s="20">
        <f>IF(ISNUMBER(I72),D72-I72,"N/A")</f>
        <v>18</v>
      </c>
      <c r="K72" s="20" t="s">
        <v>5721</v>
      </c>
      <c r="L72" s="20" t="s">
        <v>75</v>
      </c>
      <c r="M72" s="20" t="s">
        <v>6129</v>
      </c>
      <c r="N72" s="20" t="s">
        <v>5913</v>
      </c>
      <c r="Q72" s="20" t="s">
        <v>6249</v>
      </c>
    </row>
    <row r="73" spans="1:17" ht="34" x14ac:dyDescent="0.2">
      <c r="A73" s="20" t="s">
        <v>5482</v>
      </c>
      <c r="B73" s="20">
        <f>VLOOKUP(A73,'State Analysis'!$A$1:$O$53,8,FALSE)</f>
        <v>3</v>
      </c>
      <c r="C73" s="20" t="s">
        <v>6060</v>
      </c>
      <c r="D73" s="20">
        <v>2019</v>
      </c>
      <c r="E73" s="20" t="s">
        <v>5610</v>
      </c>
      <c r="F73" s="20">
        <f t="shared" si="1"/>
        <v>5</v>
      </c>
      <c r="G73" s="20" t="s">
        <v>6427</v>
      </c>
      <c r="H73" s="20">
        <f>VLOOKUP("*"&amp;G73&amp;"*",'Law School Rankings'!$A$1:$B$55,2,FALSE)</f>
        <v>1</v>
      </c>
      <c r="I73" s="20">
        <v>2002</v>
      </c>
      <c r="J73" s="20">
        <f>IF(ISNUMBER(I73),D73-I73,"N/A")</f>
        <v>17</v>
      </c>
      <c r="K73" s="20" t="s">
        <v>6063</v>
      </c>
      <c r="L73" s="20" t="s">
        <v>6061</v>
      </c>
      <c r="M73" s="29" t="s">
        <v>6062</v>
      </c>
      <c r="N73" s="20" t="s">
        <v>75</v>
      </c>
      <c r="Q73" s="20" t="s">
        <v>6064</v>
      </c>
    </row>
    <row r="74" spans="1:17" x14ac:dyDescent="0.2">
      <c r="A74" s="20" t="s">
        <v>5482</v>
      </c>
      <c r="B74" s="20">
        <f>VLOOKUP(A74,'State Analysis'!$A$1:$O$53,8,FALSE)</f>
        <v>3</v>
      </c>
      <c r="C74" s="20" t="s">
        <v>6065</v>
      </c>
      <c r="D74" s="20">
        <v>2007</v>
      </c>
      <c r="E74" s="20">
        <v>2019</v>
      </c>
      <c r="F74" s="20">
        <f t="shared" si="1"/>
        <v>12</v>
      </c>
      <c r="G74" s="20" t="s">
        <v>6069</v>
      </c>
      <c r="H74" s="20">
        <f>VLOOKUP("*"&amp;G74&amp;"*",'Law School Rankings'!$A$1:$B$55,2,FALSE)</f>
        <v>167</v>
      </c>
      <c r="I74" s="20" t="s">
        <v>5721</v>
      </c>
      <c r="J74" s="20" t="str">
        <f>IF(ISNUMBER(I74),D74-I74,"N/A")</f>
        <v>N/A</v>
      </c>
      <c r="K74" s="20" t="s">
        <v>5721</v>
      </c>
      <c r="L74" s="20" t="s">
        <v>6070</v>
      </c>
      <c r="M74" s="20" t="s">
        <v>5721</v>
      </c>
      <c r="N74" s="20" t="s">
        <v>6071</v>
      </c>
      <c r="P74" s="20" t="s">
        <v>6067</v>
      </c>
      <c r="Q74" s="20" t="s">
        <v>6068</v>
      </c>
    </row>
    <row r="75" spans="1:17" ht="34" x14ac:dyDescent="0.2">
      <c r="A75" s="20" t="s">
        <v>5482</v>
      </c>
      <c r="B75" s="20">
        <f>VLOOKUP(A75,'State Analysis'!$A$1:$O$53,8,FALSE)</f>
        <v>3</v>
      </c>
      <c r="C75" s="20" t="s">
        <v>6066</v>
      </c>
      <c r="D75" s="20">
        <v>2002</v>
      </c>
      <c r="E75" s="20">
        <v>2006</v>
      </c>
      <c r="F75" s="20">
        <f t="shared" si="1"/>
        <v>4</v>
      </c>
      <c r="G75" s="20" t="s">
        <v>6069</v>
      </c>
      <c r="H75" s="20">
        <f>VLOOKUP("*"&amp;G75&amp;"*",'Law School Rankings'!$A$1:$B$55,2,FALSE)</f>
        <v>167</v>
      </c>
      <c r="I75" s="20" t="s">
        <v>5721</v>
      </c>
      <c r="J75" s="20" t="str">
        <f>IF(ISNUMBER(I75),D75-I75,"N/A")</f>
        <v>N/A</v>
      </c>
      <c r="K75" s="20" t="s">
        <v>6073</v>
      </c>
      <c r="L75" s="20" t="s">
        <v>75</v>
      </c>
      <c r="M75" s="20" t="s">
        <v>6074</v>
      </c>
      <c r="N75" s="29" t="s">
        <v>6075</v>
      </c>
      <c r="Q75" s="29" t="s">
        <v>6072</v>
      </c>
    </row>
    <row r="76" spans="1:17" ht="51" x14ac:dyDescent="0.2">
      <c r="A76" s="20" t="s">
        <v>5484</v>
      </c>
      <c r="B76" s="20">
        <f>VLOOKUP(A76,'State Analysis'!$A$1:$O$53,8,FALSE)</f>
        <v>1</v>
      </c>
      <c r="C76" s="20" t="s">
        <v>6076</v>
      </c>
      <c r="D76" s="20">
        <v>2021</v>
      </c>
      <c r="E76" s="20" t="s">
        <v>5610</v>
      </c>
      <c r="F76" s="20">
        <f t="shared" si="1"/>
        <v>3</v>
      </c>
      <c r="G76" s="20" t="s">
        <v>6426</v>
      </c>
      <c r="H76" s="20">
        <f>VLOOKUP("*"&amp;G76&amp;"*",'Law School Rankings'!$A$1:$B$55,2,FALSE)</f>
        <v>1</v>
      </c>
      <c r="I76" s="20">
        <v>2008</v>
      </c>
      <c r="J76" s="20">
        <f>IF(ISNUMBER(I76),D76-I76,"N/A")</f>
        <v>13</v>
      </c>
      <c r="K76" s="20" t="s">
        <v>5679</v>
      </c>
      <c r="L76" s="29" t="s">
        <v>6078</v>
      </c>
      <c r="M76" s="29" t="s">
        <v>6079</v>
      </c>
      <c r="N76" s="20" t="s">
        <v>75</v>
      </c>
      <c r="Q76" s="20" t="s">
        <v>6080</v>
      </c>
    </row>
    <row r="77" spans="1:17" ht="34" x14ac:dyDescent="0.2">
      <c r="A77" s="20" t="s">
        <v>5484</v>
      </c>
      <c r="B77" s="20">
        <f>VLOOKUP(A77,'State Analysis'!$A$1:$O$53,8,FALSE)</f>
        <v>1</v>
      </c>
      <c r="C77" s="20" t="s">
        <v>6077</v>
      </c>
      <c r="D77" s="20">
        <v>2020</v>
      </c>
      <c r="E77" s="20">
        <v>2020</v>
      </c>
      <c r="F77" s="20">
        <f t="shared" si="1"/>
        <v>0</v>
      </c>
      <c r="G77" s="20" t="s">
        <v>6081</v>
      </c>
      <c r="H77" s="20">
        <f>VLOOKUP("*"&amp;G77&amp;"*",'Law School Rankings'!$A$1:$B$55,2,FALSE)</f>
        <v>165</v>
      </c>
      <c r="I77" s="20">
        <v>2008</v>
      </c>
      <c r="J77" s="20">
        <f>IF(ISNUMBER(I77),D77-I77,"N/A")</f>
        <v>12</v>
      </c>
      <c r="K77" s="20" t="s">
        <v>6082</v>
      </c>
      <c r="L77" s="29" t="s">
        <v>6083</v>
      </c>
      <c r="M77" s="29" t="s">
        <v>6084</v>
      </c>
      <c r="N77" s="20" t="s">
        <v>6085</v>
      </c>
      <c r="P77" s="20" t="s">
        <v>6087</v>
      </c>
      <c r="Q77" s="20" t="s">
        <v>6086</v>
      </c>
    </row>
    <row r="78" spans="1:17" ht="51" x14ac:dyDescent="0.2">
      <c r="A78" s="20" t="s">
        <v>5485</v>
      </c>
      <c r="B78" s="20">
        <f>VLOOKUP(A78,'State Analysis'!$A$1:$O$53,8,FALSE)</f>
        <v>13</v>
      </c>
      <c r="C78" s="20" t="s">
        <v>6088</v>
      </c>
      <c r="D78" s="20">
        <v>2023</v>
      </c>
      <c r="E78" s="20" t="s">
        <v>5610</v>
      </c>
      <c r="F78" s="20">
        <f t="shared" si="1"/>
        <v>1</v>
      </c>
      <c r="G78" s="20" t="s">
        <v>6427</v>
      </c>
      <c r="H78" s="20">
        <f>VLOOKUP("*"&amp;G78&amp;"*",'Law School Rankings'!$A$1:$B$55,2,FALSE)</f>
        <v>1</v>
      </c>
      <c r="I78" s="20">
        <v>2016</v>
      </c>
      <c r="J78" s="20">
        <f>IF(ISNUMBER(I78),D78-I78,"N/A")</f>
        <v>7</v>
      </c>
      <c r="K78" s="20" t="s">
        <v>6094</v>
      </c>
      <c r="L78" s="29" t="s">
        <v>6091</v>
      </c>
      <c r="M78" s="29" t="s">
        <v>6092</v>
      </c>
      <c r="N78" s="20" t="s">
        <v>75</v>
      </c>
      <c r="Q78" s="20" t="s">
        <v>6093</v>
      </c>
    </row>
    <row r="79" spans="1:17" ht="51" x14ac:dyDescent="0.2">
      <c r="A79" s="20" t="s">
        <v>5485</v>
      </c>
      <c r="B79" s="20">
        <f>VLOOKUP(A79,'State Analysis'!$A$1:$O$53,8,FALSE)</f>
        <v>13</v>
      </c>
      <c r="C79" s="20" t="s">
        <v>6089</v>
      </c>
      <c r="D79" s="20">
        <v>2017</v>
      </c>
      <c r="E79" s="20">
        <v>2023</v>
      </c>
      <c r="F79" s="20">
        <f t="shared" si="1"/>
        <v>6</v>
      </c>
      <c r="G79" s="20" t="s">
        <v>6428</v>
      </c>
      <c r="H79" s="20">
        <f>VLOOKUP("*"&amp;G79&amp;"*",'Law School Rankings'!$A$1:$B$55,2,FALSE)</f>
        <v>5</v>
      </c>
      <c r="I79" s="20">
        <v>1999</v>
      </c>
      <c r="J79" s="20">
        <f>IF(ISNUMBER(I79),D79-I79,"N/A")</f>
        <v>18</v>
      </c>
      <c r="K79" s="29" t="s">
        <v>6096</v>
      </c>
      <c r="L79" s="29" t="s">
        <v>5670</v>
      </c>
      <c r="M79" s="29" t="s">
        <v>6097</v>
      </c>
      <c r="N79" s="20" t="s">
        <v>6095</v>
      </c>
      <c r="Q79" s="20" t="s">
        <v>6099</v>
      </c>
    </row>
    <row r="80" spans="1:17" ht="34" x14ac:dyDescent="0.2">
      <c r="A80" s="20" t="s">
        <v>5485</v>
      </c>
      <c r="B80" s="20">
        <f>VLOOKUP(A80,'State Analysis'!$A$1:$O$53,8,FALSE)</f>
        <v>13</v>
      </c>
      <c r="C80" s="20" t="s">
        <v>6090</v>
      </c>
      <c r="D80" s="20">
        <v>1995</v>
      </c>
      <c r="E80" s="20">
        <v>2017</v>
      </c>
      <c r="F80" s="20">
        <f t="shared" si="1"/>
        <v>22</v>
      </c>
      <c r="G80" s="20" t="s">
        <v>6456</v>
      </c>
      <c r="H80" s="20">
        <f>VLOOKUP("*"&amp;G80&amp;"*",'Law School Rankings'!$A$1:$B$55,2,FALSE)</f>
        <v>22</v>
      </c>
      <c r="I80" s="20">
        <v>1982</v>
      </c>
      <c r="J80" s="20">
        <f>IF(ISNUMBER(I80),D80-I80,"N/A")</f>
        <v>13</v>
      </c>
      <c r="K80" s="20" t="s">
        <v>5788</v>
      </c>
      <c r="L80" s="20" t="s">
        <v>75</v>
      </c>
      <c r="M80" s="29" t="s">
        <v>6100</v>
      </c>
      <c r="N80" s="20" t="s">
        <v>6101</v>
      </c>
      <c r="Q80" s="20" t="s">
        <v>6102</v>
      </c>
    </row>
    <row r="81" spans="1:17" ht="102" x14ac:dyDescent="0.2">
      <c r="A81" s="20" t="s">
        <v>5486</v>
      </c>
      <c r="B81" s="20">
        <f>VLOOKUP(A81,'State Analysis'!$A$1:$O$53,8,FALSE)</f>
        <v>2</v>
      </c>
      <c r="C81" s="20" t="s">
        <v>6103</v>
      </c>
      <c r="D81" s="20">
        <v>2022</v>
      </c>
      <c r="E81" s="20" t="s">
        <v>5610</v>
      </c>
      <c r="F81" s="20">
        <f t="shared" si="1"/>
        <v>2</v>
      </c>
      <c r="G81" s="20" t="s">
        <v>6451</v>
      </c>
      <c r="H81" s="20">
        <f>VLOOKUP("*"&amp;G81&amp;"*",'Law School Rankings'!$A$1:$B$55,2,FALSE)</f>
        <v>40</v>
      </c>
      <c r="I81" s="20">
        <v>2012</v>
      </c>
      <c r="J81" s="20">
        <f>IF(ISNUMBER(I81),D81-I81,"N/A")</f>
        <v>10</v>
      </c>
      <c r="K81" s="20" t="s">
        <v>5821</v>
      </c>
      <c r="L81" s="20" t="s">
        <v>6104</v>
      </c>
      <c r="M81" s="29" t="s">
        <v>6105</v>
      </c>
      <c r="N81" s="20" t="s">
        <v>75</v>
      </c>
      <c r="Q81" s="20" t="s">
        <v>6106</v>
      </c>
    </row>
    <row r="82" spans="1:17" ht="34" x14ac:dyDescent="0.2">
      <c r="A82" s="20" t="s">
        <v>5486</v>
      </c>
      <c r="B82" s="20">
        <f>VLOOKUP(A82,'State Analysis'!$A$1:$O$53,8,FALSE)</f>
        <v>2</v>
      </c>
      <c r="C82" s="20" t="s">
        <v>6107</v>
      </c>
      <c r="D82" s="20">
        <v>2021</v>
      </c>
      <c r="E82" s="20">
        <v>2022</v>
      </c>
      <c r="F82" s="20">
        <f t="shared" si="1"/>
        <v>1</v>
      </c>
      <c r="G82" s="20" t="s">
        <v>6108</v>
      </c>
      <c r="H82" s="20">
        <f>VLOOKUP("*"&amp;G82&amp;"*",'Law School Rankings'!$A$1:$B$55,2,FALSE)</f>
        <v>35</v>
      </c>
      <c r="I82" s="20" t="s">
        <v>5721</v>
      </c>
      <c r="J82" s="20" t="str">
        <f>IF(ISNUMBER(I82),D82-I82,"N/A")</f>
        <v>N/A</v>
      </c>
      <c r="K82" s="20" t="s">
        <v>6109</v>
      </c>
      <c r="L82" s="20" t="s">
        <v>6110</v>
      </c>
      <c r="M82" s="20" t="s">
        <v>6111</v>
      </c>
      <c r="N82" s="29" t="s">
        <v>6112</v>
      </c>
      <c r="Q82" s="20" t="s">
        <v>6113</v>
      </c>
    </row>
    <row r="83" spans="1:17" ht="34" x14ac:dyDescent="0.2">
      <c r="A83" s="20" t="s">
        <v>5486</v>
      </c>
      <c r="B83" s="20">
        <f>VLOOKUP(A83,'State Analysis'!$A$1:$O$53,8,FALSE)</f>
        <v>2</v>
      </c>
      <c r="C83" s="20" t="s">
        <v>6120</v>
      </c>
      <c r="D83" s="20">
        <v>2019</v>
      </c>
      <c r="E83" s="20">
        <v>2021</v>
      </c>
      <c r="F83" s="20">
        <f t="shared" si="1"/>
        <v>2</v>
      </c>
      <c r="G83" s="20" t="s">
        <v>6452</v>
      </c>
      <c r="H83" s="20">
        <f>VLOOKUP("*"&amp;G83&amp;"*",'Law School Rankings'!$A$1:$B$55,2,FALSE)</f>
        <v>96</v>
      </c>
      <c r="I83" s="20">
        <v>2007</v>
      </c>
      <c r="J83" s="20">
        <f>IF(ISNUMBER(I83),D83-I83,"N/A")</f>
        <v>12</v>
      </c>
      <c r="K83" s="20" t="s">
        <v>6127</v>
      </c>
      <c r="L83" s="20" t="s">
        <v>6128</v>
      </c>
      <c r="M83" s="20" t="s">
        <v>6129</v>
      </c>
      <c r="N83" s="29" t="s">
        <v>6130</v>
      </c>
      <c r="P83" s="20" t="s">
        <v>6126</v>
      </c>
      <c r="Q83" s="20" t="s">
        <v>6131</v>
      </c>
    </row>
    <row r="84" spans="1:17" ht="34" x14ac:dyDescent="0.2">
      <c r="A84" s="20" t="s">
        <v>5486</v>
      </c>
      <c r="B84" s="20">
        <f>VLOOKUP(A84,'State Analysis'!$A$1:$O$53,8,FALSE)</f>
        <v>2</v>
      </c>
      <c r="C84" s="20" t="s">
        <v>6118</v>
      </c>
      <c r="D84" s="20">
        <v>2014</v>
      </c>
      <c r="E84" s="20">
        <v>2019</v>
      </c>
      <c r="F84" s="20">
        <f t="shared" si="1"/>
        <v>5</v>
      </c>
      <c r="G84" s="20" t="s">
        <v>5721</v>
      </c>
      <c r="H84" s="20" t="str">
        <f>VLOOKUP("*"&amp;G84&amp;"*",'Law School Rankings'!$A$1:$B$55,2,FALSE)</f>
        <v>N/A</v>
      </c>
      <c r="I84" s="20" t="s">
        <v>5721</v>
      </c>
      <c r="J84" s="20" t="str">
        <f>IF(ISNUMBER(I84),D84-I84,"N/A")</f>
        <v>N/A</v>
      </c>
      <c r="K84" s="20" t="s">
        <v>5721</v>
      </c>
      <c r="L84" s="29" t="s">
        <v>75</v>
      </c>
      <c r="M84" s="29" t="s">
        <v>5721</v>
      </c>
      <c r="N84" s="29" t="s">
        <v>6132</v>
      </c>
      <c r="Q84" s="20" t="s">
        <v>6133</v>
      </c>
    </row>
    <row r="85" spans="1:17" ht="119" x14ac:dyDescent="0.2">
      <c r="A85" s="20" t="s">
        <v>5486</v>
      </c>
      <c r="B85" s="20">
        <f>VLOOKUP(A85,'State Analysis'!$A$1:$O$53,8,FALSE)</f>
        <v>2</v>
      </c>
      <c r="C85" s="20" t="s">
        <v>6119</v>
      </c>
      <c r="D85" s="20">
        <v>2013</v>
      </c>
      <c r="E85" s="20">
        <v>2014</v>
      </c>
      <c r="F85" s="20">
        <f t="shared" si="1"/>
        <v>1</v>
      </c>
      <c r="G85" s="20" t="s">
        <v>6428</v>
      </c>
      <c r="H85" s="20">
        <f>VLOOKUP("*"&amp;G85&amp;"*",'Law School Rankings'!$A$1:$B$55,2,FALSE)</f>
        <v>5</v>
      </c>
      <c r="I85" s="20">
        <v>2005</v>
      </c>
      <c r="J85" s="20">
        <f>IF(ISNUMBER(I85),D85-I85,"N/A")</f>
        <v>8</v>
      </c>
      <c r="K85" s="29" t="s">
        <v>6121</v>
      </c>
      <c r="L85" s="20" t="s">
        <v>6122</v>
      </c>
      <c r="M85" s="29" t="s">
        <v>6123</v>
      </c>
      <c r="N85" s="20" t="s">
        <v>6124</v>
      </c>
      <c r="Q85" s="20" t="s">
        <v>6125</v>
      </c>
    </row>
    <row r="86" spans="1:17" ht="51" x14ac:dyDescent="0.2">
      <c r="A86" s="20" t="s">
        <v>5487</v>
      </c>
      <c r="B86" s="20">
        <f>VLOOKUP(A86,'State Analysis'!$A$1:$O$53,8,FALSE)</f>
        <v>9</v>
      </c>
      <c r="C86" s="20" t="s">
        <v>6398</v>
      </c>
      <c r="D86" s="20">
        <v>2023</v>
      </c>
      <c r="E86" s="20" t="s">
        <v>5610</v>
      </c>
      <c r="F86" s="20">
        <f t="shared" si="1"/>
        <v>1</v>
      </c>
      <c r="G86" s="20" t="s">
        <v>6426</v>
      </c>
      <c r="H86" s="20">
        <f>VLOOKUP("*"&amp;G86&amp;"*",'Law School Rankings'!$A$1:$B$55,2,FALSE)</f>
        <v>1</v>
      </c>
      <c r="I86" s="20">
        <v>2013</v>
      </c>
      <c r="J86" s="20">
        <f>IF(ISNUMBER(I86),D86-I86,"N/A")</f>
        <v>10</v>
      </c>
      <c r="K86" s="20" t="s">
        <v>6400</v>
      </c>
      <c r="L86" s="20" t="s">
        <v>6399</v>
      </c>
      <c r="M86" s="29" t="s">
        <v>6401</v>
      </c>
      <c r="N86" s="20" t="s">
        <v>75</v>
      </c>
      <c r="Q86" s="20" t="s">
        <v>6402</v>
      </c>
    </row>
    <row r="87" spans="1:17" x14ac:dyDescent="0.2">
      <c r="A87" s="20" t="s">
        <v>5487</v>
      </c>
      <c r="B87" s="20">
        <f>VLOOKUP(A87,'State Analysis'!$A$1:$O$53,8,FALSE)</f>
        <v>9</v>
      </c>
      <c r="C87" s="20" t="s">
        <v>6403</v>
      </c>
      <c r="D87" s="20">
        <v>2020</v>
      </c>
      <c r="E87" s="20">
        <v>2023</v>
      </c>
      <c r="F87" s="20">
        <f t="shared" si="1"/>
        <v>3</v>
      </c>
      <c r="G87" s="20" t="s">
        <v>6467</v>
      </c>
      <c r="H87" s="20">
        <f>VLOOKUP("*"&amp;G87&amp;"*",'Law School Rankings'!$A$1:$B$55,2,FALSE)</f>
        <v>150</v>
      </c>
      <c r="I87" s="20">
        <v>2006</v>
      </c>
      <c r="J87" s="20">
        <f>IF(ISNUMBER(I87),D87-I87,"N/A")</f>
        <v>14</v>
      </c>
      <c r="L87" s="20" t="s">
        <v>6404</v>
      </c>
      <c r="M87" s="20" t="s">
        <v>6405</v>
      </c>
      <c r="N87" s="20" t="s">
        <v>6406</v>
      </c>
      <c r="Q87" s="20" t="s">
        <v>6407</v>
      </c>
    </row>
    <row r="88" spans="1:17" x14ac:dyDescent="0.2">
      <c r="A88" s="20" t="s">
        <v>5487</v>
      </c>
      <c r="B88" s="20">
        <f>VLOOKUP(A88,'State Analysis'!$A$1:$O$53,8,FALSE)</f>
        <v>9</v>
      </c>
      <c r="C88" s="20" t="s">
        <v>6408</v>
      </c>
      <c r="D88" s="20">
        <v>2017</v>
      </c>
      <c r="E88" s="20">
        <v>2020</v>
      </c>
      <c r="F88" s="20">
        <f t="shared" si="1"/>
        <v>3</v>
      </c>
      <c r="G88" s="20" t="s">
        <v>5721</v>
      </c>
      <c r="H88" s="20" t="str">
        <f>VLOOKUP("*"&amp;G88&amp;"*",'Law School Rankings'!$A$1:$B$55,2,FALSE)</f>
        <v>N/A</v>
      </c>
      <c r="I88" s="20" t="s">
        <v>5721</v>
      </c>
      <c r="J88" s="20" t="str">
        <f>IF(ISNUMBER(I88),D88-I88,"N/A")</f>
        <v>N/A</v>
      </c>
      <c r="K88" s="20" t="s">
        <v>5721</v>
      </c>
      <c r="L88" s="20" t="s">
        <v>5721</v>
      </c>
      <c r="M88" s="20" t="s">
        <v>5721</v>
      </c>
      <c r="N88" s="20" t="s">
        <v>5721</v>
      </c>
    </row>
    <row r="89" spans="1:17" ht="85" x14ac:dyDescent="0.2">
      <c r="A89" s="20" t="s">
        <v>5488</v>
      </c>
      <c r="B89" s="20">
        <f>VLOOKUP(A89,'State Analysis'!$A$1:$O$53,8,FALSE)</f>
        <v>2</v>
      </c>
      <c r="C89" s="20" t="s">
        <v>6114</v>
      </c>
      <c r="D89" s="20">
        <v>2019</v>
      </c>
      <c r="E89" s="20" t="s">
        <v>5610</v>
      </c>
      <c r="F89" s="20">
        <f t="shared" si="1"/>
        <v>5</v>
      </c>
      <c r="G89" s="20" t="s">
        <v>6428</v>
      </c>
      <c r="H89" s="20">
        <f>VLOOKUP("*"&amp;G89&amp;"*",'Law School Rankings'!$A$1:$B$55,2,FALSE)</f>
        <v>5</v>
      </c>
      <c r="I89" s="20">
        <v>2009</v>
      </c>
      <c r="J89" s="20">
        <f>IF(ISNUMBER(I89),D89-I89,"N/A")</f>
        <v>10</v>
      </c>
      <c r="K89" s="20" t="s">
        <v>5788</v>
      </c>
      <c r="L89" s="29" t="s">
        <v>6115</v>
      </c>
      <c r="M89" s="29" t="s">
        <v>6116</v>
      </c>
      <c r="N89" s="20" t="s">
        <v>75</v>
      </c>
      <c r="Q89" s="20" t="s">
        <v>6117</v>
      </c>
    </row>
    <row r="90" spans="1:17" ht="119" x14ac:dyDescent="0.2">
      <c r="A90" s="20" t="s">
        <v>5488</v>
      </c>
      <c r="B90" s="20">
        <f>VLOOKUP(A90,'State Analysis'!$A$1:$O$53,8,FALSE)</f>
        <v>2</v>
      </c>
      <c r="C90" s="20" t="s">
        <v>6119</v>
      </c>
      <c r="D90" s="20">
        <v>2015</v>
      </c>
      <c r="E90" s="20">
        <v>2019</v>
      </c>
      <c r="F90" s="20">
        <f t="shared" si="1"/>
        <v>4</v>
      </c>
      <c r="G90" s="20" t="s">
        <v>6428</v>
      </c>
      <c r="H90" s="20">
        <f>VLOOKUP("*"&amp;G90&amp;"*",'Law School Rankings'!$A$1:$B$55,2,FALSE)</f>
        <v>5</v>
      </c>
      <c r="I90" s="20">
        <v>2005</v>
      </c>
      <c r="J90" s="20">
        <f>IF(ISNUMBER(I90),D90-I90,"N/A")</f>
        <v>10</v>
      </c>
      <c r="K90" s="29" t="s">
        <v>6121</v>
      </c>
      <c r="L90" s="20" t="s">
        <v>6122</v>
      </c>
      <c r="M90" s="29" t="s">
        <v>6123</v>
      </c>
      <c r="N90" s="20" t="s">
        <v>6124</v>
      </c>
      <c r="Q90" s="20" t="s">
        <v>6125</v>
      </c>
    </row>
    <row r="91" spans="1:17" ht="17" x14ac:dyDescent="0.2">
      <c r="A91" s="20" t="s">
        <v>5489</v>
      </c>
      <c r="B91" s="20">
        <f>VLOOKUP(A91,'State Analysis'!$A$1:$O$53,8,FALSE)</f>
        <v>2</v>
      </c>
      <c r="C91" s="20" t="s">
        <v>5795</v>
      </c>
      <c r="D91" s="20">
        <v>2021</v>
      </c>
      <c r="E91" s="20" t="s">
        <v>5610</v>
      </c>
      <c r="F91" s="20">
        <f t="shared" si="1"/>
        <v>3</v>
      </c>
      <c r="G91" s="20" t="s">
        <v>6442</v>
      </c>
      <c r="H91" s="20">
        <f>VLOOKUP("*"&amp;G91&amp;"*",'Law School Rankings'!$A$1:$B$55,2,FALSE)</f>
        <v>105</v>
      </c>
      <c r="I91" s="20">
        <v>2008</v>
      </c>
      <c r="J91" s="20">
        <f>IF(ISNUMBER(I91),D91-I91,"N/A")</f>
        <v>13</v>
      </c>
      <c r="M91" s="29" t="s">
        <v>5801</v>
      </c>
    </row>
    <row r="92" spans="1:17" ht="34" x14ac:dyDescent="0.2">
      <c r="A92" s="20" t="s">
        <v>5489</v>
      </c>
      <c r="B92" s="20">
        <f>VLOOKUP(A92,'State Analysis'!$A$1:$O$53,8,FALSE)</f>
        <v>2</v>
      </c>
      <c r="C92" s="20" t="s">
        <v>5796</v>
      </c>
      <c r="D92" s="20">
        <v>2018</v>
      </c>
      <c r="E92" s="20">
        <v>2021</v>
      </c>
      <c r="F92" s="20">
        <f t="shared" si="1"/>
        <v>3</v>
      </c>
      <c r="G92" s="20" t="s">
        <v>6443</v>
      </c>
      <c r="H92" s="20">
        <f>VLOOKUP("*"&amp;G92&amp;"*",'Law School Rankings'!$A$1:$B$55,2,FALSE)</f>
        <v>29</v>
      </c>
      <c r="I92" s="20">
        <v>1995</v>
      </c>
      <c r="J92" s="20">
        <f>IF(ISNUMBER(I92),D92-I92,"N/A")</f>
        <v>23</v>
      </c>
      <c r="K92" s="20" t="s">
        <v>5797</v>
      </c>
      <c r="L92" s="29" t="s">
        <v>5798</v>
      </c>
      <c r="M92" s="29" t="s">
        <v>5799</v>
      </c>
      <c r="N92" s="29" t="s">
        <v>5800</v>
      </c>
    </row>
    <row r="93" spans="1:17" ht="34" x14ac:dyDescent="0.2">
      <c r="A93" s="20" t="s">
        <v>5490</v>
      </c>
      <c r="B93" s="20">
        <f>VLOOKUP(A93,'State Analysis'!$A$1:$O$53,8,FALSE)</f>
        <v>15</v>
      </c>
      <c r="C93" s="20" t="s">
        <v>5924</v>
      </c>
      <c r="D93" s="20">
        <v>2020</v>
      </c>
      <c r="E93" s="20" t="s">
        <v>5610</v>
      </c>
      <c r="F93" s="20">
        <f t="shared" si="1"/>
        <v>4</v>
      </c>
      <c r="G93" s="20" t="s">
        <v>6428</v>
      </c>
      <c r="H93" s="20">
        <f>VLOOKUP("*"&amp;G93&amp;"*",'Law School Rankings'!$A$1:$B$55,2,FALSE)</f>
        <v>5</v>
      </c>
      <c r="I93" s="20">
        <v>2014</v>
      </c>
      <c r="J93" s="20">
        <f>IF(ISNUMBER(I93),D93-I93,"N/A")</f>
        <v>6</v>
      </c>
      <c r="K93" s="20" t="s">
        <v>5925</v>
      </c>
      <c r="L93" s="29" t="s">
        <v>5926</v>
      </c>
      <c r="M93" s="29" t="s">
        <v>5927</v>
      </c>
      <c r="N93" s="20" t="s">
        <v>75</v>
      </c>
      <c r="Q93" s="20" t="s">
        <v>5928</v>
      </c>
    </row>
    <row r="94" spans="1:17" ht="34" x14ac:dyDescent="0.2">
      <c r="A94" s="20" t="s">
        <v>5491</v>
      </c>
      <c r="B94" s="20">
        <f>VLOOKUP(A94,'State Analysis'!$A$1:$O$53,8,FALSE)</f>
        <v>6</v>
      </c>
      <c r="C94" s="20" t="s">
        <v>6267</v>
      </c>
      <c r="D94" s="20">
        <v>2023</v>
      </c>
      <c r="E94" s="20" t="s">
        <v>5610</v>
      </c>
      <c r="F94" s="20">
        <f t="shared" si="1"/>
        <v>1</v>
      </c>
      <c r="G94" s="20" t="s">
        <v>6462</v>
      </c>
      <c r="H94" s="20">
        <f>VLOOKUP("*"&amp;G94&amp;"*",'Law School Rankings'!$A$1:$B$55,2,FALSE)</f>
        <v>96</v>
      </c>
      <c r="I94" s="20">
        <v>2006</v>
      </c>
      <c r="J94" s="20">
        <f>IF(ISNUMBER(I94),D94-I94,"N/A")</f>
        <v>17</v>
      </c>
      <c r="K94" s="20" t="s">
        <v>5669</v>
      </c>
      <c r="L94" s="20" t="s">
        <v>6266</v>
      </c>
      <c r="M94" s="29" t="s">
        <v>6268</v>
      </c>
      <c r="N94" s="20" t="s">
        <v>75</v>
      </c>
      <c r="Q94" s="20" t="s">
        <v>6269</v>
      </c>
    </row>
    <row r="95" spans="1:17" ht="68" x14ac:dyDescent="0.2">
      <c r="A95" s="20" t="s">
        <v>5491</v>
      </c>
      <c r="B95" s="20">
        <f>VLOOKUP(A95,'State Analysis'!$A$1:$O$53,8,FALSE)</f>
        <v>6</v>
      </c>
      <c r="C95" s="20" t="s">
        <v>6274</v>
      </c>
      <c r="D95" s="20">
        <v>2021</v>
      </c>
      <c r="E95" s="20">
        <v>2023</v>
      </c>
      <c r="F95" s="20">
        <f t="shared" si="1"/>
        <v>2</v>
      </c>
      <c r="G95" s="20" t="s">
        <v>6428</v>
      </c>
      <c r="H95" s="20">
        <f>VLOOKUP("*"&amp;G95&amp;"*",'Law School Rankings'!$A$1:$B$55,2,FALSE)</f>
        <v>5</v>
      </c>
      <c r="I95" s="20">
        <v>2007</v>
      </c>
      <c r="J95" s="20">
        <f>IF(ISNUMBER(I95),D95-I95,"N/A")</f>
        <v>14</v>
      </c>
      <c r="K95" s="20" t="s">
        <v>5622</v>
      </c>
      <c r="L95" s="20" t="s">
        <v>75</v>
      </c>
      <c r="M95" s="29" t="s">
        <v>6272</v>
      </c>
      <c r="N95" s="29" t="s">
        <v>6273</v>
      </c>
      <c r="P95" s="20" t="s">
        <v>6271</v>
      </c>
      <c r="Q95" s="20" t="s">
        <v>6270</v>
      </c>
    </row>
    <row r="96" spans="1:17" ht="51" x14ac:dyDescent="0.2">
      <c r="A96" s="20" t="s">
        <v>5492</v>
      </c>
      <c r="B96" s="20">
        <f>VLOOKUP(A96,'State Analysis'!$A$1:$O$53,8,FALSE)</f>
        <v>105</v>
      </c>
      <c r="C96" s="20" t="s">
        <v>5600</v>
      </c>
      <c r="D96" s="20">
        <v>2007</v>
      </c>
      <c r="E96" s="20" t="s">
        <v>5610</v>
      </c>
      <c r="F96" s="20">
        <f t="shared" si="1"/>
        <v>17</v>
      </c>
      <c r="G96" s="20" t="s">
        <v>6425</v>
      </c>
      <c r="H96" s="20">
        <f>VLOOKUP("*"&amp;G96&amp;"*",'Law School Rankings'!$A$1:$B$55,2,FALSE)</f>
        <v>15</v>
      </c>
      <c r="I96" s="20">
        <v>1969</v>
      </c>
      <c r="J96" s="20">
        <f>IF(ISNUMBER(I96),D96-I96,"N/A")</f>
        <v>38</v>
      </c>
      <c r="L96" s="29" t="s">
        <v>5611</v>
      </c>
      <c r="M96" s="54" t="s">
        <v>6521</v>
      </c>
      <c r="N96" s="20" t="s">
        <v>5612</v>
      </c>
      <c r="O96" s="20" t="s">
        <v>6482</v>
      </c>
      <c r="Q96" s="20" t="s">
        <v>5616</v>
      </c>
    </row>
    <row r="97" spans="1:17" ht="51" x14ac:dyDescent="0.2">
      <c r="A97" s="20" t="s">
        <v>5492</v>
      </c>
      <c r="B97" s="20">
        <f>VLOOKUP(A97,'State Analysis'!$A$1:$O$53,8,FALSE)</f>
        <v>105</v>
      </c>
      <c r="C97" s="20" t="s">
        <v>5614</v>
      </c>
      <c r="D97" s="20">
        <v>2001</v>
      </c>
      <c r="E97" s="20">
        <v>2006</v>
      </c>
      <c r="F97" s="20">
        <f t="shared" si="1"/>
        <v>5</v>
      </c>
      <c r="G97" s="20" t="s">
        <v>6425</v>
      </c>
      <c r="H97" s="20">
        <f>VLOOKUP("*"&amp;G97&amp;"*",'Law School Rankings'!$A$1:$B$55,2,FALSE)</f>
        <v>15</v>
      </c>
      <c r="I97" s="20">
        <v>1995</v>
      </c>
      <c r="J97" s="20">
        <f>IF(ISNUMBER(I97),D97-I97,"N/A")</f>
        <v>6</v>
      </c>
      <c r="L97" s="29" t="s">
        <v>5617</v>
      </c>
      <c r="M97" s="20" t="s">
        <v>5618</v>
      </c>
      <c r="N97" s="29" t="s">
        <v>5619</v>
      </c>
      <c r="O97" s="29" t="s">
        <v>6483</v>
      </c>
      <c r="Q97" s="20" t="s">
        <v>5615</v>
      </c>
    </row>
    <row r="98" spans="1:17" ht="85" x14ac:dyDescent="0.2">
      <c r="A98" s="20" t="s">
        <v>5493</v>
      </c>
      <c r="B98" s="20">
        <f>VLOOKUP(A98,'State Analysis'!$A$1:$O$53,8,FALSE)</f>
        <v>3</v>
      </c>
      <c r="C98" s="20" t="s">
        <v>5751</v>
      </c>
      <c r="D98" s="20">
        <v>2020</v>
      </c>
      <c r="E98" s="20" t="s">
        <v>5610</v>
      </c>
      <c r="F98" s="20">
        <f t="shared" si="1"/>
        <v>4</v>
      </c>
      <c r="G98" s="20" t="s">
        <v>6428</v>
      </c>
      <c r="H98" s="20">
        <f>VLOOKUP("*"&amp;G98&amp;"*",'Law School Rankings'!$A$1:$B$55,2,FALSE)</f>
        <v>5</v>
      </c>
      <c r="I98" s="20">
        <v>2010</v>
      </c>
      <c r="J98" s="20">
        <f>IF(ISNUMBER(I98),D98-I98,"N/A")</f>
        <v>10</v>
      </c>
      <c r="K98" s="20" t="s">
        <v>5753</v>
      </c>
      <c r="L98" s="29" t="s">
        <v>5752</v>
      </c>
      <c r="M98" s="29" t="s">
        <v>5755</v>
      </c>
      <c r="N98" s="29" t="s">
        <v>75</v>
      </c>
      <c r="O98" s="29" t="s">
        <v>4737</v>
      </c>
      <c r="Q98" s="29" t="s">
        <v>5756</v>
      </c>
    </row>
    <row r="99" spans="1:17" ht="17" x14ac:dyDescent="0.2">
      <c r="A99" s="20" t="s">
        <v>5493</v>
      </c>
      <c r="B99" s="20">
        <f>VLOOKUP(A99,'State Analysis'!$A$1:$O$53,8,FALSE)</f>
        <v>3</v>
      </c>
      <c r="C99" s="20" t="s">
        <v>5754</v>
      </c>
      <c r="D99" s="20">
        <v>2017</v>
      </c>
      <c r="E99" s="20">
        <v>2020</v>
      </c>
      <c r="F99" s="20">
        <f t="shared" si="1"/>
        <v>3</v>
      </c>
      <c r="G99" s="20" t="s">
        <v>6438</v>
      </c>
      <c r="H99" s="20">
        <f>VLOOKUP("*"&amp;G99&amp;"*",'Law School Rankings'!$A$1:$B$55,2,FALSE)</f>
        <v>5</v>
      </c>
      <c r="I99" s="20">
        <v>1989</v>
      </c>
      <c r="J99" s="20">
        <f>IF(ISNUMBER(I99),D99-I99,"N/A")</f>
        <v>28</v>
      </c>
      <c r="K99" s="20" t="s">
        <v>5638</v>
      </c>
      <c r="L99" s="29" t="s">
        <v>5758</v>
      </c>
      <c r="M99" s="29" t="s">
        <v>5760</v>
      </c>
      <c r="N99" s="29" t="s">
        <v>5759</v>
      </c>
      <c r="O99" s="29" t="s">
        <v>975</v>
      </c>
      <c r="Q99" s="20" t="s">
        <v>5761</v>
      </c>
    </row>
    <row r="100" spans="1:17" x14ac:dyDescent="0.2">
      <c r="A100" s="20" t="s">
        <v>5494</v>
      </c>
      <c r="B100" s="20">
        <f>VLOOKUP(A100,'State Analysis'!$A$1:$O$53,8,FALSE)</f>
        <v>14</v>
      </c>
      <c r="C100" s="20" t="s">
        <v>6134</v>
      </c>
      <c r="D100" s="20">
        <v>2023</v>
      </c>
      <c r="E100" s="20" t="s">
        <v>5610</v>
      </c>
      <c r="F100" s="20">
        <f t="shared" si="1"/>
        <v>1</v>
      </c>
      <c r="G100" s="20" t="s">
        <v>6427</v>
      </c>
      <c r="H100" s="20">
        <f>VLOOKUP("*"&amp;G100&amp;"*",'Law School Rankings'!$A$1:$B$55,2,FALSE)</f>
        <v>1</v>
      </c>
      <c r="I100" s="20">
        <v>2018</v>
      </c>
      <c r="J100" s="20">
        <f>IF(ISNUMBER(I100),D100-I100,"N/A")</f>
        <v>5</v>
      </c>
      <c r="K100" s="20" t="s">
        <v>6135</v>
      </c>
      <c r="L100" s="20" t="s">
        <v>351</v>
      </c>
      <c r="M100" s="20" t="s">
        <v>6136</v>
      </c>
      <c r="N100" s="20" t="s">
        <v>75</v>
      </c>
      <c r="Q100" s="20" t="s">
        <v>6137</v>
      </c>
    </row>
    <row r="101" spans="1:17" x14ac:dyDescent="0.2">
      <c r="A101" s="20" t="s">
        <v>5494</v>
      </c>
      <c r="B101" s="20">
        <f>VLOOKUP(A101,'State Analysis'!$A$1:$O$53,8,FALSE)</f>
        <v>14</v>
      </c>
      <c r="C101" s="20" t="s">
        <v>6138</v>
      </c>
      <c r="D101" s="20">
        <v>2016</v>
      </c>
      <c r="E101" s="20">
        <v>2022</v>
      </c>
      <c r="F101" s="20">
        <f t="shared" si="1"/>
        <v>6</v>
      </c>
      <c r="G101" s="20" t="s">
        <v>6457</v>
      </c>
      <c r="H101" s="20">
        <f>VLOOKUP("*"&amp;G101&amp;"*",'Law School Rankings'!$A$1:$B$55,2,FALSE)</f>
        <v>180</v>
      </c>
      <c r="I101" s="20">
        <v>1999</v>
      </c>
      <c r="J101" s="20">
        <f>IF(ISNUMBER(I101),D101-I101,"N/A")</f>
        <v>17</v>
      </c>
      <c r="K101" s="20" t="s">
        <v>6140</v>
      </c>
      <c r="L101" s="20" t="s">
        <v>75</v>
      </c>
      <c r="M101" s="20" t="s">
        <v>6129</v>
      </c>
      <c r="N101" s="20" t="s">
        <v>6141</v>
      </c>
      <c r="Q101" s="20" t="s">
        <v>6139</v>
      </c>
    </row>
    <row r="102" spans="1:17" ht="68" x14ac:dyDescent="0.2">
      <c r="A102" s="20" t="s">
        <v>5495</v>
      </c>
      <c r="B102" s="20">
        <f>VLOOKUP(A102,'State Analysis'!$A$1:$O$53,8,FALSE)</f>
        <v>11</v>
      </c>
      <c r="C102" s="20" t="s">
        <v>6142</v>
      </c>
      <c r="D102" s="20">
        <v>2023</v>
      </c>
      <c r="E102" s="20" t="s">
        <v>5610</v>
      </c>
      <c r="F102" s="20">
        <f t="shared" si="1"/>
        <v>1</v>
      </c>
      <c r="G102" s="20" t="s">
        <v>6429</v>
      </c>
      <c r="H102" s="20">
        <f>VLOOKUP("*"&amp;G102&amp;"*",'Law School Rankings'!$A$1:$B$55,2,FALSE)</f>
        <v>3</v>
      </c>
      <c r="I102" s="20">
        <v>2016</v>
      </c>
      <c r="J102" s="20">
        <f>IF(ISNUMBER(I102),D102-I102,"N/A")</f>
        <v>7</v>
      </c>
      <c r="K102" s="20" t="s">
        <v>6149</v>
      </c>
      <c r="L102" s="29" t="s">
        <v>6150</v>
      </c>
      <c r="M102" s="29" t="s">
        <v>6152</v>
      </c>
      <c r="N102" s="20" t="s">
        <v>75</v>
      </c>
      <c r="Q102" s="20" t="s">
        <v>6151</v>
      </c>
    </row>
    <row r="103" spans="1:17" ht="51" x14ac:dyDescent="0.2">
      <c r="A103" s="20" t="s">
        <v>5495</v>
      </c>
      <c r="B103" s="20">
        <f>VLOOKUP(A103,'State Analysis'!$A$1:$O$53,8,FALSE)</f>
        <v>11</v>
      </c>
      <c r="C103" s="20" t="s">
        <v>6143</v>
      </c>
      <c r="D103" s="20">
        <v>2019</v>
      </c>
      <c r="E103" s="20">
        <v>2023</v>
      </c>
      <c r="F103" s="20">
        <f t="shared" si="1"/>
        <v>4</v>
      </c>
      <c r="G103" s="20" t="s">
        <v>6429</v>
      </c>
      <c r="H103" s="20">
        <f>VLOOKUP("*"&amp;G103&amp;"*",'Law School Rankings'!$A$1:$B$55,2,FALSE)</f>
        <v>3</v>
      </c>
      <c r="I103" s="20">
        <v>2012</v>
      </c>
      <c r="J103" s="20">
        <f>IF(ISNUMBER(I103),D103-I103,"N/A")</f>
        <v>7</v>
      </c>
      <c r="K103" s="20" t="s">
        <v>6153</v>
      </c>
      <c r="L103" s="29" t="s">
        <v>6154</v>
      </c>
      <c r="M103" s="29" t="s">
        <v>6155</v>
      </c>
      <c r="N103" s="20" t="s">
        <v>6156</v>
      </c>
      <c r="Q103" s="20" t="s">
        <v>6157</v>
      </c>
    </row>
    <row r="104" spans="1:17" ht="34" x14ac:dyDescent="0.2">
      <c r="A104" s="20" t="s">
        <v>5495</v>
      </c>
      <c r="B104" s="20">
        <f>VLOOKUP(A104,'State Analysis'!$A$1:$O$53,8,FALSE)</f>
        <v>11</v>
      </c>
      <c r="C104" s="20" t="s">
        <v>6144</v>
      </c>
      <c r="D104" s="20">
        <v>2013</v>
      </c>
      <c r="E104" s="20">
        <v>2019</v>
      </c>
      <c r="F104" s="20">
        <f t="shared" si="1"/>
        <v>6</v>
      </c>
      <c r="G104" s="20" t="s">
        <v>6429</v>
      </c>
      <c r="H104" s="20">
        <f>VLOOKUP("*"&amp;G104&amp;"*",'Law School Rankings'!$A$1:$B$55,2,FALSE)</f>
        <v>3</v>
      </c>
      <c r="I104" s="20">
        <v>2005</v>
      </c>
      <c r="J104" s="20">
        <f>IF(ISNUMBER(I104),D104-I104,"N/A")</f>
        <v>8</v>
      </c>
      <c r="K104" s="20" t="s">
        <v>6158</v>
      </c>
      <c r="L104" s="29" t="s">
        <v>6159</v>
      </c>
      <c r="M104" s="20" t="s">
        <v>6026</v>
      </c>
      <c r="N104" s="20" t="s">
        <v>6160</v>
      </c>
      <c r="Q104" s="20" t="s">
        <v>6161</v>
      </c>
    </row>
    <row r="105" spans="1:17" ht="34" x14ac:dyDescent="0.2">
      <c r="A105" s="20" t="s">
        <v>5495</v>
      </c>
      <c r="B105" s="20">
        <f>VLOOKUP(A105,'State Analysis'!$A$1:$O$53,8,FALSE)</f>
        <v>11</v>
      </c>
      <c r="C105" s="20" t="s">
        <v>6145</v>
      </c>
      <c r="D105" s="20">
        <v>2011</v>
      </c>
      <c r="E105" s="20">
        <v>2013</v>
      </c>
      <c r="F105" s="20">
        <f t="shared" si="1"/>
        <v>2</v>
      </c>
      <c r="G105" s="20" t="s">
        <v>6427</v>
      </c>
      <c r="H105" s="20">
        <f>VLOOKUP("*"&amp;G105&amp;"*",'Law School Rankings'!$A$1:$B$55,2,FALSE)</f>
        <v>1</v>
      </c>
      <c r="I105" s="20">
        <v>2002</v>
      </c>
      <c r="J105" s="20">
        <f>IF(ISNUMBER(I105),D105-I105,"N/A")</f>
        <v>9</v>
      </c>
      <c r="K105" s="29" t="s">
        <v>6162</v>
      </c>
      <c r="L105" s="29" t="s">
        <v>6166</v>
      </c>
      <c r="M105" s="29" t="s">
        <v>6163</v>
      </c>
      <c r="N105" s="20" t="s">
        <v>6164</v>
      </c>
      <c r="Q105" s="20" t="s">
        <v>6165</v>
      </c>
    </row>
    <row r="106" spans="1:17" ht="68" x14ac:dyDescent="0.2">
      <c r="A106" s="20" t="s">
        <v>5495</v>
      </c>
      <c r="B106" s="20">
        <f>VLOOKUP(A106,'State Analysis'!$A$1:$O$53,8,FALSE)</f>
        <v>11</v>
      </c>
      <c r="C106" s="20" t="s">
        <v>6146</v>
      </c>
      <c r="D106" s="20">
        <v>2008</v>
      </c>
      <c r="E106" s="20">
        <v>2011</v>
      </c>
      <c r="F106" s="20">
        <f t="shared" si="1"/>
        <v>3</v>
      </c>
      <c r="G106" s="20" t="s">
        <v>6439</v>
      </c>
      <c r="H106" s="20">
        <f>VLOOKUP("*"&amp;G106&amp;"*",'Law School Rankings'!$A$1:$B$55,2,FALSE)</f>
        <v>10</v>
      </c>
      <c r="I106" s="20">
        <v>2002</v>
      </c>
      <c r="J106" s="20">
        <f>IF(ISNUMBER(I106),D106-I106,"N/A")</f>
        <v>6</v>
      </c>
      <c r="K106" s="20" t="s">
        <v>6167</v>
      </c>
      <c r="L106" s="29" t="s">
        <v>6168</v>
      </c>
      <c r="M106" s="29" t="s">
        <v>6169</v>
      </c>
      <c r="N106" s="29" t="s">
        <v>6170</v>
      </c>
      <c r="Q106" s="20" t="s">
        <v>6171</v>
      </c>
    </row>
    <row r="107" spans="1:17" ht="102" x14ac:dyDescent="0.2">
      <c r="A107" s="20" t="s">
        <v>5495</v>
      </c>
      <c r="B107" s="20">
        <f>VLOOKUP(A107,'State Analysis'!$A$1:$O$53,8,FALSE)</f>
        <v>11</v>
      </c>
      <c r="C107" s="20" t="s">
        <v>6173</v>
      </c>
      <c r="D107" s="20">
        <v>2006</v>
      </c>
      <c r="E107" s="20">
        <v>2008</v>
      </c>
      <c r="F107" s="20">
        <f t="shared" si="1"/>
        <v>2</v>
      </c>
      <c r="G107" s="35" t="s">
        <v>6429</v>
      </c>
      <c r="H107" s="20">
        <f>VLOOKUP("*"&amp;G107&amp;"*",'Law School Rankings'!$A$1:$B$55,2,FALSE)</f>
        <v>3</v>
      </c>
      <c r="I107" s="20">
        <v>1977</v>
      </c>
      <c r="J107" s="20">
        <f>IF(ISNUMBER(I107),D107-I107,"N/A")</f>
        <v>29</v>
      </c>
      <c r="K107" s="20" t="s">
        <v>5821</v>
      </c>
      <c r="L107" s="20" t="s">
        <v>75</v>
      </c>
      <c r="M107" s="29" t="s">
        <v>6174</v>
      </c>
      <c r="N107" s="20" t="s">
        <v>6175</v>
      </c>
      <c r="Q107" s="20" t="s">
        <v>6172</v>
      </c>
    </row>
    <row r="108" spans="1:17" ht="51" x14ac:dyDescent="0.2">
      <c r="A108" s="20" t="s">
        <v>5495</v>
      </c>
      <c r="B108" s="20">
        <f>VLOOKUP(A108,'State Analysis'!$A$1:$O$53,8,FALSE)</f>
        <v>11</v>
      </c>
      <c r="C108" s="20" t="s">
        <v>6147</v>
      </c>
      <c r="D108" s="20">
        <v>2003</v>
      </c>
      <c r="E108" s="20">
        <v>2006</v>
      </c>
      <c r="F108" s="20">
        <f t="shared" si="1"/>
        <v>3</v>
      </c>
      <c r="G108" s="35" t="s">
        <v>6429</v>
      </c>
      <c r="H108" s="20">
        <f>VLOOKUP("*"&amp;G108&amp;"*",'Law School Rankings'!$A$1:$B$55,2,FALSE)</f>
        <v>3</v>
      </c>
      <c r="I108" s="20">
        <v>1993</v>
      </c>
      <c r="J108" s="20">
        <f>IF(ISNUMBER(I108),D108-I108,"N/A")</f>
        <v>10</v>
      </c>
      <c r="K108" s="29" t="s">
        <v>6179</v>
      </c>
      <c r="L108" s="20" t="s">
        <v>75</v>
      </c>
      <c r="M108" s="29" t="s">
        <v>6177</v>
      </c>
      <c r="N108" s="29" t="s">
        <v>6178</v>
      </c>
      <c r="Q108" s="20" t="s">
        <v>6176</v>
      </c>
    </row>
    <row r="109" spans="1:17" ht="51" x14ac:dyDescent="0.2">
      <c r="A109" s="20" t="s">
        <v>5495</v>
      </c>
      <c r="B109" s="20">
        <f>VLOOKUP(A109,'State Analysis'!$A$1:$O$53,8,FALSE)</f>
        <v>11</v>
      </c>
      <c r="C109" s="20" t="s">
        <v>6148</v>
      </c>
      <c r="D109" s="20">
        <v>2000</v>
      </c>
      <c r="E109" s="20">
        <v>2003</v>
      </c>
      <c r="F109" s="20">
        <f t="shared" si="1"/>
        <v>3</v>
      </c>
      <c r="G109" s="20" t="s">
        <v>6428</v>
      </c>
      <c r="H109" s="20">
        <f>VLOOKUP("*"&amp;G109&amp;"*",'Law School Rankings'!$A$1:$B$55,2,FALSE)</f>
        <v>5</v>
      </c>
      <c r="I109" s="20">
        <v>1990</v>
      </c>
      <c r="J109" s="20">
        <f>IF(ISNUMBER(I109),D109-I109,"N/A")</f>
        <v>10</v>
      </c>
      <c r="K109" s="20" t="s">
        <v>6180</v>
      </c>
      <c r="L109" s="20" t="s">
        <v>75</v>
      </c>
      <c r="M109" s="29" t="s">
        <v>6181</v>
      </c>
      <c r="N109" s="29" t="s">
        <v>6182</v>
      </c>
      <c r="Q109" s="20" t="s">
        <v>6183</v>
      </c>
    </row>
    <row r="110" spans="1:17" x14ac:dyDescent="0.2">
      <c r="A110" s="20" t="s">
        <v>5496</v>
      </c>
      <c r="B110" s="20">
        <f>VLOOKUP(A110,'State Analysis'!$A$1:$O$53,8,FALSE)</f>
        <v>9</v>
      </c>
      <c r="C110" s="20" t="s">
        <v>6415</v>
      </c>
      <c r="D110" s="20">
        <v>2023</v>
      </c>
      <c r="E110" s="20" t="s">
        <v>5610</v>
      </c>
      <c r="F110" s="20">
        <f t="shared" si="1"/>
        <v>1</v>
      </c>
      <c r="G110" s="20" t="s">
        <v>6468</v>
      </c>
      <c r="H110" s="20">
        <f>VLOOKUP("*"&amp;G110&amp;"*",'Law School Rankings'!$A$1:$B$55,2,FALSE)</f>
        <v>111</v>
      </c>
      <c r="I110" s="20">
        <v>2004</v>
      </c>
      <c r="J110" s="20">
        <f>IF(ISNUMBER(I110),D110-I110,"N/A")</f>
        <v>19</v>
      </c>
      <c r="K110" s="20" t="s">
        <v>6416</v>
      </c>
      <c r="L110" s="20" t="s">
        <v>75</v>
      </c>
      <c r="M110" s="20" t="s">
        <v>6417</v>
      </c>
      <c r="N110" s="20" t="s">
        <v>75</v>
      </c>
      <c r="Q110" s="20" t="s">
        <v>6418</v>
      </c>
    </row>
    <row r="111" spans="1:17" ht="34" x14ac:dyDescent="0.2">
      <c r="A111" s="20" t="s">
        <v>5496</v>
      </c>
      <c r="B111" s="20">
        <f>VLOOKUP(A111,'State Analysis'!$A$1:$O$53,8,FALSE)</f>
        <v>9</v>
      </c>
      <c r="C111" s="20" t="s">
        <v>6409</v>
      </c>
      <c r="D111" s="20">
        <v>2017</v>
      </c>
      <c r="E111" s="20">
        <v>2022</v>
      </c>
      <c r="F111" s="20">
        <f t="shared" si="1"/>
        <v>5</v>
      </c>
      <c r="G111" s="20" t="s">
        <v>6428</v>
      </c>
      <c r="H111" s="20">
        <f>VLOOKUP("*"&amp;G111&amp;"*",'Law School Rankings'!$A$1:$B$55,2,FALSE)</f>
        <v>5</v>
      </c>
      <c r="I111" s="20">
        <v>2011</v>
      </c>
      <c r="J111" s="20">
        <f>IF(ISNUMBER(I111),D111-I111,"N/A")</f>
        <v>6</v>
      </c>
      <c r="K111" s="20" t="s">
        <v>6410</v>
      </c>
      <c r="L111" s="20" t="s">
        <v>6411</v>
      </c>
      <c r="M111" s="29" t="s">
        <v>6414</v>
      </c>
      <c r="N111" s="20" t="s">
        <v>6412</v>
      </c>
      <c r="Q111" s="20" t="s">
        <v>6413</v>
      </c>
    </row>
    <row r="112" spans="1:17" ht="34" x14ac:dyDescent="0.2">
      <c r="A112" s="20" t="s">
        <v>5496</v>
      </c>
      <c r="B112" s="20">
        <f>VLOOKUP(A112,'State Analysis'!$A$1:$O$53,8,FALSE)</f>
        <v>9</v>
      </c>
      <c r="C112" s="20" t="s">
        <v>6419</v>
      </c>
      <c r="D112" s="20">
        <v>2011</v>
      </c>
      <c r="E112" s="20">
        <v>2017</v>
      </c>
      <c r="F112" s="20">
        <f t="shared" si="1"/>
        <v>6</v>
      </c>
      <c r="G112" s="20" t="s">
        <v>6469</v>
      </c>
      <c r="H112" s="20">
        <f>VLOOKUP("*"&amp;G112&amp;"*",'Law School Rankings'!$A$1:$B$55,2,FALSE)</f>
        <v>51</v>
      </c>
      <c r="I112" s="20">
        <v>2007</v>
      </c>
      <c r="J112" s="20">
        <f>IF(ISNUMBER(I112),D112-I112,"N/A")</f>
        <v>4</v>
      </c>
      <c r="K112" s="20" t="s">
        <v>6416</v>
      </c>
      <c r="L112" s="20" t="s">
        <v>6420</v>
      </c>
      <c r="M112" s="20" t="s">
        <v>6421</v>
      </c>
      <c r="N112" s="29" t="s">
        <v>6422</v>
      </c>
      <c r="P112" s="20" t="s">
        <v>6424</v>
      </c>
      <c r="Q112" s="20" t="s">
        <v>6423</v>
      </c>
    </row>
    <row r="113" spans="1:17" ht="51" x14ac:dyDescent="0.2">
      <c r="A113" s="20" t="s">
        <v>5497</v>
      </c>
      <c r="B113" s="20">
        <f>VLOOKUP(A113,'State Analysis'!$A$1:$O$53,8,FALSE)</f>
        <v>6</v>
      </c>
      <c r="C113" s="20" t="s">
        <v>6275</v>
      </c>
      <c r="D113" s="20">
        <v>2016</v>
      </c>
      <c r="E113" s="20" t="s">
        <v>5610</v>
      </c>
      <c r="F113" s="20">
        <f t="shared" si="1"/>
        <v>8</v>
      </c>
      <c r="G113" s="20" t="s">
        <v>6427</v>
      </c>
      <c r="H113" s="20">
        <f>VLOOKUP("*"&amp;G113&amp;"*",'Law School Rankings'!$A$1:$B$55,2,FALSE)</f>
        <v>1</v>
      </c>
      <c r="I113" s="20">
        <v>2000</v>
      </c>
      <c r="J113" s="20">
        <f>IF(ISNUMBER(I113),D113-I113,"N/A")</f>
        <v>16</v>
      </c>
      <c r="K113" s="20" t="s">
        <v>5632</v>
      </c>
      <c r="L113" s="20" t="s">
        <v>75</v>
      </c>
      <c r="M113" s="29" t="s">
        <v>6279</v>
      </c>
      <c r="N113" s="20" t="s">
        <v>75</v>
      </c>
      <c r="Q113" s="20" t="s">
        <v>6276</v>
      </c>
    </row>
    <row r="114" spans="1:17" ht="34" x14ac:dyDescent="0.2">
      <c r="A114" s="20" t="s">
        <v>5497</v>
      </c>
      <c r="B114" s="20">
        <f>VLOOKUP(A114,'State Analysis'!$A$1:$O$53,8,FALSE)</f>
        <v>6</v>
      </c>
      <c r="C114" s="20" t="s">
        <v>6277</v>
      </c>
      <c r="D114" s="20">
        <v>2010</v>
      </c>
      <c r="E114" s="20">
        <v>2011</v>
      </c>
      <c r="F114" s="20">
        <f t="shared" si="1"/>
        <v>1</v>
      </c>
      <c r="G114" s="20" t="s">
        <v>6463</v>
      </c>
      <c r="H114" s="20">
        <f>VLOOKUP("*"&amp;G114&amp;"*",'Law School Rankings'!$A$1:$B$55,2,FALSE)</f>
        <v>78</v>
      </c>
      <c r="I114" s="20">
        <v>1977</v>
      </c>
      <c r="J114" s="20">
        <f>IF(ISNUMBER(I114),D114-I114,"N/A")</f>
        <v>33</v>
      </c>
      <c r="K114" s="29" t="s">
        <v>6278</v>
      </c>
      <c r="L114" s="20" t="s">
        <v>5721</v>
      </c>
      <c r="M114" s="29" t="s">
        <v>6281</v>
      </c>
      <c r="N114" s="20" t="s">
        <v>6282</v>
      </c>
      <c r="Q114" s="20" t="s">
        <v>6280</v>
      </c>
    </row>
    <row r="115" spans="1:17" ht="34" x14ac:dyDescent="0.2">
      <c r="A115" s="20" t="s">
        <v>5501</v>
      </c>
      <c r="B115" s="20">
        <f>VLOOKUP(A115,'State Analysis'!$A$1:$O$53,8,FALSE)</f>
        <v>10</v>
      </c>
      <c r="C115" s="20" t="s">
        <v>5974</v>
      </c>
      <c r="D115" s="20">
        <v>2023</v>
      </c>
      <c r="E115" s="20" t="s">
        <v>5610</v>
      </c>
      <c r="F115" s="20">
        <f t="shared" si="1"/>
        <v>1</v>
      </c>
      <c r="G115" s="20" t="s">
        <v>6443</v>
      </c>
      <c r="H115" s="20">
        <f>VLOOKUP("*"&amp;G115&amp;"*",'Law School Rankings'!$A$1:$B$55,2,FALSE)</f>
        <v>29</v>
      </c>
      <c r="I115" s="20">
        <v>2011</v>
      </c>
      <c r="J115" s="20">
        <f>IF(ISNUMBER(I115),D115-I115,"N/A")</f>
        <v>12</v>
      </c>
      <c r="K115" s="20" t="s">
        <v>5977</v>
      </c>
      <c r="L115" s="29" t="s">
        <v>5976</v>
      </c>
      <c r="M115" s="29" t="s">
        <v>5975</v>
      </c>
      <c r="N115" s="20" t="s">
        <v>75</v>
      </c>
      <c r="Q115" s="20" t="s">
        <v>5978</v>
      </c>
    </row>
    <row r="116" spans="1:17" ht="17" x14ac:dyDescent="0.2">
      <c r="A116" s="20" t="s">
        <v>5502</v>
      </c>
      <c r="B116" s="20">
        <f>VLOOKUP(A116,'State Analysis'!$A$1:$O$53,8,FALSE)</f>
        <v>4</v>
      </c>
      <c r="C116" s="20" t="s">
        <v>5697</v>
      </c>
      <c r="D116" s="20">
        <v>2013</v>
      </c>
      <c r="E116" s="20" t="s">
        <v>5610</v>
      </c>
      <c r="F116" s="20">
        <f t="shared" si="1"/>
        <v>11</v>
      </c>
      <c r="G116" s="20" t="s">
        <v>6435</v>
      </c>
      <c r="H116" s="20">
        <f>VLOOKUP("*"&amp;G116&amp;"*",'Law School Rankings'!$A$1:$B$55,2,FALSE)</f>
        <v>60</v>
      </c>
      <c r="I116" s="20">
        <v>1977</v>
      </c>
      <c r="J116" s="20">
        <f>IF(ISNUMBER(I116),D116-I116,"N/A")</f>
        <v>36</v>
      </c>
      <c r="K116" s="20" t="s">
        <v>5721</v>
      </c>
      <c r="L116" s="29" t="s">
        <v>75</v>
      </c>
      <c r="M116" s="29" t="s">
        <v>5699</v>
      </c>
      <c r="N116" s="29" t="s">
        <v>75</v>
      </c>
      <c r="P116" s="29" t="s">
        <v>5805</v>
      </c>
      <c r="Q116" s="20" t="s">
        <v>5698</v>
      </c>
    </row>
    <row r="117" spans="1:17" ht="68" x14ac:dyDescent="0.2">
      <c r="A117" s="20" t="s">
        <v>5503</v>
      </c>
      <c r="B117" s="20">
        <f>VLOOKUP(A117,'State Analysis'!$A$1:$O$53,8,FALSE)</f>
        <v>1</v>
      </c>
      <c r="C117" s="20" t="s">
        <v>6184</v>
      </c>
      <c r="D117" s="20">
        <v>2021</v>
      </c>
      <c r="E117" s="20" t="s">
        <v>5610</v>
      </c>
      <c r="F117" s="20">
        <f t="shared" si="1"/>
        <v>3</v>
      </c>
      <c r="G117" s="20" t="s">
        <v>6458</v>
      </c>
      <c r="H117" s="20">
        <f>VLOOKUP("*"&amp;G117&amp;"*",'Law School Rankings'!$A$1:$B$55,2,FALSE)</f>
        <v>122</v>
      </c>
      <c r="I117" s="20">
        <v>2009</v>
      </c>
      <c r="J117" s="20">
        <f>IF(ISNUMBER(I117),D117-I117,"N/A")</f>
        <v>12</v>
      </c>
      <c r="K117" s="29" t="s">
        <v>6185</v>
      </c>
      <c r="L117" s="20" t="s">
        <v>75</v>
      </c>
      <c r="M117" s="29" t="s">
        <v>6186</v>
      </c>
      <c r="N117" s="20" t="s">
        <v>75</v>
      </c>
      <c r="P117" s="20" t="s">
        <v>6187</v>
      </c>
      <c r="Q117" s="20" t="s">
        <v>6188</v>
      </c>
    </row>
    <row r="118" spans="1:17" x14ac:dyDescent="0.2">
      <c r="A118" s="20" t="s">
        <v>5503</v>
      </c>
      <c r="B118" s="20">
        <f>VLOOKUP(A118,'State Analysis'!$A$1:$O$53,8,FALSE)</f>
        <v>1</v>
      </c>
      <c r="C118" s="20" t="s">
        <v>6189</v>
      </c>
      <c r="D118" s="20">
        <v>2016</v>
      </c>
      <c r="E118" s="20">
        <v>2021</v>
      </c>
      <c r="F118" s="20">
        <f t="shared" si="1"/>
        <v>5</v>
      </c>
      <c r="G118" s="20" t="s">
        <v>6458</v>
      </c>
      <c r="H118" s="20">
        <f>VLOOKUP("*"&amp;G118&amp;"*",'Law School Rankings'!$A$1:$B$55,2,FALSE)</f>
        <v>122</v>
      </c>
      <c r="I118" s="20">
        <v>1975</v>
      </c>
      <c r="J118" s="20">
        <f>IF(ISNUMBER(I118),D118-I118,"N/A")</f>
        <v>41</v>
      </c>
      <c r="K118" s="20" t="s">
        <v>5721</v>
      </c>
      <c r="L118" s="20" t="s">
        <v>5721</v>
      </c>
      <c r="M118" s="20" t="s">
        <v>6190</v>
      </c>
      <c r="N118" s="20" t="s">
        <v>5913</v>
      </c>
      <c r="Q118" s="20" t="s">
        <v>6191</v>
      </c>
    </row>
    <row r="119" spans="1:17" ht="68" x14ac:dyDescent="0.2">
      <c r="A119" s="20" t="s">
        <v>5504</v>
      </c>
      <c r="B119" s="20">
        <f>VLOOKUP(A119,'State Analysis'!$A$1:$O$53,8,FALSE)</f>
        <v>4</v>
      </c>
      <c r="C119" s="20" t="s">
        <v>5778</v>
      </c>
      <c r="D119" s="20">
        <v>2014</v>
      </c>
      <c r="E119" s="20" t="s">
        <v>5610</v>
      </c>
      <c r="F119" s="20">
        <f t="shared" si="1"/>
        <v>10</v>
      </c>
      <c r="G119" s="20" t="s">
        <v>6313</v>
      </c>
      <c r="H119" s="20">
        <f>VLOOKUP("*"&amp;G119&amp;"*",'Law School Rankings'!$A$1:$B$55,2,FALSE)</f>
        <v>16</v>
      </c>
      <c r="I119" s="20">
        <v>1981</v>
      </c>
      <c r="J119" s="20">
        <f>IF(ISNUMBER(I119),D119-I119,"N/A")</f>
        <v>33</v>
      </c>
      <c r="K119" s="29" t="s">
        <v>5779</v>
      </c>
      <c r="L119" s="29" t="s">
        <v>75</v>
      </c>
      <c r="M119" s="29" t="s">
        <v>5780</v>
      </c>
      <c r="N119" s="29" t="s">
        <v>75</v>
      </c>
      <c r="Q119" s="20" t="s">
        <v>5781</v>
      </c>
    </row>
    <row r="120" spans="1:17" ht="34" x14ac:dyDescent="0.2">
      <c r="A120" s="20" t="s">
        <v>5504</v>
      </c>
      <c r="B120" s="20">
        <f>VLOOKUP(A120,'State Analysis'!$A$1:$O$53,8,FALSE)</f>
        <v>4</v>
      </c>
      <c r="C120" s="20" t="s">
        <v>5782</v>
      </c>
      <c r="D120" s="20">
        <v>2014</v>
      </c>
      <c r="E120" s="20">
        <v>2014</v>
      </c>
      <c r="F120" s="20">
        <f t="shared" si="1"/>
        <v>0</v>
      </c>
      <c r="G120" s="20" t="s">
        <v>6440</v>
      </c>
      <c r="H120" s="20">
        <f>VLOOKUP("*"&amp;G120&amp;"*",'Law School Rankings'!$A$1:$B$55,2,FALSE)</f>
        <v>27</v>
      </c>
      <c r="I120" s="20">
        <v>1985</v>
      </c>
      <c r="J120" s="20">
        <f>IF(ISNUMBER(I120),D120-I120,"N/A")</f>
        <v>29</v>
      </c>
      <c r="K120" s="20" t="s">
        <v>5783</v>
      </c>
      <c r="L120" s="29" t="s">
        <v>75</v>
      </c>
      <c r="M120" s="29" t="s">
        <v>5784</v>
      </c>
      <c r="N120" s="29" t="s">
        <v>5785</v>
      </c>
      <c r="O120" s="29" t="s">
        <v>1443</v>
      </c>
      <c r="Q120" s="20" t="s">
        <v>5786</v>
      </c>
    </row>
    <row r="121" spans="1:17" ht="51" x14ac:dyDescent="0.2">
      <c r="A121" s="20" t="s">
        <v>5505</v>
      </c>
      <c r="B121" s="20">
        <f>VLOOKUP(A121,'State Analysis'!$A$1:$O$53,8,FALSE)</f>
        <v>42</v>
      </c>
      <c r="C121" s="20" t="s">
        <v>5643</v>
      </c>
      <c r="D121" s="20">
        <v>2023</v>
      </c>
      <c r="E121" s="20" t="s">
        <v>5610</v>
      </c>
      <c r="F121" s="20">
        <f t="shared" si="1"/>
        <v>1</v>
      </c>
      <c r="G121" s="20" t="s">
        <v>6428</v>
      </c>
      <c r="H121" s="20">
        <f>VLOOKUP("*"&amp;G121&amp;"*",'Law School Rankings'!$A$1:$B$55,2,FALSE)</f>
        <v>5</v>
      </c>
      <c r="I121" s="20">
        <v>2007</v>
      </c>
      <c r="J121" s="20">
        <f>IF(ISNUMBER(I121),D121-I121,"N/A")</f>
        <v>16</v>
      </c>
      <c r="K121" s="29" t="s">
        <v>5653</v>
      </c>
      <c r="L121" s="29" t="s">
        <v>5652</v>
      </c>
      <c r="M121" s="29" t="s">
        <v>5651</v>
      </c>
      <c r="N121" s="29" t="s">
        <v>75</v>
      </c>
      <c r="Q121" s="29" t="s">
        <v>5731</v>
      </c>
    </row>
    <row r="122" spans="1:17" ht="68" x14ac:dyDescent="0.2">
      <c r="A122" s="20" t="s">
        <v>5505</v>
      </c>
      <c r="B122" s="20">
        <f>VLOOKUP(A122,'State Analysis'!$A$1:$O$53,8,FALSE)</f>
        <v>42</v>
      </c>
      <c r="C122" s="20" t="s">
        <v>5644</v>
      </c>
      <c r="D122" s="20">
        <v>2021</v>
      </c>
      <c r="E122" s="20">
        <v>2023</v>
      </c>
      <c r="F122" s="20">
        <f t="shared" si="1"/>
        <v>2</v>
      </c>
      <c r="G122" s="20" t="s">
        <v>6430</v>
      </c>
      <c r="H122" s="20">
        <f>VLOOKUP("*"&amp;G122&amp;"*",'Law School Rankings'!$A$1:$B$55,2,FALSE)</f>
        <v>10</v>
      </c>
      <c r="I122" s="20">
        <v>2010</v>
      </c>
      <c r="J122" s="20">
        <f>IF(ISNUMBER(I122),D122-I122,"N/A")</f>
        <v>11</v>
      </c>
      <c r="K122" s="20" t="s">
        <v>5656</v>
      </c>
      <c r="L122" s="29" t="s">
        <v>5657</v>
      </c>
      <c r="M122" s="29" t="s">
        <v>5658</v>
      </c>
      <c r="N122" s="20" t="s">
        <v>5659</v>
      </c>
      <c r="O122" s="20" t="s">
        <v>215</v>
      </c>
      <c r="Q122" s="29" t="s">
        <v>5732</v>
      </c>
    </row>
    <row r="123" spans="1:17" ht="34" x14ac:dyDescent="0.2">
      <c r="A123" s="20" t="s">
        <v>5505</v>
      </c>
      <c r="B123" s="20">
        <f>VLOOKUP(A123,'State Analysis'!$A$1:$O$53,8,FALSE)</f>
        <v>42</v>
      </c>
      <c r="C123" s="20" t="s">
        <v>5645</v>
      </c>
      <c r="D123" s="20">
        <v>2018</v>
      </c>
      <c r="E123" s="20">
        <v>2021</v>
      </c>
      <c r="F123" s="20">
        <f t="shared" si="1"/>
        <v>3</v>
      </c>
      <c r="G123" s="20" t="s">
        <v>6431</v>
      </c>
      <c r="H123" s="20">
        <f>VLOOKUP("*"&amp;G123&amp;"*",'Law School Rankings'!$A$1:$B$55,2,FALSE)</f>
        <v>16</v>
      </c>
      <c r="I123" s="20">
        <v>2009</v>
      </c>
      <c r="J123" s="20">
        <f>IF(ISNUMBER(I123),D123-I123,"N/A")</f>
        <v>9</v>
      </c>
      <c r="K123" s="29" t="s">
        <v>5662</v>
      </c>
      <c r="L123" s="29" t="s">
        <v>5661</v>
      </c>
      <c r="M123" s="29" t="s">
        <v>5660</v>
      </c>
      <c r="N123" s="29" t="s">
        <v>5663</v>
      </c>
      <c r="Q123" s="20" t="s">
        <v>5664</v>
      </c>
    </row>
    <row r="124" spans="1:17" ht="34" x14ac:dyDescent="0.2">
      <c r="A124" s="20" t="s">
        <v>5505</v>
      </c>
      <c r="B124" s="20">
        <f>VLOOKUP(A124,'State Analysis'!$A$1:$O$53,8,FALSE)</f>
        <v>42</v>
      </c>
      <c r="C124" s="20" t="s">
        <v>5646</v>
      </c>
      <c r="D124" s="20">
        <v>2015</v>
      </c>
      <c r="E124" s="20">
        <v>2018</v>
      </c>
      <c r="F124" s="20">
        <f t="shared" si="1"/>
        <v>3</v>
      </c>
      <c r="G124" s="20" t="s">
        <v>6432</v>
      </c>
      <c r="H124" s="20">
        <f>VLOOKUP("*"&amp;G124&amp;"*",'Law School Rankings'!$A$1:$B$55,2,FALSE)</f>
        <v>16</v>
      </c>
      <c r="I124" s="20">
        <v>2007</v>
      </c>
      <c r="J124" s="20">
        <f>IF(ISNUMBER(I124),D124-I124,"N/A")</f>
        <v>8</v>
      </c>
      <c r="K124" s="20" t="s">
        <v>5665</v>
      </c>
      <c r="L124" s="29" t="s">
        <v>5667</v>
      </c>
      <c r="M124" s="29" t="s">
        <v>5666</v>
      </c>
      <c r="N124" s="29" t="s">
        <v>6479</v>
      </c>
      <c r="Q124" s="20" t="s">
        <v>5668</v>
      </c>
    </row>
    <row r="125" spans="1:17" ht="68" x14ac:dyDescent="0.2">
      <c r="A125" s="20" t="s">
        <v>5505</v>
      </c>
      <c r="B125" s="20">
        <f>VLOOKUP(A125,'State Analysis'!$A$1:$O$53,8,FALSE)</f>
        <v>42</v>
      </c>
      <c r="C125" s="20" t="s">
        <v>5647</v>
      </c>
      <c r="D125" s="20">
        <v>2010</v>
      </c>
      <c r="E125" s="20">
        <v>2015</v>
      </c>
      <c r="F125" s="20">
        <f t="shared" si="1"/>
        <v>5</v>
      </c>
      <c r="G125" s="20" t="s">
        <v>6429</v>
      </c>
      <c r="H125" s="20">
        <f>VLOOKUP("*"&amp;G125&amp;"*",'Law School Rankings'!$A$1:$B$55,2,FALSE)</f>
        <v>3</v>
      </c>
      <c r="I125" s="20">
        <v>2001</v>
      </c>
      <c r="J125" s="20">
        <f>IF(ISNUMBER(I125),D125-I125,"N/A")</f>
        <v>9</v>
      </c>
      <c r="L125" s="29" t="s">
        <v>5670</v>
      </c>
      <c r="M125" s="29" t="s">
        <v>5671</v>
      </c>
      <c r="N125" s="29" t="s">
        <v>5672</v>
      </c>
      <c r="O125" s="29" t="s">
        <v>1175</v>
      </c>
      <c r="Q125" s="20" t="s">
        <v>5673</v>
      </c>
    </row>
    <row r="126" spans="1:17" ht="51" x14ac:dyDescent="0.2">
      <c r="A126" s="20" t="s">
        <v>5505</v>
      </c>
      <c r="B126" s="20">
        <f>VLOOKUP(A126,'State Analysis'!$A$1:$O$53,8,FALSE)</f>
        <v>42</v>
      </c>
      <c r="C126" s="20" t="s">
        <v>5648</v>
      </c>
      <c r="D126" s="20">
        <v>2008</v>
      </c>
      <c r="E126" s="20">
        <v>2010</v>
      </c>
      <c r="F126" s="20">
        <f t="shared" si="1"/>
        <v>2</v>
      </c>
      <c r="G126" s="20" t="s">
        <v>6429</v>
      </c>
      <c r="H126" s="20">
        <f>VLOOKUP("*"&amp;G126&amp;"*",'Law School Rankings'!$A$1:$B$55,2,FALSE)</f>
        <v>3</v>
      </c>
      <c r="I126" s="20">
        <v>1999</v>
      </c>
      <c r="J126" s="20">
        <f>IF(ISNUMBER(I126),D126-I126,"N/A")</f>
        <v>9</v>
      </c>
      <c r="K126" s="20" t="s">
        <v>5677</v>
      </c>
      <c r="L126" s="29" t="s">
        <v>5676</v>
      </c>
      <c r="M126" s="29" t="s">
        <v>5675</v>
      </c>
      <c r="N126" s="20" t="s">
        <v>5674</v>
      </c>
      <c r="Q126" s="20" t="s">
        <v>5678</v>
      </c>
    </row>
    <row r="127" spans="1:17" ht="51" x14ac:dyDescent="0.2">
      <c r="A127" s="20" t="s">
        <v>5505</v>
      </c>
      <c r="B127" s="20">
        <f>VLOOKUP(A127,'State Analysis'!$A$1:$O$53,8,FALSE)</f>
        <v>42</v>
      </c>
      <c r="C127" s="20" t="s">
        <v>5649</v>
      </c>
      <c r="D127" s="20">
        <v>2003</v>
      </c>
      <c r="E127" s="20">
        <v>2008</v>
      </c>
      <c r="F127" s="20">
        <f t="shared" si="1"/>
        <v>5</v>
      </c>
      <c r="G127" s="20" t="s">
        <v>6428</v>
      </c>
      <c r="H127" s="20">
        <f>VLOOKUP("*"&amp;G127&amp;"*",'Law School Rankings'!$A$1:$B$55,2,FALSE)</f>
        <v>5</v>
      </c>
      <c r="I127" s="20">
        <v>1995</v>
      </c>
      <c r="J127" s="20">
        <f>IF(ISNUMBER(I127),D127-I127,"N/A")</f>
        <v>8</v>
      </c>
      <c r="K127" s="20" t="s">
        <v>5679</v>
      </c>
      <c r="L127" s="29" t="s">
        <v>5680</v>
      </c>
      <c r="M127" s="29" t="s">
        <v>5681</v>
      </c>
      <c r="N127" s="29" t="s">
        <v>5682</v>
      </c>
      <c r="O127" s="29" t="s">
        <v>215</v>
      </c>
      <c r="Q127" s="29" t="s">
        <v>5683</v>
      </c>
    </row>
    <row r="128" spans="1:17" ht="51" x14ac:dyDescent="0.2">
      <c r="A128" s="20" t="s">
        <v>5505</v>
      </c>
      <c r="B128" s="20">
        <f>VLOOKUP(A128,'State Analysis'!$A$1:$O$53,8,FALSE)</f>
        <v>42</v>
      </c>
      <c r="C128" s="20" t="s">
        <v>5650</v>
      </c>
      <c r="D128" s="20">
        <v>2001</v>
      </c>
      <c r="E128" s="20">
        <v>2003</v>
      </c>
      <c r="F128" s="20">
        <f t="shared" si="1"/>
        <v>2</v>
      </c>
      <c r="G128" s="20" t="s">
        <v>6433</v>
      </c>
      <c r="H128" s="20">
        <f>VLOOKUP("*"&amp;G128&amp;"*",'Law School Rankings'!$A$1:$B$55,2,FALSE)</f>
        <v>71</v>
      </c>
      <c r="I128" s="20">
        <v>1991</v>
      </c>
      <c r="J128" s="20">
        <f>IF(ISNUMBER(I128),D128-I128,"N/A")</f>
        <v>10</v>
      </c>
      <c r="K128" s="20" t="s">
        <v>5684</v>
      </c>
      <c r="L128" s="29" t="s">
        <v>75</v>
      </c>
      <c r="M128" s="29" t="s">
        <v>5685</v>
      </c>
      <c r="N128" s="29" t="s">
        <v>5686</v>
      </c>
    </row>
    <row r="129" spans="1:17" ht="34" x14ac:dyDescent="0.2">
      <c r="A129" s="20" t="s">
        <v>5505</v>
      </c>
      <c r="B129" s="20">
        <f>VLOOKUP(A129,'State Analysis'!$A$1:$O$53,8,FALSE)</f>
        <v>42</v>
      </c>
      <c r="C129" s="20" t="s">
        <v>6484</v>
      </c>
      <c r="D129" s="20">
        <v>1999</v>
      </c>
      <c r="E129" s="20">
        <v>2001</v>
      </c>
      <c r="F129" s="20">
        <f t="shared" si="1"/>
        <v>2</v>
      </c>
      <c r="G129" s="20" t="s">
        <v>6432</v>
      </c>
      <c r="H129" s="20">
        <f>VLOOKUP("*"&amp;G129&amp;"*",'Law School Rankings'!$A$1:$B$55,2,FALSE)</f>
        <v>16</v>
      </c>
      <c r="I129" s="20">
        <v>1992</v>
      </c>
      <c r="J129" s="20">
        <f>IF(ISNUMBER(I129),D129-I129,"N/A")</f>
        <v>7</v>
      </c>
      <c r="K129" s="20" t="s">
        <v>5684</v>
      </c>
      <c r="L129" s="29" t="s">
        <v>6485</v>
      </c>
      <c r="M129" s="29" t="s">
        <v>6486</v>
      </c>
      <c r="N129" s="29" t="s">
        <v>6487</v>
      </c>
      <c r="O129" s="20" t="s">
        <v>230</v>
      </c>
      <c r="P129" s="20" t="s">
        <v>6387</v>
      </c>
      <c r="Q129" s="20" t="s">
        <v>6488</v>
      </c>
    </row>
    <row r="130" spans="1:17" ht="68" x14ac:dyDescent="0.2">
      <c r="A130" s="20" t="s">
        <v>5506</v>
      </c>
      <c r="B130" s="20">
        <f>VLOOKUP(A130,'State Analysis'!$A$1:$O$53,8,FALSE)</f>
        <v>1</v>
      </c>
      <c r="C130" s="20" t="s">
        <v>6192</v>
      </c>
      <c r="D130" s="20">
        <v>2020</v>
      </c>
      <c r="E130" s="20" t="s">
        <v>5610</v>
      </c>
      <c r="F130" s="20">
        <f t="shared" si="1"/>
        <v>4</v>
      </c>
      <c r="G130" s="20" t="s">
        <v>6459</v>
      </c>
      <c r="H130" s="20">
        <f>VLOOKUP("*"&amp;G130&amp;"*",'Law School Rankings'!$A$1:$B$55,2,FALSE)</f>
        <v>32</v>
      </c>
      <c r="I130" s="20">
        <v>2003</v>
      </c>
      <c r="J130" s="20">
        <f>IF(ISNUMBER(I130),D130-I130,"N/A")</f>
        <v>17</v>
      </c>
      <c r="K130" s="20" t="s">
        <v>6193</v>
      </c>
      <c r="L130" s="20" t="s">
        <v>75</v>
      </c>
      <c r="M130" s="29" t="s">
        <v>6195</v>
      </c>
      <c r="N130" s="20" t="s">
        <v>6196</v>
      </c>
      <c r="Q130" s="20" t="s">
        <v>6197</v>
      </c>
    </row>
    <row r="131" spans="1:17" ht="51" x14ac:dyDescent="0.2">
      <c r="A131" s="20" t="s">
        <v>5506</v>
      </c>
      <c r="B131" s="20">
        <f>VLOOKUP(A131,'State Analysis'!$A$1:$O$53,8,FALSE)</f>
        <v>1</v>
      </c>
      <c r="C131" s="20" t="s">
        <v>6194</v>
      </c>
      <c r="D131" s="20">
        <v>2015</v>
      </c>
      <c r="E131" s="20">
        <v>2020</v>
      </c>
      <c r="F131" s="20">
        <f t="shared" ref="F131:F148" si="2">IF(E131="Present",2024-D131,E131-D131)</f>
        <v>5</v>
      </c>
      <c r="G131" s="20" t="s">
        <v>6459</v>
      </c>
      <c r="H131" s="20">
        <f>VLOOKUP("*"&amp;G131&amp;"*",'Law School Rankings'!$A$1:$B$55,2,FALSE)</f>
        <v>32</v>
      </c>
      <c r="I131" s="20">
        <v>2005</v>
      </c>
      <c r="J131" s="20">
        <f>IF(ISNUMBER(I131),D131-I131,"N/A")</f>
        <v>10</v>
      </c>
      <c r="K131" s="20" t="s">
        <v>6193</v>
      </c>
      <c r="L131" s="29" t="s">
        <v>6199</v>
      </c>
      <c r="M131" s="29" t="s">
        <v>6200</v>
      </c>
      <c r="N131" s="20" t="s">
        <v>6201</v>
      </c>
      <c r="Q131" s="20" t="s">
        <v>6198</v>
      </c>
    </row>
    <row r="132" spans="1:17" x14ac:dyDescent="0.2">
      <c r="A132" s="20" t="s">
        <v>5506</v>
      </c>
      <c r="B132" s="20">
        <f>VLOOKUP(A132,'State Analysis'!$A$1:$O$53,8,FALSE)</f>
        <v>1</v>
      </c>
      <c r="C132" s="20" t="s">
        <v>6202</v>
      </c>
      <c r="D132" s="20">
        <v>2011</v>
      </c>
      <c r="E132" s="20">
        <v>2015</v>
      </c>
      <c r="F132" s="20">
        <f t="shared" si="2"/>
        <v>4</v>
      </c>
      <c r="G132" s="20" t="s">
        <v>6459</v>
      </c>
      <c r="H132" s="20">
        <f>VLOOKUP("*"&amp;G132&amp;"*",'Law School Rankings'!$A$1:$B$55,2,FALSE)</f>
        <v>32</v>
      </c>
      <c r="I132" s="20">
        <v>1994</v>
      </c>
      <c r="J132" s="20">
        <f>IF(ISNUMBER(I132),D132-I132,"N/A")</f>
        <v>17</v>
      </c>
      <c r="K132" s="20" t="s">
        <v>6193</v>
      </c>
      <c r="L132" s="20" t="s">
        <v>75</v>
      </c>
      <c r="M132" s="20" t="s">
        <v>6203</v>
      </c>
      <c r="N132" s="20" t="s">
        <v>6205</v>
      </c>
      <c r="Q132" s="20" t="s">
        <v>6204</v>
      </c>
    </row>
    <row r="133" spans="1:17" ht="51" x14ac:dyDescent="0.2">
      <c r="A133" s="20" t="s">
        <v>5507</v>
      </c>
      <c r="B133" s="20">
        <f>VLOOKUP(A133,'State Analysis'!$A$1:$O$53,8,FALSE)</f>
        <v>4</v>
      </c>
      <c r="C133" s="20" t="s">
        <v>6291</v>
      </c>
      <c r="D133" s="20">
        <v>2022</v>
      </c>
      <c r="E133" s="20">
        <v>2023</v>
      </c>
      <c r="F133" s="20">
        <f t="shared" si="2"/>
        <v>1</v>
      </c>
      <c r="G133" s="20" t="s">
        <v>6444</v>
      </c>
      <c r="H133" s="20">
        <f>VLOOKUP("*"&amp;G133&amp;"*",'Law School Rankings'!$A$1:$B$55,2,FALSE)</f>
        <v>5</v>
      </c>
      <c r="I133" s="20">
        <v>2013</v>
      </c>
      <c r="J133" s="20">
        <f>IF(ISNUMBER(I133),D133-I133,"N/A")</f>
        <v>9</v>
      </c>
      <c r="K133" s="20" t="s">
        <v>5638</v>
      </c>
      <c r="L133" s="29" t="s">
        <v>6292</v>
      </c>
      <c r="M133" s="29" t="s">
        <v>6293</v>
      </c>
      <c r="N133" s="20" t="s">
        <v>6294</v>
      </c>
      <c r="Q133" s="20" t="s">
        <v>6295</v>
      </c>
    </row>
    <row r="134" spans="1:17" ht="51" x14ac:dyDescent="0.2">
      <c r="A134" s="20" t="s">
        <v>5507</v>
      </c>
      <c r="B134" s="20">
        <f>VLOOKUP(A134,'State Analysis'!$A$1:$O$53,8,FALSE)</f>
        <v>4</v>
      </c>
      <c r="C134" s="20" t="s">
        <v>6296</v>
      </c>
      <c r="D134" s="20">
        <v>2017</v>
      </c>
      <c r="E134" s="20">
        <v>2022</v>
      </c>
      <c r="F134" s="20">
        <f t="shared" si="2"/>
        <v>5</v>
      </c>
      <c r="G134" s="20" t="s">
        <v>6007</v>
      </c>
      <c r="H134" s="20">
        <f>VLOOKUP("*"&amp;G134&amp;"*",'Law School Rankings'!$A$1:$B$55,2,FALSE)</f>
        <v>111</v>
      </c>
      <c r="I134" s="20">
        <v>2007</v>
      </c>
      <c r="J134" s="20">
        <f>IF(ISNUMBER(I134),D134-I134,"N/A")</f>
        <v>10</v>
      </c>
      <c r="K134" s="20" t="s">
        <v>6303</v>
      </c>
      <c r="L134" s="29" t="s">
        <v>6302</v>
      </c>
      <c r="M134" s="29" t="s">
        <v>6305</v>
      </c>
      <c r="N134" s="20" t="s">
        <v>6304</v>
      </c>
      <c r="Q134" s="20" t="s">
        <v>6306</v>
      </c>
    </row>
    <row r="135" spans="1:17" ht="34" x14ac:dyDescent="0.2">
      <c r="A135" s="20" t="s">
        <v>5507</v>
      </c>
      <c r="B135" s="20">
        <f>VLOOKUP(A135,'State Analysis'!$A$1:$O$53,8,FALSE)</f>
        <v>4</v>
      </c>
      <c r="C135" s="20" t="s">
        <v>6297</v>
      </c>
      <c r="D135" s="20">
        <v>2015</v>
      </c>
      <c r="E135" s="20">
        <v>2017</v>
      </c>
      <c r="F135" s="20">
        <f t="shared" si="2"/>
        <v>2</v>
      </c>
      <c r="G135" s="20" t="s">
        <v>6427</v>
      </c>
      <c r="H135" s="20">
        <f>VLOOKUP("*"&amp;G135&amp;"*",'Law School Rankings'!$A$1:$B$55,2,FALSE)</f>
        <v>1</v>
      </c>
      <c r="I135" s="20">
        <v>1995</v>
      </c>
      <c r="J135" s="20">
        <f>IF(ISNUMBER(I135),D135-I135,"N/A")</f>
        <v>20</v>
      </c>
      <c r="K135" s="20" t="s">
        <v>5638</v>
      </c>
      <c r="L135" s="29" t="s">
        <v>6299</v>
      </c>
      <c r="M135" s="20" t="s">
        <v>6298</v>
      </c>
      <c r="N135" s="20" t="s">
        <v>6300</v>
      </c>
      <c r="P135" s="20" t="s">
        <v>6022</v>
      </c>
      <c r="Q135" s="20" t="s">
        <v>6301</v>
      </c>
    </row>
    <row r="136" spans="1:17" ht="85" x14ac:dyDescent="0.2">
      <c r="A136" s="20" t="s">
        <v>5508</v>
      </c>
      <c r="B136" s="20">
        <f>VLOOKUP(A136,'State Analysis'!$A$1:$O$53,8,FALSE)</f>
        <v>4</v>
      </c>
      <c r="C136" s="20" t="s">
        <v>6307</v>
      </c>
      <c r="D136" s="20">
        <v>2022</v>
      </c>
      <c r="E136" s="20" t="s">
        <v>5610</v>
      </c>
      <c r="F136" s="20">
        <f t="shared" si="2"/>
        <v>2</v>
      </c>
      <c r="G136" s="20" t="s">
        <v>6445</v>
      </c>
      <c r="H136" s="20">
        <f>VLOOKUP("*"&amp;G136&amp;"*",'Law School Rankings'!$A$1:$B$55,2,FALSE)</f>
        <v>8</v>
      </c>
      <c r="I136" s="20">
        <v>2012</v>
      </c>
      <c r="J136" s="20">
        <f>IF(ISNUMBER(I136),D136-I136,"N/A")</f>
        <v>10</v>
      </c>
      <c r="K136" s="20" t="s">
        <v>6311</v>
      </c>
      <c r="L136" s="29" t="s">
        <v>6310</v>
      </c>
      <c r="M136" s="29" t="s">
        <v>6309</v>
      </c>
      <c r="N136" s="20" t="s">
        <v>6196</v>
      </c>
      <c r="Q136" s="20" t="s">
        <v>6312</v>
      </c>
    </row>
    <row r="137" spans="1:17" ht="34" x14ac:dyDescent="0.2">
      <c r="A137" s="20" t="s">
        <v>5508</v>
      </c>
      <c r="B137" s="20">
        <f>VLOOKUP(A137,'State Analysis'!$A$1:$O$53,8,FALSE)</f>
        <v>4</v>
      </c>
      <c r="C137" s="20" t="s">
        <v>6308</v>
      </c>
      <c r="D137" s="20">
        <v>2021</v>
      </c>
      <c r="E137" s="20">
        <v>2022</v>
      </c>
      <c r="F137" s="20">
        <f t="shared" si="2"/>
        <v>1</v>
      </c>
      <c r="G137" s="20" t="s">
        <v>6313</v>
      </c>
      <c r="H137" s="20">
        <f>VLOOKUP("*"&amp;G137&amp;"*",'Law School Rankings'!$A$1:$B$55,2,FALSE)</f>
        <v>16</v>
      </c>
      <c r="I137" s="20">
        <v>2010</v>
      </c>
      <c r="J137" s="20">
        <f>IF(ISNUMBER(I137),D137-I137,"N/A")</f>
        <v>11</v>
      </c>
      <c r="K137" s="20" t="s">
        <v>5622</v>
      </c>
      <c r="L137" s="20" t="s">
        <v>6314</v>
      </c>
      <c r="M137" s="20" t="s">
        <v>6245</v>
      </c>
      <c r="N137" s="29" t="s">
        <v>6316</v>
      </c>
      <c r="Q137" s="20" t="s">
        <v>6315</v>
      </c>
    </row>
    <row r="138" spans="1:17" ht="68" x14ac:dyDescent="0.2">
      <c r="A138" s="20" t="s">
        <v>5508</v>
      </c>
      <c r="B138" s="20">
        <f>VLOOKUP(A138,'State Analysis'!$A$1:$O$53,8,FALSE)</f>
        <v>4</v>
      </c>
      <c r="C138" s="20" t="s">
        <v>6317</v>
      </c>
      <c r="D138" s="20">
        <v>2018</v>
      </c>
      <c r="E138" s="20">
        <v>2021</v>
      </c>
      <c r="F138" s="20">
        <f t="shared" si="2"/>
        <v>3</v>
      </c>
      <c r="G138" s="20" t="s">
        <v>6445</v>
      </c>
      <c r="H138" s="20">
        <f>VLOOKUP("*"&amp;G138&amp;"*",'Law School Rankings'!$A$1:$B$55,2,FALSE)</f>
        <v>8</v>
      </c>
      <c r="I138" s="20">
        <v>2000</v>
      </c>
      <c r="J138" s="20">
        <f>IF(ISNUMBER(I138),D138-I138,"N/A")</f>
        <v>18</v>
      </c>
      <c r="K138" s="20" t="s">
        <v>6322</v>
      </c>
      <c r="L138" s="29" t="s">
        <v>6323</v>
      </c>
      <c r="M138" s="29" t="s">
        <v>6324</v>
      </c>
      <c r="N138" s="20" t="s">
        <v>6325</v>
      </c>
      <c r="Q138" s="20" t="s">
        <v>6326</v>
      </c>
    </row>
    <row r="139" spans="1:17" ht="34" x14ac:dyDescent="0.2">
      <c r="A139" s="20" t="s">
        <v>5508</v>
      </c>
      <c r="B139" s="20">
        <f>VLOOKUP(A139,'State Analysis'!$A$1:$O$53,8,FALSE)</f>
        <v>4</v>
      </c>
      <c r="C139" s="20" t="s">
        <v>6318</v>
      </c>
      <c r="D139" s="20">
        <v>2017</v>
      </c>
      <c r="E139" s="20">
        <v>2018</v>
      </c>
      <c r="F139" s="20">
        <f t="shared" si="2"/>
        <v>1</v>
      </c>
      <c r="G139" s="20" t="s">
        <v>6428</v>
      </c>
      <c r="H139" s="20">
        <f>VLOOKUP("*"&amp;G139&amp;"*",'Law School Rankings'!$A$1:$B$55,2,FALSE)</f>
        <v>5</v>
      </c>
      <c r="I139" s="20">
        <v>2009</v>
      </c>
      <c r="J139" s="20">
        <f>IF(ISNUMBER(I139),D139-I139,"N/A")</f>
        <v>8</v>
      </c>
      <c r="K139" s="29" t="s">
        <v>6319</v>
      </c>
      <c r="L139" s="20" t="s">
        <v>75</v>
      </c>
      <c r="M139" s="20" t="s">
        <v>6245</v>
      </c>
      <c r="N139" s="29" t="s">
        <v>6320</v>
      </c>
      <c r="Q139" s="20" t="s">
        <v>6321</v>
      </c>
    </row>
    <row r="140" spans="1:17" ht="34" x14ac:dyDescent="0.2">
      <c r="A140" s="20" t="s">
        <v>5508</v>
      </c>
      <c r="B140" s="20">
        <f>VLOOKUP(A140,'State Analysis'!$A$1:$O$53,8,FALSE)</f>
        <v>4</v>
      </c>
      <c r="C140" s="20" t="s">
        <v>6338</v>
      </c>
      <c r="D140" s="20">
        <v>2014</v>
      </c>
      <c r="E140" s="20">
        <v>2017</v>
      </c>
      <c r="F140" s="20">
        <f t="shared" si="2"/>
        <v>3</v>
      </c>
      <c r="G140" s="20" t="s">
        <v>6445</v>
      </c>
      <c r="H140" s="20">
        <f>VLOOKUP("*"&amp;G140&amp;"*",'Law School Rankings'!$A$1:$B$55,2,FALSE)</f>
        <v>8</v>
      </c>
      <c r="I140" s="20">
        <v>1989</v>
      </c>
      <c r="J140" s="20">
        <f>IF(ISNUMBER(I140),D140-I140,"N/A")</f>
        <v>25</v>
      </c>
      <c r="K140" s="29" t="s">
        <v>5638</v>
      </c>
      <c r="L140" s="20" t="s">
        <v>75</v>
      </c>
      <c r="M140" s="20" t="s">
        <v>6213</v>
      </c>
      <c r="N140" s="29" t="s">
        <v>6339</v>
      </c>
    </row>
    <row r="141" spans="1:17" ht="34" x14ac:dyDescent="0.2">
      <c r="A141" s="20" t="s">
        <v>5508</v>
      </c>
      <c r="B141" s="20">
        <f>VLOOKUP(A141,'State Analysis'!$A$1:$O$53,8,FALSE)</f>
        <v>4</v>
      </c>
      <c r="C141" s="20" t="s">
        <v>6328</v>
      </c>
      <c r="D141" s="20">
        <v>2010</v>
      </c>
      <c r="E141" s="20">
        <v>2014</v>
      </c>
      <c r="F141" s="20">
        <f t="shared" si="2"/>
        <v>4</v>
      </c>
      <c r="G141" s="20" t="s">
        <v>6438</v>
      </c>
      <c r="H141" s="20">
        <f>VLOOKUP("*"&amp;G141&amp;"*",'Law School Rankings'!$A$1:$B$55,2,FALSE)</f>
        <v>5</v>
      </c>
      <c r="I141" s="20">
        <v>1974</v>
      </c>
      <c r="J141" s="20">
        <f>IF(ISNUMBER(I141),D141-I141,"N/A")</f>
        <v>36</v>
      </c>
      <c r="K141" s="20" t="s">
        <v>6330</v>
      </c>
      <c r="L141" s="20" t="s">
        <v>75</v>
      </c>
      <c r="M141" s="29" t="s">
        <v>6331</v>
      </c>
      <c r="N141" s="20" t="s">
        <v>6329</v>
      </c>
      <c r="Q141" s="20" t="s">
        <v>6332</v>
      </c>
    </row>
    <row r="142" spans="1:17" ht="51" x14ac:dyDescent="0.2">
      <c r="A142" s="20" t="s">
        <v>5508</v>
      </c>
      <c r="B142" s="20">
        <f>VLOOKUP(A142,'State Analysis'!$A$1:$O$53,8,FALSE)</f>
        <v>4</v>
      </c>
      <c r="C142" s="20" t="s">
        <v>6327</v>
      </c>
      <c r="D142" s="20">
        <v>2008</v>
      </c>
      <c r="E142" s="20">
        <v>2010</v>
      </c>
      <c r="F142" s="20">
        <f t="shared" si="2"/>
        <v>2</v>
      </c>
      <c r="G142" s="20" t="s">
        <v>6464</v>
      </c>
      <c r="H142" s="20">
        <f>VLOOKUP("*"&amp;G142&amp;"*",'Law School Rankings'!$A$1:$B$55,2,FALSE)</f>
        <v>60</v>
      </c>
      <c r="I142" s="20">
        <v>1997</v>
      </c>
      <c r="J142" s="20">
        <f>IF(ISNUMBER(I142),D142-I142,"N/A")</f>
        <v>11</v>
      </c>
      <c r="K142" s="20" t="s">
        <v>6311</v>
      </c>
      <c r="L142" s="20" t="s">
        <v>6333</v>
      </c>
      <c r="M142" s="29" t="s">
        <v>6334</v>
      </c>
      <c r="N142" s="29" t="s">
        <v>6335</v>
      </c>
      <c r="Q142" s="20" t="s">
        <v>6336</v>
      </c>
    </row>
    <row r="143" spans="1:17" ht="85" x14ac:dyDescent="0.2">
      <c r="A143" s="20" t="s">
        <v>5508</v>
      </c>
      <c r="B143" s="20">
        <f>VLOOKUP(A143,'State Analysis'!$A$1:$O$53,8,FALSE)</f>
        <v>4</v>
      </c>
      <c r="C143" s="20" t="s">
        <v>6337</v>
      </c>
      <c r="D143" s="20">
        <v>2004</v>
      </c>
      <c r="E143" s="20">
        <v>2008</v>
      </c>
      <c r="F143" s="20">
        <f t="shared" si="2"/>
        <v>4</v>
      </c>
      <c r="G143" s="20" t="s">
        <v>6445</v>
      </c>
      <c r="H143" s="20">
        <f>VLOOKUP("*"&amp;G143&amp;"*",'Law School Rankings'!$A$1:$B$55,2,FALSE)</f>
        <v>8</v>
      </c>
      <c r="I143" s="20">
        <v>1990</v>
      </c>
      <c r="J143" s="20">
        <f>IF(ISNUMBER(I143),D143-I143,"N/A")</f>
        <v>14</v>
      </c>
      <c r="K143" s="29" t="s">
        <v>6340</v>
      </c>
      <c r="L143" s="20" t="s">
        <v>6341</v>
      </c>
      <c r="M143" s="29" t="s">
        <v>6342</v>
      </c>
      <c r="N143" s="29" t="s">
        <v>6343</v>
      </c>
      <c r="Q143" s="20" t="s">
        <v>6344</v>
      </c>
    </row>
    <row r="144" spans="1:17" ht="34" x14ac:dyDescent="0.2">
      <c r="A144" s="20" t="s">
        <v>5509</v>
      </c>
      <c r="B144" s="20">
        <f>VLOOKUP(A144,'State Analysis'!$A$1:$O$53,8,FALSE)</f>
        <v>16</v>
      </c>
      <c r="C144" s="20" t="s">
        <v>5923</v>
      </c>
      <c r="D144" s="20">
        <v>2013</v>
      </c>
      <c r="E144" s="20" t="s">
        <v>5610</v>
      </c>
      <c r="F144" s="20">
        <f t="shared" si="2"/>
        <v>11</v>
      </c>
      <c r="G144" s="20" t="s">
        <v>6428</v>
      </c>
      <c r="H144" s="20">
        <f>VLOOKUP("*"&amp;G144&amp;"*",'Law School Rankings'!$A$1:$B$55,2,FALSE)</f>
        <v>5</v>
      </c>
      <c r="I144" s="20">
        <v>2007</v>
      </c>
      <c r="J144" s="20">
        <f>IF(ISNUMBER(I144),D144-I144,"N/A")</f>
        <v>6</v>
      </c>
      <c r="K144" s="20" t="s">
        <v>5916</v>
      </c>
      <c r="L144" s="29" t="s">
        <v>5917</v>
      </c>
      <c r="M144" s="29" t="s">
        <v>5918</v>
      </c>
      <c r="N144" s="20" t="s">
        <v>75</v>
      </c>
      <c r="O144" s="20" t="s">
        <v>165</v>
      </c>
      <c r="Q144" s="20" t="s">
        <v>5919</v>
      </c>
    </row>
    <row r="145" spans="1:17" ht="51" x14ac:dyDescent="0.2">
      <c r="A145" s="20" t="s">
        <v>5509</v>
      </c>
      <c r="B145" s="20">
        <f>VLOOKUP(A145,'State Analysis'!$A$1:$O$53,8,FALSE)</f>
        <v>16</v>
      </c>
      <c r="C145" s="20" t="s">
        <v>5920</v>
      </c>
      <c r="D145" s="20">
        <v>2005</v>
      </c>
      <c r="E145" s="20">
        <v>2013</v>
      </c>
      <c r="F145" s="20">
        <f t="shared" si="2"/>
        <v>8</v>
      </c>
      <c r="G145" s="20" t="s">
        <v>6446</v>
      </c>
      <c r="H145" s="20">
        <f>VLOOKUP("*"&amp;G145&amp;"*",'Law School Rankings'!$A$1:$B$55,2,FALSE)</f>
        <v>111</v>
      </c>
      <c r="I145" s="20">
        <v>1978</v>
      </c>
      <c r="J145" s="20">
        <f>IF(ISNUMBER(I145),D145-I145,"N/A")</f>
        <v>27</v>
      </c>
      <c r="L145" s="20" t="s">
        <v>75</v>
      </c>
      <c r="M145" s="29" t="s">
        <v>5921</v>
      </c>
      <c r="N145" s="20" t="s">
        <v>5913</v>
      </c>
      <c r="Q145" s="20" t="s">
        <v>5922</v>
      </c>
    </row>
    <row r="146" spans="1:17" x14ac:dyDescent="0.2">
      <c r="A146" s="20" t="s">
        <v>5510</v>
      </c>
      <c r="B146" s="20">
        <f>VLOOKUP(A146,'State Analysis'!$A$1:$O$53,8,FALSE)</f>
        <v>17</v>
      </c>
      <c r="C146" s="20" t="s">
        <v>6206</v>
      </c>
      <c r="D146" s="20">
        <v>2017</v>
      </c>
      <c r="E146" s="20" t="s">
        <v>5610</v>
      </c>
      <c r="F146" s="20">
        <f t="shared" si="2"/>
        <v>7</v>
      </c>
      <c r="G146" s="20" t="s">
        <v>6428</v>
      </c>
      <c r="H146" s="20">
        <f>VLOOKUP("*"&amp;G146&amp;"*",'Law School Rankings'!$A$1:$B$55,2,FALSE)</f>
        <v>5</v>
      </c>
      <c r="I146" s="20">
        <v>2011</v>
      </c>
      <c r="J146" s="20">
        <f>IF(ISNUMBER(I146),D146-I146,"N/A")</f>
        <v>6</v>
      </c>
      <c r="K146" s="20" t="s">
        <v>6209</v>
      </c>
      <c r="L146" s="20" t="s">
        <v>6207</v>
      </c>
      <c r="M146" s="20" t="s">
        <v>6136</v>
      </c>
      <c r="N146" s="20" t="s">
        <v>75</v>
      </c>
      <c r="Q146" s="20" t="s">
        <v>6208</v>
      </c>
    </row>
    <row r="147" spans="1:17" ht="51" x14ac:dyDescent="0.2">
      <c r="A147" s="20" t="s">
        <v>5510</v>
      </c>
      <c r="B147" s="20">
        <f>VLOOKUP(A147,'State Analysis'!$A$1:$O$53,8,FALSE)</f>
        <v>17</v>
      </c>
      <c r="C147" s="20" t="s">
        <v>6210</v>
      </c>
      <c r="D147" s="20">
        <v>2013</v>
      </c>
      <c r="E147" s="20">
        <v>2017</v>
      </c>
      <c r="F147" s="20">
        <f t="shared" si="2"/>
        <v>4</v>
      </c>
      <c r="G147" s="20" t="s">
        <v>6427</v>
      </c>
      <c r="H147" s="20">
        <f>VLOOKUP("*"&amp;G147&amp;"*",'Law School Rankings'!$A$1:$B$55,2,FALSE)</f>
        <v>1</v>
      </c>
      <c r="I147" s="20">
        <v>2003</v>
      </c>
      <c r="J147" s="20">
        <f>IF(ISNUMBER(I147),D147-I147,"N/A")</f>
        <v>10</v>
      </c>
      <c r="K147" s="20" t="s">
        <v>5632</v>
      </c>
      <c r="L147" s="29" t="s">
        <v>6211</v>
      </c>
      <c r="M147" s="29" t="s">
        <v>6212</v>
      </c>
      <c r="N147" s="20" t="s">
        <v>6213</v>
      </c>
      <c r="P147" s="20" t="s">
        <v>5805</v>
      </c>
      <c r="Q147" s="20" t="s">
        <v>6214</v>
      </c>
    </row>
    <row r="148" spans="1:17" ht="51" x14ac:dyDescent="0.2">
      <c r="A148" s="20" t="s">
        <v>5511</v>
      </c>
      <c r="B148" s="20">
        <f>VLOOKUP(A148,'State Analysis'!$A$1:$O$53,8,FALSE)</f>
        <v>6</v>
      </c>
      <c r="C148" s="20" t="s">
        <v>6283</v>
      </c>
      <c r="D148" s="20">
        <v>2015</v>
      </c>
      <c r="E148" s="20">
        <v>2018</v>
      </c>
      <c r="F148" s="20">
        <f t="shared" si="2"/>
        <v>3</v>
      </c>
      <c r="G148" s="20" t="s">
        <v>6425</v>
      </c>
      <c r="H148" s="20">
        <f>VLOOKUP("*"&amp;G148&amp;"*",'Law School Rankings'!$A$1:$B$55,2,FALSE)</f>
        <v>15</v>
      </c>
      <c r="I148" s="20">
        <v>2006</v>
      </c>
      <c r="J148" s="20">
        <f>IF(ISNUMBER(I148),D148-I148,"N/A")</f>
        <v>9</v>
      </c>
      <c r="K148" s="20" t="s">
        <v>6284</v>
      </c>
      <c r="L148" s="29" t="s">
        <v>6285</v>
      </c>
      <c r="M148" s="29" t="s">
        <v>6286</v>
      </c>
      <c r="N148" s="20" t="s">
        <v>6287</v>
      </c>
      <c r="P148" s="20" t="s">
        <v>6289</v>
      </c>
      <c r="Q148" s="20" t="s">
        <v>6288</v>
      </c>
    </row>
  </sheetData>
  <sortState xmlns:xlrd2="http://schemas.microsoft.com/office/spreadsheetml/2017/richdata2" ref="A2:Q148">
    <sortCondition ref="A140:A148"/>
  </sortState>
  <hyperlinks>
    <hyperlink ref="Q20" r:id="rId1" xr:uid="{8DD7264D-EA14-6D41-BA5D-86C1F9C041F1}"/>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0FF458-6976-954E-95FA-5CBEB018A738}">
  <dimension ref="A1:H9"/>
  <sheetViews>
    <sheetView workbookViewId="0">
      <selection activeCell="C12" sqref="C12"/>
    </sheetView>
  </sheetViews>
  <sheetFormatPr baseColWidth="10" defaultRowHeight="16" x14ac:dyDescent="0.2"/>
  <cols>
    <col min="1" max="1" width="26" bestFit="1" customWidth="1"/>
    <col min="2" max="2" width="16.5" bestFit="1" customWidth="1"/>
    <col min="3" max="3" width="35.83203125" style="38" bestFit="1" customWidth="1"/>
    <col min="4" max="4" width="13.83203125" style="25" bestFit="1" customWidth="1"/>
    <col min="5" max="5" width="12.33203125" style="25" bestFit="1" customWidth="1"/>
    <col min="6" max="6" width="23.33203125" bestFit="1" customWidth="1"/>
    <col min="9" max="9" width="23.6640625" customWidth="1"/>
    <col min="10" max="10" width="22.5" customWidth="1"/>
  </cols>
  <sheetData>
    <row r="1" spans="1:8" x14ac:dyDescent="0.2">
      <c r="A1" s="20"/>
      <c r="B1" s="18" t="s">
        <v>5825</v>
      </c>
      <c r="C1" s="37" t="s">
        <v>6476</v>
      </c>
      <c r="D1" s="36" t="s">
        <v>5823</v>
      </c>
      <c r="E1" s="36" t="s">
        <v>5824</v>
      </c>
      <c r="F1" t="s">
        <v>6491</v>
      </c>
      <c r="H1" s="13"/>
    </row>
    <row r="2" spans="1:8" x14ac:dyDescent="0.2">
      <c r="A2" s="20" t="s">
        <v>5903</v>
      </c>
      <c r="B2" s="20">
        <f>COUNTIF('State SG Dataset'!B$2:B$148,"&gt;=10")</f>
        <v>52</v>
      </c>
      <c r="C2" s="37">
        <f>AVERAGEIF('State SG Dataset'!B:B,"&gt;=10",'State SG Dataset'!J:J)</f>
        <v>12.04</v>
      </c>
      <c r="D2" s="36">
        <f>COUNTIFS('State SG Dataset'!B:B,"&gt;=10",'State SG Dataset'!H:H,"&lt;=14")/B2</f>
        <v>0.65384615384615385</v>
      </c>
      <c r="E2" s="36">
        <f>COUNTIFS('State SG Dataset'!B:B,"&gt;=10",'State SG Dataset'!L:L,"*"&amp;"Supreme Court"&amp;"*")/B2</f>
        <v>0.5</v>
      </c>
      <c r="F2" s="37">
        <f>AVERAGEIF('State SG Dataset'!E:E,"&gt;=10",'State SG Dataset'!F:F)</f>
        <v>3.9903846153846154</v>
      </c>
      <c r="H2" s="13"/>
    </row>
    <row r="3" spans="1:8" x14ac:dyDescent="0.2">
      <c r="A3" s="20" t="s">
        <v>6474</v>
      </c>
      <c r="B3" s="20">
        <f>COUNTIF('State SG Dataset'!B$2:B$148,"&gt;=4")-COUNTIF('State SG Dataset'!B$2:B$148,"&gt;9")</f>
        <v>49</v>
      </c>
      <c r="C3" s="37">
        <f>AVERAGEIFS('State SG Dataset'!J:J,'State SG Dataset'!$B:$B,"&gt;=4",'State SG Dataset'!$B:$B,"&lt;=9")</f>
        <v>15.680851063829786</v>
      </c>
      <c r="D3" s="36">
        <f>COUNTIFS('State SG Dataset'!B:B,"&gt;=4",'State SG Dataset'!B:B,"&lt;=9",'State SG Dataset'!H:H,"&lt;=14")/B3</f>
        <v>0.48979591836734693</v>
      </c>
      <c r="E3" s="36">
        <f>COUNTIFS('State SG Dataset'!B:B,"&gt;=4",'State SG Dataset'!B:B,"&lt;=9",'State SG Dataset'!L:L,"*"&amp;"Supreme Court"&amp;"*")/B3</f>
        <v>0.18367346938775511</v>
      </c>
      <c r="F3" s="37">
        <f>AVERAGEIFS('State SG Dataset'!F:F,'State SG Dataset'!$B:$B,"&gt;=4",'State SG Dataset'!$B:$B,"&lt;=9")</f>
        <v>4.0816326530612246</v>
      </c>
      <c r="H3" s="13"/>
    </row>
    <row r="4" spans="1:8" x14ac:dyDescent="0.2">
      <c r="A4" t="s">
        <v>6475</v>
      </c>
      <c r="B4" s="20">
        <f>COUNTIF('State SG Dataset'!B$2:B$148,"&lt;=3")</f>
        <v>46</v>
      </c>
      <c r="C4" s="37">
        <f>AVERAGEIF('State SG Dataset'!$B:$B,"&lt;=3",'State SG Dataset'!J:J)</f>
        <v>16.463414634146343</v>
      </c>
      <c r="D4" s="36">
        <f>COUNTIFS('State SG Dataset'!B:B,"&lt;=3",'State SG Dataset'!H:H,"&lt;=14")/B4</f>
        <v>0.45652173913043476</v>
      </c>
      <c r="E4" s="36">
        <f>COUNTIFS('State SG Dataset'!B:B,"&lt;=3",'State SG Dataset'!L:L,"*"&amp;"Supreme Court"&amp;"*")/B4</f>
        <v>0.15217391304347827</v>
      </c>
      <c r="F4" s="37">
        <f>AVERAGEIF('State SG Dataset'!$B:$B,"&lt;=3",'State SG Dataset'!F:F)</f>
        <v>3.2173913043478262</v>
      </c>
      <c r="H4" s="13"/>
    </row>
    <row r="5" spans="1:8" x14ac:dyDescent="0.2">
      <c r="H5" s="13"/>
    </row>
    <row r="6" spans="1:8" x14ac:dyDescent="0.2">
      <c r="H6" s="13"/>
    </row>
    <row r="7" spans="1:8" x14ac:dyDescent="0.2">
      <c r="A7" s="53" t="s">
        <v>6518</v>
      </c>
      <c r="H7" s="13"/>
    </row>
    <row r="8" spans="1:8" x14ac:dyDescent="0.2">
      <c r="A8" s="53" t="s">
        <v>6519</v>
      </c>
      <c r="H8" s="13"/>
    </row>
    <row r="9" spans="1:8" x14ac:dyDescent="0.2">
      <c r="A9" s="53" t="s">
        <v>6520</v>
      </c>
      <c r="H9" s="13"/>
    </row>
  </sheetData>
  <phoneticPr fontId="18"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Nolette Dataset</vt:lpstr>
      <vt:lpstr>Dataset (all Ps)</vt:lpstr>
      <vt:lpstr>Litigation Type Analysis</vt:lpstr>
      <vt:lpstr>Policy Area Analysis</vt:lpstr>
      <vt:lpstr>State Analysis (Annual Data)</vt:lpstr>
      <vt:lpstr>State Analysis</vt:lpstr>
      <vt:lpstr>Selected States</vt:lpstr>
      <vt:lpstr>State SG Dataset</vt:lpstr>
      <vt:lpstr>State SG Analysis</vt:lpstr>
      <vt:lpstr>State Budgets</vt:lpstr>
      <vt:lpstr>Circuit Court Partisanship</vt:lpstr>
      <vt:lpstr>Definitions</vt:lpstr>
      <vt:lpstr>Law School Rankings</vt:lpstr>
      <vt:lpstr>Litigation-Policy Type 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jacob@jacobwirz.com</dc:creator>
  <cp:lastModifiedBy>jacob@jacobwirz.com</cp:lastModifiedBy>
  <dcterms:created xsi:type="dcterms:W3CDTF">2023-11-03T14:58:09Z</dcterms:created>
  <dcterms:modified xsi:type="dcterms:W3CDTF">2024-02-24T16:53:57Z</dcterms:modified>
</cp:coreProperties>
</file>